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uditoria_Respostas" sheetId="1" r:id="rId5"/>
    <sheet state="visible" name="Escolas" sheetId="2" r:id="rId6"/>
    <sheet state="visible" name="Ambientes" sheetId="3" r:id="rId7"/>
    <sheet state="visible" name="Itens_Infra" sheetId="4" r:id="rId8"/>
    <sheet state="visible" name="Configuracoes_Padrao" sheetId="5" r:id="rId9"/>
    <sheet state="visible" name="Dns" sheetId="6" r:id="rId10"/>
    <sheet state="visible" name="Controle_Filtro" sheetId="7" r:id="rId11"/>
    <sheet state="visible" name="Regionais" sheetId="8" r:id="rId12"/>
    <sheet state="visible" name="Auditoria" sheetId="9" r:id="rId13"/>
    <sheet state="visible" name="Viagens" sheetId="10" r:id="rId14"/>
    <sheet state="visible" name="Relatorios" sheetId="11" r:id="rId15"/>
    <sheet state="visible" name="Fotos_Relatorio" sheetId="12" r:id="rId16"/>
    <sheet state="visible" name="FuncionariosSEE" sheetId="13" r:id="rId17"/>
    <sheet state="visible" name="Inicio" sheetId="14" r:id="rId18"/>
    <sheet state="visible" name="Menu" sheetId="15" r:id="rId19"/>
    <sheet state="visible" name="SubMenu" sheetId="16" r:id="rId20"/>
    <sheet state="visible" name="Inventario_Links" sheetId="17" r:id="rId21"/>
    <sheet state="visible" name="EscolaInternet" sheetId="18" r:id="rId22"/>
    <sheet state="visible" name="Inventario_Computadores" sheetId="19" r:id="rId23"/>
    <sheet state="visible" name="Tecnicos" sheetId="20" r:id="rId24"/>
    <sheet state="visible" name="Permissao" sheetId="21" r:id="rId25"/>
  </sheets>
  <definedNames/>
  <calcPr/>
</workbook>
</file>

<file path=xl/sharedStrings.xml><?xml version="1.0" encoding="utf-8"?>
<sst xmlns="http://schemas.openxmlformats.org/spreadsheetml/2006/main" count="31179" uniqueCount="28057">
  <si>
    <t>Carimbo de data/hora</t>
  </si>
  <si>
    <t>ID_Auditoria</t>
  </si>
  <si>
    <t>Viagem</t>
  </si>
  <si>
    <t>ID_Viagem</t>
  </si>
  <si>
    <t>ID_Relatorio</t>
  </si>
  <si>
    <t>IDTecnico</t>
  </si>
  <si>
    <t>Motivo</t>
  </si>
  <si>
    <t>Tecnico_Auditado</t>
  </si>
  <si>
    <t>Data_Auditoria</t>
  </si>
  <si>
    <t>ExecucaoTecnica</t>
  </si>
  <si>
    <t>InfraestruturaeSistemas</t>
  </si>
  <si>
    <t>PosturaeDocumentacao</t>
  </si>
  <si>
    <t>Nota_Causa_Raiz</t>
  </si>
  <si>
    <t>Nota_Uso_Pecas</t>
  </si>
  <si>
    <t>Nota_Dominio_Ferramentas</t>
  </si>
  <si>
    <t>Nota_Acabamento</t>
  </si>
  <si>
    <t>Nota_Zelo_Patrimonio</t>
  </si>
  <si>
    <t>Nota_Cabeamento</t>
  </si>
  <si>
    <t>Nota_Rack</t>
  </si>
  <si>
    <t>Nota_Internet</t>
  </si>
  <si>
    <t>Nota_Software</t>
  </si>
  <si>
    <t>Nota_Rede_Logica</t>
  </si>
  <si>
    <t>Nota_Cordialidade</t>
  </si>
  <si>
    <t>Nota_Resiliencia</t>
  </si>
  <si>
    <t>Nota_Fotos</t>
  </si>
  <si>
    <t>Check_EPI_Uniforme</t>
  </si>
  <si>
    <t>Check_Preenchimento</t>
  </si>
  <si>
    <t>Check_Roteiro</t>
  </si>
  <si>
    <t>Parecer_Lider</t>
  </si>
  <si>
    <t>Endereço de e-mail</t>
  </si>
  <si>
    <t>Barclay de Medeiros Normando</t>
  </si>
  <si>
    <t>Nielson Alexandre de Almeida Dantas</t>
  </si>
  <si>
    <t>barclaymedeiros@gmail.com</t>
  </si>
  <si>
    <t>Joana Darc Marques Do Nascimento</t>
  </si>
  <si>
    <t>Não tirou fotos e nem fez vídeos, mesmo eu pedindo.</t>
  </si>
  <si>
    <t>nielson1903@gmail.com</t>
  </si>
  <si>
    <t>joana.nascimento@see.pb.gov.br</t>
  </si>
  <si>
    <t>Inep</t>
  </si>
  <si>
    <t>Escola</t>
  </si>
  <si>
    <t>Regional</t>
  </si>
  <si>
    <t>Endereco</t>
  </si>
  <si>
    <t>EnderecoGPS</t>
  </si>
  <si>
    <t>Município</t>
  </si>
  <si>
    <t>UF</t>
  </si>
  <si>
    <t>ECI NOSSA SENHORA DA CONCEICAO</t>
  </si>
  <si>
    <t>08ª GRE (Catolé do Rocha)</t>
  </si>
  <si>
    <t>RUA JOAO BATISTA DE OLIVEIRA FORTE, 411 CASA. CENTRO. 58895-000 Belém do Brejo do Cruz - PB.</t>
  </si>
  <si>
    <t>Belém do Brejo do Cruz</t>
  </si>
  <si>
    <t>PB</t>
  </si>
  <si>
    <t>EEEFM AMERICO MAIA</t>
  </si>
  <si>
    <t>RUA JOAO AGRIPINO, 331 PREDIO. CENTRO. 58895-000 Belém do Brejo do Cruz - PB.</t>
  </si>
  <si>
    <t>ECIT PADRE ARISTIDES</t>
  </si>
  <si>
    <t>RUA FRANCISCO GONCALVES DE ALMEIDA, SN CENTRO. 58887-000 Bom Sucesso - PB.</t>
  </si>
  <si>
    <t>Bom Sucesso</t>
  </si>
  <si>
    <t>EEEM DOUTOR JOSE PAZ DE LIMA</t>
  </si>
  <si>
    <t>RUA ANTONIO ALMINO, 17 CENTRO. 58887-000 Bom Sucesso - PB.</t>
  </si>
  <si>
    <t>ECIT PROFESSOR JOSE OLIMPIO MAIA</t>
  </si>
  <si>
    <t>RUA HORACIO PIMENTA, 225 PREDIO ESCOLAR. CENTRO. 58890-000 Brejo do Cruz - PB.</t>
  </si>
  <si>
    <t>Brejo do Cruz</t>
  </si>
  <si>
    <t>EEEM ANTONIO GOMES</t>
  </si>
  <si>
    <t>RUA ANGELINA MARIZ, 50 CENTRO. 58890-000 Brejo do Cruz - PB.</t>
  </si>
  <si>
    <t>ECI EM OLIVIA SARAIVA MAIA</t>
  </si>
  <si>
    <t>RUA CONEGO SANDOVAL, 124 CENTRO. 58893-000 São José do Brejo do Cruz - PB.</t>
  </si>
  <si>
    <t>São José do Brejo do Cruz</t>
  </si>
  <si>
    <t>ECI PROFESSORA DIVA GUEDES DE ARAUJO</t>
  </si>
  <si>
    <t>RUA APOLONIO PEREIRA DE SOUSA, 150 CENTRO. 58880-000 Brejo dos Santos - PB.</t>
  </si>
  <si>
    <t>Brejo dos Santos</t>
  </si>
  <si>
    <t>EEEM ESC AGROTECNICA DO CAJUEIRO CAMPUS IV - UEPB</t>
  </si>
  <si>
    <t>SITIO CAJUEIRO, SN ESCOLA. 58884-000 Catolé do Rocha - PB.</t>
  </si>
  <si>
    <t>Catolé do Rocha</t>
  </si>
  <si>
    <t>ECIT OBDULIA DANTAS</t>
  </si>
  <si>
    <t>AVENIDA VENANCIO NEIVA, 804 EM FRENTE AO PARQUE. CENTRO. 58884-000 Catolé do Rocha - PB.</t>
  </si>
  <si>
    <t>EEEF JOAQUIM VALDEVINO DE LIMA</t>
  </si>
  <si>
    <t>SITIO CAJAZEIRINHA, SN SITIO. ZONA RURAL. 58884-000 Catolé do Rocha - PB.</t>
  </si>
  <si>
    <t>EEEF JOSE DE SA CAVALCANTE</t>
  </si>
  <si>
    <t>SITIO CATOLE DE BAIXO, SN AO LADO DO PSF. ZONA RURAL. 58884-000 Catolé do Rocha - PB.</t>
  </si>
  <si>
    <t>ECI JOAO SUASSUNA</t>
  </si>
  <si>
    <t>PRACA PREFEITO JOSE SERGIO MAIA, 70 PREDIO. CENTRO. 58884-000 Catolé do Rocha - PB.</t>
  </si>
  <si>
    <t>EEEFM E EJA SERGINA LAURA DANTAS</t>
  </si>
  <si>
    <t>RUA DR ANTONIO FERREIRA, 155 CORRENTE. 58884-000 Catolé do Rocha - PB.</t>
  </si>
  <si>
    <t>EEEF FABIO MARIZ MAIA</t>
  </si>
  <si>
    <t>DISTRITO CORONEL MAIA, SN ZONA RURAL. 58884-000 Catolé do Rocha - PB.</t>
  </si>
  <si>
    <t>ECI FRANCISCO MAIA</t>
  </si>
  <si>
    <t>RUA JOSE MESQUITA, 112 PREDIO. CENTRO. 58830-000 Jericó - PB.</t>
  </si>
  <si>
    <t>Jericó</t>
  </si>
  <si>
    <t>ECI JOSE SERAFIM DE LIMA</t>
  </si>
  <si>
    <t>RUA ANTONIO SERAFIM DE LIMA, 16 CENTRO. 58832-000 Mato Grosso - PB.</t>
  </si>
  <si>
    <t>Mato Grosso</t>
  </si>
  <si>
    <t>EEEF VARZEA DOS CALADOS</t>
  </si>
  <si>
    <t>SITIO VARZEA DOS CALADOS, 58835-000 Lagoa - PB.</t>
  </si>
  <si>
    <t>Lagoa</t>
  </si>
  <si>
    <t>EEEFM MONSENHOR VALERIANO PEREIRA</t>
  </si>
  <si>
    <t>13ª GRE (Pombal)</t>
  </si>
  <si>
    <t>TRAVESSA SIMPLICIO ROQUE, 02 PREDIO ESCOLAR. CENTRO. 58835-000 Lagoa - PB.</t>
  </si>
  <si>
    <t>ECI FREI BRUNO</t>
  </si>
  <si>
    <t>RUA PADRE ARISTIDES, 0 CENTRO. 58835-000 Lagoa - PB.</t>
  </si>
  <si>
    <t>ECIT DANIEL CARNEIRO</t>
  </si>
  <si>
    <t>RUA DR ANTONIO CARNEIRO, 60 PREDIO. CENTRO. 58870-000 Riacho dos Cavalos - PB.</t>
  </si>
  <si>
    <t>Riacho dos Cavalos</t>
  </si>
  <si>
    <t>EEEM JOAO SILVEIRA GUIMARAES</t>
  </si>
  <si>
    <t>RUA SAO JUDAS TADEU, 53 PREDIO. SAO JOSE. 58865-000 São Bento - PB.</t>
  </si>
  <si>
    <t>São Bento</t>
  </si>
  <si>
    <t>EEEIF FAUSTO MEIRA</t>
  </si>
  <si>
    <t>RUA DR JOAO AGREPINO, 232 CENTRO. 58865-000 São Bento - PB.</t>
  </si>
  <si>
    <t>EEEFM MINISTRO JOSE AMERICO DE ALMEIDA</t>
  </si>
  <si>
    <t>09ª GRE (Cajazeiras)</t>
  </si>
  <si>
    <t>RUA VIDAL DE NEGREIROS, 134 CENTRO. 58910-000 São João do Rio do Peixe - PB.</t>
  </si>
  <si>
    <t>São João do Rio do Peixe</t>
  </si>
  <si>
    <t>ECIT CORONEL JACOB GUILHERME FRANTZ</t>
  </si>
  <si>
    <t>RUA PADRE JOAQUIM CIRILO DE SA, 95 CENTRO. 58910-000 São João do Rio do Peixe - PB.</t>
  </si>
  <si>
    <t>EEEIEF DISTRITO DE UMARI</t>
  </si>
  <si>
    <t>DISTRITO DE UMARI, S/N ZONA RURAL. 58910-000 São João do Rio do Peixe - PB.</t>
  </si>
  <si>
    <t>EEEM DE BANDARRA</t>
  </si>
  <si>
    <t>DISTRITO DE BANDARRA, 0 ZONA RURAL. 58910-000 São João do Rio do Peixe - PB.</t>
  </si>
  <si>
    <t>ECIT PROFESSORA FRANCISCA FONSECA MATIAS</t>
  </si>
  <si>
    <t>AV FREI DAMIAO, 00 PROXIMO AO PORTAL DE. BAIRRO DAS POPULARES. 58908-000 Poço de José de Moura - PB.</t>
  </si>
  <si>
    <t>Poço de José de Moura</t>
  </si>
  <si>
    <t>ECI PROFESSOR JOAQUIM UMBELINO</t>
  </si>
  <si>
    <t>RUA 05 DE NOVEMBRO, 1 ASA BRANCA. 58930-000 Bom Jesus - PB.</t>
  </si>
  <si>
    <t>Bom Jesus</t>
  </si>
  <si>
    <t>ECIT MONSENHOR MORAIS</t>
  </si>
  <si>
    <t>RUA APRIGIO PEREIRA DA SILVA, 1 PREDIO. ALTO DA BOA VISTA. 58960-000 Bonito de Santa Fé - PB.</t>
  </si>
  <si>
    <t>Bonito de Santa Fé</t>
  </si>
  <si>
    <t>EEEFM JOAQUIM NABUCO</t>
  </si>
  <si>
    <t>RUA PREFEITO JOSE FERREIRA CAJU, 204 PREDIO. CENTRO. 58960-000 Bonito de Santa Fé - PB.</t>
  </si>
  <si>
    <t>ECI PROFESSOR ADALBERTO DE SOUSA OLIVEIRA</t>
  </si>
  <si>
    <t>RUA SERGIO MOREIRA, 45 PREDIO ESCOLAR. CENTRO. 58935-000 Cachoeira dos Índios - PB.</t>
  </si>
  <si>
    <t>Cachoeira dos Índios</t>
  </si>
  <si>
    <t>EEEFM PROFESSOR MANOEL MANGUEIRA LIMA</t>
  </si>
  <si>
    <t>RUA JOSE LEITE DE OLIVEIRA, 215 POR DO SOL. 58900-000 Cajazeiras - PB.</t>
  </si>
  <si>
    <t>Cajazeiras</t>
  </si>
  <si>
    <t>ECI EEFM PROFESSOR CRISPIM COELHO</t>
  </si>
  <si>
    <t>AV PEDRO MORENO GONDIM, 0 ESTADUAL. CENTRO. 58900-000 Cajazeiras - PB.</t>
  </si>
  <si>
    <t>EEEFM DOM MOISES COELHO</t>
  </si>
  <si>
    <t>RUA PADRE JOSE TOMAZ, 387 TERREO. CENTRO. 58900-000 Cajazeiras - PB.</t>
  </si>
  <si>
    <t>ECIT CRISTIANO CARTAXO</t>
  </si>
  <si>
    <t>AV JULIO MARQUES DO NASCIMENTO, 915 JARDIM OASIS. 58900-000 Cajazeiras - PB.</t>
  </si>
  <si>
    <t>EEEF MONSENHOR JOAO MILANES</t>
  </si>
  <si>
    <t>PRACA DOM ADAUTO, SN PRACA DO XAMEGAO. CENTRO. 58900-000 Cajazeiras - PB.</t>
  </si>
  <si>
    <t>EEEF SINHAZINHA RAMALHO</t>
  </si>
  <si>
    <t>RUA PROJETADA, 25 POR DO SOL. 58900-000 Cajazeiras - PB.</t>
  </si>
  <si>
    <t>EEEFM MONSENHOR CONSTANTINO VIEIRA</t>
  </si>
  <si>
    <t>RUA PADRE ROLIM, 457 CENTRO. 58900-000 Cajazeiras - PB.</t>
  </si>
  <si>
    <t>EEEF MONTE CARMELO</t>
  </si>
  <si>
    <t>RUA VICENTE BEZERRA, 1 ESCOLA. ESPERANCA. 58900-000 Cajazeiras - PB.</t>
  </si>
  <si>
    <t>ECI JOEL PEREIRA DA SILVA</t>
  </si>
  <si>
    <t>RUA JOAO BEZERRA SN, 00 TERREO. CENTRO. 58945-000 Carrapateira - PB.</t>
  </si>
  <si>
    <t>Carrapateira</t>
  </si>
  <si>
    <t>EEEF DE AVE MARIA</t>
  </si>
  <si>
    <t>SITIO AVE MARIA, SN RURAL. 58945-000 Carrapateira - PB.</t>
  </si>
  <si>
    <t>ECI BONIFACIO SARAIVA DE MOURA</t>
  </si>
  <si>
    <t>RUA PROJETADA, SN PREDIO ESCOLAR A MAR. CENTRO. 58950-000 Monte Horebe - PB.</t>
  </si>
  <si>
    <t>Monte Horebe</t>
  </si>
  <si>
    <t>EEEM PROFESSOR JOSE BENTO</t>
  </si>
  <si>
    <t>RUA JOSIAS FRANCISCO DINIZ, 208 ESCOLA. CENTRO. 58925-000 Santa Helena - PB.</t>
  </si>
  <si>
    <t>Santa Helena</t>
  </si>
  <si>
    <t>ECI ELAINE SOARES BRASILEIRO</t>
  </si>
  <si>
    <t>RUA JOANA FERREIRA DE SOUSA, 272 PREDIO. CENTRO. 58925-000 Santa Helena - PB.</t>
  </si>
  <si>
    <t>ECIT PREFEITO JOAQUIM LACERDA LEITE</t>
  </si>
  <si>
    <t>RAIMUNDO ALVES, 125 SANTO ANTONIO. 58940-000 São José de Piranhas - PB.</t>
  </si>
  <si>
    <t>São José de Piranhas</t>
  </si>
  <si>
    <t>EEEF PROF LUIZ ALBERTO DE PAIVA</t>
  </si>
  <si>
    <t>RUA EXPEDITO RODRIGUES DE HOLANDA, S/N CENTRO. 58940-000 São José de Piranhas - PB.</t>
  </si>
  <si>
    <t>EEEF SAO SEBASTIAO</t>
  </si>
  <si>
    <t>AV. CENTENARIA, 14 SAO SEBASTIAO. 58940-000 São José de Piranhas - PB.</t>
  </si>
  <si>
    <t>EEEF BAIRRO SANTO ANTONIO</t>
  </si>
  <si>
    <t>AVENIDA CENTENARIA, 239 SAO SEBASTIAO. 58940-000 São José de Piranhas - PB.</t>
  </si>
  <si>
    <t>EEEF SANTA MARIA GORETE</t>
  </si>
  <si>
    <t>RUA INACIO LIRA, 543 CENTRO. 58940-000 São José de Piranhas - PB.</t>
  </si>
  <si>
    <t>EEEM SAO JOSE</t>
  </si>
  <si>
    <t>RUA EXPEDITO RODRIGUES DE HOLANDA, 146 CENTRO. 58940-000 São José de Piranhas - PB.</t>
  </si>
  <si>
    <t>EEEM ANTONIO FRANCISCO DUARTE</t>
  </si>
  <si>
    <t>AV JOSE DUARTE DE SA, 89 PREDIO. CENTRO. 58920-000 Triunfo - PB.</t>
  </si>
  <si>
    <t>Triunfo</t>
  </si>
  <si>
    <t>ECI NELSON BATISTA ALVES</t>
  </si>
  <si>
    <t>RUA JOSE ESTRELA ABRANTES, 245 CENTRO. 58922-000 Bernardino Batista - PB.</t>
  </si>
  <si>
    <t>Bernardino Batista</t>
  </si>
  <si>
    <t>ECIT BERNARDINO JOSE BATISTA</t>
  </si>
  <si>
    <t>TABELIAO ANTONIO LISBOA LISBOA, SN BELA VISTA. 58920-000 Triunfo - PB.</t>
  </si>
  <si>
    <t>ECIT DOUTOR JOSE DUARTE FILHO</t>
  </si>
  <si>
    <t>RUA FRANCISCO LEAO VELOSO, 448 CENTRO. 58915-000 Uiraúna - PB.</t>
  </si>
  <si>
    <t>Uiraúna</t>
  </si>
  <si>
    <t>EEEFM JOVELINA GOMES</t>
  </si>
  <si>
    <t>RUA JOAO PESSOA, 88 FRENTE A PRACA PALMI. SAO JOSE. 58915-000 Uiraúna - PB.</t>
  </si>
  <si>
    <t>ECI SAO JOSE OPERARIO</t>
  </si>
  <si>
    <t>RUA PROJETADA SN, 1 CENTRO. 58928-000 Joca Claudino - PB.</t>
  </si>
  <si>
    <t>Joca Claudino</t>
  </si>
  <si>
    <t>ECI JOSE NILSON SANTIAGO</t>
  </si>
  <si>
    <t>RUA ODILON FRANCISCO DE OLIVEIRA, SN PROXIMO AO HOSPITAL. CENTRO. 58933-000 Poço Dantas - PB.</t>
  </si>
  <si>
    <t>Poço Dantas</t>
  </si>
  <si>
    <t>EEEF ERNANI SATIRO</t>
  </si>
  <si>
    <t>RUA BRASILIANO VIEIRA, 34 ALTO BELA VISTA. 58915-000 Uiraúna - PB.</t>
  </si>
  <si>
    <t>DISTRITO DE QUIXABA DE CIMA, SN DISTRITO DE QUIXABA. 58915-000 Uiraúna - PB.</t>
  </si>
  <si>
    <t>ECIT DR TRAJANO PIRES DA NOBREGA</t>
  </si>
  <si>
    <t>RUA MIGUEL FERNANDES FERREIRA, SN PROXIMO AO CAMPO MUN. CENTRO. 58714-000 Condado - PB.</t>
  </si>
  <si>
    <t>Condado</t>
  </si>
  <si>
    <t>EEEF DR JOSE QUEIROGA</t>
  </si>
  <si>
    <t>RUA JOSE MACHADO DE OLIVEIRA, 5 CENTRO. 58714-000 Condado - PB.</t>
  </si>
  <si>
    <t>ECI MANOEL MEDEIROS DE ARAUJO</t>
  </si>
  <si>
    <t>RUA JOAO FRANCISCO FILHO, 190 CENTRO. 58710-000 Vista Serrana - PB.</t>
  </si>
  <si>
    <t>Vista Serrana</t>
  </si>
  <si>
    <t>ECI NESTORINA ABRANTES</t>
  </si>
  <si>
    <t>10ª GRE (Sousa)</t>
  </si>
  <si>
    <t>RUA PEDRO ABRANTES FERREIRA, 278 CENTRO. 58820-000 Lastro - PB.</t>
  </si>
  <si>
    <t>Lastro</t>
  </si>
  <si>
    <t>ECIT DOUTOR ANTONIO FERNANDES MEDEIROS</t>
  </si>
  <si>
    <t>06ª GRE (Patos)</t>
  </si>
  <si>
    <t>RUA CEL ANTONIO DE ASSIS FERREIRA, SN PROXIMO A BR 230. CENTRO. 58713-000 Malta - PB.</t>
  </si>
  <si>
    <t>Malta</t>
  </si>
  <si>
    <t>ECI FRANCISCO AUGUSTO CAMPOS</t>
  </si>
  <si>
    <t>RUA HERCULANO VIEIRA, SN BAIRRO FRANCISCO MEN. FRANCISCO MENDES CAMPOS. 58817-000 Nazarezinho - PB.</t>
  </si>
  <si>
    <t>Nazarezinho</t>
  </si>
  <si>
    <t>EEEF MANOEL MENDES</t>
  </si>
  <si>
    <t>RUA JOAO LUIZ, SN CENTRO. 58817-000 Nazarezinho - PB.</t>
  </si>
  <si>
    <t>ECIT FRANCISCO DE SA CAVALCANTE</t>
  </si>
  <si>
    <t>RUA BELARMINO FERNANDES DE FRANCA, SN PREDIO. CENTRO. 58860-000 Paulista - PB.</t>
  </si>
  <si>
    <t>Paulista</t>
  </si>
  <si>
    <t>EEEF DE QUEIMADAS</t>
  </si>
  <si>
    <t>SITIO QUEIMADAS, 58860-000 Paulista - PB.</t>
  </si>
  <si>
    <t>ECIT MONSENHOR VICENTE FREITAS</t>
  </si>
  <si>
    <t>RUA PROFESSOR LUIZ FERREIRA CAMPOS, 309 ESCOLA TECNICA ESTAD. JARDIM ROGERIO. 58840-000 Pombal - PB.</t>
  </si>
  <si>
    <t>Pombal</t>
  </si>
  <si>
    <t>EEEFM JOAO DA MATA</t>
  </si>
  <si>
    <t>PRACA DR JOSE FERREIRA DE QUEIROGA, 00 PRACA DO CENTENARIO. CENTRO. 58840-000 Pombal - PB.</t>
  </si>
  <si>
    <t>EEEFM ARRUDA CAMARA</t>
  </si>
  <si>
    <t>MARGEM DA BR230, SN PREDIO PROPRIO. JARDIM ROGERIO. 58840-000 Pombal - PB.</t>
  </si>
  <si>
    <t>EEEFM OITO DE JULHO</t>
  </si>
  <si>
    <t>RUA PRACA DA BANDEIRA, 723 ESQUINA. CENTRO. 58840-000 Pombal - PB.</t>
  </si>
  <si>
    <t>EEEFM AMELIA MARIA DA LUZ</t>
  </si>
  <si>
    <t>TRAVESSA CORONEL JOSE AVELINO, SN TERREO. PETROPOLIS. 58840-000 Pombal - PB.</t>
  </si>
  <si>
    <t>ECI MARIA SOLEDADE ASSIS FREITAS</t>
  </si>
  <si>
    <t>RUA ANTONIO CEZARIO DA SILVA, SN PREDIO. CENTRO. 58855-000 Cajazeirinhas - PB.</t>
  </si>
  <si>
    <t>Cajazeirinhas</t>
  </si>
  <si>
    <t>EEEF DE ESTRELO</t>
  </si>
  <si>
    <t>SITIO ESTRELO, 00 PREDIO. ZONA RURAL. 58840-000 Pombal - PB.</t>
  </si>
  <si>
    <t>EEEF DE MUNDO NOVO</t>
  </si>
  <si>
    <t>ASSENTAMENTO JACU, SN CASA. ZONA RURAL. 58840-000 Pombal - PB.</t>
  </si>
  <si>
    <t>ECI DEPUTADO LEVI OLIMPIO FERREIRA</t>
  </si>
  <si>
    <t>RUA ERNANE ROQUE DE ARRUDA, SN CENTRO. 58857-000 São Bentinho - PB.</t>
  </si>
  <si>
    <t>São Bentinho</t>
  </si>
  <si>
    <t>EEEF SANTA MARIA</t>
  </si>
  <si>
    <t>SITIO SANTA MARIA, 58840-000 Pombal - PB.</t>
  </si>
  <si>
    <t>ECIT CICERO SEVERO LOPES</t>
  </si>
  <si>
    <t>RUA EMILIA SANTINA DE JESUS, 0 BELA VISTA. 58853-000 São Domingos - PB.</t>
  </si>
  <si>
    <t>São Domingos</t>
  </si>
  <si>
    <t>EEEF PROFESSOR NESTOR ANTUNES</t>
  </si>
  <si>
    <t>RUA JOSE VITAL DE OLIVEIRA, 61 CENTRO. 58824-000 Santa Cruz - PB.</t>
  </si>
  <si>
    <t>Santa Cruz</t>
  </si>
  <si>
    <t>ECIT VALDEMIRO WANDERLEY DE OLIVEIRA</t>
  </si>
  <si>
    <t>CONJUNTO MAURICIO GOMES, SN SAO FRANCISCO. 58824-000 Santa Cruz - PB.</t>
  </si>
  <si>
    <t>ECI ANTONIO GREGORIO DE LACERDA</t>
  </si>
  <si>
    <t>RUA ANTONIO GREGORIO DE LACERDA, SN PROXIMO A CAGEPA. SANHAUA. 58815-000 São José da Lagoa Tapada - PB.</t>
  </si>
  <si>
    <t>São José da Lagoa Tapada</t>
  </si>
  <si>
    <t>EEEFM IZIDRA PACIFICO DE ARAUJO</t>
  </si>
  <si>
    <t>NUCLEO HABITACIONAL I, 01 SAO GONCALO. 58814-000 Sousa - PB.</t>
  </si>
  <si>
    <t>Sousa</t>
  </si>
  <si>
    <t>EEEFM ANDRE GADELHA</t>
  </si>
  <si>
    <t>RUA VEREADOR JOSE FRANCISCO VIEIRA DE FIGUEIREDO, 88 PREDIO ESCOLAR. AREIAS. 58801-455 Sousa - PB.</t>
  </si>
  <si>
    <t>ECIT DOUTOR JOSE GADELHA</t>
  </si>
  <si>
    <t>RUA JOAO AMANCIO PIRES, 95 CENTRO. 58823-000 Aparecida - PB.</t>
  </si>
  <si>
    <t>Aparecida</t>
  </si>
  <si>
    <t>EEEF BATISTA LEITE</t>
  </si>
  <si>
    <t>RUA LUIS PEREIRA DA SILVA, 22 CENTRO. 58800-040 Sousa - PB.</t>
  </si>
  <si>
    <t>EEEF BENTO FREIRE</t>
  </si>
  <si>
    <t>RUA JOAQUIM PINTO NETO, 2 ESTACAO. 58807-275 Sousa - PB.</t>
  </si>
  <si>
    <t>EEEFM CELSO MARIZ</t>
  </si>
  <si>
    <t>ARY FERNANDES DE ARAGAO, SN TERREO. JARDIM SORRILANDIA III. 58805-535 Sousa - PB.</t>
  </si>
  <si>
    <t>EEEFM ESTEVAM MARINHO</t>
  </si>
  <si>
    <t>AVENIDA RIO PIRANHAS - Centro, Sousa - PB, 58814-000</t>
  </si>
  <si>
    <t>EEEFM FRANCISCO CICERO SOBRINHO</t>
  </si>
  <si>
    <t>NUCLEO HABITACIONAL III, SN SAO GONCALO. SAO GONCALO. 58814-600 Sousa - PB.</t>
  </si>
  <si>
    <t>EEEFM CONEGO JOAO CARTAXO ROLIM</t>
  </si>
  <si>
    <t>RUA DORGIVAL DA NOBREGA ASSIS, SN PAROQUIA SAO JOAO BA. ALTO DO CRUZEIRO. 58806-250 Sousa - PB.</t>
  </si>
  <si>
    <t>EEEF DE DEMONSTRACAO DE SOUSA</t>
  </si>
  <si>
    <t>RUA JOSE DE PAIVA GADELHA, 141 GATO PRETO. 58802-085 Sousa - PB.</t>
  </si>
  <si>
    <t>EEEF JAIME MEIRA FONTES</t>
  </si>
  <si>
    <t>RUA RAIMUNDO MARQUES BRAGA ROLIM FILHO, 22 PREDIO ALUGADO. DOUTOR ZEZE. 58804-450 Sousa - PB.</t>
  </si>
  <si>
    <t>EEEFM PROFESSORA DIONE DINIZ OLIVEIRA DIAS</t>
  </si>
  <si>
    <t>NUCLEO HABITACIONAL II, SN AREA RURAL. 58814-500 Sousa - PB.</t>
  </si>
  <si>
    <t>ECIT MESTRE JULIO SARMENTO</t>
  </si>
  <si>
    <t>RUA JOSE DE PAIVA GADELHA, 125 GATO PRETO. 58802-085 Sousa - PB.</t>
  </si>
  <si>
    <t>EEEM JOSE DE PAIVA GADELHA</t>
  </si>
  <si>
    <t>RUA JOSE DE PAIVA GADELHA, 127 VIZINHO A SECRETARIA. GATO PRETO. 58802-085 Sousa - PB.</t>
  </si>
  <si>
    <t>EEEFM DOUTOR THOMAZ PIRES</t>
  </si>
  <si>
    <t>RUA RAIMUNDO PEREIRA DE OLIVEIRA, SN JARDIM SORRILANDIA I. 58805-150 Sousa - PB.</t>
  </si>
  <si>
    <t>EEEFM ANTONIO TEODORO NETO</t>
  </si>
  <si>
    <t>RUA VEREADOR JOSE GONCALVES FORMIGA, SN MUTIRAO. SANTAREM. 58808-470 Sousa - PB.</t>
  </si>
  <si>
    <t>ECIT DOUTOR SILVA MARIZ</t>
  </si>
  <si>
    <t>RUA BELARMINO RUFINO DE CARVALHO, 22 CENTRO. 58819-000 Marizópolis - PB.</t>
  </si>
  <si>
    <t>Marizópolis</t>
  </si>
  <si>
    <t>ECI DORGIVAL SILVEIRA</t>
  </si>
  <si>
    <t>RUA FRANCISCO ANTONIO DA SILVEIRA, 110 PREDIO. CENTRO. 58818-000 São Francisco - PB.</t>
  </si>
  <si>
    <t>São Francisco</t>
  </si>
  <si>
    <t>ECI MARIA MOREIRA PINTO</t>
  </si>
  <si>
    <t>RUA AGRIPINO FERNANDES DAS CHAGAS, SN CENTRO. 58822-000 Vieirópolis - PB.</t>
  </si>
  <si>
    <t>Vieirópolis</t>
  </si>
  <si>
    <t>ECI ALDO SATIRO XAVIER</t>
  </si>
  <si>
    <t>RUA GILVAN SOARES, SN SALAS CEDIDAS. CENTRO. 58730-000 Cacimba de Areia - PB.</t>
  </si>
  <si>
    <t>Cacimba de Areia</t>
  </si>
  <si>
    <t>ECI FRANCISCO ROMANO DA SILVEIRA</t>
  </si>
  <si>
    <t>RUA SAO SEBASTIAO, 5 CENTRO. 58740-000 Mãe d'Água - PB.</t>
  </si>
  <si>
    <t>Mãe d'Água</t>
  </si>
  <si>
    <t>ECI CONEGO MACHADO</t>
  </si>
  <si>
    <t>RUA PROJETADA 4, SN ESCOLA. CENTRO. 58734-000 Passagem - PB.</t>
  </si>
  <si>
    <t>Passagem</t>
  </si>
  <si>
    <t>ECI CLOVIS SATIRO</t>
  </si>
  <si>
    <t>RUA PEDRO LINO, 490 PREDIO. CENTRO. 58732-000 Areia de Baraúnas - PB.</t>
  </si>
  <si>
    <t>Areia de Baraúnas</t>
  </si>
  <si>
    <t>EEEF CAIC DR ROMERO ABDON Q DA NOBREGA</t>
  </si>
  <si>
    <t>PARQUE RESIDENCIAL SAO SEBASTIAO, SN FREI DAMIAO. 58700-970 Patos - PB.</t>
  </si>
  <si>
    <t>Patos</t>
  </si>
  <si>
    <t>CEJA SUPL PROFA SUELY ESPINOLA DA NOBREGA</t>
  </si>
  <si>
    <t>RUA CAPITAO CRIZANTO, S/N SANTO ANTONIO. 58701-090 Patos - PB.</t>
  </si>
  <si>
    <t>ECIT DOUTOR DIONISIO DA COSTA</t>
  </si>
  <si>
    <t>RUA FRANCISCO PONTES, SN ESCOLA. SALGADINHO. 58706-520 Patos - PB.</t>
  </si>
  <si>
    <t>EEEF EGMAR LONGO DE ARAUJO MELO</t>
  </si>
  <si>
    <t>RUA VIOLINISTA ANTONIO MORENO, S/N ESCOLA. NOE TRAJANO. 58705-140 Patos - PB.</t>
  </si>
  <si>
    <t>EEEM LUCIA WANDERLEY DE FREITAS</t>
  </si>
  <si>
    <t>RUA VEREADOR JOSE CAETANO FILHO, 36 DISTRITO SANTA GERTRUDES. 58709-000 Patos - PB.</t>
  </si>
  <si>
    <t>EEEF MADRE AUXILIADORA</t>
  </si>
  <si>
    <t>RUA PEDRO DAVI, S/N MONTE CASTELO. 58707-160 Patos - PB.</t>
  </si>
  <si>
    <t>EEEFM ANTONIA ARAUJO</t>
  </si>
  <si>
    <t>RUA PROJETADA, SN BIVAR OLINTO. 58701-600 Patos - PB.</t>
  </si>
  <si>
    <t>ECI AUZANIR LACERDA</t>
  </si>
  <si>
    <t>RUA LUIS JOSE, SN PREDIO PUBLICO. JARDIM LACERDA. 58704-030 Patos - PB.</t>
  </si>
  <si>
    <t>ECI MONSENHOR MANOEL VIEIRA</t>
  </si>
  <si>
    <t>PRACA EDVALDO MOTTA, SN CENTRO. 58700-590 Patos - PB.</t>
  </si>
  <si>
    <t>EEEFM CORIOLANO DE MEDEIROS</t>
  </si>
  <si>
    <t>PEREGRINO DE ARAUJO, SN PREDIO. SANTO ANTONIO. 58701-010 Patos - PB.</t>
  </si>
  <si>
    <t>EEEM PROFESSORA MARIA NUNES</t>
  </si>
  <si>
    <t>RUA ESCRITOR RUI BARBOSA, 614 CENTRO. 58700-060 Patos - PB.</t>
  </si>
  <si>
    <t>EEEFM RIO BRANCO</t>
  </si>
  <si>
    <t>AV FLORIANO PEIXOTO, SN JARDIM CALIFORNIA. 58700-300 Patos - PB.</t>
  </si>
  <si>
    <t>EEEFM DOM EXPEDITO E DE OLIVEIRA</t>
  </si>
  <si>
    <t>RUA PAULO LEITE, SN ESCOLA. LIBERDADE. 58703-130 Patos - PB.</t>
  </si>
  <si>
    <t>ECI HERCULANO PEREIRA</t>
  </si>
  <si>
    <t>MANOEL CANDEIA, SN CENTRO. 58733-000 Quixaba - PB.</t>
  </si>
  <si>
    <t>Quixaba</t>
  </si>
  <si>
    <t>ECI PROFESSOR JOAO NOBERTO</t>
  </si>
  <si>
    <t>RUA EPITACIO RODRIGUES, 360 PREDIO ESCOLAR. CENTRO. 58720-000 Santa Teresinha - PB.</t>
  </si>
  <si>
    <t>Santa Teresinha</t>
  </si>
  <si>
    <t>ECIT JOSE AMERICO DE ALMEIDA</t>
  </si>
  <si>
    <t>RUA CAPITAO CAZUZA SATIRO, 134 CENTRO. 58723-000 São José de Espinharas - PB.</t>
  </si>
  <si>
    <t>São José de Espinharas</t>
  </si>
  <si>
    <t>ECI MARIA DE LOURDES MEIRA</t>
  </si>
  <si>
    <t>RUA JAMIL NOBREGA, NULL CONJUNTO EDVALDO MOTA. 58725-000 São José do Bonfim - PB.</t>
  </si>
  <si>
    <t>São José do Bonfim</t>
  </si>
  <si>
    <t>ECI AGENOR MENDES PEDROSA</t>
  </si>
  <si>
    <t>07ª GRE (Itaporanga)</t>
  </si>
  <si>
    <t>RUA JOAO PAULO SOBRINHO, SN PREDIO. EVANDRO CABRAL. 58778-000 Aguiar - PB.</t>
  </si>
  <si>
    <t>Aguiar</t>
  </si>
  <si>
    <t>ECI JOSELITA BRASILEIRO</t>
  </si>
  <si>
    <t>RUA PADRE MANOEL OTAVIANO, 0 CENTRO. 58775-000 Igaracy - PB.</t>
  </si>
  <si>
    <t>Igaracy</t>
  </si>
  <si>
    <t>ECIT INACIO DA CATINGUEIRA</t>
  </si>
  <si>
    <t>RUA TENENTE NICOLAU LOPES, SN SALAO PAROQUIAL. CENTRO. 58715-000 Catingueira - PB.</t>
  </si>
  <si>
    <t>Catingueira</t>
  </si>
  <si>
    <t>EEEF DE ITAJUBATIBA</t>
  </si>
  <si>
    <t>VILA DE ITAJUBATIBA, S/N ZONA RURAL. 58715-000 Catingueira - PB.</t>
  </si>
  <si>
    <t>EEEF MINISTRO CARLOS LUIZ DE ARAUJO</t>
  </si>
  <si>
    <t>RUA RAIMUNDO LUIZ, 360 PREDIO ESCOLAR. POMBALZINHO. 58770-000 Coremas - PB.</t>
  </si>
  <si>
    <t>Coremas</t>
  </si>
  <si>
    <t>ECIT NOBEL VITA</t>
  </si>
  <si>
    <t>RUA BENILDO FAUSTINO DA SILVA, 88 ANTONIO CLEMENTINO DE SOUSA. 58770-000 Coremas - PB.</t>
  </si>
  <si>
    <t>ECIT PROFESSORA MARGARIDA REMIGIO LOUREIRO</t>
  </si>
  <si>
    <t>AV DR JOSE CELINO FILHO, 107 ESCOLA. CENTRO. 58763-000 Emas - PB.</t>
  </si>
  <si>
    <t>Emas</t>
  </si>
  <si>
    <t>ECIT JOAO LEITE NETO</t>
  </si>
  <si>
    <t>RUA JO DE SOUSA, SN PREDIO. CENTRO. 58798-000 Nova Olinda - PB.</t>
  </si>
  <si>
    <t>Nova Olinda</t>
  </si>
  <si>
    <t>EEEF CONEGO MANOEL OTAVIANO</t>
  </si>
  <si>
    <t>RUA MANOEL DE ALMEIDA COSTA, 70 ESCOLA. CENTRO. 58760-000 Olho d'Água - PB.</t>
  </si>
  <si>
    <t>Olho d'Água</t>
  </si>
  <si>
    <t>ECIT ANTONIO AVELINO DE ALMEIDA</t>
  </si>
  <si>
    <t>RUA JOAQUIM AVELINO PEREIRA, 0 ESCOLA. CENTRO. 58760-000 Olho d'Água - PB.</t>
  </si>
  <si>
    <t>EEEF ADEMAR LEITE</t>
  </si>
  <si>
    <t>RUA CORONEL JOAO LEITE, 26 CENTRO. 58765-000 Piancó - PB.</t>
  </si>
  <si>
    <t>Piancó</t>
  </si>
  <si>
    <t>ECIT SANTO ANTONIO</t>
  </si>
  <si>
    <t>RUA NICOLAU LOUREIRO, 63 CENTRO. 58765-000 Piancó - PB.</t>
  </si>
  <si>
    <t>ECI DOUTOR FELIZARDO LEITE</t>
  </si>
  <si>
    <t>RUA MANOEL BATISTA, 52 CENTRO. 58795-000 Santana dos Garrotes - PB.</t>
  </si>
  <si>
    <t>Santana dos Garrotes</t>
  </si>
  <si>
    <t>ECI JOAO CAVALCANTE SULA</t>
  </si>
  <si>
    <t>RUA PADRE LUIS GOMES, 30 PROXIMO A PRACA CENT. CENTRO. 58993-000 Boa Ventura - PB.</t>
  </si>
  <si>
    <t>Boa Ventura</t>
  </si>
  <si>
    <t>ECIT MAESTRO JOSE SIQUEIRA</t>
  </si>
  <si>
    <t>RUA PADRE PANOEL OTAVIANO, 190 ESCOLA. CENTRO. 58970-000 Conceição - PB.</t>
  </si>
  <si>
    <t>Conceição</t>
  </si>
  <si>
    <t>EEEF CALULA LEITE</t>
  </si>
  <si>
    <t>RUA PREFEITO JOAO FAUSTO, SN PREDIO. SAO GERALDO. 58970-000 Conceição - PB.</t>
  </si>
  <si>
    <t>EEEF JOSE LEITE</t>
  </si>
  <si>
    <t>AVENIDA GOVERNADOR WILSON LEITE BRAGA, 140 CENTRO. 58970-000 Conceição - PB.</t>
  </si>
  <si>
    <t>EEEM NOSSA SENHORA DE FATIMA</t>
  </si>
  <si>
    <t>AVENIDA VICE PREFEITO MARTINHO FURTADO DE LACERDA, SN NOSSA SENHORA DE FATIMA. 58970-000 Conceição - PB.</t>
  </si>
  <si>
    <t>ECI ENEAS LEITE</t>
  </si>
  <si>
    <t>RUA MANOEL PEREIRA CAMPOS, 86 CENTRO. 58978-000 Santa Inês - PB.</t>
  </si>
  <si>
    <t>Santa Inês</t>
  </si>
  <si>
    <t>ECI CORONEL ZUZA LACERDA</t>
  </si>
  <si>
    <t>RUA COSMO ALVES BARBOSA, 120 CENTRO. 58990-000 Curral Velho - PB.</t>
  </si>
  <si>
    <t>Curral Velho</t>
  </si>
  <si>
    <t>ECIT PROFESSORA ADILINA DE SOUZA DINIZ</t>
  </si>
  <si>
    <t>RUA VEREADOR AMERICO PEREIRA GOMES, 696 ESCOLA ESTADUAL. CENTRO. 58994-000 Diamante - PB.</t>
  </si>
  <si>
    <t>Diamante</t>
  </si>
  <si>
    <t>EEEF JOANA ABILIO PEGADO</t>
  </si>
  <si>
    <t>RUA ANTONIO VICENTE, 57 PREDIO. CENTRO. 58994-000 Diamante - PB.</t>
  </si>
  <si>
    <t>EEEF DOUTOR ERNESTO DE SOUSA DINIZ</t>
  </si>
  <si>
    <t>RUA DO COMERCIO, SN VILA VAZANTE. CENTRO. 58994-000 Diamante - PB.</t>
  </si>
  <si>
    <t>ECI PADRE MANOEL OTAVIANO</t>
  </si>
  <si>
    <t>RUA SANTA MARIA, 1000 PREDIO. IBIARINHA. 58980-000 Ibiara - PB.</t>
  </si>
  <si>
    <t>Ibiara</t>
  </si>
  <si>
    <t>EEEF FRANCA LEITE</t>
  </si>
  <si>
    <t>RUA OSORIO PINTO RAMALHO, 430 PREDIO. CENTRO. 58980-000 Ibiara - PB.</t>
  </si>
  <si>
    <t>EEEM ADALGISA TEODULO DA FONSECA</t>
  </si>
  <si>
    <t>RUA JOAO SILVINO DA FONSECA, SN PROXIMO AO DETRAN E. CENTRO. 58780-000 Itaporanga - PB.</t>
  </si>
  <si>
    <t>Itaporanga</t>
  </si>
  <si>
    <t>EEEF SIMEAO LEAL</t>
  </si>
  <si>
    <t>PRACA DEP BALDUINO DE CARVALHO, 32 ESCOLA. CENTRO. 58780-000 Itaporanga - PB.</t>
  </si>
  <si>
    <t>ECI FRANCELINO DE ALENCAR NEVES</t>
  </si>
  <si>
    <t>R. João Firmino Gomes, 310 - CENTRO, Itaporanga - PB, 58780-000</t>
  </si>
  <si>
    <t>ECI JOAO DE SOUSA PRIMO</t>
  </si>
  <si>
    <t>AV JOSE TEOTONIO DOS SANTOS, 00 CENTRO. 58790-000 Pedra Branca - PB.</t>
  </si>
  <si>
    <t>Pedra Branca</t>
  </si>
  <si>
    <t>ECIT PRESIDENTE KENEDY</t>
  </si>
  <si>
    <t>TRAVESSA ELISA FERREIRA LIMA, 0 CENTRO. 58985-000 Santana de Mangueira - PB.</t>
  </si>
  <si>
    <t>Santana de Mangueira</t>
  </si>
  <si>
    <t>ECI OTAVIANO L DA SILVA</t>
  </si>
  <si>
    <t>RUA JOSE PEREIRA LIMA, SN CENTRO. 58784-000 São José de Caiana - PB.</t>
  </si>
  <si>
    <t>São José de Caiana</t>
  </si>
  <si>
    <t>ECI PROFESSOR JOSEFA JUSTINO GOMES</t>
  </si>
  <si>
    <t>AV PREF IVO PINTO RAMALHO, 580 PREDIO. BELA VISTA. 58955-000 Serra Grande - PB.</t>
  </si>
  <si>
    <t>Serra Grande</t>
  </si>
  <si>
    <t>ECI JOSE NOMINANDO</t>
  </si>
  <si>
    <t>11ª GRE (Princesa Isabel)</t>
  </si>
  <si>
    <t>RUA JOSE PEDRO FIRMINO, 41 PREDIO. CENTRO. 58748-000 Água Branca - PB.</t>
  </si>
  <si>
    <t>Água Branca</t>
  </si>
  <si>
    <t>ECI GERTRUDES LEITE</t>
  </si>
  <si>
    <t>JULIA DE GOIS SN, SN SAO CRISTOVAO. 58695-000 Desterro - PB.</t>
  </si>
  <si>
    <t>Desterro</t>
  </si>
  <si>
    <t>ECIT PEDRO TERTO DA CUNHA</t>
  </si>
  <si>
    <t>RUA FERNANDES FERREIRA, SN ESCOLA. CENTRO. 58698-000 Cacimbas - PB.</t>
  </si>
  <si>
    <t>Cacimbas</t>
  </si>
  <si>
    <t>EEEF SILVEIRA DANTAS</t>
  </si>
  <si>
    <t>PRACA NOSSA SENHORA DO DESTERRO, 25 PRACA NOSSA SENHORA. CENTRO. 58695-000 Desterro - PB.</t>
  </si>
  <si>
    <t>ECIT MARIA DO SOCORRO RAMALHO QUIRINO</t>
  </si>
  <si>
    <t>RUA DELMIRO DANTAS, SN CENTRO. 58745-000 Imaculada - PB.</t>
  </si>
  <si>
    <t>Imaculada</t>
  </si>
  <si>
    <t>EEEFM SANTA CATARINA</t>
  </si>
  <si>
    <t>RUA PROFESSOR HENRIQUE ANTONIO DA SILVA, SN RURAL. 58745-000 Imaculada - PB.</t>
  </si>
  <si>
    <t>EEEF DELMIRO DANTAS</t>
  </si>
  <si>
    <t>EEEF AMERICA FLORENTINO</t>
  </si>
  <si>
    <t>AV CAPITAO DALMO TEIXEIRA, 626 ESCOLA. CENTRO. 58750-000 Juru - PB.</t>
  </si>
  <si>
    <t>Juru</t>
  </si>
  <si>
    <t>ECIT ARLINDA PESSOA DA SILVA</t>
  </si>
  <si>
    <t>AVENIDA DALMO TEIXEIRA SETOR SERRA BRANCA, SN PROXIMO AO CONTORNO. SERRA BRANCA. 58750-000 Juru - PB.</t>
  </si>
  <si>
    <t>EEEF PROFESSORA ANTONIA DINIZ MAIA</t>
  </si>
  <si>
    <t>PRACA JOAQUIM SIMAO, 6 PREDIO. CENTRO. 58995-000 Manaíra - PB.</t>
  </si>
  <si>
    <t>Manaíra</t>
  </si>
  <si>
    <t>ECI MONSENHOR SEBASTIAO RABELO</t>
  </si>
  <si>
    <t>RUA PROJETADA, SN POPULARES. 58995-000 Manaíra - PB.</t>
  </si>
  <si>
    <t>EEEF PROFESSORA IRACEMA MARQUES DE LIMA</t>
  </si>
  <si>
    <t>RUA SOLON DE LUCENA, 55 ESCOLA. CENTRO. 58755-000 Princesa Isabel - PB.</t>
  </si>
  <si>
    <t>Princesa Isabel</t>
  </si>
  <si>
    <t>EEEM GAMA E MELO</t>
  </si>
  <si>
    <t>AVENIDA PRESIDENTE JOAO PESSOA, 460 PREDIO. CENTRO. 58755-000 Princesa Isabel - PB.</t>
  </si>
  <si>
    <t>ECIT NOSSA SENHORA DO BOM CONSELHO</t>
  </si>
  <si>
    <t>RUA PSICOLOGA SIMONE PEREIRA, 36 CONJUNTO ALOYSIO PEREIRA. 58755-000 Princesa Isabel - PB.</t>
  </si>
  <si>
    <t>EEEF MINISTRO ALCIDES VIEIRA CARNEIRO</t>
  </si>
  <si>
    <t>PRACA DR JOSE NOMINANDO DINIZ, 52 CENTRO. 58755-000 Princesa Isabel - PB.</t>
  </si>
  <si>
    <t>EEEF MARCAL LIMA NETO</t>
  </si>
  <si>
    <t>POVOADO VARZEA, 1 VARZEA. RURAL. 58755-000 Princesa Isabel - PB.</t>
  </si>
  <si>
    <t>ECI DEPUTADO NOMINANDO MUNIZ DINIZ</t>
  </si>
  <si>
    <t>RUA DA BOA VISTA, SN VIZINHO A SECRETARIA. CENTRO. 58758-000 São José de Princesa - PB.</t>
  </si>
  <si>
    <t>São José de Princesa</t>
  </si>
  <si>
    <t>ECI ADRIANO FEITOSA</t>
  </si>
  <si>
    <t>RUA SEVERINO CARLOS DE ANDRADE, 489 CENTRO. 58753-000 Tavares - PB.</t>
  </si>
  <si>
    <t>Tavares</t>
  </si>
  <si>
    <t>EEEM POVOADO SILVESTRE</t>
  </si>
  <si>
    <t>POVOADO SILVESTRE, SN CENTRO. CENTRO. 58753-000 Tavares - PB.</t>
  </si>
  <si>
    <t>ECI ANTONIO MOACIR DANTAS CAVALCANTI</t>
  </si>
  <si>
    <t>AVENIDA JOSE JERONIMO DA SILVA, 282 ESCOLA. CENTRO. 58737-000 Maturéia - PB.</t>
  </si>
  <si>
    <t>Maturéia</t>
  </si>
  <si>
    <t>ECIT SEBASTIAO GUEDES DA SILVA</t>
  </si>
  <si>
    <t>RUA CONEGO SERRAO, 21 CENTRO. 58735-000 Teixeira - PB.</t>
  </si>
  <si>
    <t>Teixeira</t>
  </si>
  <si>
    <t>EEEF DE POCOS</t>
  </si>
  <si>
    <t>SITIO POCOS, SITIO POCOS. 58735-000 Teixeira - PB.</t>
  </si>
  <si>
    <t>EEEFM DOUTOR MANOEL DANTAS</t>
  </si>
  <si>
    <t>RUA DR MANOEL DANTAS, 20 CENTRO. 58735-000 Teixeira - PB.</t>
  </si>
  <si>
    <t>ECIT EZEQUIEL FERNANDES</t>
  </si>
  <si>
    <t>RUA ALCINDO LEITE, 490 CENTRO. 58640-000 Junco do Seridó - PB.</t>
  </si>
  <si>
    <t>Junco do Seridó</t>
  </si>
  <si>
    <t>ESCOLA CIDADA INTEGRAL ESTADUAL DE ENSINO MEDIO DR FENELON NOBREGA</t>
  </si>
  <si>
    <t>RUA JOSE MACIEL DE SOUZA, 56 CENTRO. 58650-000 Salgadinho - PB.</t>
  </si>
  <si>
    <t>Salgadinho</t>
  </si>
  <si>
    <t>ECIT PADRE JERONIMO LAUWEN</t>
  </si>
  <si>
    <t>RUA DOM QUINTINO, SN SAO JOSE. 58600-000 Santa Luzia - PB.</t>
  </si>
  <si>
    <t>Santa Luzia</t>
  </si>
  <si>
    <t>EEEF MONSENHOR PEDRO ANISIO</t>
  </si>
  <si>
    <t>RUA BONIFACIO NOBREGA, 626 SAO JOSE. 58600-000 Santa Luzia - PB.</t>
  </si>
  <si>
    <t>EEEFM ARLINDO BENTO DE MORAIS</t>
  </si>
  <si>
    <t>RUA ANTONIO MOISES, 264 PREDIO. SAO JOSE. 58600-000 Santa Luzia - PB.</t>
  </si>
  <si>
    <t>ECI COELHO LISBOA</t>
  </si>
  <si>
    <t>AVENIDA JOSE AMERICO, SN PREDIO. CENTRO. 58600-000 Santa Luzia - PB.</t>
  </si>
  <si>
    <t>ECIT OLAVO BILAC</t>
  </si>
  <si>
    <t>RUA SEVERINO ARNALDO, 325 PREDIO. CENTRO. 58610-000 São José do Sabugi - PB.</t>
  </si>
  <si>
    <t>São José do Sabugi</t>
  </si>
  <si>
    <t>EEEFM NAPOLEAO ABDON DA NOBREGA</t>
  </si>
  <si>
    <t>MINISTRO JOAO AGRIPINO, 175 CENTRO. 58625-000 São Mamede - PB.</t>
  </si>
  <si>
    <t>São Mamede</t>
  </si>
  <si>
    <t>ECITE SERAFICO NOBREGA</t>
  </si>
  <si>
    <t>RUA JOSE PEQUENO DE OLIVEIRA, 91 CENTRO. 58625-000 São Mamede - PB.</t>
  </si>
  <si>
    <t>ECI ODILON DE FIGUEIREDO</t>
  </si>
  <si>
    <t>RUA FRANCISCO DAS CHAGAS BRITO, 97 CENTRO. 58620-000 Várzea - PB.</t>
  </si>
  <si>
    <t>Várzea</t>
  </si>
  <si>
    <t>ECIT IOLANDA TEREZA CHAVES LIMA</t>
  </si>
  <si>
    <t>04ª GRE (Cuité)</t>
  </si>
  <si>
    <t>RUA VALDEMIR DE SOUSA SOUTO, SN PROXIMO AO MERCADO C. CENTRO. 58167-000 Cubati - PB.</t>
  </si>
  <si>
    <t>Cubati</t>
  </si>
  <si>
    <t>ECI PREFEITO AGUITONIO DANTAS</t>
  </si>
  <si>
    <t>RUA PROFESSOR LUIZ PINHEIRO, 271 INSTITUICAO DE ENSIN. CENTRO. 58195-000 Frei Martinho - PB.</t>
  </si>
  <si>
    <t>Frei Martinho</t>
  </si>
  <si>
    <t>ECIT DEPUTADO GENIVAL MATIAS</t>
  </si>
  <si>
    <t>03ª GRE (Campina Grande)</t>
  </si>
  <si>
    <t>RUA PROFESSORA JOSEFA NETA FREIRE, 180 CENTRO. 58660-000 Juazeirinho - PB.</t>
  </si>
  <si>
    <t>Juazeirinho</t>
  </si>
  <si>
    <t>ECI ANTONIO COELHO DANTAS</t>
  </si>
  <si>
    <t>RUA JORGE MENDONCA, 200 CENTRO. 58184-000 Nova Palmeira - PB.</t>
  </si>
  <si>
    <t>Nova Palmeira</t>
  </si>
  <si>
    <t>ECI GRACILIANO FONTINI LORDAO</t>
  </si>
  <si>
    <t>RUA PROFESSOR FRANCISCO FERREIRA, 13 PROXIMO AO CENTRO PR. CENTRO. 58180-000 Pedra Lavrada - PB.</t>
  </si>
  <si>
    <t>Pedra Lavrada</t>
  </si>
  <si>
    <t>EEEM SEVERINO GREGORIO DANTAS</t>
  </si>
  <si>
    <t>RUA JOSE MARIA DA COSTA LIMA, 00 ZONA RURAL. 58187-000 Picuí - PB.</t>
  </si>
  <si>
    <t>Picuí</t>
  </si>
  <si>
    <t>ECIT PROFESSOR LORDAO</t>
  </si>
  <si>
    <t>RUA PROJETADA, SN CAMPO DE AVIACAO. CENECISTA. 58187-000 Picuí - PB.</t>
  </si>
  <si>
    <t>ECI MARIA FRANCINETE DE SOUZA</t>
  </si>
  <si>
    <t>RUA MANOEL CORDEIRO, 50 CENTRO. 58158-000 São Vicente do Seridó - PB.</t>
  </si>
  <si>
    <t>São Vicente do Seridó</t>
  </si>
  <si>
    <t>ECIT CICERO DOS ANJOS</t>
  </si>
  <si>
    <t>RUA ALZIRA XAVIER DAS NEVES, SN INSTITUICAO DE ENSIN. CENTRO. 58158-000 São Vicente do Seridó - PB.</t>
  </si>
  <si>
    <t>ECIT PEDRO BEZERRA FILHO</t>
  </si>
  <si>
    <t>05ª GRE (Monteiro)</t>
  </si>
  <si>
    <t>RUA ANTONIO GALDINO CHAVES, 23 PREDIO. CENTRO. 58530-000 Camalaú - PB.</t>
  </si>
  <si>
    <t>Camalaú</t>
  </si>
  <si>
    <t>ECIT MANOEL ALVES CAMPOS</t>
  </si>
  <si>
    <t>RUA SENADOR RUI CARNEIRO, SN CENTRO. 58535-000 Congo - PB.</t>
  </si>
  <si>
    <t>Congo</t>
  </si>
  <si>
    <t>ECIT JOAO LELYS</t>
  </si>
  <si>
    <t>RUA PRESIDENTE JOAO PESSOA, 54 CENTRO. 58690-000 Livramento - PB.</t>
  </si>
  <si>
    <t>Livramento</t>
  </si>
  <si>
    <t>ECIT JOSE LEITE DE SOUZA</t>
  </si>
  <si>
    <t>RUA WAGNER AUGUSTO BEZERRA JAPYASSU, 426 CENTRO. 58500-000 Monteiro - PB.</t>
  </si>
  <si>
    <t>Monteiro</t>
  </si>
  <si>
    <t>EEEM BENTO TENORIO DE SOUSA</t>
  </si>
  <si>
    <t>SITIO SANTA CATARINA, SN ESCOLA. ZONA RURAL. 58500-000 Monteiro - PB.</t>
  </si>
  <si>
    <t>EEEFM MIGUEL SANTA CRUZ</t>
  </si>
  <si>
    <t>RUA GETULIO VARGAS, 61 CENTRO. 58500-000 Monteiro - PB.</t>
  </si>
  <si>
    <t>ECI NOSSA SENHORA DAS GRACAS</t>
  </si>
  <si>
    <t>RUA JOSE CASSIANO, SN CENTRO. 58560-000 Ouro Velho - PB.</t>
  </si>
  <si>
    <t>Ouro Velho</t>
  </si>
  <si>
    <t>ECIT FRANCISCO DE ASSIS GONZAGA</t>
  </si>
  <si>
    <t>AVENIDA ANANIANO RAMOS GALVAO, 196 PREDIO. CENTRO. 58550-000 Prata - PB.</t>
  </si>
  <si>
    <t>Prata</t>
  </si>
  <si>
    <t>EEEIEF PLINIO LEMOS</t>
  </si>
  <si>
    <t>ASSENTAMENTO ZE MARCOLINO, SN AGROVILA LAGINHA. ZONA RURAL. 58550-000 Prata - PB.</t>
  </si>
  <si>
    <t>ECI MARIO OLIVEIRA CHAVES</t>
  </si>
  <si>
    <t>RUA ANANIAS HONORIO DE SOUSA, 45 CENTRO. 58520-000 São João do Tigre - PB.</t>
  </si>
  <si>
    <t>São João do Tigre</t>
  </si>
  <si>
    <t>ECI BARTOLOMEU MARACAJA</t>
  </si>
  <si>
    <t>RUA EULAMPIA SOUZA E SILVA, 95 CENTRO. 58570-000 São José dos Cordeiros - PB.</t>
  </si>
  <si>
    <t>São José dos Cordeiros</t>
  </si>
  <si>
    <t>ECI JAIRO AIRES CALUETE</t>
  </si>
  <si>
    <t>RUA TERTULINO AIRES DE QUEIROZ, SN SEM COMPLEMENTO. CENTRO. 58575-000 Parari - PB.</t>
  </si>
  <si>
    <t>Parari</t>
  </si>
  <si>
    <t>ECI MALAQUIAS BATISTA FEITOSA</t>
  </si>
  <si>
    <t>AVENIDA VICENTE PEDRO, 0 CENTRO. 58510-000 São Sebastião do Umbuzeiro - PB.</t>
  </si>
  <si>
    <t>São Sebastião do Umbuzeiro</t>
  </si>
  <si>
    <t>ECI MARIA CELESTE DO NASCIMENTO</t>
  </si>
  <si>
    <t>RUA JOAO MIZAEL DE MEDEIROS, SN CENTRO. 58515-000 Zabelê - PB.</t>
  </si>
  <si>
    <t>Zabelê</t>
  </si>
  <si>
    <t>EEEFM MARIA BALBINA PEREIRA</t>
  </si>
  <si>
    <t>AVENIDA MARIA BALBINA PEREIRA, 01 CENTRO. 58580-000 Serra Branca - PB.</t>
  </si>
  <si>
    <t>Serra Branca</t>
  </si>
  <si>
    <t>EEEF VASCONCELOS BRANDAO</t>
  </si>
  <si>
    <t>AVENIDA DEPUTADO ALVARO GAUDENCIO, 54 CENTRO. 58580-000 Serra Branca - PB.</t>
  </si>
  <si>
    <t>EEEM SENADOR JOSE GAUDENCIO</t>
  </si>
  <si>
    <t>RUA BOAVENTURA CAVALCANTE NETO, 79 CENTRO. 58580-000 Serra Branca - PB.</t>
  </si>
  <si>
    <t>ECI MANOEL HONORATO SOBRINHO</t>
  </si>
  <si>
    <t>RUA PROJETADA, SN CENTRO. 58588-000 Coxixola - PB.</t>
  </si>
  <si>
    <t>Coxixola</t>
  </si>
  <si>
    <t>ECIT JOSE GONCALVES DE QUEIROZ</t>
  </si>
  <si>
    <t>RUA PROFESSORA GUIOMAR COELHO, 201 PEDREGAL. 58540-000 Sumé - PB.</t>
  </si>
  <si>
    <t>Sumé</t>
  </si>
  <si>
    <t>ECI DE AMPARO</t>
  </si>
  <si>
    <t>RUA VEREADOR CICERO SOARES, 62 CENTRO. 58548-000 Amparo - PB.</t>
  </si>
  <si>
    <t>Amparo</t>
  </si>
  <si>
    <t>ECI JOAO ROGERIO DIAS TOLEDO</t>
  </si>
  <si>
    <t>RUA CANDIDO PEREIRA BRITO, SN ESCOLA. CONJUNTO HABITACIONAL JOSE DE ASSIS PIMENTA. 58685-000 Assunção - PB.</t>
  </si>
  <si>
    <t>Assunção</t>
  </si>
  <si>
    <t>ECIT MELQUIADES VILAR</t>
  </si>
  <si>
    <t>RUA ISMENIA MACHADO, 38 SANTO ANTONIO. 58680-000 Taperoá - PB.</t>
  </si>
  <si>
    <t>Taperoá</t>
  </si>
  <si>
    <t>EEEFM FELIX DALTRO</t>
  </si>
  <si>
    <t>PRACA JOAO PESSOA, 200 CENTRO. 58680-000 Taperoá - PB.</t>
  </si>
  <si>
    <t>ECI MELQUIADES TEJO</t>
  </si>
  <si>
    <t>15ª GRE (Queimadas)</t>
  </si>
  <si>
    <t>RUA TENENTE PEDROSA, 161 CENTRO. 58483-000 Barra de São Miguel - PB.</t>
  </si>
  <si>
    <t>Barra de São Miguel</t>
  </si>
  <si>
    <t>ECIT CONSELHEIRO JOSE BRAZ DO REGO</t>
  </si>
  <si>
    <t>AV NOSSA SENHORA DO DESTERRO, NULL CENTRO. 58450-000 Boqueirão - PB.</t>
  </si>
  <si>
    <t>Boqueirão</t>
  </si>
  <si>
    <t>ECIT PROFESSORA MARIA CECILIA DE CASTRO</t>
  </si>
  <si>
    <t>AVENIDA SAO JOSE, 523 PREDIO. CENTRO. 58460-000 Alcantil - PB.</t>
  </si>
  <si>
    <t>Alcantil</t>
  </si>
  <si>
    <t>EEEF PROFESSORA TEREZINHA LEAL</t>
  </si>
  <si>
    <t>DISTRITO DO MARINHO, MARINHO. 58450-000 Boqueirão - PB.</t>
  </si>
  <si>
    <t>ECI ANA FERREIRA DA COSTA</t>
  </si>
  <si>
    <t>PRACA SANTO ANTONIO, 80 CENTRO. 58465-000 Riacho de Santo Antônio - PB.</t>
  </si>
  <si>
    <t>Riacho de Santo Antônio</t>
  </si>
  <si>
    <t>ECI ALMIRANTE ANTONIO HERACLITO DO REGO</t>
  </si>
  <si>
    <t>RUA ELVIRA AMORIM, SN CENTRO. 58458-000 Barra de Santana - PB.</t>
  </si>
  <si>
    <t>Barra de Santana</t>
  </si>
  <si>
    <t>ECI FELIX ARAUJO</t>
  </si>
  <si>
    <t>RUA JOAO QUEIROGA, SN CENTRO. 58455-000 Caturité - PB.</t>
  </si>
  <si>
    <t>Caturité</t>
  </si>
  <si>
    <t>ECIT ALCIDES BEZERRA</t>
  </si>
  <si>
    <t>RUA PRACA GENERAL JOSE PESSOA, 80 ESCOLA. CENTRO HISTORICO. 58480-000 Cabaceiras - PB.</t>
  </si>
  <si>
    <t>Cabaceiras</t>
  </si>
  <si>
    <t>EEEFM CLOVIS PEDROSA</t>
  </si>
  <si>
    <t>PRACA FRANCISCO PEREIRA DUARTE, SN ZONA RURAL. DISTRITO DE RIBEIRA. 58480-000 Cabaceiras - PB.</t>
  </si>
  <si>
    <t>ECIT FRANCISCO DEODATO DO NASCIMENTO</t>
  </si>
  <si>
    <t>AVENIDA AUGUSTO FERNANDES DE OLIVEIRA, SN PREDIO ESCOLAR. CRUZEIRO. 58485-000 São Domingos do Cariri - PB.</t>
  </si>
  <si>
    <t>São Domingos do Cariri</t>
  </si>
  <si>
    <t>ECIT JUAREZ MARACAJA</t>
  </si>
  <si>
    <t>RUA ALFREDO TEIXEIRA DE FREITAS, 281 PEDREGAL. 58670-000 Gurjão - PB.</t>
  </si>
  <si>
    <t>Gurjão</t>
  </si>
  <si>
    <t>ECIT PROFESSORA NEIR ALVES PORTO</t>
  </si>
  <si>
    <t>RUA EULALIA DE MEDEIROS PORTO, SN PREDIO. CENTRO. 58675-000 Santo André - PB.</t>
  </si>
  <si>
    <t>Santo André</t>
  </si>
  <si>
    <t>EEEF SEVERINO MEDEIROS RAMOS</t>
  </si>
  <si>
    <t>RUA VICENTE MECIADO, SN MALHADA DA ROCA. ZONA RURAL. 58590-000 São João do Cariri - PB.</t>
  </si>
  <si>
    <t>São João do Cariri</t>
  </si>
  <si>
    <t>ECIT JORNALISTA JOSE LEAL RAMOS</t>
  </si>
  <si>
    <t>ALTO DO CRUZEIRO, SN CENTRO. 58590-000 São João do Cariri - PB.</t>
  </si>
  <si>
    <t>ECI CEL SERVELIANO DE FARIAS CASTRO</t>
  </si>
  <si>
    <t>RUA EXPEDICIONARIO LUIS TENORIO LEAO, 574 PREDIO. CENTRO. 58595-000 Caraúbas - PB.</t>
  </si>
  <si>
    <t>Caraúbas</t>
  </si>
  <si>
    <t>EEEFM ANESIO DEODONIO MORENO</t>
  </si>
  <si>
    <t>RUA HERMES LIRA, 154 ESCOLA. CENTRO. 58396-000 Arara - PB.</t>
  </si>
  <si>
    <t>Arara</t>
  </si>
  <si>
    <t>ECI MONSENHOR JOSE PAULINO</t>
  </si>
  <si>
    <t>RUA SENADOR RUY CARNEIRO, 30 CENTRO. 58396-000 Arara - PB.</t>
  </si>
  <si>
    <t>ECIT JOSE LUIZ NETO</t>
  </si>
  <si>
    <t>RUA PREFEITO JOAO INACIO DA SILVA, 170 CENTRO. 58170-000 Barra de Santa Rosa - PB.</t>
  </si>
  <si>
    <t>Barra de Santa Rosa</t>
  </si>
  <si>
    <t>EEEF PROF JOSE COELHO</t>
  </si>
  <si>
    <t>PRACA FREI MARTINHO, 170 CENTRO. 58170-000 Barra de Santa Rosa - PB.</t>
  </si>
  <si>
    <t>ECI ORLANDO VENANCIO DOS SANTOS</t>
  </si>
  <si>
    <t>RUA 15 DE NOVEMBRO, SN CENTRO. 58175-000 Cuité - PB.</t>
  </si>
  <si>
    <t>Cuité</t>
  </si>
  <si>
    <t>EEEFM ANDRE VIDAL DE NEGREIROS</t>
  </si>
  <si>
    <t>CAETANO DANTAS CORREA, 222 INSTITUICAO DE ENSIN. CENTRO. 58175-000 Cuité - PB.</t>
  </si>
  <si>
    <t>ECI JOSE VITORINO DE MEDEIROS</t>
  </si>
  <si>
    <t>RUA ELIEZER FRANCISCO DOS SANTOS, 1447 CENTRO. 58177-000 Sossêgo - PB.</t>
  </si>
  <si>
    <t>Sossêgo</t>
  </si>
  <si>
    <t>EEEF DEP JOSE PEREIRA</t>
  </si>
  <si>
    <t>RUA JOSE RUFINO, 605 CASA. CENTRO. 58178-000 Nova Floresta - PB.</t>
  </si>
  <si>
    <t>Nova Floresta</t>
  </si>
  <si>
    <t>ECIT JOSE ROLDERICK DE OLIVEIRA</t>
  </si>
  <si>
    <t>RUA DAMIAO PEDRO DE LIMA SN NOVA FLORESTA PB, 00 SILVESTRE GARCIA. 58178-000 Nova Floresta - PB.</t>
  </si>
  <si>
    <t>ECIT ANTONIO GALDINO FILHO</t>
  </si>
  <si>
    <t>RUA JOSE JOAQUIM DO NASCIMENTO, S N IVO BENICIO. 58150-000 Pocinhos - PB.</t>
  </si>
  <si>
    <t>Pocinhos</t>
  </si>
  <si>
    <t>ECIT JOSE BRONZEADO SOBRINHO</t>
  </si>
  <si>
    <t>AV JOAQUIM CAVALCANTE DE MORAIS, SN CENTRO. 58398-000 Remígio - PB.</t>
  </si>
  <si>
    <t>Remígio</t>
  </si>
  <si>
    <t>EEEFM DOUTOR CUNHA LIMA</t>
  </si>
  <si>
    <t>RUA IDELFONSO JARDELINO DA COSTA 75, CENTRO. 58398-000 Remígio - PB.</t>
  </si>
  <si>
    <t>ECIT DOUTOR TRAJANO NOBREGA</t>
  </si>
  <si>
    <t>JOSE RUFINO DE CARVALHO, SN JARDIM CRUZEIRO. 58155-000 Soledade - PB.</t>
  </si>
  <si>
    <t>Soledade</t>
  </si>
  <si>
    <t>EEEM PADRE JOSE ANTONIO MARIA IBIAPINA</t>
  </si>
  <si>
    <t>RUA JOSE CHAGAS DE BRITO, 2 CENTRO. CENTRO. 58155-000 Soledade - PB.</t>
  </si>
  <si>
    <t>ECIT BENJAMIN MARANHAO</t>
  </si>
  <si>
    <t>02ª GRE (Guarabira)</t>
  </si>
  <si>
    <t>RUA LUIS TARGINO MOREIRA, 300 CENTRO. 58233-000 Araruna - PB.</t>
  </si>
  <si>
    <t>Araruna</t>
  </si>
  <si>
    <t>ECI PEDRO RIBEIRO DE LIMA</t>
  </si>
  <si>
    <t>VENANCIO TOMAZ DE AQUINO, SN PROXIMO A IGREJA SAN. CENTRO. 58235-000 Riachão - PB.</t>
  </si>
  <si>
    <t>Riachão</t>
  </si>
  <si>
    <t>EEEM TARGINO PEREIRA</t>
  </si>
  <si>
    <t>PRACA JOAO PESSOA, 150 PREDIO ESCOLAR. CENTRO. 58233-000 Araruna - PB.</t>
  </si>
  <si>
    <t>EEEF PERILO DE OLIVEIRA</t>
  </si>
  <si>
    <t>PRACA PERILO DE OLIVEIRA, 40 ESCOLA. CENTRO. 58230-000 Cacimba de Dentro - PB.</t>
  </si>
  <si>
    <t>Cacimba de Dentro</t>
  </si>
  <si>
    <t>ECI HUMBERTO LUCENA</t>
  </si>
  <si>
    <t>RUA MANOEL OLEGARIO DA SILVA, SN TERREO. SANTO ANTONIO. 58230-000 Cacimba de Dentro - PB.</t>
  </si>
  <si>
    <t>ECI GOVERNADOR CLOVIS BEZERRA CAVALCANTI</t>
  </si>
  <si>
    <t>RUA PROFESSOR ODILON MATIAS DE ARAUJO, 156 CENTRO. 58228-000 Dona Inês - PB.</t>
  </si>
  <si>
    <t>Dona Inês</t>
  </si>
  <si>
    <t>ECIT ALFREDO PESSOA DE LIMA</t>
  </si>
  <si>
    <t>RUA LUIZ FERREIRA DE MELO, SN CENTRO. 58225-000 Solânea - PB.</t>
  </si>
  <si>
    <t>Solânea</t>
  </si>
  <si>
    <t>EEEFM CELSO CIRNE</t>
  </si>
  <si>
    <t>SAO JOSE, SN PREDIO. CENTRO. 58225-000 Solânea - PB.</t>
  </si>
  <si>
    <t>EEEF PADRE GERALDO DA S PINTO</t>
  </si>
  <si>
    <t>RUA JOAO MARCELINO PEREIRA, 91 CENTRO. 58225-000 Solânea - PB.</t>
  </si>
  <si>
    <t>EEEM ARLINDO RAMALHO</t>
  </si>
  <si>
    <t>RUA CELSO CIRNE, 488 CENTRO. 58225-000 Solânea - PB.</t>
  </si>
  <si>
    <t>ECI DOUTOR TERCILIO TEIXEIRA DA CRUZ</t>
  </si>
  <si>
    <t>RUA 31 DE MARCO, 582 CENTRO. 58240-000 Tacima - PB.</t>
  </si>
  <si>
    <t>Tacima</t>
  </si>
  <si>
    <t>EEEFM PEDRO TARGINO</t>
  </si>
  <si>
    <t>PRACA PEDRO TARGINO, 255 PREDIO. CENTRO. 58240-000 Tacima - PB.</t>
  </si>
  <si>
    <t>ECI PREFEITO FRANCISCO APOLINARIO SILVA</t>
  </si>
  <si>
    <t>FRANCISCO SEBASTIAO PEREIRA, 78 CENTRO. 58140-000 Areial - PB.</t>
  </si>
  <si>
    <t>Areial</t>
  </si>
  <si>
    <t>ECIT MONSENHOR JOSE DA SILVA COUTINHO</t>
  </si>
  <si>
    <t>RUA FLORIANO PEIXOTO, SN ESCOLA. CENTRO. 58135-000 Esperança - PB.</t>
  </si>
  <si>
    <t>Esperança</t>
  </si>
  <si>
    <t>EEEFM IRINEU JOFFILY</t>
  </si>
  <si>
    <t>JUVINIANO SOBREIRA, 125 CENTRO. 58135-000 Esperança - PB.</t>
  </si>
  <si>
    <t>ECI MARIA JOSE DE SOUZA</t>
  </si>
  <si>
    <t>RUA JOSE VERISSIMO DE SOUZA, 197 CENTRO. 58145-000 Montadas - PB.</t>
  </si>
  <si>
    <t>Montadas</t>
  </si>
  <si>
    <t>ECI MONSENHOR JOSE BORGES</t>
  </si>
  <si>
    <t>RUA LAURA DONATO DE ARAUJO, SN CENTRO. 58119-000 São Sebastião de Lagoa de Roça - PB.</t>
  </si>
  <si>
    <t>São Sebastião de Lagoa de Roça</t>
  </si>
  <si>
    <t>EEEF ELIDIO SOBREIRA</t>
  </si>
  <si>
    <t>RUA JOSE RODRIGUES COURA, 21 CENTRO. 58119-000 São Sebastião de Lagoa de Roça - PB.</t>
  </si>
  <si>
    <t>EEEFM PADRE HILDON BANDEIRA</t>
  </si>
  <si>
    <t>RUA PRESIDENTE JOAO PESSOA, 1485 PREDIO. CENTRO. 58388-000 Alagoa Grande - PB.</t>
  </si>
  <si>
    <t>Alagoa Grande</t>
  </si>
  <si>
    <t>EEEF DEMONSTRACAO ALAGOA GRANDE</t>
  </si>
  <si>
    <t>RUA CONEGO FIRMINO CAVALCANTE, 959 EM FRENTE A PREFEITU. CENTRO. 58388-000 Alagoa Grande - PB.</t>
  </si>
  <si>
    <t>ECIT OSWALDO TRIGUEIRO DE ALBUQUERQUE MELO</t>
  </si>
  <si>
    <t>RUA RUI BARBOSA, SN CENTRO. 58388-000 Alagoa Grande - PB.</t>
  </si>
  <si>
    <t>ECIT MONSENHOR JOSE BORGES DE CARVALHO</t>
  </si>
  <si>
    <t>RUA MARIA LIMA MARACAJA, 85 CENTRO. 58125-000 Alagoa Nova - PB.</t>
  </si>
  <si>
    <t>Alagoa Nova</t>
  </si>
  <si>
    <t>EEEFM DESEMBARGADOR ARTHUR VIRGINIO DE MOURA</t>
  </si>
  <si>
    <t>AV MONS JOSE BORGES DE CARVALHO, SN CENTRO. 58128-000 Matinhas - PB.</t>
  </si>
  <si>
    <t>Matinhas</t>
  </si>
  <si>
    <t>ECIT POETA MARIO VIEIRA DA SILVA</t>
  </si>
  <si>
    <t>ST CAMARA, SN ZONA RURAL. 58128-000 Matinhas - PB.</t>
  </si>
  <si>
    <t>EEEFM PROFESSOR CARDOSO</t>
  </si>
  <si>
    <t>AVENIDA SAO SEBASTIAO, 266 VIZINHO AO HOSPITAL. CENTRO. 58125-000 Alagoa Nova - PB.</t>
  </si>
  <si>
    <t>EEEFM CARLOTA BARREIRA</t>
  </si>
  <si>
    <t>PRACA MONSENHOR RUY BARREIRA VIEIRA, SN CENTRO. 58397-000 Areia - PB.</t>
  </si>
  <si>
    <t>Areia</t>
  </si>
  <si>
    <t>ECIT MINISTRO JOSE AMERICO DE ALMEIDA</t>
  </si>
  <si>
    <t>PRACA MINISTRO JOSE AMERICO, 321 PROXIMO A IGREJA DO. CENTRO. 58397-000 Areia - PB.</t>
  </si>
  <si>
    <t>EEEFM ALVARO MACHADO</t>
  </si>
  <si>
    <t>RUA FLORIANO PEIXOTO, 00 CENTRO. 58397-000 Areia - PB.</t>
  </si>
  <si>
    <t>EEEF MONSENHOR JOAO COUTINHO</t>
  </si>
  <si>
    <t>RUA MANOEL DA SILVA, 374 PREDIO. PEDRO PERAZZO. 58397-000 Areia - PB.</t>
  </si>
  <si>
    <t>ECIT JOSE ROCHA SOBRINHO</t>
  </si>
  <si>
    <t>AVENIDA GOVERNADOR PEDRO MORENO GONDIM, 00 CONJUNTO MAJOR AUGUSTO BEZERRA. 58220-000 Bananeiras - PB.</t>
  </si>
  <si>
    <t>Bananeiras</t>
  </si>
  <si>
    <t>EEEM PROFESSOR PEDRO A DE ALMEIDA</t>
  </si>
  <si>
    <t>AVENIDA ALUISIO BARBOSA, 0 SITIO BURACO. 58220-000 Bananeiras - PB.</t>
  </si>
  <si>
    <t>ECIT EFIGENIO LEITE</t>
  </si>
  <si>
    <t>AVENIDA SENADOR HUMBERTO LUCENA, SN PROXIMO AO CAMPO DE. CENTRO. 58394-000 Borborema - PB.</t>
  </si>
  <si>
    <t>Borborema</t>
  </si>
  <si>
    <t>ECI ANTONIETA CORREIA DE MENEZES</t>
  </si>
  <si>
    <t>RUA LUIZ GREGORIO DA SILVA, 00 CONJUNTO CRISTINA MU. CENTRO. 58393-000 Pilões - PB.</t>
  </si>
  <si>
    <t>Pilões</t>
  </si>
  <si>
    <t>EEEFM DOM SANTINO COUTINHO</t>
  </si>
  <si>
    <t>RUA NORBERTO BARACUHY, 269 PREDIO. CENTRO. 58393-000 Pilões - PB.</t>
  </si>
  <si>
    <t>ECI ANTONIO BENTO</t>
  </si>
  <si>
    <t>RUA ADALGISA CAVALCANTE, 328 PREDIO. CENTRO. 58395-000 Serraria - PB.</t>
  </si>
  <si>
    <t>Serraria</t>
  </si>
  <si>
    <t>EEEF FRANCISCO DUARTE</t>
  </si>
  <si>
    <t>PRACA SENADOR GAMA E MELO, SN CENTRO. 58395-000 Serraria - PB.</t>
  </si>
  <si>
    <t>ECIT AGENOR CLEMENTE DOS SANTOS</t>
  </si>
  <si>
    <t>RUA MOURA FILHO, SN CONJUNTO SEBASTIAO V. CENTRO. 58390-000 Alagoinha - PB.</t>
  </si>
  <si>
    <t>Alagoinha</t>
  </si>
  <si>
    <t>EEEM RODRIGUES DE CARVALHO</t>
  </si>
  <si>
    <t>RUA PROFESSORA MARIA DO CARMO, 2 ESCOLA. CENTRO. 58270-000 Araçagi - PB.</t>
  </si>
  <si>
    <t>Araçagi</t>
  </si>
  <si>
    <t>ECI FRANCISCO PESSOA DE BRITO</t>
  </si>
  <si>
    <t>AVENIDA OLIVIO MAROJA SN ARACAGI PB, SN SAO SEBASTIAO. 58270-000 Araçagi - PB.</t>
  </si>
  <si>
    <t>ECIT ENGENHEIRA MARCIA GUEDES ALCOFORADO DE CARVALHO</t>
  </si>
  <si>
    <t>RUA 1 DE MAIO, 220 CENTRO. 58255-000 Belém - PB.</t>
  </si>
  <si>
    <t>Belém</t>
  </si>
  <si>
    <t>EEEFM FELINTO ELIZIO</t>
  </si>
  <si>
    <t>RUA SOLON DE LUCENA, 100 ESCOLA. CENTRO. 58255-000 Belém - PB.</t>
  </si>
  <si>
    <t>ECIT PROFESSORA MARIA GERTRUDES DE CARVALHO NEVES</t>
  </si>
  <si>
    <t>RUA ANTENOR NAVARRO, SN PREDIO. CENTRO. 58253-000 Caiçara - PB.</t>
  </si>
  <si>
    <t>Caiçara</t>
  </si>
  <si>
    <t>EEEF DOUTOR JOAO SOARES</t>
  </si>
  <si>
    <t>AV FRANCISCO CARNEIRO-, 01 PREDIO ESCOLAR. CENTRO. 58253-000 Caiçara - PB.</t>
  </si>
  <si>
    <t>ECI PREFEITO JOSE ANTONIO NEVES</t>
  </si>
  <si>
    <t>RUA FRANCISCO XAVIER DE OLIVEIRA, 21 ESCOLA. CENTRO. 58254-000 Logradouro - PB.</t>
  </si>
  <si>
    <t>Logradouro</t>
  </si>
  <si>
    <t>ECI ODILON NELSON DANTAS</t>
  </si>
  <si>
    <t>RUA JOSE MARINHO DE LUCENA, 20 SANTO ANTONIO. 58208-000 Cuitegi - PB.</t>
  </si>
  <si>
    <t>Cuitegi</t>
  </si>
  <si>
    <t>ECI SAGRADO CORACAO DE JESUS</t>
  </si>
  <si>
    <t>RUA NOVA, SN CENTRO. 58265-000 Duas Estradas - PB.</t>
  </si>
  <si>
    <t>Duas Estradas</t>
  </si>
  <si>
    <t>EEEF FRANCISCO COSTA</t>
  </si>
  <si>
    <t>RUA COSTA FILHO, 140 CASA. CENTRO. 58265-000 Duas Estradas - PB.</t>
  </si>
  <si>
    <t>ECI JOAO DE FREITAS MOUZINHO</t>
  </si>
  <si>
    <t>RUA JOAO DE FREITAS MOUZINHO, SN CENTRO. 58268-000 Sertãozinho - PB.</t>
  </si>
  <si>
    <t>Sertãozinho</t>
  </si>
  <si>
    <t>ECIT MONSENHOR EMILIANO DE CRISTO</t>
  </si>
  <si>
    <t>RUA JOAO LORDAO, 125 NORDESTE LL. 58200-000 Guarabira - PB.</t>
  </si>
  <si>
    <t>Guarabira</t>
  </si>
  <si>
    <t>ECI JOSE SOARES DE CARVALHO</t>
  </si>
  <si>
    <t>RUA HENRIQUE PACIFICO, 45 PRIMAVERA. 58200-000 Guarabira - PB.</t>
  </si>
  <si>
    <t>EEEFM ANTENOR NAVARRO</t>
  </si>
  <si>
    <t>RUA PREFEITO MANOEL LORDAO, 161 ESCOLA. CENTRO. 58200-000 Guarabira - PB.</t>
  </si>
  <si>
    <t>EEEF PROFESSOR ANTONIO BENVINDO</t>
  </si>
  <si>
    <t>RUA PREFEITO MANOEL LORDAO, 161 CENTRO. 58200-000 Guarabira - PB.</t>
  </si>
  <si>
    <t>EEEF DEPUTADO GUSTAVO AMORIM DA COSTA</t>
  </si>
  <si>
    <t>RUA OSEAS AMARAL, 133 CORDEIRO. 58200-000 Guarabira - PB.</t>
  </si>
  <si>
    <t>EEEF DESEMBARGADOR PEDRO BANDEIRA</t>
  </si>
  <si>
    <t>RUA CORONEL JOSE MAURICIO DA COSTA, SN CONJ ASSIS CHATEAUBRIAND. 58200-000 Guarabira - PB.</t>
  </si>
  <si>
    <t>EEEM JOHN KENNEDY</t>
  </si>
  <si>
    <t>RUA JOHN KENNEDY, 515 NOVO. 58200-000 Guarabira - PB.</t>
  </si>
  <si>
    <t>EEEF ABDON MIRANDA</t>
  </si>
  <si>
    <t>FAZENDA SAO JOSE DO MIRANDA, SN SITIO. ZONA RURAL. 58200-000 Guarabira - PB.</t>
  </si>
  <si>
    <t>EEEM PROFESSOR EDGARDO JULIO</t>
  </si>
  <si>
    <t>RUA HERMENEGILDO CUNHA, SN NORDESTE II. 58200-000 Guarabira - PB.</t>
  </si>
  <si>
    <t>EEEFM JOAO FRANCELINO DA SILVA</t>
  </si>
  <si>
    <t>RUA VIRGILIO DOS PRAZERES, 210 MUTIRAO. 58200-000 Guarabira - PB.</t>
  </si>
  <si>
    <t>ECIT IVAN BICHARA SOBREIRA</t>
  </si>
  <si>
    <t>14ª GRE (Mamanguape)</t>
  </si>
  <si>
    <t>8JHC+8XV Lagoa de Dentro, Paraíba</t>
  </si>
  <si>
    <t>Lagoa de Dentro</t>
  </si>
  <si>
    <t>EEEFM GETULIO VARGAS</t>
  </si>
  <si>
    <t>RUA DO COMERCIO, 55 AO LADO DA DELEGACIA. CENTRO. 58250-000 Lagoa de Dentro - PB.</t>
  </si>
  <si>
    <t>ECIT MAJOR ANTONIO DE AQUINO</t>
  </si>
  <si>
    <t>ESTRADA DE ACESSO A ALAGOINHA, SN CENTRO. 58354-000 Mulungu - PB.</t>
  </si>
  <si>
    <t>Mulungu</t>
  </si>
  <si>
    <t>EEEFM JARDILINA CRUZ PEREIRA</t>
  </si>
  <si>
    <t>FAZENDA CACHOEIRINHA, SN ESCOLA. ZONA RURAL. 58354-000 Mulungu - PB.</t>
  </si>
  <si>
    <t>EEEF DE LOURENCO</t>
  </si>
  <si>
    <t>POVOADO DE LOURENCO, SN ZONA RURAL. 58354-000 Mulungu - PB.</t>
  </si>
  <si>
    <t>EEEF D AMARO BELTRAO</t>
  </si>
  <si>
    <t>RUA MONTE ALEGRE, 23 CENTRO. 58354-000 Mulungu - PB.</t>
  </si>
  <si>
    <t>ECI SILVIO PORTO</t>
  </si>
  <si>
    <t>RUA MANOEL ALVES DE SOUZA, 309 CENTRO. 58210-000 Pilõezinhos - PB.</t>
  </si>
  <si>
    <t>Pilõezinhos</t>
  </si>
  <si>
    <t>EEEFM MONSENHOR WALFREDO LEAL</t>
  </si>
  <si>
    <t>RUA PROFESSOR ANTONIO FLORENTINO, SN CENTRO. 58213-000 Pirpirituba - PB.</t>
  </si>
  <si>
    <t>Pirpirituba</t>
  </si>
  <si>
    <t>EEEF BELMIRA ARRUDA ALCOFORADO</t>
  </si>
  <si>
    <t>RUA NOVA DESCOBERTA, SN PREDIO. CENTRO. 58268-000 Sertãozinho - PB.</t>
  </si>
  <si>
    <t>ECI AUGUSTO DE ALMEIDA</t>
  </si>
  <si>
    <t>RUA SOLON DE LUCENA, 387 CENTRO. 58213-000 Pirpirituba - PB.</t>
  </si>
  <si>
    <t>ECIT MARIA JOSE MIRANDA BURITY</t>
  </si>
  <si>
    <t>RUA MAJOR COSTA, SN LOGRADOURO. CENTRO. 58260-000 Serra da Raiz - PB.</t>
  </si>
  <si>
    <t>Serra da Raiz</t>
  </si>
  <si>
    <t>EEEF PADRE EMIDIO FERNANDES</t>
  </si>
  <si>
    <t>LARGO DA MATRIZ, 76 PREDIO ESCOLAR. CENTRO. 58260-000 Serra da Raiz - PB.</t>
  </si>
  <si>
    <t>EEEFM CAIC JOSE JOFILLY</t>
  </si>
  <si>
    <t>RUA JOSE MARQUES FERREIRA, 100 MALVINAS. 58432-545 Campina Grande - PB.</t>
  </si>
  <si>
    <t>Campina Grande</t>
  </si>
  <si>
    <t>ECI MONSENHOR SALES</t>
  </si>
  <si>
    <t>RUA VEREADOR ANTONIO ALVES PIMENTEL, 317 XXXXXX. CENTRO. 58446-000 Campina Grande - PB.</t>
  </si>
  <si>
    <t>ECI AUDIOCOMUNICACAO DE CAMPINA GRANDE DEMOSTENES CUNHA LIMA</t>
  </si>
  <si>
    <t>RUA PROFESSORA EUTECIA VITAL RIBEIRO, SN CATOLE. 58410-205 Campina Grande - PB.</t>
  </si>
  <si>
    <t>EEEFM ADEMAR VELOSO SILVEIRA</t>
  </si>
  <si>
    <t>RUA JOAO VIRGOLINO DE ARAUJO, 1043 BODOCONGO. 58430-385 Campina Grande - PB.</t>
  </si>
  <si>
    <t>ECIT PROFESSOR RAUL CORDULA</t>
  </si>
  <si>
    <t>RUA GABIO JOSE DE OLIVEIRA ARAUJO, SN CRUZEIRO. 58415-565 Campina Grande - PB.</t>
  </si>
  <si>
    <t>EEEFM SENADOR ARGEMIRO DE FIGUEIREDO</t>
  </si>
  <si>
    <t>AV ELPIDIO DE ALMEIDA, 25 CATOLE. 58410-215 Campina Grande - PB.</t>
  </si>
  <si>
    <t>ECIT NENZINHA CUNHA LIMA</t>
  </si>
  <si>
    <t>RUA FERNANDES VIEIRA, SN JOSE PINHEIRO. 58407-490 Campina Grande - PB.</t>
  </si>
  <si>
    <t>EEEFM POETA CARLOS DRUMOND DE ANDRADE</t>
  </si>
  <si>
    <t>RUA CAICO, SN MALVINAS. 58433-140 Campina Grande - PB.</t>
  </si>
  <si>
    <t>EEEFM MARIA AUGUSTA LUCENA BRITO</t>
  </si>
  <si>
    <t>R PEDRO ACACIO GALVAO, SN ZONA RURAL. SITIO LUCAS. 58430-991 Campina Grande - PB.</t>
  </si>
  <si>
    <t>EEEFM NINA ALVES DE LIMA</t>
  </si>
  <si>
    <t>RUA FRANCISCO ROSA DE FARIAS, SN MONTE SANTO. 58400-710 Campina Grande - PB.</t>
  </si>
  <si>
    <t>ECI ASSIS CHATEAUBRIAND</t>
  </si>
  <si>
    <t>AVENIDA TAVARES, 2500 SANTO ANTONIO. 58406-175 Campina Grande - PB.</t>
  </si>
  <si>
    <t>ECI DEPUTADO ALVARO GAUDENCIO DE QUEIROZ</t>
  </si>
  <si>
    <t>RUA DOS JUCAS, SN MALVINAS. 58432-599 Campina Grande - PB.</t>
  </si>
  <si>
    <t>SEVERINO PIMENTEL, SN LIBERDADE. 58414-150 Campina Grande - PB.</t>
  </si>
  <si>
    <t>EEEFM SAO SEBASTIAO</t>
  </si>
  <si>
    <t>RUA ESTELITA CRUZ, 307 AO LADO DO SEMINARIO. ALTO BRANCO. 58401-470 Campina Grande - PB.</t>
  </si>
  <si>
    <t>ECIT PROFESSOR ANESIO LEAO</t>
  </si>
  <si>
    <t>RUA XV DE NOVEMBRO, SN PALMEIRA. 58401-075 Campina Grande - PB.</t>
  </si>
  <si>
    <t>EEEFM DOM LUIZ GONZAGA FERNANDES</t>
  </si>
  <si>
    <t>RUA DAS PITOMBEIRAS, SN MALVINAS. 58432-791 Campina Grande - PB.</t>
  </si>
  <si>
    <t>ECIT SEVERINO CABRAL</t>
  </si>
  <si>
    <t>RUA JOAQUIM AMORIM JUNIOR, SN BODOCONGO. 58430-200 Campina Grande - PB.</t>
  </si>
  <si>
    <t>EEEF NOSSA SENHORA DO ROSARIO</t>
  </si>
  <si>
    <t>RUA NILO PECANHA, 250 PRATA. 58400-515 Campina Grande - PB.</t>
  </si>
  <si>
    <t>EEEF ANTONIO VICENTE</t>
  </si>
  <si>
    <t>RUA SILVA JARDIM, 1196 PREDIO. JOSE PINHEIRO. 58407-333 Campina Grande - PB.</t>
  </si>
  <si>
    <t>EEEF AUGUSTO DOS ANJOS</t>
  </si>
  <si>
    <t>RUA PARAIBA, 240 LIBERDADE. 58410-066 Campina Grande - PB.</t>
  </si>
  <si>
    <t>EEEFM CLEMENTINO PROCOPIO</t>
  </si>
  <si>
    <t>RUA FELIPE CAMARAO, 168 SAO JOSE. 58400-366 Campina Grande - PB.</t>
  </si>
  <si>
    <t>EEEF DE APLICACAO</t>
  </si>
  <si>
    <t>RUA JOAO LELIS, SN CATOLE. 58410-185 Campina Grande - PB.</t>
  </si>
  <si>
    <t>EEEFM MONTE SANTO</t>
  </si>
  <si>
    <t>RUA DIOGO DA COSTA, 305 NENHUM. MONTE SANTO. 58400-733 Campina Grande - PB.</t>
  </si>
  <si>
    <t>EEEFM JOSE PINHEIRO</t>
  </si>
  <si>
    <t>RUA JOANA D ARC FERREIRA DE ARRUDA, 937 ESCOLA. JOSE PINHEIRO. 58407-382 Campina Grande - PB.</t>
  </si>
  <si>
    <t>ECI MONTE CARMELO</t>
  </si>
  <si>
    <t>RUA PROFESSOR CARLOS FRANCISCO MEDEIROS DE ALMEIDA, SN BELA VISTA. 58428-700 Campina Grande - PB.</t>
  </si>
  <si>
    <t>EEEFM MURILO BRAGA</t>
  </si>
  <si>
    <t>RUA SANTA FILOMENA, SN LIBERDADE. 58414-020 Campina Grande - PB.</t>
  </si>
  <si>
    <t>EEEFM NOSSA SENHORA APARECIDA</t>
  </si>
  <si>
    <t>RUA ROSA MARIA BANDEIRA DA SILVA, SN MUTIRAO. 58436-108 Campina Grande - PB.</t>
  </si>
  <si>
    <t>ECI SOLON DE LUCENA</t>
  </si>
  <si>
    <t>RUA PREFEITO ERNANI LAURITZEN, SN CENTRO. 58400-133 Campina Grande - PB.</t>
  </si>
  <si>
    <t>EEEF SANTO ANTONIO</t>
  </si>
  <si>
    <t>RUA FRANCISCO ANTONIO DO NASCIMENTO, 1078 PREDIO. CASTELO BRANCO. 58406-180 Campina Grande - PB.</t>
  </si>
  <si>
    <t>EEEFM ESCRITOR ALCEU DO AMOROSO LIMA</t>
  </si>
  <si>
    <t>RUA LIDIA BATISTA MARQUES, 00 PREDIO. MALVINAS. 58432-677 Campina Grande - PB.</t>
  </si>
  <si>
    <t>EEEF MARIA EMILIA OLIVEIRA DE ALMEIDA</t>
  </si>
  <si>
    <t>RUA DR FRANCISCO BRASILEIRO, SN ESCOLA. PRESIDENTE MEDICI. 58417-455 Campina Grande - PB.</t>
  </si>
  <si>
    <t>EEEFM RUBENS DUTRA SEGUNDO</t>
  </si>
  <si>
    <t>RUA ARQUIMEDES SOUTO MAIOR II, SN CATOLE DE BOA VISTA. 58444-000 Campina Grande - PB.</t>
  </si>
  <si>
    <t>ECI VIRGINIUS DA GAMA E MELO</t>
  </si>
  <si>
    <t>RUA PENEDO, SN MALVINAS. 58433-146 Campina Grande - PB.</t>
  </si>
  <si>
    <t>ECIT DOUTOR ELPIDIO DE ALMEIDA</t>
  </si>
  <si>
    <t>R DUQUE DE CAXIAS, 235 PRATA. 58400-506 Campina Grande - PB.</t>
  </si>
  <si>
    <t>ECI HORTENCIO SOUSA RIBEIRO</t>
  </si>
  <si>
    <t>OTACILIO NEPOMUCENO, SN CATOLE. 58410-160 Campina Grande - PB.</t>
  </si>
  <si>
    <t>EEEM PADRE EMIDIO VIANA CORREIA</t>
  </si>
  <si>
    <t>AVENIDA PREFEITO SEVERINO BEZERRA CABRAL, SN CATOLE. 58410-185 Campina Grande - PB.</t>
  </si>
  <si>
    <t>ECI TEODOSIO DE OLIVEIRA LEDO</t>
  </si>
  <si>
    <t>RUA PREFEITO SEVERINO CABRAL, 230 CENTRO. CENTRO. 58123-000 Boa Vista - PB.</t>
  </si>
  <si>
    <t>Boa Vista</t>
  </si>
  <si>
    <t>EEEM PROFESSOR ANTONIO OLIVEIRA</t>
  </si>
  <si>
    <t>RUA ALBERTO SANTOS, SN SANTA ROSA. 58416-690 Campina Grande - PB.</t>
  </si>
  <si>
    <t>ECI IRMA JOAQUINA SAMPAIO</t>
  </si>
  <si>
    <t>BR 203 KM 8 PRACA DO AMOR, SN SERROTAO. 58436-740 Campina Grande - PB.</t>
  </si>
  <si>
    <t>ECI JOSE MIGUEL LEAO</t>
  </si>
  <si>
    <t>RUA JOAO MIGUEL LEAO, SN SAO JOSE DA MATA. 58441-000 Campina Grande - PB.</t>
  </si>
  <si>
    <t>ECI JOANA EMILIA DA SILVA</t>
  </si>
  <si>
    <t>AV IRINEU BEZERRA, SN CENTRO. 58487-000 Fagundes - PB.</t>
  </si>
  <si>
    <t>Fagundes</t>
  </si>
  <si>
    <t>EEEF FREI ALBERTO</t>
  </si>
  <si>
    <t>RUA PLINIO LEMOS, 13 CENTRO. 58487-000 Fagundes - PB.</t>
  </si>
  <si>
    <t>ESCOLA AGRICOLA ASSIS CHATEAUBRIAND-UEPB</t>
  </si>
  <si>
    <t>SITIO IMBAUBA, S/N ZONA RURAL. 58117-000 Lagoa Seca - PB.</t>
  </si>
  <si>
    <t>Lagoa Seca</t>
  </si>
  <si>
    <t>ECIT FRANCISCA MARTINIANO DA ROCHA</t>
  </si>
  <si>
    <t>LUCAS DA ROCHA, 297 CENTRO. 58117-000 Lagoa Seca - PB.</t>
  </si>
  <si>
    <t>ECI MARIA ZECA DE SOUZA</t>
  </si>
  <si>
    <t>RUA VEREADOR ADERBAL GOMES DA SILVA, SN SALA. CENTRO. 58120-000 Massaranduba - PB.</t>
  </si>
  <si>
    <t>Massaranduba</t>
  </si>
  <si>
    <t>EEEFM EVERALDO AGRA</t>
  </si>
  <si>
    <t>AVENIDA BRASILIA BR 230, 7558 SANTA TEREZINHA. 58120-000 Massaranduba - PB.</t>
  </si>
  <si>
    <t>ECIT PLINIO LEMOS</t>
  </si>
  <si>
    <t>RUA COSTA E SILVA, SN CENTRO. 58115-000 Puxinanã - PB.</t>
  </si>
  <si>
    <t>Puxinanã</t>
  </si>
  <si>
    <t>EEEM SEVERIANO PEDRO DO NASCIMENTO</t>
  </si>
  <si>
    <t>POVOADO DE JENIPAPO, SN ZONA RURAL. 58115-000 Puxinanã - PB.</t>
  </si>
  <si>
    <t>EEEM CONEGO ANTONIO GALDINO</t>
  </si>
  <si>
    <t>AVENIDA 28 DE JANEIRO, SN PREDIO ESCOLAR. CENTRO. 58115-000 Puxinanã - PB.</t>
  </si>
  <si>
    <t>ECIT FRANCISCO ERNESTO DO REGO</t>
  </si>
  <si>
    <t>AV SEVERINO BEZERRA CABRAL, 00 CENTRO. 58475-000 Queimadas - PB.</t>
  </si>
  <si>
    <t>Queimadas</t>
  </si>
  <si>
    <t>EEEFM JOSE TAVARES</t>
  </si>
  <si>
    <t>RUA JOAO BARBOSA DA SILVA, SN CENTRO. 58475-000 Queimadas - PB.</t>
  </si>
  <si>
    <t>ECIT DOM ADAUTO</t>
  </si>
  <si>
    <t>AV MIGUEL VERISSIMO DA SILVA, 00 ESCOLA. CONJ ANTONIO MARIZ II. 58385-000 Serra Redonda - PB.</t>
  </si>
  <si>
    <t>Serra Redonda</t>
  </si>
  <si>
    <t>ECI MANOEL AVELINO PAIVA</t>
  </si>
  <si>
    <t>12ª GRE (Itabaiana)</t>
  </si>
  <si>
    <t>RUA SENADOR RUI CARNEIRO, 00 BR 230. CAJA. 58350-000 Caldas Brandão - PB.</t>
  </si>
  <si>
    <t>Caldas Brandão</t>
  </si>
  <si>
    <t>EEEM DE CALDAS BRANDAO</t>
  </si>
  <si>
    <t>RUA MANOEL DANTAS, 157 CENTRO. 58350-000 Caldas Brandão - PB.</t>
  </si>
  <si>
    <t>ECI JOAO RIBEIRO</t>
  </si>
  <si>
    <t>RUA HUMBERTO LUCENA, SN PREDIO ESCOLAR. CENTRO. 58356-000 Gurinhém - PB.</t>
  </si>
  <si>
    <t>Gurinhém</t>
  </si>
  <si>
    <t>ECIT LUIS GONZAGA BURITY</t>
  </si>
  <si>
    <t>RUA DUQUE DE CAXIAS, 54 BOA ESPERANCA. 58380-000 Ingá - PB.</t>
  </si>
  <si>
    <t>Ingá</t>
  </si>
  <si>
    <t>EEEM PROFESSOR RANGEL</t>
  </si>
  <si>
    <t>RUA PRESIDENTE JOAO PESSOA, 39 ESCOLA. CENTRO. 58380-000 Ingá - PB.</t>
  </si>
  <si>
    <t>ECI ADAUTO CABRAL DE VASCONCELOS</t>
  </si>
  <si>
    <t>RUA SENADOR CABRAL, 172 PREDIO ESCOLAR. CENTRO. 58382-000 Riachão do Bacamarte - PB.</t>
  </si>
  <si>
    <t>Riachão do Bacamarte</t>
  </si>
  <si>
    <t>ECIT DE ITABAIANA DOUTOR ANTONIO BATISTA SANTIAGO</t>
  </si>
  <si>
    <t>AVENIDA PREFEITO ANTONIO BATISTA SANTIAGO, 416 ESCOLA. CENTRO. 58360-000 Itabaiana - PB.</t>
  </si>
  <si>
    <t>Itabaiana</t>
  </si>
  <si>
    <t>EEEF PROFESSORA ODETE MENDES N OLIVEIRA</t>
  </si>
  <si>
    <t>RUA LUIZ QUIRINO DO NASCIMENTO, 51 CAMPO GRANDE. 58360-000 Itabaiana - PB.</t>
  </si>
  <si>
    <t>EEEFM JOAO FAGUNDES DE OLIVEIRA</t>
  </si>
  <si>
    <t>RUA ALTO PROFESSOR MACIEL, SN PROXIMO AO CEMITERIO. CENTRO. 58360-000 Itabaiana - PB.</t>
  </si>
  <si>
    <t>EECI JOSE RODRIGUES DE ATAIDE</t>
  </si>
  <si>
    <t>RUA ANTONIA DE ANDRADE CAVALCANTE, 000 CENTRO. 58378-000 Itatuba - PB.</t>
  </si>
  <si>
    <t>Itatuba</t>
  </si>
  <si>
    <t>ECI DOM ADAUTO</t>
  </si>
  <si>
    <t>RUA ADALBERTO PEREIRA DE MELO, 18 ESCOLA. CENTRO. 58387-000 Juarez Távora - PB.</t>
  </si>
  <si>
    <t>Juarez Távora</t>
  </si>
  <si>
    <t>ECIT OTAVIA SILVEIRA</t>
  </si>
  <si>
    <t>RUA ANTONIO DE ANDRADE SOBRINHO, SN ESCOLA. CENTRO. 58375-000 Mogeiro - PB.</t>
  </si>
  <si>
    <t>Mogeiro</t>
  </si>
  <si>
    <t>EEEF LEOVIGILDA MARTINS</t>
  </si>
  <si>
    <t>AVENIDA PRESIDENTE JOAO PESSOA, 01 ESCOLA. CENTRO. 58375-000 Mogeiro - PB.</t>
  </si>
  <si>
    <t>ECIT ANA RIBEIRO</t>
  </si>
  <si>
    <t>RUA EUNICE BARBOSA, 10 URBANO. CENTRO. 58370-000 Salgado de São Félix - PB.</t>
  </si>
  <si>
    <t>Salgado de São Félix</t>
  </si>
  <si>
    <t>EEEFM ARNALDO MAROJA</t>
  </si>
  <si>
    <t>FAZENDA ALAGAMAR, SN ZONA RURAL. 58370-000 Salgado de São Félix - PB.</t>
  </si>
  <si>
    <t>EEEF DE DOIS RIACHOS</t>
  </si>
  <si>
    <t>DISTRITO DOIS RIACHOS, SN RUA PRINCIPAL. DISTRITO. 58370-000 Salgado de São Félix - PB.</t>
  </si>
  <si>
    <t>ECI DEPUTADO CARLOS PESSOA FILHO</t>
  </si>
  <si>
    <t>RUA TEREZA BARBOSA DE MOURA, 518 CENTRO. 58489-000 Aroeiras - PB.</t>
  </si>
  <si>
    <t>Aroeiras</t>
  </si>
  <si>
    <t>EEEFM MAJOR JOSE BARBOSA</t>
  </si>
  <si>
    <t>RUA PADRE LEONEL FRANCA, 141 ESCOLA. CENTRO. 58489-000 Aroeiras - PB.</t>
  </si>
  <si>
    <t>ECI JOAO DA SILVA MONTEIRO</t>
  </si>
  <si>
    <t>RUA IZAURA BARBOSA, SN RUA DA POLICLINICA. CENTRO. 58492-000 Gado Bravo - PB.</t>
  </si>
  <si>
    <t>Gado Bravo</t>
  </si>
  <si>
    <t>ECIT FRANCISCO DE ALBUQUERQUE MONTENEGRO</t>
  </si>
  <si>
    <t>AV DR FRANCISCO DE ALBUQUERQUE MONTENEGRO, SN CENTRO. 58494-000 Natuba - PB.</t>
  </si>
  <si>
    <t>Natuba</t>
  </si>
  <si>
    <t>EEEF DOUTOR CARLOS PESSOA</t>
  </si>
  <si>
    <t>AV PRESIDENTE EPITACIO PESSOA, 235 CENTRO. 58494-000 Natuba - PB.</t>
  </si>
  <si>
    <t>ECIT PRESIDENTE JOAO PESSOA</t>
  </si>
  <si>
    <t>RUA EPITACIO PESSOA, 141 ESCOLA. CENTRO. 58497-000 Umbuzeiro - PB.</t>
  </si>
  <si>
    <t>Umbuzeiro</t>
  </si>
  <si>
    <t>ECI ANTONIO FRANCISCO GOMES</t>
  </si>
  <si>
    <t>PRACA PREFEITO ANTONIO GOMES, SN PREDIO. CENTRO. 58463-000 Santa Cecília - PB.</t>
  </si>
  <si>
    <t>Santa Cecília</t>
  </si>
  <si>
    <t>ECIT MATIAS FREIRE</t>
  </si>
  <si>
    <t>RUA MATIAS FREIRE, 1168 CENTRO. 58295-000 Baía da Traição - PB.</t>
  </si>
  <si>
    <t>Baía da Traição</t>
  </si>
  <si>
    <t>ECI SEVERINO FELIX DE BRITO</t>
  </si>
  <si>
    <t>RUA SETE DE SETEMBRO, SN BAIRRO DOS ESTUDANTES. 58275-000 Itapororoca - PB.</t>
  </si>
  <si>
    <t>Itapororoca</t>
  </si>
  <si>
    <t>ECIT ALZIRA LISBOA</t>
  </si>
  <si>
    <t>RUA 7 DE SETEMBRO, 453 SAO JOSE. 58278-000 Jacaraú - PB.</t>
  </si>
  <si>
    <t>Jacaraú</t>
  </si>
  <si>
    <t>ECI MARGARIDA DIAS</t>
  </si>
  <si>
    <t>AV SENADOR RUI CARNEIRO, 193 EM FRENTE A IGREJA M. CENTRO. 58273-000 Pedro Régis - PB.</t>
  </si>
  <si>
    <t>Pedro Régis</t>
  </si>
  <si>
    <t>EEEM CASTRO PINTO</t>
  </si>
  <si>
    <t>RUA JOSE IRAN DIAS DA COSTA, 76 VIRGILIO RIBEIRO. 58278-000 Jacaraú - PB.</t>
  </si>
  <si>
    <t>ECI SENADOR RUI CARNEIRO</t>
  </si>
  <si>
    <t>AVENIDA SENADOR RUI CARNEIRO, 55 CAMPO. 58280-000 Mamanguape - PB.</t>
  </si>
  <si>
    <t>Mamanguape</t>
  </si>
  <si>
    <t>EEEFM PROFESSOR ANTONIO GARCEZ</t>
  </si>
  <si>
    <t>SITIO PINDOBAL, SN PREDIO. AREA RURAL. 58280-000 Mamanguape - PB.</t>
  </si>
  <si>
    <t>EEEM PROFESSOR LUIZ APRIGIO</t>
  </si>
  <si>
    <t>RUA PRESIDENTE JOAO PESSOA, SN CENTRO. 58280-000 Mamanguape - PB.</t>
  </si>
  <si>
    <t>EEEFM UMBELINA GARCEZ</t>
  </si>
  <si>
    <t>RUA DOM VITAL, SN CASA. CENTRO. 58280-000 Mamanguape - PB.</t>
  </si>
  <si>
    <t>ECI JOSE WILSON DE ALBUQUERQUE MELO</t>
  </si>
  <si>
    <t>LUIZ FORTUNATO PEREIRA, SN AO LADO DO CONJUNTO. CENTRO. 58287-000 Capim - PB.</t>
  </si>
  <si>
    <t>Capim</t>
  </si>
  <si>
    <t>ECI PROFESSOR RENATO FONSECA FILHO</t>
  </si>
  <si>
    <t>AVENIDA SEVERINO JORGE DE SENA, 980 CENTRO. 58289-000 Cuité de Mamanguape - PB.</t>
  </si>
  <si>
    <t>Cuité de Mamanguape</t>
  </si>
  <si>
    <t>EEEFM ANTONIO PINTO BARBALHO</t>
  </si>
  <si>
    <t>RUA PRINCIPAL, SN PREDIO ESCOLAR. PITANGA. 58286-000 Mamanguape - PB.</t>
  </si>
  <si>
    <t>EEEFM DOUTOR JOSE A DA TRINDADE</t>
  </si>
  <si>
    <t>SITIO CAMARATUBA, SN ZONA RURAL. 58280-000 Mamanguape - PB.</t>
  </si>
  <si>
    <t>ECIT HENRIQUE FERNANDES DE FARIAS</t>
  </si>
  <si>
    <t>TRAVESSA R OLEGARIO FERNANDES, 397 PREDIO. CENTRO. 58291-000 Curral de Cima - PB.</t>
  </si>
  <si>
    <t>Curral de Cima</t>
  </si>
  <si>
    <t>ECI PEDRO POTI</t>
  </si>
  <si>
    <t>AV DR CARLOS PESSOA DE MELO, SN AO LADO DO CAMPO MUN. PLANALTO I. 58292-000 Mataraca - PB.</t>
  </si>
  <si>
    <t>Mataraca</t>
  </si>
  <si>
    <t>ECIT PROFESSOR LUIZ GONZAGA BURITY</t>
  </si>
  <si>
    <t>PRACA DA VITORIA, SN CENTRO. 58297-000 Rio Tinto - PB.</t>
  </si>
  <si>
    <t>Rio Tinto</t>
  </si>
  <si>
    <t>EEIEFM GUILHERME DA SILVEIRA</t>
  </si>
  <si>
    <t>AVENIDA RIO BRANCO, 5466 ALDEIA MONTE MOR. VILA REGINA. 58297-000 Rio Tinto - PB.</t>
  </si>
  <si>
    <t>EEIEFM DOUTOR JOSE LOPES RIBEIRO</t>
  </si>
  <si>
    <t>R. São João, s/n - Cinco Ruas, Rio Tinto - PB, 58297-000</t>
  </si>
  <si>
    <t>EEEM FREDERICO LUNDGREN</t>
  </si>
  <si>
    <t>RUA DA AURORA, SN CENTRO. 58297-000 Rio Tinto - PB.</t>
  </si>
  <si>
    <t>EEIEFM ISAURA SOARES DE LIMA</t>
  </si>
  <si>
    <t>ALDEIA JACARE DE CESAR, SN CENTRO. ZONA RURAL. 58294-000 Marcação - PB.</t>
  </si>
  <si>
    <t>Marcação</t>
  </si>
  <si>
    <t>EEIEFM PROFESSORA ANGELITA BEZERRA DE ASSIS</t>
  </si>
  <si>
    <t>ALDEIA SILVA DE BELEM, SN AREA INDIGENA. ZONA RURAL. 58297-000 Rio Tinto - PB.</t>
  </si>
  <si>
    <t>ECI INDIO ANTONIO SINESIO DA SILVA</t>
  </si>
  <si>
    <t>ALDEIA BREJINHO, SN ALDEIA. ZONA RURAL. 58294-000 Marcação - PB.</t>
  </si>
  <si>
    <t>EEIEFM CACIQUE DOMINGOS BARBOSA DOS SANTOS</t>
  </si>
  <si>
    <t>RUA PRINCIPAL, SN PROX IGREJA SAO SEBA. ALDEIA JARAGUA. 58297-000 Rio Tinto - PB.</t>
  </si>
  <si>
    <t>EEEF FAZ COBE</t>
  </si>
  <si>
    <t>ASSENTAMENTO VIDA NOVA, SN ZONA RURAL. 58337-000 Cruz do Espírito Santo - PB.</t>
  </si>
  <si>
    <t>Cruz do Espírito Santo</t>
  </si>
  <si>
    <t>ECIT DEPUTADO FERNANDO MILANEZ</t>
  </si>
  <si>
    <t>01ª GRE (João Pessoa)</t>
  </si>
  <si>
    <t>RUA DR JOAO URSULO, SN CENTRO. 58337-000 Cruz do Espírito Santo - PB.</t>
  </si>
  <si>
    <t>EEEF FAZENDA ESPIRITO SANTO</t>
  </si>
  <si>
    <t>FAZENDA ESPIRITO SANTO, ZONA RURAL. 58337-000 Cruz do Espírito Santo - PB.</t>
  </si>
  <si>
    <t>EEEF FAZENDA SANTA LUZIA</t>
  </si>
  <si>
    <t>FAZENDA SANTA LUZIA, S/N 58337-000 Cruz do Espírito Santo - PB.</t>
  </si>
  <si>
    <t>EEEFM FLAVIO RIBEIRO COUTINHO</t>
  </si>
  <si>
    <t>16ª GRE (João Pessoa)</t>
  </si>
  <si>
    <t>PRACA LOURIVAL LACERDA, SN CENTRO. 58337-000 Cruz do Espírito Santo - PB.</t>
  </si>
  <si>
    <t>EEEF FAZENDA MUNGUENGUE</t>
  </si>
  <si>
    <t>FAZENDA MUNGUENGUE, S/N ZONA RURAL. 58337-000 Cruz do Espírito Santo - PB.</t>
  </si>
  <si>
    <t>EEEFM CAMPO DE SEMENTES E MUDAS</t>
  </si>
  <si>
    <t>SITIO CAMPO SEMENTES E MUDAS, SN ZONA RURAL. ZONA RURAL. 58337-000 Cruz do Espírito Santo - PB.</t>
  </si>
  <si>
    <t>ECIT TEONAS DA CUNHA CAVALCANTI</t>
  </si>
  <si>
    <t>RUA SENADOR RUI CARNEIRO, 122 PREDIO ESCOLAR. CENTRO. 58330-000 Juripiranga - PB.</t>
  </si>
  <si>
    <t>Juripiranga</t>
  </si>
  <si>
    <t>EEEFM DEMETRIO TOLEDO</t>
  </si>
  <si>
    <t>RUA CENTRO CIVICO, 48 CENTRO. 58330-000 Juripiranga - PB.</t>
  </si>
  <si>
    <t>EEEM AUGUSTO DOS ANJOS</t>
  </si>
  <si>
    <t>RUA ANTONIO DE LUNA FREIRE, 374 ESCOLA. CENTRO. 58345-000 Mari - PB.</t>
  </si>
  <si>
    <t>Mari</t>
  </si>
  <si>
    <t>EEEF LUIZ MARIA DE FRANCA</t>
  </si>
  <si>
    <t>RUA MANOEL GOMES FILHO, SN SILVINO COSTA. 58345-000 Mari - PB.</t>
  </si>
  <si>
    <t>ECIT JOSE PAULO DE FRANCA</t>
  </si>
  <si>
    <t>RUA LIDIO GALVAO, 76 CENTRO. 58345-000 Mari - PB.</t>
  </si>
  <si>
    <t>ECI JOCELYN VELLOSO BORGES</t>
  </si>
  <si>
    <t>AV PIO GONCALVES CHAVES, 00 PREDIO ESCOLAR. CENTRO. 58339-000 São José dos Ramos - PB.</t>
  </si>
  <si>
    <t>São José dos Ramos</t>
  </si>
  <si>
    <t>ECIT JOSE LINS DO REGO</t>
  </si>
  <si>
    <t>RUA JOAO NOLASCO DA CRUZ GOUVEIA, 00 SERVENTIA. 58338-000 Pilar - PB.</t>
  </si>
  <si>
    <t>Pilar</t>
  </si>
  <si>
    <t>ECI MARIA LINS</t>
  </si>
  <si>
    <t>AV EMILIA AUGUSTA, 25 PROXIMA A PRACA ELIA. CENTRO. 58334-000 São Miguel de Taipu - PB.</t>
  </si>
  <si>
    <t>São Miguel de Taipu</t>
  </si>
  <si>
    <t>EEEFM SEVERINA DE HOLANDA CAVALCANTI</t>
  </si>
  <si>
    <t>FAZENDA SANTA LUCIA CAFE DO VENTO SN, SN ZONA RURAL. 58334-000 São Miguel de Taipu - PB.</t>
  </si>
  <si>
    <t>EEEFM STELLA DA CUNHA SANTOS</t>
  </si>
  <si>
    <t>AV DR NAPOLEAO LAURERANO, 368 CENTRO. 58340-000 Sapé - PB.</t>
  </si>
  <si>
    <t>Sapé</t>
  </si>
  <si>
    <t>ECIT MONSENHOR ODILON ALVES PEDROSA</t>
  </si>
  <si>
    <t>RUA PADRE ZEFERINO MARIA, 375 CENTRO. 58340-000 Sapé - PB.</t>
  </si>
  <si>
    <t>EEEFM FAZENDA BURACAO</t>
  </si>
  <si>
    <t>FAZENDA BURACAO, SN ESCOLA. ZONA RURAL. 58340-000 Sapé - PB.</t>
  </si>
  <si>
    <t>EEEM GENTIL LINS</t>
  </si>
  <si>
    <t>AV SIMPLICIO COELHO, 97 CENTRO. 58340-000 Sapé - PB.</t>
  </si>
  <si>
    <t>ECIT RIACHAO DO POCO</t>
  </si>
  <si>
    <t>RUA JOAO FERREIRA ALVES, SN PREDIO. CENTRO. 58348-000 Riachão do Poço - PB.</t>
  </si>
  <si>
    <t>Riachão do Poço</t>
  </si>
  <si>
    <t>EEEF COM RENATO RIBEIRO COUTINHO</t>
  </si>
  <si>
    <t>RUA ALZIRA SOARES DE MELO, 60 AGROVILA. 58340-000 Sapé - PB.</t>
  </si>
  <si>
    <t>ECI CASSIANO RIBEIRO COUTINHO</t>
  </si>
  <si>
    <t>RUA MANOEL MOREIRA DA SILVA, 135 CENTRO. 58340-000 Sapé - PB.</t>
  </si>
  <si>
    <t>EEEFM ENGENHEIRO JOSE DAVILA LINS</t>
  </si>
  <si>
    <t>RUA ENGENHEIRO DE CARVALHO, SN CENTRO. 58110-020 Bayeux - PB.</t>
  </si>
  <si>
    <t>Bayeux</t>
  </si>
  <si>
    <t>ECIT PROFESSOR ANTONIO GOMES</t>
  </si>
  <si>
    <t>RUA PROFESSOR ANTONIO GOMES, 60 PREDIO. MARIO ANDREAZZA. 58112-278 Bayeux - PB.</t>
  </si>
  <si>
    <t>ECI IRINEU PINTO</t>
  </si>
  <si>
    <t>RUA JOAO XXII, SN SESI. 58111-320 Bayeux - PB.</t>
  </si>
  <si>
    <t>EEEF ALVARO DE CARVALHO</t>
  </si>
  <si>
    <t>RUA JOAQUIM FERNANDES, NULL CENTRO. 58110-097 Bayeux - PB.</t>
  </si>
  <si>
    <t>EEEF ANITA GARIBALDI</t>
  </si>
  <si>
    <t>RUA PADRE FEIJO, 253 TAMBAY. 58110-618 Bayeux - PB.</t>
  </si>
  <si>
    <t>EEEF GETULIO VARGAS</t>
  </si>
  <si>
    <t>RUA IVANIA MENEZES, 284 CENTRO. 58110-260 Bayeux - PB.</t>
  </si>
  <si>
    <t>ECI JOAO CAETANO</t>
  </si>
  <si>
    <t>RUA PASTOR ANTONIO PETRONILO DOS SANTOS, 322 AO LADO DA ACADEMIA. JARDIM AEROPORTO. 58113-363 Bayeux - PB.</t>
  </si>
  <si>
    <t>EEEF SENADOR TEOTONIO VILELA</t>
  </si>
  <si>
    <t>RUA CARLOS GOMES, 244 IMACULADA. 58111-085 Bayeux - PB.</t>
  </si>
  <si>
    <t>EEEFM TANCREDO NEVES</t>
  </si>
  <si>
    <t>RUA BALBINO DE MENDONCA, 336 PREDIO. SAO BENTO. 58111-530 Bayeux - PB.</t>
  </si>
  <si>
    <t>EEEFM VERALDO LEITE</t>
  </si>
  <si>
    <t>RUA CAROLINA MACHADO, SN TAMBAY. 58110-560 Bayeux - PB.</t>
  </si>
  <si>
    <t>ECIT JOSE GUEDES CAVALCANTE</t>
  </si>
  <si>
    <t>R MUNICIPALISTA PEDRO DA SILVA COUTINHO, 120 PREDIO ESCOLAR. CAMALAU. 58103-077 Cabedelo - PB.</t>
  </si>
  <si>
    <t>Cabedelo</t>
  </si>
  <si>
    <t>EEEF AUGUSTO SEVERO</t>
  </si>
  <si>
    <t>RUA GENERAL JOSE ARAKEM RODRIGUES, 278 PREDIO ESCOLAR. JACARE. 58105-770 Cabedelo - PB.</t>
  </si>
  <si>
    <t>EEEFM JOAO XXIII</t>
  </si>
  <si>
    <t>RUA JOAO CASTOR DE SENA, SN NA RUA DO POSTO DE S. JARDIM BRASILIA. 58103-382 Cabedelo - PB.</t>
  </si>
  <si>
    <t>EEEM PEDRO AMERICO</t>
  </si>
  <si>
    <t>RUA PASTOR JOSE ALVES DE OLIVEIRA, 76 CENTRO. 58100-222 Cabedelo - PB.</t>
  </si>
  <si>
    <t>EEEM PROFESSOR PEDRO ANIBAL MOURA</t>
  </si>
  <si>
    <t>RUA ENIVALDO FIGUEIREDO DE MIRANDA, SN PONTA DE MATO. 58100-550 Cabedelo - PB.</t>
  </si>
  <si>
    <t>ECIT ABREU E LIMA</t>
  </si>
  <si>
    <t>RUA MARGARIDA MARIA ALVES, 27 RENASCER II. 58108-172 Cabedelo - PB.</t>
  </si>
  <si>
    <t>ECI IMACULADA CONCEICAO</t>
  </si>
  <si>
    <t>RUA MARIZEIRO, SN JACARE. PORTAL DO POCO. 58106-106 Cabedelo - PB.</t>
  </si>
  <si>
    <t>EEEF PADRE ANTONIO VIEIRA</t>
  </si>
  <si>
    <t>RUA SAO PEDRO, 0 SALINAS RIBAMAR. 58109-482 Cabedelo - PB.</t>
  </si>
  <si>
    <t>EEEF SAO JUDAS TADEU</t>
  </si>
  <si>
    <t>RUA KARINA ZAGEL DE MENDONCA, SN CAMBOINHA 3. 58101-278 Cabedelo - PB.</t>
  </si>
  <si>
    <t>EEEM PROFESSOR JOAO DA CUNHA VINAGRE</t>
  </si>
  <si>
    <t>RODOVIA PB 18 KM 35, SN CENTRO. 58322-000 Conde - PB.</t>
  </si>
  <si>
    <t>Conde</t>
  </si>
  <si>
    <t>EEEF PROF CONCITA BARROS</t>
  </si>
  <si>
    <t>RUA PROFESSORA NOEMIA RIBEIRO, SN ERNESTO GEISEL. 58075-210 João Pessoa - PB.</t>
  </si>
  <si>
    <t>João Pessoa</t>
  </si>
  <si>
    <t>EEEF PROFESSORA DAGMAR MENDONCA LIMEIRA</t>
  </si>
  <si>
    <t>AV DOMINGOS JOSE DA PAIXAO, 1465 MUCUMAGRO. 58066-100 João Pessoa - PB.</t>
  </si>
  <si>
    <t>CEEEA SESQUICENTENARIO</t>
  </si>
  <si>
    <t>RUA MANOEL FRANCA, SN CONJUNTO PEDRO GONDIM. 58031-160 João Pessoa - PB.</t>
  </si>
  <si>
    <t>CENTRO PROFIS DEP ANTONIO CABRAL</t>
  </si>
  <si>
    <t>AVENIDA AVELINA DOS SANTOS, SN VALENTINA DE FIGUEIREDO. 58064-550 João Pessoa - PB.</t>
  </si>
  <si>
    <t>EEEM PROFESSOR GERALDO LAFAYETTE BEZERRA</t>
  </si>
  <si>
    <t>RUA FELINTO DE ARRUDA ESCOLASTICO, SN CRISTO REDENTOR. 58070-380 João Pessoa - PB.</t>
  </si>
  <si>
    <t>EEEF PROFA CARMELITA PEREIRA GOMES</t>
  </si>
  <si>
    <t>RUA HENRIQUE DI LASCIO, S/N ERNANI SATYRO. 58081-300 João Pessoa - PB.</t>
  </si>
  <si>
    <t>EEEF FRANCISCO CAMPOS</t>
  </si>
  <si>
    <t>RUA BOURGUEVILLE, SN ANATOLIA. ANATOLIA. 58052-080 João Pessoa - PB.</t>
  </si>
  <si>
    <t>ESCOLA ESTADUAL DE EDUCACAO ESPECIAL</t>
  </si>
  <si>
    <t>RUA PROFESSOR SIZENANDO COSTA, SN AO LADO DO POSTO BPT. ROGER. 58020-590 João Pessoa - PB.</t>
  </si>
  <si>
    <t>EEEF CLAUDINA MANGUEIRA DE MOURA</t>
  </si>
  <si>
    <t>R CARTEIRO FRANCISCO INACIO DO REGO FILHO, 43 ALTO DO MATEUS. 58090-570 João Pessoa - PB.</t>
  </si>
  <si>
    <t>ECI LUIS RAMALHO</t>
  </si>
  <si>
    <t>AV COMERCIANTE ALFREDO FERREIRA DA ROCHA, SN ESCOLA. MANGABEIRA I. 58055-540 João Pessoa - PB.</t>
  </si>
  <si>
    <t>ECIT CONEGO FRANCISCO GOMES DE LIMA</t>
  </si>
  <si>
    <t>RUA DEPUTADO PETRONIO FIGUEIREDO, SN ERNESTO GEISEL. 58075-410 João Pessoa - PB.</t>
  </si>
  <si>
    <t>ECI LILIOSA PAIVA LEITE</t>
  </si>
  <si>
    <t>AV DOM BOSCO, SN CRISTO REDENTOR. 58070-470 João Pessoa - PB.</t>
  </si>
  <si>
    <t>ECIT RAUL MACHADO</t>
  </si>
  <si>
    <t>AVENIDA CARNEIRO DE CAMPOS, SN ILHA DO BISPO. 58011-440 João Pessoa - PB.</t>
  </si>
  <si>
    <t>EEEM CON LUIZ GONZAGA DE OLIVEIRA</t>
  </si>
  <si>
    <t>RUA JANDUI DANTAS DO NASCIMENTO, SN MANGABEIRA I. 58056-140 João Pessoa - PB.</t>
  </si>
  <si>
    <t>ECIT FRANCISCA ASCENSAO CUNHA</t>
  </si>
  <si>
    <t>RUA BANCARIO LUIZ GONZAGA GOMES SILVA FILHO, 700 BANCARIOS. 58051-700 João Pessoa - PB.</t>
  </si>
  <si>
    <t>ECIT PROFESSOR PEDRO AUGUSTO PORTO CAMINHA</t>
  </si>
  <si>
    <t>RUA ANUBIO LINS FALCAO, SN JAGUARIBE. JAGUARIBE. 58015-480 João Pessoa - PB.</t>
  </si>
  <si>
    <t>AVENIDA CARNEIRO DA CUNHA, 0 SN. TORRE. 58040-020 João Pessoa - PB.</t>
  </si>
  <si>
    <t>ECIT DAURA SANTIAGO RANGEL</t>
  </si>
  <si>
    <t>RUA BENICIO DE OLIVEIRA LIMA, SN ESCOLA. JOSE AMERICO DE ALMEIDA. 58073-030 João Pessoa - PB.</t>
  </si>
  <si>
    <t>ECIT PROFESSORA OLIVINA OLIVIA CARNEIRO DA CUNHA</t>
  </si>
  <si>
    <t>AVENIDA DUARTE DA SILVEIRA, 450 CENTRO. 58013-280 João Pessoa - PB.</t>
  </si>
  <si>
    <t>EEEM PROFESSOR MARIA BRONZEADO MACHADO</t>
  </si>
  <si>
    <t>RUA ADAUTO DANTAS, SN PREDIO PUBLICO. MANGABEIRA II. 58057-620 João Pessoa - PB.</t>
  </si>
  <si>
    <t>ECIT NICODEMOS NEVES</t>
  </si>
  <si>
    <t>PRACA DOUTOR LAURO WANDERLEY, 50 OITIZEIRO. CIDADE DOS FUNCIONARIOS. 58087-460 João Pessoa - PB.</t>
  </si>
  <si>
    <t>ECI TENENTE LUCENA</t>
  </si>
  <si>
    <t>RUA MARIA ESTER BEZERRA MESQUITA, 300 DOS IPES. 58028-700 João Pessoa - PB.</t>
  </si>
  <si>
    <t>ECIT MANOEL LISBOA DE MOURA</t>
  </si>
  <si>
    <t>RUA ANTONIO CLAUDINO LEAL, SN COSTA E SILVA. 58081-010 João Pessoa - PB.</t>
  </si>
  <si>
    <t>EEEM PROFESSORA ARGENTINA PEREIRA GOMES</t>
  </si>
  <si>
    <t>AVENIDA CAMILO DE HOLANDA, SN ESCOLA. CENTRO. 58013-360 João Pessoa - PB.</t>
  </si>
  <si>
    <t>ECIT LUIZ GONZAGA DE ALBUQUERQUE BURITY</t>
  </si>
  <si>
    <t>AVENIDA MONSENHOR WALFREDO LEAL, 440 ESCOLA. TAMBIA. 58020-540 João Pessoa - PB.</t>
  </si>
  <si>
    <t>EEEM PROF MATHEUS AUGUSTO DE OLIVEIRA</t>
  </si>
  <si>
    <t>AV. MINAS GERAIS, 461 DOS ESTADOS. 58030-090 João Pessoa - PB.</t>
  </si>
  <si>
    <t>CRIA CAPITULINA SATYRO</t>
  </si>
  <si>
    <t>RUA VALDA CRUZ CORDEIRO, SN UTB 1011. JOAO AGRIPINO. 58034-050 João Pessoa - PB.</t>
  </si>
  <si>
    <t>ECI LUZIA SIMOES BARTOLLINI</t>
  </si>
  <si>
    <t>RUA RADIALISTA GERALDO CAMPOS, SEM NUMERO JARDIM PLANALTO. 58088-060 João Pessoa - PB.</t>
  </si>
  <si>
    <t>ECIT ALICE CARNEIRO</t>
  </si>
  <si>
    <t>AV SAPE, SN PROXIMO AO SUPERMERC. MANAIRA. 58038-381 João Pessoa - PB.</t>
  </si>
  <si>
    <t>CPM-ESTUDANTE REBECA CRISTINA ALVES SIMOES</t>
  </si>
  <si>
    <t>RUA MARIA ALVES DA SILVA, SEM NUMERO MANGABEIRA VII. 58058-400 João Pessoa - PB.</t>
  </si>
  <si>
    <t>ECIT HORACIO DE ALMEIDA</t>
  </si>
  <si>
    <t>RUA DURVAL COUTINHO, SN ALTO DO MATEUS. 58090-260 João Pessoa - PB.</t>
  </si>
  <si>
    <t>EEEFM ESCRITOR JOSE LINS DO REGO</t>
  </si>
  <si>
    <t>RUA HORACIO TRAJANO DE OLIVEIRA, SN CRISTO. 58070-450 João Pessoa - PB.</t>
  </si>
  <si>
    <t>EEEFM PADRE MIGUELINHO</t>
  </si>
  <si>
    <t>AVENIDA DA FRATERNIDADE, SN CRISTO REDENTOR. 58070-310 João Pessoa - PB.</t>
  </si>
  <si>
    <t>ECIT PAPA PAULO VI</t>
  </si>
  <si>
    <t>AV JOSE TAVARES, SN DE FRENTE AO CEMITER. CRUZ DAS ARMAS. 58085-730 João Pessoa - PB.</t>
  </si>
  <si>
    <t>ECIT JOAO GOULART</t>
  </si>
  <si>
    <t>RUA CONEGO FRANCISCO LIMA, SN EM FRENTE A PANIFICA. CASTELO BRANCO III. 58050-690 João Pessoa - PB.</t>
  </si>
  <si>
    <t>ECIT DOM JOSE MARIA PIRES</t>
  </si>
  <si>
    <t>RUA DAS ROSAS, SN CONJUNTO PADRE IBIAP. B DAS INDUSTRIAS. 58083-332 João Pessoa - PB.</t>
  </si>
  <si>
    <t>ECIT JOSE DO PATROCINIO</t>
  </si>
  <si>
    <t>RUA ANTONIO CORREIA DA COSTA, SN FUNCIONARIOS. 58078-590 João Pessoa - PB.</t>
  </si>
  <si>
    <t>EEEF PADRE CICERO ROMAO BATISTA</t>
  </si>
  <si>
    <t>RUA JOSE BETANIO, SN MANDACARU. 58027-587 João Pessoa - PB.</t>
  </si>
  <si>
    <t>EEEFM PROFESSOR JOAO JOSE DA COSTA</t>
  </si>
  <si>
    <t>AVENIDA BARAO DE MAMANGUAPE, 199 TORRE. 58040-330 João Pessoa - PB.</t>
  </si>
  <si>
    <t>EEEF PROF MATEUS RIBEIRO</t>
  </si>
  <si>
    <t>RUA BOM JESUS, 526 VARJAO. 58070-060 João Pessoa - PB.</t>
  </si>
  <si>
    <t>EEEF AZORCERIZ PIRES FERREIRA</t>
  </si>
  <si>
    <t>RUA ISABEL MEDEIROS CORREIA, SN MANDACARU. 58027-653 João Pessoa - PB.</t>
  </si>
  <si>
    <t>EEEF PADRE JOAO FELIX</t>
  </si>
  <si>
    <t>RUA PORTO DO CAPIM, SN VARADOURO. 58010-570 João Pessoa - PB.</t>
  </si>
  <si>
    <t>EEEF ALMIRANTE TAMANDARE</t>
  </si>
  <si>
    <t>RUA COMANDANTE MATOS CARDOSO, SN CASTELO BRANCO. 58050-120 João Pessoa - PB.</t>
  </si>
  <si>
    <t>EEEF ANA HIGINA</t>
  </si>
  <si>
    <t>RUA 19 DE MARCO, SN ROGER. 58020-340 João Pessoa - PB.</t>
  </si>
  <si>
    <t>EEEF ANTONIO PESSOA</t>
  </si>
  <si>
    <t>RUA BEAUREPAIRE ROHAN, 149 AO LADO DO 4400. CENTRO. 58010-000 João Pessoa - PB.</t>
  </si>
  <si>
    <t>EEEF BORGES DA FONSECA</t>
  </si>
  <si>
    <t>AV CORONEL CALIXTO SN, SN MANGABEIRA VIII. 58055-000 João Pessoa - PB.</t>
  </si>
  <si>
    <t>EEEF CASTRO PINTO</t>
  </si>
  <si>
    <t>AV CRUZ DAS ARMAS, 1096 PREDIO ESCOLAR. CRUZ DAS ARMAS. 58085-000 João Pessoa - PB.</t>
  </si>
  <si>
    <t>EEEF CORACAO DIVINO</t>
  </si>
  <si>
    <t>RUA COMPOSITOR NOEL ROSA, SN ALTO DO MATEUS. 58090-660 João Pessoa - PB.</t>
  </si>
  <si>
    <t>EEEFM DESEMBARGADOR BOTO DE MENEZES</t>
  </si>
  <si>
    <t>RUA PROFESSORA RITA MIRANDA, 318 13 DE MAIO. 58025-280 João Pessoa - PB.</t>
  </si>
  <si>
    <t>EEEF DESEMBARGADOR BRAZ BARACUHY</t>
  </si>
  <si>
    <t>RUA ESCRITOR GILBERTO AMADO, SN CASTELO BRANCO II. 58050-500 João Pessoa - PB.</t>
  </si>
  <si>
    <t>EEEFM DOMINGOS JOSE DA PAIXAO</t>
  </si>
  <si>
    <t>AV DOMINGOS JOSE DA PAIXAO, 0 MUCUMAGRO. 58066-100 João Pessoa - PB.</t>
  </si>
  <si>
    <t>-7.218282, -34.834964</t>
  </si>
  <si>
    <t>EEEFM DOUTOR JOAO NAVARRO FILHO</t>
  </si>
  <si>
    <t>RUA PROFESSORA MARIA ALEXANDRINA DE OLIVEIRA LIMA, 35 VALENTINA FIGUEIREDO. 58064-375 João Pessoa - PB.</t>
  </si>
  <si>
    <t>EEEM DOUTOR OTAVIO NOVAIS</t>
  </si>
  <si>
    <t>AVENIDA SANTOS STANISLAU, 1255 NOVAIS. 58088-540 João Pessoa - PB.</t>
  </si>
  <si>
    <t>EEEF EPITACIO PESSOA</t>
  </si>
  <si>
    <t>AVENIDA MONSENHOR WALFREDO LEAL, SN TAMBIA. 58020-540 João Pessoa - PB.</t>
  </si>
  <si>
    <t>EEEF FENELON CAMARA</t>
  </si>
  <si>
    <t>PRACA JOSE BATISTA DE MELO, SN CASTELO BRANCO. 58050-140 João Pessoa - PB.</t>
  </si>
  <si>
    <t>EEEF FREI MARTINHO</t>
  </si>
  <si>
    <t>AVENIDA DESEMBARGADOR NOVAIS, SN CRUZ DAS ARMAS. 58085-450 João Pessoa - PB.</t>
  </si>
  <si>
    <t>EEEF HENRIQUE DIAS</t>
  </si>
  <si>
    <t>RUA CARLOS BORROMEU RIBEIRO, SEM NUMERO PREDIO ESCOLAR. ALTO DO MATEUS. 58090-280 João Pessoa - PB.</t>
  </si>
  <si>
    <t>EEEF ISABEL MARIA DAS NEVES</t>
  </si>
  <si>
    <t>AV JOAO MACHADO, 484 CENTRO. 58013-520 João Pessoa - PB.</t>
  </si>
  <si>
    <t>EEEF JOSE VIEIRA</t>
  </si>
  <si>
    <t>RUA ABDIAS GOMES DE ALMEIDA, SN TAMBAUZINHO. 58042-100 João Pessoa - PB.</t>
  </si>
  <si>
    <t>EEEFM PROFESSORA MARIA GENY DE SOUSA TIMOTEO</t>
  </si>
  <si>
    <t>AV MONSENHOR WALFREDO LEAL, 551 TAMBIA. 58020-540 João Pessoa - PB.</t>
  </si>
  <si>
    <t>ECIT MONSENHOR PEDRO ANISIO BEZERRA DANTAS</t>
  </si>
  <si>
    <t>RUA GIL FURTADO, SN IPES. 58030-206 João Pessoa - PB.</t>
  </si>
  <si>
    <t>EEEM PROFESSOR ORLANDO CAVALCANTI GOMES</t>
  </si>
  <si>
    <t>RUA PRESIDENTE NEREU RAMOS, SN NENHUM. CRISTO REDENTOR. 58070-440 João Pessoa - PB.</t>
  </si>
  <si>
    <t>ECI PEDRO LINS VIEIRA DE MELO</t>
  </si>
  <si>
    <t>RUA FRANCISCO PEREIRA DE SOUSA, 130 MANGABEIRA I. 58055-440 João Pessoa - PB.</t>
  </si>
  <si>
    <t>EEEF PADRE AZEVEDO</t>
  </si>
  <si>
    <t>AV VASCO DA GAMA, 909 JAGUARIBE. 58015-180 João Pessoa - PB.</t>
  </si>
  <si>
    <t>ECIT PADRE HILDON BANDEIRA</t>
  </si>
  <si>
    <t>AV CAETANO FILGUEIRAS, SN TORRE. 58040-390 João Pessoa - PB.</t>
  </si>
  <si>
    <t>ECI PADRE IBIAPINA</t>
  </si>
  <si>
    <t>RUA JOAO DE BRITO LIMA MOURA, 478 MANDACARU. 58027-070 João Pessoa - PB.</t>
  </si>
  <si>
    <t>EEEF PLACIDO DE CASTRO</t>
  </si>
  <si>
    <t>RUA PLACIDO DE CASTRO, 687 OITIZEIRO. 58088-590 João Pessoa - PB.</t>
  </si>
  <si>
    <t>EEEF PROFESSORA ADELIA DE FRANCA</t>
  </si>
  <si>
    <t>RUA JOAO RAIMUNDO DE LUCENA, SN COLEGIO. VALENTINA DE FIGUEIREDO. 58063-620 João Pessoa - PB.</t>
  </si>
  <si>
    <t>ECI PROFESSOR CELESTIN MALZAC</t>
  </si>
  <si>
    <t>RUA PROFESSORA MARIA ZENAIDE BRASILINO, 0 VALENTINA DE FIGUEIREDO. 58063-320 João Pessoa - PB.</t>
  </si>
  <si>
    <t>EEEF PROFESSORA MARIA DE FATIMA SOUTO</t>
  </si>
  <si>
    <t>RUA JOSE GOMES DE SOUSA, SN MANGABEIRA I. 58055-420 João Pessoa - PB.</t>
  </si>
  <si>
    <t>EEEFM PROFESSORA MARIA JACY COSTA</t>
  </si>
  <si>
    <t>RUA DRAUZIO FERRER, 77 PREDIO ESCOLAR. MANGABEIRA II. 58057-360 João Pessoa - PB.</t>
  </si>
  <si>
    <t>ECIT PROFESSOR OLIVIO PINTO</t>
  </si>
  <si>
    <t>RUA ULISSES ALVES PEQUENO, SN VALENTINA DE FIGUEIREDO. 58064-580 João Pessoa - PB.</t>
  </si>
  <si>
    <t>EEEM PROFESSORA DEBORA DUARTE</t>
  </si>
  <si>
    <t>RUA ADRISIO MOTA DE SOUZA, 34 ESCOLA. FUNCIONARIOS II. 58078-030 João Pessoa - PB.</t>
  </si>
  <si>
    <t>EEEM SANTOS DUMONT</t>
  </si>
  <si>
    <t>RUA DAS INDUSTRIAS, SN BAIRRO DAS INDUSTRIAS. 58083-050 João Pessoa - PB.</t>
  </si>
  <si>
    <t>EEEF TIRADENTES</t>
  </si>
  <si>
    <t>RUA BOM JESUS, S/N RANGEL. 58070-060 João Pessoa - PB.</t>
  </si>
  <si>
    <t>EEEF PADRE DEHON</t>
  </si>
  <si>
    <t>AV. CARNEIRO DA CUNHA, S/N TORRE. 58040-240 João Pessoa - PB.</t>
  </si>
  <si>
    <t>EEEF GUSTAVO CAPANEMA</t>
  </si>
  <si>
    <t>RUA ADAO VIANA DA ROSA, SN GROTAO. 58079-846 João Pessoa - PB.</t>
  </si>
  <si>
    <t>EEEM PROFESSORA ANTONIA RANGEL DE FARIAS</t>
  </si>
  <si>
    <t>R JULIA FREIRE, SN PROX HOSP SAMARITANO. TORRE. 58040-040 João Pessoa - PB.</t>
  </si>
  <si>
    <t>EEEM GONCALVES DIAS</t>
  </si>
  <si>
    <t>RUA HUMBERTO PAIVA DE CARVALHO, SN CRISTO REDENTOR. 58070-330 João Pessoa - PB.</t>
  </si>
  <si>
    <t>EEEFM PROF URSULA LIANZA</t>
  </si>
  <si>
    <t>RUA MONSENHOR WALFREDO LEAL, 476 TAMBIA. 58020-540 João Pessoa - PB.</t>
  </si>
  <si>
    <t>ECIT PREFEITO OSWALDO PESSOA</t>
  </si>
  <si>
    <t>RUA PROFESSOR JOSE HOLMES, SN ERNANI SATIRO. 58080-400 João Pessoa - PB.</t>
  </si>
  <si>
    <t>EEEFM PADRE ROMA</t>
  </si>
  <si>
    <t>RUA PROFESSOR EMILIO DE ARAUJO CHAVES, 120 ALTIPLANO. 58046-150 João Pessoa - PB.</t>
  </si>
  <si>
    <t>EEEF PROFESSORA RITA DE MIRANDA HENRIQUES</t>
  </si>
  <si>
    <t>RUA FRANCISCO PORFIRIO RIBEIRO, SN MANGABEIRA IV. 58057-100 João Pessoa - PB.</t>
  </si>
  <si>
    <t>ECIT MARIA DO CARMO DE MIRANDA</t>
  </si>
  <si>
    <t>RUA JOAO LUIZ RIBEIRO DE MORAIS, 279 CENTRO. 58013-230 João Pessoa - PB.</t>
  </si>
  <si>
    <t>EEEFM AUDIOCOMUNICACAO</t>
  </si>
  <si>
    <t>RUA FRANCISCA MOURA, SN ESQUINA COM AV MANDA. JD TREZE DE MAIO. 58025-650 João Pessoa - PB.</t>
  </si>
  <si>
    <t>INSTITUTO DE EDUCACAO DA PARAIBA IEP</t>
  </si>
  <si>
    <t>AV CAMILO DE HOLANDA, SN CENTRO. 58013-360 João Pessoa - PB.</t>
  </si>
  <si>
    <t>LICEU PARAIBANO</t>
  </si>
  <si>
    <t>AVENIDA GETULIO VARGAS, SN CENTRO. 58013-240 João Pessoa - PB.</t>
  </si>
  <si>
    <t>NACES PRESIDIO DO ROGER</t>
  </si>
  <si>
    <t>RUA CONCEICAO CABRAL, ROGER. 58020-210 João Pessoa - PB.</t>
  </si>
  <si>
    <t>ECIT IZAURA FALCAO DE CARVALHO</t>
  </si>
  <si>
    <t>RUA LUIS ELOI RAMALHO, 161 CENTRO. 58315-000 Lucena - PB.</t>
  </si>
  <si>
    <t>Lucena</t>
  </si>
  <si>
    <t>ECIT PROFESSOR LUIS DE AZEVEDO SOARES</t>
  </si>
  <si>
    <t>AVENIDA CAMPINA GRANDE, 3188 MUNICIPIOS. 58302-687 Santa Rita - PB.</t>
  </si>
  <si>
    <t>Santa Rita</t>
  </si>
  <si>
    <t>EEEFM FRANCISCO LEOCADIO RIBEIRO COUTINHO</t>
  </si>
  <si>
    <t>RUA SEBASTIAO CUNHA, 41 LOTEAMENTO SAO JUDAS. VARZEA NOVA. 58304-500 Santa Rita - PB.</t>
  </si>
  <si>
    <t>EEEF ALINE SILVA MADRUGA</t>
  </si>
  <si>
    <t>RUA PROFESSOR PEREIRA LIRA SN, 986636117 ESCOLA. POPULAR. 58304-122 Santa Rita - PB.</t>
  </si>
  <si>
    <t>ECIT ENEAS CARVALHO</t>
  </si>
  <si>
    <t>AVENIDA FLAVIO RIBEIRO COUTINHO, 440 CENTRO. 58300-107 Santa Rita - PB.</t>
  </si>
  <si>
    <t>EEEF JOSE MARIANO</t>
  </si>
  <si>
    <t>AVENIDA CAMPINA GRANDE, SN MUNICIPIOS. 58302-687 Santa Rita - PB.</t>
  </si>
  <si>
    <t>ECIT MARIA HONORINA SANTIAGO</t>
  </si>
  <si>
    <t>RUA PROFESSOR SEVERO RODRIGUES, SN POPULAR. 58301-000 Santa Rita - PB.</t>
  </si>
  <si>
    <t>EEEF ANDRE VIDAL DE NEGREIROS</t>
  </si>
  <si>
    <t>PRACA CASTELO BRANCO, SN TIBIRI I. 58304-386 Santa Rita - PB.</t>
  </si>
  <si>
    <t>EEEF PREFEITO ANTONIO TEIXEIRA</t>
  </si>
  <si>
    <t>AVENIDA FLAVIO RIBEIRO COUTINHO, 488 CENTRO. 58300-107 Santa Rita - PB.</t>
  </si>
  <si>
    <t>EEEF JOAO URSULO</t>
  </si>
  <si>
    <t>PRACA JOAO PESSOA, 2 ESQUINA. CENTRO. 58300-140 Santa Rita - PB.</t>
  </si>
  <si>
    <t>EEEF MACHADO DE ASSIS</t>
  </si>
  <si>
    <t>RUA INGA, SN MUNICIPIOS. 58302-777 Santa Rita - PB.</t>
  </si>
  <si>
    <t>ECI MARIA DE LOURDES ARAUJO</t>
  </si>
  <si>
    <t>AV JOAO PESSOA, 188 TIBIRI II. 58302-000 Santa Rita - PB.</t>
  </si>
  <si>
    <t>EEEF VARZEA NOVA</t>
  </si>
  <si>
    <t>RUA CORONEL MENDES RIBEIRO, SN CONHECIDO COMO GRUPO. VARZEA NOVA. 58304-500 Santa Rita - PB.</t>
  </si>
  <si>
    <t>EEEF PROF JOSE VAZ</t>
  </si>
  <si>
    <t>PRACA NOSSA SENHORA DO CARMO, 03 POPULAR. 58304-400 Santa Rita - PB.</t>
  </si>
  <si>
    <t>EEEM CARLOS CHAGAS</t>
  </si>
  <si>
    <t>AV CAMPINA GRANDE, SN MUNICIPIOS. 58302-687 Santa Rita - PB.</t>
  </si>
  <si>
    <t>EEEM ANISIO PEREIRA BORGES</t>
  </si>
  <si>
    <t>RUA JOSE DE ALENCAR, SN TIBIRI FABRICA. 58301-804 Santa Rita - PB.</t>
  </si>
  <si>
    <t>EEEFM DE FORTE VELHO</t>
  </si>
  <si>
    <t>RUA PROFESSOR ANTONIO ELIAS, SN PREDIO PROPRIO. POVOADO DE FORTE VELHO. 58303-899 Santa Rita - PB.</t>
  </si>
  <si>
    <t>ECIT RENATO RIBEIRO COUTINHO</t>
  </si>
  <si>
    <t>RUA MANOEL GUEDES, 70 CENTRO. 58320-000 Alhandra - PB.</t>
  </si>
  <si>
    <t>Alhandra</t>
  </si>
  <si>
    <t>EEEFM BARAO DO ABIAI</t>
  </si>
  <si>
    <t>AVENIDA PRESIDENTE JOAO PESSOA, 373 CENTRO. 58320-000 Alhandra - PB.</t>
  </si>
  <si>
    <t>EEEM ALBERTO LUNDGREN</t>
  </si>
  <si>
    <t>RUA PROJETADA, SN PROXIMO A PB 44. CONJUNTO PEREIRAO. 58326-000 Caaporã - PB.</t>
  </si>
  <si>
    <t>Caaporã</t>
  </si>
  <si>
    <t>ECIT JOAO URSULO</t>
  </si>
  <si>
    <t>RUA SANTO ANTONIO, 39 PREDIO ESCOLAR. SANTO ANTONIO. 58328-000 Pedras de Fogo - PB.</t>
  </si>
  <si>
    <t>Pedras de Fogo</t>
  </si>
  <si>
    <t>EEEM DOUTOR JOAO GONCALVES</t>
  </si>
  <si>
    <t>AVENIDA SENADOR HUMBERTO LUCENA, 109 CENTRO. 58324-000 Pitimbu - PB.</t>
  </si>
  <si>
    <t>Pitimbu</t>
  </si>
  <si>
    <t>ECIT DURVAL GUEDES</t>
  </si>
  <si>
    <t>VILA CEHAP, SN CENTRO. ACAU. 58324-000 Pitimbu - PB.</t>
  </si>
  <si>
    <t>EEEF DOMENICA ANDREA MAGLIANO</t>
  </si>
  <si>
    <t>SITIO MUMBABA, SN DISTRITO INDUSTRIAL. 58082-800 João Pessoa - PB.</t>
  </si>
  <si>
    <t>EEIEFM AKAJUTIBIRO</t>
  </si>
  <si>
    <t>ALDEIA AKAJUTIBIRO, 152 AREA INDIGENA. AREA RURAL. 58295-000 Baía da Traição - PB.</t>
  </si>
  <si>
    <t>EEEFM ANTONIO CAMELO</t>
  </si>
  <si>
    <t>RUA JOSE JOAO DA SILVA, SN MATA REDONDA. 58320-000 Alhandra - PB.</t>
  </si>
  <si>
    <t>EEEM PROFESSOR JOSE GOMES ALVES</t>
  </si>
  <si>
    <t>DONATO LOCIO, SN JATOBA. 58707-380 Patos - PB.</t>
  </si>
  <si>
    <t>NUCLEO DE EDUCACAO DE JOVENS E ADULTOS DO ENSINO MEDIO</t>
  </si>
  <si>
    <t>UNIVERSIDADE FEDERAL DA DA PARAIBA, SN CAMPUS I. CASTELO BRANCO. 58051-900 João Pessoa - PB.</t>
  </si>
  <si>
    <t>ECIS ALMIRANTE SALDANHA</t>
  </si>
  <si>
    <t>AV SANTA BARBARA, SN ECI ALMIRANTE SALDAN. JARDIM CIDADE UNIVERSITARIA. 58052-580 João Pessoa - PB.</t>
  </si>
  <si>
    <t>EEEF IRMA SEVERINA CAVALCANTE SOUTO</t>
  </si>
  <si>
    <t>RUA RODRIGUES CHAVES, SN CENTRO. 58011-040 João Pessoa - PB.</t>
  </si>
  <si>
    <t>EEEE ANA PAULA RIBEIRO BARBOSA LIRA</t>
  </si>
  <si>
    <t>RUA JUIZ OVIDIO GOUVEIA, 604 PEDRO GONDIM. 58031-030 João Pessoa - PB.</t>
  </si>
  <si>
    <t>ESCOLA PENITENCIARIA DESEMBARGADOR SILVIO PORTO</t>
  </si>
  <si>
    <t>RUA AGENTE FISCAL ULRICO JOSE DE MAGALHAES, MANGABEIRA. 58059-100 João Pessoa - PB.</t>
  </si>
  <si>
    <t>CRECHE PRE ESC MARINHA AMARAL</t>
  </si>
  <si>
    <t>TRAVESSA CONCEICAO CABRAL, ROGER. 58020-215 João Pessoa - PB.</t>
  </si>
  <si>
    <t>CRECHE ALAIDE ALVES DE ARAUJO FAUSTINO</t>
  </si>
  <si>
    <t>RUA JOSE RIBEIRO DA SILVA, OITIZEIRO. 58087-440 João Pessoa - PB.</t>
  </si>
  <si>
    <t>ECI PROFESSORA BEATRIZ MARIA DE ABREU</t>
  </si>
  <si>
    <t>RUA PROJETADA, 0 PREDIO PUBLICO. CENTRO. 58238-000 Casserengue - PB.</t>
  </si>
  <si>
    <t>Casserengue</t>
  </si>
  <si>
    <t>EEEF SAO RAFAEL</t>
  </si>
  <si>
    <t>RUA RIO SAO FRANCISCO - VILA SAO RAFAEL, 701 CASTELO BRANCO III. 58050-630 João Pessoa - PB.</t>
  </si>
  <si>
    <t>EEIEFM INDIGENA JOSE FERREIRA PADILHA</t>
  </si>
  <si>
    <t>ALDEIA VAU RUA PRINCIPAL, SN AREA INDIGENA. ZONA RURAL. 58294-000 Marcação - PB.</t>
  </si>
  <si>
    <t>EEEFM ISAURA FERNANDES DE SOUZA</t>
  </si>
  <si>
    <t>RUA PROJETADA, SN PREDIO. EPITACIO MADRUGA. 58275-000 Itapororoca - PB.</t>
  </si>
  <si>
    <t>EEEF DOM HELDER CAMARA</t>
  </si>
  <si>
    <t>RUA LICIONEIA MARIA DA CONCEICAO, 125 SANTA ROSA. 58417-020 Campina Grande - PB.</t>
  </si>
  <si>
    <t>EEEF GOVERNADOR ANTONIO MARIZ</t>
  </si>
  <si>
    <t>RUA TONY CASSIO RODRIGUES ESTRELA, SN FUNCIONARIOS III. 58079-090 João Pessoa - PB.</t>
  </si>
  <si>
    <t>EEEFM SENADOR HUMBERTO LUCENA</t>
  </si>
  <si>
    <t>RUA MARCELINO PEREIRA DA COSTA, SN NOVO CRUZEIRO. 58415-483 Campina Grande - PB.</t>
  </si>
  <si>
    <t>ECIT JOAO ROBERTO BORGES DE SOUZA</t>
  </si>
  <si>
    <t>RUA OSORIO MILANEZ FILHO, SN PREDIO ESCOLAR. MANGABEIRA. 58056-280 João Pessoa - PB.</t>
  </si>
  <si>
    <t>EEEM PROFESSOR JOSE BAPTISTA DE MELLO</t>
  </si>
  <si>
    <t>RUA ADMINISTRADOR MANOEL ANGELO DE OLIVEIRA, SN MANGABEIRA VII. 58058-200 João Pessoa - PB.</t>
  </si>
  <si>
    <t>ECI PROFESSOR ITAN PEREIRA</t>
  </si>
  <si>
    <t>RUA LUIZ MOTTA, SN BODOCONGO. 58430-710 Campina Grande - PB.</t>
  </si>
  <si>
    <t>ECI MILTON CAMPOS</t>
  </si>
  <si>
    <t>R SEVERINA MARIA VASCONCELOS DE CARVALHO, SN CUIA. 58077-156 João Pessoa - PB.</t>
  </si>
  <si>
    <t>ECI PROFESSOR PAULO FREIRE</t>
  </si>
  <si>
    <t>RUA MARLI DO NASCIMENTO SOUZA, 57 JOAO PAULO II. 58076-117 João Pessoa - PB.</t>
  </si>
  <si>
    <t>EEEM PROFESSORA MARGARIDA MEDEIROS</t>
  </si>
  <si>
    <t>RUA JOAO DANTAS DE ASSIS, 34 PREDIO ESCOLAR. CENTRO. 58860-000 Paulista - PB.</t>
  </si>
  <si>
    <t>EEEM JOAO DE OLIVEIRA CHAVES</t>
  </si>
  <si>
    <t>RUA SIZENANDO RAFAEL, 665 ALTO BELA VISTA. 58500-000 Monteiro - PB.</t>
  </si>
  <si>
    <t>ECIT ILZA DE ALMEIDA RIBEIRO</t>
  </si>
  <si>
    <t>DR NILO D VILLA LINS, 575 CIDADE DAS CRIANCAS. 58322-000 Conde - PB.</t>
  </si>
  <si>
    <t>EEEM FELIPE TIAGO GOMES</t>
  </si>
  <si>
    <t>RUA ANIBAL DA CUNHA MACEDO, 30 MONTE SANTO. 58187-000 Picuí - PB.</t>
  </si>
  <si>
    <t>EEEFM LUIZ RIBEIRO LIMEIRA</t>
  </si>
  <si>
    <t>RUA MILTON VELOSO BORGES, 1116 TIBIRI 2. 58302-510 Santa Rita - PB.</t>
  </si>
  <si>
    <t>ECIT PREFEITO WILLIAMS DE SOUSA ARRUDA</t>
  </si>
  <si>
    <t>RUA BRUXELAS, SN CUITES. 58404-864 Campina Grande - PB.</t>
  </si>
  <si>
    <t>EEEM PROFESSOR GETULIO CESAR RODRIGUES GUEDES</t>
  </si>
  <si>
    <t>RUA JOSE PEREIRA DA SILVA, SN PREDIO ESCOLAR. MANGUEIRA. 58328-000 Pedras de Fogo - PB.</t>
  </si>
  <si>
    <t>ECIT IRMA STEFANIE</t>
  </si>
  <si>
    <t>HENRIQUE NOBREGA, SN PROXIMO AO SUPERMERC. TRES IRMAS. 58400-002 Campina Grande - PB.</t>
  </si>
  <si>
    <t>EEEFM SEVERINO BARBOSA CAMELO</t>
  </si>
  <si>
    <t>RUA JOSE RICART IRMAO, SN MALVINAS. 58450-000 Boqueirão - PB.</t>
  </si>
  <si>
    <t>EEEFM REITOR EDVALDO DO O</t>
  </si>
  <si>
    <t>ISOLDA BARROS TORQUARTO, SN BODOCONGO. 58430-290 Campina Grande - PB.</t>
  </si>
  <si>
    <t>EEEFM POETISA VICENTINA FIGUEIREDO VITAL DO REGO</t>
  </si>
  <si>
    <t>RUA SAO RAFAEL, SN JEREMIAS. 58404-072 Campina Grande - PB.</t>
  </si>
  <si>
    <t>ESCOLA DE SAUDE PUBLICA DA PARAIBA</t>
  </si>
  <si>
    <t>AVENIDA DOM PEDRO II, 1826 TORRE. 58040-440 João Pessoa - PB.</t>
  </si>
  <si>
    <t>EEEFM DEPUTADO PEDRO PASCOAL DE OLIVEIRA</t>
  </si>
  <si>
    <t>LUIZ PEDRO DE ARAUJO, 70 CONJUNTO. ARNALDO LAFAYETE. 58660-000 Juazeirinho - PB.</t>
  </si>
  <si>
    <t>EEEFM JOANA IVONILDES BANDEIRA</t>
  </si>
  <si>
    <t>RUA CROMACIO WANDERLEY, SN VIDA NOVA. 58840-000 Pombal - PB.</t>
  </si>
  <si>
    <t>ECI PREFEITO SEVERINO PEREIRA GOMES</t>
  </si>
  <si>
    <t>RUA MANOEL RODRIGUES, 79 PREDIO. JARDIM PLANALTO. 58188-000 Baraúna - PB.</t>
  </si>
  <si>
    <t>Baraúna</t>
  </si>
  <si>
    <t>EEEFM MAJOR VENEZIANO VITAL DO REGO</t>
  </si>
  <si>
    <t>RUA MARIA CANDIDA DA SILVA SN, 0000 ACACIO FIGUEIREDO. 58421-295 Campina Grande - PB.</t>
  </si>
  <si>
    <t>ECIT AURICELIA MARIA DA COSTA</t>
  </si>
  <si>
    <t>PEQUENA, SN PRIMAVERA. 58326-000 Caaporã - PB.</t>
  </si>
  <si>
    <t>EEIEFM CACIQUE INIGUACU</t>
  </si>
  <si>
    <t>ALDEIA TRAMATAIAPRINCIPAL, SN RUA PRINCIAPAL. ALDEIA. 58294-000 Marcação - PB.</t>
  </si>
  <si>
    <t>EEIEFM PEDRO POTI</t>
  </si>
  <si>
    <t>ALDEIA SAO FRANCISCO, 00 ALDEIA. ZONA RURAL. 58295-000 Baía da Traição - PB.</t>
  </si>
  <si>
    <t>ECI PROFESSOR MARIA JOSE COSTA DE ALBUQUERQUE</t>
  </si>
  <si>
    <t>RUA RONDINELLE GUIMARAES COUTO, SN PREDIO ESCOLAR. CENTRO. 58160-000 Olivedos - PB.</t>
  </si>
  <si>
    <t>Olivedos</t>
  </si>
  <si>
    <t>ECI SEVERINA RAMOS DE OLIVEIRA</t>
  </si>
  <si>
    <t>RUA JOAO PEDRO TEIXEIRA, 0 CONJUNTO PAULO ROLIM. 58342-000 Sobrado - PB.</t>
  </si>
  <si>
    <t>Sobrado</t>
  </si>
  <si>
    <t>ECI DOUTOR GUSTAVO FERNANDES DE LIMA SOBRINHO</t>
  </si>
  <si>
    <t>RUA BENEDITO JOEL CORDEIRO, SN PREDIO PROPRIO. AREAL. 58280-000 Mamanguape - PB.</t>
  </si>
  <si>
    <t>EEEM PEDRO TARGINO DA COSTA MOREIRA</t>
  </si>
  <si>
    <t>RUA JOSE AMERICO, SN CONJUNTO LUCIA BRAGA. 58230-000 Cacimba de Dentro - PB.</t>
  </si>
  <si>
    <t>ECIT FRANCISCO MARQUES DE MELO</t>
  </si>
  <si>
    <t>RUA ROMILDO FERNANDES DE OLIVEIRA, SN INSTITUICAO DE ENSIN. TAMBOR. 58173-000 Damião - PB.</t>
  </si>
  <si>
    <t>Damião</t>
  </si>
  <si>
    <t>ECI MARIA ELIDIA RANGEL</t>
  </si>
  <si>
    <t>RUA ANATIVA MOTA DE AZEVEDO, SN BELA VISTA. 58665-000 Tenório - PB.</t>
  </si>
  <si>
    <t>Tenório</t>
  </si>
  <si>
    <t>EEEM BENEDITA TARGINO MARANHAO</t>
  </si>
  <si>
    <t>RUA CARPINTEIRO JOAO JOSE SEABRA, SN PENHA. 58047-050 João Pessoa - PB.</t>
  </si>
  <si>
    <t>EEEFM WALNYZA BORBOREMA CUNHA LIMA</t>
  </si>
  <si>
    <t>RUA ANTONIO CHAGAS DE ARAUJO, SN PREDIO. ZONA RURAL SITIO ESTREITO. 58449-000 Campina Grande - PB.</t>
  </si>
  <si>
    <t>ECIT SEVERINO DIAS DE OLIVEIRA - MESTRE SIVUCA</t>
  </si>
  <si>
    <t>R FLOR DE IRIS, 85 CIDADE VERDE. MANGABEIRA VIII. 58059-744 João Pessoa - PB.</t>
  </si>
  <si>
    <t>ECIT LINDUARTE NORONHA</t>
  </si>
  <si>
    <t>RUA ANTONIO FERNANDES, SN COLINAS DO SUL. GRAMAME. 58069-325 João Pessoa - PB.</t>
  </si>
  <si>
    <t>EEEF ANTONIA MARIA ANUNCIACAO DONA DONINHA</t>
  </si>
  <si>
    <t>DISTRITO DE CAMPO ALEGRE, SN ZONA RURAL. 58822-000 Vieirópolis - PB.</t>
  </si>
  <si>
    <t>ESCOLA TECNICA ESTADUAL DE SAUDE PROFESSORA CLORIS TORRES DE OLIVEIRA</t>
  </si>
  <si>
    <t>RUA GENIVAL DA SILVA TORRES, SN CENTRO. 58340-000 Sapé - PB.</t>
  </si>
  <si>
    <t>EEEM TEREZA ALVES DE MOURA</t>
  </si>
  <si>
    <t>RUA ADAO SOARES FILHO, SN LIGEIRO. 58475-000 Queimadas - PB.</t>
  </si>
  <si>
    <t>ESCOLA ESTADUAL DE MUSICA ANTHENOR NAVARRO</t>
  </si>
  <si>
    <t>RUA ABDIAS GOMES DE ALMEIDA, 800 RAMPA 02. TAMBAUZINHO. 58042-900 João Pessoa - PB.</t>
  </si>
  <si>
    <t>ECIT BAYEUX ERENICE CAVALCANTE FIDELIS</t>
  </si>
  <si>
    <t>AVENIDA LIBERDADE, 3015 PREDIO. SESI. 58111-400 Bayeux - PB.</t>
  </si>
  <si>
    <t>ECI PEDRO HENRIQUE DA SILVA</t>
  </si>
  <si>
    <t>SITIO SERRA DO BOMBOCADINHO, SN ZONA RURAL. 58175-000 Cuité - PB.</t>
  </si>
  <si>
    <t>ECIT VALE DO MAMANGUAPE JOAO DA MATA CAVALCANTI DE ALBUQUERQUE</t>
  </si>
  <si>
    <t>AV ALUISIO ALVES PEREIRA, SN CONJ NOSSA SENHORA D. AREIAL. 58280-000 Mamanguape - PB.</t>
  </si>
  <si>
    <t>ECIT JOAO PEREIRA GOMES FILHO</t>
  </si>
  <si>
    <t>AVENIDA HILTON SOUTO MAIOR, SN PROXIMO AO FORUM DE. PORTAL DO SOL. 58055-018 João Pessoa - PB.</t>
  </si>
  <si>
    <t>ECI HELITON SANTANA</t>
  </si>
  <si>
    <t>RUA VEREADOR MAILTON WELLINGTON, SN NOVA TRINDADE. 58300-970 Santa Rita - PB.</t>
  </si>
  <si>
    <t>EEIEFM INDIO PEDRO MAXIMO DE LIMA</t>
  </si>
  <si>
    <t>ALDEIA TRES RIOS, SN ZONA RURAL. CENTRO. 58294-000 Marcação - PB.</t>
  </si>
  <si>
    <t>ECIT JORNALISTA JOSE ITAMAR DA ROCHA CANDIDO</t>
  </si>
  <si>
    <t>BR 104 KM 06, AS MARGENS DA BR104. ZONA RURAL. 58175-000 Cuité - PB.</t>
  </si>
  <si>
    <t>ECIT DE SAO BENTO</t>
  </si>
  <si>
    <t>AV PREFEITO PEDRO EULAMPIO DA SILVA, SN SAO BENTINHO. 58865-000 São Bento - PB.</t>
  </si>
  <si>
    <t>ECIT PROFESSORA NICEA CLAUDINO PINHEIRO</t>
  </si>
  <si>
    <t>RODOVIA GOVERNADOR ANTONIO MARIZ - BR 230 KM 506 S/N - CAPOEIRAS SUL, Cajazeiras - PB, 58900-000</t>
  </si>
  <si>
    <t>EEEFM GRACILIANO RAMOS</t>
  </si>
  <si>
    <t>R CEL BENEVENUTO GONCALVES DA COSTA, SN PENITENCIARIA DE SEG. MANGABEIRA. 58056-020 João Pessoa - PB.</t>
  </si>
  <si>
    <t>EEEFM PAULO FREIRE</t>
  </si>
  <si>
    <t>ALCA SUDOESTE, SN PRESIDIO DO SERROTAO. SERROTAO. 58436-220 Campina Grande - PB.</t>
  </si>
  <si>
    <t>EEEFM ARIANO VILAR SUASSUNA</t>
  </si>
  <si>
    <t>SITIO ZE DIAS, SN RODOVIA GOVERNADOR A. ZONA RURAL. 58900-000 Cajazeiras - PB.</t>
  </si>
  <si>
    <t>VILA OLIMPICA PARAHYBA</t>
  </si>
  <si>
    <t>AV. ESPIRITO SANTO, S/N ESTADOS. 58030-110 João Pessoa - PB.</t>
  </si>
  <si>
    <t>ECIT INACIO ANTONINO</t>
  </si>
  <si>
    <t>PB 200, SN ACESSO PELA BR 412. LAGOINHA. 58580-000 Serra Branca - PB.</t>
  </si>
  <si>
    <t>ECIT LYNALDO CAVALCANTI DE ALBUQUERQUE</t>
  </si>
  <si>
    <t>RUA MANOEL MOTA, NULL PB 110. MUTIRAO. 58707-430 Patos - PB.</t>
  </si>
  <si>
    <t>ECIT GUARABIRA DOM MARCELO PINTO CARVALHEIRA</t>
  </si>
  <si>
    <t>RODOVIA PB073 KM 24, SN PREDIO ESCOLAR. DISTRITO INDUSTRIAL PB073. 58200-000 Guarabira - PB.</t>
  </si>
  <si>
    <t>ECIT CHIQUINHO CARTAXO</t>
  </si>
  <si>
    <t>RUA LEOPOLDO JOSE DE MELO, SN JARDINS. 58802-370 Sousa - PB.</t>
  </si>
  <si>
    <t>ECIT ITAPORANGA</t>
  </si>
  <si>
    <t>JOAO SILVINO DA FONSECA, SN PROXIMO AO GINASIO D. JOAO SILVINO DA FONSECA. 58780-000 Itaporanga - PB.</t>
  </si>
  <si>
    <t>ECIT PROFESSOR BRAULIO MAIA JUNIOR</t>
  </si>
  <si>
    <t>RUA TRANQUILINO COELHO LEMOS, SN ESCOLA ESTADUAL AO L. DINAMERICA. 58432-300 Campina Grande - PB.</t>
  </si>
  <si>
    <t>EEEF RENE ALVES RAMALHO</t>
  </si>
  <si>
    <t>ASSENTAMENTO NOVA VIDA I, 00 ZONA RURAL. 58814-000 Sousa - PB.</t>
  </si>
  <si>
    <t>ESCOLA TECNICA ESTADUAL DE ARTES TECNOLOGIA E ECONOMIA CRIATIVA</t>
  </si>
  <si>
    <t>RUA FRANCISCO LONDRES, 69 ESCOLA. VARADOURO. 58010-150 João Pessoa - PB.</t>
  </si>
  <si>
    <t>EEFM SEVERINO XAVIER DE SOUZA</t>
  </si>
  <si>
    <t>RUA MARIA DE LOURDES CAROLINO, S/N TRES IRMAS. 58424-160 Campina Grande - PB.</t>
  </si>
  <si>
    <t>CENTRO ESTADUAL DE ARTE - CEARTE</t>
  </si>
  <si>
    <t>PRACA ARISTIDES LOBO, 129 CENTRO. 58010-320 João Pessoa - PB.</t>
  </si>
  <si>
    <t>EEEM ANTONIO GUEDES DE ANDRADE</t>
  </si>
  <si>
    <t>RUA SEVERINO DA COSTA, 200 CATOLE DE ZE FERREIRA. 58418-030 Campina Grande - PB.</t>
  </si>
  <si>
    <t>EEEM DE SERRA DOS BRANDOES</t>
  </si>
  <si>
    <t>SERRA DOS BRANDOES, 58187-000 Picuí - PB.</t>
  </si>
  <si>
    <t>EEEM ISABEL RODRIGUES DE MELO</t>
  </si>
  <si>
    <t>RUA SERGIO ANTONIO DE MENEZES, SN GALANTE. 58446-000 Campina Grande - PB.</t>
  </si>
  <si>
    <t>ECI EUCLIDES MOUZINHO DOS SANTOS</t>
  </si>
  <si>
    <t>RUA PROJETADA, SN CONJUNTO NOVO. 58399-000 Algodão de Jandaíra - PB.</t>
  </si>
  <si>
    <t>Algodão de Jandaíra</t>
  </si>
  <si>
    <t>EEEM MATILDES DE MELO BURITI</t>
  </si>
  <si>
    <t>DIST CUMARU, 0 ZONA RURAL. 58180-000 Pedra Lavrada - PB.</t>
  </si>
  <si>
    <t>EEEF ODILON RIBEIRO COUTINHO</t>
  </si>
  <si>
    <t>POVOADO ENGENHO CENTRAL, SN 58304-500 Santa Rita - PB.</t>
  </si>
  <si>
    <t>EEEFM ZULEIDE CAVALCANTE PORTO</t>
  </si>
  <si>
    <t>RUA JORNALISTA CARLOS CASTELO BRANCO, 00 SEM NUMERO. NOVA BRASILIA. 58406-498 Campina Grande - PB.</t>
  </si>
  <si>
    <t>Id_Ambiente</t>
  </si>
  <si>
    <t>Id_Escola</t>
  </si>
  <si>
    <t>Nome_Ambiente</t>
  </si>
  <si>
    <t>Qtd_alunos</t>
  </si>
  <si>
    <t>MetrosQ</t>
  </si>
  <si>
    <t>PossuiCabeamento</t>
  </si>
  <si>
    <t>QualidadeWifi</t>
  </si>
  <si>
    <t>Foto</t>
  </si>
  <si>
    <t>Observacao</t>
  </si>
  <si>
    <t>Id_Item</t>
  </si>
  <si>
    <t>Equipamento</t>
  </si>
  <si>
    <t>Modelo_Sugerido</t>
  </si>
  <si>
    <t>Quantidade</t>
  </si>
  <si>
    <t>Preco_Estimado</t>
  </si>
  <si>
    <t>Id_Config</t>
  </si>
  <si>
    <t>Modelo_Padrao</t>
  </si>
  <si>
    <t>Preco_Base</t>
  </si>
  <si>
    <t>Id_Dns</t>
  </si>
  <si>
    <t>DataImplantacao</t>
  </si>
  <si>
    <t>TipodeDNS</t>
  </si>
  <si>
    <t>Login</t>
  </si>
  <si>
    <t>Senha</t>
  </si>
  <si>
    <t>LocalInstalacao</t>
  </si>
  <si>
    <t>TipoControle</t>
  </si>
  <si>
    <t>Always_block</t>
  </si>
  <si>
    <t>Never_block</t>
  </si>
  <si>
    <t>OpenDNSupdater</t>
  </si>
  <si>
    <t>NetworkID</t>
  </si>
  <si>
    <t>IdRede</t>
  </si>
  <si>
    <t>Controleparental</t>
  </si>
  <si>
    <t>Listanegra</t>
  </si>
  <si>
    <t>Listabranca</t>
  </si>
  <si>
    <t>2966589f</t>
  </si>
  <si>
    <t>OpenDns</t>
  </si>
  <si>
    <t>25070576pb@gmail.com</t>
  </si>
  <si>
    <t>@dmSeepb1</t>
  </si>
  <si>
    <t>177.66.87.9</t>
  </si>
  <si>
    <t>Inativo desde 15/01/2026, hoje é 25/02/2026</t>
  </si>
  <si>
    <t>5a9cd105</t>
  </si>
  <si>
    <t>25059629pb@see.pb.gov.br</t>
  </si>
  <si>
    <t>Inativo desde 10/01/2026</t>
  </si>
  <si>
    <t>c6798880</t>
  </si>
  <si>
    <t>A escola ja possui um firewall, foi feita a configuração e refinamento dos bloqueios.</t>
  </si>
  <si>
    <t>827fb07c</t>
  </si>
  <si>
    <t>25066013pb@see.pb.gov.br</t>
  </si>
  <si>
    <t>177.66.87.21</t>
  </si>
  <si>
    <t>b673a4db</t>
  </si>
  <si>
    <t>NextDNS</t>
  </si>
  <si>
    <t>25094556pb@see.pb.gov.br</t>
  </si>
  <si>
    <t>@dmSeepb</t>
  </si>
  <si>
    <t>1336d4</t>
  </si>
  <si>
    <t>b9e2ec2e</t>
  </si>
  <si>
    <t>25101099pb@gmail.com</t>
  </si>
  <si>
    <t>1851ad</t>
  </si>
  <si>
    <t>dc9aa510</t>
  </si>
  <si>
    <t>69287d</t>
  </si>
  <si>
    <t>Id</t>
  </si>
  <si>
    <t>Mes</t>
  </si>
  <si>
    <t>Ano</t>
  </si>
  <si>
    <t>10</t>
  </si>
  <si>
    <t>2026</t>
  </si>
  <si>
    <t>Viagem_Id</t>
  </si>
  <si>
    <t>Data_Ida</t>
  </si>
  <si>
    <t>Data_Volta</t>
  </si>
  <si>
    <t>Tecnicos</t>
  </si>
  <si>
    <t>Escolas</t>
  </si>
  <si>
    <t>PBDOC</t>
  </si>
  <si>
    <t>Status</t>
  </si>
  <si>
    <t>Cancelado</t>
  </si>
  <si>
    <t>Link_Relatorio</t>
  </si>
  <si>
    <t>ATIVIDADESEXECUTADAS_FATOSTRANSCORRIDOS</t>
  </si>
  <si>
    <t>OUTRASOBSERVAÇOES</t>
  </si>
  <si>
    <t>bb85f3f0</t>
  </si>
  <si>
    <t>020226-050226 - 08ª GRE (Catolé do Rocha)</t>
  </si>
  <si>
    <t>2fc34ae3</t>
  </si>
  <si>
    <t>Cabeamento Estruturado</t>
  </si>
  <si>
    <t>SEE-PRC-2026/03833</t>
  </si>
  <si>
    <t>e26643bf</t>
  </si>
  <si>
    <t>230226-270226 - 04ª GRE (Cuité) _ 05ª GRE (Monteiro)</t>
  </si>
  <si>
    <t>8aec2db9 , 54d6fbb6 , be4898e6</t>
  </si>
  <si>
    <t>04ª GRE (Cuité) , 05ª GRE (Monteiro)</t>
  </si>
  <si>
    <t>25043897 , 25043870 , 25115359 , 25047116</t>
  </si>
  <si>
    <t>Analise Técnica , Cabeamento Estruturado</t>
  </si>
  <si>
    <t>SEE-PRC-2026/04335</t>
  </si>
  <si>
    <t>ECIT Cìcero dos Anjos - GRE4 - Análise Técnica Para Implementação de Laboratório de Informática.
ECI Maria Francinete de Souza - GRE4 - Análise Técnica Para Implementação de Laboratório de Informática.
ECI Mario Oliveira Chaves - GRE5 - Análise Técnica Para Implementação de Laboratório de Informática.
EEEM João Oliveira Chaves - Cabeamento Estruturado e Configuração da Rede Interna de Dados.</t>
  </si>
  <si>
    <t>53e81e0b</t>
  </si>
  <si>
    <t>160326-200326 - 09ª GRE (Cajazeiras)</t>
  </si>
  <si>
    <t>16f6798d , 09fd55aa , 14fb10d2</t>
  </si>
  <si>
    <t>25007718 , 25007742 , 25007726</t>
  </si>
  <si>
    <t>Analise Técnica</t>
  </si>
  <si>
    <t>SEE-PRC-2026/04920</t>
  </si>
  <si>
    <t>13a33551</t>
  </si>
  <si>
    <t>090326-130326 - 09ª GRE (Cajazeiras)</t>
  </si>
  <si>
    <t>2fc34ae3 , 4aca042e , be4898e6</t>
  </si>
  <si>
    <t>25007904 , 25008951 , 25007840</t>
  </si>
  <si>
    <t>SEE-PRC-2026/04918</t>
  </si>
  <si>
    <t>2e32c6c0</t>
  </si>
  <si>
    <t>020326-060326 - 09ª GRE (Cajazeiras)</t>
  </si>
  <si>
    <t>6bbd148a , b96f4e6b , 04531b9c</t>
  </si>
  <si>
    <t>25129325 , 25129295 , 25007785</t>
  </si>
  <si>
    <t>SEE-PRC-2026/04917</t>
  </si>
  <si>
    <t>853ad56b</t>
  </si>
  <si>
    <t>230326-270326 - 03ª GRE (Campina Grande) _ 05ª GRE (Monteiro) _ 14ª GRE (Mamanguape)</t>
  </si>
  <si>
    <t>16f6798d , 14fb10d2 , 94f6e6b3</t>
  </si>
  <si>
    <t>03ª GRE (Campina Grande) , 05ª GRE (Monteiro) , 14ª GRE (Mamanguape)</t>
  </si>
  <si>
    <t>25063421 , 25062220 , 25054023 , 25062069 , 25087304</t>
  </si>
  <si>
    <t>Análise Técnica</t>
  </si>
  <si>
    <t>SEE-PRC-2026/06133</t>
  </si>
  <si>
    <t>d4897c65</t>
  </si>
  <si>
    <t>060426-100426 - 12ª GRE (Itabaiana)</t>
  </si>
  <si>
    <t>4aca042e , 54d6fbb6 , be4898e6</t>
  </si>
  <si>
    <t>SEE-PRC-2026/06134</t>
  </si>
  <si>
    <t>6dada0ad</t>
  </si>
  <si>
    <t>060526-080526 - 08ª GRE (Catolé do Rocha) _ 09ª GRE (Cajazeiras) _ 10ª GRE (Sousa) _ 13ª GRE (Pombal)</t>
  </si>
  <si>
    <t>08ª GRE (Catolé do Rocha) , 09ª GRE (Cajazeiras) , 10ª GRE (Sousa) , 13ª GRE (Pombal)</t>
  </si>
  <si>
    <t>Robótica</t>
  </si>
  <si>
    <t>6e527e1f</t>
  </si>
  <si>
    <t>110526-160526 - 05ª GRE (Monteiro) _ 06ª GRE (Patos) _ 07ª GRE (Itaporanga) _ 11ª GRE (Princesa Isabel)</t>
  </si>
  <si>
    <t>05ª GRE (Monteiro) , 06ª GRE (Patos) , 07ª GRE (Itaporanga) , 11ª GRE (Princesa Isabel)</t>
  </si>
  <si>
    <t>1d45e106</t>
  </si>
  <si>
    <t>180526-230526 - 12ª GRE (Itabaiana) _ 14ª GRE (Mamanguape)</t>
  </si>
  <si>
    <t>12ª GRE (Itabaiana) , 14ª GRE (Mamanguape)</t>
  </si>
  <si>
    <t>9bd7519a</t>
  </si>
  <si>
    <t>250526-260526 - 02ª GRE (Guarabira) _ 03ª GRE (Campina Grande) _ 04ª GRE (Cuité) _ 15ª GRE (Queimadas) _ 16ª GRE (João Pessoa)</t>
  </si>
  <si>
    <t>02ª GRE (Guarabira) , 03ª GRE (Campina Grande) , 04ª GRE (Cuité) , 15ª GRE (Queimadas) , 16ª GRE (João Pessoa)</t>
  </si>
  <si>
    <t>03f67c5e</t>
  </si>
  <si>
    <t>050526-090526 - 07ª GRE (Itaporanga) _ 09ª GRE (Cajazeiras) _ 11ª GRE (Princesa Isabel)</t>
  </si>
  <si>
    <t>2fc34ae3 , be4898e6</t>
  </si>
  <si>
    <t>07ª GRE (Itaporanga) , 09ª GRE (Cajazeiras) , 11ª GRE (Princesa Isabel)</t>
  </si>
  <si>
    <t>Orçamento Democrático Estadual</t>
  </si>
  <si>
    <t>4997cea8</t>
  </si>
  <si>
    <t>110526-150526 - 08ª GRE (Catolé do Rocha) _ 10ª GRE (Sousa)</t>
  </si>
  <si>
    <t>08ª GRE (Catolé do Rocha) , 10ª GRE (Sousa)</t>
  </si>
  <si>
    <t>b8b6f776</t>
  </si>
  <si>
    <t>260526-300526 - 03ª GRE (Campina Grande) _ 04ª GRE (Cuité) _ 05ª GRE (Monteiro)</t>
  </si>
  <si>
    <t>03ª GRE (Campina Grande) , 04ª GRE (Cuité) , 05ª GRE (Monteiro)</t>
  </si>
  <si>
    <t>e73d8e72</t>
  </si>
  <si>
    <t>030626-070626 - 06ª GRE (Patos) _ 12ª GRE (Itabaiana)</t>
  </si>
  <si>
    <t>06ª GRE (Patos) , 12ª GRE (Itabaiana)</t>
  </si>
  <si>
    <t>fcbf02a6</t>
  </si>
  <si>
    <t>270426-300426 - 11ª GRE (Princesa Isabel)</t>
  </si>
  <si>
    <t>16f6798d , 8aec2db9 , 54d6fbb6</t>
  </si>
  <si>
    <t>Levantamento Patrimonial</t>
  </si>
  <si>
    <t>161168f1</t>
  </si>
  <si>
    <t>130426-170426 - 11ª GRE (Princesa Isabel)</t>
  </si>
  <si>
    <t>a449c6bc</t>
  </si>
  <si>
    <t>220426-230426 - 14ª GRE (Mamanguape)</t>
  </si>
  <si>
    <t>dc51db5b</t>
  </si>
  <si>
    <t>260426-300426 - 10ª GRE (Sousa)</t>
  </si>
  <si>
    <t>c8c70157</t>
  </si>
  <si>
    <t>170426-170426 - 03ª GRE (Campina Grande)</t>
  </si>
  <si>
    <t>6c2895c7</t>
  </si>
  <si>
    <t>080626-120626 - 05ª GRE (Monteiro)</t>
  </si>
  <si>
    <t>8aec2db9 , 09fd55aa , 2f2e208d</t>
  </si>
  <si>
    <t>7efe0f0e</t>
  </si>
  <si>
    <t>150626-190626 - 05ª GRE (Monteiro)</t>
  </si>
  <si>
    <t>3ab34167</t>
  </si>
  <si>
    <t xml:space="preserve">290626-030726 - </t>
  </si>
  <si>
    <t>90bcfc7f</t>
  </si>
  <si>
    <t>080626-120626 - 08ª GRE (Catolé do Rocha)</t>
  </si>
  <si>
    <t>16f6798d , 14fb10d2 , 54d6fbb6</t>
  </si>
  <si>
    <t>82e0e58f</t>
  </si>
  <si>
    <t>150626-190626 - 08ª GRE (Catolé do Rocha)</t>
  </si>
  <si>
    <t>e3a4abf4</t>
  </si>
  <si>
    <t>290626-030726 - 08ª GRE (Catolé do Rocha)</t>
  </si>
  <si>
    <t>Id_Relatorio</t>
  </si>
  <si>
    <t>Data_Relatorio</t>
  </si>
  <si>
    <t>Tecnico_Responsavel</t>
  </si>
  <si>
    <t>Assinatura_Tecnico</t>
  </si>
  <si>
    <t>Motivo_Chamado</t>
  </si>
  <si>
    <t>Descricao_Problema</t>
  </si>
  <si>
    <t>Resolucao_Chamado</t>
  </si>
  <si>
    <t>Nome_Responsavel_Escola</t>
  </si>
  <si>
    <t>Assinatura_Escola</t>
  </si>
  <si>
    <t>Ultima_Atualizacao</t>
  </si>
  <si>
    <t>Status_Relatorio</t>
  </si>
  <si>
    <t>ec91dca7</t>
  </si>
  <si>
    <t>16f6798d , 4aca042e , be4898e6</t>
  </si>
  <si>
    <t>Manutenção Corretiva</t>
  </si>
  <si>
    <t>*Office 365 com problema de autenticação
*Office em língua inglesa.</t>
  </si>
  <si>
    <t>*Feito backup e reinstalação da imagem, pois o office não esta sendo aceito pelo computador
*Troca da língua para português br</t>
  </si>
  <si>
    <t>Relatorios_Images/ec91dca7.Assinatura_Escola.124820.png</t>
  </si>
  <si>
    <t>Gerar PDF</t>
  </si>
  <si>
    <t>80d9fd4a</t>
  </si>
  <si>
    <t>*Computadores DATEN do laboratorio com instalação de softwares não pedagógicos
*Computador HP com fonte queimada</t>
  </si>
  <si>
    <t>*Será instalado o sistema de proteção DNS
*Computador com fonte queimada sera feito a troca caso se tenha a mesma no almoxarifado.</t>
  </si>
  <si>
    <t>Rascunho</t>
  </si>
  <si>
    <t>d20ca6dd</t>
  </si>
  <si>
    <t>be4898e6 , 04531b9c , 98b2226d</t>
  </si>
  <si>
    <t>Direção e secretaria não estava conseguindo imprimir nas impressoras Epson L4260.</t>
  </si>
  <si>
    <t>Foi feito a instalação de duas impressoras Epson L4260, e foi feito o compartilhamento para os computadores da secretaria e direção. Foi feito a organização dos nomes dos computadores sec001, sec002, sec003 e na direção - DIREÇÃO001</t>
  </si>
  <si>
    <t>Relatorios_Images/d20ca6dd.Assinatura_Escola.141909.png</t>
  </si>
  <si>
    <t>2d983fab</t>
  </si>
  <si>
    <t>*Computador sem rede;</t>
  </si>
  <si>
    <t>*Feito cabo de rede para o computador(foto em anexo).</t>
  </si>
  <si>
    <t>Relatorios_Images/2d983fab.Assinatura_Escola.125033.png</t>
  </si>
  <si>
    <t>4bc0c752</t>
  </si>
  <si>
    <t>Internet Offline</t>
  </si>
  <si>
    <t>Secretaria sem internet</t>
  </si>
  <si>
    <t>Resete no roteador CODATA e voltou a funcionar.</t>
  </si>
  <si>
    <t>Relatorios_Images/4bc0c752.Assinatura_Escola.143654.png</t>
  </si>
  <si>
    <t>be11ab15</t>
  </si>
  <si>
    <t>16f6798d</t>
  </si>
  <si>
    <t>be4898e6</t>
  </si>
  <si>
    <t>Relatorios_Images/be11ab15.Assinatura_Tecnico.132421.png</t>
  </si>
  <si>
    <t>1 . LISTA DE MATERIAIS PARA AQUISIÇÃO
•	01 Roteador Gateway TP-Link ER605 V2: Equipamento central para gestão dos dois links de internet (Tely/Codata e Oi), controle de tráfego e aplicação do filtro NextDNS.
•	01 Switch de 24portas giga: Responsável por interligar todos os pontos.
•	08 Access Points TP-Link Omada: Sendo recomendados modelos Wi-Fi 6 (como o EAP610) ou (EAP225) para áreas de alta densidade como o pátio. (Aps com fonte injetoras)
•	02 Caixas de Cabo de Rede Cat5e (305m cada): 
•	100 Barras de Canaleta de PVC 50x20mm (2 metros cada): Sistema de proteção e acabamento para condução dos cabos pelas paredes, substituindo as eletrocalhas.
2.	ESTRATÉGIA DE CONECTIVIDADE E SEGURANÇA
•	Redundância de Internet (Dual-WAN): O sistema utilizará o link da Tely/Codata (100Mb) como principal e o link da Oi (10Mb) como reserva. Em caso de queda, a transição é automática, garantindo que as atividades escolares não parem.
•	Segurança Digital (NextDNS): Implementação de filtro rigoroso que bloqueia sites inadequados, anúncios e ameaças digitais em todos os dispositivos conectados, mantendo o foco educativo.
•	Infraestrutura com Canaletas: Todo o cabeamento será protegido por canaletas fixadas com parafusos, garantindo segurança contra vandalismo e uma estética organizada nos corredores, pátio e laboratório.
3.	DISTRIBUIÇÃO FÍSICA
•	Corredores (Esq./Dir.): 06 unidades instaladas via canaleta para cobertura total das salas.
•	Pátio Central: 01 unidade de alta performance para suportar o fluxo de alunos.
•	Laboratório de Ciências: 01 unidade dedicada para suporte a pesquisas.</t>
  </si>
  <si>
    <t>f1de38f0</t>
  </si>
  <si>
    <t>16f6798d , be4898e6</t>
  </si>
  <si>
    <t>Migração da rede Oi para Tely concluída. Realizada a instalação e configuração da impressora nas estações de trabalho e notebooks do setor administrativo</t>
  </si>
  <si>
    <t>Relatorios_Images/f1de38f0.Assinatura_Escola.143150.png</t>
  </si>
  <si>
    <t>1b9303f3</t>
  </si>
  <si>
    <t>16f6798d , 4aca042e , be4898e6 , 04531b9c</t>
  </si>
  <si>
    <t>Foi identificado dois links da oi:
1 no pátio com a fibra desligada (foto anexa)
1 no laboratório de informática funcionando (foto anexa).
O link da oi no laboratório está ativo e funcional, porém não utilizam, usam link da escola conectada da Claro.
Reconfiguração do roteador TP-Link
*Ssid SALA DE PLANEJAMENTO
*SENHA 78668362</t>
  </si>
  <si>
    <t>Relatorios_Images/1b9303f3.Assinatura_Escola.133926.png</t>
  </si>
  <si>
    <t>f9fe4efe</t>
  </si>
  <si>
    <t>4aca042e , be4898e6 , 04531b9c</t>
  </si>
  <si>
    <t>Relatorios_Images/f9fe4efe.Assinatura_Tecnico.180520.png</t>
  </si>
  <si>
    <t>Laboratório de Informática
01 Rack de Parede: Destinado ao acondicionamento seguro dos equipamentos, proteção contra poeira e organização do cabeamento.
01 Switch de 48 Portas Gigabit: Garante alta velocidade de transmissão de dados (10/100/1000 Mbps) para todas as estações de trabalho, assegurando estabilidade em atividades simultâneas.
Secretaria e Administração
01 Switch de 48 Portas Gigabit (Substituição): Substituição do ativo atual que apresenta falhas físicas (portas danificadas). A troca é essencial para restabelecer a conectividade integral do setor administrativo e evitar interrupções nos serviços críticos.
*Corredor do Laboratório: 03 Access Points (APs) para suporte à alta demanda de conexão móvel.
*Corredor Frontal: 03 Access Points (APs) para cobertura de áreas comuns e salas adjacentes.
*Anexo: 01 Access Point (AP) dedicado para garantir a integração do espaço à rede principal.</t>
  </si>
  <si>
    <t>41746962</t>
  </si>
  <si>
    <t>Incidente de Conectividade: Identificada perda de sinal óptico (LED LOS em vermelho) nos links Opix e CODATA. Procedendo com a abertura de chamado técnico junto às operadoras para reparo imediato.</t>
  </si>
  <si>
    <t>Relatorios_Images/41746962.Assinatura_Escola.132635.png</t>
  </si>
  <si>
    <t>d7b2c7cf</t>
  </si>
  <si>
    <t>Rede RNP/RIX: Identificado status "LOS" (perda de sinal óptico) no LED vermelho; chamado de reparo aberto junto à operadora.
Correção: Identificado e removido loop físico na rede local.
Segregação de Tráfego: Configurada a rede CODATA para uso exclusivo da Secretaria e o link OI para atendimento ao Laboratório.</t>
  </si>
  <si>
    <t>Relatorios_Images/d7b2c7cf.Assinatura_Escola.141930.png</t>
  </si>
  <si>
    <t>2ddf654d</t>
  </si>
  <si>
    <t>16f6798d , 54d6fbb6</t>
  </si>
  <si>
    <t>Link CODATA se encontra no rack da secretaria. Foi devidamente configurado no roteador TP-Link, que agora realiza a distribuição de conectividade para toda a rede interna da unidade escolar, antes era link da oi de 10mb. SSID em foto anexa.</t>
  </si>
  <si>
    <t>Relatorios_Images/2ddf654d.Assinatura_Escola.174654.png</t>
  </si>
  <si>
    <t>f5efc0ea</t>
  </si>
  <si>
    <t>Assunto: Configuração de Redundância de Internet – Link CODATA
Informamos que o link da CODATA foi devidamente instalado e conectado ao roteador TP-Link. Este link está configurado como conexão de contingência (backup). Caso o link principal apresente instabilidade ou queda, o link CODATA deverá ser utilizado para garantir a continuidade das atividades administrativas e pedagógicas. Esta medida visa minimizar o tempo de inatividade da rede escolar.</t>
  </si>
  <si>
    <t>Relatorios_Images/f5efc0ea.Assinatura_Escola.125525.png</t>
  </si>
  <si>
    <t>07af17fa</t>
  </si>
  <si>
    <t>Status dos Links
Link RIX: O circuito foi identificado fisicamente no local, porém, não apresenta navegação. Foi constatada a necessidade de abertura de chamado técnico junto à operadora para reparo.
Link OI: Conforme informações da direção da escola, o equipamento Fortinet foi retirado da unidade.
Link PBLE: Não localizado na infraestrutura interna da escola durante a inspeção.
Observações Técnicas e Recomendações
No momento da visita, constatou-se que um professor tentava suporte junto à operadora RIX, porém, as evidências físicas (fotos do circuito) indicam que a fibra da RIX está conectada indevidamente em um equipamento da OI.
Recomendação:
É necessário que a equipe técnica da RIX compareça ao local para realizar a instalação utilizando sua própria infraestrutura de fibra óptica, corrigindo o uso indevido da rede da Oi e garantindo o pleno funcionamento do link contratado.</t>
  </si>
  <si>
    <t>Relatorios_Images/07af17fa.Assinatura_Escola.133818.png</t>
  </si>
  <si>
    <t>2359b68b</t>
  </si>
  <si>
    <t>Escola fechada.</t>
  </si>
  <si>
    <t>035147c5</t>
  </si>
  <si>
    <t>Instalação de Softwares , Redefinição de Senha</t>
  </si>
  <si>
    <t>Status do Sistema: Concluída a replicação de imagem e configuração de software em todos os 18 terminais do laboratório.
Necessidades de Infraestrutura: Para a conformidade da rede local, é necessária a aquisição de 2 Racks (padrão 19") e 2 Switches Gigabit Ethernet com, no mínimo, 24 portas cada. Essa configuração visa garantir a organização do cabeamento e a alta disponibilidade de banda para as estações.</t>
  </si>
  <si>
    <t>Relatorios_Images/035147c5.Assinatura_Escola.143825.png</t>
  </si>
  <si>
    <t>e4f5579b</t>
  </si>
  <si>
    <t>16f6798d , 2fc34ae3 , 4aca042e</t>
  </si>
  <si>
    <t>Informamos que o link CODATA (Tely) apresenta instabilidade. Após contato com a operadora, foi agendada uma visita técnica para verificação presencial dos equipamentos. Enquanto o reparo não é concluído, a Secretaria operará prioritariamente através do link de contingência da Rix.
Chamado junto a Tely de Nº1189716</t>
  </si>
  <si>
    <t>Relatorios_Images/e4f5579b.Assinatura_Escola.134825.png</t>
  </si>
  <si>
    <t>69bee1ed</t>
  </si>
  <si>
    <t>8aec2db9 , be4898e6 , 54d6fbb6</t>
  </si>
  <si>
    <t>1. Atividades Realizadas
Durante a visita técnica, foram executados os seguintes serviços:
Montagem e organização de rack de conexões, com instalação de 02 (dois) switches para distribuição da rede de dados.
Conectorização de pontos de rede (RJ-45 fêmea), conforme detalhamento:
Laboratório de Informática: 26 (vinte e seis) pontos de rede.
Laboratório de Química: 13 (treze) pontos de rede.
Grêmio Estudantil: 08 (oito) pontos de rede.
Configuração da rede interna de dados do Laboratório de Informática, incluindo parametrização básica para funcionamento do ambiente.
Identificação de link de internet dedicado com velocidade nominal de 200 Mbps, destinado ao Laboratório de Informática, com compartilhamento previsto para o Laboratório de Química e o Grêmio Estudantil.
2. Levantamento Técnico e Orientações
Durante a vistoria técnica nas dependências da escola, foram identificados 03 (três) pontos adicionais de distribuição de rede de dados, que necessitam de infraestrutura ativa para pleno funcionamento.
Diante disso, foi orientada a Direção da Unidade Escolar quanto à necessidade de aquisição dos seguintes equipamentos:
03 (três) switches adicionais;
04 (quatro) Access Points para ampliação da cobertura de rede sem fio.
Foi informado que, após a aquisição dos equipamentos mencionados, a Unidade Escolar deverá abrir novo chamado técnico para execução dos serviços complementares e finalização da expansão da rede.
3. Considerações Finais
Os serviços executados encontram-se operacionais conforme escopo desta visita técnica. A continuidade da expansão da infraestrutura de rede dependerá da aquisição dos equipamentos recomendados.</t>
  </si>
  <si>
    <t>Relatorios_Images/69bee1ed.Assinatura_Escola.124120.png</t>
  </si>
  <si>
    <t>bbf36504</t>
  </si>
  <si>
    <t>8aec2db9</t>
  </si>
  <si>
    <t>be4898e6 , 54d6fbb6</t>
  </si>
  <si>
    <t>Relatorios_Images/bbf36504.Assinatura_Tecnico.155802.png</t>
  </si>
  <si>
    <t>RELATÓRIO TÉCNICO DE ANÁLISE – INFRAESTRUTURA PARA LABORATÓRIO DE INFORMÁTICA
Data da análise: 23/02/2026
1. Objetivo
Apresentar o resultado da análise técnica realizada na unidade escolar ECIT Cícero dos Anjos – São Vicente do Seridó – GRE4, com a finalidade de verificar as condições de infraestrutura para a implementação de um laboratório de informática.
2. Situação Encontrada
Após vistoria técnica realizada na unidade escolar, constatou-se que a instituição dispõe de um espaço físico destinado à implantação de um laboratório de informática, apresentando infraestrutura básica adequada para a instalação dos equipamentos.
No local, verificou-se a existência de bancadas apropriadas para acomodação dos computadores, contendo furações padrão para passagem de cabeamento, bem como pontos de energia elétrica devidamente instalados, possibilitando a alimentação elétrica dos equipamentos que venham a compor o laboratório. No entanto, o espaço não conta com aparelho de ar condicionado.
No que se refere à infraestrutura de rede, foram identificadas fêmeas de rede instaladas nos pontos de utilização, porém sem a devida crimpagem/conectorização do cabeamento, o que impossibilita, neste momento, o funcionamento da rede lógica.
A unidade também possui link de acesso à internet com velocidade de 300 Mbps. Entretanto, considerando a quantidade de setores e usuários existentes na unidade escolar, essa velocidade não se mostra operacional para atender adequadamente toda a demanda de conectividade da escola, sobretudo após a implantação e utilização do laboratório de informática.
Quanto à estrutura central de rede, foi identificado rack de piso instalado, contendo 02 (dois) switches Gigalan de 24 portas cada, destinados à distribuição da rede de dados. Observou-se ainda que a distribuição do cabeamento estruturado é realizada por meio de eletrocalhas, instaladas e distribuídas pelas dependências da unidade escolar.
3. Análise Técnica
Diante do que foi observado durante a vistoria, verifica-se que a unidade escolar possui infraestrutura física e parte da infraestrutura lógica preparada para a implantação do laboratório de informática. Entretanto, alguns procedimentos técnicos ainda são necessários para viabilizar o funcionamento completo do ambiente.
Há necessidade de intervenção técnica especializada para a realização das seguintes atividades:
Crimpagem e organização do cabeamento de rede existente;
Montagem, instalação e configuração da rede interna de dados;
Montagem, instalação e configuração dos computadores que irão compor o laboratório;
Realização de testes de conectividade e validação do funcionamento da rede e dos equipamentos.
4. Conclusão
Conclui-se que a unidade escolar ECIT Cícero dos Anjos – São Vicente do Seridó – GRE4 possui condições estruturais adequadas para a implantação do laboratório de informática. No entanto, para que o ambiente entre em pleno funcionamento, faz-se necessária a execução das intervenções técnicas mencionadas neste relatório.</t>
  </si>
  <si>
    <t>0c021bc1</t>
  </si>
  <si>
    <t>54d6fbb6 , be4898e6</t>
  </si>
  <si>
    <t>Relatorios_Images/0c021bc1.Assinatura_Tecnico.105443.png</t>
  </si>
  <si>
    <t>RELATÓRIO TÉCNICO DE ANÁLISE – INFRAESTRUTURA PARA LABORATÓRIO DE INFORMÁTICA
Unidade Escolar: ECI Maria Francinete de Souza – São Vicente do Seridó – GRE4
Data da análise: 24/02/2026
1. Objetivo
Apresentar o resultado da análise técnica realizada na unidade escolar ECI Maria Francinete de Souza – São Vicente do Seridó – GRE4, com a finalidade de verificar as condições de infraestrutura para a implementação de um laboratório de informática.
2. Situação Encontrada
Após vistoria técnica realizada na unidade escolar, constatou-se que a instituição dispõe de um espaço físico destinado à implantação de um laboratório de informática, apresentando infraestrutura básica adequada para a instalação dos equipamentos.
No local, verificou-se a existência de bancadas adequadas para acomodação dos computadores. Entretanto, as mesmas não possuem as furações padrão destinadas à passagem de cabeamento, o que inviabiliza a instalação adequada dos equipamentos. Tal situação pode ocasionar dificuldades no manuseio dos computadores pelos alunos, além de comprometer a organização e a segurança do cabeamento. Constatou-se, ainda, que os pontos de energia elétrica encontram-se devidamente instalados, possibilitando a alimentação elétrica dos equipamentos que venham a compor o laboratório.
No que se refere à infraestrutura de rede, foram identificadas caixas de passagem destinadas à instalação de pontos de rede para conectores RJ-45 fêmea. Entretanto, constatou-se a ausência dos referidos conectores, fato que impossibilita, neste momento, o funcionamento da rede lógica.
A unidade também possui link de acesso à internet com velocidade de 250 Mbps. Entretanto, considerando a quantidade de setores e usuários existentes na unidade escolar, essa velocidade não se mostra operacional para atender adequadamente toda a demanda de conectividade da escola, sobretudo após a implantação e utilização do laboratório de informática.
Quanto à estrutura central de rede, foi identificado um rack de parede instalado, porém sem a presença de equipamentos de rede responsáveis pela distribuição do sinal para os computadores. Tal situação impossibilita o acesso à rede de dados. Observou-se, ainda, que a distribuição do cabeamento estruturado é realizada por meio de eletrocalhas, devidamente instaladas e distribuídas pelas dependências da unidade escolar.
3. Análise Técnica
Diante do que foi observado durante a vistoria, verifica-se que a unidade escolar possui infraestrutura física e parte da infraestrutura lógica preparada para a implantação do laboratório de informática. Entretanto, alguns procedimentos técnicos ainda são necessários para viabilizar o funcionamento completo do ambiente.
Há necessidade de intervenção técnica especializada para a realização das seguintes atividades:
Instalação dos conectores fêmea RJ-45, crimpagem e organização do cabeamento de rede existente;
Montagem, instalação e configuração da rede interna de dados;
Montagem, instalação e configuração dos computadores que irão compor o laboratório;
Realização de furação nas bancadas, com a criação dos pontos para cada estação, a fim de possibilitar a devida acomodação dos computadores;
Realização de testes de conectividade e validação do funcionamento da rede e dos equipamentos.
Adicionalmente, recomenda-se avaliação da ampliação da capacidade do link de internet, considerando a demanda da unidade escolar e a futura utilização do laboratório de informática.
4. Conclusão
Conclui-se que a unidade escolar ECI Maria Francinete de Souza – São Vicente do Seridó – GRE4 possui condições estruturais adequadas para a implantação do laboratório de informática. Contudo, para que o ambiente entre em pleno funcionamento, faz-se necessária a execução das intervenções técnicas mencionadas neste relatório, bem como a análise da adequação da capacidade do link de internet para atendimento satisfatório de toda a unidade escolar.</t>
  </si>
  <si>
    <t>eb048320</t>
  </si>
  <si>
    <t>Equipamento: Roteador (conforme foto anexa).
Sintoma: O dispositivo apresenta perda intermitente de conectividade, exigindo o reinício físico (reboot) para a normalização temporária do serviço.
Solicitação: Diagnóstico e solução definitiva para evitar a recorrência das quedas, troca do roteador ou a relocação do mesmo para a sala da secretaria.</t>
  </si>
  <si>
    <t>Relatorios_Images/eb048320.Assinatura_Escola.125302.png</t>
  </si>
  <si>
    <t>1d611201</t>
  </si>
  <si>
    <t>Manutenção Corretiva , Internet Offline</t>
  </si>
  <si>
    <t>Computador DATEN: Identificada falha técnica (conforme fotos em anexo). Procederemos com a abertura de chamado junto ao suporte do fabricante.
Rede Opix: Apresentando instabilidade/problemas de conexão. Foi aberto chamado técnico junto à operadora sob numeração: 260312111400. Foto anexada.</t>
  </si>
  <si>
    <t>Relatorios_Images/1d611201.Assinatura_Escola.165407.png</t>
  </si>
  <si>
    <t>6cf6e5cc</t>
  </si>
  <si>
    <t>O link da Tely CODATA foi recolocado para a secretaria. 
Ficando o Rix apenas para o laboratório de informática</t>
  </si>
  <si>
    <t>Relatorios_Images/6cf6e5cc.Assinatura_Escola.175137.png</t>
  </si>
  <si>
    <t>f5abfe9c</t>
  </si>
  <si>
    <t>Manutenção Preventiva , Instalação de Softwares</t>
  </si>
  <si>
    <t>Atividades Realizadas
Instalação de Hardware: Configuração e instalação de 03 computadores HP EliteDesk na Secretaria da escola.
Licenciamento de Software: Ativação do sistema operacional Windows 10 em 02 terminais.
Suporte Direção: Instalação e configuração do pacote Microsoft Office 2019 na estação de trabalho da Direção.
Pendências e Chamados
Manutenção Corretiva: Abertura de chamado técnico para o computador da marca DATEN, que apresenta falha de hardware (equipamento liga, mas não gera imagem/vídeo).</t>
  </si>
  <si>
    <t>Relatorios_Images/f5abfe9c.Assinatura_Escola.185538.png</t>
  </si>
  <si>
    <t>b889667d</t>
  </si>
  <si>
    <t>Relatorios_Images/b889667d.Assinatura_Tecnico.224929.png</t>
  </si>
  <si>
    <t>Atualmente, a infraestrutura conta com os seguintes ativos de rede que demandam conexão cabeada:
Secretaria: 05 computadores e 01 impressora.
Diretoria: 01 computador.
Ponto de Acesso: O link de internet chega via roteador da operadora em uma sala adjacente à diretoria, já dispondo de um cabo de rede (uplink) pronto para distribuição.
2. Solução Proposta
Recomenda-se a instalação de um Switch de 16 portas Gigabit (10/100/1000 Mbps).
3. Justificativa Técnica
Capacidade de Atendimento: Das 16 portas disponíveis, 08 serão ocupadas de imediato (7 dispositivos + 1 entrada de internet), restando 08 portas livres.
Escalabilidade: Essa folga de 50% permite a expansão futura para novos computadores, impressoras de rede ou pontos de acesso Wi-Fi sem a necessidade de novos investimentos em hardware de comutação.
Performance: O padrão Gigalan garante que a comunicação interna (troca de arquivos e impressão) ocorra na velocidade máxima permitida pelos equipamentos atuais, evitando gargalos.</t>
  </si>
  <si>
    <t>8c3937b9</t>
  </si>
  <si>
    <t>Manutenção Corretiva , Manutenção Preventiva , Backup de Dados</t>
  </si>
  <si>
    <t>Relatório de Manutenção: Mini HP (Patrimônio: [Número])
Realizado backup integral dos dados.
Instalação do sistema operacional Windows 10.
Instalação de softwares essenciais e drivers de sistema.</t>
  </si>
  <si>
    <t>Relatorios_Images/8c3937b9.Assinatura_Escola.165448.png</t>
  </si>
  <si>
    <t>de1a8cac</t>
  </si>
  <si>
    <t>09fd55aa , 14fb10d2</t>
  </si>
  <si>
    <t>Relatorios_Images/de1a8cac.Assinatura_Tecnico.115909.png</t>
  </si>
  <si>
    <t>1. INTRODUÇÃO
O presente documento tem por objetivo registrar as condições físicas e estruturais do Laboratório de Informática da EEEFM Dom Moises Coelho. Através de inspeção visual e registro fotográfico, constatou-se que a unidade encontra-se em estado de desativação crítica, apresentando riscos à saúde e à integridade de qualquer equipamento tecnológico que venha a ser instalado no recinto.
2. ANÁLISE DO CENÁRIO ATUAL
As imagens anexas ao processo original revelam um ambiente em avançado estágio de degradação. 
3. QUADRO DETALHADO DE DANOS E NECESSIDADES
Item / Área Descrição da Patologia Criticidade Ação Necessária
Alvenaria Infiltração severa, umidade ascendente e mofo. Alta Impermeabilização e nova pintura.
Mobiliário Bancadas podres, quebradas e restos de madeira no piso. Alta Substituição total por bancadas em MDF ou Granito.
Elétrica Fiação exposta e ausência de aterramento para TI. Crítica Revisão total da rede e instalação de disjuntores.
Lógica Cabos de rede pendurados e sem proteção. Alta Instalação de canaletas e rack de servidores.
Climatização Inexistência de controle de temperatura. Alta Instalação de aparelhos de Ar-Condicionado.
Higiene Acúmulo de entulho e risco biológico (fungos). Média
4. RISCOS PATRIMONIAIS E À SAÚDE
Dano ao Hardware: A umidade excessiva e a instabilidade elétrica causarão a queima imediata de placas-mãe e oxidação de componentes internos de novos computadores.
Insalubridade: A presença de bolor e poeira de madeira em decomposição torna o ar impróprio para alunos e professores, podendo causar crises alérgicas e respiratórias.
Segurança: O estado das esquadrias não garante a proteção contra furtos de equipamentos de alto valor.
5. CONCLUSÃO E PARECER TÉCNICO
Diante do exposto, o laboratório de informática da EEEFM Dom Moises Coelho é considerado INAPTO para receber computadores no momento. A instalação de equipamentos sem a prévia reforma estrutural configuraria dano ao erário e má gestão de recursos públicos, visto que a vida útil do hardware seria drasticamente reduzida pelas condições hostis do ambiente.</t>
  </si>
  <si>
    <t>e244d3c1</t>
  </si>
  <si>
    <t>be4898e6 , 04531b9c</t>
  </si>
  <si>
    <t>Manutenção Corretiva , Instalação de Softwares</t>
  </si>
  <si>
    <t>Foi instalado o Office 2019 em um computador Elitedesk Mini na entrada da coordenação de nome "DESKTOP-F4HTR7E" e tombamento 884475, verificado também o computador Positivo Master C820 MINIPRO, de tombamento 1623223, e constatado o não funcionamento.</t>
  </si>
  <si>
    <t>d7d9cec5</t>
  </si>
  <si>
    <t>6bbd148a , be4898e6</t>
  </si>
  <si>
    <t>Foi realizado reparos nos pontos de rede da sala de psicologia e dois pontos na biblioteca e 5 pontos no laboratório de informática</t>
  </si>
  <si>
    <t>Relatorios_Images/d7d9cec5.Assinatura_Escola.131000.png</t>
  </si>
  <si>
    <t>57da1445</t>
  </si>
  <si>
    <t>Foi feito a ativação de um windows 10 e foi relacionado duas formatação.</t>
  </si>
  <si>
    <t>Relatorios_Images/57da1445.Assinatura_Escola.133244.png</t>
  </si>
  <si>
    <t>9ce39fd4</t>
  </si>
  <si>
    <t>Instalação de Softwares , Cabeamento Estruturado</t>
  </si>
  <si>
    <t>Foi realizado a montagem de 10 computadores .
Todos estão com mouse 
Teclado
Monitor
CPU
Cabo VGA
Infelizmente está faltando os cabos de energia tanso o do monitor quanto o da CPU.
Está faltando 20 cabos de energia padrão novo(cabo de força)
O laboratório de informática está sendo dividida com o da robotica.</t>
  </si>
  <si>
    <t>aa8dc0c1</t>
  </si>
  <si>
    <t>Foi instalado 10 computadores HP.
Ficou faltando 20 cabos de energia do padrão novo para poder finalizar a instalação, a sala já possui pontos de redes , a sala de informática está sendo dividida com o laboratório bde robótica.</t>
  </si>
  <si>
    <t>Relatorios_Images/aa8dc0c1.Assinatura_Escola.183738.png</t>
  </si>
  <si>
    <t>199da9cb</t>
  </si>
  <si>
    <t>Relatorios_Images/199da9cb.Assinatura_Tecnico.115334.png</t>
  </si>
  <si>
    <t>RELATÓRIO SOBRE A SITUAÇÃO DO LABORATÓRIO DE INFORMÁTICA DA ECI EEFM PROFESSOR CRISPIM COELHO.
O presente relatório tem por finalidade apresentar a situação atual do laboratório de informática da ECI EEFM PROFESSOR CRISPIM COELHO, destacando suas condições de funcionamento, a estrutura disponível e as principais necessidades de manutenção identificadas no espaço.
Atualmente, o laboratório conta com 05 (cinco) computadores Mini HP em funcionamento, todos instalados e conectados à internet por meio de cabeamento de rede. Os equipamentos encontram-se em condições de uso após a realização de procedimentos técnicos de formatação, executados com o objetivo de corrigir problemas de lentidão que estavam comprometendo o desempenho das máquinas.
Durante a verificação dos computadores, constatou-se que os equipamentos apresentavam baixo rendimento, o que dificultava sua utilização nas atividades desenvolvidas pela escola. Além disso, em um dos computadores, os funcionários da unidade não possuíam a senha de acesso ao sistema, situação que impossibilitava o uso regular da máquina. Diante desse cenário, foi necessária a formatação dos 05 (cinco) computadores, procedimento que contribuiu para a melhoria do desempenho e para o restabelecimento de condições adequadas de funcionamento.
Apesar dos avanços obtidos com a manutenção dos computadores, ainda foram identificadas necessidades relacionadas à infraestrutura de rede do laboratório. Durante os testes realizados, observou-se que 01 (um) dos 05 (cinco) computadores não conseguiu estabelecer conexão com a rede, mesmo estando conectado por cabo. Tal situação indica a possibilidade de falha em cabo de rede, conector ou ponto da rede lógica, tornando necessária uma avaliação técnica mais detalhada da estrutura de cabeamento.
Ressalta-se que o laboratório possui capacidade estrutural para receber até 20 (vinte) computadores, dispondo, inclusive, de cabeamento instalado para essa quantidade de equipamentos. No entanto, para que essa capacidade seja plenamente aproveitada, faz-se indispensável a realização de manutenção preventiva e corretiva na rede, assegurando o adequado funcionamento de todos os pontos de conexão existentes.
Dessa forma, verifica-se que o laboratório de informática da Escola Crispim Coelho apresenta condições parciais de funcionamento, uma vez que os computadores atualmente disponíveis estão operando de forma satisfatória após a formatação, mas ainda persistem limitações na infraestrutura de rede que precisam ser sanadas. A manutenção dos cabos e da rede lógica é medida necessária para garantir maior estabilidade no acesso à internet, ampliar a utilização do espaço e possibilitar, futuramente, a instalação de novos equipamentos.
Conclui-se, portanto, que o laboratório possui potencial para melhor atender às demandas pedagógicas e administrativas da escola, desde que sejam adotadas providências voltadas à manutenção da rede e à adequação completa de sua infraestrutura tecnológica. A resolução dessas necessidades contribuirá significativamente para o fortalecimento das atividades educacionais desenvolvidas com o uso dos recursos de informática.</t>
  </si>
  <si>
    <t>05b6971f</t>
  </si>
  <si>
    <t>Relatorios_Images/05b6971f.Assinatura_Tecnico.120245.png</t>
  </si>
  <si>
    <t>A EEEFM Professor Manoel Mangueira Lima, localizada na cidade de Cajazeiras, encontra-se com o laboratório de informática em funcionamento normal, operando atualmente por meio de conexão Wi-Fi, com 18 computadores da marca Daten em uso.
No entanto, a parte da infraestrutura cabeada ainda necessita de adequações, uma vez que os cabos de rede instalados são curtos e não alcançam a altura das bancadas, impossibilitando a conexão direta aos computadores de forma adequada.
Dessa forma, embora o laboratório esteja funcionando regularmente por meio da rede sem fio, torna-se necessária a realização de ajustes na estrutura de cabeamento, a fim de garantir melhores condições de uso e possibilitar o pleno aproveitamento da conectividade cabeada no espaço.</t>
  </si>
  <si>
    <t>a79d7d64</t>
  </si>
  <si>
    <t>Relatorios_Images/a79d7d64.Assinatura_Tecnico.104423.png</t>
  </si>
  <si>
    <t>RELATÓRIO TÉCNICO DE ANÁLISE – INFRAESTRUTURA PARA LABORATÓRIO DE INFORMÁTICA
Data da análise: 25/02/2026
1. Objetivo
Apresentar o resultado da análise técnica realizada na unidade escolar ECI Mario Oliveira Chaves – São João do Tigre – GRE5, com a finalidade de verificar as condições de infraestrutura para a implementação de um laboratório de informática.
2. Situação Encontrada
Após vistoria técnica realizada na unidade escolar, constatou-se que a instituição dispõe de um espaço físico destinado à implantação de um laboratório de informática, apresentando infraestrutura básica adequada para a instalação dos equipamentos.
No local, verificou-se a existência de bancadas apropriadas para acomodação dos computadores, contendo furações padrão para passagem de cabeamento. No entanto, como pode ser evidenciado nas imagens, pelo tamanho das bancadas e disposição das furações, só há possibilidade de instalação de dois computadores em cada bancada. Há pontos de energia elétrica devidamente instalados, possibilitando a alimentação elétrica dos equipamentos que venham a compor o laboratório. O espaço conta com dois aparelhos de ar condicionado.
No que se refere à infraestrutura de rede, foram identificadas fêmeas de rede instaladas nos pontos de utilização, porém sem a devida crimpagem/conectorização do cabeamento, o que impossibilita, neste momento, o funcionamento da rede lógica.
A unidade também possui link de acesso à internet com velocidade de 400 Mbps. Entretanto, considerando a quantidade de setores e usuários existentes na unidade escolar, essa velocidade não se mostra operacional para atender adequadamente toda a demanda de conectividade da escola, sobretudo após a implantação e utilização do laboratório de informática.
Quanto à estrutura central de rede, foi identificado rack de parede instalado, contendo 01 (um) switch Gigalan de 24 portas, destinados à distribuição da rede de dados. Observou-se ainda que a distribuição do cabeamento estruturado é realizada por meio de eletrocalhas, instaladas e distribuídas pelas dependências da unidade escolar.
3. Análise Técnica
Diante do que foi observado durante a vistoria, verifica-se que a unidade escolar possui infraestrutura física e parte da infraestrutura lógica preparada para a implantação do laboratório de informática. Entretanto, alguns procedimentos técnicos ainda são necessários para viabilizar o funcionamento completo do ambiente.
Há necessidade de intervenção técnica especializada para a realização das seguintes atividades:
Crimpagem e organização do cabeamento de rede existente;
Montagem, instalação e configuração da rede interna de dados;
Montagem, instalação e configuração dos computadores que irão compor o laboratório;
Realização de furação adicional nas bancadas, com a criação de mais um ponto por estação, a fim de possibilitar a acomodação de um computador adicional por bancada;
Realização de testes de conectividade e validação do funcionamento da rede e dos equipamentos.
Adicionalmente, recomenda-se avaliação da ampliação da capacidade do link de internet, considerando a demanda da unidade escolar e a futura utilização do laboratório de informática.
4. Conclusão
Conclui-se que a unidade escolar ECI Mario Oliveira Chaves – São João do Tigre – GRE5 possui condições estruturais adequadas para a implantação do laboratório de informática. No entanto, para que o ambiente entre em pleno funcionamento, faz-se necessária a execução das intervenções técnicas mencionadas neste relatório.</t>
  </si>
  <si>
    <t>797862d8</t>
  </si>
  <si>
    <t>14fb10d2 , 94f6e6b3</t>
  </si>
  <si>
    <t>Relatorios_Images/797862d8.Assinatura_Tecnico.190356.png</t>
  </si>
  <si>
    <t>Após análise das condições estruturais da Escola ECIT Profº Neir Alves Porto, localizada no município de Santo André, constatou-se que a unidade escolar dispõe de laboratório de informática com infraestrutura física adequada para implantação e funcionamento de, no mínimo, 20 computadores.
O espaço destinado ao laboratório apresenta condições favoráveis para a instalação dos equipamentos, contando com ambiente organizado, estrutura compatível e requisitos básicos que possibilitam sua utilização para fins pedagógicos e administrativos.
Verifica-se, portanto, que a instituição já possui base estrutural suficiente para viabilizar o funcionamento do laboratório de informática, demonstrando preparo prévio para receber os equipamentos necessários ao desenvolvimento das atividades educacionais.
Entretanto, apesar da infraestrutura existente estar apta para uso, observa-se que o laboratório ainda não pode operar plenamente em razão da ausência dos computadores.
Tal situação compromete a efetiva implementação de práticas pedagógicas mediadas por tecnologia, limitando o acesso dos estudantes e docentes a recursos digitais essenciais ao processo de ensino-aprendizagem.
Ressalta-se que a disponibilização de equipamentos de informática é medida indispensável para garantir a utilização integral do espaço já estruturado, bem como para promover inclusão digital e ampliação das oportunidades educacionais oferecidas pela escola.
A inexistência desses computadores impede o desenvolvimento de aulas práticas, pesquisas, atividades interativas, projetos de capacitação tecnológica e demais ações voltadas ao fortalecimento das competências digitais dos alunos.
Nesse contexto, considerando que a unidade já dispõe da infraestrutura necessária, conclui-se que a principal demanda atual consiste no fornecimento de, no mínimo, 20 computadores para composição do laboratório de informática.
Dessa forma, sob o ponto de vista técnico, entende-se que a destinação dos referidos equipamentos é plenamente justificável e necessária, a fim de assegurar o adequado aproveitamento da estrutura existente e viabilizar o pleno funcionamento do laboratório.</t>
  </si>
  <si>
    <t>c1ea01c8</t>
  </si>
  <si>
    <t>Relatorios_Images/c1ea01c8.Assinatura_Tecnico.190515.png</t>
  </si>
  <si>
    <t>Após análise das condições estruturais da ECIT Monsenhor José Borges de Carvalho, localizada no município de Alagoa Nova, constatou-se que a unidade escolar dispõe de laboratório de informática devidamente instalado e pronto para utilização.
O ambiente apresenta condições físicas adequadas para o desenvolvimento de atividades pedagógicas mediadas por tecnologia, contando inclusive com rack e switch já instalados para a distribuição de rede cabeada.
Tal estrutura demonstra que a escola possui parte significativa dos requisitos necessários para o funcionamento regular do laboratório de informática, o que representa importante avanço no suporte às ações educacionais.
Entretanto, foi verificada uma limitação de ordem técnica que impede o pleno funcionamento do espaço em sua capacidade total.
A rede elétrica atualmente existente não comporta, de forma segura e eficiente, o funcionamento simultâneo de todos os computadores e do sistema de ar-condicionado do laboratório.
Essa condição compromete a utilização integral do ambiente, gerando restrições operacionais que impactam diretamente o uso pedagógico adequado dos equipamentos.
Dessa forma, torna-se necessária a realização de melhorias na infraestrutura elétrica da unidade, com vistas a garantir maior capacidade de carga, segurança no uso dos equipamentos e estabilidade no funcionamento do laboratório.
Além da adequação da rede elétrica, verificou-se também a necessidade de disponibilização de um link de internet específico para o laboratório de informática.
A implantação desse link é essencial para assegurar conectividade adequada às atividades educacionais, permitindo acesso a plataformas digitais, pesquisas, sistemas pedagógicos e demais recursos tecnológicos indispensáveis ao processo de ensino-aprendizagem.
Ressalta-se que a existência prévia de rack e switch favorece a implementação da rede cabeada, restando, portanto, a disponibilização da conexão de internet para viabilizar o uso pleno dessa estrutura.
Nesse contexto, conclui-se que, embora o laboratório esteja fisicamente pronto para uso, sua operação integral depende da execução de melhorias na parte elétrica e da instalação de link de internet adequado ao atendimento da demanda da unidade escolar.
Sob o ponto de vista técnico, tais intervenções mostram-se indispensáveis para assegurar condições satisfatórias de funcionamento, segurança operacional e aproveitamento pleno do laboratório de informática.
Diante do exposto, este parecer é favorável à realização das adequações necessárias, considerando que as medidas propostas contribuirão para a modernização do ambiente escolar, para a ampliação do acesso às tecnologias educacionais e para a melhoria da qualidade do ensino ofertado aos estudantes.</t>
  </si>
  <si>
    <t>f9e703cf</t>
  </si>
  <si>
    <t>Relatorios_Images/f9e703cf.Assinatura_Tecnico.172459.png</t>
  </si>
  <si>
    <t>Após análise da situação apresentada pela EEEFM Profº Cardoso, localizada no município de Alagoa Nova, verificou-se que a unidade escolar, até o presente momento, não dispõe de laboratório de informática instalado e em funcionamento.
Entretanto, em diálogo realizado com a gestão escolar, foi informado que a instituição possui um espaço passível de adequação para essa finalidade, sendo este atualmente utilizado como sala dos professores.
De acordo com a avaliação preliminar, o referido ambiente apresenta dimensões compatíveis para a instalação de um laboratório de informática com capacidade estimada entre 10 e 15 computadores.
Tal possibilidade demonstra viabilidade inicial para a implantação do espaço, desde que sejam executadas as intervenções estruturais e tecnológicas necessárias para sua adequada implementação.
Ressalta-se que, para a transformação do ambiente em laboratório de informática, será indispensável a realização de toda a infraestrutura necessária ao funcionamento do setor.
Entre os itens essenciais, destaca-se a necessidade de instalação de bancada apropriada para acomodação dos equipamentos, bem como a implantação de rack e switch com capacidade mínima de 24 portas Gigalan, de modo a garantir organização e eficiência na distribuição da rede.
Além disso, será necessária a execução de cabeamento estruturado, contemplando pontos de rede e adequações compatíveis com a demanda prevista para o ambiente.
No que se refere à conectividade, observa-se a possibilidade técnica de instalação de um novo link de internet no espaço designado para o laboratório, assegurando maior autonomia e desempenho no uso dos recursos digitais.
Alternativamente, poderá ser avaliada a viabilidade de extensão do link atualmente existente na sala da secretaria, localizada ao lado do ambiente que possivelmente será destinado ao laboratório de informática.
A definição da solução mais adequada deverá considerar critérios técnicos de estabilidade, desempenho da rede, segurança da informação e atendimento satisfatório às atividades pedagógicas a serem desenvolvidas no local.
Dessa forma, conclui-se que a unidade escolar possui potencial para implantação de laboratório de informática, uma vez que há espaço físico disponível e com capacidade compatível para essa finalidade.
Todavia, para que o ambiente possa entrar em funcionamento de forma adequada, será imprescindível a execução completa da infraestrutura física e lógica necessária ao projeto.
Sob o ponto de vista técnico, a implantação do laboratório mostra-se plenamente justificável, considerando a importância da inclusão digital no ambiente escolar e a necessidade de ampliação do acesso dos estudantes às tecnologias educacionais.
Assim, este parecer é favorável à implantação do laboratório de informática na unidade, condicionado à realização das adequações estruturais, elétricas, lógicas e de conectividade necessárias ao pleno funcionamento do espaço.
Por fim, destaca-se que a concretização dessa ação contribuirá significativamente para o fortalecimento das práticas pedagógicas, para a modernização da escola e para a melhoria das condições de ensino e aprendizagem ofertadas à comunidade escolar.</t>
  </si>
  <si>
    <t>0e5dec56</t>
  </si>
  <si>
    <t>Relatorios_Images/0e5dec56.Assinatura_Tecnico.172711.png</t>
  </si>
  <si>
    <t>Após verificação das condições apresentadas pela Escola ECI Maria José de Souza, localizada no município de Montadas, constatou-se que a unidade escolar dispõe de equipamentos de informática já disponíveis para utilização, sendo 7 computadores da marca HP e 18 computadores da marca Datem, além de link de internet instalado para atendimento das demandas do ambiente.
Observa-se, portanto, que a escola já possui parte significativa dos recursos necessários para o funcionamento de um laboratório de informática, o que representa condição favorável para o desenvolvimento de atividades pedagógicas mediadas por tecnologia.
Entretanto, durante a análise técnica, foram identificadas inconsistências na infraestrutura física e elétrica do espaço, as quais comprometem a utilização adequada, segura e funcional dos equipamentos disponíveis.
No que se refere à instalação elétrica, verificou-se que foram disponibilizadas apenas 3 tomadas por bancada, quantitativo insuficiente para atender de forma satisfatória à demanda dos computadores a serem utilizados no ambiente, considerando que o adequado seria a disponibilização de 6 tomadas por bancada.
Além da quantidade insuficiente, constatou-se também inadequação quanto ao local de instalação dessas tomadas, uma vez que foram fixadas na parede, quando tecnicamente o mais apropriado seria sua instalação diretamente nas bancadas, de modo a facilitar o uso dos equipamentos e garantir melhor organização do espaço.
Situação semelhante foi observada na infraestrutura de rede cabeada, onde também foram instalados apenas 3 pontos por bancada, igualmente posicionados na parede, em vez de serem disponibilizados diretamente nas bancadas de trabalho.
Tal configuração prejudica a funcionalidade do laboratório, dificulta a organização dos cabos e compromete a praticidade no uso cotidiano dos computadores pelos alunos e professores.
Durante a vistoria, verificou-se ainda a utilização de extensões elétricas para possibilitar o funcionamento dos computadores, solução esta adotada em razão da ausência de tomadas instaladas nas bancadas e da insuficiência dos pontos elétricos disponíveis no local adequado.
Ressalta-se que o uso contínuo de extensões elétricas não é a solução mais indicada para ambientes escolares de informática, tendo em vista os riscos relacionados à segurança, à sobrecarga elétrica, à durabilidade dos equipamentos e à organização do espaço físico.
Diante desse cenário, conclui-se que, embora a unidade escolar já possua computadores e conectividade com a internet, a infraestrutura elétrica e de rede cabeada necessita de adequações para atender de forma correta e segura à demanda do laboratório.
Faz-se necessária, portanto, a ampliação da quantidade de tomadas elétricas por bancada, com sua devida realocação para a estrutura das bancadas, bem como a readequação dos pontos de rede cabeada, observando a mesma lógica de distribuição e posicionamento.
Tais intervenções são indispensáveis para assegurar melhores condições de funcionamento, maior segurança operacional, organização do ambiente e pleno aproveitamento dos recursos tecnológicos já existentes na escola.
Sob o ponto de vista técnico, as adequações aqui apontadas mostram-se plenamente justificáveis e necessárias para a regularização da infraestrutura do laboratório de informática.
Dessa forma, este parecer é favorável à realização das correções na parte elétrica e lógica do ambiente, a fim de viabilizar o uso adequado dos equipamentos já disponíveis e garantir melhores condições para o desenvolvimento das atividades pedagógicas.
Por fim, destaca-se que a implementação dessas melhorias contribuirá diretamente para a modernização do espaço escolar, para a segurança no uso dos equipamentos e para o fortalecimento das ações de inclusão digital e apoio ao processo de ensino-aprendizagem.</t>
  </si>
  <si>
    <t>47568db9</t>
  </si>
  <si>
    <t>Manutenção Corretiva , Cabeamento Estruturado</t>
  </si>
  <si>
    <t>Foi realizado a troca de rack de pé para um rack de parede, foi instalado dois swicht s de 24 portas um cisco e um Dlink,
Identificamos q a escola tem 72 pontos de rede mas a escola só possui equipamento para 48 pontos de rede, informamos a escola para adquirir equipamento para conectar o resto dos pontos, foi feito a ativação dos cabos de rede da parte administrativa e do laboratório de informática, no laboratório ficou 2 computador no wi-fi, pois os conectores femia do RJ46 estavam danificado. Foi instalado um rotiador tp-link.</t>
  </si>
  <si>
    <t>Relatorios_Images/47568db9.Assinatura_Escola.192847.png</t>
  </si>
  <si>
    <t>46e388fe</t>
  </si>
  <si>
    <t>Relatorios_Images/46e388fe.Assinatura_Tecnico.112348.png</t>
  </si>
  <si>
    <t>Este relatório tem como objetivo apresentar a situação atual do laboratório de informática da ECI José Wilson de Albuquerque Melo, localizada no município de Capim.
A escola encontra-se com  laboratório de informática, porém, até o presente momento, dispõe de apenas 7 computadores para compor esse espaço. A sala destinada ao laboratório já possui estrutura básica instalada, incluindo cabeamento adequado e acesso à internet, o que demonstra um avanço importante para o funcionamento do ambiente.
Entretanto, apesar de a sala contar com essa estrutura, o espaço não está sendo utilizado exclusivamente como laboratório de informática. Em razão de problemas apresentados em outras salas da unidade escolar, o ambiente precisou ser utilizado temporariamente como sala de aula, a fim de atender às necessidades imediatas da escola.
Diante dessa situação, os computadores que haviam sido instalados no local precisaram ser desmontados. Posteriormente, os equipamentos foram transferidos para o laboratório de ciências, onde permanecem armazenados de forma provisória, até que seja possível reorganizar os espaços escolares e restabelecer a finalidade original da sala.
Assim, verifica-se que a implantação do laboratório de informática já está concluida, contando inclusive com parte da infraestrutura necessária. No entanto, seu funcionamento efetivo ainda depende da resolução dos problemas estruturais enfrentados pela escola, bem como da liberação definitiva da sala para uso exclusivo das atividades de informática.
Dessa forma, conclui-se que a unidade escolar possui condições, mas ainda enfrenta limitações que impedem, neste momento, sua plena utilização.</t>
  </si>
  <si>
    <t>d792546f</t>
  </si>
  <si>
    <t>Indentificamos que a internet está oscilando, abrimos chamado com a operadora para q realize o reparo do sinal,
Foi entregue um notebook Dell para a gerente Nayara Tombamento 01373435</t>
  </si>
  <si>
    <t>Relatorios_Images/d792546f.Assinatura_Escola.122156.png</t>
  </si>
  <si>
    <t>Id_Foto</t>
  </si>
  <si>
    <t>Imagem</t>
  </si>
  <si>
    <t>Legenda</t>
  </si>
  <si>
    <t>5be47087</t>
  </si>
  <si>
    <t>Fotos_Relatorio_Images/5be47087.Imagem.125229.jpg</t>
  </si>
  <si>
    <t>Reinstalação do office</t>
  </si>
  <si>
    <t>c009545b</t>
  </si>
  <si>
    <t>Fotos_Relatorio_Images/c009545b.Imagem.133109.jpg</t>
  </si>
  <si>
    <t>Computador levado para ser formatado, lentidão no HD e não instalando</t>
  </si>
  <si>
    <t>788cc3bf</t>
  </si>
  <si>
    <t>Fotos_Relatorio_Images/788cc3bf.Imagem.135919.jpg</t>
  </si>
  <si>
    <t>Fonte queimada</t>
  </si>
  <si>
    <t>a7165815</t>
  </si>
  <si>
    <t>Fotos_Relatorio_Images/a7165815.Imagem.185344.jpg</t>
  </si>
  <si>
    <t>b6315974</t>
  </si>
  <si>
    <t>Fotos_Relatorio_Images/b6315974.Imagem.123922.jpg</t>
  </si>
  <si>
    <t>Computador</t>
  </si>
  <si>
    <t>36f0fcca</t>
  </si>
  <si>
    <t>Fotos_Relatorio_Images/36f0fcca.Imagem.124917.jpg</t>
  </si>
  <si>
    <t>0050fca0</t>
  </si>
  <si>
    <t>Fotos_Relatorio_Images/0050fca0.Imagem.143302.jpg</t>
  </si>
  <si>
    <t>Vídeo 4k</t>
  </si>
  <si>
    <t>34c50708</t>
  </si>
  <si>
    <t>Fotos_Relatorio_Images/34c50708.Imagem.131826.jpg</t>
  </si>
  <si>
    <t>Ponto rede</t>
  </si>
  <si>
    <t>1e2b62f6</t>
  </si>
  <si>
    <t>Fotos_Relatorio_Images/1e2b62f6.Imagem.131930.jpg</t>
  </si>
  <si>
    <t>DATEN 18 computadores lab01</t>
  </si>
  <si>
    <t>1985d5e6</t>
  </si>
  <si>
    <t>Fotos_Relatorio_Images/1985d5e6.Imagem.131938.jpg</t>
  </si>
  <si>
    <t>Rack</t>
  </si>
  <si>
    <t>af168f7a</t>
  </si>
  <si>
    <t>Fotos_Relatorio_Images/af168f7a.Imagem.132347.jpg</t>
  </si>
  <si>
    <t>Corredor a direita, visão do fundo (7 salas)</t>
  </si>
  <si>
    <t>6bdfaf47</t>
  </si>
  <si>
    <t>Fotos_Relatorio_Images/6bdfaf47.Imagem.132355.jpg</t>
  </si>
  <si>
    <t>Corredor a esquerda (4 salas)</t>
  </si>
  <si>
    <t>48393e0b</t>
  </si>
  <si>
    <t>Fotos_Relatorio_Images/48393e0b.Imagem.132919.jpg</t>
  </si>
  <si>
    <t>Posição meio da escola</t>
  </si>
  <si>
    <t>4f546966</t>
  </si>
  <si>
    <t>Fotos_Relatorio_Images/4f546966.Imagem.133135.jpg</t>
  </si>
  <si>
    <t>Laboratório ao lado</t>
  </si>
  <si>
    <t>ef02121e</t>
  </si>
  <si>
    <t>Fotos_Relatorio_Images/ef02121e.Imagem.135613.jpg</t>
  </si>
  <si>
    <t>Tely na secretaria</t>
  </si>
  <si>
    <t>c456b249</t>
  </si>
  <si>
    <t>Fotos_Relatorio_Images/c456b249.Imagem.183450.jpg</t>
  </si>
  <si>
    <t>Oi no pátio com a fibra desligada.</t>
  </si>
  <si>
    <t>a7f4d06a</t>
  </si>
  <si>
    <t>Fotos_Relatorio_Images/a7f4d06a.Imagem.183458.jpg</t>
  </si>
  <si>
    <t>Oi no laboratório de informática.</t>
  </si>
  <si>
    <t>14ead9c9</t>
  </si>
  <si>
    <t>Fotos_Relatorio_Images/14ead9c9.Imagem.132547.jpg</t>
  </si>
  <si>
    <t>ca84e226</t>
  </si>
  <si>
    <t>Fotos_Relatorio_Images/ca84e226.Imagem.141236.jpg</t>
  </si>
  <si>
    <t>Troca de usuário administrador</t>
  </si>
  <si>
    <t>032e9c72</t>
  </si>
  <si>
    <t>Fotos_Relatorio_Images/032e9c72.Imagem.141243.jpg</t>
  </si>
  <si>
    <t>Velocidade de internet</t>
  </si>
  <si>
    <t>fac634ae</t>
  </si>
  <si>
    <t>Fotos_Relatorio_Images/fac634ae.Imagem.141357.jpg</t>
  </si>
  <si>
    <t>Usuário criado</t>
  </si>
  <si>
    <t>484ae5cc</t>
  </si>
  <si>
    <t>Fotos_Relatorio_Images/484ae5cc.Imagem.174507.jpg</t>
  </si>
  <si>
    <t>Velocidade CODATA em computador via wi-fi.</t>
  </si>
  <si>
    <t>a99f9d67</t>
  </si>
  <si>
    <t>Fotos_Relatorio_Images/a99f9d67.Imagem.174517.jpg</t>
  </si>
  <si>
    <t>Velocidade CODATA</t>
  </si>
  <si>
    <t>9ece570b</t>
  </si>
  <si>
    <t>Fotos_Relatorio_Images/9ece570b.Imagem.174525.jpg</t>
  </si>
  <si>
    <t>Rede wi-fi da secretaria</t>
  </si>
  <si>
    <t>266c2496</t>
  </si>
  <si>
    <t>Fotos_Relatorio_Images/266c2496.Imagem.123505.jpg</t>
  </si>
  <si>
    <t>Zte ligava no TP-Link, foi retirado e ligado o CODATA no mesmo</t>
  </si>
  <si>
    <t>db70d78b</t>
  </si>
  <si>
    <t>Fotos_Relatorio_Images/db70d78b.Imagem.123513.jpg</t>
  </si>
  <si>
    <t>Link CODATA</t>
  </si>
  <si>
    <t>00a7e006</t>
  </si>
  <si>
    <t>Fotos_Relatorio_Images/00a7e006.Imagem.123522.jpg</t>
  </si>
  <si>
    <t>Internet do link do ZTE,</t>
  </si>
  <si>
    <t>1883d7b7</t>
  </si>
  <si>
    <t>Fotos_Relatorio_Images/1883d7b7.Imagem.123530.jpg</t>
  </si>
  <si>
    <t>Link pago com recursos próprios</t>
  </si>
  <si>
    <t>2a18b376</t>
  </si>
  <si>
    <t>Fotos_Relatorio_Images/2a18b376.Imagem.133527.jpg</t>
  </si>
  <si>
    <t>0bb9743a</t>
  </si>
  <si>
    <t>Fotos_Relatorio_Images/0bb9743a.Imagem.133535.jpg</t>
  </si>
  <si>
    <t>0f7a0dc6</t>
  </si>
  <si>
    <t>Fotos_Relatorio_Images/0f7a0dc6.Imagem.133545.jpg</t>
  </si>
  <si>
    <t>Link com a fibra é a oi, porém fortinet foi retirado.</t>
  </si>
  <si>
    <t>27fbf08c</t>
  </si>
  <si>
    <t>Fotos_Relatorio_Images/27fbf08c.Imagem.133554.jpg</t>
  </si>
  <si>
    <t>13bd5b69</t>
  </si>
  <si>
    <t>Fotos_Relatorio_Images/13bd5b69.Imagem.180012.jpg</t>
  </si>
  <si>
    <t>436a620f</t>
  </si>
  <si>
    <t>Fotos_Relatorio_Images/436a620f.Imagem.122805.jpg</t>
  </si>
  <si>
    <t>7e532f09</t>
  </si>
  <si>
    <t>Fotos_Relatorio_Images/7e532f09.Imagem.122816.jpg</t>
  </si>
  <si>
    <t>ba8f9285</t>
  </si>
  <si>
    <t>Fotos_Relatorio_Images/ba8f9285.Imagem.143551.jpg</t>
  </si>
  <si>
    <t>71cb5388</t>
  </si>
  <si>
    <t>Fotos_Relatorio_Images/71cb5388.Imagem.143559.jpg</t>
  </si>
  <si>
    <t>33b640ce</t>
  </si>
  <si>
    <t>Fotos_Relatorio_Images/33b640ce.Imagem.143607.jpg</t>
  </si>
  <si>
    <t>0ac47373</t>
  </si>
  <si>
    <t>Fotos_Relatorio_Images/0ac47373.Imagem.134732.jpg</t>
  </si>
  <si>
    <t>Conversa com suporte da Tely</t>
  </si>
  <si>
    <t>3aa63fcd</t>
  </si>
  <si>
    <t>Fotos_Relatorio_Images/3aa63fcd.Imagem.185355.jpg</t>
  </si>
  <si>
    <t>b5ec0ef4</t>
  </si>
  <si>
    <t>Fotos_Relatorio_Images/b5ec0ef4.Imagem.185402.jpg</t>
  </si>
  <si>
    <t>966799c0</t>
  </si>
  <si>
    <t>Fotos_Relatorio_Images/966799c0.Imagem.154847.jpg</t>
  </si>
  <si>
    <t>262f1f94</t>
  </si>
  <si>
    <t>Fotos_Relatorio_Images/262f1f94.Imagem.154901.jpg</t>
  </si>
  <si>
    <t>d09d853d</t>
  </si>
  <si>
    <t>Fotos_Relatorio_Images/d09d853d.Imagem.154907.jpg</t>
  </si>
  <si>
    <t>ad0fec6a</t>
  </si>
  <si>
    <t>Fotos_Relatorio_Images/ad0fec6a.Imagem.154912.jpg</t>
  </si>
  <si>
    <t>8390d4fb</t>
  </si>
  <si>
    <t>Fotos_Relatorio_Images/8390d4fb.Imagem.154919.jpg</t>
  </si>
  <si>
    <t>e04a2f88</t>
  </si>
  <si>
    <t>Fotos_Relatorio_Images/e04a2f88.Imagem.154925.jpg</t>
  </si>
  <si>
    <t>ec86eaff</t>
  </si>
  <si>
    <t>Fotos_Relatorio_Images/ec86eaff.Imagem.154934.jpg</t>
  </si>
  <si>
    <t>9b74aee2</t>
  </si>
  <si>
    <t>Fotos_Relatorio_Images/9b74aee2.Imagem.154942.jpg</t>
  </si>
  <si>
    <t>1321235a</t>
  </si>
  <si>
    <t>Fotos_Relatorio_Images/1321235a.Imagem.125313.jpg</t>
  </si>
  <si>
    <t>6e9a01ec</t>
  </si>
  <si>
    <t>Fotos_Relatorio_Images/6e9a01ec.Imagem.133634.jpg</t>
  </si>
  <si>
    <t>80689329</t>
  </si>
  <si>
    <t>Fotos_Relatorio_Images/80689329.Imagem.133643.jpg</t>
  </si>
  <si>
    <t>273f84f5</t>
  </si>
  <si>
    <t>Fotos_Relatorio_Images/273f84f5.Imagem.175154.jpg</t>
  </si>
  <si>
    <t>4ad8018e</t>
  </si>
  <si>
    <t>Fotos_Relatorio_Images/4ad8018e.Imagem.191550.jpg</t>
  </si>
  <si>
    <t>Tombamento DATEN com defeito</t>
  </si>
  <si>
    <t>cdc55ce3</t>
  </si>
  <si>
    <t>Fotos_Relatorio_Images/cdc55ce3.Imagem.191622.jpg</t>
  </si>
  <si>
    <t>Número de serie de DATEN com defeito</t>
  </si>
  <si>
    <t>a09f76a7</t>
  </si>
  <si>
    <t>Fotos_Relatorio_Images/a09f76a7.Imagem.224925.jpg</t>
  </si>
  <si>
    <t>Roteador da operadora</t>
  </si>
  <si>
    <t>a3cc64c8</t>
  </si>
  <si>
    <t>Fotos_Relatorio_Images/a3cc64c8.Imagem.225014.jpg</t>
  </si>
  <si>
    <t>Secretaria, porta a esquerda é a direção.</t>
  </si>
  <si>
    <t>8f2435d1</t>
  </si>
  <si>
    <t>Fotos_Relatorio_Images/8f2435d1.Imagem.225117.jpg</t>
  </si>
  <si>
    <t>0155bb19</t>
  </si>
  <si>
    <t>Fotos_Relatorio_Images/0155bb19.Imagem.225741.jpg</t>
  </si>
  <si>
    <t>e399bdbf</t>
  </si>
  <si>
    <t>Fotos_Relatorio_Images/e399bdbf.Imagem.104431.jpg</t>
  </si>
  <si>
    <t>c27f5539</t>
  </si>
  <si>
    <t>Fotos_Relatorio_Images/c27f5539.Imagem.104435.jpg</t>
  </si>
  <si>
    <t>fc9e0faa</t>
  </si>
  <si>
    <t>Fotos_Relatorio_Images/fc9e0faa.Imagem.104439.jpg</t>
  </si>
  <si>
    <t>f85f1b7e</t>
  </si>
  <si>
    <t>Fotos_Relatorio_Images/f85f1b7e.Imagem.104442.jpg</t>
  </si>
  <si>
    <t>b386bf0a</t>
  </si>
  <si>
    <t>Fotos_Relatorio_Images/b386bf0a.Imagem.104447.jpg</t>
  </si>
  <si>
    <t>37fabc1e</t>
  </si>
  <si>
    <t>Fotos_Relatorio_Images/37fabc1e.Imagem.105153.jpg</t>
  </si>
  <si>
    <t>69ec5bc5</t>
  </si>
  <si>
    <t>Fotos_Relatorio_Images/69ec5bc5.Imagem.105209.jpg</t>
  </si>
  <si>
    <t>b78e603a</t>
  </si>
  <si>
    <t>Fotos_Relatorio_Images/b78e603a.Imagem.105216.jpg</t>
  </si>
  <si>
    <t>6f130ca7</t>
  </si>
  <si>
    <t>Fotos_Relatorio_Images/6f130ca7.Imagem.105224.jpg</t>
  </si>
  <si>
    <t>e59b016a</t>
  </si>
  <si>
    <t>Fotos_Relatorio_Images/e59b016a.Imagem.105232.jpg</t>
  </si>
  <si>
    <t>cccf1606</t>
  </si>
  <si>
    <t>Fotos_Relatorio_Images/cccf1606.Imagem.105239.jpg</t>
  </si>
  <si>
    <t>5fdfa046</t>
  </si>
  <si>
    <t>Fotos_Relatorio_Images/5fdfa046.Imagem.105246.jpg</t>
  </si>
  <si>
    <t>ed9578a3</t>
  </si>
  <si>
    <t>Fotos_Relatorio_Images/ed9578a3.Imagem.105254.jpg</t>
  </si>
  <si>
    <t>6de5c517</t>
  </si>
  <si>
    <t>Fotos_Relatorio_Images/6de5c517.Imagem.105306.jpg</t>
  </si>
  <si>
    <t>83937b7e</t>
  </si>
  <si>
    <t>Fotos_Relatorio_Images/83937b7e.Imagem.105313.jpg</t>
  </si>
  <si>
    <t>b8f5dad5</t>
  </si>
  <si>
    <t>Fotos_Relatorio_Images/b8f5dad5.Imagem.105321.jpg</t>
  </si>
  <si>
    <t>8314d2c9</t>
  </si>
  <si>
    <t>Fotos_Relatorio_Images/8314d2c9.Imagem.151837.jpg</t>
  </si>
  <si>
    <t>Patrimônio</t>
  </si>
  <si>
    <t>b76c53b0</t>
  </si>
  <si>
    <t>Fotos_Relatorio_Images/b76c53b0.Imagem.151845.jpg</t>
  </si>
  <si>
    <t>Backup</t>
  </si>
  <si>
    <t>16d6e5fe</t>
  </si>
  <si>
    <t>Fotos_Relatorio_Images/16d6e5fe.Imagem.210557.jpg</t>
  </si>
  <si>
    <t>3c7eea51</t>
  </si>
  <si>
    <t>Fotos_Relatorio_Images/3c7eea51.Imagem.210610.jpg</t>
  </si>
  <si>
    <t>cc101bfc</t>
  </si>
  <si>
    <t>Fotos_Relatorio_Images/cc101bfc.Imagem.141731.jpg</t>
  </si>
  <si>
    <t>Computador com defeito</t>
  </si>
  <si>
    <t>744d49a6</t>
  </si>
  <si>
    <t>Fotos_Relatorio_Images/744d49a6.Imagem.141739.jpg</t>
  </si>
  <si>
    <t>Computador da coordenação</t>
  </si>
  <si>
    <t>ef5e82c2</t>
  </si>
  <si>
    <t>Fotos_Relatorio_Images/ef5e82c2.Imagem.131011.jpg</t>
  </si>
  <si>
    <t>0cdfdea8</t>
  </si>
  <si>
    <t>Fotos_Relatorio_Images/0cdfdea8.Imagem.131018.jpg</t>
  </si>
  <si>
    <t>b0c06096</t>
  </si>
  <si>
    <t>Fotos_Relatorio_Images/b0c06096.Imagem.131025.jpg</t>
  </si>
  <si>
    <t>bbfcbd34</t>
  </si>
  <si>
    <t>Fotos_Relatorio_Images/bbfcbd34.Imagem.131033.jpg</t>
  </si>
  <si>
    <t>2928e9ac</t>
  </si>
  <si>
    <t>Fotos_Relatorio_Images/2928e9ac.Imagem.133020.jpg</t>
  </si>
  <si>
    <t>b07f5a7d</t>
  </si>
  <si>
    <t>Fotos_Relatorio_Images/b07f5a7d.Imagem.133029.jpg</t>
  </si>
  <si>
    <t>1cde4154</t>
  </si>
  <si>
    <t>Fotos_Relatorio_Images/1cde4154.Imagem.133254.jpg</t>
  </si>
  <si>
    <t>d04241bb</t>
  </si>
  <si>
    <t>Fotos_Relatorio_Images/d04241bb.Imagem.133302.jpg</t>
  </si>
  <si>
    <t>17a50980</t>
  </si>
  <si>
    <t>Fotos_Relatorio_Images/17a50980.Imagem.133310.jpg</t>
  </si>
  <si>
    <t>1fa441f8</t>
  </si>
  <si>
    <t>Fotos_Relatorio_Images/1fa441f8.Imagem.183746.jpg</t>
  </si>
  <si>
    <t>957afa1f</t>
  </si>
  <si>
    <t>Fotos_Relatorio_Images/957afa1f.Imagem.183755.jpg</t>
  </si>
  <si>
    <t>56782dd0</t>
  </si>
  <si>
    <t>Fotos_Relatorio_Images/56782dd0.Imagem.183802.jpg</t>
  </si>
  <si>
    <t>6fbe77d9</t>
  </si>
  <si>
    <t>Fotos_Relatorio_Images/6fbe77d9.Imagem.183809.jpg</t>
  </si>
  <si>
    <t>708a90b9</t>
  </si>
  <si>
    <t>Fotos_Relatorio_Images/708a90b9.Imagem.183817.jpg</t>
  </si>
  <si>
    <t>c88984f9</t>
  </si>
  <si>
    <t>Fotos_Relatorio_Images/c88984f9.Imagem.122756.jpg</t>
  </si>
  <si>
    <t>Rack do laboratório</t>
  </si>
  <si>
    <t>01c0521b</t>
  </si>
  <si>
    <t>Fotos_Relatorio_Images/01c0521b.Imagem.122804.jpg</t>
  </si>
  <si>
    <t>Foto fachada</t>
  </si>
  <si>
    <t>4bdb62af</t>
  </si>
  <si>
    <t>Fotos_Relatorio_Images/4bdb62af.Imagem.122836.jpg</t>
  </si>
  <si>
    <t>Vista de 3 dos 5 computadores que funcionam</t>
  </si>
  <si>
    <t>1999dc32</t>
  </si>
  <si>
    <t>Fotos_Relatorio_Images/1999dc32.Imagem.122903.jpg</t>
  </si>
  <si>
    <t>Vista de 2 dos 5 computadores que funcionam</t>
  </si>
  <si>
    <t>fa9a4c53</t>
  </si>
  <si>
    <t>Fotos_Relatorio_Images/fa9a4c53.Imagem.122924.jpg</t>
  </si>
  <si>
    <t>ba89a718</t>
  </si>
  <si>
    <t>Fotos_Relatorio_Images/ba89a718.Imagem.131443.jpg</t>
  </si>
  <si>
    <t>Vista do Laboratório</t>
  </si>
  <si>
    <t>e9577c33</t>
  </si>
  <si>
    <t>Fotos_Relatorio_Images/e9577c33.Imagem.131451.jpg</t>
  </si>
  <si>
    <t>Roteador que distrui rede wifi</t>
  </si>
  <si>
    <t>3d32f260</t>
  </si>
  <si>
    <t>Fotos_Relatorio_Images/3d32f260.Imagem.131459.jpg</t>
  </si>
  <si>
    <t>Cabo de rede</t>
  </si>
  <si>
    <t>056bf77e</t>
  </si>
  <si>
    <t>Fotos_Relatorio_Images/056bf77e.Imagem.131507.jpg</t>
  </si>
  <si>
    <t>Caixa com cabos pra distribuir no laboratório</t>
  </si>
  <si>
    <t>08d57140</t>
  </si>
  <si>
    <t>Fotos_Relatorio_Images/08d57140.Imagem.132100.jpg</t>
  </si>
  <si>
    <t>Vista do laboratório</t>
  </si>
  <si>
    <t>fa9c7efe</t>
  </si>
  <si>
    <t>Fotos_Relatorio_Images/fa9c7efe.Imagem.132052.jpg</t>
  </si>
  <si>
    <t>223814d7</t>
  </si>
  <si>
    <t>Fotos_Relatorio_Images/223814d7.Imagem.104037.jpg</t>
  </si>
  <si>
    <t>95f29ad4</t>
  </si>
  <si>
    <t>Fotos_Relatorio_Images/95f29ad4.Imagem.104042.jpg</t>
  </si>
  <si>
    <t>2d5a4b0d</t>
  </si>
  <si>
    <t>Fotos_Relatorio_Images/2d5a4b0d.Imagem.104046.jpg</t>
  </si>
  <si>
    <t>a877fa23</t>
  </si>
  <si>
    <t>Fotos_Relatorio_Images/a877fa23.Imagem.104051.jpg</t>
  </si>
  <si>
    <t>30afe79f</t>
  </si>
  <si>
    <t>Fotos_Relatorio_Images/30afe79f.Imagem.104055.jpg</t>
  </si>
  <si>
    <t>a818bd3d</t>
  </si>
  <si>
    <t>Fotos_Relatorio_Images/a818bd3d.Imagem.104059.jpg</t>
  </si>
  <si>
    <t>747e04b5</t>
  </si>
  <si>
    <t>Fotos_Relatorio_Images/747e04b5.Imagem.104103.jpg</t>
  </si>
  <si>
    <t>5025a22b</t>
  </si>
  <si>
    <t>Fotos_Relatorio_Images/5025a22b.Imagem.104108.jpg</t>
  </si>
  <si>
    <t>6cc82875</t>
  </si>
  <si>
    <t>Fotos_Relatorio_Images/6cc82875.Imagem.185909.jpg</t>
  </si>
  <si>
    <t>68d4a23c</t>
  </si>
  <si>
    <t>Fotos_Relatorio_Images/68d4a23c.Imagem.185916.jpg</t>
  </si>
  <si>
    <t>532fbe1f</t>
  </si>
  <si>
    <t>Fotos_Relatorio_Images/532fbe1f.Imagem.185924.jpg</t>
  </si>
  <si>
    <t>6f2574da</t>
  </si>
  <si>
    <t>Fotos_Relatorio_Images/6f2574da.Imagem.185931.jpg</t>
  </si>
  <si>
    <t>de88a6de</t>
  </si>
  <si>
    <t>Fotos_Relatorio_Images/de88a6de.Imagem.185938.jpg</t>
  </si>
  <si>
    <t>6ef2607a</t>
  </si>
  <si>
    <t>Fotos_Relatorio_Images/6ef2607a.Imagem.190033.jpg</t>
  </si>
  <si>
    <t>fc15870f</t>
  </si>
  <si>
    <t>Fotos_Relatorio_Images/fc15870f.Imagem.190046.jpg</t>
  </si>
  <si>
    <t>418f2ec5</t>
  </si>
  <si>
    <t>Fotos_Relatorio_Images/418f2ec5.Imagem.192857.jpg</t>
  </si>
  <si>
    <t>aee0bebd</t>
  </si>
  <si>
    <t>Fotos_Relatorio_Images/aee0bebd.Imagem.192904.jpg</t>
  </si>
  <si>
    <t>ed953a1a</t>
  </si>
  <si>
    <t>Fotos_Relatorio_Images/ed953a1a.Imagem.184634.jpg</t>
  </si>
  <si>
    <t>Extensão de tomadas</t>
  </si>
  <si>
    <t>85c3822f</t>
  </si>
  <si>
    <t>Fotos_Relatorio_Images/85c3822f.Imagem.184700.jpg</t>
  </si>
  <si>
    <t>Estabilizador para vários computadores</t>
  </si>
  <si>
    <t>15296b54</t>
  </si>
  <si>
    <t>Fotos_Relatorio_Images/15296b54.Imagem.184834.jpg</t>
  </si>
  <si>
    <t>5da51bcb</t>
  </si>
  <si>
    <t>Fotos_Relatorio_Images/5da51bcb.Imagem.184846.jpg</t>
  </si>
  <si>
    <t>a652d63d</t>
  </si>
  <si>
    <t>Fotos_Relatorio_Images/a652d63d.Imagem.184936.jpg</t>
  </si>
  <si>
    <t>Ligação com cabo de rede</t>
  </si>
  <si>
    <t>f3abf389</t>
  </si>
  <si>
    <t>Fotos_Relatorio_Images/f3abf389.Imagem.185127.jpg</t>
  </si>
  <si>
    <t>Rack de cabeamento sem link de internet</t>
  </si>
  <si>
    <t>34f775e9</t>
  </si>
  <si>
    <t>Fotos_Relatorio_Images/34f775e9.Imagem.190128.jpg</t>
  </si>
  <si>
    <t>Vista ampla do laboratório</t>
  </si>
  <si>
    <t>151cecb2</t>
  </si>
  <si>
    <t>Fotos_Relatorio_Images/151cecb2.Imagem.122206.jpg</t>
  </si>
  <si>
    <t>Notebook Dell</t>
  </si>
  <si>
    <t>6b7baa8f</t>
  </si>
  <si>
    <t>Fotos_Relatorio_Images/6b7baa8f.Imagem.122214.jpg</t>
  </si>
  <si>
    <t>MATRICULA</t>
  </si>
  <si>
    <t>NOME</t>
  </si>
  <si>
    <t>ALENE CANDIDO NASCIMENTO</t>
  </si>
  <si>
    <t>ANA PAULA BARBOSA GUEDES</t>
  </si>
  <si>
    <t>CASSIA RAYANA DO NASCIMENTO</t>
  </si>
  <si>
    <t>CLARA ELLIS ADEILDE MARTINS FIGUEREDO</t>
  </si>
  <si>
    <t>DAYANA NAYARA MARINHO DOS SANTOS</t>
  </si>
  <si>
    <t>FRANCISCA JOSEANY OLIVEIRA SILVA</t>
  </si>
  <si>
    <t>GISLEYNY FERREIRA DA COSTA</t>
  </si>
  <si>
    <t>JOSE IDELTONIO MOREIRA JUNIOR</t>
  </si>
  <si>
    <t>JOSELMA DOS SANTOS NASCIMENTO</t>
  </si>
  <si>
    <t>LEONARDO ALBINO BORGES DE FIGUEREDO</t>
  </si>
  <si>
    <t>LETICIA BARBOSA DA SILVA</t>
  </si>
  <si>
    <t>MARCELO DRUMOND DE OLIVEIRA</t>
  </si>
  <si>
    <t>MARIA EDUARDA DO NASCIMENTO CHAVES</t>
  </si>
  <si>
    <t>MARIA EMANUELLE DE ANDRADE DANTAS</t>
  </si>
  <si>
    <t>MARIA SINHARINHA RAMALHO NETA</t>
  </si>
  <si>
    <t>MYRLA FERREIRA DE VASCONCELOS</t>
  </si>
  <si>
    <t>PAMELLA LAURIANO DE PAIVA GONCALVES</t>
  </si>
  <si>
    <t>PEDRO CORREIA DOS SANTOS JUNIOR</t>
  </si>
  <si>
    <t>RHAYRON KLAIVER LOURENCO SOARES</t>
  </si>
  <si>
    <t>ROBERTO AZEVEDO RODRIGUES DE AQUINO</t>
  </si>
  <si>
    <t>TIAGO GUEDES MENDES</t>
  </si>
  <si>
    <t>VICTOR ANDRADE LACET DUARTE</t>
  </si>
  <si>
    <t>ABEL ARAUJO ALVES</t>
  </si>
  <si>
    <t>ABEL JOAO RUFINO NETO</t>
  </si>
  <si>
    <t>ABRAAO CAMELO DOS SANTOS SILVA</t>
  </si>
  <si>
    <t>ABRAAO HOFYMAM DE LIMA BATISTA</t>
  </si>
  <si>
    <t>ADALBERTO ALVES FRANCO</t>
  </si>
  <si>
    <t>ADALBERTO MODESTO GOUVEIA COELHO NETO</t>
  </si>
  <si>
    <t>ADDSON BARBOSA SALES MATIAS</t>
  </si>
  <si>
    <t>ADEMAR LOPES FILHO</t>
  </si>
  <si>
    <t>ADNA PRISCILA ZANANDREIA FELIX</t>
  </si>
  <si>
    <t>ADRIANA BATISTA LOPES</t>
  </si>
  <si>
    <t>ADRIANA FARIAS TORRES</t>
  </si>
  <si>
    <t>ADRIANA LOPES DA COSTA</t>
  </si>
  <si>
    <t>ADRIANO DA SILVA NASCIMENTO</t>
  </si>
  <si>
    <t>ADRIANO KLEBER DA PENHA SILVA</t>
  </si>
  <si>
    <t>ADRIELLY FERNANDES RODRIGUES</t>
  </si>
  <si>
    <t>AGLAY HONORATO DA SILVA</t>
  </si>
  <si>
    <t>AHERLYSON SOARES DO NASCIMENTO</t>
  </si>
  <si>
    <t>ALANA AVELINO CATAO DE VASCONCELOS GUERRA</t>
  </si>
  <si>
    <t>ALANA KELLY COUTINHO DE ARAUJO</t>
  </si>
  <si>
    <t>ALANNA ALVES REGIS DE CARVALHO</t>
  </si>
  <si>
    <t>ALARIZA MELIQUEM DA SILVA CUNHA</t>
  </si>
  <si>
    <t>ALBERT GEORGES BRILHANTE ALVES DE FIGUEIREDO</t>
  </si>
  <si>
    <t>ALBERTH JHONSON AURELIO NASCIMENTO</t>
  </si>
  <si>
    <t>ALBERTO FIGUEIREDO GUIMARAES MAIA</t>
  </si>
  <si>
    <t>ALBERTO VIEIRA DE OLIVEIRA</t>
  </si>
  <si>
    <t>ALCIONE MARIA CARNEIRO NOBREGA</t>
  </si>
  <si>
    <t>ALDEMIR ELIAS DANTAS JUNIOR</t>
  </si>
  <si>
    <t>ALDO FELINTO DA COSTA</t>
  </si>
  <si>
    <t>ALDRIN CALIXTO MAIA</t>
  </si>
  <si>
    <t>ALDY MARCOS DE ANDRADE LIMA</t>
  </si>
  <si>
    <t>ALECSANDRA MOURA FIGUEIREDO DE BRITO</t>
  </si>
  <si>
    <t>ALESON SALES ESTEVAO</t>
  </si>
  <si>
    <t>ALESSANDRA DA SILVA FIGUEIREDO</t>
  </si>
  <si>
    <t>ALESSANDRA DOS SANTOS SOUSA PEREIRA</t>
  </si>
  <si>
    <t>ALESSANDRA LIVIA DE MELO LIMA RODRIGUES</t>
  </si>
  <si>
    <t>ALEX MIRANDA RIBEIRO</t>
  </si>
  <si>
    <t>ALEX SANDRO BATISTA LIMA</t>
  </si>
  <si>
    <t>ALEXANDRE FREITAS DA SILVA FILHO</t>
  </si>
  <si>
    <t>ALEXANDRE MENDONCA DE ALENCAR</t>
  </si>
  <si>
    <t>ALEXANDRINA FIGUEIREDO FERREIRA LIMA</t>
  </si>
  <si>
    <t>ALFREDO DANIEL MENDOZA SANABRIA</t>
  </si>
  <si>
    <t>ALICE CAROLINA ALBUQUERQUE MONTENEGRO ARRUDA</t>
  </si>
  <si>
    <t>ALICE CHRISTINA LIMA DA COSTA</t>
  </si>
  <si>
    <t>ALICE MOREIRA MEIRELLES</t>
  </si>
  <si>
    <t>ALICE SANTOS DE LIRA</t>
  </si>
  <si>
    <t>ALICIANE DE ALMEIDA ARAUJO MARTINS</t>
  </si>
  <si>
    <t>ALIETE CINEZIO DA SILVA RODRIGUES</t>
  </si>
  <si>
    <t>ALIFF DA SILVA COSTA</t>
  </si>
  <si>
    <t>ALIFI JUNIOR CLEMENTINO SOARES</t>
  </si>
  <si>
    <t>ALINE ALVES DA SILVA</t>
  </si>
  <si>
    <t>ALINE DE ABRANTES CAVALCANTI TRAJANO</t>
  </si>
  <si>
    <t>ALINE DESTERRO INACIO</t>
  </si>
  <si>
    <t>ALINE MOREIRA MEIRELLES SANTANA NEIVA</t>
  </si>
  <si>
    <t>ALINE PAULA DOS SANTOS FERREIRA</t>
  </si>
  <si>
    <t>ALINE SANTOS DA SILVA</t>
  </si>
  <si>
    <t>ALINE SOUSA AVELINO</t>
  </si>
  <si>
    <t>ALINE SOUSA DA SILVA</t>
  </si>
  <si>
    <t>ALIPIO BARBOSA DE CARVALHO NETO</t>
  </si>
  <si>
    <t>ALISSON ALVES DE OLIVEIRA</t>
  </si>
  <si>
    <t>ALISSON BATISTA OLIMPIO</t>
  </si>
  <si>
    <t>ALISSON GALDINO DE LIMA</t>
  </si>
  <si>
    <t>ALLAN CACIO ALBUQUERQUE DE SOUSA</t>
  </si>
  <si>
    <t>ALLAN RAMALHO DINIZ</t>
  </si>
  <si>
    <t>ALLANA EDUARDA DA SILVA LIRA</t>
  </si>
  <si>
    <t>ALUIZIO MOREIRA DA SILVA</t>
  </si>
  <si>
    <t>ALUIZIO RAMOS DA SILVA</t>
  </si>
  <si>
    <t>ALVARO RAVI ANDRADE MELO</t>
  </si>
  <si>
    <t>ALYNE LOPES BEZERRA</t>
  </si>
  <si>
    <t>ALYSSON DE ALMEIDA CAVALCANTI</t>
  </si>
  <si>
    <t>ALYSSON NASCIMENTO DA PAIXAO</t>
  </si>
  <si>
    <t>ALZENI MARIA GOMES DA SILVA</t>
  </si>
  <si>
    <t>AMANDA ANDRADE DE FREITAS FRANCA</t>
  </si>
  <si>
    <t>AMANDA MEIRELES DA SILVA</t>
  </si>
  <si>
    <t>AMANDA MIRANDA GUZMAN</t>
  </si>
  <si>
    <t>AMANDA QUEIROZ NOBREGA DANTAS</t>
  </si>
  <si>
    <t>AMAURY JOSE PEREIRA JUNIOR</t>
  </si>
  <si>
    <t>ANA CARLA DA SILVA ALMEIDA</t>
  </si>
  <si>
    <t>ANA CAROLINA BATISTA BARBOSA</t>
  </si>
  <si>
    <t>ANA CAROLINA BEZERRA BARBOSA</t>
  </si>
  <si>
    <t>ANA CAROLINA DE ALBUQUERQUE MEDEIROS</t>
  </si>
  <si>
    <t>ANA CRISTINA DA SILVA MONTEIRO</t>
  </si>
  <si>
    <t>ANA CRISTINA SALES DA SILVA</t>
  </si>
  <si>
    <t>ANA CRISTINA SILVA LOPES</t>
  </si>
  <si>
    <t>ANA FABIA VITORIA OLIVEIRA DA SILVA</t>
  </si>
  <si>
    <t>ANA FLORA DE OLVEIRA LACERDA</t>
  </si>
  <si>
    <t>ANA GLEICY MARTINS GOUVEIA</t>
  </si>
  <si>
    <t>ANA MARIA DA SILVA SANTOS</t>
  </si>
  <si>
    <t>ANA MERCIA ALVES DE LIMA</t>
  </si>
  <si>
    <t>ANA PAULA COSTA PEREIRA</t>
  </si>
  <si>
    <t>ANA PAULA DE SOUSA ALMEIDA VIEIRA</t>
  </si>
  <si>
    <t>ANA PAULA GUEDES DA SILVA</t>
  </si>
  <si>
    <t>ANA SANDRA ACIOLE</t>
  </si>
  <si>
    <t>ANA VITORIA MORAIS DE PAIVA FERREIRA</t>
  </si>
  <si>
    <t>ANDERSON ALVES FIGUEIREDO DE ARAUJO</t>
  </si>
  <si>
    <t>ANDERSON COSTA TAVARES</t>
  </si>
  <si>
    <t>ANDERSON DE SANTANA</t>
  </si>
  <si>
    <t>ANDERSON DE SOUSA COSTA CARDOSO</t>
  </si>
  <si>
    <t>ANDERSON MARCOS GOMES</t>
  </si>
  <si>
    <t>ANDERSON RAFAEL DE LIMA DIAS</t>
  </si>
  <si>
    <t>ANDERSON RODRIGUES DOMINGOS</t>
  </si>
  <si>
    <t>ANDRE CARVALHO BARBOSA DE OLIVEIRA</t>
  </si>
  <si>
    <t>ANDRE DA SILVA BORGES</t>
  </si>
  <si>
    <t>ANDRE FELIPE FERREIRA DE ARAUJO TOSCANO</t>
  </si>
  <si>
    <t>ANDRE LUIZ DA SILVA</t>
  </si>
  <si>
    <t>ANDRE NASCIMENTO</t>
  </si>
  <si>
    <t>ANDRE NASCIMENTO DA SILVA</t>
  </si>
  <si>
    <t>ANDRE RICARDO DE PAIVA WANDERLEY</t>
  </si>
  <si>
    <t>ANDREA CRISTINA ALBUQUERQUE DE ARAUJO</t>
  </si>
  <si>
    <t>ANDREA MOREIRA PIRES FERREIRA</t>
  </si>
  <si>
    <t>ANDREA PAIVA DA SILVA</t>
  </si>
  <si>
    <t>ANDREIA BEZERRA ALEXANDRINO PEREIRA</t>
  </si>
  <si>
    <t>ANDREIA CARLA DE SOUZA ANDRE</t>
  </si>
  <si>
    <t>ANDREINA DAYENE DOS SANTOS MORORO</t>
  </si>
  <si>
    <t>ANDRESSA ALBUQUERQUE MORAIS</t>
  </si>
  <si>
    <t>ANDRESSA CRISTINA PESSOA DE OLIVEIRA</t>
  </si>
  <si>
    <t>ANDRESSA OLIMPIA SILVA SANTOS</t>
  </si>
  <si>
    <t>ANDREY ALEXANDER ALVES DE MEDEIROS</t>
  </si>
  <si>
    <t>ANDREY MATHEUS DA COSTA RIBEIRO</t>
  </si>
  <si>
    <t>ANGELA SHIZUE FUZITA ALMEIDA</t>
  </si>
  <si>
    <t>ANGELITA CRISTYNE DE SOUZA LUCENA</t>
  </si>
  <si>
    <t>ANIBAL JOSE DE OLIVEIRA NETO</t>
  </si>
  <si>
    <t>ANNA BEATRIZ DE FRANCA LEMOS MELO</t>
  </si>
  <si>
    <t>ANNA DEOLICE DA SILVA OLIVEIRA</t>
  </si>
  <si>
    <t>ANNA KAROLYNE FIGUEIREDO MONTENEGRO MELO</t>
  </si>
  <si>
    <t>ANNE BEATRIZ COSTA SILVA</t>
  </si>
  <si>
    <t>ANNICIA LINS FREITAS</t>
  </si>
  <si>
    <t>ANNY CAROLINE CAVALCANTI DA SILVA</t>
  </si>
  <si>
    <t>ANTONIA ANIZIA LACERDA DA SILVA</t>
  </si>
  <si>
    <t>ANTONIA SANTANA DA SILVA</t>
  </si>
  <si>
    <t>ANTONIO CARLOS ANDRADE DE FRANCA</t>
  </si>
  <si>
    <t>ANTONIO COUTINHO MADRUGA NETO</t>
  </si>
  <si>
    <t>ANTONIO FERREIRA DE SOUZA SEGUNDO</t>
  </si>
  <si>
    <t>ANTONIO GILNESON LEMOS JOVIRTO</t>
  </si>
  <si>
    <t>ANTONIO JOSE DA SILVA NETTO</t>
  </si>
  <si>
    <t>ANTONIO JOSE LOPES ROCHA JUNIOR</t>
  </si>
  <si>
    <t>ANTONIO LISBOA DE LUCENA JUNIOR</t>
  </si>
  <si>
    <t>ANTONIO MARCOS ROCHA DE SOUSA</t>
  </si>
  <si>
    <t>ANTONIO MIGUEL DOS SANTOS</t>
  </si>
  <si>
    <t>ANTONIO PAULINO RODRIGUES JUNIOR</t>
  </si>
  <si>
    <t>ANTONIO PESSOA SOUSA LIMA NETO</t>
  </si>
  <si>
    <t>ANTONIO TARGINO FELIX</t>
  </si>
  <si>
    <t>ANTONIO VALDIR DE OLIVEIRA SANTOS</t>
  </si>
  <si>
    <t>ARIANA KRLA DE ANDRADE FELIX</t>
  </si>
  <si>
    <t>ARIELLA BARBOSA DE PAIVA</t>
  </si>
  <si>
    <t>ARIELLY REBEKA DO NASCIMENTO SOUZA</t>
  </si>
  <si>
    <t>ARIOSVALDO GOMES DA SILVA</t>
  </si>
  <si>
    <t>ARISTOTELES MOURA TAVARES</t>
  </si>
  <si>
    <t>ARLENE NETO DA SILVA VARSALLE</t>
  </si>
  <si>
    <t>ARLYELSON SOARES DO NASCIMENTO</t>
  </si>
  <si>
    <t>ARQUIMEDES ANTONIO LIMA DA SILVA</t>
  </si>
  <si>
    <t>ARRUAN JOSE CORDEIRO</t>
  </si>
  <si>
    <t>ARTHUR DE LUCENA SOARES</t>
  </si>
  <si>
    <t>ARTHUR FERNANDES BEZERRA DUARTE DE MORAIS</t>
  </si>
  <si>
    <t>ARTHUR LACERDA PONTES</t>
  </si>
  <si>
    <t>ARTHUR MOREIRA MEIRELES</t>
  </si>
  <si>
    <t>ARYUSKA ARYELLE SANTOS SOUSA DA SILVA</t>
  </si>
  <si>
    <t>ASCYJANE KETHELIN LOPES RODRIGUES</t>
  </si>
  <si>
    <t>AUGUSTO LUCINDO DA COSTA NETO</t>
  </si>
  <si>
    <t>AURELIANO JOSE FERNANDES DO NASCIMENTO</t>
  </si>
  <si>
    <t>AURELICE LEANDRO DA COSTA</t>
  </si>
  <si>
    <t>AURELIVANIO DO NASCIMENTO CUNHA</t>
  </si>
  <si>
    <t>AURENITA FRANCISCA DE OLIVEIRA</t>
  </si>
  <si>
    <t>AXEL DOUGLAS ALVES CESAR</t>
  </si>
  <si>
    <t>AYNE SOARES DA SILVA</t>
  </si>
  <si>
    <t>AYSHA ALLAWARA SOARES PONTES</t>
  </si>
  <si>
    <t>BEATRIZ ROBERTA SOUZA DA SILVA</t>
  </si>
  <si>
    <t>BENILTON JOSE DE SOUSA SANTOS</t>
  </si>
  <si>
    <t>BERNARDO LOUREIRO DO AMARAL LIMA</t>
  </si>
  <si>
    <t>BERNARDO VICTOR DE CARVALHO MAXIMIANO ROBERTO</t>
  </si>
  <si>
    <t>BERONI PESSOA FERREIRA</t>
  </si>
  <si>
    <t>BERTIJANE DIAS DA TRINDADE</t>
  </si>
  <si>
    <t>BETANIA BARBOSA DE OLIVEIRA</t>
  </si>
  <si>
    <t>BIANCA CARVALHO LIMA CARNEIRO</t>
  </si>
  <si>
    <t>BRENDA LAURA CAMELO DA SILVA</t>
  </si>
  <si>
    <t>BRENDA SUASSUNA CORTEZ DOS SANTOS</t>
  </si>
  <si>
    <t>BRENO DOS SANTOS SOARES</t>
  </si>
  <si>
    <t>BRUNA BATISTA CABRAL</t>
  </si>
  <si>
    <t>BRUNA CARLA MAIA DE SOUSA</t>
  </si>
  <si>
    <t>BRUNA CAROLINE DE MENEZES MADRUGA</t>
  </si>
  <si>
    <t>BRUNNA STHEFANY MOREIRA DE LIMA</t>
  </si>
  <si>
    <t>BRUNO DELFINO SOARES</t>
  </si>
  <si>
    <t>BRUNO SERGIO VELOZO CASTELO BRANCO LOPES</t>
  </si>
  <si>
    <t>CAIO LIVSON RAMALHO RODRIGUES</t>
  </si>
  <si>
    <t>CAIO LOPES DE OLIVEIRA</t>
  </si>
  <si>
    <t>CAIO LUCAS CAVALCANTE NOBREGA</t>
  </si>
  <si>
    <t>CALONY MELO ESTEVAO</t>
  </si>
  <si>
    <t>CAMILA BASTOS PRIMO VIANA</t>
  </si>
  <si>
    <t>CAMILA MARIA FABIAO DE FREITAS</t>
  </si>
  <si>
    <t>CAMILLA PEREIRA DE MENDONCA FRANCA</t>
  </si>
  <si>
    <t>CARIOLANDO FERREIRA DA CUNHA</t>
  </si>
  <si>
    <t>CARLOS ALBERTO DYCKTON ACIOLE DE FARIAS</t>
  </si>
  <si>
    <t>CARLOS ANTONIO DA SILVA JUNIOR</t>
  </si>
  <si>
    <t>CARLOS EDUARDO CARVALHO RIBEIRO</t>
  </si>
  <si>
    <t>CARLOS EDUARDO SAMPAIO DE OLIVEIRA</t>
  </si>
  <si>
    <t>CARLOS EDUARDO SOUZA DE ARAUJO</t>
  </si>
  <si>
    <t>CARLOS JAVIER GONZALEZ CARRO</t>
  </si>
  <si>
    <t>CARLOS ROBERTO VIEIRA DE SOUSA</t>
  </si>
  <si>
    <t>CARMEM LUCIA SILVA FERREIRA</t>
  </si>
  <si>
    <t>CASSIA SUENIA FERNANDES DE FARIAS</t>
  </si>
  <si>
    <t>CASSIO CLISTENES PAULINO GUERRA</t>
  </si>
  <si>
    <t>CATARINA IOLANDA DE BRITO FIDELIS DOS SANTOS</t>
  </si>
  <si>
    <t>CAUA RICARDO GUIMARAES</t>
  </si>
  <si>
    <t>CESAR DE ALMEIDA PAIVA</t>
  </si>
  <si>
    <t>CESAR GOMES DA SILVA</t>
  </si>
  <si>
    <t>CHAREN WENDJA ALMEIDA CAMPOS</t>
  </si>
  <si>
    <t>CHARLY WENITON SOARES BATISTA</t>
  </si>
  <si>
    <t>CHEILHA DE CARVALHO SILVA</t>
  </si>
  <si>
    <t>CHRISTIAN DA SILVA CAVALCANTI</t>
  </si>
  <si>
    <t>CHRYS RONNE ROBERTO JORGE DE SOUSA</t>
  </si>
  <si>
    <t>CICERO DANILO RODRIDUES DE CARVALHO</t>
  </si>
  <si>
    <t>CINTHYA PIQUET DE MEDEIROS PIRES</t>
  </si>
  <si>
    <t>CINTIA MARIA MACENA FREIRES</t>
  </si>
  <si>
    <t>CIRILO JULIO GOMES GOLZIO</t>
  </si>
  <si>
    <t>CLARA DE CASTRO PALITOT</t>
  </si>
  <si>
    <t>CLAUBER JOSE GOMES DE SOUSA</t>
  </si>
  <si>
    <t>CLAUCIO DE OLIVEIRA SOUSA</t>
  </si>
  <si>
    <t>CLAUDIA ALVES FERREIRA</t>
  </si>
  <si>
    <t>CLAUDIA ARNALDO DE ALENCAR ARAUJO</t>
  </si>
  <si>
    <t>CLAUDIA VICENTE DA SILVA</t>
  </si>
  <si>
    <t>CLAUDIANA BARBOSA DA SILVA</t>
  </si>
  <si>
    <t>CLAUDIANA SOARES DE SOUSA</t>
  </si>
  <si>
    <t>CLAUDIANE MARIA DA CUNHA</t>
  </si>
  <si>
    <t>CLAUDIO LIMA DE CAMPOS</t>
  </si>
  <si>
    <t>CLAUDIO RODRIGUES DE SOUZA</t>
  </si>
  <si>
    <t>CLEBER NASCIMENTO DE BARROS FERREIRA</t>
  </si>
  <si>
    <t>CLEYTON LOURENCO FERNANDES</t>
  </si>
  <si>
    <t>CLIDENOR FELIX DE ALMEIDA NETO</t>
  </si>
  <si>
    <t>CLIVIA SANTOS DA SILVA</t>
  </si>
  <si>
    <t>CLODOALDO RICARDO SOARES</t>
  </si>
  <si>
    <t>COSME FERREIRA MARQUES</t>
  </si>
  <si>
    <t>CRISTIAN DA SILVA CAMILO</t>
  </si>
  <si>
    <t>CRISTIANA PAULO DA SILVA</t>
  </si>
  <si>
    <t>CRISTIANE GONZAGA PIMENTEL DE OLIVEIRA</t>
  </si>
  <si>
    <t>CRISTIANE PEREIRA DA SILVA</t>
  </si>
  <si>
    <t>CRISTIANO DA SILVA</t>
  </si>
  <si>
    <t>CRISTINA NASCIMENTO DA SILVA</t>
  </si>
  <si>
    <t>CRIZELLY NOBREGA LACERDA</t>
  </si>
  <si>
    <t>DAIANE KELLY GOMES DA SILVA</t>
  </si>
  <si>
    <t>DAILSON MARIANO DE SOUZA</t>
  </si>
  <si>
    <t>DAISA MARIA DOMINGUES</t>
  </si>
  <si>
    <t>DAMIAO PEREIRA NUNES TRICULINO</t>
  </si>
  <si>
    <t>DANIEL ASTOLFI ZOFIAN</t>
  </si>
  <si>
    <t>DANIEL GUIMARAES DE LIMA PINHO</t>
  </si>
  <si>
    <t>DANIEL RAMOS REGIS</t>
  </si>
  <si>
    <t>DANIELA ANISIO DA SILVA</t>
  </si>
  <si>
    <t>DANIELA AZEVEDO TORRES FERREIRA</t>
  </si>
  <si>
    <t>DANIELA TARGINO DE QUEIROZ CAVALCANTI</t>
  </si>
  <si>
    <t>DANIELA VIEIRA TOLENTINO</t>
  </si>
  <si>
    <t>DANIELE MUNIZ DA SILVA</t>
  </si>
  <si>
    <t>DANIELLA CRISTINA MARTINS</t>
  </si>
  <si>
    <t>DANIELLE CARLOS DE LIMA</t>
  </si>
  <si>
    <t>DANIELLE PEREIRA DE PAIVA VASCONCELOS</t>
  </si>
  <si>
    <t>DANIELLY SANTIAGO DA SILVA</t>
  </si>
  <si>
    <t>DANILO AUGUSTO DE OLIVEIRA</t>
  </si>
  <si>
    <t>DANILO OLEGARIO DE LIMA SILVA</t>
  </si>
  <si>
    <t>DANYELLY MURYELLY RESENDE DOS SANTOS</t>
  </si>
  <si>
    <t>DAVI DE ALMEIDA FRANCA</t>
  </si>
  <si>
    <t>DAVID FERREIRA DA SILVA</t>
  </si>
  <si>
    <t>DAVID JEAN DE JESUS</t>
  </si>
  <si>
    <t>DAVID LUCIO NUNES PEREIRA</t>
  </si>
  <si>
    <t>DAVID REED BERGMANN</t>
  </si>
  <si>
    <t>DEBORA ANTONELI</t>
  </si>
  <si>
    <t>DEBORAH AMALIA MOURA RODRIGUES</t>
  </si>
  <si>
    <t>DEBORAH MIRYAN MARTINS ROBERTO</t>
  </si>
  <si>
    <t>DEBORAH RUFINO FRUTUODO MARQUES</t>
  </si>
  <si>
    <t>DEBORAH SARMENTO MENEZES</t>
  </si>
  <si>
    <t>DEBORAH SUYANE VIEIRA ALMEIDA</t>
  </si>
  <si>
    <t>DEISE DE CASTRO OLIVEIRA</t>
  </si>
  <si>
    <t>DEIVID ANTONIO SILVA DE LIMA</t>
  </si>
  <si>
    <t>DEIVID TUNICO PAULO DE SOUZA</t>
  </si>
  <si>
    <t>DELANYA SILVA MOTA</t>
  </si>
  <si>
    <t>DELOSMAR DE OLIVEIRA XAVIER</t>
  </si>
  <si>
    <t>DENIZE CORREIA DE ARAUJO</t>
  </si>
  <si>
    <t>DENNIS HENRIQUE DE LIMA VIEIRA</t>
  </si>
  <si>
    <t>DERLANE AVELINO DA SILVA CLEMENTINO</t>
  </si>
  <si>
    <t>DEUZIQUELHA SANTOS NUNES</t>
  </si>
  <si>
    <t>DEYSE CRISTINA DE OLIVEIRA SANTOS</t>
  </si>
  <si>
    <t>DEYWESON RODRIGUES DIAS</t>
  </si>
  <si>
    <t>DIASSIS DA SILVA MORAIS</t>
  </si>
  <si>
    <t>DIEGO ALAN MANGUEIRA DA SILVA</t>
  </si>
  <si>
    <t>DIEGO ARAUJO DE BRITO</t>
  </si>
  <si>
    <t>DIEGO DA SILVA OLIVEIRA</t>
  </si>
  <si>
    <t>DIEGO DE FRANCA MEDEIROS</t>
  </si>
  <si>
    <t>DIEGO DOS SANTOS LOPES</t>
  </si>
  <si>
    <t>DIEGO FERREIRA DE ANDRADE POSHAR</t>
  </si>
  <si>
    <t>DIEGO MAURICIO SOUSA SANTOS</t>
  </si>
  <si>
    <t>DIEGO RENATO RIBEIRO FERNANDES LISBOA</t>
  </si>
  <si>
    <t>DIEGO SOARES DE MELO</t>
  </si>
  <si>
    <t>DILLAS DE OLIVEIRA RODRIGUES</t>
  </si>
  <si>
    <t>DIOGO DIAS FERNANDES</t>
  </si>
  <si>
    <t>DIOGO FONTES COTTA SIMOES</t>
  </si>
  <si>
    <t>DOMINIQUE SILVA SILVEIRA</t>
  </si>
  <si>
    <t>DOUGLAS LINHARES DO MONTE SANTOS</t>
  </si>
  <si>
    <t>DRIELLE BRUNA MARREIRO RODRIGUES</t>
  </si>
  <si>
    <t>DUILIO RICARDO BRITO DE MELO</t>
  </si>
  <si>
    <t>DVANE VIRGINIA DE ANDRADE ALVES DA SILVA</t>
  </si>
  <si>
    <t>ECICLEIDE GOMES DE LIMA</t>
  </si>
  <si>
    <t>ED FRANCK DE LIMA MEDEIROS</t>
  </si>
  <si>
    <t>EDGLEIDE DA SILVA FELINTO</t>
  </si>
  <si>
    <t>EDICLEIDE DA CUNHA LIMA</t>
  </si>
  <si>
    <t>EDIMILSON FELIX JUNIOR</t>
  </si>
  <si>
    <t>EDINALVA GOMES SA DE CASTRO</t>
  </si>
  <si>
    <t>EDINETE FERNANDES DA SILVA ALVES</t>
  </si>
  <si>
    <t>EDIVALDO JOSE DOS SANTOS</t>
  </si>
  <si>
    <t>EDIVAN DUARTE DE SA</t>
  </si>
  <si>
    <t>EDJA SIMONE DE OLIVEIRA SILVA</t>
  </si>
  <si>
    <t>EDJA WALLESSA DOMINGOS MEIRELES</t>
  </si>
  <si>
    <t>EDJANE SAMPAIO MARCELINO</t>
  </si>
  <si>
    <t>EDMILSON BRITO DE SOUSA</t>
  </si>
  <si>
    <t>EDNA MARIA ARRUDA ZEDEQUE</t>
  </si>
  <si>
    <t>EDNALDO TRAJANO DO NASCIMENTO</t>
  </si>
  <si>
    <t>EDNOBERTO MIGUEL GOMES</t>
  </si>
  <si>
    <t>EDSON MATIAS MARINHO</t>
  </si>
  <si>
    <t>EDSON TEIXEIRA DA SILVA</t>
  </si>
  <si>
    <t>EDUARDO ALVES DE MELO</t>
  </si>
  <si>
    <t>EDUARDO AUADA FERNANDES</t>
  </si>
  <si>
    <t>EDUARDO BARROS MAYER JUNIOR</t>
  </si>
  <si>
    <t>EDUARDO FILIPE MARINHO DA ROCHA</t>
  </si>
  <si>
    <t>EDVANIA DA SILVA MARTINS</t>
  </si>
  <si>
    <t>EDWIRGENS FERREIRA DE ABREU</t>
  </si>
  <si>
    <t>ELAINE DE OLIVEIRA CAVALCANTE</t>
  </si>
  <si>
    <t>ELBA PATRICIA NUNES MAIA</t>
  </si>
  <si>
    <t>ELENILSON DE BRITO COUTINHO</t>
  </si>
  <si>
    <t>ELIANE DE OLIVEIRA ALCANTARA DOS SANTOS</t>
  </si>
  <si>
    <t>ELIANE PEREIRA TREVAS</t>
  </si>
  <si>
    <t>ELIAS MAIA PEREIRA</t>
  </si>
  <si>
    <t>ELICLECIO ALVES LOPES</t>
  </si>
  <si>
    <t>ELIDE CANDIDO DA SILVA</t>
  </si>
  <si>
    <t>ELIETE VITOR NUNES DA COSTA</t>
  </si>
  <si>
    <t>ELINALDA PEREIRA DE SOUSA</t>
  </si>
  <si>
    <t>ELIS DE ARAUJO ALEXANDRE</t>
  </si>
  <si>
    <t>ELISA VIRGINIA RODRIGUES DE ALMEIDA</t>
  </si>
  <si>
    <t>ELISANDRA DE VASCONCELOS VIEIRA DA ROCHA</t>
  </si>
  <si>
    <t>ELISANGELA MATIAS MARINHO</t>
  </si>
  <si>
    <t>ELIZANDRA PEREIRA DOS SANTOS</t>
  </si>
  <si>
    <t>ELIZANGELA FERREIRA DO NASCIMENTO</t>
  </si>
  <si>
    <t>ELLEN CARLA DE ASSIS BRITO</t>
  </si>
  <si>
    <t>ELLEN ROSE BEZERRA ARAUJO VIANA</t>
  </si>
  <si>
    <t>ELLEN THAIS SANTIAGO DA SILVA</t>
  </si>
  <si>
    <t>ELOISA WANDERLEY PESSOA DE LIMA</t>
  </si>
  <si>
    <t>ELTON BRUNO TORQUATO DE MELO</t>
  </si>
  <si>
    <t>ELTON RICARDO CARNEIRO PEIXOTO</t>
  </si>
  <si>
    <t>ELVIS SOARES LOURENCO</t>
  </si>
  <si>
    <t>ELYDA EUFRASIO DA SILVA</t>
  </si>
  <si>
    <t>EMANUEL DE SOUSA NETO</t>
  </si>
  <si>
    <t>EMANUEL RIBEIRO GOUVEIA</t>
  </si>
  <si>
    <t>EMERSON BARROS DE AGUIAR</t>
  </si>
  <si>
    <t>EMILIA DE RODATT OLIVEIRA SILVA</t>
  </si>
  <si>
    <t>EMILIANO GOMES</t>
  </si>
  <si>
    <t>EMILLE SANTIAGO CASTOR</t>
  </si>
  <si>
    <t>EMILLY CABRAL DE OLIVEIRA</t>
  </si>
  <si>
    <t>EMILLY THAYSLA S DA SILVA</t>
  </si>
  <si>
    <t>EMILSON CESAR RAMOS FORMIGA</t>
  </si>
  <si>
    <t>EMILY ALVES DE ALMEIDA</t>
  </si>
  <si>
    <t>EMILY WANRAYRA SILVA</t>
  </si>
  <si>
    <t>EMMANNUELLE DE ALMEIDA BEZERRA</t>
  </si>
  <si>
    <t>EMMANUELLA DE MELO FREIRE</t>
  </si>
  <si>
    <t>EMMANUELLE TARCISIA SANTANA COUTINHO</t>
  </si>
  <si>
    <t>ENELIZA EVARISTO CLAUDIO DA SILVA</t>
  </si>
  <si>
    <t>ERASMO FRANCA DOS SANTOS</t>
  </si>
  <si>
    <t>ERIC RODRIGUES FERREIRA LORDAO</t>
  </si>
  <si>
    <t>ERICA LINS DE ALBUQUERQUE</t>
  </si>
  <si>
    <t>ERICK EDUARDO LIBERATO DE SOUZA</t>
  </si>
  <si>
    <t>ERICK JOSE LACERDA DA SILVA</t>
  </si>
  <si>
    <t>ERICKA SANTOS MATIAS</t>
  </si>
  <si>
    <t>ERICLES SOARES DA COSTA</t>
  </si>
  <si>
    <t>ERIKA MARIANA MENEZES DE FARIAS</t>
  </si>
  <si>
    <t>ERILSON FERNANDO DE LEMOS</t>
  </si>
  <si>
    <t>ERIVALDO CLAUDIO DA SILVA</t>
  </si>
  <si>
    <t>ERIVALDO PEREIRA DE LEMOS</t>
  </si>
  <si>
    <t>ERONALDO FERNANDES DE ARAUJO</t>
  </si>
  <si>
    <t>EROS JOFILY FERNANDES SOARES ARAUJO</t>
  </si>
  <si>
    <t>ERYKA FERNANDES CAVALCANTI BATISTA</t>
  </si>
  <si>
    <t>EUCILANIO GOMES DE SOUZA</t>
  </si>
  <si>
    <t>EUDES DA SILVA BELMIRO</t>
  </si>
  <si>
    <t>EUDES MIGUEL DA COSTA BELMIRO</t>
  </si>
  <si>
    <t>EVANUSA NOGUEIRA DO CARMO</t>
  </si>
  <si>
    <t>EVELLYN LUIZA CLEMENTINO GONCALVES</t>
  </si>
  <si>
    <t>EVERALDO DE ANDRADE SILVA</t>
  </si>
  <si>
    <t>EVERSON LUCAS DA ROCHA SILVA</t>
  </si>
  <si>
    <t>EVERTON CESAR DA SILVA SOARES RAMOS</t>
  </si>
  <si>
    <t>EVERTON JUNIOR IRINEU DA SILVA</t>
  </si>
  <si>
    <t>EZILDA CLAUDIA DE MELO</t>
  </si>
  <si>
    <t>FABIANA DE ALMEIDA MONTEIRO CALDAS</t>
  </si>
  <si>
    <t>FABIANA DINIZ CAROLINO LIMA</t>
  </si>
  <si>
    <t>FABIANA TAVARES DUARTE</t>
  </si>
  <si>
    <t>FABIANNE STEPHANNE SANTOS DE LIMA</t>
  </si>
  <si>
    <t>FABIO DA SILVA COSTA</t>
  </si>
  <si>
    <t>FABRICIA CARDOSO DA SILVA</t>
  </si>
  <si>
    <t>FABRICIA DE ALMEIDA MONTEIRO</t>
  </si>
  <si>
    <t>FELIPE DUTRA DA SILVA</t>
  </si>
  <si>
    <t>FELIPE GUARITA TAVARES LEITE</t>
  </si>
  <si>
    <t>FELIPE KEVEN CARNEIRO DE ARAUJO</t>
  </si>
  <si>
    <t>FELIPE SILVA DAS FLORES</t>
  </si>
  <si>
    <t>FELIPE TEBERGE MEIRELLES</t>
  </si>
  <si>
    <t>FERNANDA AGNES SOBRAL GUIMARAES</t>
  </si>
  <si>
    <t>FERNANDA GABRIELA RODRIGUES LEITE</t>
  </si>
  <si>
    <t>FERNANDO DE ALMEIDA ALBUQUERQUE DAMACENA</t>
  </si>
  <si>
    <t>FERNANDO HUGO FERREIRA DOS PASSOS</t>
  </si>
  <si>
    <t>FERNANDO JOSE LOPES DA SILVA JUNIOR</t>
  </si>
  <si>
    <t>FLAVIA AMARAL DO O DINIZ</t>
  </si>
  <si>
    <t>FLAVIA CRISTINA DOS SANTOS SILVA</t>
  </si>
  <si>
    <t>FLAVIANO OLIVEIRA DA SILVA</t>
  </si>
  <si>
    <t>FLAVIELANE DA SILVA ARAUJO</t>
  </si>
  <si>
    <t>FLAVIO ROBERTO MALHEIROS FELICIANO FILHO</t>
  </si>
  <si>
    <t>FRANCIMAR GONSALVES</t>
  </si>
  <si>
    <t>FRANCINALDO DIAS DA SILVA NETO</t>
  </si>
  <si>
    <t>FRANCISCO DE ALMEIDA BATISTA</t>
  </si>
  <si>
    <t>FRANCISCO DE PAULA FERNANDES</t>
  </si>
  <si>
    <t>FRANCISCO ERINALDO</t>
  </si>
  <si>
    <t>FRANCISCO PETRONIO DANTAS GADELHA</t>
  </si>
  <si>
    <t>FRANCISCO THIAGO DE MOURA SOUSA</t>
  </si>
  <si>
    <t>FRANCISMARCIO MONTEIRO DA SILVA</t>
  </si>
  <si>
    <t>GABRIEL ALVES DE CARVALHO</t>
  </si>
  <si>
    <t>GABRIEL MATTOS GOUVEIA</t>
  </si>
  <si>
    <t>GABRIEL MESSIAS SOUZA DA COSTA</t>
  </si>
  <si>
    <t>GABRIEL VICTO ARAUJO ALMEIDA</t>
  </si>
  <si>
    <t>GABRIELA CRUZ SILVEIRA</t>
  </si>
  <si>
    <t>GABRIELA GOMES DANTAS</t>
  </si>
  <si>
    <t>GABRIELLA LINS CAVALCANTI CHIANCA</t>
  </si>
  <si>
    <t>GABRIELLY FONSECA LIMA</t>
  </si>
  <si>
    <t>GEANCARLA SANTANA DE LIMA</t>
  </si>
  <si>
    <t>GEANE DE OLIVEIRA SANTOS</t>
  </si>
  <si>
    <t>GEARLE SOUZA DE PAIVA</t>
  </si>
  <si>
    <t>GENERINO JEFFERSON TORRES LIMA</t>
  </si>
  <si>
    <t>GENIELLEN MARIA PAIVA COSTA DE MELO</t>
  </si>
  <si>
    <t>GENILDO RODRIGUES ALVES</t>
  </si>
  <si>
    <t>GENILDO VASCONCELOS CUNHA JUNIOR</t>
  </si>
  <si>
    <t>GENILTON ALEXANDRINO DOS SANTOS FILHO</t>
  </si>
  <si>
    <t>GEORGE BEZERRIL UCHOA</t>
  </si>
  <si>
    <t>GEORGIA MIRELLA SANTOS ALVES RAMALHO</t>
  </si>
  <si>
    <t>GEORGINA LUNA RODRIGUES DE ALMEIDA</t>
  </si>
  <si>
    <t>GEORGINA MARQUES GADELHA DE SA MELO</t>
  </si>
  <si>
    <t>GEOVANE ANANIAS BARBOSA</t>
  </si>
  <si>
    <t>GERALDINA ICENA DA SILVA</t>
  </si>
  <si>
    <t>GERALDO CANUTO NETO</t>
  </si>
  <si>
    <t>GERALDO DA SILVA RIBEIRO</t>
  </si>
  <si>
    <t>GERALDO FERNANDES DE ARAUJO</t>
  </si>
  <si>
    <t>GERIANE SOUZA DA SILVA</t>
  </si>
  <si>
    <t>GERLANE CUSTODIO MEDEIROS SOARES</t>
  </si>
  <si>
    <t>GILBERTO MUNIZ DANTAS</t>
  </si>
  <si>
    <t>GILCEANE BARBOSA DA SILVA</t>
  </si>
  <si>
    <t>GILMA GOMES BEZERRA</t>
  </si>
  <si>
    <t>GILSON JANUARIO DA ROCHA</t>
  </si>
  <si>
    <t>GILVANIA ROBERTO DA SILVA</t>
  </si>
  <si>
    <t>GIOVANI CESARI DE ANDRADE BEZERRA</t>
  </si>
  <si>
    <t>GIOVANNI TRAVASSOS PIRES NOMINANDO DINIZ</t>
  </si>
  <si>
    <t>GIOVANNY DOS SANTOS MELO</t>
  </si>
  <si>
    <t>GIULIA GONZAGA BARBOZA</t>
  </si>
  <si>
    <t>GIUSEPPE TRIGUEIRO BEZERRA</t>
  </si>
  <si>
    <t>GLAUCIANE CANDIDO TAVARES</t>
  </si>
  <si>
    <t>GLAUCO VASCONCELOS DE SOUSA</t>
  </si>
  <si>
    <t>GLAYDSON SANTOS DE LIMA</t>
  </si>
  <si>
    <t>GLORIA DE LOURDES AYRES CAVALCANTE SOARES</t>
  </si>
  <si>
    <t>GOLDEMBERG SILVA DE MORAIS</t>
  </si>
  <si>
    <t>GONCALO PERGENTINO DE MORAIS</t>
  </si>
  <si>
    <t>GUILLERME LEITE PESSOA</t>
  </si>
  <si>
    <t>GUSTAVO HENRIQUE ARAUJO GOMES</t>
  </si>
  <si>
    <t>GUSTAVO MAIA RESENDE LUCIO</t>
  </si>
  <si>
    <t>GUSTAVO SILVA BARROS</t>
  </si>
  <si>
    <t>HAGNON HALBERTO CARVALHO DA SILVA</t>
  </si>
  <si>
    <t>HANNA VALESCA SANTIAGO CASTOR</t>
  </si>
  <si>
    <t>HARLAN EMANUEL VIEIRA ROCHA</t>
  </si>
  <si>
    <t>HARLEN GABRIEL VIEIRA ROCHA</t>
  </si>
  <si>
    <t>HAROLDO DE SOUZA FIGUEIREDO</t>
  </si>
  <si>
    <t>HARRYSSON RAMUTH FERNANDES NOGUEIRA</t>
  </si>
  <si>
    <t>HEBE CORREIA GOMES</t>
  </si>
  <si>
    <t>HECTOR RODRIGO DE VASCONCELOS COSTA</t>
  </si>
  <si>
    <t>HEENRIKE CHARLLES RODRIGUES DE SOUSA</t>
  </si>
  <si>
    <t>HELDER MAGNO DE SOUZA MARQUES</t>
  </si>
  <si>
    <t>HELEMILSON DOS SANTOS SOUZA</t>
  </si>
  <si>
    <t>HELENA DA SILVA ALMEIDA</t>
  </si>
  <si>
    <t>HELIO FABIO DE ARAUJO</t>
  </si>
  <si>
    <t>HELITON FIGUEIREDO ABRANTES</t>
  </si>
  <si>
    <t>HELLENRITA LIMA DA LUZ</t>
  </si>
  <si>
    <t>HELTON QUIRINO DE OLIVEIRA</t>
  </si>
  <si>
    <t>HENRIQUE CAVALCANTI LUSTOSA DE ALENCAR</t>
  </si>
  <si>
    <t>HERIKA MARIA PAIVA COSTA DE MELO</t>
  </si>
  <si>
    <t>HERISON DUARTE TARGINO FERNANDES</t>
  </si>
  <si>
    <t>HILDA MASSA DA CUNHA</t>
  </si>
  <si>
    <t>HILTON JOSE BORBOREMA DINIZ</t>
  </si>
  <si>
    <t>HORTENCIA MARIA TAVANA GOMES DE BRITO SILVA</t>
  </si>
  <si>
    <t>HOSANA DOS SANTOS VIEIRA</t>
  </si>
  <si>
    <t>HOZANA PEDRO DA SILVA</t>
  </si>
  <si>
    <t>HUGO FONSECA ARAGAO</t>
  </si>
  <si>
    <t>IAGO EMANOEL CHAGAS DOS SANTOS</t>
  </si>
  <si>
    <t>IAGO SOUZA DA SILVA</t>
  </si>
  <si>
    <t>IAPONIRA ALMEIDA BARBOSA</t>
  </si>
  <si>
    <t>IARA PONTES PEREIRA</t>
  </si>
  <si>
    <t>IGOR WESLEY ALVES DE OLIVEIRA</t>
  </si>
  <si>
    <t>IGOR YURI FIGUEIREDO DA COSTA</t>
  </si>
  <si>
    <t>INACIO NUNES DE SOUSA FILHO</t>
  </si>
  <si>
    <t>INGRID KELLY BARBOSA SILVEIRA</t>
  </si>
  <si>
    <t>INGRYD MARTINS DE PONTES</t>
  </si>
  <si>
    <t>IRANILDA DA SILVA PESSOA</t>
  </si>
  <si>
    <t>IRANILDO LOPES DE SOUZA</t>
  </si>
  <si>
    <t>IRENILDA DOS SANTOS COSTA</t>
  </si>
  <si>
    <t>IRISVALDO SILVA DO NASCIMENTO</t>
  </si>
  <si>
    <t>IRYELE MARIA ANGELO DE MEDEIROS</t>
  </si>
  <si>
    <t>ISA VANESSA MEDEIROS MONTEIRO</t>
  </si>
  <si>
    <t>ISAAC GALVAO BARBOSA</t>
  </si>
  <si>
    <t>ISABEL CRISTINA DUARTE LIMA</t>
  </si>
  <si>
    <t>ISABELLA LINS CAVALCANTI DA SILVA</t>
  </si>
  <si>
    <t>ISABELLE BANDEIRA DA ROCHA</t>
  </si>
  <si>
    <t>ISABELLE CRISTINA SOUSA DE LUCENA</t>
  </si>
  <si>
    <t>ISADORA VIRGINIA DE VASCONCELOS</t>
  </si>
  <si>
    <t>ISAURA MAIA DOS SANTOS ARAUJO</t>
  </si>
  <si>
    <t>ISMENNIA VIVEIROS LINHARES</t>
  </si>
  <si>
    <t>ISRAEL DE JESUS SILVA FILHO</t>
  </si>
  <si>
    <t>ITALO EMANOEL SILVA ARAUJO NEVES</t>
  </si>
  <si>
    <t>ITALO LEONIDAS ALVES AGRA</t>
  </si>
  <si>
    <t>ITALO VINICIUS COSTA DE MEDEIROS</t>
  </si>
  <si>
    <t>ITHALO NASCIMENTO DOS SANTOS</t>
  </si>
  <si>
    <t>IURY ANGELO DE MEDEIROS</t>
  </si>
  <si>
    <t>IVAN RAMOS BEZERRA SILVA FILHO</t>
  </si>
  <si>
    <t>IVANA BORGES DOS SANTOS AGUIAR</t>
  </si>
  <si>
    <t>IVANA GONCALVES DE ALMEIDA TARGINO</t>
  </si>
  <si>
    <t>IVANDRO FERREIRA DE OLIVEIRA</t>
  </si>
  <si>
    <t>IVANICE ALBINO DA SILVA FERREIRA</t>
  </si>
  <si>
    <t>IVANIL FELIX DA SILVA JUNIOR</t>
  </si>
  <si>
    <t>IVANILDA XAVIER DA SILVA</t>
  </si>
  <si>
    <t>IVANILDO JOSE ALVES DA SILVA</t>
  </si>
  <si>
    <t>IVANILSON SILVA ALVES</t>
  </si>
  <si>
    <t>IVONETE MARQUES DA SILVA</t>
  </si>
  <si>
    <t>IZABELLA GEMINIANA DE ARAUJO FERREIRA</t>
  </si>
  <si>
    <t>IZABELLY MILENNA FERREIRA GONCALVES</t>
  </si>
  <si>
    <t>IZAIAS ALVES BARRETO</t>
  </si>
  <si>
    <t>IZAMARA MARIA PIMENTEL PAES BARBOSA</t>
  </si>
  <si>
    <t>JACI DA COSTA RODRIGUES CIRINO</t>
  </si>
  <si>
    <t>JACIARA DA SILVA XAVIER</t>
  </si>
  <si>
    <t>JACKSON EDUARDO FARIAS DE SOUSA</t>
  </si>
  <si>
    <t>JACQUELINE DE OLIVEIRA ANACLETO</t>
  </si>
  <si>
    <t>JACQUELINE DE SALES GOMES</t>
  </si>
  <si>
    <t>JAEDSON FERNANDES DA SILVA</t>
  </si>
  <si>
    <t>JAILMA SOARES MONTEIRO</t>
  </si>
  <si>
    <t>JAILSON DA SILVA SANTOS</t>
  </si>
  <si>
    <t>JAILSON FERNANDES DA SILVA</t>
  </si>
  <si>
    <t>JAILSON VITAL DE SOUZA</t>
  </si>
  <si>
    <t>JAILTON ARAUJO DA SILVA</t>
  </si>
  <si>
    <t>JAIRO FERREIRA PALITOT GOMES</t>
  </si>
  <si>
    <t>JAMILLY MENDES DOS SANTOS</t>
  </si>
  <si>
    <t>JAMILY DANTAS BARBOSA MOREIRA</t>
  </si>
  <si>
    <t>JANAINA CAMPOS DE ALBUQUERQUE</t>
  </si>
  <si>
    <t>JANAINA DA SILVA ARAUJO</t>
  </si>
  <si>
    <t>JANAINA DA SILVA GOMES</t>
  </si>
  <si>
    <t>JANAINA DA SILVA LIMA</t>
  </si>
  <si>
    <t>JANAINA DAS CHAGAS SILVA</t>
  </si>
  <si>
    <t>JANAINA DIAS DOS SANTOS</t>
  </si>
  <si>
    <t>JANAINA LOPES DA SILVA FERREIRA</t>
  </si>
  <si>
    <t>JANAINA MARCULINO DA SILVA</t>
  </si>
  <si>
    <t>JANAINA SANCHEZ MARSZALEK</t>
  </si>
  <si>
    <t>JANAYARA MARIA TAVARES VENTURA</t>
  </si>
  <si>
    <t>JANAYNA KELLY DALIA DE CASTRO</t>
  </si>
  <si>
    <t>JANE MAIA FRANCO</t>
  </si>
  <si>
    <t>JANIERE DOS SANTOS SOUZA</t>
  </si>
  <si>
    <t>JANIERE FLORENCIO HONORATO DOS SANTOS</t>
  </si>
  <si>
    <t>JANISA ALICE CABRAL DE LIMA</t>
  </si>
  <si>
    <t>JANKANDERSON VALERIO CARVALHO DA COSTA</t>
  </si>
  <si>
    <t>JANSEN LUIZ DO NASCIMENTO</t>
  </si>
  <si>
    <t>JANY GRACIELLY KALINE DE SOUZA E SILVA</t>
  </si>
  <si>
    <t>JAQUELINE MIRANDA DA SILVA</t>
  </si>
  <si>
    <t>JAQUELINE RODRIGUES DA SILVA NASCIMENTO</t>
  </si>
  <si>
    <t>JAQUELINE VIEIRA SALES</t>
  </si>
  <si>
    <t>JARBAS GLEBESON TEIXEIRA CAVALCANTE</t>
  </si>
  <si>
    <t>JARDEL ALVES PEREIRA</t>
  </si>
  <si>
    <t>JASMYM GOMES SOARES</t>
  </si>
  <si>
    <t>JEAN CARLOS DA CUNHA SANTOS</t>
  </si>
  <si>
    <t>JEANE ALVES DA SILVA</t>
  </si>
  <si>
    <t>JEFFERSON JAMES GOMES</t>
  </si>
  <si>
    <t>JEFFERSON MAX DE DEUS SILVA</t>
  </si>
  <si>
    <t>JEMMYSON GUILHERME DA SILVA CAVALCANTI</t>
  </si>
  <si>
    <t>JENEFFY MAYARA ALMEIDA MONTEIRO</t>
  </si>
  <si>
    <t>JENNEFF GLEYSSER DANTAS SILVA</t>
  </si>
  <si>
    <t>JENNIFER BRENDA DA SILVA MOREIRA ARAUJO</t>
  </si>
  <si>
    <t>JENNIFER STHEPHANNY SILVA DE AZEVEDO COSTA</t>
  </si>
  <si>
    <t>JERFESON ANDRADE DE CARVALHO</t>
  </si>
  <si>
    <t>JERYSLANE DAYANNE PEDROSA LEITAO</t>
  </si>
  <si>
    <t>JESSICA DINIZ ALVES DE FRANCA</t>
  </si>
  <si>
    <t>JESSICA MAIRLLA ALVES FELINTO</t>
  </si>
  <si>
    <t>JESSICA MARIA CORDEIRO OLIVEIRA</t>
  </si>
  <si>
    <t>JESSICA MAYARA ANDRADE GOMES</t>
  </si>
  <si>
    <t>JESSICA TAMARA CAVALCANTE MARINHO</t>
  </si>
  <si>
    <t>JESSIKA DEISY DIAS DELFINO</t>
  </si>
  <si>
    <t>JESSYCA MACEDO PEREIRA DE BRITO</t>
  </si>
  <si>
    <t>JESUA LUCIANO DE AZEVEDO</t>
  </si>
  <si>
    <t>JETRO ALVES FERREIRA</t>
  </si>
  <si>
    <t>JHON LENNON GOMES DA SILVA</t>
  </si>
  <si>
    <t>JHULIA SANTOS SANTANA</t>
  </si>
  <si>
    <t>JOABSON SOUZA DOS SANTOS</t>
  </si>
  <si>
    <t>JOALBER VICTOR FERREIRA DOS SANTOS</t>
  </si>
  <si>
    <t>JOALYSON DE SOUZA WANDERLEY</t>
  </si>
  <si>
    <t>JOAN DA SILVA NASCIMENTO</t>
  </si>
  <si>
    <t>JOANA DARC DE MEDEIROS</t>
  </si>
  <si>
    <t>JOANDERSON DO NASCIMENTO LIMA</t>
  </si>
  <si>
    <t>JOANDERSON PEREIRA EVANGELISTA</t>
  </si>
  <si>
    <t>JOAO ALBERTO SANTOS DE AZEVEDO NETO</t>
  </si>
  <si>
    <t>JOAO BATISTA BARBOSA</t>
  </si>
  <si>
    <t>JOAO BATISTA FERREIRA DE OLIVEIRA</t>
  </si>
  <si>
    <t>JOAO CARLOS OLIVEIRA DE CARVALHO LIRA</t>
  </si>
  <si>
    <t>JOAO GABRIEL DA SILVA LICARIAO</t>
  </si>
  <si>
    <t>JOAO JOSE BATISTA PIMENTA</t>
  </si>
  <si>
    <t>JOAO LUIZ DE ALMEIDA FILHO</t>
  </si>
  <si>
    <t>JOAO LUIZ PEREIRA NETO</t>
  </si>
  <si>
    <t>JOAO MACHADO DA SILVA FILHO</t>
  </si>
  <si>
    <t>JOAO MARIA VICENTE DOS SANTOS</t>
  </si>
  <si>
    <t>JOAO PEDRO BARRETO CAMELO MOURA</t>
  </si>
  <si>
    <t>JOAO PEDRO LOPES DE ALCANTARA PAIVA</t>
  </si>
  <si>
    <t>JOAO PEDRO MORAES BATISTA MADRUGA DA SILVA</t>
  </si>
  <si>
    <t>JOAO RAFAEL FORMIGA LEITE CAVALCANTE</t>
  </si>
  <si>
    <t>JOAO RICARDO CAVALCANTI TRAVASSOS</t>
  </si>
  <si>
    <t>JOAO VICTOR DOS SANTOS SILVA</t>
  </si>
  <si>
    <t>JOAO VICTOR GUILHERME DE OLIVEIRA</t>
  </si>
  <si>
    <t>JOAO VICTOR PEIXOTO SOARES</t>
  </si>
  <si>
    <t>JOAO VICTOR PEREIRA DA SILVA</t>
  </si>
  <si>
    <t>JOAO VITOR DO NASCIMENTO COSTA</t>
  </si>
  <si>
    <t>JOAQUIM DE OLIVEIRA FAGUNDES NETO</t>
  </si>
  <si>
    <t>JOAQUIM MOREIRA NOBREGA</t>
  </si>
  <si>
    <t>JOCELENE ELEOTERIO DA SILVA</t>
  </si>
  <si>
    <t>JOCELY DA SILVA SANTOS</t>
  </si>
  <si>
    <t>JOEL FERREIRA TRAVASSOS</t>
  </si>
  <si>
    <t>JOELLINTON FRANCO DE LIRA</t>
  </si>
  <si>
    <t>JOELMA DE ARAUJO CAVALCANTE</t>
  </si>
  <si>
    <t>JOELSON LOPES DA COSTA</t>
  </si>
  <si>
    <t>JOICE PALMEIRA DOS SANTOS</t>
  </si>
  <si>
    <t>JOICYELLE NUNES DE LIMA</t>
  </si>
  <si>
    <t>JONAS ARAUJO SILVA</t>
  </si>
  <si>
    <t>JONATHA CARLOS BRAGA SOUZA</t>
  </si>
  <si>
    <t>JONATHA FERREIRA DA SILVA</t>
  </si>
  <si>
    <t>JONATHAN JORGE RODRIGUES BARBOSA JUNIOR</t>
  </si>
  <si>
    <t>JORA SANLAI DE LIMA SOUZA</t>
  </si>
  <si>
    <t>JORGE LUIZ CAMILO DA SILVA</t>
  </si>
  <si>
    <t>JORIO MACHADO DANTAS</t>
  </si>
  <si>
    <t>JORRANA RAVLA DOS SANTOS ALEXANDRE</t>
  </si>
  <si>
    <t>JOSAMARA LEMOS MARTINS</t>
  </si>
  <si>
    <t>JOSE ADOLFO DO NASCIMENTO JUNIOR</t>
  </si>
  <si>
    <t>JOSE ALBERTO FERREIRA DOS SANTOS</t>
  </si>
  <si>
    <t>JOSE ALEXSANDRO R BARBOSA</t>
  </si>
  <si>
    <t>JOSE ALFREDO MORORO ATHAYDE</t>
  </si>
  <si>
    <t>JOSE ARNALDO PEREIRA DA SILVA JUNIOR</t>
  </si>
  <si>
    <t>JOSE BARBOSA DOS SANTOS FILHO</t>
  </si>
  <si>
    <t>JOSE CARLOS BARBOSA DA CUNHA</t>
  </si>
  <si>
    <t>JOSE CARLOS DE SOUSA</t>
  </si>
  <si>
    <t>JOSE CARLOS GOMES DA SILVA</t>
  </si>
  <si>
    <t>JOSE CLAUDIO MARTINS DOS SANTOS</t>
  </si>
  <si>
    <t>JOSE DAVI CRUZ DINIZ</t>
  </si>
  <si>
    <t>JOSE EDUARDO PINTO MONTEIRO</t>
  </si>
  <si>
    <t>JOSE ERIVAM DE ALMEIDA JUNIOR</t>
  </si>
  <si>
    <t>JOSE FERNANDO DE CASTRO GONCALVES</t>
  </si>
  <si>
    <t>JOSE GONCALVES DE SOUZA JUNIOR</t>
  </si>
  <si>
    <t>JOSE JANDEILSON BENTO ALVES</t>
  </si>
  <si>
    <t>JOSE JUNIARQUE DE SOUZA</t>
  </si>
  <si>
    <t>JOSE LINO FERREIRA NETO</t>
  </si>
  <si>
    <t>JOSE LOPES DA SILVA NETO</t>
  </si>
  <si>
    <t>JOSE LUCIANO DA SILVA FILHO</t>
  </si>
  <si>
    <t>JOSE MARIA CESAR NETO</t>
  </si>
  <si>
    <t>JOSE MARIA PEREIRA GARCIA JUNIOR</t>
  </si>
  <si>
    <t>JOSE MARIO PEREIRA JUNIOR</t>
  </si>
  <si>
    <t>JOSE NAILTON MARTINS DE ARAUJO</t>
  </si>
  <si>
    <t>JOSE NEWTON SALES CARNEIRO DA CUNHA</t>
  </si>
  <si>
    <t>JOSE PAULO DOS SANTOS</t>
  </si>
  <si>
    <t>JOSE PROCOPIO DE SOUTO NETO</t>
  </si>
  <si>
    <t>JOSE ROBERTO ARRUDA DA SILVA</t>
  </si>
  <si>
    <t>JOSE ROBERTO DE ALMEIDA FERREIRA FILHO</t>
  </si>
  <si>
    <t>JOSE RODOLFO DE LUCENA CORDEIRO</t>
  </si>
  <si>
    <t>JOSE RUDSON BEZERRA DE ARAUJO</t>
  </si>
  <si>
    <t>JOSE UEDSON LUIZ DA SILVA JUNIOR</t>
  </si>
  <si>
    <t>JOSE URIEL TRAVASSOS SARINHO</t>
  </si>
  <si>
    <t>JOSE VICTOR ANDRADE DOS SANTOS</t>
  </si>
  <si>
    <t>JOSE WELINGTON FERNANDES ALVES</t>
  </si>
  <si>
    <t>JOSEANE DE SALES PAIVA SILVA</t>
  </si>
  <si>
    <t>JOSEFA CAMILA SANTOS DA SILVA</t>
  </si>
  <si>
    <t>JOSEFA HELENA TARGINO FERREIRA</t>
  </si>
  <si>
    <t>JOSEILDO DE OLIVEIRA ARAUJO</t>
  </si>
  <si>
    <t>JOSEILTON DE ARAUJO SOUZA</t>
  </si>
  <si>
    <t>JOSELIA CONSTANTINO DE SALES</t>
  </si>
  <si>
    <t>JOSELIA MARQUES PEREIRA</t>
  </si>
  <si>
    <t>JOSENILDO MARTINS DOS SANTOS</t>
  </si>
  <si>
    <t>JOSENILSON CESARIO DA CUNHA</t>
  </si>
  <si>
    <t>JOSIANA SILVA LIMA DE VASCONCELOS</t>
  </si>
  <si>
    <t>JOSIANE MARIA SOUZA DE ANDRADE SILVA</t>
  </si>
  <si>
    <t>JOSICLEIDE DA SILVA BEZERRA</t>
  </si>
  <si>
    <t>JOSICLEITON MARQUES DE LIMA</t>
  </si>
  <si>
    <t>JOSILDA DA SILVA NUNES</t>
  </si>
  <si>
    <t>JOSILENE DA SILVA FELIX</t>
  </si>
  <si>
    <t>JOSILENE GOMES DO NASCIMENTO</t>
  </si>
  <si>
    <t>JOSIMAR ADAO VARSALLE</t>
  </si>
  <si>
    <t>JOSINEA ALVES TORQUATO</t>
  </si>
  <si>
    <t>JOSINILCE FRANCELINO DOS SANTOS</t>
  </si>
  <si>
    <t>JOSIVELTON TENORIO SILVESTRE DA SILVA</t>
  </si>
  <si>
    <t>JOVELINE RIBEIRO TORQUATO</t>
  </si>
  <si>
    <t>JUANILDA RESENDE GOMES</t>
  </si>
  <si>
    <t>JUCIANO LACERDA DE ALENCAR</t>
  </si>
  <si>
    <t>JUCIELY GOMES DE CASTRO</t>
  </si>
  <si>
    <t>JULIA AUGUSTA DE ASSIS LIMA</t>
  </si>
  <si>
    <t>JULIA ERVELYN FEITOSA ABREU</t>
  </si>
  <si>
    <t>JULIA MARIA XAVIER DA SILVA</t>
  </si>
  <si>
    <t>JULIA RAFAELA SILVA DE ANDRADE</t>
  </si>
  <si>
    <t>JULIA SOARES DO REGO BARBOSA</t>
  </si>
  <si>
    <t>JULIANA DA CONCEICAO SILVA</t>
  </si>
  <si>
    <t>JULIANA ISABEL GAMA DE OLIVEIRA</t>
  </si>
  <si>
    <t>JULIANA MATILDE DOS SANTOS</t>
  </si>
  <si>
    <t>JULIANA RAMOS DE OLIVEIRA</t>
  </si>
  <si>
    <t>JULIANA ROCHA CAMELO</t>
  </si>
  <si>
    <t>JULIANA SILVA DA COSTA</t>
  </si>
  <si>
    <t>JULIETH FREIRE DA COSTA</t>
  </si>
  <si>
    <t>JULIO CESAR ANDRADE DA SILVA</t>
  </si>
  <si>
    <t>JULIO CESAR SANTOS ARAUJO</t>
  </si>
  <si>
    <t>JULITA FABIA CARNEIRO DE SA</t>
  </si>
  <si>
    <t>JULLY KATTLEN CARVALHO DE LIMA</t>
  </si>
  <si>
    <t>JUNIO BATISTA DE LIMA</t>
  </si>
  <si>
    <t>JURACY ALEXANDRE DANTAS JUNIOR</t>
  </si>
  <si>
    <t>JUSSIENNA SIMAO CAVALCANTE</t>
  </si>
  <si>
    <t>KAILANNY ALVES DUTRA</t>
  </si>
  <si>
    <t>KALIANDRA GLAUBENIA DE MOURA DUARTE</t>
  </si>
  <si>
    <t>KALINA DE LACERDA PESSOA</t>
  </si>
  <si>
    <t>KALINE DA SILVA ALVES</t>
  </si>
  <si>
    <t>KALLYNE MARIA DE OLIVEIRA SOARES</t>
  </si>
  <si>
    <t>KALYNE VIANA TAVORA LIMA</t>
  </si>
  <si>
    <t>KAMILLA OLIVEIRA DE AMORIM</t>
  </si>
  <si>
    <t>KARINA ESPINOLA GUEDES DO VALE</t>
  </si>
  <si>
    <t>KARINE ESTEFANE SILVA DO MONTE</t>
  </si>
  <si>
    <t>KARLA DANIELLY ARAUJO XAVIER</t>
  </si>
  <si>
    <t>KARLA WANESSA VIEIRA DE SOUSA</t>
  </si>
  <si>
    <t>KAROLINE ELLEN TORRES VARELA</t>
  </si>
  <si>
    <t>KAROLLYNE SILVA DE BARROS</t>
  </si>
  <si>
    <t>KASSIA VIRGINIA TERTO DA SILVA</t>
  </si>
  <si>
    <t>KATHIA CILENE NUNES DOS SANTOS</t>
  </si>
  <si>
    <t>KATIA CILENE CORREIA BARBOSA</t>
  </si>
  <si>
    <t>KATIA MARIA ARAUJO DE LUNA FREIRE</t>
  </si>
  <si>
    <t>KAYSA MARA SOARES MEDEIROS</t>
  </si>
  <si>
    <t>KELVYN DOUGLAS CORDEIRO ARAUJO</t>
  </si>
  <si>
    <t>KETTYLON BASTOS DO NASCIMENTO</t>
  </si>
  <si>
    <t>KEYLLA CHRISTINA ALCANTARA DE MOURA GUEDES</t>
  </si>
  <si>
    <t>KLEBER SILVA DANTAS</t>
  </si>
  <si>
    <t>KYMAYR MACIEL QINTINO</t>
  </si>
  <si>
    <t>LADJANE MARIA DA COSTA PAIVA</t>
  </si>
  <si>
    <t>LAERSON DANTAS DE OLIVEIRA</t>
  </si>
  <si>
    <t>LAERTY CANDIDO RAMOS DA SILVA</t>
  </si>
  <si>
    <t>LAIS ARAUJO DE SOUSA</t>
  </si>
  <si>
    <t>LAIS FERNANDES GONCALVES DO NASCIMENTO</t>
  </si>
  <si>
    <t>LAIS KELLY DA SILVA BRITO</t>
  </si>
  <si>
    <t>LAISIANNE MENDES PEDROZA</t>
  </si>
  <si>
    <t>LAIZA KATHIANE VIRGOLINO RODRIGUES</t>
  </si>
  <si>
    <t>LANDIENE MARTINS DE ALCANTARA</t>
  </si>
  <si>
    <t>LARA LUISA MOREIRA MAGALHAES</t>
  </si>
  <si>
    <t>LARISSA DE LIMA SILVA</t>
  </si>
  <si>
    <t>LARISSA DOMINGOS DE OLIVEIRA ARAUJO</t>
  </si>
  <si>
    <t>LARISSA LINO DE SOUSA LIMA</t>
  </si>
  <si>
    <t>LARISSA RODRIGUES NASCIMENTO</t>
  </si>
  <si>
    <t>LARISSA TARGINO SOARES DE LUCENA</t>
  </si>
  <si>
    <t>LARYSSA IELPO MENDONCA DA SILVA</t>
  </si>
  <si>
    <t>LAURA ALVES DE LIMA</t>
  </si>
  <si>
    <t>LAURICELIA GALDINO DA CRUZ</t>
  </si>
  <si>
    <t>LAURINDA FERREIRA DE LIMA</t>
  </si>
  <si>
    <t>LAURO SERGIO MAIA DE VASCONCELOS</t>
  </si>
  <si>
    <t>LAYANE JOYCE CRESCENCIO DE BRITO FERNANDES</t>
  </si>
  <si>
    <t>LAYS GABRIELE FERREIRA XAVIER</t>
  </si>
  <si>
    <t>LAYSA GUEDES DINIZ</t>
  </si>
  <si>
    <t>LAYSE MILENA FERREIRA LEAL</t>
  </si>
  <si>
    <t>LEANDRO GOUVEIA DE ARAUJO</t>
  </si>
  <si>
    <t>LEANDRO VIANA MADRUGA</t>
  </si>
  <si>
    <t>LENIEFERSON MARCELINO DE ARAUJO</t>
  </si>
  <si>
    <t>LENILDA RODRIGUES DE OLIVEIRA NEVES</t>
  </si>
  <si>
    <t>LENILSON SANTOS DA SILVA</t>
  </si>
  <si>
    <t>LEOBERTO GOMES DOS SANTOS JUNIOR</t>
  </si>
  <si>
    <t>LEONARDO ALIXANDRE DA SILVA</t>
  </si>
  <si>
    <t>LEONARDO DE MELO FERNANDES</t>
  </si>
  <si>
    <t>LEONARDO KANASHIRO GAVA SEGUNDO</t>
  </si>
  <si>
    <t>LEONARDO MIKAEL SIMPLICIO GONCALVES DA SILVA</t>
  </si>
  <si>
    <t>LEONARDO SANTANA NEIVA FILHO</t>
  </si>
  <si>
    <t>LETICIA BEZERRA LIMA</t>
  </si>
  <si>
    <t>LETICIA DA SILVA PESSOA ALVES</t>
  </si>
  <si>
    <t>LETICIA EMILIA DOS SANTOS GONCALVES</t>
  </si>
  <si>
    <t>LETICIA GABRIELLY SOUZA DE OLIVEIRA MELO</t>
  </si>
  <si>
    <t>LEUDACI SOARES MISSIAS</t>
  </si>
  <si>
    <t>LEUZA TELES DOS SANTOS</t>
  </si>
  <si>
    <t>LEYDSON VICENTE DE SOUZA</t>
  </si>
  <si>
    <t>LIDENISE ANDRADE MIRANDA</t>
  </si>
  <si>
    <t>LIDIANA MARIA DA COSTA</t>
  </si>
  <si>
    <t>LIDIANE DE LIMA NASCIMENTO</t>
  </si>
  <si>
    <t>LIDIANE GOMES ALVES</t>
  </si>
  <si>
    <t>LILIANE ROSAS BISPO</t>
  </si>
  <si>
    <t>LINDAYANE RUFINO FERREIRA</t>
  </si>
  <si>
    <t>LINDERLAN ALVES DA SILVA</t>
  </si>
  <si>
    <t>LIVIA CORDEIRO DA SILVA</t>
  </si>
  <si>
    <t>LIZIEUX DE LOURDES MELO BARBOSA</t>
  </si>
  <si>
    <t>LOUISE DE ASSIS DA SILVA DIAS</t>
  </si>
  <si>
    <t>LUANNA SILVA MORAIS</t>
  </si>
  <si>
    <t>LUCAS BRILHANTE CAVALCANTE</t>
  </si>
  <si>
    <t>LUCAS CESAR OLIVEIRA SILVA</t>
  </si>
  <si>
    <t>LUCAS DE JESUS ALBUQUERQUE</t>
  </si>
  <si>
    <t>LUCAS DE SA GUSMAO</t>
  </si>
  <si>
    <t>LUCAS DOMINGOS DA SILVA</t>
  </si>
  <si>
    <t>LUCAS FERREIRA CAVALCANTE</t>
  </si>
  <si>
    <t>LUCAS GABRIEL FERREIRA LINHARES</t>
  </si>
  <si>
    <t>LUCAS INACIO SOARES DE FARIAS</t>
  </si>
  <si>
    <t>LUCAS SILVA SABINO</t>
  </si>
  <si>
    <t>LUCAS WALLACE BATISTA DA FONSECA</t>
  </si>
  <si>
    <t>LUCCAS PESSOA WANDERLEY</t>
  </si>
  <si>
    <t>LUCEMA LEANDRO DE OLIVEIRA</t>
  </si>
  <si>
    <t>LUCIA DE FATIMA ARAUJO E SILVA</t>
  </si>
  <si>
    <t>LUCIA DE FATIMA PINTO DA SILVA</t>
  </si>
  <si>
    <t>LUCIA SILVA DE ANDRADE</t>
  </si>
  <si>
    <t>LUCIANA GOMES DA SILVA</t>
  </si>
  <si>
    <t>LUCIANA PAIVA DO NASCIMENTO ALBUQUERQUE</t>
  </si>
  <si>
    <t>LUCIANA VIEIRA GALDINO RIBEIRO</t>
  </si>
  <si>
    <t>LUCIANE MARIA FRANCA DA SILVA</t>
  </si>
  <si>
    <t>LUCIANO ABRANTES DE OLIVEIRA ALVES</t>
  </si>
  <si>
    <t>LUCIANO ATAIDE DO NASCIMENTO</t>
  </si>
  <si>
    <t>LUCIANO HENRIQUES E SILVA</t>
  </si>
  <si>
    <t>LUCIELE LIMA DA SILVA</t>
  </si>
  <si>
    <t>LUCIVALDO FERREIRA DE SOUZA PEREIRA</t>
  </si>
  <si>
    <t>LUDMILA LACERDA CAVALCANTE LEITAO</t>
  </si>
  <si>
    <t>LUIS CARLOS DOS SANTOS</t>
  </si>
  <si>
    <t>LUIS CARLOS MENDES OLIVEIRA DA SILVA</t>
  </si>
  <si>
    <t>LUIS CLAUDIO PEREIRA DE OLIVEIRA</t>
  </si>
  <si>
    <t>LUIS DE OLIVEIRA MOTA</t>
  </si>
  <si>
    <t>LUIS FELIPE COUTINHO GUERRA</t>
  </si>
  <si>
    <t>LUIS HENRIQUE ALVES BEZERRA</t>
  </si>
  <si>
    <t>LUIZ ALBERTO MARQUES PEREIRA</t>
  </si>
  <si>
    <t>LUIZ ANTONIO DE MIRANDA ALVINO</t>
  </si>
  <si>
    <t>LUIZ CARLOS GOMES JUNIOR</t>
  </si>
  <si>
    <t>LUIZ CARLOS NASCIMENTO VARELA</t>
  </si>
  <si>
    <t>LUIZ GONZAGA MEIRELES DA SILVA FILHO</t>
  </si>
  <si>
    <t>LUIZ GUSTAVO FERNANDES ANDRIOLA DA SILVA</t>
  </si>
  <si>
    <t>LUIZ HENRIQUE FERNANDES ANDRIOLA DA SILVA</t>
  </si>
  <si>
    <t>LUIZ PEDRO DA SILVA</t>
  </si>
  <si>
    <t>LUIZ PIMENTEL DE OLIVEIRA JUNIOR</t>
  </si>
  <si>
    <t>LUIZ RODRIGUES DE CARVALHO NETO</t>
  </si>
  <si>
    <t>LUIZA MARIA VIEIRA BASTOS</t>
  </si>
  <si>
    <t>LUZIMAR CANDIDO DO NASCIMENTO</t>
  </si>
  <si>
    <t>LUZIMAR CARDOSO DA SILVA NUNES</t>
  </si>
  <si>
    <t>LYEDO CESAR MONTEIRO DA CRUZ</t>
  </si>
  <si>
    <t>LYZANDRA GUIMARAES SILVA</t>
  </si>
  <si>
    <t>MACILEIDE DE OLIVEIRA CAMPOS</t>
  </si>
  <si>
    <t>MAGDALY CASSIA DE ANDRADE SILVA</t>
  </si>
  <si>
    <t>MAINE MENEZES GODOI FERNANDES</t>
  </si>
  <si>
    <t>MAISA MARIA GABY FERREIRA DE JESUS</t>
  </si>
  <si>
    <t>MALFRIZA FRANCISCA DA COSTA NETA</t>
  </si>
  <si>
    <t>MANOEL BRUNO PINHEIRO FERRER</t>
  </si>
  <si>
    <t>MANUELA SOUZA DE ALMEIDA VIEGAS</t>
  </si>
  <si>
    <t>MANUELLA GOMES SALES</t>
  </si>
  <si>
    <t>MARCELA ADELINO DA SILVA</t>
  </si>
  <si>
    <t>MARCELA DE ALUSTAU FINIZOLA</t>
  </si>
  <si>
    <t>MARCELA SABRINA ALVES PASCOAL</t>
  </si>
  <si>
    <t>MARCELO ARRUDA DA SILVA</t>
  </si>
  <si>
    <t>MARCELO DE OLIVEIRA SANTOS</t>
  </si>
  <si>
    <t>MARCELO GLAUCO SOARES BENTO</t>
  </si>
  <si>
    <t>MARCELO JOSE MONTEIRO QUARESMA</t>
  </si>
  <si>
    <t>MARCELO VICENTE LANCEROTTI</t>
  </si>
  <si>
    <t>MARCIA CAVALCANTI MENEZES</t>
  </si>
  <si>
    <t>MARCIA MARTINS DE LIMA</t>
  </si>
  <si>
    <t>MARCIA WALKUIRIA JORGE</t>
  </si>
  <si>
    <t>MARCIO EDUARDO DE SOUZA BULHOES</t>
  </si>
  <si>
    <t>MARCIO GUIMARAES DA SILVA</t>
  </si>
  <si>
    <t>MARCIO JOSE FIGUEIREDO DE LACERDA</t>
  </si>
  <si>
    <t>MARCIO ROSEMBERG SANTOS DE ALMEIDA</t>
  </si>
  <si>
    <t>MARCIO SIMAO CAVALCANTE</t>
  </si>
  <si>
    <t>MARCONDE DE SOUZA BARBOSA JUNIOR</t>
  </si>
  <si>
    <t>MARCONE DE ARAUJO SANTOS</t>
  </si>
  <si>
    <t>MARCONE DE OLIVEIRA CAMPOS</t>
  </si>
  <si>
    <t>MARCONE GONCALVES DA CUNHA</t>
  </si>
  <si>
    <t>MARCONE RODRIGUES DA SILVA FILHO</t>
  </si>
  <si>
    <t>MARCOS ANTONIO LOPES DA COSTA</t>
  </si>
  <si>
    <t>MARCOS DOS SANTOS FERREIRA JUNIOR</t>
  </si>
  <si>
    <t>MARCOS VALERIO DANTAS DE FIGUEIREDO</t>
  </si>
  <si>
    <t>MARCOS VINICIOS FERREIRA ALVES</t>
  </si>
  <si>
    <t>MARCOS VINICIUS FRANCO DE FREITAS</t>
  </si>
  <si>
    <t>MARCUS ANATONIO DE LIMA DANTAS</t>
  </si>
  <si>
    <t>MARGARETH RAMALHO DINIZ MUNIZ DO NASCIMENTO</t>
  </si>
  <si>
    <t>MARIA AMALIA PEREIRA PINHEIRO SANTOS</t>
  </si>
  <si>
    <t>MARIA APARECIDA DE ALMEIDA SOUZA</t>
  </si>
  <si>
    <t>MARIA APARECIDA NUNES DA COSTA</t>
  </si>
  <si>
    <t>MARIA BEATRIZ MONTEIRO FERNANDES</t>
  </si>
  <si>
    <t>MARIA BERNADETE MENDONCA DE OLIVEIRA</t>
  </si>
  <si>
    <t>MARIA BETANIA MARTINS DE ANDRADE GERMANO</t>
  </si>
  <si>
    <t>MARIA CLARA BARBOSA FERNANDES</t>
  </si>
  <si>
    <t>MARIA CLARA CARVALHO TRAVASSOS</t>
  </si>
  <si>
    <t>MARIA CLARA DE ALBUQUERQUE SILVA</t>
  </si>
  <si>
    <t>MARIA CLARA DIAS SILVA</t>
  </si>
  <si>
    <t>MARIA CLARA FERREIRA DA SILVA</t>
  </si>
  <si>
    <t>MARIA CLARA LIMA DA SILVEIRA</t>
  </si>
  <si>
    <t>MARIA CLARA RIBEIRO COSTA</t>
  </si>
  <si>
    <t>MARIA CLARA SILVA DE SOUZA</t>
  </si>
  <si>
    <t>MARIA CLARA SILVA FORMIGA</t>
  </si>
  <si>
    <t>MARIA CLAUDIA CAVALCANTI MILANES</t>
  </si>
  <si>
    <t>MARIA DA CONCEICAO CHAVES NOBERTO</t>
  </si>
  <si>
    <t>MARIA DA CONSOLACAO SILVA SANTIAGO</t>
  </si>
  <si>
    <t>MARIA DA LUZ ALVES DA SILVA</t>
  </si>
  <si>
    <t>MARIA DAS DORES DE SOUZA</t>
  </si>
  <si>
    <t>MARIA DAS GRACAS BEZERRA</t>
  </si>
  <si>
    <t>MARIA DAS GRACAS RODRIGUES DE LIMA</t>
  </si>
  <si>
    <t>MARIA DAS NEVES FERREIRA ROCHA</t>
  </si>
  <si>
    <t>MARIA DE FATIMA BORGES DA SILVA</t>
  </si>
  <si>
    <t>MARIA DE FATIMA DOS SANTOS SA QUEIROZ</t>
  </si>
  <si>
    <t>MARIA DE FATIMA RODRIGUES DOS SANTOS</t>
  </si>
  <si>
    <t>MARIA DE FATIMA SIMOES ONOFRE</t>
  </si>
  <si>
    <t>MARIA DE LOURDES DE OLIVEIRA RODRIGUES</t>
  </si>
  <si>
    <t>MARIA DIANA PAULO BARBOSA</t>
  </si>
  <si>
    <t>MARIA DO ROSARIO DURAND FALCONE DE ALMEIDA</t>
  </si>
  <si>
    <t>MARIA DO SOCORRO MARQUES LEAL</t>
  </si>
  <si>
    <t>MARIA EDUARDA ALVES LOUREDO</t>
  </si>
  <si>
    <t>MARIA EDUARDA DA SILVA SOARES</t>
  </si>
  <si>
    <t>MARIA EDUARDA DE ARAUJO GUEDES</t>
  </si>
  <si>
    <t>MARIA EDUARDA DOS SANTOS DE ALMEIDA</t>
  </si>
  <si>
    <t>MARIA EDUARDA LOURENCO DO NASCIMENTO</t>
  </si>
  <si>
    <t>MARIA EDUARDA RAMOS DE VASCONCELOS SANTANA</t>
  </si>
  <si>
    <t>MARIA EDUARDA VASCONCELOS DE BARROS LIMA</t>
  </si>
  <si>
    <t>MARIA EMANUELLE DE SOUZA</t>
  </si>
  <si>
    <t>MARIA ERINEIDE GALDINO ALEIXO</t>
  </si>
  <si>
    <t>MARIA FERNANDA CAVALCANTI MILANEZ ORDONHO</t>
  </si>
  <si>
    <t>MARIA FERNANDA DA SILVA SOARES</t>
  </si>
  <si>
    <t>MARIA FERNANDA DOS SANTOS MEDEIROS</t>
  </si>
  <si>
    <t>MARIA GABRIELA FRANCA DE ARAUJO</t>
  </si>
  <si>
    <t>MARIA GABRIELLY CARNEIRO DE LIMA</t>
  </si>
  <si>
    <t>MARIA GABRIELY DE OLIVEIRA FERREIRA MELO</t>
  </si>
  <si>
    <t>MARIA GORETH GOMES DE LIMA</t>
  </si>
  <si>
    <t>MARIA HELENA DO NASCIMENTO CUNHA</t>
  </si>
  <si>
    <t>MARIA HELLENA PEREIRA DE SOUZA</t>
  </si>
  <si>
    <t>MARIA IASMIM NOBREGA LIRA SOARES DE OLIVEIRA</t>
  </si>
  <si>
    <t>MARIA IVANIZA FELIX DE LIMA</t>
  </si>
  <si>
    <t>MARIA IZABEL DOS SANTOS ALVES</t>
  </si>
  <si>
    <t>MARIA JAINY DE SOUZA PAIVA</t>
  </si>
  <si>
    <t>MARIA JANIEYRE ALVES BACALHAU</t>
  </si>
  <si>
    <t>MARIA JOSE ALVES DE FREITAS SILVA</t>
  </si>
  <si>
    <t>MARIA JOSE MARTINS DE SOUZA FERREIRA</t>
  </si>
  <si>
    <t>MARIA JOSETE CLEMENTE LOPES</t>
  </si>
  <si>
    <t>MARIA JUCIANA LIMA GERALDO</t>
  </si>
  <si>
    <t>MARIA KAROLINE GOMES CUNHA LIMA</t>
  </si>
  <si>
    <t>MARIA KASSIA DE JESUS BERNARDINO</t>
  </si>
  <si>
    <t>MARIA LUCIA FELIX LEITE</t>
  </si>
  <si>
    <t>MARIA LUCIANA DE CARVALHO</t>
  </si>
  <si>
    <t>MARIA LUIZA CORREIA GOMES CARDOSO DE LIMA</t>
  </si>
  <si>
    <t>MARIA MARCILAINE DE FRANCA</t>
  </si>
  <si>
    <t>MARIA ROSANGELA MOREIRA DE OLIVEIRA</t>
  </si>
  <si>
    <t>MARIA SALETE NASCIMENTO FERREIRA</t>
  </si>
  <si>
    <t>MARIA SULENE BATISTA DE MELO GOMES</t>
  </si>
  <si>
    <t>MARIA VANUZA RODRIGUES NEVES DA SILVA</t>
  </si>
  <si>
    <t>MARIA VERONICA DA COSTA SILVA</t>
  </si>
  <si>
    <t>MARIA VERONICA SOARES BRITO</t>
  </si>
  <si>
    <t>MARIA VITORIA CABRAL DONATO</t>
  </si>
  <si>
    <t>MARIA VITORIA CARVALHO TRAVASSOS</t>
  </si>
  <si>
    <t>MARIA VITORIA RODRIGUES MACIEL DE SANTANA</t>
  </si>
  <si>
    <t>MARIA WANDERLUCIA MONTEIRO</t>
  </si>
  <si>
    <t>MARIANA ARAUJO BALDUINO DE ALBUQUERQUE</t>
  </si>
  <si>
    <t>MARIANA DE SOUSA FELIX FERREIRA</t>
  </si>
  <si>
    <t>MARIANA FIRMINO VIEIRA LOPES</t>
  </si>
  <si>
    <t>MARIANA TARGINO DE OLIVEIRA</t>
  </si>
  <si>
    <t>MARIANGELA FRANCA DE MENDONCA PONTES</t>
  </si>
  <si>
    <t>MARIANNA DE QUEIROZ ARAUJO</t>
  </si>
  <si>
    <t>MARIANY SILVA SOUZA</t>
  </si>
  <si>
    <t>MARICELIA DUARTE DA SILVA</t>
  </si>
  <si>
    <t>MARILANGE DA SILVA ALMEIDA</t>
  </si>
  <si>
    <t>MARILENE FERREIRA DA COSTA</t>
  </si>
  <si>
    <t>MARILIA ALCANTARA GUEDES</t>
  </si>
  <si>
    <t>MARINA LUCENA DA SILVA</t>
  </si>
  <si>
    <t>MARINA VERAS VASCONCELOS</t>
  </si>
  <si>
    <t>MARIO HERBERTH ARAUJO DE BARROS</t>
  </si>
  <si>
    <t>MARIZE RIBEIRO ALEXANDRE</t>
  </si>
  <si>
    <t>MARJORY MONT MORENCY PINHEIRO GRILO</t>
  </si>
  <si>
    <t>MARTA GALVAO DE DEUS</t>
  </si>
  <si>
    <t>MARTA NICOLE DE MENDONCA</t>
  </si>
  <si>
    <t>MARTINHO CICERO CORREIRA BARBOSA</t>
  </si>
  <si>
    <t>MATEUS BRILHANTE CAVALCANTE</t>
  </si>
  <si>
    <t>MATEUS CANDIDO DO NASCIMENTO</t>
  </si>
  <si>
    <t>MATEUS GUILHERME DE SOUZA</t>
  </si>
  <si>
    <t>MATHEUS ACHILES SILVA RIQUE NOBREGA</t>
  </si>
  <si>
    <t>MATHEUS ALVES DE PONTES</t>
  </si>
  <si>
    <t>MATHEUS ARRUDA FEITOSA</t>
  </si>
  <si>
    <t>MATHEUS HENRIQUE CAVALCANTI BATISTA</t>
  </si>
  <si>
    <t>MAURICIO CESAR SILVA DE SOUZA</t>
  </si>
  <si>
    <t>MAURICIO CLEMENTINO</t>
  </si>
  <si>
    <t>MAYANNA KESSIA CARVALHO GUIMARAES COSTA FONSE</t>
  </si>
  <si>
    <t>MAYANNY LAIS EVARISTO ARAUJO</t>
  </si>
  <si>
    <t>MAYARA MAGNA SOARES DOS SANTOS</t>
  </si>
  <si>
    <t>MAYARA SOUZA DA SILVA BEZERRA</t>
  </si>
  <si>
    <t>MAYKON PEREIRA FERREIRA FINIZOLA</t>
  </si>
  <si>
    <t>MAYZA MAYJANE DE BELCHIOR PIRES</t>
  </si>
  <si>
    <t>MERCIA SILVA DE CARVALHO</t>
  </si>
  <si>
    <t>MICHELINE RODRIGUES DOS SANTOS</t>
  </si>
  <si>
    <t>MICKAEL MARQUES DE OLIVEIRA SILVA</t>
  </si>
  <si>
    <t>MIGUEL BARRETO CAMELO MOURA</t>
  </si>
  <si>
    <t>MIGUEL SATIRO ROCHA ANISIO</t>
  </si>
  <si>
    <t>MIGUEL TRIGUEIRO LINS DE SOUZA</t>
  </si>
  <si>
    <t>MILENE RODRIGUES DE AGUIAR</t>
  </si>
  <si>
    <t>MIRELI ROCHA LOPES</t>
  </si>
  <si>
    <t>MIRELLA CINTHIA CLEMENTE FERREIRA</t>
  </si>
  <si>
    <t>MOISES VINICIUS MELQUIADES DA SILVA FREIRE</t>
  </si>
  <si>
    <t>MONICA CRISTINA CARVALHO DOS SANTOS</t>
  </si>
  <si>
    <t>MONICA DA SILVA RODRIGUES</t>
  </si>
  <si>
    <t>MONICA GONCALVES</t>
  </si>
  <si>
    <t>MOZART DE SOUSA MEDEIROS</t>
  </si>
  <si>
    <t>MURILO GOMES DA SILVA</t>
  </si>
  <si>
    <t>MYLENNA DE SOUZA QUEIROZ</t>
  </si>
  <si>
    <t>NADSON ORIENTE DE SOUZA</t>
  </si>
  <si>
    <t>NARA LANDA SILVA MACHADO</t>
  </si>
  <si>
    <t>NARCIZA MARIA DOS SANTOS</t>
  </si>
  <si>
    <t>NATALIA GOMES CAVALCANTE</t>
  </si>
  <si>
    <t>NATALIA PATRICIA CORDEIRO DE JESUS</t>
  </si>
  <si>
    <t>NATALIA ROSANA CARDOZO DE OLIVEIRA VEREZA</t>
  </si>
  <si>
    <t>NATALIA VITORIA SANTANA</t>
  </si>
  <si>
    <t>NATAN SOARES DE MELO</t>
  </si>
  <si>
    <t>NATANAEL BARBOSA DA SILVA</t>
  </si>
  <si>
    <t>NATHALIA ALUSKA AVELINO DOS SANTOS</t>
  </si>
  <si>
    <t>NATHALIA KAROLLINY MENDES VASCONCELOS</t>
  </si>
  <si>
    <t>NATHALY VICTORIA SOUZA MEDEIROS</t>
  </si>
  <si>
    <t>NAYANE GOMES DA SILVA</t>
  </si>
  <si>
    <t>NAYARA PEREIRA FERNNADES</t>
  </si>
  <si>
    <t>NEILTON CARDOSO COSTA</t>
  </si>
  <si>
    <t>NELSON DA SILVA PIMENTEL</t>
  </si>
  <si>
    <t>NICHOLAS NICOLAU DE ALMEIDA</t>
  </si>
  <si>
    <t>NICOLAU DA COSTA SOBRINHO</t>
  </si>
  <si>
    <t>NILDA ELIZA MAIA LEANDRO DE OLIVEIRA</t>
  </si>
  <si>
    <t>NILTON CABRAL DE OLIVEIRA</t>
  </si>
  <si>
    <t>NIVALDO BRITTO CAVALCANTI JUNIOR</t>
  </si>
  <si>
    <t>NIVALDO PIRES CARNEIRO DA CUNHA SALES</t>
  </si>
  <si>
    <t>NYALISSON LAERTE DA SILVA GUIMARAES</t>
  </si>
  <si>
    <t>NYANNE RIBEIRO JAPIASSU</t>
  </si>
  <si>
    <t>OBERDANIA DOS SANTOS PAIVA MOUIRA</t>
  </si>
  <si>
    <t>ODILON DO EGITO ANDRADE</t>
  </si>
  <si>
    <t>OLIMPIO DE ALENCAR ARAUJO BEZERRA</t>
  </si>
  <si>
    <t>OSMAR RODRIGUES DE ALMEIDA JUNIOR</t>
  </si>
  <si>
    <t>OSORIO EDUARDO SOUTO DE AQUINO</t>
  </si>
  <si>
    <t>OSVALDO RODRIGUES DA SILVA</t>
  </si>
  <si>
    <t>OTAVIANO DE SOUSA SILVA</t>
  </si>
  <si>
    <t>OTAVIO CAVALCANTE CARVALHO NETO</t>
  </si>
  <si>
    <t>OZENILDA NOBREGA DA SILVA</t>
  </si>
  <si>
    <t>OZIEL DE OLIVEIRA SILVA</t>
  </si>
  <si>
    <t>PABLO ALEXSANDER DA COSTA MAIA</t>
  </si>
  <si>
    <t>PABLO SILVANO DANTAS</t>
  </si>
  <si>
    <t>PALOMA LINHARES DA SILVA</t>
  </si>
  <si>
    <t>PALOMA MACIEL DE SOUSA</t>
  </si>
  <si>
    <t>PAOLA ALESSANDRA DA SILVA GOMES</t>
  </si>
  <si>
    <t>PATRICIA FIDELIS ARAUJO</t>
  </si>
  <si>
    <t>PAULO CESAR HAACKE PRIOSTI</t>
  </si>
  <si>
    <t>PAULO ESTEVAO SERPA DO NASCIMENTO</t>
  </si>
  <si>
    <t>PEDRO EDVAR DO NASCIMENTO</t>
  </si>
  <si>
    <t>PEDRO HENRIQUE CESAR</t>
  </si>
  <si>
    <t>PEDRO HENRIQUE DE ALMEIDA SILVA</t>
  </si>
  <si>
    <t>PEDRO SAULO BEZERRA DE MELLO</t>
  </si>
  <si>
    <t>PEDRO VERISSIMO VERAS DE SA</t>
  </si>
  <si>
    <t>PERICLES GIOVANNI DE SOUZA TORRES</t>
  </si>
  <si>
    <t>PHILLIPI RAMON PONTES DA SILVA</t>
  </si>
  <si>
    <t>POLIANA FERREIRA DOS SANTOS</t>
  </si>
  <si>
    <t>POLIANA PEREIRA DA SILVA</t>
  </si>
  <si>
    <t>POLYANA VIEIRA NUNES</t>
  </si>
  <si>
    <t>PRISCILA MELO DA TRINDADE</t>
  </si>
  <si>
    <t>RACHEL DE PAIVA WANDERLEY</t>
  </si>
  <si>
    <t>RADIER RODRIGO FERNANDES PEREIRA</t>
  </si>
  <si>
    <t>RAFAEL ANDERSON FERREIRA VALERO</t>
  </si>
  <si>
    <t>RAFAEL DE ALBUQUERQUE MIRANDA</t>
  </si>
  <si>
    <t>RAFAELA CUNHA DE ARAUJO</t>
  </si>
  <si>
    <t>RAFAELLA CAVALCANTI MARQUES DE ARAUJO</t>
  </si>
  <si>
    <t>RAFAELLA GUIMARAES RIBEIRO</t>
  </si>
  <si>
    <t>RAIRA NOGUEIRA NUNES</t>
  </si>
  <si>
    <t>RANAILDE HELEN VERISSIMO DA SILVA</t>
  </si>
  <si>
    <t>RANAVIO LUCIANO XAVIER DA SILVA</t>
  </si>
  <si>
    <t>RANDOLPHO GOMES DE OLIVEIRA</t>
  </si>
  <si>
    <t>RANIERE ARAUJO SILVA</t>
  </si>
  <si>
    <t>RANNIERI JONHN CARVALHO PEREIRA</t>
  </si>
  <si>
    <t>RANNYA LISSIA DA SILVA PEREIRA</t>
  </si>
  <si>
    <t>RAPHAEL CORREIA GOMES RAMALHO DINIZ</t>
  </si>
  <si>
    <t>RAPHAEL DE SOUZA DIAS</t>
  </si>
  <si>
    <t>RAPHAEL LOPES DA SILVA OLIVEIRA</t>
  </si>
  <si>
    <t>RAQUEL CAVALCANTI CANUTO DIAS</t>
  </si>
  <si>
    <t>RAYANE DA COSTA MACEDO</t>
  </si>
  <si>
    <t>RAYANNE ALMEIDA DE ALCANTARA</t>
  </si>
  <si>
    <t>RAYNARA DE LOURDES DE SOUSA RODRIGUES</t>
  </si>
  <si>
    <t>RAYNARA FREITAS FERREIRA</t>
  </si>
  <si>
    <t>RAYSSA COSTA DANTAS</t>
  </si>
  <si>
    <t>RAYSSA DE SALES PAIVA VELOSO</t>
  </si>
  <si>
    <t>RAYSSA MENDES DE SOUZA</t>
  </si>
  <si>
    <t>RAYSSA MONTEIRO DA SILVA</t>
  </si>
  <si>
    <t>RAYSSA PESSOA MONTENEGRO</t>
  </si>
  <si>
    <t>RAYSSA TORRES DE MEDEIROS</t>
  </si>
  <si>
    <t>REBECA HELENA MEDEIROS DE AMORIM</t>
  </si>
  <si>
    <t>REGINALDO PONTES</t>
  </si>
  <si>
    <t>RENAN DE FRANCA SERRANO</t>
  </si>
  <si>
    <t>RENATA DIAS DE LIRA</t>
  </si>
  <si>
    <t>RENATA GERMANO DA SILVA</t>
  </si>
  <si>
    <t>RENATA GOMES FERREIRA DE FARIAS</t>
  </si>
  <si>
    <t>RENATA MOTA NAUNHEIM</t>
  </si>
  <si>
    <t>RENATA RENYS NUNES FERREIRA</t>
  </si>
  <si>
    <t>RENATO DIAS DE SOUZA</t>
  </si>
  <si>
    <t>RENATO LUNA PEREIRA DA SILVA</t>
  </si>
  <si>
    <t>RENATO MIRANDA DE SA BRAGA</t>
  </si>
  <si>
    <t>RENATO RIBEIRO MUNIZ</t>
  </si>
  <si>
    <t>RENILSON ADELINO DA SILVA</t>
  </si>
  <si>
    <t>RHUAMA ARAUJO PEREIRA</t>
  </si>
  <si>
    <t>RIAN EMANUEL DA SILVA SOUZA</t>
  </si>
  <si>
    <t>RICARDO BONIFACIO DE ASSIS</t>
  </si>
  <si>
    <t>RICARDO DA SILVA ANDRADE</t>
  </si>
  <si>
    <t>RICHARD DA SILVA PESSOA</t>
  </si>
  <si>
    <t>RICHARD DEANDESON BARBOSA DE ARAUJO</t>
  </si>
  <si>
    <t>RITA DE CASSIA MATIAS DA SILVA</t>
  </si>
  <si>
    <t>ROBERTA RAYANA DE PONTES FRAGAS</t>
  </si>
  <si>
    <t>ROBERTO DA SILVA AMARAL</t>
  </si>
  <si>
    <t>ROBERTO GOMES DO NASCIMENTO</t>
  </si>
  <si>
    <t>ROBERTO SOARES COSTA FILHO</t>
  </si>
  <si>
    <t>ROBERVAL PEREIRA DA COSTA JUNIOR</t>
  </si>
  <si>
    <t>ROBEVAL DA SILVA ARAUJO</t>
  </si>
  <si>
    <t>ROBINSON FERREIRA FONTELES</t>
  </si>
  <si>
    <t>ROBSON DA SILVA GOMES</t>
  </si>
  <si>
    <t>ROBSON FERNANDO DA SILVA</t>
  </si>
  <si>
    <t>ROBSON HENRIQUE BEZERRA FILHO</t>
  </si>
  <si>
    <t>RODRIGO BARBOSA DA SILVA JUNIOR</t>
  </si>
  <si>
    <t>RODRIGO MEDEIROS ORDONHO</t>
  </si>
  <si>
    <t>ROGERIO DE FREITAS SILVA</t>
  </si>
  <si>
    <t>ROGERIO PEREIRA DE FRANCA</t>
  </si>
  <si>
    <t>ROHAN LIMA DA SILVA</t>
  </si>
  <si>
    <t>ROMARIO LINCON FERREIRA SOARES</t>
  </si>
  <si>
    <t>RONALDO ADRIANO CAVALCANTE DO NASCIMENTO</t>
  </si>
  <si>
    <t>RONALDO GOMES DE FRANCA</t>
  </si>
  <si>
    <t>RONALDO SIMPLICIO PEREIRA</t>
  </si>
  <si>
    <t>RONELLES LUCAS DA SILVA</t>
  </si>
  <si>
    <t>RONIERE VICENTE</t>
  </si>
  <si>
    <t>RONILDO DE ANDRADE</t>
  </si>
  <si>
    <t>ROSA MARIA MEDEIROS OLIVEIRA DI LORENZO</t>
  </si>
  <si>
    <t>ROSALVA COSTA DE PAULA</t>
  </si>
  <si>
    <t>ROSANGELA ANDRADE CABRAL CRISPIM</t>
  </si>
  <si>
    <t>ROSANGELA APARECIDA GUSMAO DA NOBREGA</t>
  </si>
  <si>
    <t>ROSANGELA CRISTINA DE ALMEIDA</t>
  </si>
  <si>
    <t>ROSEANO NASCIMENTO SANTOS</t>
  </si>
  <si>
    <t>ROSEMARY GOMES LOPES</t>
  </si>
  <si>
    <t>ROSIANE DE LUNA FREIRE</t>
  </si>
  <si>
    <t>ROSICLEIDE DA CRUZ MARTINS</t>
  </si>
  <si>
    <t>ROSILENE MARCELINO DE ALMEIDA</t>
  </si>
  <si>
    <t>ROSILENE OLEGARIO DE MIRANDA</t>
  </si>
  <si>
    <t>ROSSANNA CILENE MARTINS LISBOA</t>
  </si>
  <si>
    <t>ROSSIANY NUNES VIANA</t>
  </si>
  <si>
    <t>ROZANGELA COSTA SANTIAGO DA SILVA</t>
  </si>
  <si>
    <t>RUBEM SEVERINO JOSE NETO</t>
  </si>
  <si>
    <t>RUBENIA HALLEY PEREIRA REITZEL</t>
  </si>
  <si>
    <t>RUBENS GABRIEL MEDEIROS DE SOUZA</t>
  </si>
  <si>
    <t>RUBIA MENESES DA SILVA</t>
  </si>
  <si>
    <t>RUTAMBERG FELIX DE QUEIROZ</t>
  </si>
  <si>
    <t>SABRINA CLAUDIA FIGUEIREDO MONTENEGRO MELO</t>
  </si>
  <si>
    <t>SABRINA DA MOTA COSTA</t>
  </si>
  <si>
    <t>SACHENKA BANDEIRA DA HORA</t>
  </si>
  <si>
    <t>SAMANTHA HELLEN DA CUNHA LIMA</t>
  </si>
  <si>
    <t>SAMARA ALMEIDA DE ATAIDE</t>
  </si>
  <si>
    <t>SAMILA RAFAELA ANACLETO MOTA</t>
  </si>
  <si>
    <t>SAMUEL ESDRAS DE OLIVEIRA CAVALCANTI SILVA</t>
  </si>
  <si>
    <t>SANDRA SILVA DE ALMEIDA</t>
  </si>
  <si>
    <t>SANDRO SILVA DE MELO</t>
  </si>
  <si>
    <t>SANUBIA SORAYA DE LIRA SOARES</t>
  </si>
  <si>
    <t>SARA REBECA DE ANDRADE FRANCA</t>
  </si>
  <si>
    <t>SAULO GUIMARES CARVALHO</t>
  </si>
  <si>
    <t>SAYMON DE LIMA SANTOS SABINO</t>
  </si>
  <si>
    <t>SEBASTIAO IORDAN DE OLIVEIRA</t>
  </si>
  <si>
    <t>SEBASTIAO NAPOLE BERTO BEZERRA DA SILVA</t>
  </si>
  <si>
    <t>SEBASTIAO TIAGO CUNHA DOS SANTOS</t>
  </si>
  <si>
    <t>SELDA GOMES DE OLIVEIRA</t>
  </si>
  <si>
    <t>SELMA MARIA DE MEDEIROS</t>
  </si>
  <si>
    <t>SERGIO DA SILVA ARAUJO</t>
  </si>
  <si>
    <t>SERGIO DE OLIVEIRA CAMPOS DA TRINDADE</t>
  </si>
  <si>
    <t>SERGIO LUIZ ALVES BORGES</t>
  </si>
  <si>
    <t>SERVIO TULIO MELO SILVA</t>
  </si>
  <si>
    <t>SEVERINO DOS RAMOS LOURENCO</t>
  </si>
  <si>
    <t>SEVERINO DOS SANTOS GOMES</t>
  </si>
  <si>
    <t>SHEILA MILANA GOMES PINTO</t>
  </si>
  <si>
    <t>SHIRLEY SANTOS DO NASCIMENTO</t>
  </si>
  <si>
    <t>SHIRLEY SILVA RICARDO</t>
  </si>
  <si>
    <t>SIDINEI ALBINO DE BARROS</t>
  </si>
  <si>
    <t>SIDNEY ELEY DE SOUZA PEREIRA</t>
  </si>
  <si>
    <t>SILVIO CESAR SILVA DE MELO</t>
  </si>
  <si>
    <t>SILVIO ROMERO MACEDO DE BRITTO</t>
  </si>
  <si>
    <t>SIMONE SOUSA CAVALCANTE</t>
  </si>
  <si>
    <t>SINDIA CLECIA FERREIRA BARRETO DE ANDRADE</t>
  </si>
  <si>
    <t>SORAYA PEREIRA DE ARAUJO</t>
  </si>
  <si>
    <t>SORMANNY PAIVA DE SOUZA</t>
  </si>
  <si>
    <t>STEPHANIE GUIMARAES DA SILVA</t>
  </si>
  <si>
    <t>STHEFANY VALDEVINO DE SOUZA</t>
  </si>
  <si>
    <t>STHESHY VIEIRA E SOUZA</t>
  </si>
  <si>
    <t>SUEDNA LIMA DE LIRA</t>
  </si>
  <si>
    <t>SUELEN DA SILVA QUARESMA</t>
  </si>
  <si>
    <t>SUETONIO DE SOUZA SILVA</t>
  </si>
  <si>
    <t>SYBELLE VILAR TORREAO LEAO</t>
  </si>
  <si>
    <t>TACIANO COSTA CAMARA</t>
  </si>
  <si>
    <t>TAHIS DOS SANTOS AMORIM</t>
  </si>
  <si>
    <t>TAISES KAREN LOPES DE SOUZA</t>
  </si>
  <si>
    <t>TAIZA LIEIDE PEREIRA DE ANDRADE MELO</t>
  </si>
  <si>
    <t>TALITA LESLIE NICACIO CARVALHO</t>
  </si>
  <si>
    <t>TALITA MAYARA DOS SANTOS SOUZA</t>
  </si>
  <si>
    <t>TARCIO CARNEIRO GUEDES</t>
  </si>
  <si>
    <t>TASSIA GABRIELLA FERREIRA BATISTA DE ALMEIDA</t>
  </si>
  <si>
    <t>TATIANA CHRISTINA BRANDAO PEREIRA</t>
  </si>
  <si>
    <t>TATIANNE MOREIRA MONTEIRO DE LIMA</t>
  </si>
  <si>
    <t>TAYNA SABINO DE ALMEIDA</t>
  </si>
  <si>
    <t>TED FERNANDES DOS SANTOS</t>
  </si>
  <si>
    <t>TEREZA NEUMA ARAUJO NASCIMENTO</t>
  </si>
  <si>
    <t>TEREZINHA BARBOSA FELIX</t>
  </si>
  <si>
    <t>THAIANE RIBEIRO CABRAL</t>
  </si>
  <si>
    <t>THAIRES DE OLIVEIRA GUIMARAES</t>
  </si>
  <si>
    <t>THAIS ALICE CADETE DA SILVA</t>
  </si>
  <si>
    <t>THAIS CRISTINA SANTOS DE ANDRADE</t>
  </si>
  <si>
    <t>THALES ALEXANDRE DOS SANTOS CAVALCANTI</t>
  </si>
  <si>
    <t>THALIA CRISTINA DA SILVA MELO</t>
  </si>
  <si>
    <t>THALYTA ALVES DE SOUSA CRUZ</t>
  </si>
  <si>
    <t>THALYTA PINTO DE AZEVEDO</t>
  </si>
  <si>
    <t>THAMYRES DA COSTA SILVA</t>
  </si>
  <si>
    <t>THARCYELE MIRELLA XAVIER BATISTA</t>
  </si>
  <si>
    <t>THATYANE MARIA LEITE DINIZ</t>
  </si>
  <si>
    <t>THAYANE GABRIELLY DO NASCIMENTO</t>
  </si>
  <si>
    <t>THAYNA DA SILVA BRITO</t>
  </si>
  <si>
    <t>THAYNA DE MEDEIROS LACERDA</t>
  </si>
  <si>
    <t>THAYNA OLIVEIRA DE FRANCA</t>
  </si>
  <si>
    <t>THAYNARA PRISCILA DE FARIAS CORREIA</t>
  </si>
  <si>
    <t>THAYSE KARINE NASCIMENTO PORTO</t>
  </si>
  <si>
    <t>THEREZA CRISTINA RAMOS FACUNDO DE ALMEIDA</t>
  </si>
  <si>
    <t>THEREZA HELENA PAULINO DE PONTES BORGES</t>
  </si>
  <si>
    <t>THEREZA KIMBERLLY LIMA DOS SANTOS</t>
  </si>
  <si>
    <t>THIAGO CAETANO DO BONFIM</t>
  </si>
  <si>
    <t>THIAGO JOSE DE ALBUQUERQUE SILVA</t>
  </si>
  <si>
    <t>THIAGO LEANDRO DA SILVA FALCAO</t>
  </si>
  <si>
    <t>THIAGO MORENO BRAGA</t>
  </si>
  <si>
    <t>THIALLA ATHINA LIRA SANTIAGO</t>
  </si>
  <si>
    <t>THIERRY ALEXANDER VALE DA SILVA DORNELAS</t>
  </si>
  <si>
    <t>THYAGO MEDEIROS RODRIGUES</t>
  </si>
  <si>
    <t>TIAGO DALTRO DUARTE</t>
  </si>
  <si>
    <t>TIAGO JACOME ALVES</t>
  </si>
  <si>
    <t>TIAGO SOUZA FERREIRA RATTES LIMA</t>
  </si>
  <si>
    <t>UEDSON LUIZ SILVA</t>
  </si>
  <si>
    <t>VALDEIR CORDEIRO DA SILVA</t>
  </si>
  <si>
    <t>VALDEMIR DE PAULO JUNIOR</t>
  </si>
  <si>
    <t>VALDENICE ELAINE DOS SANTOS CLEMENTINO</t>
  </si>
  <si>
    <t>VALDENIZE DE VASCONCELOS COSTA</t>
  </si>
  <si>
    <t>VALDEREZ DA SILVA CABRAL</t>
  </si>
  <si>
    <t>VALDERIO ANTONIO BEZERRA</t>
  </si>
  <si>
    <t>VALDI JOSE CIPRIANO</t>
  </si>
  <si>
    <t>VALDILSON BARBOSA CHAVES</t>
  </si>
  <si>
    <t>VALDIR BARBOSA DA SILVA</t>
  </si>
  <si>
    <t>VALERIA DE SOUSA SANTOS</t>
  </si>
  <si>
    <t>VALESKA NATALIE DE SOUZA SILVA</t>
  </si>
  <si>
    <t>VALTER DANTAS MARCOLINO</t>
  </si>
  <si>
    <t>VANDERLEI GONCALVES DOS SANTOS</t>
  </si>
  <si>
    <t>VANELMA PATRICIO DE AMORIM</t>
  </si>
  <si>
    <t>VANESSA DIAS PAULINO</t>
  </si>
  <si>
    <t>VANIA MARIA DA SILVA DANTAS</t>
  </si>
  <si>
    <t>VERONICA DOS SANTOS SILVA</t>
  </si>
  <si>
    <t>VICENTE DE ASSIS EUSEBIO</t>
  </si>
  <si>
    <t>VICTOR FERREIRA DIONIZIO</t>
  </si>
  <si>
    <t>VICTOR HUGO COUTINHO SILVA DE LIRA</t>
  </si>
  <si>
    <t>VINICIOS WANDERLEY MEIRELES DOS SANTOS</t>
  </si>
  <si>
    <t>VINICIUS CARDOSO TEODOSIO DE LIMA</t>
  </si>
  <si>
    <t>VINICIUS DE SA NOBREGA</t>
  </si>
  <si>
    <t>VINICIUS SILVA LIMA</t>
  </si>
  <si>
    <t>VINICIUS VIRGINIO BARBOZA GOMES</t>
  </si>
  <si>
    <t>VIRGINIOA CELLY DE OLIVEIRA LIRA</t>
  </si>
  <si>
    <t>VITOR DA SILVA TAVARES PEREIRA</t>
  </si>
  <si>
    <t>VITOR EDUARDO RODRIGUES DOS SANTOS</t>
  </si>
  <si>
    <t>VITOR EMANUEL ANDRADE CORREA LIMA</t>
  </si>
  <si>
    <t>VITOR FRANCA GADELHA</t>
  </si>
  <si>
    <t>VITOR HUGO DE JESUS DA SILVA</t>
  </si>
  <si>
    <t>VITOR RODRIGUES DA SILVA</t>
  </si>
  <si>
    <t>VITOR VIRGILIO GALVAO RIBEIRO</t>
  </si>
  <si>
    <t>VIUANNY MIRELLE SOARES DE MELO</t>
  </si>
  <si>
    <t>VIVIAN FERNANDA DA SILVA LIMA</t>
  </si>
  <si>
    <t>VIVIANE MARQUES LISBOA MONTEIRO</t>
  </si>
  <si>
    <t>VIVIANE SOUZA PAIVA DE MELO</t>
  </si>
  <si>
    <t>VLAMIR DE SOUZA LIMA</t>
  </si>
  <si>
    <t>WALESKA LAIS GOMES DUARTE</t>
  </si>
  <si>
    <t>WALLACE SANTOS DE LUCENA</t>
  </si>
  <si>
    <t>WALLAM SILVA RODRIGUES</t>
  </si>
  <si>
    <t>WALLESKA RAYANE BRASIL GOMES</t>
  </si>
  <si>
    <t>WALQUIRIA LUIZA DA SILVA</t>
  </si>
  <si>
    <t>WALTER DA CUNHA ARAUJO FILHO</t>
  </si>
  <si>
    <t>WALTER MARTINS DE PAIVA SOBRINHO</t>
  </si>
  <si>
    <t>WANESSA CAVALCANTE FERREIRA</t>
  </si>
  <si>
    <t>WANESSA SOARES DE MENDONCA AMARAL</t>
  </si>
  <si>
    <t>WARLEY SILVA DOS SANTOS</t>
  </si>
  <si>
    <t>WEDERSON JOSE ALVES DE FREITAS FILHO</t>
  </si>
  <si>
    <t>WELLINGTON BATISTA DE OLIVEIRA</t>
  </si>
  <si>
    <t>WENDEL MACEDO PEREIRA MONTENEGRO</t>
  </si>
  <si>
    <t>WENDER SOARES DE SOUSA</t>
  </si>
  <si>
    <t>WENIA CRISTINA SANTOS AIRES</t>
  </si>
  <si>
    <t>WENIA WANESSA DE PONTES QUEIROZ</t>
  </si>
  <si>
    <t>WERLESON DA SILVA MARTINS</t>
  </si>
  <si>
    <t>WERTHON SALES LOPES</t>
  </si>
  <si>
    <t>WERTO HENRIQUE MUNIZ FERNANDES</t>
  </si>
  <si>
    <t>WESLAYNE OLIVEIRA DE LIRA</t>
  </si>
  <si>
    <t>WESLEY EMANUEL SANTOS DE LIMA</t>
  </si>
  <si>
    <t>WIGNA LETICIA DUTRA DOS SANTOS</t>
  </si>
  <si>
    <t>WILIANE CABRAL MARCELINO GOMES</t>
  </si>
  <si>
    <t>WILLIAM DE ANDRADE FERNANDES</t>
  </si>
  <si>
    <t>WILLIAM DE LIMA NASCIMENTO ALBUQUERQUE</t>
  </si>
  <si>
    <t>WILLIAM DOS SANTOS SILVA</t>
  </si>
  <si>
    <t>WILLIAM JALES MORAES</t>
  </si>
  <si>
    <t>WILLYANE ELIS DE PAIVA</t>
  </si>
  <si>
    <t>WILSON LAURINDO DA SILVA</t>
  </si>
  <si>
    <t>WINARA MARIA DA SILVA FERREIRA</t>
  </si>
  <si>
    <t>WYLLIAN MONTEIRO LINO LEITE</t>
  </si>
  <si>
    <t>YAGO VIANA DA SILVA</t>
  </si>
  <si>
    <t>YASMIM MEIRELES DE SANTANA</t>
  </si>
  <si>
    <t>YONE FERREIRA DE LIMA</t>
  </si>
  <si>
    <t>YORRAN SANTOS ANGELO</t>
  </si>
  <si>
    <t>YURI FERREIRA MENDES DO NASCIMENTO</t>
  </si>
  <si>
    <t>YURI GONZAGA GONCALVES DA COSTA</t>
  </si>
  <si>
    <t>ZADIG CORREIA LIMA DE MACEDO</t>
  </si>
  <si>
    <t>ZILDA MARIA CORDEIRO DE LIMA</t>
  </si>
  <si>
    <t>ZULEIDE RIBEIRO GAMA LIRA LUCENA</t>
  </si>
  <si>
    <t>ANA REGINA NUNES DE LIMA</t>
  </si>
  <si>
    <t>ARINA INARA FERREIRA VIRGINIO</t>
  </si>
  <si>
    <t>ERIVANIA SILVA REIS</t>
  </si>
  <si>
    <t>ISABELLA CANDEIA DE ALENCAR AZEVEDO</t>
  </si>
  <si>
    <t>ISAIAS ANTONIO DE LIMA</t>
  </si>
  <si>
    <t>IVAN VALDEVINO CABRAL</t>
  </si>
  <si>
    <t>JACINTO BEZERRA DA SILVA</t>
  </si>
  <si>
    <t>JACKELINE DE ANDRADE MAIA</t>
  </si>
  <si>
    <t>JAIRO LEITE NUNES</t>
  </si>
  <si>
    <t>JANAINA THAISE LOPES CANTALICE</t>
  </si>
  <si>
    <t>JANILSON MELO FEITOSA</t>
  </si>
  <si>
    <t>JAQUELINE SOUZA GUIMARAES</t>
  </si>
  <si>
    <t>JAVAN GOMES ALVES</t>
  </si>
  <si>
    <t>JOAO BATISTA DOS SANTOS</t>
  </si>
  <si>
    <t>JOAO FELIX DA SILVA</t>
  </si>
  <si>
    <t>JOAO ROMAO DANTAS FILHO</t>
  </si>
  <si>
    <t>JOAO RONIE ARNAUD FERNANDES</t>
  </si>
  <si>
    <t>JOARA HELK OLIVEIRA SILVA BEZERRA</t>
  </si>
  <si>
    <t>JONICE JAMES DA SILVA ANDRADE</t>
  </si>
  <si>
    <t>JOSE ANTONIO DA SILVA</t>
  </si>
  <si>
    <t>JOSE DA SILVA SOUZA</t>
  </si>
  <si>
    <t>JOSE LEANDRO GONCALVES DA SILVA</t>
  </si>
  <si>
    <t>KEYSERLING SILVA PESSOA</t>
  </si>
  <si>
    <t>ALEXSANDRA DOS SANTOS NOGUEIRA</t>
  </si>
  <si>
    <t>ANA CAROLINA DOS SANTOS LIMA</t>
  </si>
  <si>
    <t>ANTONIO LUIS FRANCA DA SILVA</t>
  </si>
  <si>
    <t>CAIO MARCELO DE OLIVEIRA</t>
  </si>
  <si>
    <t>CHARLES ROSSELINI DE ANDRADE LINS</t>
  </si>
  <si>
    <t>EDUARDO LIANZA TEIXEIRA DE CARVALHO</t>
  </si>
  <si>
    <t>FRANCINERI CLEMENTE DE SOUSA</t>
  </si>
  <si>
    <t>GABRIEL BATISTA DOS SANTOS</t>
  </si>
  <si>
    <t>GILSON PEREIRA AVELINO</t>
  </si>
  <si>
    <t>JACKSON BARBOSA DA SILVA</t>
  </si>
  <si>
    <t>JEFFERSON ARAUJO DE SOUZA</t>
  </si>
  <si>
    <t>JOSE CONEGUNDES DE AQUINO FILHO</t>
  </si>
  <si>
    <t>JOSE HILTON SOUZA DA SILVA</t>
  </si>
  <si>
    <t>JOSE MANOEL DE CARVALHO</t>
  </si>
  <si>
    <t>JOSE RENATO DE BRITO</t>
  </si>
  <si>
    <t>KARLA ARAUJO DE SOUZA</t>
  </si>
  <si>
    <t>LUIZA LORHANA CUNHA DA SILVA</t>
  </si>
  <si>
    <t>MARIA EDUARDA DE OLIVEIRA SILVA</t>
  </si>
  <si>
    <t>MARIA EMILIA CAVALCANTI DA SILVA</t>
  </si>
  <si>
    <t>PEDRO PAULO ALVES DE FARIAS</t>
  </si>
  <si>
    <t>RENATA VANESSA DA SILVA RODRIGUES</t>
  </si>
  <si>
    <t>ROSALMA NASCIMENTO FERREIRA DE ASSIS</t>
  </si>
  <si>
    <t>TARCISIO LOPES DO NASCIMENTO</t>
  </si>
  <si>
    <t>VITORIA FARIAS LIMA ROSENDO</t>
  </si>
  <si>
    <t>ANA PAULA FERREIRA DE CARVALHO</t>
  </si>
  <si>
    <t>ANIELLE GOMES BRONZEADO DA SILVA</t>
  </si>
  <si>
    <t>ANTONIO CARLOS OLIVEIRA DA SILVA</t>
  </si>
  <si>
    <t>ANTONIO FLAVIO SANTOS DE ARAUJO</t>
  </si>
  <si>
    <t>ANTONIO JOSE DE OLIVEIRA FILHO</t>
  </si>
  <si>
    <t>ANTONIO LOURENCO DA FONSECA</t>
  </si>
  <si>
    <t>ANTONIO LUIZ MOREIRA DA SILVA</t>
  </si>
  <si>
    <t>ANTONIO VICENTE DA SILVA</t>
  </si>
  <si>
    <t>ARILSON SIMPLICIO DA SILVA</t>
  </si>
  <si>
    <t>BERNADETE DE LOURDES DA SILVA ANDRADE</t>
  </si>
  <si>
    <t>BRUNO ALBUQUERQUE SOUSA</t>
  </si>
  <si>
    <t>BRUNO RAMON ARAUJO DA SILVA</t>
  </si>
  <si>
    <t>CARLOS ALBERTO DOS SANTOS LEMOS</t>
  </si>
  <si>
    <t>CARLOS ROBERTO CLARINDO DOS SANTOS</t>
  </si>
  <si>
    <t>CLAUDIA CRISTINA ALMEIDA DE MENEZES</t>
  </si>
  <si>
    <t>CLEIDE MARGARIDA DA SILVA</t>
  </si>
  <si>
    <t>HELAYNI SHIRLY BARBOSA DOS SANTOS</t>
  </si>
  <si>
    <t>MOEMA GOMES BATISTA</t>
  </si>
  <si>
    <t>SUELEN SANTOS DE MELO MOREIRA</t>
  </si>
  <si>
    <t>ALLYSON DE ALMEIDA UCHOA</t>
  </si>
  <si>
    <t>ANA LUCIA MARIANO SOARES</t>
  </si>
  <si>
    <t>CARLOS CESAR DA SILVA</t>
  </si>
  <si>
    <t>CARLOS EDUARDO CORREIA GOMES PEREIRA</t>
  </si>
  <si>
    <t>DANIELLE SOBREIRA DO NASCIMENTO COSTA</t>
  </si>
  <si>
    <t>EDJANISIA JANAINA PEREIRA DA SILVA</t>
  </si>
  <si>
    <t>ETIENE DA SILVA SOUZA</t>
  </si>
  <si>
    <t>JOAO BOSCO DO NASCIMENTO FILHO</t>
  </si>
  <si>
    <t>MARIA CLARA DA SILVA MARINHO</t>
  </si>
  <si>
    <t>NIVALDO FERNANDES QUEIROGA</t>
  </si>
  <si>
    <t>PATRICIA AGUIAR TAURINO</t>
  </si>
  <si>
    <t>PAULA WANESSA PEREIRA DE OLIVEIRA</t>
  </si>
  <si>
    <t>PEDRO AUGUSTO BRITO DA SILVA</t>
  </si>
  <si>
    <t>RAFAELLA CONSTANTINO DE FREITAS</t>
  </si>
  <si>
    <t>RAMILSON EVANGELISTA</t>
  </si>
  <si>
    <t>REJANE DA SILVA NEVES</t>
  </si>
  <si>
    <t>RENATA ROCHA DE ARAUJO PESSOA</t>
  </si>
  <si>
    <t>RILKE JOSE CONRADO DE MELO</t>
  </si>
  <si>
    <t>ROBERTO EUDIMACIR ROLIM DE ABREU</t>
  </si>
  <si>
    <t>ROBERTO GUILHERME DA SILVA</t>
  </si>
  <si>
    <t>ROBERVAL FERREIRA DE OLIVEIRA</t>
  </si>
  <si>
    <t>WESLEY TARGINO BELMONT DE OLIVEIRA</t>
  </si>
  <si>
    <t>YAN ANDERSON SOUSA DOS SANTOS</t>
  </si>
  <si>
    <t>YANKA FALCONI DURAND DE ALMEIDA</t>
  </si>
  <si>
    <t>ALEXANDRE RESENDE BARROS</t>
  </si>
  <si>
    <t>ANNA CLARA SANTIAGO DA NOBREGA FERREIRA</t>
  </si>
  <si>
    <t>ANTONIO CARLOS COELHO DA FRANCA NETO</t>
  </si>
  <si>
    <t>JESSIKA RAIANNE DE SOUZA MATIAS</t>
  </si>
  <si>
    <t>JOSE ARMANDO DE MELO E SILVA RODRIGUES</t>
  </si>
  <si>
    <t>ROBERTO IVENS MARTINHO BARBOZA FILHO</t>
  </si>
  <si>
    <t>THIAGO THAYNNER CONSERVA CAMPINA</t>
  </si>
  <si>
    <t>WENNER PROCOPIO RODRIGUES</t>
  </si>
  <si>
    <t>CHRISTIANE SOARES CARNEIRO NERI</t>
  </si>
  <si>
    <t>DOUGLAS PIERRE JUSTINO DA SILVA LOPES</t>
  </si>
  <si>
    <t>LUCAS DAMASCENO NOBREGA CESARINO</t>
  </si>
  <si>
    <t>SAMARA CRISTINA OLIVEIRA COELHO</t>
  </si>
  <si>
    <t>VANDRESSA HEBY MARQUES DE ALCANTARA</t>
  </si>
  <si>
    <t>ADA KARINE LOPES NAVARRO FERREIRA</t>
  </si>
  <si>
    <t>AMANDA INES MORAIS SAMPAIO</t>
  </si>
  <si>
    <t>ANA KAROLYNNE DE ARAUJO NEVES DOS ANJOS</t>
  </si>
  <si>
    <t>ANA LENIRA RIBEIRO COUTINHO MAIA</t>
  </si>
  <si>
    <t>ANDRE NOBREGA BRANCO</t>
  </si>
  <si>
    <t>ANNA TEREZA SANTIAGO BEZERRA DE MEDEIROS</t>
  </si>
  <si>
    <t>BRENDA PEREIRA TOLENTINO NUNES E LIMA</t>
  </si>
  <si>
    <t>BRENO PEREIRA MARQUES DE MELO</t>
  </si>
  <si>
    <t>CIBELLE VENANCIO SAMPAIO CORTEZ</t>
  </si>
  <si>
    <t>FLAVIA NAYRA RODRIGUES FEITOSA</t>
  </si>
  <si>
    <t>GISELE SOUZA DA CUNHA</t>
  </si>
  <si>
    <t>HUGO GOMES XIMENES</t>
  </si>
  <si>
    <t>IGO CASSIO SOUSA</t>
  </si>
  <si>
    <t>JAMARA RAYSSA CAMELO DA SILVA</t>
  </si>
  <si>
    <t>JOAO ANTONIO DIAS MORAIS</t>
  </si>
  <si>
    <t>MAIARA GOMES VASCONCELOS</t>
  </si>
  <si>
    <t>MARIA JULIA SILVA REZENDE</t>
  </si>
  <si>
    <t>MATEUS OLIVEIRA BURITY</t>
  </si>
  <si>
    <t>VIVIAN MARGARETH DE OLIVEIRA</t>
  </si>
  <si>
    <t>VIVIANE LEAL DE SOUZA</t>
  </si>
  <si>
    <t>ERIKA DE ALMEIDA FERREIRA</t>
  </si>
  <si>
    <t>IGOR MONTEIRO GOMES PINHEIRO</t>
  </si>
  <si>
    <t>KLEANE BEZERRA MENDES</t>
  </si>
  <si>
    <t>LARISSA DA SILVA SHERMAN</t>
  </si>
  <si>
    <t>MARIA DEISY ALVES DE SOUZA</t>
  </si>
  <si>
    <t>MORGANA CRISTINA DE SOUZA FRAGOSO</t>
  </si>
  <si>
    <t>POLLYANNA DE MOURA FELIX</t>
  </si>
  <si>
    <t>SALOAH INGRID SANTOS SABINO</t>
  </si>
  <si>
    <t>WEBER DA CUNHA REGO JUNIOR</t>
  </si>
  <si>
    <t>ADEMBERG ARLEFF ALVES DA SILVA</t>
  </si>
  <si>
    <t>ALDENIS SILVA NASCIMENTO</t>
  </si>
  <si>
    <t>ANA MARIA HARDMAN URTIGA</t>
  </si>
  <si>
    <t>ANDERSON MORAIS DE SOUZA</t>
  </si>
  <si>
    <t>ANGELICA RAQUEL COUTINHO MORENO</t>
  </si>
  <si>
    <t>EVELIN MENDES DE OLIVEIRA TAVARES</t>
  </si>
  <si>
    <t>FRANCISCO CORREA DE PAULA NETO</t>
  </si>
  <si>
    <t>GEOVANNA DE SOUSA CHAVES</t>
  </si>
  <si>
    <t>HENRIQUE DIENNO EUFRAUZINO CHAGAS</t>
  </si>
  <si>
    <t>IRINA DE ARAUJO DAMACENO</t>
  </si>
  <si>
    <t>KATIANE TORQUATO PINTO</t>
  </si>
  <si>
    <t>LIGIA CARNEIRO SOBREIRA</t>
  </si>
  <si>
    <t>MARIA JULIANA AMORIM ALEXANDRE</t>
  </si>
  <si>
    <t>MIKAELA FERNANDES DE SOUZA GOMES</t>
  </si>
  <si>
    <t>RAISSA MARIA VASCONCELOS ARANHA</t>
  </si>
  <si>
    <t>RAQUEL MARIA AZEVEDO PEREIRA FARIAS</t>
  </si>
  <si>
    <t>RENATA TOSCANO DE CARVALHO DANTAS</t>
  </si>
  <si>
    <t>ROSELI SOUZA ROCHA</t>
  </si>
  <si>
    <t>THAYSE TAMAR BARBOSA FEITOSA DE ALMEIDA</t>
  </si>
  <si>
    <t>VANESSA FELIX DE OLIVEIRA</t>
  </si>
  <si>
    <t>ALBERTINO BEZERRA DAS NEVES</t>
  </si>
  <si>
    <t>AMOS PEREIRA MACENA DE MELO</t>
  </si>
  <si>
    <t>ANDRE VINICIUS LAURITO BARBUSCI</t>
  </si>
  <si>
    <t>ANDREZZA CARLA DANTAS BARROS</t>
  </si>
  <si>
    <t>DAIANA LEAL FERNANDES ARAUJO</t>
  </si>
  <si>
    <t>DANIEL DE MEDEIROS FERREIRA</t>
  </si>
  <si>
    <t>DANILO MENDES DE QUEIROZ</t>
  </si>
  <si>
    <t>DANILO TOLEDO DE ALBUQUERQUE</t>
  </si>
  <si>
    <t>DELMER JOSE OLIVEIRA DA SILVA</t>
  </si>
  <si>
    <t>EDUARDO MARCIUS ARAUJO DE CARVALHO</t>
  </si>
  <si>
    <t>ISABELLE CALDAS HENRIQUES</t>
  </si>
  <si>
    <t>ITALO RAFAEL DO NASCIMENTO LIMA</t>
  </si>
  <si>
    <t>JOSEFA CARLA DA SILVA</t>
  </si>
  <si>
    <t>JOSINO GOMES DA SILVA NETO</t>
  </si>
  <si>
    <t>KAELYNA VIRGINIA VIANA DE ARAUJO</t>
  </si>
  <si>
    <t>KAMYLA STEPHANYE SANTANA LOPES</t>
  </si>
  <si>
    <t>LEANDRO PELLIZZONI</t>
  </si>
  <si>
    <t>LUANNA EMANUELLA COELHO BARBOSA FARIAS</t>
  </si>
  <si>
    <t>MARIA JULIANA DOS SANTOS FARIAS</t>
  </si>
  <si>
    <t>MARYJANE DA COSTA PEREIRA</t>
  </si>
  <si>
    <t>RAYANE CASSIA SILVESTRE DA SILVA</t>
  </si>
  <si>
    <t>REBECCA LANNAY MEIRA ALVES</t>
  </si>
  <si>
    <t>RIZEMBERG FELIPE DA SILVA</t>
  </si>
  <si>
    <t>SERGIO ALMEIDA DA SILVA</t>
  </si>
  <si>
    <t>DIEGO FERREIRA SOARES</t>
  </si>
  <si>
    <t>EDUARDO HERMINIO</t>
  </si>
  <si>
    <t>EDUVIRGEM DA CONCEICAO MOTA CARRAZONI</t>
  </si>
  <si>
    <t>ELTON NOBREGA BARBOSA</t>
  </si>
  <si>
    <t>FRANKLIN PAULO DOS SANTOS</t>
  </si>
  <si>
    <t>GILVANETE DOS SANTOS SILVA</t>
  </si>
  <si>
    <t>JOAO BATISTA DOS SANTOS FILHO</t>
  </si>
  <si>
    <t>LUDMILA ROBERTA SOARES TOLEDO DE SANTANA</t>
  </si>
  <si>
    <t>SEVERINA KATIA AUGUSTA DA SILVA</t>
  </si>
  <si>
    <t>SOLANGE GUEDES DINIZ</t>
  </si>
  <si>
    <t>ADEIGLYBSON DE SANTANA FERREIRA</t>
  </si>
  <si>
    <t>ADILSON FERREIRA DE CARVALHO</t>
  </si>
  <si>
    <t>ADRIANO TAURINO GUEDES</t>
  </si>
  <si>
    <t>ALLAN CAVALCANTE LUNA</t>
  </si>
  <si>
    <t>ANA RACHEL DA SILVA CAVALCANTE</t>
  </si>
  <si>
    <t>ANA ROSA FERNANDES CABRAL</t>
  </si>
  <si>
    <t>ANDRE HUCHI DIB</t>
  </si>
  <si>
    <t>ANGELA AUGUSTA NAVARRO COSTA</t>
  </si>
  <si>
    <t>ANTONIO DE PADUA LUCENA</t>
  </si>
  <si>
    <t>ARNALDO DA SILVA FELIX</t>
  </si>
  <si>
    <t>ARNOBIO LAUREANO DOS SANTOS JUNIOR</t>
  </si>
  <si>
    <t>AUGUSTO RODRIGUES CAVALCANTE NETO</t>
  </si>
  <si>
    <t>BENEDITO LAERCIO DE CAMARGO</t>
  </si>
  <si>
    <t>BENTO CARVALHO DE LIMA FILHO</t>
  </si>
  <si>
    <t>CELLY ALBUQUERQUE NOGUEIRA DE FREITAS</t>
  </si>
  <si>
    <t>CRISTIANO ROBERTO DE OLIVEIRA</t>
  </si>
  <si>
    <t>DANIEL SOARES DE LUCENA</t>
  </si>
  <si>
    <t>DANIELLE ALEXA BARBOSA MEIRA</t>
  </si>
  <si>
    <t>ELISANDRA PEREIRA DA SILVA XAVIER</t>
  </si>
  <si>
    <t>ELY PORTO BEZERRA</t>
  </si>
  <si>
    <t>ELZYLENE RIBEIRO LAUREANO</t>
  </si>
  <si>
    <t>EMANUEL NAZARENO DANTAS</t>
  </si>
  <si>
    <t>EMMANUELLE FERREIRA COUTINHO</t>
  </si>
  <si>
    <t>ERICK DE ALMEIDA BEZERRA</t>
  </si>
  <si>
    <t>FABIANE MARQUES DO NASCIMENTO</t>
  </si>
  <si>
    <t>FERNANDO AUGUSTO SOARES FILHO</t>
  </si>
  <si>
    <t>GEORGINA FURTADO FRANCA</t>
  </si>
  <si>
    <t>GEOVAN DA CONCEICAO</t>
  </si>
  <si>
    <t>GERLANDA CORREIA GOMES</t>
  </si>
  <si>
    <t>HELDER OLIVEIRA DA SILVA</t>
  </si>
  <si>
    <t>HIDEMBURGO HIPOLITO DE OLIVEIRA</t>
  </si>
  <si>
    <t>HONESIMO ALVES DE ARAUJO FILHO</t>
  </si>
  <si>
    <t>IAGO PEREGRINO DE AMORIM</t>
  </si>
  <si>
    <t>JAILSON BATISTA DE BARROS</t>
  </si>
  <si>
    <t>JAIRO CEZAR SOARES DE SOUZA</t>
  </si>
  <si>
    <t>JAQUELINE DE SOUSA BARBOSA</t>
  </si>
  <si>
    <t>JESSICA CARDOSO SANTOS</t>
  </si>
  <si>
    <t>JOELMA FERREIRA DANTAS</t>
  </si>
  <si>
    <t>JOSIAS ABILIO DA SILVA</t>
  </si>
  <si>
    <t>KATYUCHA GOIS DA SILVA</t>
  </si>
  <si>
    <t>KENIA KALYNE GOMES DE ALMEIDA</t>
  </si>
  <si>
    <t>KLEITON DE ARAUJO SANTOS</t>
  </si>
  <si>
    <t>LAILSON ARAUJO DE BRITO</t>
  </si>
  <si>
    <t>LAIS MAYARA SILVA BARBOSA DE LUCENA</t>
  </si>
  <si>
    <t>LARA VERONICA RAMALHO DA COSTA</t>
  </si>
  <si>
    <t>LUANA SOUSA DA SILVA</t>
  </si>
  <si>
    <t>LUCIANA GOMES CERQUEIRA</t>
  </si>
  <si>
    <t>LUCILIO DA SILVA SOUZA</t>
  </si>
  <si>
    <t>MAGALI GOMES DE BARROS</t>
  </si>
  <si>
    <t>MAGDA JULIANA BARBOSA DA SILVA</t>
  </si>
  <si>
    <t>MARIA DO SOCORRO VILAR</t>
  </si>
  <si>
    <t>MARIA IVONEIDE EVANGELISTA DA SILVA</t>
  </si>
  <si>
    <t>MARTINHO PATRICIO LEITE</t>
  </si>
  <si>
    <t>NADJA ROSSANA LOPES DE SOUSA</t>
  </si>
  <si>
    <t>NAYARA RANNE LIMA CARDOSO</t>
  </si>
  <si>
    <t>PAULO SERGIO NOBREGA DE MENEZES</t>
  </si>
  <si>
    <t>RITA DE CASSIA DE BRITO GUIMARAES</t>
  </si>
  <si>
    <t>RODRIGO ARAGAO QUIRINO</t>
  </si>
  <si>
    <t>RODRIGO DA CUNHA PEREIRA</t>
  </si>
  <si>
    <t>ROMERO PEREIRA DE SOUSA</t>
  </si>
  <si>
    <t>ROSELAYNE SOUZA FREIRE</t>
  </si>
  <si>
    <t>ROSICLEIDE CARLOS LIRA</t>
  </si>
  <si>
    <t>SAMARA AZEVEDO DE OLIVEIRA</t>
  </si>
  <si>
    <t>SANDRO ALVES DE FRANCA</t>
  </si>
  <si>
    <t>SORAYA DE SOUZA DE OLIVEIRA</t>
  </si>
  <si>
    <t>SUENIA ARAGAO AZEVEDO ASSIS</t>
  </si>
  <si>
    <t>TEODORO SOARES DE SOUZA NETO</t>
  </si>
  <si>
    <t>TEREZA CRISTINA DA SILVA BRITO</t>
  </si>
  <si>
    <t>THAYRONI ARAUJO ARRUDA</t>
  </si>
  <si>
    <t>TIAGO DANTAS GERMANO</t>
  </si>
  <si>
    <t>TYRONE MICHEL CALDAS ALBUQUERQUE</t>
  </si>
  <si>
    <t>VALDILENE RAMOS DA SILVA</t>
  </si>
  <si>
    <t>VALESCA NATACHA RIQUE DOS SANTOS</t>
  </si>
  <si>
    <t>VALMIR VAZ DA SILVA</t>
  </si>
  <si>
    <t>VERONICA DE LOURDES SOUSA</t>
  </si>
  <si>
    <t>ADAURI COELHO CAVALCANTI</t>
  </si>
  <si>
    <t>ADRIANA DE OLIVEIRA SILVA</t>
  </si>
  <si>
    <t>ADVANIA LIMA DOS SANTOS SILVA</t>
  </si>
  <si>
    <t>AFONSO HENRIQUE ANJOS DE MELO</t>
  </si>
  <si>
    <t>ALBANIZIA ALVES DINIZ</t>
  </si>
  <si>
    <t>ALCIONETE DOS SANTOS PAULINO E SILVA</t>
  </si>
  <si>
    <t>ALYSSON GUEDES COUTINHO</t>
  </si>
  <si>
    <t>ANA CHRISTINA CARVALHO MEIRELES</t>
  </si>
  <si>
    <t>ANA CLAUDIA RIBEIRO BRITO DO MONTE CAVALCANTE</t>
  </si>
  <si>
    <t>ANA ELLEN MACIEL ANDRIOLA</t>
  </si>
  <si>
    <t>ANA JAQUELINE FERNANDES OLIVEIRA</t>
  </si>
  <si>
    <t>ANA PAULA SOUZA E SILVA</t>
  </si>
  <si>
    <t>ANDREA DE OLIVEIRA SILVA</t>
  </si>
  <si>
    <t>ANDREA MARIE VIEIRA BEZERRA DE SOUSA</t>
  </si>
  <si>
    <t>ANGELA MARIA FERREIRA DE SOUZA BARROS</t>
  </si>
  <si>
    <t>ANNE FRANCIARE ARAUJO DE QUEIROZ</t>
  </si>
  <si>
    <t>ANTONIO CARLOS DO NASCIMENTO LIMA</t>
  </si>
  <si>
    <t>ANTONIO MARCOS PIRES LIMA FILHO</t>
  </si>
  <si>
    <t>ANTONY ALVES FEITOSA</t>
  </si>
  <si>
    <t>CAMILLA DEBORA GUEDES TORRES ALVES</t>
  </si>
  <si>
    <t>CARLOS FERNANDES DA SILVA</t>
  </si>
  <si>
    <t>CARLOS MARCELO SILVA</t>
  </si>
  <si>
    <t>CARLOS VALERIO DE ARAUJO SANTOS</t>
  </si>
  <si>
    <t>CARMEN RAQUEL CAHINO DE SA</t>
  </si>
  <si>
    <t>CECILIA DA SILVA OLIVEIRA SANTOS</t>
  </si>
  <si>
    <t>CLARISSA FIGUEIREDO DE CARVALHO</t>
  </si>
  <si>
    <t>CLAUDIA FERNANDA LEITAO SOARES</t>
  </si>
  <si>
    <t>DANIEL DAL BO</t>
  </si>
  <si>
    <t>DEBORA DE OLIVEIRA ROCHA DE MEDEIROS</t>
  </si>
  <si>
    <t>DEBORA FERREIRA PAULINO</t>
  </si>
  <si>
    <t>DENICKSON SOARES DA SILVA</t>
  </si>
  <si>
    <t>DENISE FELIPE DE PONTES</t>
  </si>
  <si>
    <t>DENIZE BARROS DE CANTALICE</t>
  </si>
  <si>
    <t>DENNIS SILVA DE LIMA</t>
  </si>
  <si>
    <t>DHEREK RINALDI CABRAL</t>
  </si>
  <si>
    <t>DOUGLAS RODRIGUES SILVA DE ANDRADE</t>
  </si>
  <si>
    <t>EDILEUZA MARIA DA SILVA COSTA</t>
  </si>
  <si>
    <t>EDVANIA BARRETO NASCIMENTO</t>
  </si>
  <si>
    <t>ELAINE NASCIMENTO MATIAS VIDAL</t>
  </si>
  <si>
    <t>ELIZABETH SOARES PIMENTEL</t>
  </si>
  <si>
    <t>ELTON RONEY DA SILVA CARVALHO</t>
  </si>
  <si>
    <t>ELZA MARIA DA COSTA OLIVEIRA MATIAS</t>
  </si>
  <si>
    <t>EMILAYNE DA SILVA SOUTO</t>
  </si>
  <si>
    <t>EMMANUELLE SILVA TOSCANO DE BRITO</t>
  </si>
  <si>
    <t>ERONALDO DE ALMEIDA MARQUES</t>
  </si>
  <si>
    <t>ESTEFANIA ALVES CORREIA</t>
  </si>
  <si>
    <t>FABIOLLA MARIA DE ALENCAR RODRIGUES</t>
  </si>
  <si>
    <t>FAUSTO GUSTAVO FARIAS</t>
  </si>
  <si>
    <t>FELIPE DE MELO DUARTE</t>
  </si>
  <si>
    <t>FRANCISCA DAGUINALDA LUCIANO DE SOUSA</t>
  </si>
  <si>
    <t>GLAUBER DOS SANTOS RODRIGUES</t>
  </si>
  <si>
    <t>HAILTON JOSE MUNIZ DE SOUZA</t>
  </si>
  <si>
    <t>IAN LUCAS DE SOUZA DANTAS</t>
  </si>
  <si>
    <t>IVANISE LEITE FERREIRA DE MOURA</t>
  </si>
  <si>
    <t>JACILENE SOARES DA COSTA</t>
  </si>
  <si>
    <t>JACKSON VITAL SOUTO</t>
  </si>
  <si>
    <t>JALMA RAQUEL DA SILVA LIMA</t>
  </si>
  <si>
    <t>JANAINA DANTAS DE ARRUDA</t>
  </si>
  <si>
    <t>JARLSON CARNEIRO AMORIM DA SILVA</t>
  </si>
  <si>
    <t>JOALISSON SILVA DOS SANTOS PEREIRA</t>
  </si>
  <si>
    <t>JOAO CARLOS GOMES</t>
  </si>
  <si>
    <t>JOAO PEDRO HOLANDA LOPES PINHEIRO</t>
  </si>
  <si>
    <t>JOSE MARCONDES PEREIRA DO NASCIMENTO</t>
  </si>
  <si>
    <t>JOSE MARTINS LOPES JUNIOR</t>
  </si>
  <si>
    <t>JOSE PAULO BATISTA DA SILVA</t>
  </si>
  <si>
    <t>JOSEFA LUCIA DO NASCIMENTO ALVES</t>
  </si>
  <si>
    <t>JOSEFA SIMONE ALVES LEITE</t>
  </si>
  <si>
    <t>JUDAS TADEU PATRICIO CORREIA</t>
  </si>
  <si>
    <t>KATIA VANIA VASCONCELOS SOUTO MAIOR</t>
  </si>
  <si>
    <t>KEDMA MENDONCA PEREIRA CORREIA</t>
  </si>
  <si>
    <t>KILDARE ANDRE LIMA DE FREITAS</t>
  </si>
  <si>
    <t>LASTENIA CRISTINA DOMINGOS DA SILVA</t>
  </si>
  <si>
    <t>LAURA AUGUSTA LEAL MOREIRA LIMA</t>
  </si>
  <si>
    <t>LIDIA NUNES VIANA ALVES</t>
  </si>
  <si>
    <t>LIVIA SOARES DA ROCHA GONCALVES</t>
  </si>
  <si>
    <t>LUCIANA DOS SANTOS SILVA</t>
  </si>
  <si>
    <t>LUIS HENRIQUE MENDES DE MELO</t>
  </si>
  <si>
    <t>LUIZ AUGUSTO DA COSTA JUNIOR</t>
  </si>
  <si>
    <t>LUZANIL SIMOES CABRAL</t>
  </si>
  <si>
    <t>LUZIANA RENATA FARIAS DE FRANCA</t>
  </si>
  <si>
    <t>MAILLY DAMARIS SILVA PEREIRA</t>
  </si>
  <si>
    <t>MARCELLY VIGOLVINO LOPES BANDEIRA</t>
  </si>
  <si>
    <t>MARCOS ANTONIO FELIX DE ALMEIDA</t>
  </si>
  <si>
    <t>MARGARETH MONICA DE FRANCA</t>
  </si>
  <si>
    <t>MARIA APARECIDA BELMONT BARRETO</t>
  </si>
  <si>
    <t>MARIA APARECIDA DA SILVA SANTOS MATIAS</t>
  </si>
  <si>
    <t>MARIA DA GUIA SIMIAO DA SILVA</t>
  </si>
  <si>
    <t>MARIA DAS GRACAS BRASILEIRO DA SILVA</t>
  </si>
  <si>
    <t>MARIA DAS GRACAS DE SOUZA FLOR</t>
  </si>
  <si>
    <t>MARIA FRANCISCA DE SOUSA</t>
  </si>
  <si>
    <t>MARIA HELENA POTTER DA COSTA</t>
  </si>
  <si>
    <t>MARIA ROBERIA COSTA CASTRO</t>
  </si>
  <si>
    <t>MARIA VALDENIA SOARES ARRUDA</t>
  </si>
  <si>
    <t>MARIANA MARQUES TEIXEIRA</t>
  </si>
  <si>
    <t>MARILENE RAUHYLSON MENDONCA</t>
  </si>
  <si>
    <t>MASSILON DA SILVA MOREIRA DOS SANTOS</t>
  </si>
  <si>
    <t>MAURICIO BARBOSA</t>
  </si>
  <si>
    <t>MEIRYLANE LOPES DA SILVA</t>
  </si>
  <si>
    <t>MEYRE RODRIGUES DIAS AMORIM</t>
  </si>
  <si>
    <t>MIKE RAMALHO DA SILVA</t>
  </si>
  <si>
    <t>MILENA ROUSE DE OLIVEIRA LIMA</t>
  </si>
  <si>
    <t>MILLENA MARIA PEREIRA SILVA</t>
  </si>
  <si>
    <t>MONICA RODRIGUES AZEVEDO</t>
  </si>
  <si>
    <t>PAOLA DE LACERDA CASTRO</t>
  </si>
  <si>
    <t>PATRICIA DA SILVA CAMPOS NASCIMENTO</t>
  </si>
  <si>
    <t>POLLYANNA MADRUGA FURTADO DE OLIVEIRA</t>
  </si>
  <si>
    <t>PRISCILLA COSTA PEIXOTO</t>
  </si>
  <si>
    <t>RAABE MARQUES DE AMORIM</t>
  </si>
  <si>
    <t>RADAMES DE SOUSA</t>
  </si>
  <si>
    <t>RAFAEL MARQUES DA CRUZ</t>
  </si>
  <si>
    <t>REGIANE DA SILVA RODRIGUES</t>
  </si>
  <si>
    <t>RENAN PALMEIRA COSTA</t>
  </si>
  <si>
    <t>RENILSON AUGUSTO COSTA</t>
  </si>
  <si>
    <t>RICARDO CEZAR FERREIRA DE LIMA</t>
  </si>
  <si>
    <t>RICARDO GONZAGA DE CASTRO</t>
  </si>
  <si>
    <t>RINALDO WAGNER DE ARAUJO BARBOSA</t>
  </si>
  <si>
    <t>RISONEIDE JOAQUIM DO NASCIMENTO</t>
  </si>
  <si>
    <t>RIVALDO MAIA GOMES</t>
  </si>
  <si>
    <t>ROBERTO CARLOS DE ANDRADE</t>
  </si>
  <si>
    <t>RODRIGO CASTILHO DE FRANCA</t>
  </si>
  <si>
    <t>ROSANGELA ARANHA DE AGUIAR</t>
  </si>
  <si>
    <t>ROSANGELA DE MIRANDA CABRAL</t>
  </si>
  <si>
    <t>ROSICLE BEZERRA DOS SANTOS</t>
  </si>
  <si>
    <t>SANDRA MARIA DA SILVA SANTOS</t>
  </si>
  <si>
    <t>SAYONARA DE ALCANTARA MENDES</t>
  </si>
  <si>
    <t>SEVERINO CEZARIO MAGALHAES NETO</t>
  </si>
  <si>
    <t>SIMONE CRISTINA GUEDES DINIZ</t>
  </si>
  <si>
    <t>SOLANGE CARVALHO CAHINO</t>
  </si>
  <si>
    <t>TELMA REJANE RODRIGUES DE MEDEIROS</t>
  </si>
  <si>
    <t>TERESA CRISTINA ALVES</t>
  </si>
  <si>
    <t>TERESINHA DE JESUS CRUZ FARIAS</t>
  </si>
  <si>
    <t>THAIS CARVALHO CERQUEIRA</t>
  </si>
  <si>
    <t>WANDEYLMA BARBOZA VIEGAS LAURINDO</t>
  </si>
  <si>
    <t>WILIANE MARIA DA COSTA</t>
  </si>
  <si>
    <t>YLCA ELEONOURA SERRANO SOUZA VIANA</t>
  </si>
  <si>
    <t>ADELSON DE OLIVEIRA BARRETO</t>
  </si>
  <si>
    <t>ALANNA CAVALCANTI DOS SANTOS SILVA</t>
  </si>
  <si>
    <t>ALDENICE DOMINGOS SOARES</t>
  </si>
  <si>
    <t>ALUIZIO ALVES DE ARRUDA</t>
  </si>
  <si>
    <t>ANA LIGIA MADRUGA CAVALCANTE</t>
  </si>
  <si>
    <t>ANTONIO DELANIO ANDRADE</t>
  </si>
  <si>
    <t>AURISTELA CUNHA RESENDE</t>
  </si>
  <si>
    <t>AYANNE KEYLLA HENRIQUE MEIRELES</t>
  </si>
  <si>
    <t>BARBARA RESENDE ALMEIDA</t>
  </si>
  <si>
    <t>BRUNO OTAVIO DA SILVA ALBINO</t>
  </si>
  <si>
    <t>CARLOS ALBERTO DE LIMA</t>
  </si>
  <si>
    <t>CINTHIA MENEZES LIMA RAMOS ARAUJO</t>
  </si>
  <si>
    <t>CLAUDIA GOMES DOS SANTOS</t>
  </si>
  <si>
    <t>CLAUDINEA GOMES DE LIMA</t>
  </si>
  <si>
    <t>CLECIA DE VASCONCELOS ARANTES</t>
  </si>
  <si>
    <t>DANIELLE MENEZES DE OLIVEIRA PEREIRA</t>
  </si>
  <si>
    <t>DANYELLE MORAIS DE SOUZA</t>
  </si>
  <si>
    <t>DAYANA BENTO DE SOUZA</t>
  </si>
  <si>
    <t>DENILSON DUARTE DE CARVALHO</t>
  </si>
  <si>
    <t>DEYVID KLEBER MELO DA SILVA</t>
  </si>
  <si>
    <t>DIEGO ANDRADE SILVA</t>
  </si>
  <si>
    <t>DILAINNE DANIEL DE ALBUQUERQUE</t>
  </si>
  <si>
    <t>DJALVA RUFINO DA SILVA</t>
  </si>
  <si>
    <t>EDMILSON ANACLETO NETO</t>
  </si>
  <si>
    <t>ELISAFI LINO DONATO</t>
  </si>
  <si>
    <t>ELTON RODRIGUES DE SA NASCIMENTO</t>
  </si>
  <si>
    <t>ENEAS MEDEIROS DE ALMEIDA</t>
  </si>
  <si>
    <t>FERNANDO AQUINO MELO</t>
  </si>
  <si>
    <t>FLAVIO GERONIMO DA SILVA</t>
  </si>
  <si>
    <t>FLAVIO HENRIQUE DE ARAUJO PEREIRA</t>
  </si>
  <si>
    <t>FRANCIELYSON DA SILVA LIMA</t>
  </si>
  <si>
    <t>FRANCINETE GABRIEL LIMA DE MENDONCA</t>
  </si>
  <si>
    <t>FRED STEWESON FAUSTINO DA COSTA</t>
  </si>
  <si>
    <t>GABRIEL COSTA BORBA DE LIRA</t>
  </si>
  <si>
    <t>GABRIEL TADEU NEVES DIAS</t>
  </si>
  <si>
    <t>GALDENCIO LOPES DE ALENCAR</t>
  </si>
  <si>
    <t>GERSICA CASSIA FERREIRA LEITE</t>
  </si>
  <si>
    <t>GILZA MARIA COSTA DE FARIAS</t>
  </si>
  <si>
    <t>HELIO ROSA DE OLIVEIRA</t>
  </si>
  <si>
    <t>HERIKY LUCAS SILVA DE OLIVEIRA</t>
  </si>
  <si>
    <t>HUDISON CLEBER DE BRITO FERREIRA</t>
  </si>
  <si>
    <t>IARA DEBORA DOS SANTOS OLIVEIRA</t>
  </si>
  <si>
    <t>INGRID RODRIGUES CIRINO</t>
  </si>
  <si>
    <t>JANAINA SILVA DE OLIVEIRA FONSECA</t>
  </si>
  <si>
    <t>JANDACIARA GISCIA DE LIMA VASCONCELOS</t>
  </si>
  <si>
    <t>JEAN CARLOS DA SILVA SANTOS</t>
  </si>
  <si>
    <t>JOAO PEDRO GOMES ALVES FERREIRA</t>
  </si>
  <si>
    <t>JOCELMA LUCIA PRAZERES DE MELO</t>
  </si>
  <si>
    <t>JONATHAN DE FRANCA PEREIRA</t>
  </si>
  <si>
    <t>JONILDO VELOSO DE ANDRADE</t>
  </si>
  <si>
    <t>JOZILUCE BARBOSA MONTEIRO NUNES</t>
  </si>
  <si>
    <t>JULIA ELISA ALBUQUERQUE DE ALMEIDA</t>
  </si>
  <si>
    <t>LAMOUZA ROCHANE RODRIGUES DE ASSIS</t>
  </si>
  <si>
    <t>LEILA MARIA FERREIRA GOMES</t>
  </si>
  <si>
    <t>LENIRA MONTEIRO DA FRANCA</t>
  </si>
  <si>
    <t>LEONEIDE FILGUEIRAS DOS SANTOS</t>
  </si>
  <si>
    <t>LO RUAMA XAVIER DE MACEDO</t>
  </si>
  <si>
    <t>LOURIVAL JUVINO BEZERRA JUNIOR</t>
  </si>
  <si>
    <t>LUCIANO GALDINO DA SILVA JUNIOR</t>
  </si>
  <si>
    <t>MANUELA FONSECA RAMOS</t>
  </si>
  <si>
    <t>MARCIO VALERIO LINS DE ALBUQUERQUE</t>
  </si>
  <si>
    <t>MARCOS ANTONIO GOMES SILVA</t>
  </si>
  <si>
    <t>MARIA IRMA NASCIMENTO DE LIMA</t>
  </si>
  <si>
    <t>MARIZA ALEXANDRE DA SILVA</t>
  </si>
  <si>
    <t>MARYNICE KARLA DELGADO DE AQUINO</t>
  </si>
  <si>
    <t>MICHELINE PINHEIRO DE LIMA</t>
  </si>
  <si>
    <t>MIRTES DE ALMEIDA COURA</t>
  </si>
  <si>
    <t>NADJA SOUSA DO NASCIMENTO</t>
  </si>
  <si>
    <t>OBERLAN ARAUJO DE FREITAS</t>
  </si>
  <si>
    <t>PAULO XAVIER BATISTA</t>
  </si>
  <si>
    <t>RAFAEL FARIAS DE OLIVEIRA</t>
  </si>
  <si>
    <t>RAFAELLA MONIQUE CORREIA DE SOUZA</t>
  </si>
  <si>
    <t>RAQUEL FERREIRA DE MELO</t>
  </si>
  <si>
    <t>RENATO LUIZ DE SOUSA FERREIRA</t>
  </si>
  <si>
    <t>ROBSON SOUTO BRITO</t>
  </si>
  <si>
    <t>ROGERIO DE SOUSA ANDRADE</t>
  </si>
  <si>
    <t>ROMULO OLIVEIRA DE ALMEIDA</t>
  </si>
  <si>
    <t>ROSA CRISTINA MATIAS PORTO</t>
  </si>
  <si>
    <t>ROSANGELA COELI LEITAO ARAUJO</t>
  </si>
  <si>
    <t>SEVERINO DO RAMO PEREIRA DA COSTA</t>
  </si>
  <si>
    <t>SEVERINO ROBERTO DIAS DOS SANTOS</t>
  </si>
  <si>
    <t>SIMONE CARNEIRO DA SILVA FRANCA</t>
  </si>
  <si>
    <t>SIMONE SARMENTO DANTAS</t>
  </si>
  <si>
    <t>SUZANNY CRISTINA FELIX DE LEMOS SOUZA</t>
  </si>
  <si>
    <t>THAYSE CRISTINA DE TOLEDO MORAIS MILAM</t>
  </si>
  <si>
    <t>THAYSSA DE LIMA SILVA TRINDADE</t>
  </si>
  <si>
    <t>THIAGO SANTA ROSA DE MOURA</t>
  </si>
  <si>
    <t>VALDI CARLOS CASIMIRO DA SILVA</t>
  </si>
  <si>
    <t>VANUBIA PONTES DOS SANTOS</t>
  </si>
  <si>
    <t>VERA LUCIA PEIXOTO</t>
  </si>
  <si>
    <t>VERONEIDE RODRIGUES GALDINO</t>
  </si>
  <si>
    <t>WILSON SOARES CAMPOS</t>
  </si>
  <si>
    <t>GIOVANNA MARQUES GONDIM</t>
  </si>
  <si>
    <t>MARIA LAURA PINTO MORENO</t>
  </si>
  <si>
    <t>ADNA DE MIRANDA PEREIRA DA SILVA</t>
  </si>
  <si>
    <t>ADRIANA DESIREE LEITE GOMES NEVES</t>
  </si>
  <si>
    <t>AILTON PEREIRA DA MOTA</t>
  </si>
  <si>
    <t>ALCIR FALCAO MARTINS</t>
  </si>
  <si>
    <t>ANA ALFRIDA NASCIMENTO ROCHA DE ARAUJO</t>
  </si>
  <si>
    <t>ANA MARIA CARNEIRO CAMPOS LACERDA</t>
  </si>
  <si>
    <t>ANDERLANE FERNANDES DE LIMA</t>
  </si>
  <si>
    <t>ANDREA MONTEIRO BRANDAO</t>
  </si>
  <si>
    <t>ARTUMIRO SILVA DE ALMEIDA FILHO</t>
  </si>
  <si>
    <t>CAROLINA ARAUJO RODRIGUES TAVARES</t>
  </si>
  <si>
    <t>CLARISSA LEITE MARINHO</t>
  </si>
  <si>
    <t>CLAUDIO GOUVEIA JUNIOR</t>
  </si>
  <si>
    <t>DANIEL EDUARDO DA SILVA</t>
  </si>
  <si>
    <t>EDITO ROMAO DA SILVA JUNIOR</t>
  </si>
  <si>
    <t>ELIANE LIRA BARROS ALMEIDA DE SOUSA</t>
  </si>
  <si>
    <t>EVELINE ALVAREZ DOS SANTOS</t>
  </si>
  <si>
    <t>FRANCISCO LUIS GOMES</t>
  </si>
  <si>
    <t>GABRIELA FELIPE MACHADO DE CARVALHO</t>
  </si>
  <si>
    <t>GEORGIANA COELHO SANTOS</t>
  </si>
  <si>
    <t>GILSA ELAINE RIBEIRO ANDRADE</t>
  </si>
  <si>
    <t>GIRLAINE DE CARVALHO SILVA</t>
  </si>
  <si>
    <t>ILDEMAR OTAVIO FERREIRA</t>
  </si>
  <si>
    <t>ISABELLA MARIA CAMPOS ALVES RODRIGUES MAIA</t>
  </si>
  <si>
    <t>JACILEIDE SOUSA FARIAS</t>
  </si>
  <si>
    <t>JANAINA MARIA DA SILVA</t>
  </si>
  <si>
    <t>JANAINA PEREIRA DA SILVA</t>
  </si>
  <si>
    <t>JANAINA VANINA DE PAIVA NETO</t>
  </si>
  <si>
    <t>JOAO BATISTA BARBOSA DOS SANTOS</t>
  </si>
  <si>
    <t>JOAO DANIEL CAMARA DE ARAUJO</t>
  </si>
  <si>
    <t>JOSE TEOFILO DA SILVA TERCEIRO</t>
  </si>
  <si>
    <t>JOSELAYNE FERREIRA BATISTA</t>
  </si>
  <si>
    <t>JULIANA DE SOUSA SILVA</t>
  </si>
  <si>
    <t>KETLEN OLIVEIRA ESTEVAM DA SILVA</t>
  </si>
  <si>
    <t>LUANA CARLA DOS SANTOS SILVA</t>
  </si>
  <si>
    <t>LUCAS DA SILVA PAULINO</t>
  </si>
  <si>
    <t>MARIA ALANE MENDES CAMPOS LUIZ</t>
  </si>
  <si>
    <t>MARIA APARECIDA DA SILVA LIMA</t>
  </si>
  <si>
    <t>MARIA ELIZABETH DE SOUZA SILVA</t>
  </si>
  <si>
    <t>MARIA HELENA PEREIRA GOMES</t>
  </si>
  <si>
    <t>MARIA VERONICA SERRANO DE LACERDA</t>
  </si>
  <si>
    <t>MARINELSON ADELINO DE LIMA</t>
  </si>
  <si>
    <t>MATHEUS DE ALMEIDA BARBOSA</t>
  </si>
  <si>
    <t>MAXWEL ALVES DA SILVA</t>
  </si>
  <si>
    <t>MIRIAM TRAJANO DE BRITO</t>
  </si>
  <si>
    <t>MIRNA GOMES ARAUJO</t>
  </si>
  <si>
    <t>MOYSES BARBOSA DA SILVA</t>
  </si>
  <si>
    <t>NANA IZABEL PONTES COUTINHO</t>
  </si>
  <si>
    <t>OLUSEGUN ABISAYO OREKOYA</t>
  </si>
  <si>
    <t>PATRICIA ADRIANA MARTINS FERREIRA</t>
  </si>
  <si>
    <t>PAULO VITOR OLIVEIRA ANDRADE</t>
  </si>
  <si>
    <t>RAQUEL DOS SANTOS LEANDRO HERMINIO</t>
  </si>
  <si>
    <t>RODRIGO ANDRADE DE SOUZA</t>
  </si>
  <si>
    <t>ROSEMARY DOS SANTOS ROCHA</t>
  </si>
  <si>
    <t>SANDRA FERNANDES PAIVA</t>
  </si>
  <si>
    <t>SIDNEY CHIROL DA SILVA</t>
  </si>
  <si>
    <t>SILVANA SOARES DA NOBREGA</t>
  </si>
  <si>
    <t>SIMONE CONCEICAO DE LIMA AMORIM</t>
  </si>
  <si>
    <t>TARIK GOMES PEREIRA</t>
  </si>
  <si>
    <t>VALERIA MARTINS DE SOUZA FILGUEIRA</t>
  </si>
  <si>
    <t>YONE DE MORAIS RIO BRANCO</t>
  </si>
  <si>
    <t>ALINE CARVALHO DINIZ PEREIRA DE SA</t>
  </si>
  <si>
    <t>ANA LUCIA SANTOS FERNANDES</t>
  </si>
  <si>
    <t>ANA LUIZA DE ALBUQUERQUE TITO</t>
  </si>
  <si>
    <t>ANDRELLY KAROLINE RODRIGUES DE GOIS</t>
  </si>
  <si>
    <t>ARIELITON FONTES DE LIMA</t>
  </si>
  <si>
    <t>CLAUDETE GOMES DOS SANTOS</t>
  </si>
  <si>
    <t>CRISTIANE CAMPOS</t>
  </si>
  <si>
    <t>DANIEL BRUNO DA SILVA BARBOSA</t>
  </si>
  <si>
    <t>DIEGO LIMA DE ALMEIDA</t>
  </si>
  <si>
    <t>DRIELLY VANESSA LOPES GRIGORIO</t>
  </si>
  <si>
    <t>ELAINE CRISTINA NUNES GUEDES</t>
  </si>
  <si>
    <t>ERASMO DA MOTTA PESSOA</t>
  </si>
  <si>
    <t>FRANCINELE FELIX PEREIRA</t>
  </si>
  <si>
    <t>GABRIELY DA SILVA BRASILEIRO</t>
  </si>
  <si>
    <t>GILVAN PEDRO DE ALMEIDA</t>
  </si>
  <si>
    <t>GISELE DE ARAUJO GOMES</t>
  </si>
  <si>
    <t>HELCIA MACEDO DE CARVALHO DINIZ E SILVA</t>
  </si>
  <si>
    <t>HELENO IRIGOYEN VARELA JUNIOR</t>
  </si>
  <si>
    <t>HEVILA FERNANDES DA SILVA MATIAS</t>
  </si>
  <si>
    <t>JANAINA DA CONCEICAO JERONIMO LIRA</t>
  </si>
  <si>
    <t>JANDIRA MARIA GOMES ROCHA</t>
  </si>
  <si>
    <t>JANETE PESSOA DOS SANTOS</t>
  </si>
  <si>
    <t>JAQUELINE CAVALCANTE ARAUJO</t>
  </si>
  <si>
    <t>JARLEY DE SOUZA TRINDADE</t>
  </si>
  <si>
    <t>JOAO GENARTE DE ARAUJO CAVALCANTE NETO</t>
  </si>
  <si>
    <t>JOSE DE ARIMATEA ALVES GUEDES</t>
  </si>
  <si>
    <t>JOSE ISIDRO ALVES</t>
  </si>
  <si>
    <t>JOSE MARCIO DA SILVA RAMOS DINIZ</t>
  </si>
  <si>
    <t>JOSE RENILTON PIMENTA VIEIRA</t>
  </si>
  <si>
    <t>JOSEANE BATISTA DE AZEVEDO RAMALHO</t>
  </si>
  <si>
    <t>JOSEMAR DA SILVA ALMEIDA</t>
  </si>
  <si>
    <t>JULIANA FERREIRA DA SILVA</t>
  </si>
  <si>
    <t>JULIANA PEREIRA DA SILVA</t>
  </si>
  <si>
    <t>JUVANDI DE SOUZA SANTOS</t>
  </si>
  <si>
    <t>KATIA BEZERRA DA SILVA</t>
  </si>
  <si>
    <t>LARA CORREA MARANHAO</t>
  </si>
  <si>
    <t>LARYSSA ABILIO OLIVEIRA</t>
  </si>
  <si>
    <t>LUCIANA MARIA DE ALMEIDA NEVES VELOSO</t>
  </si>
  <si>
    <t>MAIRA CORDEIRO DOS SANTOS</t>
  </si>
  <si>
    <t>MARIA CONSULEIDE POLICARPO CARNEIRO</t>
  </si>
  <si>
    <t>MARIA DE FATIMA NOBREGA DE SOUSA</t>
  </si>
  <si>
    <t>MARIA DE FATIMA SANTOS TAVARES</t>
  </si>
  <si>
    <t>MARIA DO SOCORRO ALMEIDA GUIMARAES</t>
  </si>
  <si>
    <t>MARIA DO SOCORRO SOUSA COSTA</t>
  </si>
  <si>
    <t>MARIA EDIVANE CALIXTO SOARES</t>
  </si>
  <si>
    <t>MARIA IZABELLY ALVES DA SILVA</t>
  </si>
  <si>
    <t>MARIA JOSE ALVES ANACLETO DE MORAIS</t>
  </si>
  <si>
    <t>MARIA VICTORIA OLIVEIRA DA SILVA</t>
  </si>
  <si>
    <t>MAYANNE LUNGUINHO</t>
  </si>
  <si>
    <t>MILENA MONIQUE DE SANTANA GOMES</t>
  </si>
  <si>
    <t>RAISSA VANESSA SILVA FERREIRA</t>
  </si>
  <si>
    <t>RENATA RAQUEL DE MEDEIROS PEREIRA</t>
  </si>
  <si>
    <t>RICARDO MOURA DE ALMEIDA</t>
  </si>
  <si>
    <t>ROBSON RUBENILSON DOS SANTOS FERREIRA</t>
  </si>
  <si>
    <t>ROSANGELA DE FATIMA LEITE</t>
  </si>
  <si>
    <t>RUBENCELIA PEREIRA MONTEIRO BRITO</t>
  </si>
  <si>
    <t>RUTE BARBOSA</t>
  </si>
  <si>
    <t>SAYMMON JESIEL LIMA ROBERTO</t>
  </si>
  <si>
    <t>SHIRLEY MONTEIRO CAVALCANTE DA CUNHA</t>
  </si>
  <si>
    <t>SUENIA MACHADO DE LIMA</t>
  </si>
  <si>
    <t>THIAGO LIMA DE ALMEIDA</t>
  </si>
  <si>
    <t>THULIO PHILLIPE ARRUDA RAMALHO DE OLIVEIRA</t>
  </si>
  <si>
    <t>VANDEILMA PATRICIO MENDES DE SOUZA</t>
  </si>
  <si>
    <t>VANESSA FERREIRA ALVES VENANCIO</t>
  </si>
  <si>
    <t>WALDEMIRIA RODRIGUES PACHECO DE MORAIS</t>
  </si>
  <si>
    <t>WELLINGTON DANTAS DA COSTA</t>
  </si>
  <si>
    <t>WILLIAN FERREIRA FURTADO DE LACERDA</t>
  </si>
  <si>
    <t>ANDERSON ANDRE CHAGAS DA SILVA</t>
  </si>
  <si>
    <t>BRUNO DOMINGOS MACIEIRA</t>
  </si>
  <si>
    <t>GIOVANA DE ALMEIDA BAHIA DELGADO RIBEIRO</t>
  </si>
  <si>
    <t>HARISSON BENICIO DE MELO</t>
  </si>
  <si>
    <t>JACIELE FERREIRA DE SOUSA</t>
  </si>
  <si>
    <t>JACQUELINE CARVALHO DE LUNA</t>
  </si>
  <si>
    <t>JERONIMO MARTINS DE LIMA</t>
  </si>
  <si>
    <t>JESSICA FERREIRA ALENCAR</t>
  </si>
  <si>
    <t>JOSE RAFAEL GOMES MONTENEGRO</t>
  </si>
  <si>
    <t>LIGIA MARIA DA SILVA FERNANDES</t>
  </si>
  <si>
    <t>MARIA DA PENHA ALMEIDA PESSOA</t>
  </si>
  <si>
    <t>MARIA MADALENA DA SILVA</t>
  </si>
  <si>
    <t>MATHEUS DE MEDEIROS FERNANDES MAIA</t>
  </si>
  <si>
    <t>NELSON MENDES DA SILVA</t>
  </si>
  <si>
    <t>RAYANNA HERMENEGILDO DE OLIVEIRA</t>
  </si>
  <si>
    <t>SABRINA KARLA DE SOUZA GOMES</t>
  </si>
  <si>
    <t>THIAGO BARBOSA DA COSTA</t>
  </si>
  <si>
    <t>VIRGINIA DO NASCIMENTO RODRIGUES PESSOA</t>
  </si>
  <si>
    <t>ARISTAVORA DE SOUSA SANTOS</t>
  </si>
  <si>
    <t>AIRTON WELLNEYTH DE SOUZA COSTA</t>
  </si>
  <si>
    <t>ARIANE DE MEDEIROS SANTANA</t>
  </si>
  <si>
    <t>CAROLINA MILENA LIMA DA SILVA</t>
  </si>
  <si>
    <t>CASSANDRA AYRES DE MEDEIROS</t>
  </si>
  <si>
    <t>CELINY VITORIA LOPES DO NASCIMENTO</t>
  </si>
  <si>
    <t>CRISTIANE COSTA DA SILVA</t>
  </si>
  <si>
    <t>ERASMO AUGUSTO DE SOUSA VIEIRA</t>
  </si>
  <si>
    <t>GABRIELA COUTINHO RAMALHO</t>
  </si>
  <si>
    <t>GERALDO VIEIRA DE LUCENA</t>
  </si>
  <si>
    <t>GIUSEPPE ESPINOLA FEITOSA</t>
  </si>
  <si>
    <t>JANILENE ALMEIDA COSTA TELES</t>
  </si>
  <si>
    <t>JEDIRCLEY JENSON VIEIRA DE LIMA</t>
  </si>
  <si>
    <t>JHONATAN CARNEIRO TOPOLSKI</t>
  </si>
  <si>
    <t>JOSE EDSON PEREIRA DE CARVALHO</t>
  </si>
  <si>
    <t>JOSE HONORIO DA SILVA MELO</t>
  </si>
  <si>
    <t>JOSEPH PHILIP PEREIRA CARNEIRO</t>
  </si>
  <si>
    <t>KATIENNE DOS SANTOS ALVES SIMONACI DA FONSECA</t>
  </si>
  <si>
    <t>LUCAS GURGEL LOPES</t>
  </si>
  <si>
    <t>MARCEL DA SILVA VIDAL</t>
  </si>
  <si>
    <t>MARIA FERNANDA MEDEIROS DE LIMA</t>
  </si>
  <si>
    <t>MARIA JOSEANE DOS SANTOS GUEDES</t>
  </si>
  <si>
    <t>MATHEUS JOSE TEIXEIRA DA ROCHA SANTOS</t>
  </si>
  <si>
    <t>PRISCILA ARAUJO DA SILVA</t>
  </si>
  <si>
    <t>SEVERINO MENDES NASCIMENTO</t>
  </si>
  <si>
    <t>SILVANA FERREIRA SOUZA DE VASCONCELOS</t>
  </si>
  <si>
    <t>THAYNARA PATRICIA BRITO DO NASCIMENTO</t>
  </si>
  <si>
    <t>VENANCIO SEVERIANO DANTAS NETO</t>
  </si>
  <si>
    <t>VICTOR MADRUGA QUEIROZ BEZERRA CAVALCANTI</t>
  </si>
  <si>
    <t>VICTORIA CAROLLYNE DA SILVA LUSTOSA</t>
  </si>
  <si>
    <t>WANDRA BANDEIRA DE SOUZA</t>
  </si>
  <si>
    <t>YTHALO MATHEUS SANTOS DE OLIVEIRA</t>
  </si>
  <si>
    <t>ANA BEATRIZ FERREIRA HILARIO</t>
  </si>
  <si>
    <t>ANTONIO GOMES DE LIMA</t>
  </si>
  <si>
    <t>FRED MAYCON FERREIRA DE MORAES REGO</t>
  </si>
  <si>
    <t>JAQUELINE SILVA DE SIQUEIRA</t>
  </si>
  <si>
    <t>JESSICA DAIANA COSTA DO NASCIMENTO</t>
  </si>
  <si>
    <t>JOAO MENDES BARBOSA FILHO</t>
  </si>
  <si>
    <t>LILIAN TARGINO NAM</t>
  </si>
  <si>
    <t>MAISA CARLA DIAS DE OLIVEIRA</t>
  </si>
  <si>
    <t>MARIA DAS NEVES SANTANA GOMES</t>
  </si>
  <si>
    <t>MARIA LUIZA NASCIMENTO GUEDES DA COSTA</t>
  </si>
  <si>
    <t>PLINIO BARRETO SEVERO JUNIOR</t>
  </si>
  <si>
    <t>VANIRA FREIRE DE PAULA</t>
  </si>
  <si>
    <t>VERONIA DE SOUZA FRAGOSO</t>
  </si>
  <si>
    <t>VERONICA NOBREGA PEREIRA</t>
  </si>
  <si>
    <t>YAN HENRIQUE MARTINS GONCALVES</t>
  </si>
  <si>
    <t>ALESSANDRA MONTEIRO DUARTE LAUREANO</t>
  </si>
  <si>
    <t>ANNA BEATRIZ FERREIRA GOMES</t>
  </si>
  <si>
    <t>CARLOS ANTONIO DIAS DE ARAUJO</t>
  </si>
  <si>
    <t>FLAVIA MACEDO DE FARIAS</t>
  </si>
  <si>
    <t>FRANCISCO CARLOS MARQUES DE OLIVEIRA</t>
  </si>
  <si>
    <t>FRANCISCO CLAUDIO DE LIMA JUNIOR</t>
  </si>
  <si>
    <t>GUILHERME CRISTOPHANE AMARO FERREIRA</t>
  </si>
  <si>
    <t>HERIKA CRISTINA SILVA SANTOS</t>
  </si>
  <si>
    <t>IRES OLIVEIRA DE LIMA</t>
  </si>
  <si>
    <t>IZABEL CRISTINA CARNEIRO DE ALBUQUERQUE</t>
  </si>
  <si>
    <t>JOSE LUCIANO ALBINO BARBOSA</t>
  </si>
  <si>
    <t>LEONARDO DA NOBREGA TAVARES</t>
  </si>
  <si>
    <t>LILIANE ELLEN DANTAS COSTA</t>
  </si>
  <si>
    <t>MARCO AURELIO LIMA DE MOURA FILHO</t>
  </si>
  <si>
    <t>MARIA DA GLORIA VIRGINIO BARBOSA</t>
  </si>
  <si>
    <t>MARIA DOLORES DE ALMEIDA HOLMES</t>
  </si>
  <si>
    <t>NIVALDETE DIAS NICACIO DA CRUZ</t>
  </si>
  <si>
    <t>PALOMA IVINA NICODEMOS NOGUEIRA</t>
  </si>
  <si>
    <t>RAYLENE RIBEIRO VIANA</t>
  </si>
  <si>
    <t>ROSELITA TRAJANO FEITOSA LOPES</t>
  </si>
  <si>
    <t>SANDRA MARIA DE LACERDA PESSOA</t>
  </si>
  <si>
    <t>VANESSA KAREN CAVALCANTE CLAUDINO</t>
  </si>
  <si>
    <t>WAGNER DAS CHAGAS SILVA</t>
  </si>
  <si>
    <t>WEMA DAGMA RODRIGUES FEITOSA MANGUEIRA</t>
  </si>
  <si>
    <t>EDCARLA PEREIRA SANTOS</t>
  </si>
  <si>
    <t>FRANCISCO RYAN DE OLIVEIRA ARAUJO</t>
  </si>
  <si>
    <t>GISELY FERNANDES GOMES</t>
  </si>
  <si>
    <t>JOSEFA DA SILVA TOMAS</t>
  </si>
  <si>
    <t>JULIANA VALERIA DA SILVA SANTOS</t>
  </si>
  <si>
    <t>MARIANGELA JOB MONTEIRO</t>
  </si>
  <si>
    <t>MARIANNA DALBUQUERQUE MARTINS</t>
  </si>
  <si>
    <t>RAFAEL CAMARA MACEDO</t>
  </si>
  <si>
    <t>RAFAEL GOUVEIA BARBOZA SILVA</t>
  </si>
  <si>
    <t>RICHARD MARQUES DE SOUZA</t>
  </si>
  <si>
    <t>ADRIANA AVILA DE OLIVEIRA SOARES</t>
  </si>
  <si>
    <t>ANDRIA ROSSELI BARROS FINIZOLA</t>
  </si>
  <si>
    <t>ANELISE RAZANAUSKAS LEME VIEIRA</t>
  </si>
  <si>
    <t>ANTONIO HENRIQUE MARTINS CARNEIRO DA CUNHA</t>
  </si>
  <si>
    <t>BEATRIZ SYMARA ALVES VIEIRA SILVA</t>
  </si>
  <si>
    <t>CARLENE DE SOUZA MORAIS</t>
  </si>
  <si>
    <t>DANIEL TORQUATO FONSECA DE LIMA</t>
  </si>
  <si>
    <t>DELIS OTILDES RODRIGUES</t>
  </si>
  <si>
    <t>EDIENE KELLY DAVID DE OLIVEIRA</t>
  </si>
  <si>
    <t>EDINEYALISON WALLAS HENRIQUES FERREIRA PEREIR</t>
  </si>
  <si>
    <t>EDUARDO VITOR FELIX DE SOUZA</t>
  </si>
  <si>
    <t>ELIZABETH NASCIMENTO DE LIMA</t>
  </si>
  <si>
    <t>ELOISA MYRELA DE ARAUJO NUNES</t>
  </si>
  <si>
    <t>ERIELSON NONATO SANTOS COELHO</t>
  </si>
  <si>
    <t>FELIPE ANTONIO DOIA PIMENTEL</t>
  </si>
  <si>
    <t>FRANCISCO DE ASSIS SANTOS DA SILVA</t>
  </si>
  <si>
    <t>GENILZA MARIA DA SILVA</t>
  </si>
  <si>
    <t>GISELE BEZERRA DE FREITAS</t>
  </si>
  <si>
    <t>GRAZYELLY KELLY DE LIMA SOUZA</t>
  </si>
  <si>
    <t>HEDER RODRIGUES DE ALBUQUERQUE</t>
  </si>
  <si>
    <t>HUMBERTO DA SILVA FERREIRA</t>
  </si>
  <si>
    <t>JEFFERSON JOSE SOARES DA SILVA</t>
  </si>
  <si>
    <t>JERFFESON ALVES DE OLIVEIRA</t>
  </si>
  <si>
    <t>JOSEFA GIRLANIA ALVES DE OLIVEIRA</t>
  </si>
  <si>
    <t>KALINE VASTHI GONCALVES FERREIRA</t>
  </si>
  <si>
    <t>LINDOMAR MONROE PONTES</t>
  </si>
  <si>
    <t>LUAN AURIO DOS SANTOS GOMES</t>
  </si>
  <si>
    <t>LUCIENE ROBERTA DE SOUZA VALENTIM</t>
  </si>
  <si>
    <t>LUIS GONZAGA SANTANA DA SILVA</t>
  </si>
  <si>
    <t>MANOEL FRANCISCO MARTINS DA SILVA</t>
  </si>
  <si>
    <t>MANUELLY VITORIA DE SOUZA FREIRE XAVIER</t>
  </si>
  <si>
    <t>MARCIA KALYNE BRAZ PESSOA AZEVEDO</t>
  </si>
  <si>
    <t>MARCIO JOSE SILVA LIMA</t>
  </si>
  <si>
    <t>MARCIO VICENTE DE MELO</t>
  </si>
  <si>
    <t>MARIA DE LOURDES SOARES DIAS</t>
  </si>
  <si>
    <t>MARIA DO SOCORRO FELIX PEREIRA DE FRANCA</t>
  </si>
  <si>
    <t>PAULO SAMUEL DOS SANTOS</t>
  </si>
  <si>
    <t>PERICLES HENRIQUE RAMOS DA SILVA</t>
  </si>
  <si>
    <t>PRISCILA NASCIMENTO OLIVEIRA DO BU</t>
  </si>
  <si>
    <t>RIVEA FARIAS DE VASCONCELOS</t>
  </si>
  <si>
    <t>ROBERTO DE LIMA BARBOSA JUNIOR</t>
  </si>
  <si>
    <t>SERGIO DE ALCANTARA GINO</t>
  </si>
  <si>
    <t>SHIRLEY EMANUELLE ARAUJO SILVA</t>
  </si>
  <si>
    <t>URSULA DE ARAUJO PIRES</t>
  </si>
  <si>
    <t>VYRNA GIORDANA DE BRITO GAUDENCIO</t>
  </si>
  <si>
    <t>ADILIA FERREIRA FERNANDES</t>
  </si>
  <si>
    <t>ANA NERY DOS SANTOS OLIVEIRA</t>
  </si>
  <si>
    <t>CEZARIA DA SILVA CAVALCANTE</t>
  </si>
  <si>
    <t>DIVA ALVES DA COSTA BATISTA</t>
  </si>
  <si>
    <t>ESPEDITA MANGUEIRA LIMA DA SILVA</t>
  </si>
  <si>
    <t>FABIO CARNEIRO DE OLIVEIRA</t>
  </si>
  <si>
    <t>FERNANDA MARIA BRAZ DO NASCIMENTO</t>
  </si>
  <si>
    <t>HELLEN RAMOS SILVA</t>
  </si>
  <si>
    <t>JOSE SILANDIO ALVES</t>
  </si>
  <si>
    <t>LAURA DE LIZIEUX LIRA MADRUGA</t>
  </si>
  <si>
    <t>LUIZ CARLOS PAPA PEREIRA</t>
  </si>
  <si>
    <t>MARCIA VALERIA COSTA DE SOUZA</t>
  </si>
  <si>
    <t>MARIA DE FATIMA HERMINIO CASSIMIRO</t>
  </si>
  <si>
    <t>MARIA LUCIA LINS DA SILVA</t>
  </si>
  <si>
    <t>MARILEDA RODRIGUES DE OLIVEIRA</t>
  </si>
  <si>
    <t>MARTA VIRGINIA DOS SANTOS COELHO</t>
  </si>
  <si>
    <t>MAYARA GOUVEIA RAMALHO DE ANDRADE</t>
  </si>
  <si>
    <t>MAYKELLE ANNELYESSE GARCIA BRAZ</t>
  </si>
  <si>
    <t>NADIR REBECA CARNEIRO DE LIMA</t>
  </si>
  <si>
    <t>NAHYARA LAYSE DE FRANCA ANDRADE</t>
  </si>
  <si>
    <t>NEWRISELDA CIRAULO CARNEIRO</t>
  </si>
  <si>
    <t>RACHELL SHALLON COSTA RIBEIRO</t>
  </si>
  <si>
    <t>RICARDO XAVIER DOS SANTOS</t>
  </si>
  <si>
    <t>SANDRA HELENA DOS SANTOS</t>
  </si>
  <si>
    <t>SHYRLIANE DE MORAIS FERREIRA MELO</t>
  </si>
  <si>
    <t>TATIENE DO NASCIMENTO DE ALBUQUERQUE VALENTIM</t>
  </si>
  <si>
    <t>CHARLENE MENDES DE SOUZA</t>
  </si>
  <si>
    <t>DANILO MACHADO DE ALBUQUERQUE</t>
  </si>
  <si>
    <t>EDVALDO VICENTE BARROS</t>
  </si>
  <si>
    <t>ELOISA PRISCILA CORDEIRO SOUZA</t>
  </si>
  <si>
    <t>GABRIEL DOS SANTOS SOUZA GOMES</t>
  </si>
  <si>
    <t>GEISA BRITO DA SILVA</t>
  </si>
  <si>
    <t>JOANA DARC SOARES DOS SANTOS</t>
  </si>
  <si>
    <t>JOSE JANTONY DA SILVA FLORIANO</t>
  </si>
  <si>
    <t>JULYENE DA SILVA COSTA BARROS</t>
  </si>
  <si>
    <t>KAUAN CHAVES SILVEIRA</t>
  </si>
  <si>
    <t>KLEDSON HONORATO DA SILVA</t>
  </si>
  <si>
    <t>LARISSA MACIEL PESSOA</t>
  </si>
  <si>
    <t>MARCELE FABRICIO FRANCKLIN</t>
  </si>
  <si>
    <t>MARCOS ANTONIO TEIXEIRA DE MOURA</t>
  </si>
  <si>
    <t>NADIRJANE MEDEIROS CARNEIRO NASCIMENTO</t>
  </si>
  <si>
    <t>PAULO DE TARSO GOMES DA SILVA</t>
  </si>
  <si>
    <t>SILVANIA DA SILVA SANTOS</t>
  </si>
  <si>
    <t>VALDEMI PEREIRA DE SOUZA</t>
  </si>
  <si>
    <t>ZIANNE FARIAS BARROS BARBOSA</t>
  </si>
  <si>
    <t>JEYCE SCOTT LIMA ALVES</t>
  </si>
  <si>
    <t>LINDOMAR DE LIMA PINHEIRO DA SILVA</t>
  </si>
  <si>
    <t>ADRIANA MARCIA DA SILVA MONTENEGRO</t>
  </si>
  <si>
    <t>ALDA MARIA BORGES GONCALVES</t>
  </si>
  <si>
    <t>ARTHUR ARAUJO CHAVES VASCONCELOS</t>
  </si>
  <si>
    <t>BRENO LUAN DA SILVA SOUSA BORGES</t>
  </si>
  <si>
    <t>CARLOS HENRYQUE MAROJA DE CARVALHO</t>
  </si>
  <si>
    <t>CARLOS MAGNO VIEIRA VAZ</t>
  </si>
  <si>
    <t>ELIANE LIMA PEREIRA</t>
  </si>
  <si>
    <t>EMANUELLA GUEDES DA SILVA</t>
  </si>
  <si>
    <t>EMANUELY LIMA DE OLIVEIRA</t>
  </si>
  <si>
    <t>FABIOLA MEDEIROS TORRES DE LACERDA</t>
  </si>
  <si>
    <t>FRANCISCO FERNANDES NETO</t>
  </si>
  <si>
    <t>HUMBERTO BARBOSA DO NASCIMENTO</t>
  </si>
  <si>
    <t>INEZ BARBOSA DA SILVA</t>
  </si>
  <si>
    <t>JUSCELINO ALVES DE OLIVEIRA</t>
  </si>
  <si>
    <t>JUSSARA DA SILVA GOMES</t>
  </si>
  <si>
    <t>MARIA EMILIA SOARES FERNANDES DE PONTES</t>
  </si>
  <si>
    <t>REBEKA ORNELLAS DA SILVA</t>
  </si>
  <si>
    <t>ROSIRENE ALMEIDA BATISTA</t>
  </si>
  <si>
    <t>SHARISY GIANNELY TEIXEIRA DE LIMA BARBOSA</t>
  </si>
  <si>
    <t>WILMA MARIA SILVA DE MEDEIROS</t>
  </si>
  <si>
    <t>ALECSANDRO DE PAIVA FARIAS</t>
  </si>
  <si>
    <t>ANDREY RODRIGUES DA SILVA</t>
  </si>
  <si>
    <t>ARTUR MOREIRA ALMEIDA</t>
  </si>
  <si>
    <t>CAMILA GEYSE DA CONCEICAO VIRGULINO</t>
  </si>
  <si>
    <t>CARLOS ALBERTO FERREIRA DOS SANTOS</t>
  </si>
  <si>
    <t>CIBELE DA SILVA PEREIRA</t>
  </si>
  <si>
    <t>DYOVANY OTAVIANO DA SILVA</t>
  </si>
  <si>
    <t>EDNA SANTOS DE LIMA</t>
  </si>
  <si>
    <t>ELAINE CRISTINA MARANHAO DE MACEDO</t>
  </si>
  <si>
    <t>ELISANGELA DA COSTA SILVA</t>
  </si>
  <si>
    <t>ERIKA FLAVIA CRISPIM DE SANTANA</t>
  </si>
  <si>
    <t>ERIVANILDO JOSE RAMOS DA SILVA</t>
  </si>
  <si>
    <t>GERUSA LUCENA MARTINS DE MEDEIROS</t>
  </si>
  <si>
    <t>GREYCE MICHELINNE ROCHA MARTINS</t>
  </si>
  <si>
    <t>IRACEMA DE SOUZA ALMEIDA</t>
  </si>
  <si>
    <t>IVANILSON SILVESTRE LIMA</t>
  </si>
  <si>
    <t>IVONE FERREIRA DA SILVA</t>
  </si>
  <si>
    <t>JOELSON LIMA DA SILVA</t>
  </si>
  <si>
    <t>JOSANIELLE VELEZ RIBEIRO GOMES</t>
  </si>
  <si>
    <t>LUCAS AUGUSTO SANTOS SALUSTINO</t>
  </si>
  <si>
    <t>LUCAS GABRIEL PEREIRA DOS SANTOS SOUSA</t>
  </si>
  <si>
    <t>MANUELLE CRISTINE SILVA</t>
  </si>
  <si>
    <t>MARCELO ANTONIO DE OLIVEIRA SILVA</t>
  </si>
  <si>
    <t>MARCIA CRISTINA DA SILVA LIMA</t>
  </si>
  <si>
    <t>MARIA APARECIDA PAULO FERREIRA</t>
  </si>
  <si>
    <t>MARIA JULIA RIBEIRO DA PAIXAO</t>
  </si>
  <si>
    <t>MARIANA CAETANO ALCANTARA</t>
  </si>
  <si>
    <t>PAULO GOTTGTROY NETO</t>
  </si>
  <si>
    <t>PRISCILA DE OLIVEIRA NOVAIS LIMA</t>
  </si>
  <si>
    <t>PRISCILA REIS DE OLIVEIRA DA SILVA</t>
  </si>
  <si>
    <t>RISONEIDE CONSTANTINO SOUSA</t>
  </si>
  <si>
    <t>SHAYENNE MEDEIROS UCHOA</t>
  </si>
  <si>
    <t>SILVIO EVANGELISTA DE OLIVEIRA</t>
  </si>
  <si>
    <t>SUELITON DE OLIVEIRA SILVA FILHO</t>
  </si>
  <si>
    <t>VALERIA DA SILVA BEZERRA</t>
  </si>
  <si>
    <t>VANESSA CAROLINA GOMES DE MELO</t>
  </si>
  <si>
    <t>WAGNER DE OLIVEIRA FEITOSA</t>
  </si>
  <si>
    <t>WALMYRA DE ARAUJO ALEXANDRE</t>
  </si>
  <si>
    <t>ADRIANA MOURA MARTINS</t>
  </si>
  <si>
    <t>AISSA EMILY DE ARAUJO TAVARES</t>
  </si>
  <si>
    <t>ANTONIO SOARES VIEIRA</t>
  </si>
  <si>
    <t>BRENDA COSTA DE OLIVEIRA GALVAO</t>
  </si>
  <si>
    <t>CAILA DANDARA PINANGE BARBOSA</t>
  </si>
  <si>
    <t>CASSIANA DE MORAIS SOUZA</t>
  </si>
  <si>
    <t>CINTHYA DANIELY DOS SANTOS NASCIMENTO</t>
  </si>
  <si>
    <t>CINTYA NAYARA PAULO MACENA SILVA</t>
  </si>
  <si>
    <t>DANIELSON SOARES DE LIMA</t>
  </si>
  <si>
    <t>DAVID XAVIER MARTINS</t>
  </si>
  <si>
    <t>DIEGO SANCHES FREIRE BATISTA DOS SANTOS</t>
  </si>
  <si>
    <t>EDSON FLORIANO BERNARDO</t>
  </si>
  <si>
    <t>EDUARDO DE OLIVEIRA SILVA</t>
  </si>
  <si>
    <t>EDVALDO MENDONCA DO NASCIMENTO</t>
  </si>
  <si>
    <t>ELIANE AMARO DE LIMA</t>
  </si>
  <si>
    <t>ELLEN KAROLINE PEREIRA DE OLIVEIRA</t>
  </si>
  <si>
    <t>EMMANUEL VICTOR DE ANDRADE SILVA</t>
  </si>
  <si>
    <t>EVERTON JOAQUIM BARBOSA PEREIRA</t>
  </si>
  <si>
    <t>FELIPE BRUNO MORAIS DANTAS DA SILVA</t>
  </si>
  <si>
    <t>FELIPE LUIZ DO NASCIMENTO DE SOUSA</t>
  </si>
  <si>
    <t>FELIPE MONTEIRO DOS SANTOS</t>
  </si>
  <si>
    <t>FRANCISCA DE FATIMA ALVES DE MELO</t>
  </si>
  <si>
    <t>FRANCISCO DE ASSIS DOS SANTOS</t>
  </si>
  <si>
    <t>FRANKLIN SILVA PONTES</t>
  </si>
  <si>
    <t>GEIMISON BRONZEADO DE MACEDO</t>
  </si>
  <si>
    <t>GIVALDO DA CRUZ BANDEIRA</t>
  </si>
  <si>
    <t>GUSTAVO ALEXANDRE FERREIRA DA SILVA</t>
  </si>
  <si>
    <t>JOCILENE SILVA CAVALCANTI</t>
  </si>
  <si>
    <t>JORDANE REIS DE MENESES JUNIOR</t>
  </si>
  <si>
    <t>JOSINEY DAVIDSON BEZERRA GOMES</t>
  </si>
  <si>
    <t>LINDENBERG DO NASCIMENTO GOUVEIA</t>
  </si>
  <si>
    <t>LUCIANO MEDEIROS DA SILVA</t>
  </si>
  <si>
    <t>LUZIANA SILVA SOUZA DIAS</t>
  </si>
  <si>
    <t>MARCIO LAERTE BATISTA DE FARIAS</t>
  </si>
  <si>
    <t>MARGARETE COSTA SILVA</t>
  </si>
  <si>
    <t>MARGARETH ROSE WANDERLEY PESSOA ARAUJO</t>
  </si>
  <si>
    <t>MARIA APARECIDA DA SILVA BENTO</t>
  </si>
  <si>
    <t>MARIA DAS DORES FERREIRA DA SILVA</t>
  </si>
  <si>
    <t>MARIA GORETE LEITE DE CALDAS</t>
  </si>
  <si>
    <t>MARIA KATIA DE OLIVEIRA DIAS</t>
  </si>
  <si>
    <t>MILTON PEREIRA DA SILVA</t>
  </si>
  <si>
    <t>MIRIAN VIEIRA DE SOUSA</t>
  </si>
  <si>
    <t>MOISES RODRIGUES DA SILVA</t>
  </si>
  <si>
    <t>NEIDE BONNER MARINHO</t>
  </si>
  <si>
    <t>PABLO RAMIRES SALES NASCIMENTO</t>
  </si>
  <si>
    <t>PAULINO CARNEIRO DE SOUZA</t>
  </si>
  <si>
    <t>PORCINA GOMES FURTADO</t>
  </si>
  <si>
    <t>RAYMON DA SILVA MONTE</t>
  </si>
  <si>
    <t>RENATA ALVES BORBA</t>
  </si>
  <si>
    <t>RICHARDSON VIANA GALDINO GUIMARAES</t>
  </si>
  <si>
    <t>ROSEANE TAVARES DA SILVA</t>
  </si>
  <si>
    <t>SAMUEL VIEIRA DA SILVA</t>
  </si>
  <si>
    <t>SANDRA HELENA OLIVEIRA DE SOUZA</t>
  </si>
  <si>
    <t>SEVERINO TIAGO DA SILVA</t>
  </si>
  <si>
    <t>SORAYA BONNER MARINHO ALMEIDA</t>
  </si>
  <si>
    <t>TATIANO VITAL DE MORAIS</t>
  </si>
  <si>
    <t>THAYZ RODRIGUES ENEDINO</t>
  </si>
  <si>
    <t>VALERIA ALMEIDA DOS SANTOS</t>
  </si>
  <si>
    <t>VANESKA SHIRLEY FERNANDES DE ARAUJO</t>
  </si>
  <si>
    <t>VERA LUCIA DA SILVA</t>
  </si>
  <si>
    <t>WELLINGTON DANIEL DE ARAUJO</t>
  </si>
  <si>
    <t>WILMA PEREIRA DA COSTA</t>
  </si>
  <si>
    <t>ADEMAR FREIRE DA SILVA JUNIOR</t>
  </si>
  <si>
    <t>ADRIANA DA CONCEICAO DE SOUTO BRITO</t>
  </si>
  <si>
    <t>ALLAN ENRIQUE ALBUQUERQUE DA SILVA</t>
  </si>
  <si>
    <t>ANA LUCIA VASCONCELOS DE ARAUJO</t>
  </si>
  <si>
    <t>CHARLLIANO MARIANO DA SILVA</t>
  </si>
  <si>
    <t>CLAUDIA GICELE SILVA RIBEIRO LEITE</t>
  </si>
  <si>
    <t>CLAUDIANA MARIA DA SILVA</t>
  </si>
  <si>
    <t>DEBORA SYDIA ESTEVAM DA TRINDADE</t>
  </si>
  <si>
    <t>DEIBSON JOAQUIM DOS SANTOS</t>
  </si>
  <si>
    <t>ELIDA HELENA HENRIQUE DA SILVA</t>
  </si>
  <si>
    <t>ELISANGELA GUIMARAES GABRIEL</t>
  </si>
  <si>
    <t>FERNANDA PIRES DA COSTA DE ANDRADE</t>
  </si>
  <si>
    <t>FLAVIO PADILHA GOMES</t>
  </si>
  <si>
    <t>GUILHERME LANARI BO CADAVAL</t>
  </si>
  <si>
    <t>HENDGLEICY MENDES PALHANO DA SILVA</t>
  </si>
  <si>
    <t>HIGLANDEBERTO MENDES COSTA DA SILVA</t>
  </si>
  <si>
    <t>JOSE TARCISO BATISTA FEITOSA</t>
  </si>
  <si>
    <t>JOSILEIDE MONTEIRO DE ANDRADE</t>
  </si>
  <si>
    <t>JOSILENE CRISTINA BRAGA</t>
  </si>
  <si>
    <t>LIVIA CARVALHO TEIXEIRA LINS</t>
  </si>
  <si>
    <t>LUIS CARLOS DA SILVA</t>
  </si>
  <si>
    <t>LUIZI CAVALCANTI BEZERRA</t>
  </si>
  <si>
    <t>MARCOS ANTONIO DE MELO</t>
  </si>
  <si>
    <t>MARIA BETANIA ANDRADE DO NASCIMENTO</t>
  </si>
  <si>
    <t>MARIA JOSE LOPES DA SILVA LOURENCO</t>
  </si>
  <si>
    <t>MARIA NAZARE BONFIM DA SILVA</t>
  </si>
  <si>
    <t>PATRICIA RIBEIRO DA SILVA</t>
  </si>
  <si>
    <t>RONALDO LUNA</t>
  </si>
  <si>
    <t>RONIERE ANGELO SABINO</t>
  </si>
  <si>
    <t>ROSEMERE DO NASCIMENTO DANTAS</t>
  </si>
  <si>
    <t>RUBENIA KIVIA PINTO SOARES</t>
  </si>
  <si>
    <t>RUBENS GOMES DA SILVA</t>
  </si>
  <si>
    <t>SUERDA DANTAS OLIVEIRA</t>
  </si>
  <si>
    <t>THIAGO FERREIRA BENJAMIM DA SILVA</t>
  </si>
  <si>
    <t>VALMA LAENE PEREIRA</t>
  </si>
  <si>
    <t>VERONICE DA SILVA GUEDES</t>
  </si>
  <si>
    <t>ZITA CAMILLA SANTOS FUCALE</t>
  </si>
  <si>
    <t>ALEXANO BATISTA DE BRITO</t>
  </si>
  <si>
    <t>ALINE DE ABRANTES ESTRELA PACHECO</t>
  </si>
  <si>
    <t>ALINE PAIVA MORAIS DE MEDEIROS</t>
  </si>
  <si>
    <t>ALYONALDO CORDEIRO TORRES</t>
  </si>
  <si>
    <t>APOLONIA MAIA DOS SANTOS</t>
  </si>
  <si>
    <t>CARLOS AUGUSTO DA SILVA</t>
  </si>
  <si>
    <t>CECILMA BERNADETH GOMES DANTAS VIANA</t>
  </si>
  <si>
    <t>DANIELLE NERY FERNANDES</t>
  </si>
  <si>
    <t>DEBORA SANTOS BONFIM</t>
  </si>
  <si>
    <t>DEBORA SOUSA ALMEIDA</t>
  </si>
  <si>
    <t>DENILZA QUERINO DA SILVA MONTEIRO</t>
  </si>
  <si>
    <t>DIEGO CAVALCANTE CIRNE</t>
  </si>
  <si>
    <t>DIOGO JOSE FREITAS DO EGYPTO</t>
  </si>
  <si>
    <t>EDMILSON SARAIVA DE LIMA</t>
  </si>
  <si>
    <t>EDVIRGES LINO DE ARAUJO</t>
  </si>
  <si>
    <t>EVERTON FLORENCIO DIAS DE OLIVEIRA</t>
  </si>
  <si>
    <t>FERNANDO ALVES DE OLIVEIRA</t>
  </si>
  <si>
    <t>FRANCIENE PEREIRA VIEIRA</t>
  </si>
  <si>
    <t>FRANCISCO CHAGAS SOARES DE SOUSA</t>
  </si>
  <si>
    <t>GEANDERSON ALVES DANTAS</t>
  </si>
  <si>
    <t>GILBERTO PEDROZA DE LACERDA</t>
  </si>
  <si>
    <t>JACI MARY FREITAS DE LIMA</t>
  </si>
  <si>
    <t>JANAINY GEISA LEITE GOMES JUCA</t>
  </si>
  <si>
    <t>JOAO BATISTA SALES NOBERTO</t>
  </si>
  <si>
    <t>JONAS EMANUEL GUIMARAES DA SILVA</t>
  </si>
  <si>
    <t>JORGE MARTINS DE SOUZA</t>
  </si>
  <si>
    <t>LEONARDO MAXIMINO BERNARDO</t>
  </si>
  <si>
    <t>LINDOALDO BARBOSA DE SOUZA</t>
  </si>
  <si>
    <t>MARIA DOS PRAZERES DOS SANTOS</t>
  </si>
  <si>
    <t>MARIA EDNA DE ALENCAR</t>
  </si>
  <si>
    <t>MARIA GORETE ARAUJO DE SOUZA</t>
  </si>
  <si>
    <t>MARIA HELENA CIRNE RAMOS</t>
  </si>
  <si>
    <t>MARIA JOSE TAVARES DA SILVA</t>
  </si>
  <si>
    <t>MARIA MARILENE DE SOUSA MELO</t>
  </si>
  <si>
    <t>MARIO DA CRUZ BARBOSA</t>
  </si>
  <si>
    <t>MICHELL ROSSINI DE BARROS MAIA</t>
  </si>
  <si>
    <t>MICHELLE DA SILVA PIMENTEL ROCHA</t>
  </si>
  <si>
    <t>NADJA ALMEIDA DA SILVA</t>
  </si>
  <si>
    <t>RAFAEL PEREIRA DE LIMA</t>
  </si>
  <si>
    <t>RAFAELLA ARAUJO BRITO</t>
  </si>
  <si>
    <t>ROSA MARIA DO NASCIMENTO COURA</t>
  </si>
  <si>
    <t>SERGIO SILVA GOTTGTROY JUNIOR</t>
  </si>
  <si>
    <t>SHEYLA MACHADO XIMENES</t>
  </si>
  <si>
    <t>SILVIO MARCELO TOSCANO BARBOSA</t>
  </si>
  <si>
    <t>THALITA SIMOES PESSOA</t>
  </si>
  <si>
    <t>TIAGO DANIEL CARVALHO SIMPLICIO</t>
  </si>
  <si>
    <t>ANDERSON ROGERIO LEITE DA SILVA LIMA</t>
  </si>
  <si>
    <t>ARLAN BESERRA FRUTUOSO NETO</t>
  </si>
  <si>
    <t>CINTHYA KAROLINNY SILVA FORTE</t>
  </si>
  <si>
    <t>CLENIA MARIA SOARES DE FIGUEIREDO ALVES</t>
  </si>
  <si>
    <t>ELINE DE SOUZA PONTES ANDRADE</t>
  </si>
  <si>
    <t>ELLE BEETHOVEN DOS SANTOS RESENDE</t>
  </si>
  <si>
    <t>EVERTON DA SILVA FRANCA</t>
  </si>
  <si>
    <t>GILSEPP FRANCISCO DE OLIVEIRA</t>
  </si>
  <si>
    <t>GUYBSON RUFINO DOS SANTOS</t>
  </si>
  <si>
    <t>JACQUELINE ELISIARIO DA COSTA LEITAO</t>
  </si>
  <si>
    <t>JESSE GEMINIANO JUNIOR</t>
  </si>
  <si>
    <t>JOAO PEREIRA DA COSTA FILHO</t>
  </si>
  <si>
    <t>JULICLEA DA SILVA FELIX</t>
  </si>
  <si>
    <t>KAIQUE APARECIDO GANCALVES E SILVA</t>
  </si>
  <si>
    <t>KALLINE DOS SANTOS GOMES</t>
  </si>
  <si>
    <t>LIDIA RACHEL SANTOS SILVA</t>
  </si>
  <si>
    <t>LUIZ RICARDO LUCIO RIBEIRO DE LIMA</t>
  </si>
  <si>
    <t>MACIEL FONTES DE OLIVEIRA</t>
  </si>
  <si>
    <t>MANUELLEN KALINE NORBERTO DOS SANTOS</t>
  </si>
  <si>
    <t>MARCELO FRANCISCO GOMES</t>
  </si>
  <si>
    <t>MARCIO CESAR DOS SANTOS SILVA</t>
  </si>
  <si>
    <t>MARIA LAURA DOS SANTOS SILVA</t>
  </si>
  <si>
    <t>MARINALVA PEREIRA DE OLIVEIRA MAIA</t>
  </si>
  <si>
    <t>MOISES ARCANJO TARGINO JUNIOR</t>
  </si>
  <si>
    <t>OSVALDO ESPINOLA NETO</t>
  </si>
  <si>
    <t>PEDRO SOARES DA SILVA JUNIOR</t>
  </si>
  <si>
    <t>RENATA DA CONCEICAO SILVA</t>
  </si>
  <si>
    <t>ROBERTA CLAUDIA PEREIRA DE SOUSA</t>
  </si>
  <si>
    <t>ROBERTO EUDIMACIR ALEXANDRE DE ABREU</t>
  </si>
  <si>
    <t>TULIO RENILDO SANTOS DE SOUZA</t>
  </si>
  <si>
    <t>ADRIANA TAMARA FERREIRA DE SOUSA</t>
  </si>
  <si>
    <t>ALESSANDRO ANDRE DE ARAUJO HIPOLITO</t>
  </si>
  <si>
    <t>ALINE CAVALCANTE E SILVA</t>
  </si>
  <si>
    <t>ALINE FERNANDES DA NOBREGA</t>
  </si>
  <si>
    <t>ANA PATRICIA PINTO LACERDA VIEIRA</t>
  </si>
  <si>
    <t>ANITA AMALIA SERVULO DE ALENCAR</t>
  </si>
  <si>
    <t>ANNY CAROLINE SOARES PONTES</t>
  </si>
  <si>
    <t>ARTUR HERMOGENES DA SILVA DANTAS</t>
  </si>
  <si>
    <t>BETHANIA MEDEIROS COSTA</t>
  </si>
  <si>
    <t>CARIONICE COSTA SILVA</t>
  </si>
  <si>
    <t>CARLOS GUSTAVO ASSIS XAVIER</t>
  </si>
  <si>
    <t>CLOVIS FABRICIO DOS SANTOS ARAUJO</t>
  </si>
  <si>
    <t>DAMIANA ARISVANIA BATISTA BERTO CAMPOS</t>
  </si>
  <si>
    <t>DIEGO GLEMERSON DE LIMAE SILVA</t>
  </si>
  <si>
    <t>EDNALVA FIRMO DA SILVA</t>
  </si>
  <si>
    <t>EDSON RANGEL DE FARIAS FILHO</t>
  </si>
  <si>
    <t>FABIANO LINS MACIEL</t>
  </si>
  <si>
    <t>FRANCINETE PINTO DE LACERDA SANTANA</t>
  </si>
  <si>
    <t>FRANCISCA SEPHORA ANACLETO VIANA</t>
  </si>
  <si>
    <t>FRANCISCO HENRIQUE ALVES DE MENEZES</t>
  </si>
  <si>
    <t>GLAUCO GERMANO TAVARES SIQUEIRA</t>
  </si>
  <si>
    <t>INGLESIA MARIA DA SILVA SOUSA</t>
  </si>
  <si>
    <t>INGMAM CRISTINA BATISTA SERRANO</t>
  </si>
  <si>
    <t>IONE MACHADO DE OLIVEIRA</t>
  </si>
  <si>
    <t>JOANA D ARC FERNANDES DA SILVA</t>
  </si>
  <si>
    <t>JOAO GOMES DE MEDEIROS FILHO</t>
  </si>
  <si>
    <t>JOAO PEDRO RODRIGUES DE CARVALHO PIMENTEL</t>
  </si>
  <si>
    <t>JOSILENE HERMINIO</t>
  </si>
  <si>
    <t>JULIANA KARLA MAIA LEITE</t>
  </si>
  <si>
    <t>JUNIO SOUZA DOS SANTOS</t>
  </si>
  <si>
    <t>KARLA TATIANA RODRIGUES DE OLIVEIRA NASCIMENT</t>
  </si>
  <si>
    <t>KASSIA KISS JACINTO DE PAULA</t>
  </si>
  <si>
    <t>LINDIVANIA ALVES DE LIMA LIRA DOS SANTOS</t>
  </si>
  <si>
    <t>LUCIANA MARQUES CORREIA LIMA</t>
  </si>
  <si>
    <t>LUZIMAR GONCALVES SILVA DO NASCIMENTO</t>
  </si>
  <si>
    <t>MANOEL SATIRO DE MEDEIROS NETO</t>
  </si>
  <si>
    <t>MARIA APARECIDA BEZERRA DE OLIVEIRA ALVES</t>
  </si>
  <si>
    <t>MARIA APARECIDA MOREIRA LIMA</t>
  </si>
  <si>
    <t>MARIA DA CONCEICAO FERREIRA DE PAULO</t>
  </si>
  <si>
    <t>MARIA DA CONCEICAO SILVA</t>
  </si>
  <si>
    <t>MARIA PERONIA ALVES CARREIRA CAVALCANTI</t>
  </si>
  <si>
    <t>MARIA VIGINIA MENDES MENDONCA</t>
  </si>
  <si>
    <t>MATEUS OLIVEIRA CUSTODIO</t>
  </si>
  <si>
    <t>MERCIA MARIA DA SILVA MARTINS</t>
  </si>
  <si>
    <t>OTAVIO FERREIRA BARROS SOBRINHO</t>
  </si>
  <si>
    <t>PAULA MORENO VIDAL</t>
  </si>
  <si>
    <t>PAVEL SIQUEIRA ALBERTINS</t>
  </si>
  <si>
    <t>PRISCILLA PINTO DO NASCIMENTO</t>
  </si>
  <si>
    <t>REGIANE PEREIRA FRANCA DA SILVA</t>
  </si>
  <si>
    <t>REGINALDO MARINHO RIBEIRO</t>
  </si>
  <si>
    <t>SARAH FRANCA ORTIZ</t>
  </si>
  <si>
    <t>SELMA CRISTINA FREIRE DA SILVA</t>
  </si>
  <si>
    <t>TACIANA MARCIA GONCALVES DE SOUSA</t>
  </si>
  <si>
    <t>TARCIO SANTOS DE LIMA</t>
  </si>
  <si>
    <t>TAYSE DE SOUTO SILVA</t>
  </si>
  <si>
    <t>TULIO DA SILVA MARQUES</t>
  </si>
  <si>
    <t>VANIA SUELY ALVES</t>
  </si>
  <si>
    <t>WENDER IMPERIANO RIBEIRO SOARES</t>
  </si>
  <si>
    <t>YARA SARAIVA ROCHA</t>
  </si>
  <si>
    <t>ANDREA LOPES DA SILVA</t>
  </si>
  <si>
    <t>DANIEL JOSE DE LIMA</t>
  </si>
  <si>
    <t>DAYANA DA SILVA DIONIZIO</t>
  </si>
  <si>
    <t>DAYSE PEREIRA DA SILVA TORRES</t>
  </si>
  <si>
    <t>DIANA LOPES CAVALCANTE</t>
  </si>
  <si>
    <t>DJANEIDE RAMOS DA SILVA</t>
  </si>
  <si>
    <t>ELISABETH VENANCIO DE LUNA FELIX</t>
  </si>
  <si>
    <t>ELISANGELA PANTALEAO LIMA DOS SANTOS</t>
  </si>
  <si>
    <t>HARRISON DOUGLAS DE SOUZA GOMES</t>
  </si>
  <si>
    <t>HUGO ANDRE CABRAL NEVES</t>
  </si>
  <si>
    <t>IRENADJA DE ANDRADE</t>
  </si>
  <si>
    <t>ISABELLA DE OLIVEIRA RAMOS</t>
  </si>
  <si>
    <t>JAILTON DA SILVA NASCIMENTO</t>
  </si>
  <si>
    <t>JEFFERSON CRISTIANO SOUSA DA SILVA</t>
  </si>
  <si>
    <t>JOAO CARLOS DE OLIVEIRA</t>
  </si>
  <si>
    <t>JOAO GUEDES BARRETO</t>
  </si>
  <si>
    <t>JOAO JOAQUIM SOARES</t>
  </si>
  <si>
    <t>JOSE ARILSON PIRES ALVES FILHO</t>
  </si>
  <si>
    <t>JOSE MARCILIO PINTO DE AZEVEDO</t>
  </si>
  <si>
    <t>JOSSANDRO ARAUJO DA SILVA</t>
  </si>
  <si>
    <t>JULIO ANDRE HENRIQUE DIAS DE ARAUJO</t>
  </si>
  <si>
    <t>KATHLEEN EDUARDA GOMES SILVA</t>
  </si>
  <si>
    <t>LEANDRO MELO DE MOURA</t>
  </si>
  <si>
    <t>LEILANE VIEIRA DE PONTES</t>
  </si>
  <si>
    <t>LUZIMAR DO NASCIMENTO RODRIGUES</t>
  </si>
  <si>
    <t>MARIA HELENA DE LIMA AZEVEDO</t>
  </si>
  <si>
    <t>MARICELIA PEREIRA RODRIGUES HONORIO</t>
  </si>
  <si>
    <t>MICAELLE LIMA PEREIRA</t>
  </si>
  <si>
    <t>THAISE JORDANIA PORTO DOS SANTOS</t>
  </si>
  <si>
    <t>WANDERSON FERREIRA ROSENDO</t>
  </si>
  <si>
    <t>WILMAR DE FREITAS COSTA</t>
  </si>
  <si>
    <t>ADRIANA DE LIMA AGUIAR</t>
  </si>
  <si>
    <t>ANTONIA EMANUELLA PEREIRA DE FREITAS</t>
  </si>
  <si>
    <t>ANTONIO CARLOS GALDINO DE OLIVEIRA</t>
  </si>
  <si>
    <t>BRUNNA MAYARA TORRES DA SILVA</t>
  </si>
  <si>
    <t>DEBORAH RIBEIRO GALVAO</t>
  </si>
  <si>
    <t>DENICE ELLEN RODRIGUES SILVA</t>
  </si>
  <si>
    <t>DIANA VIEIRA DE OLIVEIRA MEDEIROS</t>
  </si>
  <si>
    <t>DOMENICA AUGUSTA DE LIRA MELO BOSE</t>
  </si>
  <si>
    <t>ERONILDES OLIVEIRA DIAS</t>
  </si>
  <si>
    <t>ISABELLE ROCHA DOS SANTOS</t>
  </si>
  <si>
    <t>JANIERE DE FATIMA FERNANDES DE MEDEIROS OLIVE</t>
  </si>
  <si>
    <t>JESSICA AGUIAR DE FREITAS</t>
  </si>
  <si>
    <t>JOAO DANIEL DE LIMA SIMEAO</t>
  </si>
  <si>
    <t>JOSE GEILSON FERREIRA JUNIOR</t>
  </si>
  <si>
    <t>KAROLAYNE DA SILVA LIMA</t>
  </si>
  <si>
    <t>LEONARDO MOTA DA SILVA</t>
  </si>
  <si>
    <t>LUCAS CARLOS DE SOUZA PEIXOTO</t>
  </si>
  <si>
    <t>LUCAS DE LIMA CAVALCANTI GONCALVES</t>
  </si>
  <si>
    <t>LUCAS TOMAZ BARBOSA</t>
  </si>
  <si>
    <t>LUIZ FELIPE RIBEIRO DOS SANTOS</t>
  </si>
  <si>
    <t>MARCELO PINHEIRO MOREIRA JUNIOR</t>
  </si>
  <si>
    <t>MARCIA ROGERIA ARAUJO DE LIMA TENORIO</t>
  </si>
  <si>
    <t>MAYCON NASARIO DE BARROS</t>
  </si>
  <si>
    <t>PATRICIA FREIRE DA SILVA</t>
  </si>
  <si>
    <t>RAMON DIEGO DE FARIAS BEZERRA</t>
  </si>
  <si>
    <t>ROSANGELA MARIA DE LUNA</t>
  </si>
  <si>
    <t>ROSILANE DA SILVA RIBEIRO</t>
  </si>
  <si>
    <t>SONIA FERNANDA NUNES DA SILVA</t>
  </si>
  <si>
    <t>THIAGO TARGINO DOS SANTOS</t>
  </si>
  <si>
    <t>VAMBERTO DOS SANTOS BEZERRA</t>
  </si>
  <si>
    <t>VERIDIANE JOYCE SILVA MESQUITA</t>
  </si>
  <si>
    <t>ANA DEBORA BATISTA AURINO</t>
  </si>
  <si>
    <t>ANTONIA VIEIRA QUEIROGA</t>
  </si>
  <si>
    <t>CAMILA CANDIDA BARBOSA DA COSTA</t>
  </si>
  <si>
    <t>CARLOS ALBERTO GUERRA AMORIM</t>
  </si>
  <si>
    <t>CELIA NEYARA ELOI DE MENDONCA BRITO</t>
  </si>
  <si>
    <t>CONSUELO MEDEIROS CLEMENTINO</t>
  </si>
  <si>
    <t>DELSON FERREIRA DA SILVA JUNIOR</t>
  </si>
  <si>
    <t>DILMA DE SOUZA ADELAIDE MEDEIROS</t>
  </si>
  <si>
    <t>EDUARDO JO DE SOUSA</t>
  </si>
  <si>
    <t>ELINE BRITO FARIAS DE OLIVEIRA</t>
  </si>
  <si>
    <t>EMMANUELE ANGELICA TAVARES DA SILVA</t>
  </si>
  <si>
    <t>ERICK NEWMAN SILVA DE OLIVEIRA</t>
  </si>
  <si>
    <t>EVELINE DA CRUZ PATRICIO</t>
  </si>
  <si>
    <t>FELIPE DA SILVA CARDOSO</t>
  </si>
  <si>
    <t>ISABELLE CRISTINE DE ALMEIDA SOUZA</t>
  </si>
  <si>
    <t>JAILTON SOARES DE OLIVEIRA</t>
  </si>
  <si>
    <t>JOSE ABEL PAULO</t>
  </si>
  <si>
    <t>JOSE DIOGO FEIO CARVALHO</t>
  </si>
  <si>
    <t>LETICIA ALVES DE FREITAS</t>
  </si>
  <si>
    <t>LUIZ HENRIQUE DO NASCIMENTO</t>
  </si>
  <si>
    <t>MARIA DAS DORES SILVA</t>
  </si>
  <si>
    <t>MILENA CARNEIRO DA CUNHA SILVA</t>
  </si>
  <si>
    <t>MONICA SANTOS RODRIGUES</t>
  </si>
  <si>
    <t>NIERICKSSON DOS SANTOS LIMA</t>
  </si>
  <si>
    <t>RAQUEL ARAUJO SILVA DE ANDRADE</t>
  </si>
  <si>
    <t>ROSANGELA SOARES TORRES</t>
  </si>
  <si>
    <t>ROSIANO RODRIGUES DA SILVA</t>
  </si>
  <si>
    <t>SEVERINO ALVES PEREIRA</t>
  </si>
  <si>
    <t>TACIANO CORREIA DA SILVA</t>
  </si>
  <si>
    <t>THIAGO DA SILVA ALMEIDA</t>
  </si>
  <si>
    <t>THIAGO SANTOS CAVALCANTI</t>
  </si>
  <si>
    <t>ALBERIO CORREIA DA SILVA</t>
  </si>
  <si>
    <t>ALLIF DO NASCIMENTO SANTOS</t>
  </si>
  <si>
    <t>ANA PAULA MARINHO DE FARIAS</t>
  </si>
  <si>
    <t>ANA PAULA SILVA DE LIRA</t>
  </si>
  <si>
    <t>ANDERSON DA SILVA RIBEIRO</t>
  </si>
  <si>
    <t>ANDERSON MOREIRA SA</t>
  </si>
  <si>
    <t>ANDREA LUCENA DA COSTA</t>
  </si>
  <si>
    <t>CESAR AUGUSTO SOUZA ALVES DO NASCIMENTO</t>
  </si>
  <si>
    <t>EDNALDO MAURICIO DO NASCIMENTO</t>
  </si>
  <si>
    <t>EMANUELLE DE ALMEIDA SOUSA GOMES</t>
  </si>
  <si>
    <t>FRANCISCO JOSIEL DA SILVA RODRIGUES</t>
  </si>
  <si>
    <t>GERALDA AZEVEDO NASCIMENTO</t>
  </si>
  <si>
    <t>GERALDO BORGES DE MORAIS FILHO</t>
  </si>
  <si>
    <t>HELTON EDMUNDO MARTINS NOBREGA</t>
  </si>
  <si>
    <t>IGOR SILVESTRE DOS SANTOS</t>
  </si>
  <si>
    <t>ISABELLE CRISTINE DA NOBREGA LIRA</t>
  </si>
  <si>
    <t>IVALCIR DE SOUSA GOMES</t>
  </si>
  <si>
    <t>JANE DE ARAUJO CARDOSO</t>
  </si>
  <si>
    <t>JESSICA BARBOSA</t>
  </si>
  <si>
    <t>JOAO HENRICK DANTAS SILVA</t>
  </si>
  <si>
    <t>JOSE CARDOSO DOS SANTOS</t>
  </si>
  <si>
    <t>JOSE IVANILDO ALVES SOBRINHO</t>
  </si>
  <si>
    <t>JOSINEIDE MENDES DO NASCIMENTO BARBOSA</t>
  </si>
  <si>
    <t>JULIA MARIA FERNANDA MACHADO FERNANDES</t>
  </si>
  <si>
    <t>KLEBSON CORDEIRO DA SILVA LIMA</t>
  </si>
  <si>
    <t>KRYSCIA DA SILVA OLIVEIRA</t>
  </si>
  <si>
    <t>LINDINALDO RODRIGUES INACIO</t>
  </si>
  <si>
    <t>LUCAS BASTOS DE PAULA CAVALCANTE SILVA</t>
  </si>
  <si>
    <t>LUCAS VINICIUS OLIVEIRA DOS SANTOS</t>
  </si>
  <si>
    <t>LUCAS WANDERLEY DE HOLANDA</t>
  </si>
  <si>
    <t>LUZIVALDO TEIXEIRA DA SILVA</t>
  </si>
  <si>
    <t>MARIA DE FATIMA SULA DA SILVA</t>
  </si>
  <si>
    <t>MARIA DOS ANJOS DE FRANCA DIAS</t>
  </si>
  <si>
    <t>MARIA LUCIA DANTAS</t>
  </si>
  <si>
    <t>MAXUEL AMORIM DOS SANTOS</t>
  </si>
  <si>
    <t>ODILON DE OLIVEIRA SOUSA</t>
  </si>
  <si>
    <t>OLINDINA GENUINO DA FONSECA</t>
  </si>
  <si>
    <t>RAFAELA OLIVEIRA ARAUJO</t>
  </si>
  <si>
    <t>RAIMUNDA RAMOS LACERDA</t>
  </si>
  <si>
    <t>RICARDO DA COSTA CAVALCANTI</t>
  </si>
  <si>
    <t>ROGERIO CESAR DE MOURA</t>
  </si>
  <si>
    <t>ROSEMILIA MARINHO BEZERRA</t>
  </si>
  <si>
    <t>ROSILEIDE DE SOUSA ARAUJO</t>
  </si>
  <si>
    <t>RUBENS ARAUJO DA SILVA</t>
  </si>
  <si>
    <t>SANDRA LOPES RODRIGUES SOUZA DANTAS</t>
  </si>
  <si>
    <t>VALERIA SOARES DA SILVA</t>
  </si>
  <si>
    <t>WESLEY PINHEIRO DA SILVA</t>
  </si>
  <si>
    <t>WILMA ALVES DE LIMA</t>
  </si>
  <si>
    <t>ABRAAO DIEGO GOMES GONZAGA</t>
  </si>
  <si>
    <t>ANA LUCIA BATISTA DA SILVA</t>
  </si>
  <si>
    <t>ANA MARIA FIRMINO LEITE</t>
  </si>
  <si>
    <t>ANATALIA RIBEIRO AMARAL DE SOUZA RODRIGUES</t>
  </si>
  <si>
    <t>ANDRE LEONARDO PATRICIO SILVA</t>
  </si>
  <si>
    <t>ANDRIELY IRIS SILVA DE ARAUJO</t>
  </si>
  <si>
    <t>CARLOS EDUARDO DE MEIRELES SILVA</t>
  </si>
  <si>
    <t>DANIELA JEISE ARAUJO DE SOUSA</t>
  </si>
  <si>
    <t>DILMA DILENE DE ARAUJO DE MIRANDA</t>
  </si>
  <si>
    <t>EDMILSON DOS SANTOS FLOR JUNIOR</t>
  </si>
  <si>
    <t>ELIENE ABRANTES DE ANDRADE</t>
  </si>
  <si>
    <t>EMANUELE PEREIRA DA SILVA</t>
  </si>
  <si>
    <t>EMILY BATISTA JUCHARCK DA SILVA</t>
  </si>
  <si>
    <t>FERNANDA DE FATIMA PEREIRA MATIAS</t>
  </si>
  <si>
    <t>FLAVIANO PEREIRA REIS</t>
  </si>
  <si>
    <t>FRANCISCO DE ASSIS MATIAS DOS SANTOS</t>
  </si>
  <si>
    <t>GISELA FARIAS PALMEIRA</t>
  </si>
  <si>
    <t>IGOR MESSIAS FERREIRA DA COSTA</t>
  </si>
  <si>
    <t>ISABEL CRISTINA CIRILO DE LIMA FILGUEIRA</t>
  </si>
  <si>
    <t>JOAO MIGUEL DE SOUZA NETO</t>
  </si>
  <si>
    <t>JOSE CLEUDES GOMES ANGELICO</t>
  </si>
  <si>
    <t>JOSE LINDUARDO DIAS ALVES</t>
  </si>
  <si>
    <t>MANOEL ANDRADE DE MELO SOBRINHO</t>
  </si>
  <si>
    <t>MARCONE OTAVIO CORREIA</t>
  </si>
  <si>
    <t>MARIA DO CARMO SOUZA DA SILVA</t>
  </si>
  <si>
    <t>MARIA JOSE MIGUEL DE AMORIM</t>
  </si>
  <si>
    <t>MARIA SOARES DE SOUSA</t>
  </si>
  <si>
    <t>MARYLUCE PEREIRA RODRIGUES</t>
  </si>
  <si>
    <t>NAIARA ALVES CLAUDIO</t>
  </si>
  <si>
    <t>RAIAN LUCAS ALVES SOARES</t>
  </si>
  <si>
    <t>RENATO LEONARDO SANTOS DE ANDRADE</t>
  </si>
  <si>
    <t>ROBERTO DE MEDEIROS CHAVES JUNIOR</t>
  </si>
  <si>
    <t>RODRIGO BALDOW DE SOUZA</t>
  </si>
  <si>
    <t>ROMULO PADILHA DOS SANTOS</t>
  </si>
  <si>
    <t>SURAMA NUNES SIQUEIRA</t>
  </si>
  <si>
    <t>VALCEMIR RIBEIRO DE SOUSA</t>
  </si>
  <si>
    <t>VASCO VINICIUS DE ANDRADE CASTRO</t>
  </si>
  <si>
    <t>VINICIUS MASCARENHAS DOS PASSOS</t>
  </si>
  <si>
    <t>WILMA MARIA DE SANTANA DUARTE</t>
  </si>
  <si>
    <t>ADSON BRUNO COSTA PEREIRA</t>
  </si>
  <si>
    <t>ALDA SOLEIDE DE OLIVEIRA</t>
  </si>
  <si>
    <t>ALEX MESSIAS MARQUES</t>
  </si>
  <si>
    <t>ALINE GISELI DA SILVA LIMA</t>
  </si>
  <si>
    <t>AMANDA DAMAZIO DOS SANTOS MEDEIROS</t>
  </si>
  <si>
    <t>ANTONIO OLEGARIO FERNANDES VIEIRA</t>
  </si>
  <si>
    <t>APARECIDA CANDIDO DE LIMA SILVA</t>
  </si>
  <si>
    <t>BARTOLOMEU JOSE DE ARAUJO PONTES</t>
  </si>
  <si>
    <t>BRUNO GONZAGA FALCAO</t>
  </si>
  <si>
    <t>BRUNO KILLIAM NASCIMENTO BARBOSA</t>
  </si>
  <si>
    <t>ERICA NOEMIA SOUZA DE ALBUQUERQUE</t>
  </si>
  <si>
    <t>EVANDRO BRANDAO DE OLIVEIRA</t>
  </si>
  <si>
    <t>FLAVIANA FERREIRA DE OLIVEIRA LOPES</t>
  </si>
  <si>
    <t>JANDILSON SOARES FERNANDES</t>
  </si>
  <si>
    <t>JOAO PEREIRA DE LIRA NETO</t>
  </si>
  <si>
    <t>JOSE BENEDITO DE BRITO</t>
  </si>
  <si>
    <t>JOSE HELCIO ALVES PORTO</t>
  </si>
  <si>
    <t>JOSE JAILSON DE FARIAS JUNIOR</t>
  </si>
  <si>
    <t>JOSEFA JOSELIA ALVES ARAUJO</t>
  </si>
  <si>
    <t>JOSSANA MARIA DE OLIVEIRA PINTO</t>
  </si>
  <si>
    <t>KATIA SUENIA QUEIROZ DO BU</t>
  </si>
  <si>
    <t>KEULIANE CAVALCANTE DE MORAIS</t>
  </si>
  <si>
    <t>LARISSA MEIRA DE VASCONCELOS</t>
  </si>
  <si>
    <t>LEYS EDUARDO DOS SANTOS SOARES</t>
  </si>
  <si>
    <t>LIZIANNY LEITE DAMASCENA</t>
  </si>
  <si>
    <t>LUMENA OLIVEIRA BRITO</t>
  </si>
  <si>
    <t>MARIA ANTONIA CAVALCANTE MACAIBA COSTA DE SOU</t>
  </si>
  <si>
    <t>MARIA DE LOURDES FERREIRA BULHOES</t>
  </si>
  <si>
    <t>MARIA JOSE DA SILVA</t>
  </si>
  <si>
    <t>MARTA LUCIA DO AMARAL FREITAS</t>
  </si>
  <si>
    <t>OLIANY DE ALMEIDA SANTOS CAVALCANTI</t>
  </si>
  <si>
    <t>PATRICIA FERREIRA SANTOS</t>
  </si>
  <si>
    <t>RENATO DANTAS MAGALHAES</t>
  </si>
  <si>
    <t>ROBERDAN MOURA DE FIGUEIREDO</t>
  </si>
  <si>
    <t>ROBINSON GOMES DE ALMEIDA</t>
  </si>
  <si>
    <t>RUBERLANDIA GOMES FRANCISCO DE ANDRADE</t>
  </si>
  <si>
    <t>RUTH NUNES DE SOUZA</t>
  </si>
  <si>
    <t>TELMA MARIA PEREIRA DE MEDEIROS RODRIGUES</t>
  </si>
  <si>
    <t>THAISE GOMES LIRA</t>
  </si>
  <si>
    <t>THIAGO COSTA DE MEDEIROS</t>
  </si>
  <si>
    <t>WAMBERTO QUEIROZ DE LIMA</t>
  </si>
  <si>
    <t>ADILSON MONTENEGRO DE LIMA</t>
  </si>
  <si>
    <t>ADRIANA PAULA MARCONE TAVARES</t>
  </si>
  <si>
    <t>AFONSO VIEIRA LIANZA</t>
  </si>
  <si>
    <t>ALAN LEITE MOREIRA</t>
  </si>
  <si>
    <t>ALINE SANTOS DE PONTES</t>
  </si>
  <si>
    <t>ALOYSO DE SOUSA BARREIRO</t>
  </si>
  <si>
    <t>ANDREZA CRISTINA ALVES MONTEIRO</t>
  </si>
  <si>
    <t>BEATRIZ MACHADO DA COSTA</t>
  </si>
  <si>
    <t>CARMEN PALMIRA BEZERRA BRANDAO</t>
  </si>
  <si>
    <t>CELSO GOMES FERREIRA NETO</t>
  </si>
  <si>
    <t>CLEANE MIGUEL DA SILVA SANTOS</t>
  </si>
  <si>
    <t>CRISTIANE CARDOZO GUEDES</t>
  </si>
  <si>
    <t>DAMIAO OLIVEIRA NETO</t>
  </si>
  <si>
    <t>DANUTA CAROLINA DAS NEVES CORREIA</t>
  </si>
  <si>
    <t>DAYANNE MARQUES DA SILVA</t>
  </si>
  <si>
    <t>DIEGO DE ASSIS PINHEIRO DA SILVA</t>
  </si>
  <si>
    <t>DINAH LIRA DE SOUSA</t>
  </si>
  <si>
    <t>DIVANEIDE MARIA MACEDO ALVES DE LIMA</t>
  </si>
  <si>
    <t>EDGLEY EVANGELISTA DE ARAUJO</t>
  </si>
  <si>
    <t>EDILENE ANGELO DA SILVA</t>
  </si>
  <si>
    <t>ELIANE GUEDES MARCAL DOS SANTOS</t>
  </si>
  <si>
    <t>ELIAS DE LACERDA JUNIOR</t>
  </si>
  <si>
    <t>ELIONEIDE REJANE XAVIER</t>
  </si>
  <si>
    <t>ELVIRA MARIA PEREIRA DE ALENCAR</t>
  </si>
  <si>
    <t>ERONILDA SOARES DE MELO</t>
  </si>
  <si>
    <t>FABIO ARAUJO DA COSTA</t>
  </si>
  <si>
    <t>FABIO FELIPE DE MELO</t>
  </si>
  <si>
    <t>FRANCISCO BATISTA DE SOUZA</t>
  </si>
  <si>
    <t>FRANCISCO DE ASSIS SILVEIRA DE SOUZA</t>
  </si>
  <si>
    <t>FRANCISCO DE OLIVEIRA BRAGA NETO</t>
  </si>
  <si>
    <t>GERLANE SOUZA DA SILVA</t>
  </si>
  <si>
    <t>GREICE KELLY SOARES CAVALCANTI</t>
  </si>
  <si>
    <t>IOLANDA VIANA FLORENCIO</t>
  </si>
  <si>
    <t>IVONETE AGUIAR PEREIRA</t>
  </si>
  <si>
    <t>JESSE COSTA DE OLIVEIRA</t>
  </si>
  <si>
    <t>JOAO BATISTA INACIO DA SILVA</t>
  </si>
  <si>
    <t>JOCEFABIO ROMEIK ALVES LOPES</t>
  </si>
  <si>
    <t>LUIZ LOURENCO FIGUEIREDO</t>
  </si>
  <si>
    <t>MARCILIO DANILO NASCIMENTO DE MORAES</t>
  </si>
  <si>
    <t>MARIA DA GUIA PEREIRA</t>
  </si>
  <si>
    <t>MARIA DE FATIMA POGGI DA SILVA</t>
  </si>
  <si>
    <t>MARIA DE FATIMA SANTOS</t>
  </si>
  <si>
    <t>MARIA DO SOCORRO GOMES NOVO</t>
  </si>
  <si>
    <t>MARIA JOSE DE SOUSA FERNANDES</t>
  </si>
  <si>
    <t>MARIA PATRICIA DOS SANTOS MARCELINO</t>
  </si>
  <si>
    <t>NATALIA DE CARVALHO BRAGA</t>
  </si>
  <si>
    <t>NIDO FARIAS DOS SANTOS</t>
  </si>
  <si>
    <t>PAULO CEZAR DE GOIS MOREIRA</t>
  </si>
  <si>
    <t>PAULO UMBERTO GONCALVES CRUZ</t>
  </si>
  <si>
    <t>RANIERY DANTAS DE ABRANTES</t>
  </si>
  <si>
    <t>ROBERTO MELO DOS SANTOS</t>
  </si>
  <si>
    <t>VANUCIO ERIC PEREIRA DE LIMA</t>
  </si>
  <si>
    <t>WALBER ANTONIO RIBEIRO DIAS</t>
  </si>
  <si>
    <t>WALDYR DINIZ FARIAS JUNIOR</t>
  </si>
  <si>
    <t>WILLIANY FABIOLA LIMA DE OLIVEIRA SOARES</t>
  </si>
  <si>
    <t>YLKA PAIVA PEREIRA</t>
  </si>
  <si>
    <t>ADELY CARLA SANTOS DE LIMA</t>
  </si>
  <si>
    <t>ALMIRES GUILHERME DE MEDEIROS</t>
  </si>
  <si>
    <t>DIANA GOMES BELTRAO</t>
  </si>
  <si>
    <t>ELENICE ALVES DE ANDRADE</t>
  </si>
  <si>
    <t>ERYCA VANESSA GONCALVES DANTAS</t>
  </si>
  <si>
    <t>FRANCISCO DE ASSIS FERNANDES DE OLIVEIRA</t>
  </si>
  <si>
    <t>GECILANE CUNHA DE FIGUEIREDO</t>
  </si>
  <si>
    <t>IZABEL CRISTINA MARTINS</t>
  </si>
  <si>
    <t>IZABELA DOMINGOS DA SILVA</t>
  </si>
  <si>
    <t>JACKSON BEZERRA FERREIRA</t>
  </si>
  <si>
    <t>JOAO LUCAS AUTREGESILO NEPOMUCENO</t>
  </si>
  <si>
    <t>JONATAN SILVA MOREIRA</t>
  </si>
  <si>
    <t>JONATTA SOUSA PAULINO</t>
  </si>
  <si>
    <t>JOSE CARLOS ANSELMO GINU</t>
  </si>
  <si>
    <t>JOSE SELTON DE OLIVEIRA LIMA</t>
  </si>
  <si>
    <t>LAERCIO TEODORO DA SILVA</t>
  </si>
  <si>
    <t>LIPSON DOUGLAS DE OLIVEIRA</t>
  </si>
  <si>
    <t>LUCIA BARBOSA SILVA</t>
  </si>
  <si>
    <t>LUIZ ANTONIO MACHADO NEVES</t>
  </si>
  <si>
    <t>MARIA DE FATIMA DE SA SARMENTO</t>
  </si>
  <si>
    <t>MARIA DO SOCORRO ARRUDA BEZERRA</t>
  </si>
  <si>
    <t>MARIA GISELIA SILVA FERNANDES</t>
  </si>
  <si>
    <t>MARIA JOSE DE SOUSA</t>
  </si>
  <si>
    <t>MICAELLE KIARA OLIVEIRA DE MELLO</t>
  </si>
  <si>
    <t>NEUZA COSTA DE SOUSA TAVARES</t>
  </si>
  <si>
    <t>RUANA RAISSA VIEIRA PINHEIRO</t>
  </si>
  <si>
    <t>SELMA MARIA DA COSTA ARAUJO</t>
  </si>
  <si>
    <t>SUELY DE OLIVEIRA PEREIRA</t>
  </si>
  <si>
    <t>AUGUSTO DANTAS FILHO</t>
  </si>
  <si>
    <t>BRUNA RAFAELA DE ALENCAR QUERINO</t>
  </si>
  <si>
    <t>DANIELE PEREIRA DE MELO</t>
  </si>
  <si>
    <t>DERLEY BEZERRA DA SILVA</t>
  </si>
  <si>
    <t>FERNANDA CAROLINA PEREIRA DE MEDEIROS MEDEA</t>
  </si>
  <si>
    <t>FRANCISCA ELIANA DE PONTES</t>
  </si>
  <si>
    <t>GLEIBSON CARDOSO RODRIGUES</t>
  </si>
  <si>
    <t>IGOR LUCAS BARROS BEZERRA</t>
  </si>
  <si>
    <t>JOAO FRANCISCO DA SILVA</t>
  </si>
  <si>
    <t>JOAO PAULO ROCHA</t>
  </si>
  <si>
    <t>KARLA MARIA DE ARAUJO MOURA</t>
  </si>
  <si>
    <t>LEANDRO SALES ALMEIDA DE OLIVEIRA</t>
  </si>
  <si>
    <t>LILIANE MARTHA VIEIRA ALVES</t>
  </si>
  <si>
    <t>LUAN DA SILVA SANTOS</t>
  </si>
  <si>
    <t>LUANNA VAZ AMARO FELIX</t>
  </si>
  <si>
    <t>LUCIANA SIQUEIRA WALTER</t>
  </si>
  <si>
    <t>LUIZ CORDEIRO DE LIMA NETO</t>
  </si>
  <si>
    <t>MARCO MACIEL DIAS E COSTA</t>
  </si>
  <si>
    <t>MAYCON ANDRADE DO NASCIMENTO</t>
  </si>
  <si>
    <t>MOISES HORUS ANDRADE SOUSA</t>
  </si>
  <si>
    <t>PHELLIPE CUNHA DA SILVA</t>
  </si>
  <si>
    <t>PHILIPE AUGUSTO TEIXEIRA DOS SANTOS</t>
  </si>
  <si>
    <t>POLLYANNA DO NASCIMENTO LIMA</t>
  </si>
  <si>
    <t>POLLYANNA FREIRE DA SILVA</t>
  </si>
  <si>
    <t>RAFAEL BRUNO SILVA DE LIMA</t>
  </si>
  <si>
    <t>RODOLFO LUIZ ALVES TAVARES DE FREITAS</t>
  </si>
  <si>
    <t>ROSYMERE PEREIRA</t>
  </si>
  <si>
    <t>THAIS VIEIRA DA SILVA OLIVEIRA</t>
  </si>
  <si>
    <t>THAMIRIS DAS GRACAS PEREIRA</t>
  </si>
  <si>
    <t>ALIPIO FERREIRA CACHO</t>
  </si>
  <si>
    <t>ANA MARIA COELHO FERNANDES</t>
  </si>
  <si>
    <t>ANA MARIA DA SILVA MONTEIRO</t>
  </si>
  <si>
    <t>ANDERSON JOSE DOS SANTOS SEVERO</t>
  </si>
  <si>
    <t>BRUNO HENRIQUE CATALDI SABINO DE ARAUJO</t>
  </si>
  <si>
    <t>BRUNO LEAL BEZERRA DE FARIAS</t>
  </si>
  <si>
    <t>DIEGO GUIMARAES</t>
  </si>
  <si>
    <t>DRIELY XAVIER DE HOLANDA</t>
  </si>
  <si>
    <t>EDNA FRANCISCA DAS NEVES MARCONE</t>
  </si>
  <si>
    <t>FATIMA MARIA CANTALICE DA SILVA DUTRA</t>
  </si>
  <si>
    <t>FRANCINETE BELARMINO DE SOUZA TUNICO</t>
  </si>
  <si>
    <t>GILBERTO ALEXANDRINO FILHO</t>
  </si>
  <si>
    <t>GUTEMBERG DA SILVA SANTOS</t>
  </si>
  <si>
    <t>HERMANN CESAR DE CASTRO PACIFICO</t>
  </si>
  <si>
    <t>IRIVAN ALVES RODRIGUES</t>
  </si>
  <si>
    <t>ISAAC CABRAL DOS SANTOS</t>
  </si>
  <si>
    <t>JESSICA LOHAYNE GONZAGA DA SILVA MACHADO</t>
  </si>
  <si>
    <t>JOSE CARLOS GARCIA BISPO</t>
  </si>
  <si>
    <t>JOSE SILVIO DE SOUSA ARAUJO JUNIOR</t>
  </si>
  <si>
    <t>JOSEFA FARIAS MONTEIRO</t>
  </si>
  <si>
    <t>KAROLINA KELLY GRANGEIRO LINS</t>
  </si>
  <si>
    <t>LECY WALDA LEAL BEZERRA</t>
  </si>
  <si>
    <t>LEVI SABINO DE SOUZA</t>
  </si>
  <si>
    <t>LUANA CRISTINA SILVA GOMES</t>
  </si>
  <si>
    <t>MARIA JOSE DOS ANJOS LIMA</t>
  </si>
  <si>
    <t>MARIA NILMA PIRES DE LACERDA SILVA</t>
  </si>
  <si>
    <t>PAULO FERREIRA DA SILVA</t>
  </si>
  <si>
    <t>REJANE DE LOURDES SOARES</t>
  </si>
  <si>
    <t>ROGERIO BEZERRA DA SILVA</t>
  </si>
  <si>
    <t>SEVERINA COSMA FERREIRA DO NASCIMENTO</t>
  </si>
  <si>
    <t>TEDJANES DE ALMEIDA RIBEIRO</t>
  </si>
  <si>
    <t>TRICIA KARLA DE LIMA SOUZA</t>
  </si>
  <si>
    <t>VILDOMAR MOTA BEZERRA</t>
  </si>
  <si>
    <t>WAMBERTO FERNANDES DE SOUZA</t>
  </si>
  <si>
    <t>ZULCIMARA ARAUJO AMORIM</t>
  </si>
  <si>
    <t>ANA KARENINE RIBEIRO DO NASCIMENTO</t>
  </si>
  <si>
    <t>ANANIAS DOS SANTOS MELO</t>
  </si>
  <si>
    <t>APARECIDA DE FATIMA VIEIRA MARINHO</t>
  </si>
  <si>
    <t>BERENICE ALVES DINIZ</t>
  </si>
  <si>
    <t>CARLA MARIA COSTA DE MENDONCA</t>
  </si>
  <si>
    <t>CESAR ANCHIETA DANTAS DE ALMEIDA</t>
  </si>
  <si>
    <t>CONSUELO SERAFIM DE ARAUJO FREIRE</t>
  </si>
  <si>
    <t>DAVI CARLOS LEITE PONTES</t>
  </si>
  <si>
    <t>DAVID ALISSON UCHOA DE OLIVEIRA</t>
  </si>
  <si>
    <t>DAYANE GALDINO BRITO</t>
  </si>
  <si>
    <t>EDLEIDE SILVA DO NASCIMENTO FERNANDES</t>
  </si>
  <si>
    <t>EDNA DE SOUSA</t>
  </si>
  <si>
    <t>ELZIRA MARIA FONSECA DE LUCENA COSTEIRA</t>
  </si>
  <si>
    <t>ERIOMILZA ESTRELA DE LACERDA</t>
  </si>
  <si>
    <t>EVANDA CORDEIRO DA SILVA</t>
  </si>
  <si>
    <t>FABIO ANDRE DIAS DE MELLO</t>
  </si>
  <si>
    <t>FERNANDO ALEXIS GOMES DUARTE</t>
  </si>
  <si>
    <t>FRANCINEIDE DE LIRA FERREIRA</t>
  </si>
  <si>
    <t>FRANCISCO LEVINO RODRIGUES FILHO</t>
  </si>
  <si>
    <t>GERCINALBA AGNES LIMA SOARES</t>
  </si>
  <si>
    <t>GLENDA HILNARA MEIRA FELICIANO</t>
  </si>
  <si>
    <t>GLORIA DE FATIMA MEIRA FILGUEIRA</t>
  </si>
  <si>
    <t>HASSA WANDERLEY BEZERRA</t>
  </si>
  <si>
    <t>IEDA LIGIA GOMES DOS ANJOS</t>
  </si>
  <si>
    <t>JADSON DE JESUS SANTOS</t>
  </si>
  <si>
    <t>JAELSON ROLIM DE ANDRADE</t>
  </si>
  <si>
    <t>JOABY DE OLIVEIRA SILVA</t>
  </si>
  <si>
    <t>JOAO LUCAS LOPES GAMBARRA</t>
  </si>
  <si>
    <t>LUCAS ANGELO FIGUEIREDO</t>
  </si>
  <si>
    <t>LUCIENY AUGUSTO DA SILVA</t>
  </si>
  <si>
    <t>LUDMILLA AMORIM CAVALCANTE</t>
  </si>
  <si>
    <t>LYGIA MAIA NOBRE DE FIGUEIREDO</t>
  </si>
  <si>
    <t>MARIA DA CONCEICAO DE MEDEIROS MORAIS MOURA</t>
  </si>
  <si>
    <t>MARIA DAS GRACAS CAVALCANTI</t>
  </si>
  <si>
    <t>MARIA DO SOCORRO SILVEIRA MENDES</t>
  </si>
  <si>
    <t>MARIA GABRIELLE DE DEUS SILVA</t>
  </si>
  <si>
    <t>MARIA HELENICE SIQUEIRA ALCANTARA</t>
  </si>
  <si>
    <t>MATHEUS MAIA CAMARA</t>
  </si>
  <si>
    <t>MAURICEA EVANGELISTA DA SILVA</t>
  </si>
  <si>
    <t>MIRIAM COSTA DA SILVA</t>
  </si>
  <si>
    <t>MIRIAM DE ARAUJO MEDEIROS</t>
  </si>
  <si>
    <t>NATANNA PEREIRA TRIGUEIRO CAROCA</t>
  </si>
  <si>
    <t>NEUZANGELA DANTAS DE TACIO PINHEIRO</t>
  </si>
  <si>
    <t>PAULO HENRIQUE DE SENA CORDEIRO</t>
  </si>
  <si>
    <t>RITA DE CASSIA BRITO LIRA DE OLIVEIRA LEMOS</t>
  </si>
  <si>
    <t>ROBERTA CRISTINA LEITAO SILVA</t>
  </si>
  <si>
    <t>RONAN DOS SANTOS NAZARKO</t>
  </si>
  <si>
    <t>ROSILANDIA FLAVIA DE LIMA RAMOS</t>
  </si>
  <si>
    <t>SANDRA HELENA MONTEIRO GUEDES</t>
  </si>
  <si>
    <t>SANDRA MARIA CLARO DE FREITAS</t>
  </si>
  <si>
    <t>SILVIA MAYARA MACEDO DA SILVA</t>
  </si>
  <si>
    <t>SONIA DE OLIVEIRA NOGUEIRA</t>
  </si>
  <si>
    <t>VALDISA DE SOUSA CARVALHO</t>
  </si>
  <si>
    <t>VANDEILTON GONCALVES DOS SANTOS</t>
  </si>
  <si>
    <t>WENDELL SANTOS CARNEIRO</t>
  </si>
  <si>
    <t>WILLIAN NOLEN CAVALCANTI SOBRAL</t>
  </si>
  <si>
    <t>ZENEIDE GOMES CARNEIRO</t>
  </si>
  <si>
    <t>ACSIA LINO DE ALENCAR</t>
  </si>
  <si>
    <t>ANA CLARISSA MOURA RODRIGUES</t>
  </si>
  <si>
    <t>ANANIAS EPIFANIO DE OLIVEIRA</t>
  </si>
  <si>
    <t>ANDRE OLIVEIRA DO EGITO SOUZA</t>
  </si>
  <si>
    <t>ANDREIA SILVA DO NASCIMENTO</t>
  </si>
  <si>
    <t>CARLOS DA SILVA BRASILEIRO</t>
  </si>
  <si>
    <t>CLEDIANA DANTAS CALIXTO</t>
  </si>
  <si>
    <t>CLEONICE PEREIRA DA SILVA</t>
  </si>
  <si>
    <t>DAVID ANTHONNY RIBEIRO GOMES DA SILVA</t>
  </si>
  <si>
    <t>DIEGO BATISTA SANTOS</t>
  </si>
  <si>
    <t>EDILTON ALBUQUERQUE NUNES</t>
  </si>
  <si>
    <t>EDILZA DE FRANCA</t>
  </si>
  <si>
    <t>EDITE TEIXEIRA NUNES</t>
  </si>
  <si>
    <t>EDSON DE ALMEIDA RAFAEL</t>
  </si>
  <si>
    <t>EDWENDELL LIMA DA SILVA</t>
  </si>
  <si>
    <t>FELIPE DE ALBUQUERQUE MARINHO</t>
  </si>
  <si>
    <t>FLAVIANA ADOLFO PALMEIRA</t>
  </si>
  <si>
    <t>GLEICY SOARES CAJUEIRO</t>
  </si>
  <si>
    <t>GRESKELY SILVA DE OLIVEIRA</t>
  </si>
  <si>
    <t>HELDER RODRIGUES MACEDO</t>
  </si>
  <si>
    <t>JAMMERSON GOMES SOARES</t>
  </si>
  <si>
    <t>JANAINA GOMES DA SILVA</t>
  </si>
  <si>
    <t>JORDANIA SILVA DO NASCIMENTO</t>
  </si>
  <si>
    <t>JULIANE MARTINS GENUINO</t>
  </si>
  <si>
    <t>KARLOS WOJTYLA OLIVEIRA DE FIGUEIREDO</t>
  </si>
  <si>
    <t>KIVIA MARIA EZEQUIEL DA SILVA LIRA</t>
  </si>
  <si>
    <t>LINDACI LEITE DA SILVA</t>
  </si>
  <si>
    <t>LIVIA RAYANNE MACEDO PONCE DE LEON</t>
  </si>
  <si>
    <t>LUCAS SOARES PEREIRA BARROS</t>
  </si>
  <si>
    <t>LUSIANA HENRIQUE DE MOURA</t>
  </si>
  <si>
    <t>MANOEL MESSIAS IZIDRO DA SILVA</t>
  </si>
  <si>
    <t>MANUELLE EPIFANIO DA SILVA</t>
  </si>
  <si>
    <t>MARCOS ANTONIO VIDAL DE SOUZA</t>
  </si>
  <si>
    <t>MARIA CELI FARIAS DE MACEDO MEDEIROS</t>
  </si>
  <si>
    <t>MARIA CONCEICAO FIGUEIREDO DA ROCHA</t>
  </si>
  <si>
    <t>MARIA EDILETE BEZERRA DE OLIVEIRA</t>
  </si>
  <si>
    <t>MARIA JANNAIRA BUENO</t>
  </si>
  <si>
    <t>MATHEUS VINICIUS SILVA</t>
  </si>
  <si>
    <t>PLINIO ROGENES DE FRANCA DIAS</t>
  </si>
  <si>
    <t>THAYS ALLYNE FIGUEIREDO BRITO DA SILVA</t>
  </si>
  <si>
    <t>ANGELA MEYRE DINIZ DE MORAIS</t>
  </si>
  <si>
    <t>AUGUSTO CESAR BATISTA</t>
  </si>
  <si>
    <t>AYRTON RODRIGUES DA SILVA</t>
  </si>
  <si>
    <t>BENEDITO VALDY ENEDINO</t>
  </si>
  <si>
    <t>DAVI FLORENTINO RODRIGUES</t>
  </si>
  <si>
    <t>EDNA DA SILVA LEITE BARROS</t>
  </si>
  <si>
    <t>ELAINE CRISTINA DA SILVEIRA</t>
  </si>
  <si>
    <t>FERNANDO SILVA DE LIMA</t>
  </si>
  <si>
    <t>HELENO PEREIRA BARBOSA</t>
  </si>
  <si>
    <t>HUMBERTO FERNANDES DE LUCENA</t>
  </si>
  <si>
    <t>JANDHER WILLAS VIEIRA LIMA</t>
  </si>
  <si>
    <t>JOELIA CRISTINA CESARIO SOUSA</t>
  </si>
  <si>
    <t>JOHNNYS BARROS DA COSTA SILVA</t>
  </si>
  <si>
    <t>JORDANA TAVARES DOS SANTOS RODRIGUES</t>
  </si>
  <si>
    <t>JOSE JERONIMO DE MELO</t>
  </si>
  <si>
    <t>JOSE VICENTE FILHO</t>
  </si>
  <si>
    <t>JOSINETE EVARISTO DOS SANTOS</t>
  </si>
  <si>
    <t>KLENILTON FRANCISCO CARVALHO FIGUEIREDO</t>
  </si>
  <si>
    <t>LEILA JESSICA DA SILVA</t>
  </si>
  <si>
    <t>LUCAS COSTA BATISTA</t>
  </si>
  <si>
    <t>MANASSES DA SILVA BERNARDO</t>
  </si>
  <si>
    <t>MARIA DE LOURDES FERREIRA</t>
  </si>
  <si>
    <t>MARINALDO DO NASCIMENTO RAMOS</t>
  </si>
  <si>
    <t>MARSSELLE VIVIANNE LINS FIGUEIREDO DUTRA</t>
  </si>
  <si>
    <t>MATHEUS HENRIQUE RODRIGUES DE SOUZA</t>
  </si>
  <si>
    <t>MATHEUS SANTOS DA SILVA</t>
  </si>
  <si>
    <t>MAURO SERGIO DE SOUZA CORREIA</t>
  </si>
  <si>
    <t>ROSEANE DE LIMA SILVA</t>
  </si>
  <si>
    <t>ROSEMERI PEREIRA DA COSTA MACIEL</t>
  </si>
  <si>
    <t>SANDRA MARIA DA SILVA PEREIRA</t>
  </si>
  <si>
    <t>SAYONARA MARIA FERREIRA DE ARAUJO</t>
  </si>
  <si>
    <t>SOLANIELLY DA CRUZ AGUIAR</t>
  </si>
  <si>
    <t>TIAGO DE SANTANA MARQUES</t>
  </si>
  <si>
    <t>WEIBSON DO NASCIMENTO ALVES</t>
  </si>
  <si>
    <t>WILLIAN LUCENA SANTOS</t>
  </si>
  <si>
    <t>ADERSON STANRLEY PEIXOTO SANTOS</t>
  </si>
  <si>
    <t>ANA PAULA DE ASSIS</t>
  </si>
  <si>
    <t>ANDREONNI FABRIZIUS FARIAS DO REGO</t>
  </si>
  <si>
    <t>CAMILA DOS SANTOS PAMPLONA</t>
  </si>
  <si>
    <t>CLARKSON NUNES BARBOSA</t>
  </si>
  <si>
    <t>CLAUDEMICE CORREIA DO NASCIMENTO MATIAS</t>
  </si>
  <si>
    <t>CRISTIANO DANTAS DE SOUSA</t>
  </si>
  <si>
    <t>EDNA MARIA PEREIRA BATISTA</t>
  </si>
  <si>
    <t>EDUILZA RAYARA MANGUEIRA DE FIGUEIREDO</t>
  </si>
  <si>
    <t>FABIANA DE MEDEIROS TORRES SOUZA</t>
  </si>
  <si>
    <t>FERNANDA AUGUSTA DE QUEIROGA SIQUEIRA</t>
  </si>
  <si>
    <t>FLAVIO SOARES DE LIMA</t>
  </si>
  <si>
    <t>FRANCISCO FIESCA GOMES JUNIOR</t>
  </si>
  <si>
    <t>GABRIELA ELISANGELA GALDINO MACEDO</t>
  </si>
  <si>
    <t>GENECI DELFINO DA COSTA</t>
  </si>
  <si>
    <t>GILSON FERREIRA DE ANDRADE</t>
  </si>
  <si>
    <t>JOSE ALMIR DE ALMEIDA SALES</t>
  </si>
  <si>
    <t>JOSELIO SILVA SANTOS</t>
  </si>
  <si>
    <t>JULIANA CRISTINA DE ANDRADE LUIZ</t>
  </si>
  <si>
    <t>LUIZ BARROZO DA SILVA NETO</t>
  </si>
  <si>
    <t>MARCELO DE SOUSA JUNIOR</t>
  </si>
  <si>
    <t>MARCIA JANAINA ANANIAS DA SILVA</t>
  </si>
  <si>
    <t>MARIA DA PENHA CAMPOS DE SOUSA PEREIRA</t>
  </si>
  <si>
    <t>MARIA DO SOCORRO FERREIRA MELO</t>
  </si>
  <si>
    <t>MONICA RODRIGUES DA SILVA</t>
  </si>
  <si>
    <t>MONYKUE MONTEIRO DINIZ</t>
  </si>
  <si>
    <t>ROMILDO SEVERINO DOS SANTOS</t>
  </si>
  <si>
    <t>TARCISIO LUIZ DE CARVALHO</t>
  </si>
  <si>
    <t>THAYNARA MARIANA DA SILVA SANTOS</t>
  </si>
  <si>
    <t>AGAMENON PORTO DOS SANTOS</t>
  </si>
  <si>
    <t>AILTON BEZERRA MORAES</t>
  </si>
  <si>
    <t>ALECSANDRA BARBOSA ANDRADE</t>
  </si>
  <si>
    <t>ALEXANDRE SOARES PESSOA FILHO</t>
  </si>
  <si>
    <t>CARLOS ANDRE RIBEIRO VASCONCELOS</t>
  </si>
  <si>
    <t>CRISTIANO LIMA DA NOBREGA</t>
  </si>
  <si>
    <t>ELZI SOBRAL DE CARVALHO FILHO</t>
  </si>
  <si>
    <t>IAGO JOSE LIMA DE MELO</t>
  </si>
  <si>
    <t>IRANDY FERNANDO CIRNE DANTAS</t>
  </si>
  <si>
    <t>IRANEIDE BENICIO TAVARES MENEZES</t>
  </si>
  <si>
    <t>IVAN GOMES ROSADO</t>
  </si>
  <si>
    <t>IZABEL VASCONCELOS MORAES</t>
  </si>
  <si>
    <t>JAQUELINE NAZARE SIQUEIRA COSTA</t>
  </si>
  <si>
    <t>JOAO PAULO COSTA ROLIM PEREIRA</t>
  </si>
  <si>
    <t>JORGE PEREIRA DE BRITO</t>
  </si>
  <si>
    <t>JOSE DE MEDEIROS GUEDES JUNIOR</t>
  </si>
  <si>
    <t>JUAN DIEGO DA SILVA DAMAZIO</t>
  </si>
  <si>
    <t>LAURA DA SILVA MELO</t>
  </si>
  <si>
    <t>LEONARDO DE SOUSA OLIVEIRA TAVARES</t>
  </si>
  <si>
    <t>LUIZ CARLOS MORORO SILVA</t>
  </si>
  <si>
    <t>MARCOS WILLIAM DE BARROS E MELO</t>
  </si>
  <si>
    <t>MARIA DO ROSARIO DE FATIMA ARAUJO</t>
  </si>
  <si>
    <t>MARIA HELENA CUNHA DE ANDRADE SILVA</t>
  </si>
  <si>
    <t>MARIA JOZELMA CABRAL DA SILVA MAROJA</t>
  </si>
  <si>
    <t>MARIA LUCIA DA SILVA SANTOS</t>
  </si>
  <si>
    <t>MIRIAM CRISTINA BISOGNINI CARVALHO</t>
  </si>
  <si>
    <t>NATANAEL DE CASTRO NUNES DE OLIVEIRA</t>
  </si>
  <si>
    <t>RITA DE CASSIA CARTAXO NOBRE</t>
  </si>
  <si>
    <t>ROSANGELA MARTINS DO VALE</t>
  </si>
  <si>
    <t>ROSEMBERG ALVES BARBOSA</t>
  </si>
  <si>
    <t>ROZELI SILVA DA COSTA</t>
  </si>
  <si>
    <t>SILVANIA NORBERTO DAS CHAGAS</t>
  </si>
  <si>
    <t>VIVIANE MARIA NUNES MACHADO</t>
  </si>
  <si>
    <t>WAGNER ACCIOLY DE LUCENA</t>
  </si>
  <si>
    <t>YURI MAIA DE ASSIS</t>
  </si>
  <si>
    <t>ANDRE LUIS CANDIDO DE OLIVEIRA</t>
  </si>
  <si>
    <t>ANDRESSA ALLYNE ARAUJO LIMA CAETANO</t>
  </si>
  <si>
    <t>ANGELO JOSE DE SOUZA SALES</t>
  </si>
  <si>
    <t>ANTONIO NAVARRO RIBEIRO</t>
  </si>
  <si>
    <t>ANTONIO TORRES NETO</t>
  </si>
  <si>
    <t>ATENILDE FERREIRA GOMES</t>
  </si>
  <si>
    <t>CHARLES CLAYTON OVIDIO DE AZEVEDO</t>
  </si>
  <si>
    <t>DAVI FREIRE DA COSTA</t>
  </si>
  <si>
    <t>ELIEL FONSECA DA SILVA</t>
  </si>
  <si>
    <t>ERIKA MARIA DE MELO LUCENA</t>
  </si>
  <si>
    <t>EUDO AUGUSTO DE LUNA LUCENA</t>
  </si>
  <si>
    <t>FABIANA CRISTINA FREITAS DA SILVA</t>
  </si>
  <si>
    <t>FELIPE BAUNILHA TOME DE LIMA</t>
  </si>
  <si>
    <t>FLAVIO DO NASCIMENTO SOARES</t>
  </si>
  <si>
    <t>GABRIELLE MARIA DE SOUZA LEITE</t>
  </si>
  <si>
    <t>GEORGE DOS SANTOS SILVA</t>
  </si>
  <si>
    <t>GLAUDIA MARTINS BALBINO DA SILVA CORREIA</t>
  </si>
  <si>
    <t>GRACIE PEREIRA DE SOUZA ARRUDA</t>
  </si>
  <si>
    <t>GRAZIELY SOARES DA SILVA</t>
  </si>
  <si>
    <t>ISABELA NOGUEIRA GUERRA</t>
  </si>
  <si>
    <t>JOANA DARC DE SOUZA CAVALCANTI</t>
  </si>
  <si>
    <t>JOSE ALLYSSON RIBEIRO DE SOUZA</t>
  </si>
  <si>
    <t>JOSE CARLOS DOS SANTOS</t>
  </si>
  <si>
    <t>JOSE CARLOS RIBEIRO DE LUCENA FILHO</t>
  </si>
  <si>
    <t>JOSE MAURICIO DE ALBUQUERQUE MONTEIRO JUNIOR</t>
  </si>
  <si>
    <t>LEINA FABRICIA MEIRELLES CHAVES</t>
  </si>
  <si>
    <t>LISSANDRO MATIAS SARAIVA</t>
  </si>
  <si>
    <t>MANOEL RICARDO DA SILVA MEDEIROS</t>
  </si>
  <si>
    <t>MARCELO DE SALES CAVALCANTE</t>
  </si>
  <si>
    <t>MARIA DA CONCEICAO GOMES DA SILVA DERIO</t>
  </si>
  <si>
    <t>MARIA MARTHA ALVES FEITOSA</t>
  </si>
  <si>
    <t>MARILIA DALVA TEIXEIRA DE LIMA</t>
  </si>
  <si>
    <t>ORLANDY DE SOUZA MELO</t>
  </si>
  <si>
    <t>PEDRO PAULO LACERDA BARBOSA</t>
  </si>
  <si>
    <t>PETRA RAMALHO SOUTO</t>
  </si>
  <si>
    <t>SEVERINO ANTONIO DA SILVA JUNIOR</t>
  </si>
  <si>
    <t>SIMONE DA SILVA ALMEIDA</t>
  </si>
  <si>
    <t>SONIA MARIA SIQUEIRA SEABRA</t>
  </si>
  <si>
    <t>TANIA MARIA BARBOSA</t>
  </si>
  <si>
    <t>VASCONCELO FERREIRA DE PAULO</t>
  </si>
  <si>
    <t>WAGNER NOBREGA DE ALMEIDA</t>
  </si>
  <si>
    <t>ADELANIA DE OLIVEIRA CAMILO FELIX</t>
  </si>
  <si>
    <t>ALINE JOAQUIM DOS SANTOS SILVA</t>
  </si>
  <si>
    <t>ANA MARIA ARRUDA DE MOURA CAVALCANTE</t>
  </si>
  <si>
    <t>ANNY ROSE ALBUQUERQUE LECA</t>
  </si>
  <si>
    <t>ANTONIA MONICA SANTANA DOS SANTOS</t>
  </si>
  <si>
    <t>ANTONIA RODRIGUES DA SILVA PATRICIO</t>
  </si>
  <si>
    <t>ANTONIO DE LIMA SILVA</t>
  </si>
  <si>
    <t>CAMILO DE LELIS ARAUJO</t>
  </si>
  <si>
    <t>CARLA MIRELLY CAETANO DUARTE DOS SANTOS</t>
  </si>
  <si>
    <t>DAISYANNE FERREIRA DA SILVA</t>
  </si>
  <si>
    <t>DENILSON RIBEIRO DAMASIO</t>
  </si>
  <si>
    <t>EDNA DE ANDRADE RAMOS</t>
  </si>
  <si>
    <t>EDSON ARAUJO SILVA</t>
  </si>
  <si>
    <t>EDUARDO DE ANDRADE NETO</t>
  </si>
  <si>
    <t>ELANE CRISTINA DO AMARAL</t>
  </si>
  <si>
    <t>ELIDA DE OLIVEIRA MORAIS</t>
  </si>
  <si>
    <t>FABIO BERNARDO DA SILVA</t>
  </si>
  <si>
    <t>FATIMA ALEXANDRA HAQUE FERNANDES PEREIRA</t>
  </si>
  <si>
    <t>FLAVIO MEDEIROS FERNANDES</t>
  </si>
  <si>
    <t>FRANCISCO DAS CHAGAS SANTOS</t>
  </si>
  <si>
    <t>FRANCISCO NEIDINALDO FRUTUOSO DE ARRUDA</t>
  </si>
  <si>
    <t>GERALDO PEREIRA DE OLIVEIRA FILHO</t>
  </si>
  <si>
    <t>GLECIA DOS SANTOS SILVA</t>
  </si>
  <si>
    <t>HELIO DIAS ALVES</t>
  </si>
  <si>
    <t>IVANILZA VALDEVINO SILVA DO NASCIMENTO</t>
  </si>
  <si>
    <t>IVSON DA SILVA VASCONCELOS</t>
  </si>
  <si>
    <t>JEAN GOMES SIQUEIRA</t>
  </si>
  <si>
    <t>JEFERSON ALVES DE OLIVEIRA</t>
  </si>
  <si>
    <t>JOABE JACKSON DA SILVA PIRES</t>
  </si>
  <si>
    <t>JOELMA GONCALVES DA SILVA DE SOUZA</t>
  </si>
  <si>
    <t>JONILDO GOMES DA SILVA</t>
  </si>
  <si>
    <t>JOSE EDIVANDO DE OLIVEIRA</t>
  </si>
  <si>
    <t>JOSEFA SHIRLEY CORREIA CLAUDINO</t>
  </si>
  <si>
    <t>JOSEVALDO DE CARVALHO LOPES</t>
  </si>
  <si>
    <t>JULIANE BEZERRA VIEIRA</t>
  </si>
  <si>
    <t>JUPIRA LYGIA DONATO BAZANTE</t>
  </si>
  <si>
    <t>KALINE CAMARA DE ARAUJO</t>
  </si>
  <si>
    <t>MARCELA VIANA SOUZA GERMANO</t>
  </si>
  <si>
    <t>MARCIA REJANE SANTOS DA SILVA</t>
  </si>
  <si>
    <t>MARCIO FABLICIO DA SILVA</t>
  </si>
  <si>
    <t>MARCOS VINICIUS AURELIO DE LIMA</t>
  </si>
  <si>
    <t>MARDEEN HENRIQUE DE SOUZA DANTAS</t>
  </si>
  <si>
    <t>MARIA AUXILIADORA BORGES DE AQUINO</t>
  </si>
  <si>
    <t>MARIA DAS GRACAS FERNANDES PEIXOTO</t>
  </si>
  <si>
    <t>MARIA DE LOURDES DOS SANTOS</t>
  </si>
  <si>
    <t>MARIA JOSE MATIAS</t>
  </si>
  <si>
    <t>MEYREGLEISE DE OLIVEIRA RAMOS</t>
  </si>
  <si>
    <t>MICHELE DA SILVA FREIRE</t>
  </si>
  <si>
    <t>NILDO BASTOS DA SILVA</t>
  </si>
  <si>
    <t>ORLANDO PAZ CARDOZO</t>
  </si>
  <si>
    <t>OSMAR PEREIRA DA SILVA</t>
  </si>
  <si>
    <t>OSVALDO SANTOS FALCAO</t>
  </si>
  <si>
    <t>PATRICIA ALMEIDA NOBRE</t>
  </si>
  <si>
    <t>RISONEIDE DE LIMA ROCHA</t>
  </si>
  <si>
    <t>ROBSON SILVA RIBEIRO</t>
  </si>
  <si>
    <t>ROSANGELA MARIA RAMOS DE OLIVEIRA</t>
  </si>
  <si>
    <t>SAYONARA ANNE DE LIRA SOARES</t>
  </si>
  <si>
    <t>TELMA SIMONE LOPES DO NASCIMENTO</t>
  </si>
  <si>
    <t>UBIRATAN SOUZA DA SILVA</t>
  </si>
  <si>
    <t>VERONICA GONZAGA DE SOUSA</t>
  </si>
  <si>
    <t>WALLYSON BERTOLDO DE ALMEIDA</t>
  </si>
  <si>
    <t>WILLIANE VITORIA DE OLIVEIRA FERREIRA</t>
  </si>
  <si>
    <t>ALINE DE ARAUJO MAIA</t>
  </si>
  <si>
    <t>AURICELIA MOREIRA LEITE</t>
  </si>
  <si>
    <t>CARLA VERONICA MONRROY ALVES</t>
  </si>
  <si>
    <t>DANIELA SILVA PIRES</t>
  </si>
  <si>
    <t>DEBORAH SILVA DO NASCIMENTO</t>
  </si>
  <si>
    <t>DENYKELLY SANTOS DO NASCIMENTO</t>
  </si>
  <si>
    <t>EDILSON DE SOUZA GOMES</t>
  </si>
  <si>
    <t>ELIZABETH CRISTINI DA SILVA</t>
  </si>
  <si>
    <t>FELIPE DOMINGOS FREIRE DA SILVA</t>
  </si>
  <si>
    <t>FERNANDO ANTONIO DE OLIVEIRA COELHO</t>
  </si>
  <si>
    <t>FRANCISCO JUNIOR DAMASCENO PAIVA</t>
  </si>
  <si>
    <t>FRANCISCO LAURINDO DE SOUZA</t>
  </si>
  <si>
    <t>GESSICA ANASTACIA GOMES DA COSTA</t>
  </si>
  <si>
    <t>GEZAIR FRANCA DE MELO SILVA</t>
  </si>
  <si>
    <t>HALISSON SEABRA CARDOSO</t>
  </si>
  <si>
    <t>JACY CELIA NASCIMENTO DE PONTES</t>
  </si>
  <si>
    <t>JANILIA PAULA REGO PEREIRA</t>
  </si>
  <si>
    <t>JOHNES MOURA MUNIZ</t>
  </si>
  <si>
    <t>KATIA MARTINS DA COSTA</t>
  </si>
  <si>
    <t>LILIANE ALVES CHAGAS</t>
  </si>
  <si>
    <t>LOURENCO SANTOS REGIS</t>
  </si>
  <si>
    <t>MAILSON PINTO DE AZEVEDO</t>
  </si>
  <si>
    <t>MAINARA DUARTE EULALIO</t>
  </si>
  <si>
    <t>MONICA MARIA FERREIRA DE SOUZA NASCIMENTO</t>
  </si>
  <si>
    <t>PAULO DE TASSO DE SOUZA</t>
  </si>
  <si>
    <t>PAULO ELIAS DE OLIVEIRA</t>
  </si>
  <si>
    <t>REGINALDO RAMALHO RIBEIRO</t>
  </si>
  <si>
    <t>RODRIGO LUCENA DE SOUSA NETO</t>
  </si>
  <si>
    <t>SALOANA SANTINA GOMES SANTOS</t>
  </si>
  <si>
    <t>TARDELE JEFFERSON BARBOSA ALVES FERREIRA</t>
  </si>
  <si>
    <t>THIAGO DA SILVA FARIAS</t>
  </si>
  <si>
    <t>ADRIANA MONYKE NASCIMENTO DE ALENCAR</t>
  </si>
  <si>
    <t>ALINE MONTEIRO DA SILVA</t>
  </si>
  <si>
    <t>ANDERSON DOMINGOS</t>
  </si>
  <si>
    <t>ANDRE VINICIUS NASCIMENTO ARAUJO</t>
  </si>
  <si>
    <t>ANTONIO ROBERTO PANTA</t>
  </si>
  <si>
    <t>ARICLENES DE ALMEIDA MELO ARAUJO</t>
  </si>
  <si>
    <t>BRENO MAYK SIQUEIRA ROCHA</t>
  </si>
  <si>
    <t>BRUNA TAYANE DA SILVA LIMA</t>
  </si>
  <si>
    <t>CAIO CID CHAVES CAVALCANTI</t>
  </si>
  <si>
    <t>CARMEM PATRICIA LUNA DE ALMEIDA</t>
  </si>
  <si>
    <t>CARMEN LUCIA COSTA LIRA</t>
  </si>
  <si>
    <t>DANIEL RODRIGUES CAVALCANTI</t>
  </si>
  <si>
    <t>EDILANE SILVA DE SANTANA</t>
  </si>
  <si>
    <t>FABIANA CORREIA BIONE DE ARAUJO</t>
  </si>
  <si>
    <t>GERLANE MORAES BRANDAO</t>
  </si>
  <si>
    <t>HAMILTON DA SILVA SANTOS</t>
  </si>
  <si>
    <t>HELIO FERREIRA SERRANO</t>
  </si>
  <si>
    <t>IGOR WESLLEY GONZAGA DA SILVA MACHADO</t>
  </si>
  <si>
    <t>JOELMARA DUARTE DE SANTANA LIMA</t>
  </si>
  <si>
    <t>JOSE LEONARDO TAVARES DE ALBUQUERQUE</t>
  </si>
  <si>
    <t>MANOEL GERALDO DA COSTA</t>
  </si>
  <si>
    <t>MARCOS ANDRE ARAUJO DE SOUSA</t>
  </si>
  <si>
    <t>MARIA CLEIDIANA DE PAIVA TORRES</t>
  </si>
  <si>
    <t>MARIA DE FATIMA TOME CAVALCANTE</t>
  </si>
  <si>
    <t>MARIA EDELAINE SOUSA MESQUITA</t>
  </si>
  <si>
    <t>MARIA JOSE RODRIGUES COSTA</t>
  </si>
  <si>
    <t>MARIA TICIANA GONZAGA DE SOUZA COSTA</t>
  </si>
  <si>
    <t>MARICELIA GOMES BORBA</t>
  </si>
  <si>
    <t>MATEUS CAMPOS TEODOZIO</t>
  </si>
  <si>
    <t>MICHELLE CAROLINE SILVA NOGUEIRA</t>
  </si>
  <si>
    <t>PABLO HENRIQUE EUGENIO BEZERRA</t>
  </si>
  <si>
    <t>PEDRO HENRIQUE DA SILVA PEREIRA</t>
  </si>
  <si>
    <t>RAFAEL BESSA MAIA CORDEIRO</t>
  </si>
  <si>
    <t>REGINALDO BORGES BARBOSA</t>
  </si>
  <si>
    <t>REGINALDO CARLOS DE MELO SOUZA</t>
  </si>
  <si>
    <t>REGINALDO ISBELO DE MORAIS</t>
  </si>
  <si>
    <t>RENALI CAVALCANTI TAVARES</t>
  </si>
  <si>
    <t>RICARDO JOSE DE LIMA E SILVA</t>
  </si>
  <si>
    <t>ROBERTA OLIVEIRA CARTAXO FILGUEIRAS DE ALBUQU</t>
  </si>
  <si>
    <t>ROBSON ANDRADE DE LIMA</t>
  </si>
  <si>
    <t>SEVERINO RAMOS DE VASCONCELOS</t>
  </si>
  <si>
    <t>SUERDA SHIRLEY SILVA RODRIGUES</t>
  </si>
  <si>
    <t>VALDECI PEREIRA DE SANTANA</t>
  </si>
  <si>
    <t>VALERIA GOMES DA SILVA</t>
  </si>
  <si>
    <t>WANIA MONTEIRO DE LIMA SILVA</t>
  </si>
  <si>
    <t>ADRIANO LOPES DE OLIVEIRA</t>
  </si>
  <si>
    <t>ALEPH CEDRIM BARBALHO</t>
  </si>
  <si>
    <t>AMANDA ALVES LINO</t>
  </si>
  <si>
    <t>ANGELA MARIA ALVES DA SILVA</t>
  </si>
  <si>
    <t>ANTONIO MANOEL GOMES DA SILVA</t>
  </si>
  <si>
    <t>CARLOS ALBERTO DE MENEZES JUNIOR</t>
  </si>
  <si>
    <t>EDUARDO BISPO DOS SANTOS JUNIOR</t>
  </si>
  <si>
    <t>ERON CARLOS SANTOS DA SILVA</t>
  </si>
  <si>
    <t>GILSON SANTANA DE OLIVEIRA</t>
  </si>
  <si>
    <t>GREICIANE PEREIRA MENDONCA FRAZAO</t>
  </si>
  <si>
    <t>HUMBERTO RIBEIRO LIRA</t>
  </si>
  <si>
    <t>ISABELLA CHRISTINA FALCAO DA COSTA</t>
  </si>
  <si>
    <t>JOSE ARILSON PIRES ALVES</t>
  </si>
  <si>
    <t>JOSE BARBOSA DE FRANCA</t>
  </si>
  <si>
    <t>JOSE CARLOS DE ARAUJO</t>
  </si>
  <si>
    <t>JOSE LUIS PESSOA</t>
  </si>
  <si>
    <t>JOSE ROBERTO DE ARAUJO</t>
  </si>
  <si>
    <t>KATIA OLIVEIRA PACHU</t>
  </si>
  <si>
    <t>LAERCIA JAMILLY DUARTE DINIZ NOBREGA</t>
  </si>
  <si>
    <t>LEANDRO AQUINO WANDERLEI</t>
  </si>
  <si>
    <t>LEYLIANY NASCIMENTO SILVA</t>
  </si>
  <si>
    <t>LUCIA DE FATIMA SENA DA SILVA BRITO</t>
  </si>
  <si>
    <t>MARIA CAVALCANTI DE ARAUJO</t>
  </si>
  <si>
    <t>MARIA DA GUIA PAULO DOS SANTOS</t>
  </si>
  <si>
    <t>MARIA GORETE PAES ROCHA</t>
  </si>
  <si>
    <t>MARLY SANTOS DA SILVA</t>
  </si>
  <si>
    <t>MAYARA GABRIELA RODRIGUES DE VASCONCELOS</t>
  </si>
  <si>
    <t>MONGARD LUCIANO LUNA SOBRINHO</t>
  </si>
  <si>
    <t>MOZIELLI PRINCIA TIBURCIO DE SOUZA</t>
  </si>
  <si>
    <t>NORMANDA PATRICIA RAFAEL DE SA ARAGAO</t>
  </si>
  <si>
    <t>PEDRO PAULO CAVALCANTE PIMENTEL</t>
  </si>
  <si>
    <t>PEDRO PAULO CAVALCNTE PIMENTEL</t>
  </si>
  <si>
    <t>RENALLY KETLLEN PIRES DE SOUSA</t>
  </si>
  <si>
    <t>ROBERMAF RAMOS DE SOUZA</t>
  </si>
  <si>
    <t>ROSANGELA DA SILVA SANTOS</t>
  </si>
  <si>
    <t>SEVERINO DA SILVA SANTOS</t>
  </si>
  <si>
    <t>SINUE NECKEL MIGUEL</t>
  </si>
  <si>
    <t>SORAYA SHIRLEY SOUSA MATIAS</t>
  </si>
  <si>
    <t>SUELLEN BARBOSA DE SOUSA</t>
  </si>
  <si>
    <t>TATIANY DE OLIVEIRA SIMAS</t>
  </si>
  <si>
    <t>THOMPSON MOURA DE SOUZA</t>
  </si>
  <si>
    <t>VALDEVANIA LEITE COSTA</t>
  </si>
  <si>
    <t>VICTOR HUGO DE SOUZA SANTOS</t>
  </si>
  <si>
    <t>VITORIA HEDILLA DE SOUSA ROBERTO</t>
  </si>
  <si>
    <t>VIVIANE DE OLIVEIRA SILVA</t>
  </si>
  <si>
    <t>YURI MARCEL DE LIMA GUILHERME</t>
  </si>
  <si>
    <t>ALEXANDRE RODRIGUES JO</t>
  </si>
  <si>
    <t>BRUNO MOREIRA DA SILVA</t>
  </si>
  <si>
    <t>CARLOS GOMES BEZERRA</t>
  </si>
  <si>
    <t>CLEBER LEMOS DE ARAUJO</t>
  </si>
  <si>
    <t>CLEONETE SOUZA DA SILVA</t>
  </si>
  <si>
    <t>DANIEL SOUSA MORAIS</t>
  </si>
  <si>
    <t>EDIVAL JERONIMO DE SOUZA</t>
  </si>
  <si>
    <t>EDNA CASSIANO MARINHO</t>
  </si>
  <si>
    <t>EDNA SILVA MORAIS DOS SANTOS</t>
  </si>
  <si>
    <t>FABIO RICARDO MARTINS PESSOA</t>
  </si>
  <si>
    <t>FRANCISCO MARCELO TAVARES</t>
  </si>
  <si>
    <t>GILIANE LACERDA DE SOUZA</t>
  </si>
  <si>
    <t>JESSICA JANE PEREIRA DA SILVA</t>
  </si>
  <si>
    <t>JOSE WAGNER SILVA DE OLIVEIRA</t>
  </si>
  <si>
    <t>JOSIVALDO CAVALCANTE LOPES</t>
  </si>
  <si>
    <t>JUDITE TRAVASSOS SARINHO</t>
  </si>
  <si>
    <t>LISANIA LAIS BRAGANTE DOS SANTOS</t>
  </si>
  <si>
    <t>MALBA GIRLANE MEDEIROS GOMES</t>
  </si>
  <si>
    <t>MARCICLEY DA SILVA TENORIO</t>
  </si>
  <si>
    <t>MARCIO NASCIMENTO GUIMARAES</t>
  </si>
  <si>
    <t>MARCOS ANTONIO DA SILVA</t>
  </si>
  <si>
    <t>MARIA AMELIA DE OLIVEIRA ALVES</t>
  </si>
  <si>
    <t>MARIA BERNADETE ATAIDE LIMA</t>
  </si>
  <si>
    <t>MARIA DAS GRACAS TEREZA LOURENCO SANTOS</t>
  </si>
  <si>
    <t>MARIA DE FATIMA DUARTE LIMA</t>
  </si>
  <si>
    <t>MARIA DO SOCORRO FELIX</t>
  </si>
  <si>
    <t>MARIA INES DA SILVA</t>
  </si>
  <si>
    <t>MAYARA LAYRA ALBINO MUNIZ DE LIMA</t>
  </si>
  <si>
    <t>POLLYANNA REINALDO BARBOSA MARTINS</t>
  </si>
  <si>
    <t>ROBSON ALMEIDA RAMPCKE</t>
  </si>
  <si>
    <t>RODRIGO GOMES DO NASCIMENTO</t>
  </si>
  <si>
    <t>RUTH ELLEN RODRIGUES DUTRA</t>
  </si>
  <si>
    <t>RUTH PAULINO DOS SANTOS FARIAS</t>
  </si>
  <si>
    <t>VALIOMAR IMPERIANO GOMES</t>
  </si>
  <si>
    <t>AMONNOCIR MARTINS DA SILVA</t>
  </si>
  <si>
    <t>ANTONIA PAOLA GOMES DO NASCIMENTO SANTOS</t>
  </si>
  <si>
    <t>CARLOS GEORGE RAMALHO SILVA</t>
  </si>
  <si>
    <t>CLAUDICEIA DE OLIVEIRA</t>
  </si>
  <si>
    <t>EDSON VIANA DE MELO</t>
  </si>
  <si>
    <t>ELIETE OLIVEIRA DE SOUZA</t>
  </si>
  <si>
    <t>ELIZANIA DE VASCONCELOS ANGELO</t>
  </si>
  <si>
    <t>ERIC PEREIRA MOREIRA</t>
  </si>
  <si>
    <t>ETIELE FERREIRA DA COSTA</t>
  </si>
  <si>
    <t>ETIENE SUZANA CORREIA DE OLIVEIRA</t>
  </si>
  <si>
    <t>FRANCISCO RIBEIRO VIANA</t>
  </si>
  <si>
    <t>HELDER CAMELO DE BRITO</t>
  </si>
  <si>
    <t>HUGO ALVES SIMPLICIO</t>
  </si>
  <si>
    <t>ISABELLE O HANA PEREIRA SALES DE ATAIDE</t>
  </si>
  <si>
    <t>JANIELLE DO NASCIMENTO RODRIGUES</t>
  </si>
  <si>
    <t>JAYMISSON LUPICINIO DA SILVA</t>
  </si>
  <si>
    <t>JOCIDALVA LEITE PALITOT</t>
  </si>
  <si>
    <t>LILIQUECI MARTINS COSTA</t>
  </si>
  <si>
    <t>LUCIA FIRMINO DE LIMA</t>
  </si>
  <si>
    <t>LUZIA ABILIO DA SILVA</t>
  </si>
  <si>
    <t>MARIA DIONE DE ARAUJO ALVES</t>
  </si>
  <si>
    <t>MARIA GENILDA SANTOS DE SOUZA</t>
  </si>
  <si>
    <t>MAURICIO ALVES BARBOSA</t>
  </si>
  <si>
    <t>MONIQUE CESNIK MARTINS DOS SANTOS</t>
  </si>
  <si>
    <t>MYLENNA MARIA PEREIRA DE SA</t>
  </si>
  <si>
    <t>NIVEA MARINHO LOPES</t>
  </si>
  <si>
    <t>PAULO CESAR MAIA DE CASTRO</t>
  </si>
  <si>
    <t>RAYANE GOMES FERREIRA</t>
  </si>
  <si>
    <t>RENAN GOMES DOS SANTOS</t>
  </si>
  <si>
    <t>RITA BENEDITA DE LIMA</t>
  </si>
  <si>
    <t>RUBEM LUIZ DE AZEVEDO SILVA</t>
  </si>
  <si>
    <t>RUTE VIEIRA</t>
  </si>
  <si>
    <t>SAMY AUGUSTO DA SILVA</t>
  </si>
  <si>
    <t>SARA FREIRE DE SOUZA</t>
  </si>
  <si>
    <t>SHIRLEY PATRICIA TAVARES DE SOUSA</t>
  </si>
  <si>
    <t>SORAYA SANTANA DO NASCIMENTO SOUZA</t>
  </si>
  <si>
    <t>SULEIDE LACERDA DA COSTA SOUSA</t>
  </si>
  <si>
    <t>WALTER LUCIO DIAS</t>
  </si>
  <si>
    <t>YAN PHILIPE BARBOSA DE OLIVEIRA</t>
  </si>
  <si>
    <t>ALEFF CRUZ DE CASTRO</t>
  </si>
  <si>
    <t>ALINE KELLEN DE ALMEIDA MENEZES LUNA</t>
  </si>
  <si>
    <t>ANGELA CANDIDA CHAVES SILVA</t>
  </si>
  <si>
    <t>ANTONIO JOSE SANTANA DOS SANTOS MOURA</t>
  </si>
  <si>
    <t>ARIDELSON BATISTA DA SILVA</t>
  </si>
  <si>
    <t>BIANCA CRISTINA SILVA ROCHA</t>
  </si>
  <si>
    <t>CAROLLINE BARROS CAVALCANTE</t>
  </si>
  <si>
    <t>CASSIO NUNES DOS ANJOS</t>
  </si>
  <si>
    <t>CECILIA PENHA GOMES</t>
  </si>
  <si>
    <t>DANIEL SOUZA FERNANDES</t>
  </si>
  <si>
    <t>DIEGO SOARES DE SOUZA</t>
  </si>
  <si>
    <t>ELIS GARDENIA CHAVES ADELINO</t>
  </si>
  <si>
    <t>GABRIEL AKIO MIYADI PEREIRA</t>
  </si>
  <si>
    <t>GABRIEL EMMANUEL DE OLIVEIRA FERREIRA</t>
  </si>
  <si>
    <t>GRACE SALES SANTIAGO</t>
  </si>
  <si>
    <t>HEBERTTY VIEIRA DE ARAUJO DANTAS</t>
  </si>
  <si>
    <t>IRONILDO LEAL DE OLIVEIRA</t>
  </si>
  <si>
    <t>JOSE EVANGELISTA DOS SANTOS</t>
  </si>
  <si>
    <t>JOSEFA HELENA GOMES DOS SANTOS PINTO</t>
  </si>
  <si>
    <t>JOSIE DOMINGOS DE LIMA</t>
  </si>
  <si>
    <t>MARCIA MARIA DE MIRANDA TAVARES</t>
  </si>
  <si>
    <t>MARCIA RIBEIRO DE ARAUJO</t>
  </si>
  <si>
    <t>MARIA DAS GRACAS COSTA</t>
  </si>
  <si>
    <t>MARIA KAROLYNE GRACILENE DA SILVA XAVIER</t>
  </si>
  <si>
    <t>MIRIAN NASCIMENTO DA SILVA</t>
  </si>
  <si>
    <t>NATHALIA PINTO DO REGO</t>
  </si>
  <si>
    <t>NAYARA DE ALBUQUERQUE VIRGINIO</t>
  </si>
  <si>
    <t>NIELSON POLUCENA LOURENCO</t>
  </si>
  <si>
    <t>ORALDO RYK LOURENCO LEITE</t>
  </si>
  <si>
    <t>PATRICIA CRISTINA BRAZ</t>
  </si>
  <si>
    <t>PAULA MARIANA VILAR DE QUEIROZ DANTAS</t>
  </si>
  <si>
    <t>SERGIO CUNHA DE AZEVEDO RIBEIRO</t>
  </si>
  <si>
    <t>SIDMAR GIANETTE DOS SANTOS</t>
  </si>
  <si>
    <t>TATYANE NADJA MARTINS DE MENDONCA</t>
  </si>
  <si>
    <t>THALITA THO RODRIGUES ALVES</t>
  </si>
  <si>
    <t>THIAGO DE SOUSA SILVA</t>
  </si>
  <si>
    <t>THIAGO FERREIRA DO NASCIMENTO</t>
  </si>
  <si>
    <t>THIAGO LUIS CAVALCANTI CALABRIA</t>
  </si>
  <si>
    <t>TIBURCIO PEREIRA DOS SANTOS FILHO</t>
  </si>
  <si>
    <t>VALDENICE PEREIRA DE LIMA</t>
  </si>
  <si>
    <t>ADRIANA CAVALCANTI DA SILVA RODRIGUES</t>
  </si>
  <si>
    <t>ALLISSON DA SILVA PEREIRA</t>
  </si>
  <si>
    <t>ARNALDO CEZAR BORGES SOBRINHO</t>
  </si>
  <si>
    <t>DANIEL DE ALMEIDA PINHEIRO</t>
  </si>
  <si>
    <t>DIEGO DE LIMA LISBOA</t>
  </si>
  <si>
    <t>DIEGO GOMES DE SOUSA</t>
  </si>
  <si>
    <t>DIOGENES DE FIGUEIREDO LEITE</t>
  </si>
  <si>
    <t>EDNILDON RAMALHO FIDELES JUNIOR</t>
  </si>
  <si>
    <t>EDUARDA LUCIA NUNES RODRIGUES RAMALHO</t>
  </si>
  <si>
    <t>ELIANE ARRUDA DA SILVA CAVALCANTE</t>
  </si>
  <si>
    <t>ENIO MARTINS SABINO</t>
  </si>
  <si>
    <t>EVERTON LINDEMBERG TORRES VALDEVINO</t>
  </si>
  <si>
    <t>FLAVIO NOGUEIRA DE LIMA</t>
  </si>
  <si>
    <t>FRANCISCO BRITO DO NASCIMENTO</t>
  </si>
  <si>
    <t>FRANCISCO EMANUEL DOS SANTOS ALVES</t>
  </si>
  <si>
    <t>HUMBERTO DA SILVA OLIVEIRA</t>
  </si>
  <si>
    <t>INALDO NERYS DA SILVA</t>
  </si>
  <si>
    <t>IRENALDO JOSE MEDEIROS SILVA JUNIOR</t>
  </si>
  <si>
    <t>JANAINA MARIA COSTA DOS SANTOS</t>
  </si>
  <si>
    <t>JOAO PAULO DA SILVA CAVALCANTE</t>
  </si>
  <si>
    <t>JOAO PAULO NETO</t>
  </si>
  <si>
    <t>JOELMA BATISTA DO NASCIMENTO</t>
  </si>
  <si>
    <t>JOSE LEONARDO GOES DE SOUZA</t>
  </si>
  <si>
    <t>JOSEILTON AMARAL DE OLIVEIRA</t>
  </si>
  <si>
    <t>LUANA LUARA MIRAIRA DIAS REIS</t>
  </si>
  <si>
    <t>MARIA CECILIA BATISTA CRUZ DE OLIVEIRA</t>
  </si>
  <si>
    <t>MARIA JAUTANICE DE SOUSA LEITE</t>
  </si>
  <si>
    <t>MARISA DO MONTE ANDRADE SOARES</t>
  </si>
  <si>
    <t>MARISTELA CHAGAS DOS SANTOS SIMOES</t>
  </si>
  <si>
    <t>ROBERTO DE OLIVEIRA</t>
  </si>
  <si>
    <t>ROGERIO DE ARAUJO OLIVEIRA</t>
  </si>
  <si>
    <t>SAULO GALDINO ANDRADE</t>
  </si>
  <si>
    <t>TIAGO SOUZA LIMA</t>
  </si>
  <si>
    <t>VANILDO DANTAS PEREIRA</t>
  </si>
  <si>
    <t>VICTOR BATISTA DE SOUZA</t>
  </si>
  <si>
    <t>ADAISA DA SILVA GOMES IMPERIANO</t>
  </si>
  <si>
    <t>ADALBERTO HENRIQUE DA CUNHA OLIVEIRA</t>
  </si>
  <si>
    <t>ADELZIRIO RIBEIRO BRAGA JUNIOR</t>
  </si>
  <si>
    <t>ALDIS FERREIRA DE PAIVA JUNIOR</t>
  </si>
  <si>
    <t>ANA CAROLINA DA SILVA FIGUEIREDO</t>
  </si>
  <si>
    <t>ARETUSA FERNANDES MEDEIROS</t>
  </si>
  <si>
    <t>AUREA VIRGINIA SOARES DIAS</t>
  </si>
  <si>
    <t>CAMILLA CYNTHIA MESSIAS ALENCAR NOBREGA</t>
  </si>
  <si>
    <t>DARLENE ALCANTARA BARBOZA</t>
  </si>
  <si>
    <t>EDIBERTO JARBAS BATISTA DA SILVA</t>
  </si>
  <si>
    <t>ELDER HENRIQUE DE PADUA SANTANA</t>
  </si>
  <si>
    <t>EMERSON OLIVEIRA DE FREITAS</t>
  </si>
  <si>
    <t>ERICA MANTOVANI MARTINS</t>
  </si>
  <si>
    <t>EVA CAROLINA PINTO PALMA SANTOS</t>
  </si>
  <si>
    <t>FRANCISCA FLORENTINO MEDEIROS</t>
  </si>
  <si>
    <t>GUSTAVO CAVALCANTI DE MELO</t>
  </si>
  <si>
    <t>ISAURA CARDOSO DA SILVA</t>
  </si>
  <si>
    <t>JOSE COSTA SA</t>
  </si>
  <si>
    <t>JOSENILTON DOS SANTOS FEITOSA</t>
  </si>
  <si>
    <t>JOSINEIDE BARBOSA PEREIRA</t>
  </si>
  <si>
    <t>JUCIANE NOBREGA LIMA</t>
  </si>
  <si>
    <t>JULIANA DINIZ MOTA</t>
  </si>
  <si>
    <t>KARLYSANGELA ALCANTARA NUNES</t>
  </si>
  <si>
    <t>KLEBER FIGUEIREDO DE MOURA</t>
  </si>
  <si>
    <t>LEONARDO SOUZA DA MOTTA</t>
  </si>
  <si>
    <t>MADSON JOSE ALBINO RAFAEL</t>
  </si>
  <si>
    <t>MARCUS AURELIO CORDEIRO DE OLIVEIRA</t>
  </si>
  <si>
    <t>MARIA DA PAZ ALVES DA SILVA</t>
  </si>
  <si>
    <t>MARIA ROCICLEIA LEITE</t>
  </si>
  <si>
    <t>MARIA VALDIRENE AURELIANO AGUIAR</t>
  </si>
  <si>
    <t>MARILUCIA DA COSTA MARTINS</t>
  </si>
  <si>
    <t>NATANAILZA MARTINS ALVES</t>
  </si>
  <si>
    <t>ONOFRE DE OLIVEIRA</t>
  </si>
  <si>
    <t>PAULA CRISTINA DE ANDRADE RANGEL</t>
  </si>
  <si>
    <t>RAPHAEL GERARDO MORAIS DE OLIVEIRA</t>
  </si>
  <si>
    <t>SAHMYRES ANDREA DE MESQUITA LOPES BEZERRA</t>
  </si>
  <si>
    <t>SANDRA REGINA GONCALO DE CASTRO</t>
  </si>
  <si>
    <t>SUZANA MARIA DE FRANCA ALVES DA SILVA</t>
  </si>
  <si>
    <t>TECLA CRISTINA TELES DE FIGUEIREDO</t>
  </si>
  <si>
    <t>VILMA SUELENE GUEDES SANTOS</t>
  </si>
  <si>
    <t>VILMAR CAVALCANTE DE ALBUQUERQUE</t>
  </si>
  <si>
    <t>WALLICE ANDRADE GOMES</t>
  </si>
  <si>
    <t>WILLIAMS SILVA DOS SANTOS</t>
  </si>
  <si>
    <t>AFRANIO CARNEIRO JACOME</t>
  </si>
  <si>
    <t>ANGELA MARIA GOMES DE ARAUJO</t>
  </si>
  <si>
    <t>ANNE CAROLINE MORAES DE ASSIS</t>
  </si>
  <si>
    <t>ANTONIO LUIZ DE OLIVEIRA NETO</t>
  </si>
  <si>
    <t>CAIO FELIPE VARELA MARTINS</t>
  </si>
  <si>
    <t>CRISTINA HELENA DE CARVALHO XAVIER</t>
  </si>
  <si>
    <t>DALLYANA CAVALCANTI DA SILVA</t>
  </si>
  <si>
    <t>DIANA DE FRANCA BEZERRA</t>
  </si>
  <si>
    <t>EDISON FERNANDO DA SILVA LIMA</t>
  </si>
  <si>
    <t>EMANUELLE RAMOS DE OLIVEIRA</t>
  </si>
  <si>
    <t>FELIPE RODRIGUES SIMOES</t>
  </si>
  <si>
    <t>FILIPE MENDES HENRIQUE</t>
  </si>
  <si>
    <t>FRANCISCO DE ASSIS DO NASCIMENTO SILVA JUNIOR</t>
  </si>
  <si>
    <t>GENIVALDO DE SOUZA GARCIA</t>
  </si>
  <si>
    <t>GRACIMERE GAUDENCIO DA SILVA</t>
  </si>
  <si>
    <t>HENRIQUE ARAUJO MENEZES</t>
  </si>
  <si>
    <t>JAMACI FERREIRA DE VASCONCELOS JUNIOR</t>
  </si>
  <si>
    <t>JANILTON GRANGEIRO PALITOT</t>
  </si>
  <si>
    <t>JOCELMO CASSIO DE ATRAUJO LEITE</t>
  </si>
  <si>
    <t>JOSE MARIA DA SILVA</t>
  </si>
  <si>
    <t>JOSE RIBAMAR PAIVA JUNIOR</t>
  </si>
  <si>
    <t>LINCCON DE CARVALHO LIMA</t>
  </si>
  <si>
    <t>LINDALVA CRISTINA MARCELINO DA SILVA</t>
  </si>
  <si>
    <t>MACILEIDE MOREIRA HENRIQUES DE MELLO</t>
  </si>
  <si>
    <t>MARIA AUXILIADORA FURTADO</t>
  </si>
  <si>
    <t>MARIA DE LOURDES CARDOSO</t>
  </si>
  <si>
    <t>MARIA DO AMPARO SILVA CAMPOS</t>
  </si>
  <si>
    <t>MARIA DO SOCORRO CAETANO LEITE</t>
  </si>
  <si>
    <t>MAYARA NIEDJA ALCANTARA GUEDES</t>
  </si>
  <si>
    <t>PEDRO HENRIQUE ALMEIDA OURIQUES</t>
  </si>
  <si>
    <t>RAFAEL XAVIER DA SILVA</t>
  </si>
  <si>
    <t>RIAN LUCAS BEZERRA DE CARVALHO LIMA</t>
  </si>
  <si>
    <t>RICARDO VICENTE FERREIRA FILHO</t>
  </si>
  <si>
    <t>SERGIO MAURICIO DA COSTA</t>
  </si>
  <si>
    <t>VALBER FILGUEIRAS PESSOA</t>
  </si>
  <si>
    <t>YAGO SANTOS PEREIRA GOMES</t>
  </si>
  <si>
    <t>YURIALLIS FERNANDES BASTOS</t>
  </si>
  <si>
    <t>ALESANDRA ALVES DE PAIVA</t>
  </si>
  <si>
    <t>ANDRE DO NASCIMENTO PEREIRA</t>
  </si>
  <si>
    <t>CAROLINA BORGES DE ALMEIDA</t>
  </si>
  <si>
    <t>DANILO DA SILVA LAURENTINO</t>
  </si>
  <si>
    <t>EDNA MARIA SANTOS DE ARAUJO</t>
  </si>
  <si>
    <t>EDNALDO GOMES DE SOUZA</t>
  </si>
  <si>
    <t>EDNALDO MARCELINO DE LIRA</t>
  </si>
  <si>
    <t>EWERTON GOUVEIA DA SILVA</t>
  </si>
  <si>
    <t>FRANCISCO ADJUTO NETO</t>
  </si>
  <si>
    <t>GEOVANA FREIRE GALDINO</t>
  </si>
  <si>
    <t>GUILHERME PERES FALCAO</t>
  </si>
  <si>
    <t>LUCIA CARNEIRO DE CARVALHO</t>
  </si>
  <si>
    <t>MARCOS DIALLYSON FARIAS DA SILVA</t>
  </si>
  <si>
    <t>MARIA EUNICE GARCIA DE ARAUJO</t>
  </si>
  <si>
    <t>MARIA LUCIA CARNEIRO DA CUNHA MORLIN</t>
  </si>
  <si>
    <t>MARIA ROSANGELA SOBREIRA VELOSO</t>
  </si>
  <si>
    <t>MARIA SUELY MAIA</t>
  </si>
  <si>
    <t>MAURICIO ELIAS DA SILVA</t>
  </si>
  <si>
    <t>MAZUREYK NASCIMENTO ARAUJO</t>
  </si>
  <si>
    <t>PAULA FRASSINETTI RIBEIRO DOS SANTOS</t>
  </si>
  <si>
    <t>RICARDO HENRIQUE GOMES</t>
  </si>
  <si>
    <t>ROSE MAY DE SOUZA CARLOS</t>
  </si>
  <si>
    <t>TANIA MARIA DE CARVALHO SERRANO</t>
  </si>
  <si>
    <t>THIAGO GOMES MEDEIROS</t>
  </si>
  <si>
    <t>VALDETE DUTRA DE FRANCA SILVA</t>
  </si>
  <si>
    <t>VALNISIA MARIA CAMPOS ALVES</t>
  </si>
  <si>
    <t>WENIO PINHEIRO ARAUJO</t>
  </si>
  <si>
    <t>ADRIANA LEOCADIO DE MEDEIROS BRITO</t>
  </si>
  <si>
    <t>AMANDA NEVES PEREIRA MAGALHAES</t>
  </si>
  <si>
    <t>ANDRE UCHOA RANGEL FARIAS</t>
  </si>
  <si>
    <t>ASSIS WALNER FREIRE DE ALBUQUERQUE</t>
  </si>
  <si>
    <t>AYLTON LUIZ FERREIRA DOS SANTOS</t>
  </si>
  <si>
    <t>BENIGNA ALVES CAVALCANTI</t>
  </si>
  <si>
    <t>BENILDO LIMA LARANGEIRA JUNIOR</t>
  </si>
  <si>
    <t>BERTULINA GOMES DE ARAUJO</t>
  </si>
  <si>
    <t>DAILTON DOS SANTOS DE BARROS</t>
  </si>
  <si>
    <t>DANIELE DOS SANTOS ALMEIDA</t>
  </si>
  <si>
    <t>EDILSON JOSE DE SANT ANA JUNIOR</t>
  </si>
  <si>
    <t>ELISABETH MONTEIRO GUEDES</t>
  </si>
  <si>
    <t>EMANUELA MARIA PEREIRA CUNHA</t>
  </si>
  <si>
    <t>EMERSON CARLOS DE ARAUJO GOMES</t>
  </si>
  <si>
    <t>GERMANO HENRIQUE DA SILVA</t>
  </si>
  <si>
    <t>HENRIQUE CALDAS CHAME</t>
  </si>
  <si>
    <t>ILIOMAR MANGUEIRA RAMALHO</t>
  </si>
  <si>
    <t>ISLAN DA SILVA ALVES</t>
  </si>
  <si>
    <t>ISMAR FERREIRA DA SILVA</t>
  </si>
  <si>
    <t>JAIR FELISBELO DE SOUZA JUNIOR</t>
  </si>
  <si>
    <t>JOAO PEDROZA DOS SANTOS</t>
  </si>
  <si>
    <t>JOSE FERNANDES DOS SANTOS</t>
  </si>
  <si>
    <t>JOSE RICARDO RAMOS DE MEDEIROS FERNANDES</t>
  </si>
  <si>
    <t>JOSEFA BEZERRA DE SOUSA</t>
  </si>
  <si>
    <t>JOSEVICH DE ARAUJO PEREIRA</t>
  </si>
  <si>
    <t>JOYCE MARIA MORAES SOARES</t>
  </si>
  <si>
    <t>KACIELE BATISTA ALVES</t>
  </si>
  <si>
    <t>LEONILO FELIPE SOARES TOLEDO DE SANTANA</t>
  </si>
  <si>
    <t>LEOPOLDINO DOS SANTOS PEREIRA</t>
  </si>
  <si>
    <t>MANOEL LOPES CORNELIO</t>
  </si>
  <si>
    <t>MARIA DE FATIMA DA CRUZ MIRANDA</t>
  </si>
  <si>
    <t>MARIA JOSE BARROS LOPES</t>
  </si>
  <si>
    <t>NARCELIO COSTA DA SILVA</t>
  </si>
  <si>
    <t>PABLO CORDEIRO DA CUNHA MELLO</t>
  </si>
  <si>
    <t>PRISCILA ALINE ALVES DINIZ</t>
  </si>
  <si>
    <t>PRISCILLA RACHEL NASCIMENTO DA SILVA</t>
  </si>
  <si>
    <t>ROBERTA RAMALHO MONTENEGRO</t>
  </si>
  <si>
    <t>ROSICLEIDE DE ARAUJO ANDRADE</t>
  </si>
  <si>
    <t>TEREZA VIDAL DA SILVA</t>
  </si>
  <si>
    <t>THAIS CRISTIANE NASCIMENTO DE LIMA</t>
  </si>
  <si>
    <t>VALDEVARQUE SOBREIRA DA COSTA JUNIOR</t>
  </si>
  <si>
    <t>VANILDA FERREIRA LOPES</t>
  </si>
  <si>
    <t>ADRIANA DE ALCANTARA OLIVEIRA</t>
  </si>
  <si>
    <t>AGELSON GOMES BARBOSA</t>
  </si>
  <si>
    <t>ANA CLAUDIA DA CONCEICAO LIMA DE SOUSA</t>
  </si>
  <si>
    <t>ANTONIO FELIX DA SILVA NETO</t>
  </si>
  <si>
    <t>AUGUSTO CESAR PEREIRA</t>
  </si>
  <si>
    <t>CATIA MARIA DE OLIVEIRA SANTOS</t>
  </si>
  <si>
    <t>DIHENE DE FREITAS SILVA</t>
  </si>
  <si>
    <t>ELIANE FELIX DE OLIVEIRA</t>
  </si>
  <si>
    <t>ELIZABETH BRITO DOS SANTOS LIMA</t>
  </si>
  <si>
    <t>ERIANY ANDREA BERNARDO DE BARROS</t>
  </si>
  <si>
    <t>FABIO JOSE ALVES DA CRUZ</t>
  </si>
  <si>
    <t>JANAINA FERREIRA MUNIZ</t>
  </si>
  <si>
    <t>JEANN KLECYO ARAUJO DA SILVA BEZERRA</t>
  </si>
  <si>
    <t>JESSYCA BARBOSA MARINS</t>
  </si>
  <si>
    <t>JOSE AECIO ALVES BARBOSA</t>
  </si>
  <si>
    <t>JOSE LUIZ DA SILVA</t>
  </si>
  <si>
    <t>JOSEPH EMMANUEL RODRIGUES FERREIRA DE LIMA</t>
  </si>
  <si>
    <t>JULIET SANTOS DA SILVA</t>
  </si>
  <si>
    <t>LICURGO ELVIS OLIVEIRA PEREIRA</t>
  </si>
  <si>
    <t>LUPERCIO DANIEL DA SILVA</t>
  </si>
  <si>
    <t>MARCOS EUGENIO DE ALEIXO JUNIOR</t>
  </si>
  <si>
    <t>MARIA DO SOCORRO DE AGUIAR SILVA</t>
  </si>
  <si>
    <t>MARIA JOSE SANTOS DA SILVA</t>
  </si>
  <si>
    <t>MAXWELL ALVES PEIXOTO</t>
  </si>
  <si>
    <t>ROBSON OLINTO DE FARIAS</t>
  </si>
  <si>
    <t>RODRIGO PEREIRA FRAZAO DA COSTA</t>
  </si>
  <si>
    <t>SANDRA VALERIA MARQUES VELOSO DE ALBUQUERQUE</t>
  </si>
  <si>
    <t>SUELEM PRISCILA DE FREITAS DANTAS</t>
  </si>
  <si>
    <t>TAMIRIS KAROLINE DA SILVA NASCIMENTO</t>
  </si>
  <si>
    <t>THALIA MARLY FABRICIO DA SILVA</t>
  </si>
  <si>
    <t>ULIANA GOMES DA SILVA</t>
  </si>
  <si>
    <t>VANESSA FIGUEIREDO PEREIRA</t>
  </si>
  <si>
    <t>VERIDIANA ALVES DA SILVA</t>
  </si>
  <si>
    <t>ANDREIA SOUZA LIMA</t>
  </si>
  <si>
    <t>BRUNO MATHEUS FELIX DO NASCIMENTO</t>
  </si>
  <si>
    <t>CAMILA JESSICA MEDEIROS DA COSTA XAVIER</t>
  </si>
  <si>
    <t>CHARLES MARQUES FERNANDES</t>
  </si>
  <si>
    <t>CRISTIANE DE ALBUQUERQUE ROCHA</t>
  </si>
  <si>
    <t>DEBORA SOARES DE SOUZA</t>
  </si>
  <si>
    <t>EDGLEISSON ALMEIDA DA SILVA</t>
  </si>
  <si>
    <t>EDSON FELISMINO</t>
  </si>
  <si>
    <t>EMILIA QUERINO CELETINO</t>
  </si>
  <si>
    <t>FRANCISCO DANIEL DE BRITO JUNIOR</t>
  </si>
  <si>
    <t>FRANCISCO FERREIRA DE LIRA</t>
  </si>
  <si>
    <t>GEMILSON GEORGE DA COSTA</t>
  </si>
  <si>
    <t>GLEDSON LIMA GUIMARAES</t>
  </si>
  <si>
    <t>IRIBERTO CARDOSO DA SILVA</t>
  </si>
  <si>
    <t>ISNARA MENDES LINS</t>
  </si>
  <si>
    <t>IVALDO PESSOA DE MELO</t>
  </si>
  <si>
    <t>JONATHAN KLEBER GOMES DA SILVA</t>
  </si>
  <si>
    <t>JOSE ALEX LIVINO DA SILVA</t>
  </si>
  <si>
    <t>JOSE CARLOS DE LIMA NUNES</t>
  </si>
  <si>
    <t>JOSE EUDES DO NASCIMENTO SILVA</t>
  </si>
  <si>
    <t>JOSE ROBERTO CAVALCANTI DE ASSIS</t>
  </si>
  <si>
    <t>LARISSA DE SOUSA SATIRO</t>
  </si>
  <si>
    <t>MARCOS VINICIO PIMENTA FILHO</t>
  </si>
  <si>
    <t>MARIA DA CONCEICAO DOS SANTOS AVELINO</t>
  </si>
  <si>
    <t>MARIA DE LOURDES PEREIRA</t>
  </si>
  <si>
    <t>MARIA DO SOCORRO ROCHA DA SILVA</t>
  </si>
  <si>
    <t>MARIA SANDRA DA SILVA FLOR</t>
  </si>
  <si>
    <t>MICAELA ROSENDO DA SILVA</t>
  </si>
  <si>
    <t>OZIVALDO DE SANTANA SILVA</t>
  </si>
  <si>
    <t>POLIANE KARENINE BATISTA</t>
  </si>
  <si>
    <t>RAYARA VALERIA SALES NEVES</t>
  </si>
  <si>
    <t>REBECA MARIA AGUIAR DO NASCIMENTO</t>
  </si>
  <si>
    <t>ROSALBA GOMES LINHARES</t>
  </si>
  <si>
    <t>ROSINEIDE FELIX DA SILVA</t>
  </si>
  <si>
    <t>RUTH GOMES DA SILVA</t>
  </si>
  <si>
    <t>SERGIO MELQUIOR BARBOSA DA SILVA</t>
  </si>
  <si>
    <t>SONIA MARIA SILVA DOS SANTOS</t>
  </si>
  <si>
    <t>SOSTHENIS ANACLETO ESTRELA FILHO</t>
  </si>
  <si>
    <t>THOMPSON MOURA DE SOUSA</t>
  </si>
  <si>
    <t>VALERIA CHAVES DA FONSECA</t>
  </si>
  <si>
    <t>WAGNNER MELO SANTOS</t>
  </si>
  <si>
    <t>WILMA GOMES DA CUNHA</t>
  </si>
  <si>
    <t>ABIGAIL CODERCEIRA COSTA</t>
  </si>
  <si>
    <t>ADONAI FELIPE PEREIRA DE LIMA SILVA</t>
  </si>
  <si>
    <t>ADRIANA LESSA VIANA</t>
  </si>
  <si>
    <t>ALDENOURA COSTA DIAS</t>
  </si>
  <si>
    <t>ALEANDRA MARTINS RODRIGUES</t>
  </si>
  <si>
    <t>ALISSON DE LIMA XAVIER</t>
  </si>
  <si>
    <t>ANA CLEIA MARTINS DOS SANTOS</t>
  </si>
  <si>
    <t>ANNA RAQUEL APOLINARIO DA SILVA</t>
  </si>
  <si>
    <t>ATELVIRA LUCENA DA SILVA</t>
  </si>
  <si>
    <t>CAROLINA FERNANDES PINTO GIORE</t>
  </si>
  <si>
    <t>CLEITON WILLIAN DA CONCEICAO</t>
  </si>
  <si>
    <t>CLOVIS QUIRINO FILHO</t>
  </si>
  <si>
    <t>CONAN MENDES DA SILVA</t>
  </si>
  <si>
    <t>DANILO DE SOUSA PEREIRA RIQUE</t>
  </si>
  <si>
    <t>DEIVY RIBER CAPELEIRO</t>
  </si>
  <si>
    <t>DEYSE CRISTIANE DE ARAUJO SILVA</t>
  </si>
  <si>
    <t>DIVANERE LIMA FERNANDES</t>
  </si>
  <si>
    <t>DJANNI VASCONCELOS DE SOUZA MELO</t>
  </si>
  <si>
    <t>ELIZANGELA DE LIMA ARAUJO</t>
  </si>
  <si>
    <t>ELOANE MARQUES SOARES</t>
  </si>
  <si>
    <t>ENIO AFFONSO FERREIRA CORREIA SOBRINHO</t>
  </si>
  <si>
    <t>ERIANE MOREIRA VIEGAS</t>
  </si>
  <si>
    <t>EUREZIA DE SOUZA PEREIRA</t>
  </si>
  <si>
    <t>EVARISTO ALVES DE ARAUJO JUNIOR</t>
  </si>
  <si>
    <t>FLAVIO LOURENCO DA SILVA</t>
  </si>
  <si>
    <t>FRANCISCA ROCHA FURTADO</t>
  </si>
  <si>
    <t>GABRIELA RAMOS BEZERRA</t>
  </si>
  <si>
    <t>GEISIANE ALVES XAVIER CAVALCANTI</t>
  </si>
  <si>
    <t>GENI CARDOSO LEITE</t>
  </si>
  <si>
    <t>GESSICA DANTAS DE VASCONCELOS</t>
  </si>
  <si>
    <t>GILSON BATISTA DE SOUZA</t>
  </si>
  <si>
    <t>GLEYTHON KEVEN MACEDO DA CUNHA</t>
  </si>
  <si>
    <t>HILMA PAULINO SOARES</t>
  </si>
  <si>
    <t>IBRAIN DOS SANTOS PEREIRA</t>
  </si>
  <si>
    <t>INGRYD DANTAS DE SENA</t>
  </si>
  <si>
    <t>IOLETE BARROS MEIRA</t>
  </si>
  <si>
    <t>ISABEL CRISELANDIA FELINTO DA SILVA</t>
  </si>
  <si>
    <t>ISABELE ALINE PESSOA DE ANDRADE</t>
  </si>
  <si>
    <t>JACIRA DIAS MENDES</t>
  </si>
  <si>
    <t>JANDIRA MATEUS DA SILVA</t>
  </si>
  <si>
    <t>JESSICA CAVALCANTI FARIAS</t>
  </si>
  <si>
    <t>JOAO PEREIRA DE LACERDA NETO</t>
  </si>
  <si>
    <t>JOELYS GOMES BARROS DE CARVALHO</t>
  </si>
  <si>
    <t>JONAS DE MELO MACIEL</t>
  </si>
  <si>
    <t>JOSE ALBERTO DE MELO</t>
  </si>
  <si>
    <t>JOSE DANIEL DE CARVALHO LIRA</t>
  </si>
  <si>
    <t>JOSE GETULIO MARTINS JUNIOR</t>
  </si>
  <si>
    <t>JOSE HUMBERTO FERREIRA FILHO</t>
  </si>
  <si>
    <t>JOSE ROBERTO FERREIRA DE OLIVEIRA</t>
  </si>
  <si>
    <t>JUSSARA ALVES DA SILVA</t>
  </si>
  <si>
    <t>KAILA JO ALVES</t>
  </si>
  <si>
    <t>KARLA JOAQUINA SILVA NASCIMENTO</t>
  </si>
  <si>
    <t>KATHLYN DE LIMA SEIXAS</t>
  </si>
  <si>
    <t>LARISSA ELEN ALVES DE BRITO</t>
  </si>
  <si>
    <t>LEONARDO SANTIAGO LIMA</t>
  </si>
  <si>
    <t>LINDOMAR FERREIRA DO NASCIMENTO</t>
  </si>
  <si>
    <t>LIZA CARMEM URBANO SERRA RODRIGUES</t>
  </si>
  <si>
    <t>LUCILA JANE DOS SANTOS SILVA</t>
  </si>
  <si>
    <t>LUIZ ANTONIO FERNANDES DE OLIVEIRA</t>
  </si>
  <si>
    <t>LUIZ RAIMUNDO SOUZA DE ARAUJO</t>
  </si>
  <si>
    <t>MABEL RIBEIRO PETRUCCI</t>
  </si>
  <si>
    <t>MANUEL UBIRAMAR DE LIMA MENDES</t>
  </si>
  <si>
    <t>MARCIA MOREIRA DA SILVA</t>
  </si>
  <si>
    <t>MARCUS ANTONIO GADELHA MENDES</t>
  </si>
  <si>
    <t>MARGARETH RODRIGUES DA SILVA TIMOTEO</t>
  </si>
  <si>
    <t>MARIA BETANIA MARANHAO SOUZA DE OLIVEIRA</t>
  </si>
  <si>
    <t>MARIA CARMELITA SANTANA DA COSTA SEVERO</t>
  </si>
  <si>
    <t>MARIA CAROLINA DA SILVA SIMPLICIO</t>
  </si>
  <si>
    <t>MARIA DAS GRACAS ARAUJO BALDUINO</t>
  </si>
  <si>
    <t>MARIA DE FATIMA CAVALCANTI XAVIER</t>
  </si>
  <si>
    <t>MARIA DE FATIMA GUEDES DA COSTA</t>
  </si>
  <si>
    <t>MARIA DO SOCORRO LINS FREITAS GADELHA</t>
  </si>
  <si>
    <t>MARIA EDITH DE SA VARANDAS FRAGOSO</t>
  </si>
  <si>
    <t>MARIA ELINEIDE NASCIMENTO FERNANDES</t>
  </si>
  <si>
    <t>MARIA EURINETE MONTEIRO DE ARAUJO</t>
  </si>
  <si>
    <t>MARIA GLAUCIETE DE FARIAS</t>
  </si>
  <si>
    <t>MARIA GORETTI DE FARIAS</t>
  </si>
  <si>
    <t>MARIA JOSE SILVINO FELIPE</t>
  </si>
  <si>
    <t>MAURICIO MARQUES SIMOES</t>
  </si>
  <si>
    <t>MAYLLA ADALGISA PEREIRA COSTA</t>
  </si>
  <si>
    <t>MICHELINI COSTA SALDANHA</t>
  </si>
  <si>
    <t>MONICA DINIZ DA PAZ EZAQUIEL</t>
  </si>
  <si>
    <t>NIDJA MARIA DE MEDEIROS CAVALCANTI NEVES</t>
  </si>
  <si>
    <t>NUNCIA MARIA DO AMARAL PANTA</t>
  </si>
  <si>
    <t>PEDRO PEDROSA NEVES CIRNE</t>
  </si>
  <si>
    <t>PENHA BEATRYZ FERREIRA MAIA</t>
  </si>
  <si>
    <t>POLYANE ANDRADE BATISTA</t>
  </si>
  <si>
    <t>ROSALIA DE LOURDES NEVES SILVA</t>
  </si>
  <si>
    <t>ROSANGELA RODRIGUES DE SOUZA MELO</t>
  </si>
  <si>
    <t>ROSILDA MARIA DOS ANJOS</t>
  </si>
  <si>
    <t>ROZILENE BEZERRA</t>
  </si>
  <si>
    <t>SAMARA CRISTINA BAPTISTA SPINELLI CAPELEIRO</t>
  </si>
  <si>
    <t>SANDRA DE BRITO PRIMO</t>
  </si>
  <si>
    <t>SILVANA ALVES FIGUEIREDO</t>
  </si>
  <si>
    <t>SOLANGE OLIVEIRA GOMES DE ARAUJO</t>
  </si>
  <si>
    <t>SONHA MARIA MEDEIROS FEITOSA</t>
  </si>
  <si>
    <t>SORAYA DIAS CABRAL</t>
  </si>
  <si>
    <t>TAISE DA SILVA RODRIGUES</t>
  </si>
  <si>
    <t>TANIA ELISABETH DE SOUSA PEREIRA</t>
  </si>
  <si>
    <t>THAIS DO AMARAL NOBREGA</t>
  </si>
  <si>
    <t>VANDA FELIX RIBEIRO DE SOUZA</t>
  </si>
  <si>
    <t>VANESA VELOSO DE SA</t>
  </si>
  <si>
    <t>VERONICA ARAUJO CAVALCANTI</t>
  </si>
  <si>
    <t>WELITA GOMES DE ALMEIDA</t>
  </si>
  <si>
    <t>WELLINGTON PEREIRA DE SOUZA</t>
  </si>
  <si>
    <t>WELLINGTON RODRIGUES DOS SANTOS JUNIOR</t>
  </si>
  <si>
    <t>ANTONIA FREIRE DE ARAUJO BARRETO</t>
  </si>
  <si>
    <t>ANTONIETA PINTO DE MEDEIROS</t>
  </si>
  <si>
    <t>AUTA MARY PEIXOTO</t>
  </si>
  <si>
    <t>BRUNO ALVES DE OLIVEIRA</t>
  </si>
  <si>
    <t>CRISTIANE MARIA DA SILVA SANTANA</t>
  </si>
  <si>
    <t>ELIANE DA SILVA RAMOS</t>
  </si>
  <si>
    <t>ELIEUDES CASSIANO DE OLIVEIRA IZIDRO GOMES</t>
  </si>
  <si>
    <t>ELINALDO ARAUJO DINIZ</t>
  </si>
  <si>
    <t>GEANE SOUZA ALVES</t>
  </si>
  <si>
    <t>GENOVEVA MARIA VIEIRA DE SA</t>
  </si>
  <si>
    <t>IRANI DE SOUZA MENDONCA</t>
  </si>
  <si>
    <t>ITAMMAR MONROE PONTES</t>
  </si>
  <si>
    <t>IVONETE MARIA DOS SANTOS</t>
  </si>
  <si>
    <t>JOSEFA LUCIMAN LIMA DINIZ</t>
  </si>
  <si>
    <t>JOSINEIDE SANTOS DA SILVA</t>
  </si>
  <si>
    <t>KARLA REGINA SIMOES FERREIRA</t>
  </si>
  <si>
    <t>LUCAS MATTEUS DOS SANTOS SILVA</t>
  </si>
  <si>
    <t>LUCIENE DO NASCIMENTO SILVA</t>
  </si>
  <si>
    <t>MARIA CLAUDIA RIBEIRO BATISTA TRAJANO</t>
  </si>
  <si>
    <t>MARIA DO SOCORRO BEZERRA</t>
  </si>
  <si>
    <t>MARIA GORETH GOMES DA COSTA BRASILEIRO</t>
  </si>
  <si>
    <t>MARIA GORETT PONTES DE MELO</t>
  </si>
  <si>
    <t>MARILUCIA SANTOS DE OLIVEIRA</t>
  </si>
  <si>
    <t>ROSIENE DOS SANTOS SILVA ALMEIDA</t>
  </si>
  <si>
    <t>ROSINALDA SOARES DE MORAIS FERREIRA</t>
  </si>
  <si>
    <t>SADOQUE SALATIEL DA SILVA GOMES</t>
  </si>
  <si>
    <t>VERONICA REGINA VASCONCELOS DE LEMOS</t>
  </si>
  <si>
    <t>VIVIANNE CARLA PASCOAL DE JESUS</t>
  </si>
  <si>
    <t>ACRISIO LIMA SOUSA</t>
  </si>
  <si>
    <t>ADELITA NUNES DA SILVA</t>
  </si>
  <si>
    <t>ANA CLAUDIA FIRMINO DE ARAUJO</t>
  </si>
  <si>
    <t>ANA MARIA PEREIRA DA COSTA BARBOSA</t>
  </si>
  <si>
    <t>ANA PAULA SILVA DO NASCIMENTO</t>
  </si>
  <si>
    <t>CAMILA PEREIRA ALEXANDRE</t>
  </si>
  <si>
    <t>CINTHIA ARAUJO BARBOSA</t>
  </si>
  <si>
    <t>EDJONAS ANDRADE CUNHA</t>
  </si>
  <si>
    <t>EDMILSON ALVES DA SILVA</t>
  </si>
  <si>
    <t>FRANCIO XAVIER SANTOS COSTA</t>
  </si>
  <si>
    <t>FRANCISCA MARIA DE ASSIS SILVA</t>
  </si>
  <si>
    <t>GLAUCIA FERREIRA DA SILVA</t>
  </si>
  <si>
    <t>GLIVANEYDE MARIA DE SOUZA NUNES</t>
  </si>
  <si>
    <t>HELENA MARIA AZEVEDO DA CUNHA</t>
  </si>
  <si>
    <t>HELOISA DIAS SILVA DO NASCIMENTO</t>
  </si>
  <si>
    <t>HILMARA PEREIRA DE OLIVEIRA</t>
  </si>
  <si>
    <t>JANAINA DA SILVA DIAS</t>
  </si>
  <si>
    <t>JOSENILDA NASCIMENTO LUCKWU DE OLIVEIRA</t>
  </si>
  <si>
    <t>JULIO ANTUNES DE QUEIROZ PERAZZO</t>
  </si>
  <si>
    <t>LUCAS DE SOUZA FELIX DO NASCIMENTO</t>
  </si>
  <si>
    <t>MARIA DAS GRACAS DA SILVA LIMA</t>
  </si>
  <si>
    <t>MARIA FERREIRA FRANCO GOMES</t>
  </si>
  <si>
    <t>MARIA SOCORRO ARAUJO DE MOURA</t>
  </si>
  <si>
    <t>MARIA XAVIER DE LACERDA</t>
  </si>
  <si>
    <t>MARQUIDOVE DOMINGOS DA SILVA</t>
  </si>
  <si>
    <t>MIRIAM RODRIGUES SILVA DE ASSIS</t>
  </si>
  <si>
    <t>OSVALDO BATISTA FILHO</t>
  </si>
  <si>
    <t>PATRICIA NASCIMENTO BATISTA</t>
  </si>
  <si>
    <t>ROZANGELA CHAGAS MORAIS GUEDES</t>
  </si>
  <si>
    <t>SEVERINA LEITE MARTINS</t>
  </si>
  <si>
    <t>ULISSES LUIZ DUARTE CORREA</t>
  </si>
  <si>
    <t>VANDRE SOUSA CESAR</t>
  </si>
  <si>
    <t>WALDELICE GRANJA DE FARIAS</t>
  </si>
  <si>
    <t>ZELIA MARIA DE CARVALHO</t>
  </si>
  <si>
    <t>ADA GALIZA DE ANDRADE GABI</t>
  </si>
  <si>
    <t>AURILEIDE SOARES DA SILVA MORAIS</t>
  </si>
  <si>
    <t>BELCY GOMES DA SILVA</t>
  </si>
  <si>
    <t>CRIUVA MENDES DA SILVA</t>
  </si>
  <si>
    <t>EDVANIA DO NASCIMENTO SILVA</t>
  </si>
  <si>
    <t>ELIANE ALVES DE SOUZA BEZERRA</t>
  </si>
  <si>
    <t>EMANUELLE ACIOLE DA SILVA</t>
  </si>
  <si>
    <t>GEANE DE FATIMA DE ALMEIDA ANDRADE</t>
  </si>
  <si>
    <t>GIOVANNA LIGIA FERNANDES</t>
  </si>
  <si>
    <t>GIRLENE MARIA DA SILVA</t>
  </si>
  <si>
    <t>JONAS HELENO PONTES DA SILVA</t>
  </si>
  <si>
    <t>JOSE BERNARDINO DA SILVA</t>
  </si>
  <si>
    <t>KENIA MARIA VIANA DE MENDONCA FERREIRA</t>
  </si>
  <si>
    <t>KETYLY ALMEIDA DOS SANTOS</t>
  </si>
  <si>
    <t>KIARA CRISTINE FERNANDES DE ARAUJO</t>
  </si>
  <si>
    <t>MARIA AMELIA SILVA DOS SANTOS</t>
  </si>
  <si>
    <t>MARIA BETANIA PAULINO DA SILVA</t>
  </si>
  <si>
    <t>MARIA DA PENHA ARAUJO GOMES</t>
  </si>
  <si>
    <t>MARIA EMILIA ALVES DE SOUZA</t>
  </si>
  <si>
    <t>MARIA SALETE DE LIMA TOSCANO</t>
  </si>
  <si>
    <t>MARIA SUSANA DE LIMA ANDRADE</t>
  </si>
  <si>
    <t>MARINALDA DA SILVA NASCIMENTO</t>
  </si>
  <si>
    <t>RAQUEL SILVA GOMES DE OLIVEIRA</t>
  </si>
  <si>
    <t>ROSA DE LOURDES AMORIM</t>
  </si>
  <si>
    <t>ROSICLEIDE OLIVEIRA DA SILVA SANTOS</t>
  </si>
  <si>
    <t>SEVERINO DOS RAMOS BELARMINO</t>
  </si>
  <si>
    <t>SUELY DE SOUZA AZEVEDO</t>
  </si>
  <si>
    <t>TATIANA DE SOUZA SILVA</t>
  </si>
  <si>
    <t>VALDENICE FERREIRA DA SILVA</t>
  </si>
  <si>
    <t>WORTHON MONTEIRO DE LIMA</t>
  </si>
  <si>
    <t>ANA CLAUDIA MARIA DA SILVA MELO</t>
  </si>
  <si>
    <t>ELIAS RODRIGUES GOMES</t>
  </si>
  <si>
    <t>ELISABETE CRISTINA DA SILVA SANTOS</t>
  </si>
  <si>
    <t>ERICA MICHELINE FERREIRA DA SILVA</t>
  </si>
  <si>
    <t>JOSIANE CIPRIANO DA SILVA</t>
  </si>
  <si>
    <t>RENALY ACIOLE DE CARVALHO</t>
  </si>
  <si>
    <t>VALERIA CRISTINA DE SOUZA MONTENEGRO</t>
  </si>
  <si>
    <t>VILMA MARIA ACIOLE FERREIRA</t>
  </si>
  <si>
    <t>WELLINGTA GOMES DA COSTA</t>
  </si>
  <si>
    <t>ALEXANDRA RIBEIRO DO NASCIMENTO</t>
  </si>
  <si>
    <t>ANTONIO TRAJANO DE LIRA JUNIOR</t>
  </si>
  <si>
    <t>ANTONIO ULYSSES BENJAMIM DA NOBREGA</t>
  </si>
  <si>
    <t>CAIO JOSE LOPES DE QUEIROZ</t>
  </si>
  <si>
    <t>CINTHIA ALVES DO ESPIRITO SANTO</t>
  </si>
  <si>
    <t>CRISTIANO FERREIRA ALVES</t>
  </si>
  <si>
    <t>DANILO JOSE DA SILVA</t>
  </si>
  <si>
    <t>EDNA LOURENCO DA CRUZ</t>
  </si>
  <si>
    <t>ELENICE MENEZES DE OLIVEIRA</t>
  </si>
  <si>
    <t>ELIETE EPIFANIO DA SILVA</t>
  </si>
  <si>
    <t>EVERALDO BEZERRA CAVALCANTI</t>
  </si>
  <si>
    <t>FATIMA REJANE BEZERRA PEREIRA</t>
  </si>
  <si>
    <t>FLAVIO DE AVILA LINS TEIXEIRA</t>
  </si>
  <si>
    <t>GERALDO DE FARIAS LOPES</t>
  </si>
  <si>
    <t>GISEUDA SILVA FERNANDES</t>
  </si>
  <si>
    <t>GUILHERME DE FIGUEIREDO MOREIRA</t>
  </si>
  <si>
    <t>HAWICK ARNAUD DO NASCIMENTO LOPES</t>
  </si>
  <si>
    <t>INACIO NUNES DA COSTA JUNIOR</t>
  </si>
  <si>
    <t>IRIS DE FATIMA DELFINO DA SILVA</t>
  </si>
  <si>
    <t>JACIARA MARIANO</t>
  </si>
  <si>
    <t>JAMES SILVA MOURA BUCHMEIER</t>
  </si>
  <si>
    <t>JOSE CARLOS LISBOA SOARES</t>
  </si>
  <si>
    <t>JOSE DANILO OLIVEIRA DE ARAUJO</t>
  </si>
  <si>
    <t>JOSEFA MARIA DA SILVA</t>
  </si>
  <si>
    <t>JULIANNE CORDEIRO VERAS</t>
  </si>
  <si>
    <t>KAROLINE DOS SANTOS MONTEIRO</t>
  </si>
  <si>
    <t>KILMA CRISTEANE FERREIRA GUEDES</t>
  </si>
  <si>
    <t>LARISSA SANTOS MACHADO</t>
  </si>
  <si>
    <t>LOURIVALDO JOAO DA SILVA</t>
  </si>
  <si>
    <t>LUIZ CLAUDIO ANSELMO DO NASCIMENTO</t>
  </si>
  <si>
    <t>MARCIA REGINA RODRIGUES CASSEMIRO</t>
  </si>
  <si>
    <t>MARIA CRISTINA DOS SANTOS PEREIRA</t>
  </si>
  <si>
    <t>MARIA DA GLORIA SARMENTO GADELHA DE MELO</t>
  </si>
  <si>
    <t>MARIA ROSANGELA DE SOUZA ALVES</t>
  </si>
  <si>
    <t>MARIA VITORIA LINS PEDROSA</t>
  </si>
  <si>
    <t>PATRICIA FERREIRA DA SILVA</t>
  </si>
  <si>
    <t>ROSIANE SANTANA DE MELO</t>
  </si>
  <si>
    <t>ROSILDA SANTOS DA SILVA</t>
  </si>
  <si>
    <t>SAMUEL AMORIM DA SILVA</t>
  </si>
  <si>
    <t>SARA COSTA DOS SANTOS</t>
  </si>
  <si>
    <t>SAYONARA ARAUJO FRAZAO</t>
  </si>
  <si>
    <t>TACIANA DE LUNA ALVES</t>
  </si>
  <si>
    <t>WANESSA RAYZZA LOYO DA FONSECA MARINHO VANDER</t>
  </si>
  <si>
    <t>ADRIANA ARAUJO DOS SANTOS</t>
  </si>
  <si>
    <t>ALCY ALENCAR LACERDA DUTRA PESSOA</t>
  </si>
  <si>
    <t>ALDENORA MARIA ALVES DA SILVA ROCHA</t>
  </si>
  <si>
    <t>ARLENE MAXIMO BEZERRA DA SILVA</t>
  </si>
  <si>
    <t>AURISTELA ALVES MOREIRA CHAVES</t>
  </si>
  <si>
    <t>CELIA MARIA OLIVEIRA BASILIO</t>
  </si>
  <si>
    <t>DALVA DE CASSIA TEIXEIRA MACIEL</t>
  </si>
  <si>
    <t>EDILENE DA SILVA SANTOS</t>
  </si>
  <si>
    <t>EUCLIDES JOSE PEREIRA DE MELO</t>
  </si>
  <si>
    <t>GILVANDA CARDOSO DO NASCIMENTO</t>
  </si>
  <si>
    <t>IVONEIDE BELO DOS SANTOS</t>
  </si>
  <si>
    <t>JANEIDE ABREU LIMA DE MELO</t>
  </si>
  <si>
    <t>JEAN PIERRE DA CUNHA LOBO</t>
  </si>
  <si>
    <t>JOAB BEZERRA DE ALBUQUERQUE JUNIOR</t>
  </si>
  <si>
    <t>JOELMA CLEMENTINO PEREIRA DE LIMA</t>
  </si>
  <si>
    <t>JOSANE MARIA VIEIRA DE SOUZA MAHON</t>
  </si>
  <si>
    <t>JOSILENE JANUARIA DE MELO</t>
  </si>
  <si>
    <t>JOSINEIDE DE ABREU LIMA BEZERRA</t>
  </si>
  <si>
    <t>LUCIA MARIA DE OLIVEIRA LIRA</t>
  </si>
  <si>
    <t>MARIA BETANEA GUEDES DE ALMEIDA</t>
  </si>
  <si>
    <t>MARIA DE FATIMA FELIX MENDONCA</t>
  </si>
  <si>
    <t>MARIA JOSE CAVALCANTE DE LUCENA</t>
  </si>
  <si>
    <t>MARIA TERESA DIAS DA SILVA</t>
  </si>
  <si>
    <t>MARTA MARIA DA COSTA HONORIO</t>
  </si>
  <si>
    <t>ROBERTO RODRIGUES FERREIRA</t>
  </si>
  <si>
    <t>SANDRA RIBEIRO SOARES</t>
  </si>
  <si>
    <t>SILVANA MARCOLINO DA SILVA</t>
  </si>
  <si>
    <t>SILVANEIDE DA SILVA LIMA</t>
  </si>
  <si>
    <t>SONIA ELIZABETH SALES NOBREGA</t>
  </si>
  <si>
    <t>TATALICE NASCIMENTO DE OLIVEIRA</t>
  </si>
  <si>
    <t>TAYANNA LIS SILVA MONTEIRO</t>
  </si>
  <si>
    <t>TERESINHA NOBREGA DAMASCENO SANTOS</t>
  </si>
  <si>
    <t>VALDELUCIA MARIA CAMPOS ALVES</t>
  </si>
  <si>
    <t>VERA LUCIA DE MEDEIROS LEITE</t>
  </si>
  <si>
    <t>VERA LUCIA DE SOUZA FLORENTINO</t>
  </si>
  <si>
    <t>ZELIA ALEIXO DE SOUSA</t>
  </si>
  <si>
    <t>ADENIZE VIEIRA DA SILVA</t>
  </si>
  <si>
    <t>ALESSANDRA DE OLIVEIRA DA CRUZ</t>
  </si>
  <si>
    <t>ANA KARLA DA SILVA CORREIA</t>
  </si>
  <si>
    <t>ANALICE MOURA BESERRA</t>
  </si>
  <si>
    <t>ANTONIO DE HOLANDA SA NETO</t>
  </si>
  <si>
    <t>AUDILEA GOMES DE OLIVEIRA</t>
  </si>
  <si>
    <t>BARBARA MARIA COSTA E SILVA</t>
  </si>
  <si>
    <t>CARLOS ALBERTO SOARES DOS SANTOS</t>
  </si>
  <si>
    <t>CHRISTIANNE BARBOSA COELHO FEITOSA</t>
  </si>
  <si>
    <t>CLEIDIVANE MARQUES BRONZEADO DE MOURA</t>
  </si>
  <si>
    <t>DANIEL BEZERRA NUNES</t>
  </si>
  <si>
    <t>DANNUBIA DANIEL DE ALBUQUERQUE DO NASCIMENTO</t>
  </si>
  <si>
    <t>DANYELLE GOMES DA FONSECA</t>
  </si>
  <si>
    <t>ELIANA MORAIS DE SANTANA</t>
  </si>
  <si>
    <t>ELIANE CARMEN RAMOS DA SILVA</t>
  </si>
  <si>
    <t>ESLEY MATHEUS ALMEIDA CAMPOS</t>
  </si>
  <si>
    <t>FRANCISCO DE ASSIS ARAUJO DA SILVA</t>
  </si>
  <si>
    <t>GESSINETTE DA SILVA BORBA DE OLIVEIRA</t>
  </si>
  <si>
    <t>GILMAR JOSE DA SILVA</t>
  </si>
  <si>
    <t>GLAUCINIRA GOMES FRADE</t>
  </si>
  <si>
    <t>HELDER LAMARK DA SILVA NUNES VIEIRA</t>
  </si>
  <si>
    <t>ISABELLE COUTINHO RAMOS BENICIO</t>
  </si>
  <si>
    <t>JOSE ADAILTON DA SILVA JUNIOR</t>
  </si>
  <si>
    <t>JOSE FELIPE VITOR DA SILVA</t>
  </si>
  <si>
    <t>JOSEFA DALVA BEZERRA DE LIMA</t>
  </si>
  <si>
    <t>MARCELA RODRIGUES DOS SANTOS</t>
  </si>
  <si>
    <t>MARIA DO SOCORRO ALMEIDA DE ARAUJO</t>
  </si>
  <si>
    <t>MARIA DO SOCORRO LUSTOSA CASTRO MORAIS</t>
  </si>
  <si>
    <t>MARIA EDILENE DE ANDRADE MARINHO</t>
  </si>
  <si>
    <t>MARIA LUIZA GOMES DOS SANTOS</t>
  </si>
  <si>
    <t>MARIA SUENNIA LOPES SILVA</t>
  </si>
  <si>
    <t>MIRIAM RAFAEL DE SOUZA</t>
  </si>
  <si>
    <t>ROMUALDO FERNANDES CAVALCANTE CAMARA</t>
  </si>
  <si>
    <t>ROMULO JOSE FERREIRA DE OLIVEIRA</t>
  </si>
  <si>
    <t>ROSIMAR MARCELINO DE FREITAS</t>
  </si>
  <si>
    <t>TERESINHA DE JESUS ALMEIDA CAMPOS</t>
  </si>
  <si>
    <t>VINICIUS RODRIGUES CAMELO</t>
  </si>
  <si>
    <t>YARA CARVALHO PEDROSA DE QUEIROZ</t>
  </si>
  <si>
    <t>ALCEBIADES GOMES DE OLIVEIRA</t>
  </si>
  <si>
    <t>ANSELMO ALVES DE ARAUJO</t>
  </si>
  <si>
    <t>ANTONIO CARLOS DE PONTES JUNIOR</t>
  </si>
  <si>
    <t>ELIANE CALIXTO DE LIMA</t>
  </si>
  <si>
    <t>ELLEN DE ANDRADE</t>
  </si>
  <si>
    <t>ENILDA CARDOSO DE MORAES</t>
  </si>
  <si>
    <t>EVERALDO VICENTE DOS SANTOS</t>
  </si>
  <si>
    <t>FRANCISCA DE ASSIS DA SILVA FRANCO E SANTOS</t>
  </si>
  <si>
    <t>GLAUCIA REGINA ALVES VASCONCELLOS</t>
  </si>
  <si>
    <t>INGRID CRISTINA ALVES DA NOBREGA</t>
  </si>
  <si>
    <t>ISABOR MENESES QUINTIERE</t>
  </si>
  <si>
    <t>JOSE EVERALDO DOS SANTOS NETO</t>
  </si>
  <si>
    <t>JOSEFA CONSTANTINO GOMES DA SILVA</t>
  </si>
  <si>
    <t>LIANA TAVARES DA SILVA</t>
  </si>
  <si>
    <t>MARCOS ALEXANDRE DALIA DE SOUZA</t>
  </si>
  <si>
    <t>MARIA ROSILENE DE OLIVEIRA BARROS</t>
  </si>
  <si>
    <t>MARILENE BENTO FERNANDES SOARES</t>
  </si>
  <si>
    <t>NATHALYA MOREIRA LIMA CORREA</t>
  </si>
  <si>
    <t>RAYLA FLAVIANA ARAUJO DA SILVA</t>
  </si>
  <si>
    <t>REINALDO DE LUNA FREIRE</t>
  </si>
  <si>
    <t>VICENTE QUEIROZ DE ALMEIDA JUNIOR</t>
  </si>
  <si>
    <t>ZILENE DA COSTA MONTEIRO</t>
  </si>
  <si>
    <t>ALINE SUZENIA DA SILVA LIMA</t>
  </si>
  <si>
    <t>BRUNA COSTA SILVA</t>
  </si>
  <si>
    <t>CLEIZA FERREIRA DE MENEZES</t>
  </si>
  <si>
    <t>DAIANE BARBOSA DOS SANTOS</t>
  </si>
  <si>
    <t>DEBORA VIRGINIO DA SILVA MENEZES</t>
  </si>
  <si>
    <t>EDNA GOMES DA SILVA</t>
  </si>
  <si>
    <t>ELIANE MORENO DA SILVA</t>
  </si>
  <si>
    <t>EMILIANA BARROS CALVELLI</t>
  </si>
  <si>
    <t>EVELY DE FRANCA MAIA GOMES</t>
  </si>
  <si>
    <t>ISAAC HELENO DO NASCIMENTO</t>
  </si>
  <si>
    <t>JOAQUIM JACKSON LISBOA SIMAO</t>
  </si>
  <si>
    <t>JORGE FERREIRA DE OLIVEIRA</t>
  </si>
  <si>
    <t>JOSELINE HONORIO DE LIMA</t>
  </si>
  <si>
    <t>KATIA SILVA MOREIRA</t>
  </si>
  <si>
    <t>MARIA CLARA DA SILVA</t>
  </si>
  <si>
    <t>MARIA EDVONE DOS SANTOS SILVA</t>
  </si>
  <si>
    <t>MAURILIO FARIAS DA SILVA</t>
  </si>
  <si>
    <t>MICHERLIANO ALVES DE SANTANA</t>
  </si>
  <si>
    <t>MORGANA TOMAZ DOS SANTOS</t>
  </si>
  <si>
    <t>MYRAI ARAUJO SEGAL</t>
  </si>
  <si>
    <t>OLIRIA MARIA PALITOL DA COSTA</t>
  </si>
  <si>
    <t>REGINALDO PONCIANO DA SILVA JUNIOR</t>
  </si>
  <si>
    <t>ROSEMAIRE SILVA DE OLIVEIRA</t>
  </si>
  <si>
    <t>SIMONE VIEIRA DA SILVA</t>
  </si>
  <si>
    <t>ABINAEL DE BRITO OLIVEIRA</t>
  </si>
  <si>
    <t>ADRIANA SILVA CAIRES</t>
  </si>
  <si>
    <t>ANA LUCIA AMARO DA SILVA</t>
  </si>
  <si>
    <t>ANDREA AMORIM LINS</t>
  </si>
  <si>
    <t>ANDRESSA MORGANNA VIEIRA ALVES MAIA BEZERRA C</t>
  </si>
  <si>
    <t>CARLOS ALBERTO PEREIRA LEITE</t>
  </si>
  <si>
    <t>EDILENE COSTA CAMPELO</t>
  </si>
  <si>
    <t>EDIVANIA MARIA PINTO VIANA</t>
  </si>
  <si>
    <t>ELIAS AUGUSTO VIEIRA RABELO</t>
  </si>
  <si>
    <t>FRANCISCA VANIA ROCHA NOBREGA</t>
  </si>
  <si>
    <t>ISABELA DA SILVA DIAS</t>
  </si>
  <si>
    <t>JOALIDA DE ANDRADE TEIXEIRA</t>
  </si>
  <si>
    <t>MARIA DE LOURDES ALENCAR FLORENTINO DE OLIVEI</t>
  </si>
  <si>
    <t>MARIA DE LOURDES DE SOUZA</t>
  </si>
  <si>
    <t>MARLENE ENEAS DA SILVA FALCAO</t>
  </si>
  <si>
    <t>NEIDE LIGIA MORATO BRITO DE FIGUEIREDO</t>
  </si>
  <si>
    <t>PAMELLA YASMIM SOARES TENORIO TOLEDO CAVALCAN</t>
  </si>
  <si>
    <t>PHAMELA SUASSUNA PORTO</t>
  </si>
  <si>
    <t>PRISCILA SHEILA DE MEDEIROS DA SILVA</t>
  </si>
  <si>
    <t>RAWLINSON CALIXTO VIEIRA</t>
  </si>
  <si>
    <t>ROBERTA DE LOURDES SILVA DOS SANTOS</t>
  </si>
  <si>
    <t>SAMARA DA SILVA FELIX</t>
  </si>
  <si>
    <t>SORAYA LIMA DE CAMPOS BARROS</t>
  </si>
  <si>
    <t>SUENIA MARIA BARBOSA DE LIMA</t>
  </si>
  <si>
    <t>TELMA LUCIA BARBOSA GALVAO</t>
  </si>
  <si>
    <t>TEREZA JEAM SOARES PEREIRA CUNHA</t>
  </si>
  <si>
    <t>TICYANA KARLA ROCHA CARDOSO</t>
  </si>
  <si>
    <t>VALDELITE AZEVEDO BRASILINO</t>
  </si>
  <si>
    <t>JUANITA FREITAS ARAUJO</t>
  </si>
  <si>
    <t>LEONARDO FLARI MANERA</t>
  </si>
  <si>
    <t>ADRIANA MARIA SOARES CANTALICE</t>
  </si>
  <si>
    <t>ALESSANDRA MARQUES DE LIMA</t>
  </si>
  <si>
    <t>ANDREA COUTINHO FERREIRA DA SILVA</t>
  </si>
  <si>
    <t>ANTONIO GOMES DOS SANTOS</t>
  </si>
  <si>
    <t>CELIA FRANCISCA DE SOUZA</t>
  </si>
  <si>
    <t>CLAUDINETE RODRIGUES DA SILVA</t>
  </si>
  <si>
    <t>GEILZA BEZERRA DOS SANTOS</t>
  </si>
  <si>
    <t>GILBERTA ARAUJO GOMES</t>
  </si>
  <si>
    <t>JULIANA OLINTO SOARES</t>
  </si>
  <si>
    <t>LAIZA BARROS DA SILVA</t>
  </si>
  <si>
    <t>MARCONILDO LUIZ VIEGAS</t>
  </si>
  <si>
    <t>MARIA BETANIA RAMOS</t>
  </si>
  <si>
    <t>MARIA DO SOCORRO LIMA DE ARAGAO</t>
  </si>
  <si>
    <t>MARIA VERONICA DE CARVALHO MENDES</t>
  </si>
  <si>
    <t>TATIANA MARIA PESSOA PINANGE</t>
  </si>
  <si>
    <t>VERA LUCIA BEZERRA DE LIMA</t>
  </si>
  <si>
    <t>ANA LUCIA PONTES</t>
  </si>
  <si>
    <t>CARMELIA GONCALVES DE LIMA</t>
  </si>
  <si>
    <t>DANIELLE DA COSTA MELO</t>
  </si>
  <si>
    <t>DANIELLE GARCIA BARBOZA</t>
  </si>
  <si>
    <t>EDJEYMERSON FERREIRA DA SILVA SANTANA</t>
  </si>
  <si>
    <t>ELISANGELA FERREIRA LINS</t>
  </si>
  <si>
    <t>EUGENIO BASTOS DE OLIVEIRA</t>
  </si>
  <si>
    <t>GILDETE JOSEFA GOMES DA SILVA</t>
  </si>
  <si>
    <t>IVOMAR EUFRASIO NUNES PEREIRA</t>
  </si>
  <si>
    <t>IZABEL CRISTINA PONTES DE MEDEIROS</t>
  </si>
  <si>
    <t>JACIARA FERRAZ DOS SANTOS</t>
  </si>
  <si>
    <t>JOSE ALBERTO MAIA NETO</t>
  </si>
  <si>
    <t>JULIA ROBERTA GOMES DE SA</t>
  </si>
  <si>
    <t>KLAYTON PONTES DE OLIVEIRA</t>
  </si>
  <si>
    <t>MARIA DE LOURDES DOS SANTOS LIMA</t>
  </si>
  <si>
    <t>MARIA EMILIA SIMPLICIO HILARIO LOPES</t>
  </si>
  <si>
    <t>MONICA MARIA DA SILVA CARNEIRO</t>
  </si>
  <si>
    <t>PABLO GEORGE DA SILVA CORREIA</t>
  </si>
  <si>
    <t>REGINA CLAUDIA CUSTODIO DE LIMA</t>
  </si>
  <si>
    <t>TANIA MARIA LEITE ABREU</t>
  </si>
  <si>
    <t>VALDENORA BERNARDO DE MACENA</t>
  </si>
  <si>
    <t>VILMA MOURA DA SILVA</t>
  </si>
  <si>
    <t>VIVIANE PONTES</t>
  </si>
  <si>
    <t>WAMBERTO NOBRE PEREIRA</t>
  </si>
  <si>
    <t>WELLINGTON ALVES CAVALCANTI JUNIOR</t>
  </si>
  <si>
    <t>CERES SUZANA FERREIRA VASCONCELOS</t>
  </si>
  <si>
    <t>JOSINALDO DANTAS DA SILVA</t>
  </si>
  <si>
    <t>LILIAN DANIELE DA SILVA</t>
  </si>
  <si>
    <t>MICHELLE MOREIRA DA SILVA</t>
  </si>
  <si>
    <t>ROMERO ALVES DO NASCIMENTO</t>
  </si>
  <si>
    <t>RUTH KARLA DA SILVA</t>
  </si>
  <si>
    <t>SEVERINA LOPES DA SILVA</t>
  </si>
  <si>
    <t>ADALBERTO JORGE BARBOSA DE OLIVEIRA</t>
  </si>
  <si>
    <t>ALESSANDRA MOURA DA COSTA</t>
  </si>
  <si>
    <t>ANNE WALESKA QUIRINO GOMES</t>
  </si>
  <si>
    <t>DENISE SOARES DE SOUSA</t>
  </si>
  <si>
    <t>DIEGO MORAIS DE ARAUJO</t>
  </si>
  <si>
    <t>ELAINNE CRISTINA JORGE DIAS</t>
  </si>
  <si>
    <t>ELIAS BENICIO DE LUNA FILHO</t>
  </si>
  <si>
    <t>FELIPE SANTOS DOS REIS</t>
  </si>
  <si>
    <t>FRANCISCO DE ASSIS RODRIGUES DE LIMA</t>
  </si>
  <si>
    <t>FRANCISCO FERNANDES DUTRA</t>
  </si>
  <si>
    <t>JOSE JACINTO CRUZ DE SOUZA</t>
  </si>
  <si>
    <t>LUIZ BENEDITO DE OLIVEIRA JUNIOR</t>
  </si>
  <si>
    <t>MARIA ELPIDIA GONDIM DO AMARAL</t>
  </si>
  <si>
    <t>MARIA VALQUIRIA ALVES DA SILVA</t>
  </si>
  <si>
    <t>MARINALVA ROCHA LOPES</t>
  </si>
  <si>
    <t>MIRIAN RODRIGUES XAVIER</t>
  </si>
  <si>
    <t>NATALIA FERREIRA DA SILVA</t>
  </si>
  <si>
    <t>ORLANDO SOARES CARDOSO PACHECO</t>
  </si>
  <si>
    <t>RENAN SILVA ALVES</t>
  </si>
  <si>
    <t>RISONETE DA SILVA LOBO</t>
  </si>
  <si>
    <t>TATIANA LILIA DO CARMO IRINEU</t>
  </si>
  <si>
    <t>VICTOR LUCAS DE ANDRADE SA</t>
  </si>
  <si>
    <t>WELLINGTON CARDOSO DA SILVA</t>
  </si>
  <si>
    <t>WILLIANA DANTAS DE ARAUJO</t>
  </si>
  <si>
    <t>ALDENICE FREIRE PEREIRA</t>
  </si>
  <si>
    <t>ALMIR CLAUDIO DE FARIAS</t>
  </si>
  <si>
    <t>AMANDA JESSICA DOS SANTOS</t>
  </si>
  <si>
    <t>ANA CLAUDIA DOS SANTOS GABY</t>
  </si>
  <si>
    <t>ANA CRISTINA FERREIRA DA SILVA</t>
  </si>
  <si>
    <t>ANTONIO GLEDSON DOS SANTOS SILVA</t>
  </si>
  <si>
    <t>CICERA SIMONE CESAR DA NOBREGA</t>
  </si>
  <si>
    <t>CLAUDINEIDE DANTAS OLIVEIRA</t>
  </si>
  <si>
    <t>CRISTIANO OLIVEIRA DOS SANTOS</t>
  </si>
  <si>
    <t>DAISA KALIANA ALVES DA NOBREGA</t>
  </si>
  <si>
    <t>ELISA CARNEIRO DA SILVA</t>
  </si>
  <si>
    <t>ESTEFANE OLIVEIRA FERREIRA DOS SANTOS</t>
  </si>
  <si>
    <t>FELLIPPE HELDER DE ARAUJO BARREIRO</t>
  </si>
  <si>
    <t>FILIPE GUILHERME RAMOS COSTA NEVES</t>
  </si>
  <si>
    <t>FLAVIANO BATISTA DO NASCIMENTO</t>
  </si>
  <si>
    <t>HEDGARD RODRIGUES DA SILVA</t>
  </si>
  <si>
    <t>HERBERT JOSE PEREIRA DA SILVA</t>
  </si>
  <si>
    <t>JACIARA SOARES DE MENDONCA</t>
  </si>
  <si>
    <t>JOCEANE FERREIRA DOS SANTOS</t>
  </si>
  <si>
    <t>JONIELSON SOARES</t>
  </si>
  <si>
    <t>JOSEILDA MARIA DE LIMA DANTAS</t>
  </si>
  <si>
    <t>KARL GEORGE DA SILVA GUERRA</t>
  </si>
  <si>
    <t>LUIZ MANGUEIRA PEIXOTO</t>
  </si>
  <si>
    <t>LUZ MARINA DE SOUZA</t>
  </si>
  <si>
    <t>MARIA DA PENHA DA SILVA ARAUJO</t>
  </si>
  <si>
    <t>MARIA EDILENE CORREIA</t>
  </si>
  <si>
    <t>MARIA ELISA FERREIRA CAVALCANTI</t>
  </si>
  <si>
    <t>MARIA HELENA SOUZA DA SILVA</t>
  </si>
  <si>
    <t>MARVENIA MARIA DA SILVA RODRIGUES</t>
  </si>
  <si>
    <t>MOISES DE SOUZA AMORIM</t>
  </si>
  <si>
    <t>NATHALIA ALVES DA SILVA</t>
  </si>
  <si>
    <t>PAULO HENRIQUE LIMA BARROSO</t>
  </si>
  <si>
    <t>PEDRO NEVES CAVALCANTI JUNIOR</t>
  </si>
  <si>
    <t>REGINA KELLY DE ALMEIDA HONORIO GONCALVES</t>
  </si>
  <si>
    <t>SHIRLEY MARIA FARIAS AGUIAR</t>
  </si>
  <si>
    <t>TAULLI BRAGA LIMA</t>
  </si>
  <si>
    <t>TELMA MARIA ALCOFORADO SENA DE LIMA</t>
  </si>
  <si>
    <t>VETERIANA ALVES TEODOSIO</t>
  </si>
  <si>
    <t>ADALBERTO GOMES PEREIRA JUNIOR</t>
  </si>
  <si>
    <t>ALCIONE DE ARAUJO MEDEIROS</t>
  </si>
  <si>
    <t>ALENA SOUSA DE MELO</t>
  </si>
  <si>
    <t>ANA KARLA ARAUJO MONTENEGRO</t>
  </si>
  <si>
    <t>ANA MARIA RIBEIRO DA SILVA</t>
  </si>
  <si>
    <t>ANTONIO JADILSON MARTINS BARREIRO</t>
  </si>
  <si>
    <t>ARIANA COSTA SILVA</t>
  </si>
  <si>
    <t>ARMANDO DA SILVA SANTIAGO</t>
  </si>
  <si>
    <t>BARBARA NERY GOMES DE SOUZA</t>
  </si>
  <si>
    <t>CARLA MANUELLE SILVA DE ALMEIDA</t>
  </si>
  <si>
    <t>CELI MARIA FERREIRA DA CUNHA</t>
  </si>
  <si>
    <t>CLAUDIANE COSTA DA SILVA</t>
  </si>
  <si>
    <t>CLAUDISTONY JOSE CANDIDO BARROS</t>
  </si>
  <si>
    <t>DANIELLE CAMPOS ANDRADE</t>
  </si>
  <si>
    <t>DIEGO CARLOS RIBEIRO DA SILVA</t>
  </si>
  <si>
    <t>DIVACY NUNES DE ALBUQUERQUE</t>
  </si>
  <si>
    <t>EDIVALDO SANTOS DE LIRA</t>
  </si>
  <si>
    <t>EDUARDO FELIX DE VASCONCELOS</t>
  </si>
  <si>
    <t>ELLEN MARTINS TOMAZ DE ARAUJO</t>
  </si>
  <si>
    <t>FABIOLLA STELLA MARIS DE LEMOS FURTADO LEITE</t>
  </si>
  <si>
    <t>FERNANDA SUELY FELIX DOS SANTOS</t>
  </si>
  <si>
    <t>FLAVIA IZABELE DE SOUSA MONTEIRO</t>
  </si>
  <si>
    <t>FRANCISCA BATISTA DOS SANTOS MELO</t>
  </si>
  <si>
    <t>GIDAZIO CANDIDO COELHO</t>
  </si>
  <si>
    <t>HILTON COSTA MONTEIRO</t>
  </si>
  <si>
    <t>ISAIAS SALES FELIPE CABRAL</t>
  </si>
  <si>
    <t>JANAILSON ROSA DE MORAIS</t>
  </si>
  <si>
    <t>JESSANDRA NASCIMENTO DE OLIVEIRA</t>
  </si>
  <si>
    <t>JOSE RONALDO DE OLIVEIRA MARQUES</t>
  </si>
  <si>
    <t>JOSE SANTOS RIBEIRO JUNIOR</t>
  </si>
  <si>
    <t>JOSEANE PEREIRA DA SILVA</t>
  </si>
  <si>
    <t>KAROLINE CAVALCANTE DE MIRANDA</t>
  </si>
  <si>
    <t>KATIA MICHELE DA SILVA FERREIRA</t>
  </si>
  <si>
    <t>KILDARE RAFAELLA DA SILVA</t>
  </si>
  <si>
    <t>LAIS SANTOS CASTRO FIGUEIREDO</t>
  </si>
  <si>
    <t>LIS DE ARAUJO MEIRA</t>
  </si>
  <si>
    <t>LUCIENE BALBINO DA SILVA</t>
  </si>
  <si>
    <t>MARCELO MOGILKA</t>
  </si>
  <si>
    <t>MARIA DE LIMA DANTAS DONATO</t>
  </si>
  <si>
    <t>MARIA GRAZIELLA NUNES DE LUCENA</t>
  </si>
  <si>
    <t>MARIA IDELVANIA DE ASSIS PEREIRA</t>
  </si>
  <si>
    <t>MAYSA CARDOSO LIMA DO MONTE</t>
  </si>
  <si>
    <t>RAFAEL FERNANDO CARDOSO CUNHA</t>
  </si>
  <si>
    <t>REGINALDO SANTOS BARBOSA</t>
  </si>
  <si>
    <t>RENAN RICLEY NASCIMENTO SILVA</t>
  </si>
  <si>
    <t>ROSANGELA CANDIDO DA SILVA</t>
  </si>
  <si>
    <t>TANIA MAGDALA GOMES OLIVEIRA</t>
  </si>
  <si>
    <t>VICENTE MAXIM DA SILVA ARAUJO</t>
  </si>
  <si>
    <t>WELLINGTON SOUSA DE LIMA</t>
  </si>
  <si>
    <t>LUZIANA BATISTA FLORENTINO</t>
  </si>
  <si>
    <t>ALEXSANDRO RIBEIRO DO NASCIMENTO</t>
  </si>
  <si>
    <t>ANA FLAVIA ALVES DE SALES</t>
  </si>
  <si>
    <t>ANA MARIA HERCULANO DE SOUSA</t>
  </si>
  <si>
    <t>ANDRE LUIZ ALMEIDA OURIQUES</t>
  </si>
  <si>
    <t>ARLISSON FERREIRA DOS SANTOS</t>
  </si>
  <si>
    <t>ASSICLERO CAVALCANTE TEOTONIO DE LACERDA</t>
  </si>
  <si>
    <t>BRUNO DAMASCENA MORAIS</t>
  </si>
  <si>
    <t>CARLA CRISTINA FERNANDES BARBOSA</t>
  </si>
  <si>
    <t>CARLOS ALBERTO PEREIRA DE SOUZA FILHO</t>
  </si>
  <si>
    <t>CARLOS SANTOS PINON TEIXEIRA NETO</t>
  </si>
  <si>
    <t>EDSON FERNANDO DA COSTA PAULA</t>
  </si>
  <si>
    <t>ELIZABETH OLIVEIRA DE ALMEIDA</t>
  </si>
  <si>
    <t>FABIO SANTOS RIBEIRO</t>
  </si>
  <si>
    <t>FABRICIO DE PAULA FARIAS BARBOSA</t>
  </si>
  <si>
    <t>FELIPE JOSE FERNANDES CABRAL</t>
  </si>
  <si>
    <t>HASENCLEVER DA SILVA PIRES</t>
  </si>
  <si>
    <t>HELENLUCY MENDES SINFRONIO</t>
  </si>
  <si>
    <t>IRANY RAIMUNDO DE SOUSA</t>
  </si>
  <si>
    <t>JOSE RICARDO DE ALBUQUERQUE MOREIRA</t>
  </si>
  <si>
    <t>KHYSLAYNY KATYELLY DE SOUSA E SILVA ARAUJO</t>
  </si>
  <si>
    <t>KLENIA MARIA PEREIRA TREVISOL</t>
  </si>
  <si>
    <t>LILIANE RODRIGUES DE ANDRADE</t>
  </si>
  <si>
    <t>LIVIA MARIA MACIEIRA MARTINS</t>
  </si>
  <si>
    <t>LUCAS ALVES MELO</t>
  </si>
  <si>
    <t>LUCAS TARGINO SILVA SANTOS</t>
  </si>
  <si>
    <t>LUCIANO FERREIRA MOREIRA</t>
  </si>
  <si>
    <t>LUIZ FERNANDO SILVA LOPES</t>
  </si>
  <si>
    <t>MARCELO PEREIRA BALTAZAR</t>
  </si>
  <si>
    <t>MARCOS ANTONIO NEVES DA SILVA</t>
  </si>
  <si>
    <t>MARIA DO SOCORRO BEZERRA DE OLIVEIRA ALVES</t>
  </si>
  <si>
    <t>MARIA DO SOCORRO XAVIER MARQUES CAVALCANTI</t>
  </si>
  <si>
    <t>MARIA SOLANGE DE SOUSA LACERDA LIMA</t>
  </si>
  <si>
    <t>MARIA VILMA TARGINO DA SILVA</t>
  </si>
  <si>
    <t>MARIANA LINS CAVALCANTI DE FRANCA</t>
  </si>
  <si>
    <t>MILTON DE OLIVEIRA MELO NETO</t>
  </si>
  <si>
    <t>RENATO MARINHO MARTINS</t>
  </si>
  <si>
    <t>RITA DE LUZIER FERNANDES DA CRUZ</t>
  </si>
  <si>
    <t>ROBERLENE CAVALCANTE DE OLIVEIRA</t>
  </si>
  <si>
    <t>RONILSON FERREIRA DOS SANTOS</t>
  </si>
  <si>
    <t>SEBASTIANA GIL DE OLIVEIRA</t>
  </si>
  <si>
    <t>SUSANA CLAUDIA CORDEIRO DA SILVA</t>
  </si>
  <si>
    <t>TANIA MARIA GOMES DOS SANTOS</t>
  </si>
  <si>
    <t>TEREZINHA DE LISIEUX PIRES DE ANDRADE</t>
  </si>
  <si>
    <t>THOMAZ PIRES DOS SANTOS NETO</t>
  </si>
  <si>
    <t>VANESSA DE SOUSA BRAZ</t>
  </si>
  <si>
    <t>VERONICA BARBOSA DE OLIVEIRA MORAIS</t>
  </si>
  <si>
    <t>WILLIAM PACHECO DOS SANTOS</t>
  </si>
  <si>
    <t>WILMA GRAZYELLA BARBOSA ALVES DOS SANTOS</t>
  </si>
  <si>
    <t>CARLOS ALBERTO DE BRITO</t>
  </si>
  <si>
    <t>EUDESANGELA MONTEIRO DE ALMEIDA SOARES</t>
  </si>
  <si>
    <t>FERNANDO DUARTE LIRA</t>
  </si>
  <si>
    <t>ISAIAS GOMES RAMOS</t>
  </si>
  <si>
    <t>JAIR PEREIRA DE OLIVEIRA</t>
  </si>
  <si>
    <t>JOSE VINICIUS FERNANDES SILVA</t>
  </si>
  <si>
    <t>KELINNE GABRIELA MACIEL</t>
  </si>
  <si>
    <t>LUIS ELOI DA COSTA PAIVA</t>
  </si>
  <si>
    <t>NADIANE CHAVES PEREIRA DE HOLANDA</t>
  </si>
  <si>
    <t>RENATO DE ARAUJO OLIVEIRA</t>
  </si>
  <si>
    <t>ROSANGELA DE FATIMA BEZERRA SANTANA</t>
  </si>
  <si>
    <t>SHEYLLA DA SILVA MENDES</t>
  </si>
  <si>
    <t>ALCIDES MAMEDE LEITE</t>
  </si>
  <si>
    <t>ALDECK MENEZES DE OLIVEIRA</t>
  </si>
  <si>
    <t>ANA BEATRIZ BELINO DA SILVA</t>
  </si>
  <si>
    <t>ANA CLAUDIA SALES LOURENCO</t>
  </si>
  <si>
    <t>ANA PAULA ALVES DE MELO</t>
  </si>
  <si>
    <t>ANDERSON ROBERTO SILVA DE FRANCA</t>
  </si>
  <si>
    <t>ATILA FREITAS MENEZES</t>
  </si>
  <si>
    <t>BOISBAUDRAN DE OLIVEIRA IMPERIANO</t>
  </si>
  <si>
    <t>CARLOS ALBERTO CAVALCANTE DA SILVA</t>
  </si>
  <si>
    <t>CLAUDINO JOSE PEREIRA LOPES FERREIRA</t>
  </si>
  <si>
    <t>CLEBER TOURINHO DE SANTANA</t>
  </si>
  <si>
    <t>DAYSE MANUELA SILVA DANTAS</t>
  </si>
  <si>
    <t>DENIS VINICIUS GUEDES DE OLIVEIRA</t>
  </si>
  <si>
    <t>DIONE VITAL DE ANDRADE</t>
  </si>
  <si>
    <t>FRANCISCA ARRUDA RAMALHO</t>
  </si>
  <si>
    <t>GUANAMBI TAVARES DE LUNA</t>
  </si>
  <si>
    <t>HECTOR ROMAN BEZERRA SOARES</t>
  </si>
  <si>
    <t>JAILTON MACIEL ALEXANDRE</t>
  </si>
  <si>
    <t>JEFFERSON RODRIGO DOS SANTOS SILVA</t>
  </si>
  <si>
    <t>JERFSON MASCARENHAS AMORIM</t>
  </si>
  <si>
    <t>JOAQUIM GOMES BARBOZA NETO</t>
  </si>
  <si>
    <t>LAILTON DE OLIVEIRA BASTOS</t>
  </si>
  <si>
    <t>LENILSON DE SOUSA ARAUJO</t>
  </si>
  <si>
    <t>LUCIANE LIRA DE OLIVEIRA</t>
  </si>
  <si>
    <t>LUIZ VICENTE FERREIRA NETO</t>
  </si>
  <si>
    <t>MANOEL CLEODENON MENDES PEREIRA</t>
  </si>
  <si>
    <t>MARCONE DA SILVA</t>
  </si>
  <si>
    <t>MARIA DA CONCEICAO RODRIGUES DA COSTA</t>
  </si>
  <si>
    <t>MARIA HELENA DE MENDONCA RIBEIRO</t>
  </si>
  <si>
    <t>MARINALVA ALCANTARA QUEIROZ DA COSTA</t>
  </si>
  <si>
    <t>PATRICIA DE ANDRADE LINS</t>
  </si>
  <si>
    <t>PAULO ADRIANO DOS SANTOS MENDES</t>
  </si>
  <si>
    <t>PRISCILA MORGANA GALDINO DOS SANTOS</t>
  </si>
  <si>
    <t>ROBERTO AKIRA TAIRA</t>
  </si>
  <si>
    <t>RONELES DE SANTANA SILVA</t>
  </si>
  <si>
    <t>ROSINEIDE DE CARVALHO MOREIRA ALVES</t>
  </si>
  <si>
    <t>THAYENE GOMES CAVALCANTE</t>
  </si>
  <si>
    <t>VERA LUCIA PINTO</t>
  </si>
  <si>
    <t>VILMA GOMES DE LACERDA SOUSA</t>
  </si>
  <si>
    <t>CARLOS EDUARDO PEREIRA RUFFO</t>
  </si>
  <si>
    <t>CINTHIA CECILIA DE LIMA</t>
  </si>
  <si>
    <t>CLAUDIO EDUARDO DE AGUIAR RAMOS BRASILEIRO</t>
  </si>
  <si>
    <t>DANYELY MARCYA SILVA MARINHO</t>
  </si>
  <si>
    <t>DEBORAH FARIAS FIUZA CHAVES</t>
  </si>
  <si>
    <t>DIOGO PIMENTA PEREIRA LEITE</t>
  </si>
  <si>
    <t>EDILTON MACHADO DE MELO</t>
  </si>
  <si>
    <t>EMERSON MORAIS RAIMUNDO</t>
  </si>
  <si>
    <t>FELIPE FORTE FERREIRA</t>
  </si>
  <si>
    <t>GEISA MARIA DE LIMA</t>
  </si>
  <si>
    <t>IVANILDA GOMES MESQUITA</t>
  </si>
  <si>
    <t>JOSE PESSOA DE LIMA</t>
  </si>
  <si>
    <t>JOSEMIR CHRISTIANO MARTINS DA SILVA</t>
  </si>
  <si>
    <t>JOSENILDO MARTINIANO DA SILVA</t>
  </si>
  <si>
    <t>LILIANE CRISPIM DE SOUZA SOARES</t>
  </si>
  <si>
    <t>MANOEL DA COSTA MACHADO NETO</t>
  </si>
  <si>
    <t>MARCELO VENANCIO GUABIRABA</t>
  </si>
  <si>
    <t>MARIA DO SOCORRO FIGUEIREDO NASARE SILVA</t>
  </si>
  <si>
    <t>MARIA JOSE CAVALCANTE DO NASCIMENTO</t>
  </si>
  <si>
    <t>MARIA JOSE DA SILVA DUARTE</t>
  </si>
  <si>
    <t>MARIA LUCIA SA SILVA</t>
  </si>
  <si>
    <t>MAYENNE DE FARIAS MACHADO COSTA</t>
  </si>
  <si>
    <t>PEDRO EDUARDO DUARTE PEREIRA</t>
  </si>
  <si>
    <t>PEDRO HENRIQUES ANGELO ANDRADE BARROS</t>
  </si>
  <si>
    <t>RAMMON RODRIGUES DA NOBREGA</t>
  </si>
  <si>
    <t>SHIRLEY AIRES DE MEDEIROS</t>
  </si>
  <si>
    <t>TEREZA CHRISTINA BEZERRA ROLIM DA SILVA</t>
  </si>
  <si>
    <t>ADALIA ROSIMARIE ALVES</t>
  </si>
  <si>
    <t>ADEILTON SANTOS DA SILVA</t>
  </si>
  <si>
    <t>ALAN ELIAS DE BRITO CARNEIRO</t>
  </si>
  <si>
    <t>ALINE CRISTINA RIBEIRO DOS SANTOS WANDERLEY</t>
  </si>
  <si>
    <t>ANA CELI DAS NEVES</t>
  </si>
  <si>
    <t>ANA ROSA FRANCISCO DOS SANTOS</t>
  </si>
  <si>
    <t>ANDREA LUCIANA PEREIRA DA SILVA</t>
  </si>
  <si>
    <t>BRUNA LUIZA FERNANDES</t>
  </si>
  <si>
    <t>CIBELE KALIANA ALVES BARBOZA</t>
  </si>
  <si>
    <t>DANIEL LINS CAVALCANTI</t>
  </si>
  <si>
    <t>DAVID ELOI DOS SANTOS BITENCOURT</t>
  </si>
  <si>
    <t>DENIZE GALDINO DA SILVA</t>
  </si>
  <si>
    <t>ERINALDO OLINTO COSTA</t>
  </si>
  <si>
    <t>FLAVIANA GOMES DA SILVA</t>
  </si>
  <si>
    <t>GABRIEL BELIZARIO ALVES</t>
  </si>
  <si>
    <t>GABRIEL DE BARROS MOREIRA BELTRAO</t>
  </si>
  <si>
    <t>GEOVANNY IURI SILVA DE MORAES</t>
  </si>
  <si>
    <t>HAMILTON LEMOS LEITE</t>
  </si>
  <si>
    <t>IONE ELIAS BARBOSA BRAGA</t>
  </si>
  <si>
    <t>JACY MENESES GOMES LEITE</t>
  </si>
  <si>
    <t>JOSE BELO DA COSTA FILHO</t>
  </si>
  <si>
    <t>JOSE ISRAEL BEZERRA DA SILVA</t>
  </si>
  <si>
    <t>JOSEFA JUCILEIDE DE SOUSA LACERDA GALVAO</t>
  </si>
  <si>
    <t>JULIANA DE SOUSA RIBEIRO</t>
  </si>
  <si>
    <t>LILIAN EDUARDA GONCALVES RIBAS</t>
  </si>
  <si>
    <t>LUCIANA HELENA CAVALCANTI DE MORAES</t>
  </si>
  <si>
    <t>MARIA CONCEICAO PEREIRA NETA</t>
  </si>
  <si>
    <t>MARIA DA LUZ CAMILO DA SILVA</t>
  </si>
  <si>
    <t>MARIA DAS GRACAS MARTINS DE MACEDO</t>
  </si>
  <si>
    <t>MARIA JOSE BEZERRA MARANHAO DE MORAIS</t>
  </si>
  <si>
    <t>MARIA JOSE LINHARES MARIANO DE SA</t>
  </si>
  <si>
    <t>MARIA LUCIA DA SILVA SOUSA</t>
  </si>
  <si>
    <t>MAURINES LIMA DE ANDRADE</t>
  </si>
  <si>
    <t>MONICA BEZERRA SOARES</t>
  </si>
  <si>
    <t>MONICA DUARTE LAUREANO</t>
  </si>
  <si>
    <t>RAPHAEL DE OLIVEIRA GUIMARAES</t>
  </si>
  <si>
    <t>RODRIGO DE ALMEIDA SILVA</t>
  </si>
  <si>
    <t>RUTH BEZERRA DA SILVA</t>
  </si>
  <si>
    <t>SANDRA CRISTINA CAMILO DA SILVA</t>
  </si>
  <si>
    <t>SEVERINA SOARES DA SILVA NASCIMENTO</t>
  </si>
  <si>
    <t>SIDIRLEIDE KATIA SANTANA</t>
  </si>
  <si>
    <t>VERA LUCIA DA SILVA DANTAS</t>
  </si>
  <si>
    <t>WESYLLIS DAS MERCES SALVADOR</t>
  </si>
  <si>
    <t>YONAS SOARES LEITE</t>
  </si>
  <si>
    <t>ZILMA MONTENEGRO DA SILVA</t>
  </si>
  <si>
    <t>ALINE PEREIRA DE MESQUITA</t>
  </si>
  <si>
    <t>ANA BEATRIZ BASTOS SOUTO MAIOR</t>
  </si>
  <si>
    <t>ANA PAULA FRANCISCA DE SOUZA</t>
  </si>
  <si>
    <t>ANDERSON MENEZES DANTAS</t>
  </si>
  <si>
    <t>BERNADETE LACERDA DE SANTANA</t>
  </si>
  <si>
    <t>CARLOS ANTONIO MACHADO DA SILVA</t>
  </si>
  <si>
    <t>CICERO SARAIVA PEREIRA DE LACERDA</t>
  </si>
  <si>
    <t>CLAUDIA COELHO DA COSTA</t>
  </si>
  <si>
    <t>CRISTIAN CEFERINO VASQUEZ RIVERA</t>
  </si>
  <si>
    <t>DANIEL SOUZA DE OLIVEIRA</t>
  </si>
  <si>
    <t>DIANA SILVA MATIAS DE OLIVEIRA</t>
  </si>
  <si>
    <t>ELIANE FARIAS DO NASCIMENTO</t>
  </si>
  <si>
    <t>ELIANE FELIPE DA SILVA</t>
  </si>
  <si>
    <t>ELIZABETE MARIA DA SILVA</t>
  </si>
  <si>
    <t>FELIX FERREIRA DA SILVA NETO</t>
  </si>
  <si>
    <t>GENIVAL JUSTO NETO</t>
  </si>
  <si>
    <t>GILMAR DE SOUZA BARBOSA VASCONCELOS</t>
  </si>
  <si>
    <t>GLORIA MARIA DA SILVA LUNA</t>
  </si>
  <si>
    <t>IRANY SILVA DE SOUZA</t>
  </si>
  <si>
    <t>IRAQUITAN ERNESTO DE ANDRADE</t>
  </si>
  <si>
    <t>JONAS PINTO DE MELO JUNIOR</t>
  </si>
  <si>
    <t>LAUDICEA CAVALCANTE DA SILVA</t>
  </si>
  <si>
    <t>LUIZ ALESSANDRO NOGUEIRA FERNANDES</t>
  </si>
  <si>
    <t>LUIZ HENRIQUE ALVES DA SILVA</t>
  </si>
  <si>
    <t>MAGNA SUELI FERNANDES CANUTO</t>
  </si>
  <si>
    <t>MARCIA TOSCANO DE BRITTO AQUINO</t>
  </si>
  <si>
    <t>MARIA ALICE DOS SANTOS FARIAS TORRES</t>
  </si>
  <si>
    <t>MARIA DAS GRACAS FONSECA</t>
  </si>
  <si>
    <t>MARIA DE FATIMA FERNANDES DOS SANTOS</t>
  </si>
  <si>
    <t>MARIA HILMA PINHEIRO CARNEIRO DE LEMOS</t>
  </si>
  <si>
    <t>MARIA JOSE OLIVEIRA DO NASCIMENTO ARAGAO</t>
  </si>
  <si>
    <t>MARIA MADALENA GOMES PEREIRA</t>
  </si>
  <si>
    <t>MARIA MONICA DE SOUZA OLIVEIRA</t>
  </si>
  <si>
    <t>MARIA VERONICA ANACLETO PONTES</t>
  </si>
  <si>
    <t>MARIANA CLARA COSTA DO VALE</t>
  </si>
  <si>
    <t>MARIANA DE BRITO BATISTA PEREIRA</t>
  </si>
  <si>
    <t>MARLENA CLEIDE CARNEIRO DE ALMEIDA</t>
  </si>
  <si>
    <t>MONICA MARIA MEDEIROS DA SILVA</t>
  </si>
  <si>
    <t>PATRICIA SANTANA SILVA</t>
  </si>
  <si>
    <t>PAULO HENRIQUE PEREIRA DE MELO</t>
  </si>
  <si>
    <t>PEDRO JAIME DE ALMEIDA SEVERO</t>
  </si>
  <si>
    <t>RAISSA EMANUELLE DOS SANTOS</t>
  </si>
  <si>
    <t>RAQUEL BERNARDO QUERINO</t>
  </si>
  <si>
    <t>SELIA MARIA OLINTO</t>
  </si>
  <si>
    <t>SILMARA ELIAS PEREIRA DE ARRUDA</t>
  </si>
  <si>
    <t>THIARA FERREIRA DOS SANTOS</t>
  </si>
  <si>
    <t>URSULA FREIRE FONSECA</t>
  </si>
  <si>
    <t>VALDERLAND FONSECA LIMA</t>
  </si>
  <si>
    <t>VANESSA DA SILVA COSTEIRA</t>
  </si>
  <si>
    <t>VERANICE DE LOURDES DE ALMEIDA COURA</t>
  </si>
  <si>
    <t>ALCIONE PEREIRA ATANAZIO</t>
  </si>
  <si>
    <t>ANALICE ALVES DE ARRUDA</t>
  </si>
  <si>
    <t>CHARLES BARCELOS DE OLIVEIRA JUNIOR</t>
  </si>
  <si>
    <t>DANIELLE LIMA RIBEIRO</t>
  </si>
  <si>
    <t>EDNALDO GOMES CAVALCANTE JUNIOR</t>
  </si>
  <si>
    <t>FABIA GONCALVES DE OLIVEIRA MELO</t>
  </si>
  <si>
    <t>FABIOLA VANESSA DE FRANCA SILVA OLINTO</t>
  </si>
  <si>
    <t>FREDERIKO ALEXANDRE DE OLIVEIRA</t>
  </si>
  <si>
    <t>GERALDO CLEMENTINO DE OLIVEIRA</t>
  </si>
  <si>
    <t>GERALDO FREIRE DE SANTANA JUNIOR</t>
  </si>
  <si>
    <t>GUILHERME ARAUJO DELA BIANCA</t>
  </si>
  <si>
    <t>JULIANA EMILIA DA SILVA SANTOS</t>
  </si>
  <si>
    <t>JULIO CEZAR LUIS PESSOA</t>
  </si>
  <si>
    <t>KLECIUS KRUEL COSTA DE MEDEIROS</t>
  </si>
  <si>
    <t>LILIANARA DOS SANTOS FREIRE</t>
  </si>
  <si>
    <t>LUCAS GABRIEL DE OLIVEIRA DA SILVA</t>
  </si>
  <si>
    <t>MARIA ALVES DE AGUIAR ANDRADE</t>
  </si>
  <si>
    <t>MARIA DO SOCORRO LOPES DA NOBREGA</t>
  </si>
  <si>
    <t>MARIA ILZA DE MORAIS</t>
  </si>
  <si>
    <t>MICHELLY DA SILVA GOMES</t>
  </si>
  <si>
    <t>RONILSON JOSE DA PAZ</t>
  </si>
  <si>
    <t>SANDRO ALBERTO DE SOUZA</t>
  </si>
  <si>
    <t>THAISA RAFAELA COSTA DOS SANTOS</t>
  </si>
  <si>
    <t>ABEL CAVALCANTE DE SOUZA FILHO</t>
  </si>
  <si>
    <t>ADALGISA DE OLIVEIRA FERREIRA</t>
  </si>
  <si>
    <t>ANA GLORIA RODRIGUES DA SILVA</t>
  </si>
  <si>
    <t>ANA PAULA VIEIRA DE LIMA</t>
  </si>
  <si>
    <t>ANDREIA FERNANDES DO NASCIMENTO</t>
  </si>
  <si>
    <t>ANTONIO CARLOS ALVES</t>
  </si>
  <si>
    <t>ANTONIO SORRENTINO NETO</t>
  </si>
  <si>
    <t>AUDREY ARARIPE COUTINHO</t>
  </si>
  <si>
    <t>CAROLINE APOLINARIO DA SILVA</t>
  </si>
  <si>
    <t>DANIELI KARINE FRANCA DA SILVA</t>
  </si>
  <si>
    <t>DAYANNA ALVES CAVALCANTI</t>
  </si>
  <si>
    <t>DEIS MARIA LIMA CUNHA SILVA</t>
  </si>
  <si>
    <t>EDILSON RODRIGUES DA SILVA</t>
  </si>
  <si>
    <t>ELLEN PATRICIA COSTA FERNANDES</t>
  </si>
  <si>
    <t>ELY AVELINO DA SILVA</t>
  </si>
  <si>
    <t>EMANUELA COSTA DE SOUSA FIRMINO</t>
  </si>
  <si>
    <t>FRANCISCA DE FATIMA ANDRADE VASCONCELOS</t>
  </si>
  <si>
    <t>FRANCISCO MARQUES DE MEDEIROS</t>
  </si>
  <si>
    <t>GERMANA DALIA DE OLIVEIRA LIMA</t>
  </si>
  <si>
    <t>GILBERTO FERREIRA DOS SANTOS</t>
  </si>
  <si>
    <t>GLORIA MARIA SOARES DE SOUZA</t>
  </si>
  <si>
    <t>HYAGO RUAN LIRA LIMA</t>
  </si>
  <si>
    <t>IDALVA DE ALMEIDA NOBREGA</t>
  </si>
  <si>
    <t>IRANILDA ALMEIDA DE SOUSA</t>
  </si>
  <si>
    <t>JAIDE KENIA DO NASCIMENTO COSTA</t>
  </si>
  <si>
    <t>JANESLANIA ALVES DE OLIVEIRA</t>
  </si>
  <si>
    <t>JERLYANE DAYSE MONTEIRO DOS SANTOS</t>
  </si>
  <si>
    <t>JOAO BATISTA ALVES</t>
  </si>
  <si>
    <t>JOSE JANDUI COSTA DE ARAUJO</t>
  </si>
  <si>
    <t>JOSE NIKACIO JUNIOR LOPES VIEIRA</t>
  </si>
  <si>
    <t>JOSEFA ROSELIA DE OLIVEIRA BARBOSA</t>
  </si>
  <si>
    <t>KADYDJA MENEZES DA ROCHA BARRETO</t>
  </si>
  <si>
    <t>KARENINNE MIRANDA DE PAIVA</t>
  </si>
  <si>
    <t>KEMPES FRANCISCO PEDROSA DA COSTA</t>
  </si>
  <si>
    <t>LARISSA FERREIRA DE PONTES GOMES</t>
  </si>
  <si>
    <t>LILIA SANTOS NASCIMENTO</t>
  </si>
  <si>
    <t>LUCIARA DIAS DE SOUZA</t>
  </si>
  <si>
    <t>MARIA DA PENHA ISMAEL DA SILVA</t>
  </si>
  <si>
    <t>MARIA DA SALETE FIRMINO FALCAO DA SILVA</t>
  </si>
  <si>
    <t>MARIA DAS NEVES DE CARVALHO</t>
  </si>
  <si>
    <t>MARIA DE FATIMA CAMPOS DA SILVA</t>
  </si>
  <si>
    <t>MARIA DO DESTERRO LOPES CAVALCANTI DE ANDRADE</t>
  </si>
  <si>
    <t>MARIA HELENA FERNANDES BEZERRA</t>
  </si>
  <si>
    <t>MARIA JOSE DE OLIVEIRA SOUZA</t>
  </si>
  <si>
    <t>MARIA PONCIANO DE ALEXANDRE ALVES</t>
  </si>
  <si>
    <t>MARIA WELMA DOS SANTOS SOUSA</t>
  </si>
  <si>
    <t>MATHEUS LIRA VELOSO MONTEIRO</t>
  </si>
  <si>
    <t>MICHELINE MOURA ALVES RAMALHO</t>
  </si>
  <si>
    <t>NOELMA SANTOS DA SILVA</t>
  </si>
  <si>
    <t>OLGA LARISSA VEIGA FERREIRA</t>
  </si>
  <si>
    <t>PEDRO LOURENCO FILHO</t>
  </si>
  <si>
    <t>RAMON LIMA ALVES</t>
  </si>
  <si>
    <t>REGINILDA DA SILVA VAZ</t>
  </si>
  <si>
    <t>ROGERIA DA SILVA MEDEIROS SOARES</t>
  </si>
  <si>
    <t>RONALDO DOS SANTOS</t>
  </si>
  <si>
    <t>ROSANA DE LUNA SAPAZIAN</t>
  </si>
  <si>
    <t>TANIA DE LOURDES PESSOA DE ANDRADE SOBREIRA</t>
  </si>
  <si>
    <t>ULISSES PEREIRA DE LIMA</t>
  </si>
  <si>
    <t>VALDELILDE MARREIRO DE SANTANA GOMES</t>
  </si>
  <si>
    <t>VERONICA HELENA DE PAIVA MADRUGA</t>
  </si>
  <si>
    <t>VINICIUS GABRIEL DA SILVA</t>
  </si>
  <si>
    <t>WALDEISA DIAS DE SANTANA MOREIRA</t>
  </si>
  <si>
    <t>WALKIRIA DIAS DE SANTANA MARTINS</t>
  </si>
  <si>
    <t>ALGACY DE ARRUDA PALMEIRA</t>
  </si>
  <si>
    <t>ANA MARIA DOS SANTOS</t>
  </si>
  <si>
    <t>CELIA MARIA MENDES NOBREGA DE ALENCAR</t>
  </si>
  <si>
    <t>CELIO ROMERO FORMIGA FIGUEIREDO</t>
  </si>
  <si>
    <t>DANILO ALVES DA SILVA</t>
  </si>
  <si>
    <t>DOUGLAS DE OLIVEIRA DOMINGOS</t>
  </si>
  <si>
    <t>JOELITON SUELDO CAVALCANTE ARAUJO</t>
  </si>
  <si>
    <t>JOSE CELSO GOMES</t>
  </si>
  <si>
    <t>JULIANA BARROS DE OLIVEIRA</t>
  </si>
  <si>
    <t>KAROLLYNA GOMES BATISTA</t>
  </si>
  <si>
    <t>LETICIA BIANCA LINS MOUREIRA</t>
  </si>
  <si>
    <t>MANUEL ARAUJO DA SILVA</t>
  </si>
  <si>
    <t>MARIA DAS GRACAS LIMA VIEIRA</t>
  </si>
  <si>
    <t>MARIA GEOVANIA DA SILVA ARAUJO</t>
  </si>
  <si>
    <t>MAURILIO LIRA SOUZA</t>
  </si>
  <si>
    <t>MICHELE LACET NORAT DE HOLANDA</t>
  </si>
  <si>
    <t>ROBERTA DE OLIVEIRA TAVARES</t>
  </si>
  <si>
    <t>ROBERTA PEREIRA FERREIRA</t>
  </si>
  <si>
    <t>ROSIVALDO OLIVEIRA DE MELO</t>
  </si>
  <si>
    <t>SILVANA PEREIRA MELO</t>
  </si>
  <si>
    <t>SUENIA BENTO FREIRE BASTOS</t>
  </si>
  <si>
    <t>SYANA MONTEIRO DE ALENCAR RAMOS</t>
  </si>
  <si>
    <t>TAYNAR GABRIELA DA CUNHA DO NASCIMENTO</t>
  </si>
  <si>
    <t>TERCIO DAS NEVES ALMEIDA</t>
  </si>
  <si>
    <t>VILMA LUCIA URQUIZA CAVALCANTE</t>
  </si>
  <si>
    <t>WERTSE DOS SANTOS VIEIRA</t>
  </si>
  <si>
    <t>ALLANA CELIA ATANAZIO AMORIM</t>
  </si>
  <si>
    <t>ALYSON HENRIQUE RODRIGUES DA SILVA</t>
  </si>
  <si>
    <t>ANDRE JOSE PAIVA DE VASCONCELOS</t>
  </si>
  <si>
    <t>ANTONIO CARLOS DA SILVA</t>
  </si>
  <si>
    <t>CLAUDELUCIA MADALENA MARTINS DA SILVA</t>
  </si>
  <si>
    <t>CORDELIA CAMARA VILAR</t>
  </si>
  <si>
    <t>EDNA BATISTA DOS SANTOS</t>
  </si>
  <si>
    <t>EDSON DA COSTA E SILVA</t>
  </si>
  <si>
    <t>FRANCISCO ABRANTES SARMENTO</t>
  </si>
  <si>
    <t>GEILSON NASCIMENTO DE SOUZA</t>
  </si>
  <si>
    <t>GERALDA MAGDALA SANTOS SALUSTINO</t>
  </si>
  <si>
    <t>GILZELIA ARAUJO DE ALCANTARA</t>
  </si>
  <si>
    <t>JANDILENE RAMOS</t>
  </si>
  <si>
    <t>JOELMA ANDRADE CARDOSO DOS SANTOS</t>
  </si>
  <si>
    <t>LUCAS LACERDA DE AZEVEDO</t>
  </si>
  <si>
    <t>LUCIANO PEREIRA MARTINS</t>
  </si>
  <si>
    <t>MAGDALA BRITO BARBOSA</t>
  </si>
  <si>
    <t>MARGARIDA FELISMINO DA SILVA ALVES</t>
  </si>
  <si>
    <t>MARIA AMAVEL GONDIM DE OLIVEIRA</t>
  </si>
  <si>
    <t>MARIA BETANIA MONTEIRO QUELE</t>
  </si>
  <si>
    <t>MARIA IEDA CORREIA PEREIRA</t>
  </si>
  <si>
    <t>MARIA NEUSANI DE OLIVEIRA</t>
  </si>
  <si>
    <t>MOISES COSTA NETO</t>
  </si>
  <si>
    <t>RAMAYANA FERREIRA FERNANDES PIMENTEL</t>
  </si>
  <si>
    <t>SUENIA XAVIER DE LIMA</t>
  </si>
  <si>
    <t>VANDERNUZA CAVALCANTE DA SILVA</t>
  </si>
  <si>
    <t>VIVIANE DALA PAULA CORDEIRO</t>
  </si>
  <si>
    <t>ADIANA DE SOUZA PAULA SILVA</t>
  </si>
  <si>
    <t>ALBA LUCIA COELHO CAVALCANTI LIMA</t>
  </si>
  <si>
    <t>AMANDA ANDREA OLIVEIRA CABRAL</t>
  </si>
  <si>
    <t>ANA CAROLINA QUEIROZ DE CARVALHO</t>
  </si>
  <si>
    <t>ANA KAROLYNY NOBERTO DE VASCONCELOS</t>
  </si>
  <si>
    <t>ANGELA DE CASSIA GONCALVES BRASILEIRO</t>
  </si>
  <si>
    <t>ANTONIO DE PADUA DIAS ARAUJO</t>
  </si>
  <si>
    <t>ANTONIO FELIPE DOS SANTOS</t>
  </si>
  <si>
    <t>CELIA MARIA FERREIRA SANTOS DA SILVA</t>
  </si>
  <si>
    <t>CELIA REJANE DOS SANTOS SILVA</t>
  </si>
  <si>
    <t>CIDILENE CESAR DE ANDRADE</t>
  </si>
  <si>
    <t>CREOZETE PEREIRA SILVA</t>
  </si>
  <si>
    <t>DAYANNY DEYSE LEITE RODRIGUES</t>
  </si>
  <si>
    <t>EDILMA CRISTINA RODRIGUES DE ALEXANDRIA</t>
  </si>
  <si>
    <t>EDMILSON EZEQUIEL CANTALICE</t>
  </si>
  <si>
    <t>EDUARDO DOS SANTOS</t>
  </si>
  <si>
    <t>ELANE PEREIRA DE ALMEIDA</t>
  </si>
  <si>
    <t>EVERTON PEREIRA DA SILVA</t>
  </si>
  <si>
    <t>FELIZARDO JOB E MEIRA</t>
  </si>
  <si>
    <t>FRANCISNEIDE QUEIROZ MEDEIROS DA SILVA</t>
  </si>
  <si>
    <t>ISLENE MANGUEIRA SOARES</t>
  </si>
  <si>
    <t>ITAMAR MENDONCA DOS SANTOS</t>
  </si>
  <si>
    <t>JESSICA RODRIGUES FERRER</t>
  </si>
  <si>
    <t>JESSYKA ALVES DE FIGUEIREDO SA</t>
  </si>
  <si>
    <t>JOANA D ARC DA SILVA VIEIRA</t>
  </si>
  <si>
    <t>JOELMA MARIA ALVES</t>
  </si>
  <si>
    <t>JOSE CARLOS SILVA JUNIOR</t>
  </si>
  <si>
    <t>JOSE GIVALDO OLIVEIRA DE LIMA</t>
  </si>
  <si>
    <t>KATIA MAGNA LINO DO NASCIMENTO</t>
  </si>
  <si>
    <t>LARISSA ARVELOS</t>
  </si>
  <si>
    <t>LEONARDO LUIS DA SILVA COSTA</t>
  </si>
  <si>
    <t>LORANEIDE NUNES DIAS NOVO LOPES</t>
  </si>
  <si>
    <t>LUCIANA KALINI SILVA PORTELA</t>
  </si>
  <si>
    <t>LUCICLEIDE ALEXANDRE DO NASCIMENTO</t>
  </si>
  <si>
    <t>MAISA RODRIGUES GOUVEIA</t>
  </si>
  <si>
    <t>MANOEL ELIAS FILHO</t>
  </si>
  <si>
    <t>MARCOS ANTONIO PEREIRA MONTEIRO</t>
  </si>
  <si>
    <t>MARIA DE FATIMA DA SILVA</t>
  </si>
  <si>
    <t>MARIA DE FATIMA MARCULINO LOPES</t>
  </si>
  <si>
    <t>MARIA DO LIVRAMENTO MARREIRO SOUZA</t>
  </si>
  <si>
    <t>MARIA LENILZA DE OLIVEIRA</t>
  </si>
  <si>
    <t>MARIA ROSANA DE OLIVEIRA</t>
  </si>
  <si>
    <t>MARIA TALITA PACHECO DE OLIVEIRA</t>
  </si>
  <si>
    <t>MARIA VALDILENE TOLENTINO NOGUEIRA</t>
  </si>
  <si>
    <t>MARISTELA VIEGAS DA CUNHA</t>
  </si>
  <si>
    <t>MATILDE ANA DE PONTES VIDAL</t>
  </si>
  <si>
    <t>MONICA AMANCIO DO NASCIMENTO QUEIROZ</t>
  </si>
  <si>
    <t>NIVANIA MARIA DE ANDRADE ROCHA</t>
  </si>
  <si>
    <t>RENATA DA COSTA CORREIA LIMA</t>
  </si>
  <si>
    <t>ROBELLI ALVES DE SOUZA</t>
  </si>
  <si>
    <t>ROBERTO LUCIO PEREIRA ANDRADE</t>
  </si>
  <si>
    <t>ROMILDO BARBOSA PESSOA</t>
  </si>
  <si>
    <t>RONALDO DE ANDRADE VIEIRA</t>
  </si>
  <si>
    <t>ROSANGELA LIGIA MENDONCA SOARES DE CARVALHO</t>
  </si>
  <si>
    <t>SANDEILSON BESERRA NUNES</t>
  </si>
  <si>
    <t>SILVANETE OLIVEIRA VENANCIO BARBOSA DE SOUZA</t>
  </si>
  <si>
    <t>THALISON BRUNO HOLANDA DA SILVA</t>
  </si>
  <si>
    <t>UBIRACY GADELHA GABRIEL</t>
  </si>
  <si>
    <t>VALTER LIMA PIMENTEL</t>
  </si>
  <si>
    <t>VIRGINIA DE LOURDES GONCALVES BRAZ</t>
  </si>
  <si>
    <t>WILDISCLEIDE FELIX AUGUSTO</t>
  </si>
  <si>
    <t>ABIMADABE VIEIRA</t>
  </si>
  <si>
    <t>ADRIANA LINO SANTOS DA SILVA</t>
  </si>
  <si>
    <t>ALEXANDRE MARCELINO TAVARES DE LACERDA</t>
  </si>
  <si>
    <t>BRUNA GOMES DE OLIVEIRA DORNELAS</t>
  </si>
  <si>
    <t>CAMILA PINHO FERNANDES</t>
  </si>
  <si>
    <t>CARLA SOLIANE BATISTA DE LIMA</t>
  </si>
  <si>
    <t>CARLOS FERNANDO ALVES DE NORONHA</t>
  </si>
  <si>
    <t>CELIA ALVES FERREIRA</t>
  </si>
  <si>
    <t>CLAUDIO MARQUES TRINDADE</t>
  </si>
  <si>
    <t>CRISTINA LUCIA BRITO NASCIMENTO</t>
  </si>
  <si>
    <t>ELIANE MARIA BARBOSA DE MENDONCA</t>
  </si>
  <si>
    <t>FELIPE CESAR PESSOA DE LIRA</t>
  </si>
  <si>
    <t>FRANCISCO LUCIANO FERREIRA VIEIRA</t>
  </si>
  <si>
    <t>GIVANEZ FRANCISCO DE ELIAS</t>
  </si>
  <si>
    <t>JAQUELINE DE ARAUJO GOMES PRAZERES</t>
  </si>
  <si>
    <t>JOAQUIM TRIGUEIRO DE ALMEIDA FILHO</t>
  </si>
  <si>
    <t>JODELICE DO SOCORRO ALVES ALBINO DA SILVA</t>
  </si>
  <si>
    <t>JOSE ALBERTO DE SOUSA DINIZ</t>
  </si>
  <si>
    <t>JULIANY LEAL MEIRA ROQUE</t>
  </si>
  <si>
    <t>LEON LUCIANO SILVA GUIMARAES</t>
  </si>
  <si>
    <t>MARCELO VIEIRA DE ANDRADE</t>
  </si>
  <si>
    <t>MARCONDES ALVES DA COSTA</t>
  </si>
  <si>
    <t>MARIA AUXILIADORA RAMALHO LUCENA</t>
  </si>
  <si>
    <t>MARIA DO CARMO AMARO DA SILVA</t>
  </si>
  <si>
    <t>MARIA DO CEU PEDROSA PINTO</t>
  </si>
  <si>
    <t>MARIA HELENA MATOS LISBOA</t>
  </si>
  <si>
    <t>MARIA JUCILENE FERNANDES DA COSTA BERNARDO</t>
  </si>
  <si>
    <t>MUCIO JOSE TORQUATO DA COSTA</t>
  </si>
  <si>
    <t>PABLO PESSOA DE MIRANDA LIMA</t>
  </si>
  <si>
    <t>RAYANE KAROLYNE TAVARES DA COSTA</t>
  </si>
  <si>
    <t>RENATA ROBERTA DE SOUZA</t>
  </si>
  <si>
    <t>RODRIGO OTAVIO BATISTA SANTIAGO</t>
  </si>
  <si>
    <t>ROSARIO DE FATIMA ROCHA DE LIMA</t>
  </si>
  <si>
    <t>ALLAN ALVES DA MATA RIBEIRO</t>
  </si>
  <si>
    <t>ANA MARIA ALVES DE SOUZA</t>
  </si>
  <si>
    <t>ANNE CHIARA FERNANDES NOBREGA</t>
  </si>
  <si>
    <t>ANTONIO ALVES MANGUEIRA</t>
  </si>
  <si>
    <t>ANTONIO FIGUEIREDO DE ALENCAR</t>
  </si>
  <si>
    <t>ARQUIMEDES FRANCA SILVA</t>
  </si>
  <si>
    <t>AUCILENE ALVES DE MORAIS</t>
  </si>
  <si>
    <t>AVELINO LEITE DE ALMEIDA NETTO</t>
  </si>
  <si>
    <t>BRUNA QUEIROZ DA SILVA</t>
  </si>
  <si>
    <t>CAIO VICTOR DA SILVA SANTOS</t>
  </si>
  <si>
    <t>CECILIA LEONIA MOREIRA MELO</t>
  </si>
  <si>
    <t>CLEYTON GUEDES EVANGELISTA</t>
  </si>
  <si>
    <t>CRISTIANE CARVALHO BEZERRA DE LIMA</t>
  </si>
  <si>
    <t>DANNILO JOSE PEREIRA</t>
  </si>
  <si>
    <t>DAVID JOALISON MOREIRA AQUINO</t>
  </si>
  <si>
    <t>EDILENE ARAUJO BOSISIO</t>
  </si>
  <si>
    <t>EDILUZE DANTAS DE ASSIS SOUZA</t>
  </si>
  <si>
    <t>ELANA DE CASTRO LIMA DE MENEZES</t>
  </si>
  <si>
    <t>ENVER JOSE LOPES CABRAL</t>
  </si>
  <si>
    <t>ERIKA FIGUEIREDO DIAS</t>
  </si>
  <si>
    <t>FABRICIA DE SOUZA SANTOS</t>
  </si>
  <si>
    <t>FABRICIA SILVA DE OLIVEIRA</t>
  </si>
  <si>
    <t>FERNANDO INOCENCIO DE ANDRADE</t>
  </si>
  <si>
    <t>FLAVIO LOUZAS ROCHA</t>
  </si>
  <si>
    <t>FRANCISCA JOELMA JANUARIO</t>
  </si>
  <si>
    <t>FRANCISCO FELIPE BARRETO OLIVEIRA</t>
  </si>
  <si>
    <t>GILMA ARAUJO COELHO</t>
  </si>
  <si>
    <t>GISLEINE RIBEIRO LEAL</t>
  </si>
  <si>
    <t>GLAYTSON DE MORAES SANTIAGO</t>
  </si>
  <si>
    <t>GRACE MARY NUNES DE AZEVEDO LAURIANO</t>
  </si>
  <si>
    <t>HELIO MANOEL LOPES PINTO</t>
  </si>
  <si>
    <t>HERCELITA GUEDES ALMEIDA</t>
  </si>
  <si>
    <t>INGRID MARIA DA SILVA GOMES</t>
  </si>
  <si>
    <t>JANEIDE CHACON BATISTA</t>
  </si>
  <si>
    <t>JEAN FLAVIO DA SILVA SOUZA</t>
  </si>
  <si>
    <t>JOAO MARCOS DE OLIVEIRA</t>
  </si>
  <si>
    <t>JOSE IVANILDO DE ARRUDA</t>
  </si>
  <si>
    <t>JOSE WILSON DA SILVA PEREIRA</t>
  </si>
  <si>
    <t>JOSELIO CASSIANO DOS SANTOS</t>
  </si>
  <si>
    <t>JOSEMAR ADEMAR DA SILVA</t>
  </si>
  <si>
    <t>JOSEMAR SOUZA DA SILVA</t>
  </si>
  <si>
    <t>JOSENILDE SOARES MARTINS DA SILVA</t>
  </si>
  <si>
    <t>KALYNA KESYA SOARES DE OLIVEIRA SILVA</t>
  </si>
  <si>
    <t>KATIA SURAMA FERNANDES PEREIRA BARBOSA</t>
  </si>
  <si>
    <t>LAYANNE BERTOSO EVANGELISTA</t>
  </si>
  <si>
    <t>LESLEY MARIA VIEIRA SANTIAGO</t>
  </si>
  <si>
    <t>LUANA FERREIRA CAMARA GENOUD</t>
  </si>
  <si>
    <t>LUIZ CARLOS GOMES BARRETO GABI</t>
  </si>
  <si>
    <t>MAIRA TAVARES GADELHA</t>
  </si>
  <si>
    <t>MARCIO SERGIO DE VASCONCELOS NASCIMENTO</t>
  </si>
  <si>
    <t>MARIA DO CARMO DOS SANTOS</t>
  </si>
  <si>
    <t>MARIA EMMANUELE RODRIGUES MONTEIRO</t>
  </si>
  <si>
    <t>MARIA JOSE MEDEIROS DA SILVA</t>
  </si>
  <si>
    <t>MARIA JOSE ROCHA ALVES</t>
  </si>
  <si>
    <t>MARIA LUCIA DE ABRANTES TORRES</t>
  </si>
  <si>
    <t>MARIA LUCIA TRAJANO DA SILVA LIMA</t>
  </si>
  <si>
    <t>MARIA MARCIA FERREIRA FRANCISCO</t>
  </si>
  <si>
    <t>MARIA REJANE PEREIRA DA COSTA</t>
  </si>
  <si>
    <t>MARILEIDE RIBEIRO GOMES</t>
  </si>
  <si>
    <t>MARILENE FALCAO DA SILVA</t>
  </si>
  <si>
    <t>MARILIA CIBELLI VICENTE DE OLIVEIRA SANTOS MO</t>
  </si>
  <si>
    <t>MARIO ANASTACIO GALDINO DO VALLO</t>
  </si>
  <si>
    <t>MIRIAN GONCALVES DIAS</t>
  </si>
  <si>
    <t>MONALISA JORDANA ALMEIDA ALVES DA SILVA</t>
  </si>
  <si>
    <t>MONICA MARIA SOUZA DA SILVA</t>
  </si>
  <si>
    <t>PAULO DE SA PEREIRA</t>
  </si>
  <si>
    <t>PEDRO HENRIQUE MAGALHAES QUEIROZ</t>
  </si>
  <si>
    <t>RENARTE DANTAS DE ARAUJO</t>
  </si>
  <si>
    <t>SANDRA MARIA DE ANDRADE ARAUJO</t>
  </si>
  <si>
    <t>SERGIO SIMOES SORRENTINO</t>
  </si>
  <si>
    <t>SEVERINO DE BRITO SILVA</t>
  </si>
  <si>
    <t>SEVERINO IDALINO</t>
  </si>
  <si>
    <t>SHELZEA MARIA BEZERRA OLIVEIRA</t>
  </si>
  <si>
    <t>SUELY ARAGAO RODRIGUES</t>
  </si>
  <si>
    <t>SUELY LAURINDO GOMES</t>
  </si>
  <si>
    <t>SUSANETE CRUZ FERREIRA</t>
  </si>
  <si>
    <t>THUANNY ERLY DIAS REITZEL</t>
  </si>
  <si>
    <t>URIJATAN TEIXEIRA DE CARVALHO POLARI SOUTO</t>
  </si>
  <si>
    <t>VANIA DE FATIMA LIMA CARNEIRO LEMOS MOREIRA</t>
  </si>
  <si>
    <t>VERONICA VICENTE FERREIRA</t>
  </si>
  <si>
    <t>VICTOR DA SILVA ALMEIDA</t>
  </si>
  <si>
    <t>WAGNER DE SOUSA PATRICIO</t>
  </si>
  <si>
    <t>ADRIANA CLAUDIA DE SOUSA COSTA</t>
  </si>
  <si>
    <t>AILTON MELO DE MORAES</t>
  </si>
  <si>
    <t>ALEXANDRE BRITO DE FARIA</t>
  </si>
  <si>
    <t>ALYSSON NERI AMARAL DE MEDEIROS</t>
  </si>
  <si>
    <t>AMANDA MOURY FERNANDES BIONI</t>
  </si>
  <si>
    <t>ANA CECYLIA DE ASSIS XAVIER E SA</t>
  </si>
  <si>
    <t>ANA LUCIA DA SILVA</t>
  </si>
  <si>
    <t>ANA LUCIA DE FATIMA SILVA RACHMAN</t>
  </si>
  <si>
    <t>ANA LUISA ARAUJO DE AMORIM</t>
  </si>
  <si>
    <t>ANALIA CHAVES DE ALBUQUERQUE</t>
  </si>
  <si>
    <t>ANNA KRISTYNA ARAUJO DA SILVA BARBOSA</t>
  </si>
  <si>
    <t>ANNE CARINE VICENTE MARQUES</t>
  </si>
  <si>
    <t>AUGUSTO LUIS PEREIRA DE MEIRELES</t>
  </si>
  <si>
    <t>BARBARA GRAICE MACHADO GRISI</t>
  </si>
  <si>
    <t>CLAUDIA COSTA DO NASCIMENTO</t>
  </si>
  <si>
    <t>CLAUDIA SOUSA ANDRADE</t>
  </si>
  <si>
    <t>DANIEL ANDRADE DA SILVA</t>
  </si>
  <si>
    <t>DANIELLE ANDRADE DA SILVA</t>
  </si>
  <si>
    <t>DAVI CAMELO HEIM</t>
  </si>
  <si>
    <t>DAVIANA GRANJEIRO DA SILVA</t>
  </si>
  <si>
    <t>DAYSE DE LUCI ESTEVAM AZEVEDO DE ARAUJO</t>
  </si>
  <si>
    <t>DEBORA FERNANDES REIS MACIEL</t>
  </si>
  <si>
    <t>EDILSON ANDRADE DE OLIVEIRA DIAS</t>
  </si>
  <si>
    <t>EDUARDO AUGUSTO PAIVA GALVAO</t>
  </si>
  <si>
    <t>ELIANE MARIA FERREIRA DE ALMEIDA</t>
  </si>
  <si>
    <t>ELISABETH FERREIRA DO NASCIMENTO</t>
  </si>
  <si>
    <t>ERIKA CRISTINE MACIEL ANDRIOLA</t>
  </si>
  <si>
    <t>EULINA MARIA BARBOSA</t>
  </si>
  <si>
    <t>EVANDUIR PEREIRA DA SILVA JUNIOR</t>
  </si>
  <si>
    <t>EVANIA PAIVA ALVES DOS SANTOS</t>
  </si>
  <si>
    <t>FABIANE MACIEL DA ROCHA</t>
  </si>
  <si>
    <t>FABIO DE SOUSA SOBRAL</t>
  </si>
  <si>
    <t>FILIPE AUGUSTO CARVALHO DE LUNA FREIRE</t>
  </si>
  <si>
    <t>FRANCISCA DE ARAUJO MEDEIROS</t>
  </si>
  <si>
    <t>GENIVALDO DA SILVA FIGUEIREDO</t>
  </si>
  <si>
    <t>GLAUCYARA GOMES FRADE</t>
  </si>
  <si>
    <t>GUILHERME ANTONIO FERREIRA</t>
  </si>
  <si>
    <t>HELDER CASTRO DE MELO SILVA</t>
  </si>
  <si>
    <t>HELOISA HELENA COSTA DE ARAUJO CAVALCANTI</t>
  </si>
  <si>
    <t>HILDETH HELIDA COSTA DE ARAUJO</t>
  </si>
  <si>
    <t>IVANCIA DONATO DE LUNA SOUSA</t>
  </si>
  <si>
    <t>IVONEIDE LIMA DA SILVA</t>
  </si>
  <si>
    <t>JERFESON ENEDINO DA COSTA</t>
  </si>
  <si>
    <t>JOAO BERNARDO DA SILVA NASCIMENTO</t>
  </si>
  <si>
    <t>JONATAS MARIZ DE OLIVEIRA</t>
  </si>
  <si>
    <t>JOSE DOS SANTOS MOREIRA</t>
  </si>
  <si>
    <t>JUSSARA FERREIRA DA SILVA</t>
  </si>
  <si>
    <t>KARINALANE DA SILVA ARAUJO DUARTE</t>
  </si>
  <si>
    <t>LAURA FERNANDA COSTA LIMEIRA</t>
  </si>
  <si>
    <t>LIDIANNE DE ALBUQUERQUE VEIGA</t>
  </si>
  <si>
    <t>LUCICLEIDE SATIRO DA NOBREGA</t>
  </si>
  <si>
    <t>LUCILENE TEIXEIRA DA SILVA</t>
  </si>
  <si>
    <t>LUCIVANIA HERCULANO DA SILVA</t>
  </si>
  <si>
    <t>LUIS PAULO QUEIROZ SAAVEDRA</t>
  </si>
  <si>
    <t>LUIZ GUSTAVO RODRIGUES DE OLIVEIRA</t>
  </si>
  <si>
    <t>LUZIA DE FATIMA ALMEIDA</t>
  </si>
  <si>
    <t>MAINNE SOUSA DA SILVA ALVES</t>
  </si>
  <si>
    <t>MARIA DO CARMO SILVA</t>
  </si>
  <si>
    <t>MARIA DO SOCORRO DE LUCENA GOMES</t>
  </si>
  <si>
    <t>MARIA JOSE DA SILVA ARAUJO</t>
  </si>
  <si>
    <t>MARIA SONIA DO CARMO ALBUQUERQUE CARVALHO</t>
  </si>
  <si>
    <t>MARIA WERUSKA PEREIRA DE OLIVEIRA</t>
  </si>
  <si>
    <t>MARIANA BORBA DE OLIVEIRA</t>
  </si>
  <si>
    <t>MAUDIVAN PEREIRA DANTAS</t>
  </si>
  <si>
    <t>MAYANA CYBELE DANTAS DE OLIVEIRA</t>
  </si>
  <si>
    <t>MICAELA AMANCIO SOARES DE LACERDA</t>
  </si>
  <si>
    <t>OLDINEIA BATISTA DE SOUZA CALIXTO</t>
  </si>
  <si>
    <t>ONALDO GOMES FALCAO</t>
  </si>
  <si>
    <t>PATRICIA CHIANCA DA SILVA</t>
  </si>
  <si>
    <t>PATRICIA FORMIGA DE FIGUEIREDO</t>
  </si>
  <si>
    <t>PAULA DE ANDRADE LINS</t>
  </si>
  <si>
    <t>PEDRO ALEXANDRE SOUZA DE ALBUQUERQUE</t>
  </si>
  <si>
    <t>PEDRO JALI NOBRIGA DE SOUZA</t>
  </si>
  <si>
    <t>RAFAEL MAXIMINO DOS SANTOS</t>
  </si>
  <si>
    <t>RAPHAEL PERICLES DA SILVA BORGES</t>
  </si>
  <si>
    <t>RAYLDA KARLA SOARES DE SOUSA</t>
  </si>
  <si>
    <t>RICARDO ANTONIO CROCCIA MACEDO</t>
  </si>
  <si>
    <t>RODRIGO HENRIQUE ARAUJO DA COSTA</t>
  </si>
  <si>
    <t>RUBIA GONCALVES ARAUJO</t>
  </si>
  <si>
    <t>SANDRA CAROLINA DE OLIVEIRA LEAO</t>
  </si>
  <si>
    <t>SELMA NERI FERREIRA DE MEDEIROS</t>
  </si>
  <si>
    <t>SOLANGE ARAUJO RIBEIRO DA COSTA</t>
  </si>
  <si>
    <t>SUELY SOUZA DE LUNA GOMES</t>
  </si>
  <si>
    <t>TAMIRES DE LIMA SANTIAGO</t>
  </si>
  <si>
    <t>THAIZA ISIDRO VIEIRA</t>
  </si>
  <si>
    <t>THAYNNA FERREIRA RIZATO</t>
  </si>
  <si>
    <t>VALERIA DE SOUZA VIEIRA</t>
  </si>
  <si>
    <t>VALTER GOMES DIAS JUNIOR</t>
  </si>
  <si>
    <t>WILLIAM LACERDA MOURAO</t>
  </si>
  <si>
    <t>WILMA ISOLDA BRITO FELIX</t>
  </si>
  <si>
    <t>AMANDA TORRES TRAJANO</t>
  </si>
  <si>
    <t>ANA VALDETE LIMA MOREIRA</t>
  </si>
  <si>
    <t>ANDELLO MYCHAEL FERREIRA SOARES DA SILVA</t>
  </si>
  <si>
    <t>ANDREA GIOVANA LUCENA DANTAS</t>
  </si>
  <si>
    <t>ARAMIS LINS BARRETO FILHO</t>
  </si>
  <si>
    <t>CELIA MARIA NOBREGA COUTINHO</t>
  </si>
  <si>
    <t>CHARLYS AUGUSTO PINTO DE ALENCAR FREIRE</t>
  </si>
  <si>
    <t>CHIRLEY JUVINO DE SOUZA</t>
  </si>
  <si>
    <t>CICERA OLIVIA DIAS HOLANDA ALVES</t>
  </si>
  <si>
    <t>CID DAVID DE FREITAS</t>
  </si>
  <si>
    <t>EDUARDO ISIDORO DOS SANTOS</t>
  </si>
  <si>
    <t>FERNANDA RODRIGUES DE LIMA</t>
  </si>
  <si>
    <t>FRANCISCO ROBSON CARVALHO DE OLIVEIRA</t>
  </si>
  <si>
    <t>GABRIELA EMILLY DE SOUZA ALBUQUERQUE</t>
  </si>
  <si>
    <t>GILCELIA TELMA DE HOLANDA</t>
  </si>
  <si>
    <t>GIVALBERTO ALVES FERREIRA</t>
  </si>
  <si>
    <t>GLICIA LANY COUTO DE OLIVEIRA</t>
  </si>
  <si>
    <t>HELIO SANTIAGO RODRIGUES ABDALA</t>
  </si>
  <si>
    <t>IRANILDE DOS SANTOS ROCHA</t>
  </si>
  <si>
    <t>ISAIAS GOMES DE OLIVEIRA</t>
  </si>
  <si>
    <t>JESSECLEIDE GONCALVES DE OLIVEIRA</t>
  </si>
  <si>
    <t>JOSE FLAVIO DE ALEXANDRIA</t>
  </si>
  <si>
    <t>JOSE LUIZ SCHROEDER WANDERLEY JUNIOR</t>
  </si>
  <si>
    <t>JOSEFA REJANE LUIZ FERREIRA</t>
  </si>
  <si>
    <t>LEANDRO DIOMERIO JOAO DOS SANTOS</t>
  </si>
  <si>
    <t>LEONARDO HENRIQUE ALVES DE ALBUQUERQUE</t>
  </si>
  <si>
    <t>LUCAS PRANDO DA SILVA</t>
  </si>
  <si>
    <t>LUCIANA ALVES DA SILVA</t>
  </si>
  <si>
    <t>LUIZ ANTONIO FERREIRA BARBOSA</t>
  </si>
  <si>
    <t>MARCELA ALVES DA SILVA</t>
  </si>
  <si>
    <t>MARIA DE FATIMA VERAS DE CARVALHO</t>
  </si>
  <si>
    <t>MARIA DO SOCORRO BASTOS MADRUGA</t>
  </si>
  <si>
    <t>MARIA JACY CAJU DO EGITO</t>
  </si>
  <si>
    <t>MARIA MADALENA DO NASCIMENTO</t>
  </si>
  <si>
    <t>MIKAYLSON ROCHA DA SILVA</t>
  </si>
  <si>
    <t>NEIDE FERREIRA DA SILVA</t>
  </si>
  <si>
    <t>ROBERIO CAVALCANTE DA FONSECA</t>
  </si>
  <si>
    <t>ROBSON SANTANA DA SILVA</t>
  </si>
  <si>
    <t>ROSENILDO CHAGAS MORAIS</t>
  </si>
  <si>
    <t>SANDRA DE LOURDES BEZERRA PATRICIO</t>
  </si>
  <si>
    <t>SUSYE CLEA DA SILVA MACHADO PEREIRA</t>
  </si>
  <si>
    <t>TASSIA FERNANDES CARVALHO PARIS DE LIMA</t>
  </si>
  <si>
    <t>TEREZA MONICA SOLANO MACEDO DE BRITO</t>
  </si>
  <si>
    <t>VERA LUCIA DE FONTES QUEIROZ ABRANTES</t>
  </si>
  <si>
    <t>ALBERTO DOMINGOS SOARES</t>
  </si>
  <si>
    <t>ALESSANDRA ARAUJO DE SOUZA</t>
  </si>
  <si>
    <t>ALINE ALMEIDA DE LIMA</t>
  </si>
  <si>
    <t>AUREA REGIA OLIVEIRA DA SILVA</t>
  </si>
  <si>
    <t>BEATRIZ XAVIER MACEDO DA LUZ BISNETA</t>
  </si>
  <si>
    <t>CLAUDIA DE OLIVEIRA RIBEIRO</t>
  </si>
  <si>
    <t>CONCEICAO MARIA DE ARAUJO SILVA</t>
  </si>
  <si>
    <t>ERIZALBA FERREIRA DA COSTA</t>
  </si>
  <si>
    <t>GIZONITA DOS SANTOS FEITOSA</t>
  </si>
  <si>
    <t>IVAN CLEIDSON ALVES</t>
  </si>
  <si>
    <t>JOANA PATRICIA DOS SANTOS ALVES</t>
  </si>
  <si>
    <t>JOANNE MARIA LIMA DA SILVA</t>
  </si>
  <si>
    <t>JOHN EVERTON SOUZA DA SILVA</t>
  </si>
  <si>
    <t>JOHN WERNE DA SILVA</t>
  </si>
  <si>
    <t>JOSE CAETANO DA SILVA</t>
  </si>
  <si>
    <t>JULLYANA QUEIROZ DE ARAGAO SA</t>
  </si>
  <si>
    <t>KAMILLY VIRGINIA MAIA CALADO DUARTE</t>
  </si>
  <si>
    <t>KRISMILLAR BALDEON TARAZONA</t>
  </si>
  <si>
    <t>LUCIA DE FATIMA MIRANDA DE PAIVA XAVIER</t>
  </si>
  <si>
    <t>MARENILDE DA COSTA NASCIMENTO FEITOSA</t>
  </si>
  <si>
    <t>MARIA GEANINNE DE OLIVEIRA SILVA</t>
  </si>
  <si>
    <t>MIQUEIAS DOS SANTOS VITORINO</t>
  </si>
  <si>
    <t>SEBASTIAO JOSE DE ASSIS</t>
  </si>
  <si>
    <t>SEVERINO FELIX DE SOUZA</t>
  </si>
  <si>
    <t>SHEILLA FADJA MOREIRA RIQUE</t>
  </si>
  <si>
    <t>VALESCA SOARES MARTINS DE ALENCAR</t>
  </si>
  <si>
    <t>VERONICA SANTOS PEQUENO</t>
  </si>
  <si>
    <t>ANDRE LUIS PASSOS PEQUENO</t>
  </si>
  <si>
    <t>DANIELA CRISTINA LEAO DE MENESES</t>
  </si>
  <si>
    <t>DIEGO DAVID DE LIMA</t>
  </si>
  <si>
    <t>EDSON LOPES DE MORAES</t>
  </si>
  <si>
    <t>FELIPE DIEGO ANDRADE RAMOS</t>
  </si>
  <si>
    <t>IVANA DRIELE BARBOSA LACERDA</t>
  </si>
  <si>
    <t>JOSE JEAN TAVARES RABELO</t>
  </si>
  <si>
    <t>KESIA HADASSA CARNEIRO VENCESLAU</t>
  </si>
  <si>
    <t>LUIZ DE MEDEIROS ALVES</t>
  </si>
  <si>
    <t>MAIARA LINDOLFO DA PAZ</t>
  </si>
  <si>
    <t>MARIA DAS GRACAS DA SILVA</t>
  </si>
  <si>
    <t>MARIA DE FATIMA LEITE</t>
  </si>
  <si>
    <t>MARIA LUIZA SANTOS SOUZA</t>
  </si>
  <si>
    <t>MICHELINE FERRAZ PEREIRA</t>
  </si>
  <si>
    <t>NICHELLE CAROLLINY DE OLIVEIRA NASCIMENTO</t>
  </si>
  <si>
    <t>RAFAEL ARAUJO DA SILVA</t>
  </si>
  <si>
    <t>RAYARA HELOISA DE LIMA NEVES</t>
  </si>
  <si>
    <t>ROMULO ALVES DO NASCIMENTO</t>
  </si>
  <si>
    <t>TIAGO PEREIRA DE LIMA</t>
  </si>
  <si>
    <t>VALESKA DOS SANTOS OLIVEIRA</t>
  </si>
  <si>
    <t>ALEX ANTONIO ABRANTES MARQUES SILVA</t>
  </si>
  <si>
    <t>ALUIZIO VICTOR DA SILVA JUNIOR</t>
  </si>
  <si>
    <t>ANTONIO ROBERTO VILELA MARQUES</t>
  </si>
  <si>
    <t>AURICELIO OLIVEIRA DE ALMEIDA</t>
  </si>
  <si>
    <t>CARLOS HENRIQUE DE SOUZA ARAUJO</t>
  </si>
  <si>
    <t>DAMIAO FERREIRA DE PAULO</t>
  </si>
  <si>
    <t>DARLLAN NEVES DA ROCHA</t>
  </si>
  <si>
    <t>DULCE MARIA FERNANDES MENESES BEZERRA</t>
  </si>
  <si>
    <t>EDENIA CESARINA DE BRITO</t>
  </si>
  <si>
    <t>ERIKA KARLA ALMEIDA DA SILVA</t>
  </si>
  <si>
    <t>ERLANDIA MARIA NICACIO XAVIER QUEIROZ</t>
  </si>
  <si>
    <t>FRANCINALDO FLORENCIO DO NASCIMENTO</t>
  </si>
  <si>
    <t>GEOVANNA LADISLAU SERRANO DE CASTRO</t>
  </si>
  <si>
    <t>GILVALBERTO BARBOSA DE CARVALHO</t>
  </si>
  <si>
    <t>HUMBERTO VIEIRA FARIAS</t>
  </si>
  <si>
    <t>ISABEL CRISTINA SAMPAIO FEITOSA</t>
  </si>
  <si>
    <t>JEANE NORONHA DO CARMO</t>
  </si>
  <si>
    <t>JOSE JOAQUIM DA SILVA</t>
  </si>
  <si>
    <t>JULIANA DINIZ PEREIRA</t>
  </si>
  <si>
    <t>LINDINALVA BATISTA DE SOUZA</t>
  </si>
  <si>
    <t>LINDJANE DOS SANTOS PEREIRA DE MEDEIROS</t>
  </si>
  <si>
    <t>LUCIA MARIA DE SOUSA MOISES</t>
  </si>
  <si>
    <t>LUIS PEREIRA DA COSTA</t>
  </si>
  <si>
    <t>LUIZ CLAUDIO MELO DE VASCONCELOS</t>
  </si>
  <si>
    <t>MANOEL MESSIAS BELISARIO NETO</t>
  </si>
  <si>
    <t>MARCIO BALBINO CAVALCANTE</t>
  </si>
  <si>
    <t>MARCOS ANTONIO FERREIRA DA SILVA</t>
  </si>
  <si>
    <t>MARCOS FERNANDO GUEDES RODRIGUES</t>
  </si>
  <si>
    <t>MARIA GORETTI SANTOS DE SOUSA</t>
  </si>
  <si>
    <t>MAXWELL BARBOZA SOARES</t>
  </si>
  <si>
    <t>NATALE DE GOIS COELHO BARBOSA</t>
  </si>
  <si>
    <t>PATRICIA EMMANUELA TORRES CAVALCANTI</t>
  </si>
  <si>
    <t>ROBERVAL DA COSTA LIMA</t>
  </si>
  <si>
    <t>ROCHELLE BEZERRA ROCHA</t>
  </si>
  <si>
    <t>ROSANGELA PACIFICO MATIAS</t>
  </si>
  <si>
    <t>SMIRNA MACIEL DA COSTA SANTANA DA SILVA</t>
  </si>
  <si>
    <t>TANILSON ENEDINO DA SILVA</t>
  </si>
  <si>
    <t>VLADIMIR SILVA DA COSTA</t>
  </si>
  <si>
    <t>WERTEVAN SILVA FERNANDES</t>
  </si>
  <si>
    <t>WILTON FERREIRA DA COSTA</t>
  </si>
  <si>
    <t>ANDERSON FELIPE MACIEIRA DA NOBREGA</t>
  </si>
  <si>
    <t>BRUNO FERNANDES DE LIMA</t>
  </si>
  <si>
    <t>EDSON DA SILVA</t>
  </si>
  <si>
    <t>HELENA ELIAS GOMES MIGUEL</t>
  </si>
  <si>
    <t>HUMBERTO DE ALENCAR BAUNILHA DIAS</t>
  </si>
  <si>
    <t>ISABEL CRISTINA SANTOS ALVES</t>
  </si>
  <si>
    <t>JERONIMO JORDAO DA SILVA</t>
  </si>
  <si>
    <t>JOAO GOMES DA FONSECA JUNIOR</t>
  </si>
  <si>
    <t>LUCAS HENRIQUES DUARTE MARQUES</t>
  </si>
  <si>
    <t>LUCIANA LIRA DE OLIVEIRA</t>
  </si>
  <si>
    <t>LUCIANE CRISTINA CALIXTO DE LIMA</t>
  </si>
  <si>
    <t>MARIA DE FATIMA DOMINGOS DE LIMA</t>
  </si>
  <si>
    <t>MARIA HILMA SILVA DE FARIAS</t>
  </si>
  <si>
    <t>MARINEUMA ADIJUTO DE OLIVEIRA</t>
  </si>
  <si>
    <t>NILSE SILVA SOARES</t>
  </si>
  <si>
    <t>RENATA COSTA DE BARROS</t>
  </si>
  <si>
    <t>ROZICLER DANTAS MARQUES</t>
  </si>
  <si>
    <t>SAULO GUIMARAES MENDONCA JUNIOR</t>
  </si>
  <si>
    <t>SAULO LEAO SIMOES</t>
  </si>
  <si>
    <t>SHIRLEY PRICILA VASCONCELOS BARBOSA</t>
  </si>
  <si>
    <t>SUZANA DA SILVA PEREIRA</t>
  </si>
  <si>
    <t>ZENILDA DE BRITO LIRA</t>
  </si>
  <si>
    <t>ANGELICA DE FATIMA DA SILVA LIMA</t>
  </si>
  <si>
    <t>CHARLENE DA SILVA ANDRADE</t>
  </si>
  <si>
    <t>ELIANE DO NASCIMENTO MENDONCA</t>
  </si>
  <si>
    <t>LUCIANA LEITE DOS SANTOS SILVA</t>
  </si>
  <si>
    <t>LUZINETE CRISTINA DOS SANTOS BARBOSA</t>
  </si>
  <si>
    <t>MARIA DAS GRACAS AZEVEDO DA ROCHA</t>
  </si>
  <si>
    <t>MARIA DO CARMO MACHADO VICENTE DE AGUIAR</t>
  </si>
  <si>
    <t>MARIA RITA MARTINS DANTAS</t>
  </si>
  <si>
    <t>MARIZETE CIPRIANO DE ARAUJO</t>
  </si>
  <si>
    <t>PATRICIA SOARES RODRIGUES DE OLIVEIRA</t>
  </si>
  <si>
    <t>RAFAEL ANDRADE DE OLIVEIRA</t>
  </si>
  <si>
    <t>VERONICA BARROS EUFLAUSINO DA SILVA</t>
  </si>
  <si>
    <t>VICTORIA GIOVANNA CHAVES FERNANDES</t>
  </si>
  <si>
    <t>VINICIUS GABRIEL CAVALCANTE DOS SANTOS</t>
  </si>
  <si>
    <t>ALINE DA SILVA MALAQUIAS LIRA</t>
  </si>
  <si>
    <t>ARIANE MALTA SALGUEIRA COSTA</t>
  </si>
  <si>
    <t>DANIELLE MARIA DA SILVA</t>
  </si>
  <si>
    <t>DIANE GOMES DE OLIVEIRA</t>
  </si>
  <si>
    <t>EDVALDO ALVES CORREIA</t>
  </si>
  <si>
    <t>GEDINA MARIA DE LIRA</t>
  </si>
  <si>
    <t>GRAZIELLE VALESCA CONCEICAO DA SILVA PESSOA</t>
  </si>
  <si>
    <t>JOAO FABIO DO NASCIMENTO</t>
  </si>
  <si>
    <t>JOSINALDO ANIBAL DOS SANTOS</t>
  </si>
  <si>
    <t>LAIZA FERREIRA SILVA DE LUCENA</t>
  </si>
  <si>
    <t>LUANA PALITOL DA COSTA</t>
  </si>
  <si>
    <t>MARCOS FABIO TAURINO DOS SANTOS</t>
  </si>
  <si>
    <t>MARIA CRISTINA FERREIRA DA SILVA</t>
  </si>
  <si>
    <t>MARIA JOSE SOUZA SOARES</t>
  </si>
  <si>
    <t>MERCIA CAVALCANTE DE OLIVEIRA VENANCIO</t>
  </si>
  <si>
    <t>NAYLANE KEILLA PEREIRA DE LIMA PONTES</t>
  </si>
  <si>
    <t>PEDRO IVO BARBOZA DE MENESES</t>
  </si>
  <si>
    <t>RENATA HENRIQUES DA COSTA</t>
  </si>
  <si>
    <t>ROMEU PEQUENO TORRES NETO</t>
  </si>
  <si>
    <t>VANDERLICE CLEMENTINO DE SOUSA SILVA</t>
  </si>
  <si>
    <t>ALDO LUCIO BRASILEIRO LIMA</t>
  </si>
  <si>
    <t>ANA CATARINA DE LIMA ROCHA</t>
  </si>
  <si>
    <t>ANA CLARA DE MELO</t>
  </si>
  <si>
    <t>ARISTOTELES ARIEL DE SOUZA OLIVEIRA ROCHA</t>
  </si>
  <si>
    <t>CARINE VITAL RIBEIRO</t>
  </si>
  <si>
    <t>DAIANA SILVA BARBOSA</t>
  </si>
  <si>
    <t>DANILO COUTINHO DA SILVA</t>
  </si>
  <si>
    <t>EDNA VANIA LEMOS ALVES</t>
  </si>
  <si>
    <t>ELBA DANTAS DA COSTA JACINTO</t>
  </si>
  <si>
    <t>ELIA TEREZINHA ARAUJO DE SOUZA</t>
  </si>
  <si>
    <t>ERCULES LAURENTINO DINIZ</t>
  </si>
  <si>
    <t>ERIKA FERREIRA DE LIRA LEAL</t>
  </si>
  <si>
    <t>EVERALDO SOARES DA SILVA</t>
  </si>
  <si>
    <t>EWERTON RICLEISSON DA SILVA CARVALHO</t>
  </si>
  <si>
    <t>GABRIEL OLIMPIO CANDIDO</t>
  </si>
  <si>
    <t>GILCINEA MARIA NUNES COSTA MANDU</t>
  </si>
  <si>
    <t>JOSEAN CARLOS FREIRE DOS SANTOS</t>
  </si>
  <si>
    <t>JUSCELITA DO NASCIMENTO RIBEIRO</t>
  </si>
  <si>
    <t>KAROLINE COSTA NASCIMENTO</t>
  </si>
  <si>
    <t>LEONARDO VIEIRA DA SILVA</t>
  </si>
  <si>
    <t>LIGIA AMORIM DE LIMA E SILVA</t>
  </si>
  <si>
    <t>LUCAS FERREIRA DA CRUZ BATISTA</t>
  </si>
  <si>
    <t>LUCIA GERALDA PEREIRA DE SOUSA</t>
  </si>
  <si>
    <t>LUCIANO GOMES DE CARVALHO</t>
  </si>
  <si>
    <t>MARCELA DIAS MARTINS</t>
  </si>
  <si>
    <t>MARCELO TOMAZ DE LIMA</t>
  </si>
  <si>
    <t>MARCOS ANDRE PRAXEDES NUNES</t>
  </si>
  <si>
    <t>MARIA CECILIA DA SILVA SOARES FERREIRA</t>
  </si>
  <si>
    <t>MARIA CLEIDE CASSIANO DE SOUZA</t>
  </si>
  <si>
    <t>MARIA JAQUILENE VIEIRA FURTADO</t>
  </si>
  <si>
    <t>MARIA JOSE FIGUEIREDO</t>
  </si>
  <si>
    <t>MARIA VALDENI TOLENTINO MUNIZ</t>
  </si>
  <si>
    <t>MARIANA VIEIRA FERREIRA DA SILVA</t>
  </si>
  <si>
    <t>NEREIDE MARIA CARNEIRO PEREIRA</t>
  </si>
  <si>
    <t>PATRICIA SILVA ROCHA</t>
  </si>
  <si>
    <t>PETRONILA ILMA ARAUJO</t>
  </si>
  <si>
    <t>REJANE BATISTA DUARTE</t>
  </si>
  <si>
    <t>RHAYRA PRISCILLA MORAES NOBREGA</t>
  </si>
  <si>
    <t>RODRIGO CAVALCANTI BORGES</t>
  </si>
  <si>
    <t>RODRIGO LISBOA DA SILVA</t>
  </si>
  <si>
    <t>SUELEM SOARES JOBIM</t>
  </si>
  <si>
    <t>ADRIANA COELLI LIMA DOS SANTOS</t>
  </si>
  <si>
    <t>ALANNA RANGEL DE FIGUEIREDO BARROS</t>
  </si>
  <si>
    <t>ANDREA FERNANDES DE SOUSA</t>
  </si>
  <si>
    <t>BERNADETE PEREIRA DE OLIVEIRA GOMES</t>
  </si>
  <si>
    <t>DJANEIDE DA SILVA NASCIMENTO</t>
  </si>
  <si>
    <t>EDILANE GUEDES PAULINO DE CASTRO</t>
  </si>
  <si>
    <t>FABIO CASTRO DOS SANTOS</t>
  </si>
  <si>
    <t>GABRIELLE MERENCIO PAULINO LINS</t>
  </si>
  <si>
    <t>HEITOR LUIZ PEREIRA COUTINHO</t>
  </si>
  <si>
    <t>IVETE ALVES CORREIA RODRIGUES DA SILVA</t>
  </si>
  <si>
    <t>JAILSON RAIMUNDO DOS SANTOS</t>
  </si>
  <si>
    <t>MARIA DAS DORES DA SILVA EUFRAUZINO</t>
  </si>
  <si>
    <t>MARIA GILDACI ALENCAR QUEIROGA MOURA</t>
  </si>
  <si>
    <t>ROSELANGE DE LIMA MALHEIRO</t>
  </si>
  <si>
    <t>SANDRA BORGES SILVA MARTINS</t>
  </si>
  <si>
    <t>AGRIPINO ELIAS GOMES DE ARAUJO</t>
  </si>
  <si>
    <t>ALBERTO JOSE DOS SANTOS</t>
  </si>
  <si>
    <t>ALESSANDRA SILVA GONCALVES DIAS</t>
  </si>
  <si>
    <t>ANA MARIS PEDROSA BEZERRA</t>
  </si>
  <si>
    <t>ANTONIO HUMBERTO MARTINS PEREIRA</t>
  </si>
  <si>
    <t>CLEUDA RODRIGUES LEITE ARAUJO</t>
  </si>
  <si>
    <t>DAIRLEY GOLZIO NAVARRO CAVALCANTE</t>
  </si>
  <si>
    <t>DAVIDSON BORGES BEZERRA</t>
  </si>
  <si>
    <t>ELAINE SANT ANTONIO</t>
  </si>
  <si>
    <t>ESTER DE MELO E SILVA</t>
  </si>
  <si>
    <t>FILOMENA EVA SA SOUSA</t>
  </si>
  <si>
    <t>FRANCISCA LEITE DE SOUTO FALCAO</t>
  </si>
  <si>
    <t>GENNIFE GREICIENE DE OLIVEIRA MEDEIROS</t>
  </si>
  <si>
    <t>GILDO SERRANO MACHADO FILHO</t>
  </si>
  <si>
    <t>GUSTAVO ANTONIO TORRES ANGELO</t>
  </si>
  <si>
    <t>IRIS REGINA NASCIMENTO DE LIMA</t>
  </si>
  <si>
    <t>JANICE CORREIA LEITE HERCULANO</t>
  </si>
  <si>
    <t>JANIERE JORGE DE SOUZA RIQUE</t>
  </si>
  <si>
    <t>JANIERIE RANULCE DE MEDEIROS</t>
  </si>
  <si>
    <t>JOSSANDRA GONCALVES DOS SANTOS</t>
  </si>
  <si>
    <t>JUSSARA CARVALHO MATOS</t>
  </si>
  <si>
    <t>KAROLAINE PEREIRA MARQUES</t>
  </si>
  <si>
    <t>MARIA APARECIDA SANTOS DA SILVA</t>
  </si>
  <si>
    <t>MARIA BEATRIZ DE MELO NOBREGA</t>
  </si>
  <si>
    <t>MARIA DAS GRACAS JUSTINO</t>
  </si>
  <si>
    <t>MARIA DE GUADALUPE CORREIA SOARES</t>
  </si>
  <si>
    <t>MARIA DO SOCORRO BEZERRA DE LIMA</t>
  </si>
  <si>
    <t>MARIA JOSE GOMES DOS SANTOS</t>
  </si>
  <si>
    <t>MARIA VERONICA DA ROCHA</t>
  </si>
  <si>
    <t>MARONILDES FELIX LIMEIRA</t>
  </si>
  <si>
    <t>MIRIAM DE JESUS ARAUJO</t>
  </si>
  <si>
    <t>NIVALDO FERREIRA DA SILVA NETO</t>
  </si>
  <si>
    <t>PAULO ROBERTO MEDEIROS DE MELLO</t>
  </si>
  <si>
    <t>REGINA CELIA XIMENES LACERDA DOS SANTOS</t>
  </si>
  <si>
    <t>REGINALDO ALVES BATISTA</t>
  </si>
  <si>
    <t>RICARDO ALMEIDA BANDEIRA DE MIRANDA PEREIRA</t>
  </si>
  <si>
    <t>RUY FREIRE DUARTE</t>
  </si>
  <si>
    <t>SAMARA REGINA GOMES DE MELO</t>
  </si>
  <si>
    <t>SCHEILA ALVES DINIZ</t>
  </si>
  <si>
    <t>SENDY KELLY LEITE MACIEIRA</t>
  </si>
  <si>
    <t>SILVANA CAMARA PESSOA</t>
  </si>
  <si>
    <t>SOFIA BRAGA CAVALCANTE</t>
  </si>
  <si>
    <t>SONIA DA SILVA IDALINO</t>
  </si>
  <si>
    <t>SONIA MARIA FIDELIS COELHO</t>
  </si>
  <si>
    <t>SUZANNY MENDES DE SOUZA ALMEIDA</t>
  </si>
  <si>
    <t>TENNER LISIAS GONDIM DIAS</t>
  </si>
  <si>
    <t>YURI GIVAGO HENRIQUE GOMES</t>
  </si>
  <si>
    <t>ALEX VICENTE FERREIRA</t>
  </si>
  <si>
    <t>DILEUSE HELENA DA SILVA ALBUQUERQUE</t>
  </si>
  <si>
    <t>EDNALDO JOSE DOS SANTOS</t>
  </si>
  <si>
    <t>FLAVIO PETRONIO CABRAL DE CASTRO</t>
  </si>
  <si>
    <t>FRANCISCA DAS CHAGAS LACERDA WANDERLEY</t>
  </si>
  <si>
    <t>IVANILDA MATIAS GUEDES</t>
  </si>
  <si>
    <t>JOSE AURELIO DE OLIVEIRA FILHO</t>
  </si>
  <si>
    <t>JOYCECREAM CORDEIRO BALDUINO</t>
  </si>
  <si>
    <t>LUIZ CABRAL DA CUNHA</t>
  </si>
  <si>
    <t>MARIA BETANIA CRESCENCIO ANDRADE</t>
  </si>
  <si>
    <t>MARIA DO DESTERRO VIANA MEIRA</t>
  </si>
  <si>
    <t>MARIA DO SOCORRO DAMIAO DE SOUZA</t>
  </si>
  <si>
    <t>MARIA ELIZABETE COSTA DA SILVA</t>
  </si>
  <si>
    <t>MARIA REGINA DA SILVA</t>
  </si>
  <si>
    <t>NADJA DOS SANTOS BRANDAO</t>
  </si>
  <si>
    <t>SANDRA MARIA DA SILVA LINHARES</t>
  </si>
  <si>
    <t>SIMEYA RACHEL DE LIMA GOMES</t>
  </si>
  <si>
    <t>SUENIA MARQUES SOBRAL</t>
  </si>
  <si>
    <t>VISLENE GOMES DE MORAIS PIMENTEL</t>
  </si>
  <si>
    <t>VIVANNY CARMEM FERNANDES DE AZEVEDO</t>
  </si>
  <si>
    <t>WILMA MARIA SILVA DOS SANTOS</t>
  </si>
  <si>
    <t>ALEX GOMES MENDES</t>
  </si>
  <si>
    <t>CLAUDINEIDE COSTA LIMA</t>
  </si>
  <si>
    <t>CRISTIANE LEAL RODRIGUES DE FARIAS</t>
  </si>
  <si>
    <t>DANIEL RAMOS VICTOR</t>
  </si>
  <si>
    <t>DILSOM BARROS DA SILVA</t>
  </si>
  <si>
    <t>ELIZANGELA DE LIMA BORGES</t>
  </si>
  <si>
    <t>FERNANDA LIMA LINHARES</t>
  </si>
  <si>
    <t>FRANCISCO MAURO DA SILVA MENEZES</t>
  </si>
  <si>
    <t>GABRIEL RIBEIRO VIANA SANTOS</t>
  </si>
  <si>
    <t>GETULIO FRANCISCO VIEGAS</t>
  </si>
  <si>
    <t>GILMA JEANNE FARIAS DE OLIVEIRA</t>
  </si>
  <si>
    <t>JOSE CESAR AUGUSTO JOVEM BATISTA PEREIRA DA S</t>
  </si>
  <si>
    <t>KEILA GABRYELLE LEAL ARAGAO</t>
  </si>
  <si>
    <t>MARCOS BARBOSA DE SOUZA</t>
  </si>
  <si>
    <t>MARIA ELIZABETE DA SILVA</t>
  </si>
  <si>
    <t>MARIA NAZARET FERREIRA DE ARAUJO</t>
  </si>
  <si>
    <t>MARILENE MELO SILVA DE FREITAS</t>
  </si>
  <si>
    <t>MIRIAM GOMES DA SILVA MONTEIRO DE OLIVEIRA</t>
  </si>
  <si>
    <t>OSMAIR MELO DA SILVA</t>
  </si>
  <si>
    <t>POLLYANNA CRISTINA QUADROS DO NASCIMENTO</t>
  </si>
  <si>
    <t>RUTH SILVA</t>
  </si>
  <si>
    <t>SOLANGE BERNARDINO DA SILVA RIBEIRO</t>
  </si>
  <si>
    <t>TAMARA DE HOLANDA PESSOA</t>
  </si>
  <si>
    <t>VIVIAN DE SOUZA FREIRE</t>
  </si>
  <si>
    <t>ADELMO PEREIRA DOS SANTOS</t>
  </si>
  <si>
    <t>ALEXANDRE MARTINS DA CAMARA</t>
  </si>
  <si>
    <t>AMALIA LEITE PEREIRA</t>
  </si>
  <si>
    <t>CECILIA DE SOUZA NASCIMENTO</t>
  </si>
  <si>
    <t>EDINALDO JUNIOR ALVES DE LIMA</t>
  </si>
  <si>
    <t>EDJANE ROCHA ALVES VIEIRA</t>
  </si>
  <si>
    <t>FATIMA DE LOURDES DA SILVA</t>
  </si>
  <si>
    <t>GILCLEIDE MARLI FREIRE ARAUJO</t>
  </si>
  <si>
    <t>GUSTAVO SILVA DINIZ</t>
  </si>
  <si>
    <t>HERBET CASTANHOLA SOARES</t>
  </si>
  <si>
    <t>ISABELLA CRISTINA CHAVES DOS SANTOS</t>
  </si>
  <si>
    <t>ISADORA MAXIMIANO DE PONTES MORAES</t>
  </si>
  <si>
    <t>JANAINA SARMENTO FRADE</t>
  </si>
  <si>
    <t>JOSE AILTON SOARES</t>
  </si>
  <si>
    <t>JOSELITO DE ARRUDA FERREIRA</t>
  </si>
  <si>
    <t>JOSILENE DE MOURA SENA DA SILVA</t>
  </si>
  <si>
    <t>MARCIA SANTOS CAVALCANTE</t>
  </si>
  <si>
    <t>MARCOS ANTONIO FERREIRA DE SOUSA</t>
  </si>
  <si>
    <t>MARIA APARECIDA VALE ALMEIDA</t>
  </si>
  <si>
    <t>MARIA DA CONCEICAO DA SILVA FEITOSA</t>
  </si>
  <si>
    <t>MARIA DE LOURDES ANGELO PEREIRA</t>
  </si>
  <si>
    <t>ODAIR JOSE DA SILVA</t>
  </si>
  <si>
    <t>PAULA RIBEIRO FABRICIO COSMO</t>
  </si>
  <si>
    <t>RICARDO SERGIO ALEXANDRINO SOARES</t>
  </si>
  <si>
    <t>ROGERIO BARBOSA BATISTA</t>
  </si>
  <si>
    <t>THALISSON FIRMO DUTRA</t>
  </si>
  <si>
    <t>VALMIR JOAQUIM DA SILVA JUNIOR</t>
  </si>
  <si>
    <t>AGEU SANTOS DE SANTANA</t>
  </si>
  <si>
    <t>ALDA CLAUDIA VIEIRA NOBREGA</t>
  </si>
  <si>
    <t>ALVINO FERREIRA DE ABREU</t>
  </si>
  <si>
    <t>ANDRE DE CASTRO PEREIRA DA COSTA FILHO</t>
  </si>
  <si>
    <t>ANTONIO JOSE DE ALMEIDA NETO</t>
  </si>
  <si>
    <t>ARNALDO MENDES LEITE</t>
  </si>
  <si>
    <t>DANIEL HILARIO DANTAS PESSOA FIRMINO</t>
  </si>
  <si>
    <t>DARLANNE THAIS GHISLAIN PIMENTA</t>
  </si>
  <si>
    <t>EDGLAY LIRA DE FREITAS</t>
  </si>
  <si>
    <t>EDMUNDO VALERIO DA SILVA</t>
  </si>
  <si>
    <t>EDNALVA JOSE DA SILVA</t>
  </si>
  <si>
    <t>EDUARDO SILVA DO NASCIMENTO</t>
  </si>
  <si>
    <t>EMANUELA KESSIA DA SILVA</t>
  </si>
  <si>
    <t>ERICA MENDES SARMENTO</t>
  </si>
  <si>
    <t>ESTER DE ARAUJO HORA ANDRADE</t>
  </si>
  <si>
    <t>GILVANIA ALVES DE FRANCA</t>
  </si>
  <si>
    <t>GLEYSON ALMEIDA DE SOUZA</t>
  </si>
  <si>
    <t>JANAINA PEREIRA DANIEL</t>
  </si>
  <si>
    <t>JAYLINE DA PAZ CONSTANTINO</t>
  </si>
  <si>
    <t>JEFFERSON SALES PONTES</t>
  </si>
  <si>
    <t>JOANA D ARC DE MELO PEQUENO</t>
  </si>
  <si>
    <t>JOAO BARBOSA DA SILVA</t>
  </si>
  <si>
    <t>JOSE ADERLAN CLEMENTINO LEITE</t>
  </si>
  <si>
    <t>JOSE NILDO FRUTUOSO DE ARRUDA</t>
  </si>
  <si>
    <t>JOSEILTON ANTONIO DO NASCIMENTO</t>
  </si>
  <si>
    <t>JOSIAS ALVES ROCHA DOS SANTOS</t>
  </si>
  <si>
    <t>LUZENAIDE ARAUJO DA SILVA FARIAS</t>
  </si>
  <si>
    <t>MANCIO IVO JUNIOR DE VASCONCELOS</t>
  </si>
  <si>
    <t>MANOEL DE PONTES FERNANDES</t>
  </si>
  <si>
    <t>MARGARETH AMORIM DE ARAUJO</t>
  </si>
  <si>
    <t>MARIA DA GUIA RAMOS OURIQUES</t>
  </si>
  <si>
    <t>MARIA DE FATIMA PINTO</t>
  </si>
  <si>
    <t>MARIA DE FATIMA SANTANA VASCONCELLOS</t>
  </si>
  <si>
    <t>MARIA JOSILEIDE DE ALMEIDA FREITAS</t>
  </si>
  <si>
    <t>MARTINHO JOSE MARQUES FRAZAO</t>
  </si>
  <si>
    <t>NILMA LIMA DA SILVA</t>
  </si>
  <si>
    <t>PAULO JOSE DE MELLO CAVALHEIRO</t>
  </si>
  <si>
    <t>RENNE LUCK RAMOS DA CRUZ</t>
  </si>
  <si>
    <t>ROZANA CARVALHO FARIAS</t>
  </si>
  <si>
    <t>RUBENS SOTERO DOS SANTOS</t>
  </si>
  <si>
    <t>SANDRA CRISTINA PEREIRA ARAUJO</t>
  </si>
  <si>
    <t>SUELLY CINTHYA COSTA DOS SANTOS</t>
  </si>
  <si>
    <t>VALBER DOS SANTOS FRANCA</t>
  </si>
  <si>
    <t>VALERIA GOMES SOLSONA DE OLIVEIRA</t>
  </si>
  <si>
    <t>ADELIA LUCIANA RANGEL BOTELHO DE ALMEIDA</t>
  </si>
  <si>
    <t>ALUISIO NICACIO CAVALCANTI NETO</t>
  </si>
  <si>
    <t>ANA ELIZABETH LIRA DA COSTA PEREIRA</t>
  </si>
  <si>
    <t>ANA LUCIA DE SOUZA</t>
  </si>
  <si>
    <t>CASSIMIRA VALERIA AIRES NUNES</t>
  </si>
  <si>
    <t>CRISTINA ROTHIER DUARTE</t>
  </si>
  <si>
    <t>DANIELY DINIZ ARAUJO</t>
  </si>
  <si>
    <t>DENISE SANTOS DO NASCIMENTO</t>
  </si>
  <si>
    <t>DENNIS SOUZA DA COSTA</t>
  </si>
  <si>
    <t>EDSON JORGE DA SILVA CRUZ JUNIOR</t>
  </si>
  <si>
    <t>EDUARDO DE PAULA DIAS</t>
  </si>
  <si>
    <t>ELIANE MARIA VIANA FRANCA</t>
  </si>
  <si>
    <t>EUCLIDES DA SILVA RABELO</t>
  </si>
  <si>
    <t>GEORGIA MARCELA ALVES PINHEIRO</t>
  </si>
  <si>
    <t>JANAINA LUCIO RIBEIRO DE LIMA</t>
  </si>
  <si>
    <t>JANAINA RAMOS DA SILVA</t>
  </si>
  <si>
    <t>JORDANIA AMORIM ANGELO DA SILVA</t>
  </si>
  <si>
    <t>JORGE AUGUSTO DE ALMEIDA BAIA</t>
  </si>
  <si>
    <t>JOSE RAIMUNDO DE SOUZA</t>
  </si>
  <si>
    <t>KARINA KELLY DOS ANJOS LIMA</t>
  </si>
  <si>
    <t>KARLA MICHELINE DANTAS DO NASCIMENTO</t>
  </si>
  <si>
    <t>LEDA BENEDITO DE SOUZA</t>
  </si>
  <si>
    <t>LENILSON SILVA DOS SANTOS</t>
  </si>
  <si>
    <t>LIANA DE SOUSA CARVALHO LEITE</t>
  </si>
  <si>
    <t>LUCELIA DA SILVA COSTA</t>
  </si>
  <si>
    <t>LUCIANO VIEIRA ROCHA</t>
  </si>
  <si>
    <t>MAIRA BORGES WIESE</t>
  </si>
  <si>
    <t>MARIA JACQUELINE SILVA DE OLIVEIRA</t>
  </si>
  <si>
    <t>MARIA SELMA VICTOR GUEDES</t>
  </si>
  <si>
    <t>MARIA VILANI DE ARAUJO LEITE</t>
  </si>
  <si>
    <t>NEILMA ALVES DE MOURA</t>
  </si>
  <si>
    <t>PAULO SAMUELSON DANTAS PALITOT</t>
  </si>
  <si>
    <t>RAQUEL GUEDES DE OLIVEIRA MENEZES</t>
  </si>
  <si>
    <t>SAMARA RICARDO MANGUEIRA</t>
  </si>
  <si>
    <t>SUZANE KEILLA DA SILVA MACHADO</t>
  </si>
  <si>
    <t>TATIANNE SOUSA BARBOSA</t>
  </si>
  <si>
    <t>VILMA RAQUEL GONCALVES MEDEIROS</t>
  </si>
  <si>
    <t>VIVIANE PAIVA FERNANDES DE OLIVEIRA</t>
  </si>
  <si>
    <t>WELLESSON VIEIRA FERREIRA DE MENESES</t>
  </si>
  <si>
    <t>AMAURY VERAS NETO</t>
  </si>
  <si>
    <t>CLAUDIA SAMARA LINS DA COSTA</t>
  </si>
  <si>
    <t>DELANO MARCUS COUTINHO GONDIM JUNIOR</t>
  </si>
  <si>
    <t>DENILSON RODRIGUES</t>
  </si>
  <si>
    <t>ELISANGELA GARCIA SANTOS RODRIGUES</t>
  </si>
  <si>
    <t>ELLEN CHRISTINNE LIMA DOS SANTOS</t>
  </si>
  <si>
    <t>EURILENE ARAUJO DA SILVA</t>
  </si>
  <si>
    <t>GERLANE ALVES NAPOLEAO DOMINGOS</t>
  </si>
  <si>
    <t>HUMBERTO ARAUJO DE ALMEIDA</t>
  </si>
  <si>
    <t>IRENE MARIA DIAS BANDEIRA</t>
  </si>
  <si>
    <t>JACQUELINE FERREIRA SANTOS MARQUES</t>
  </si>
  <si>
    <t>JOSE GERALDO DA COSTA NETO</t>
  </si>
  <si>
    <t>JOSE JARBSON SALUSTIANO DOS PASSOS</t>
  </si>
  <si>
    <t>JOSINEIDE GOMES DO NASCIMENTO BARBALHO</t>
  </si>
  <si>
    <t>KARLOS EDUARDO GOMES DOS SANTOS</t>
  </si>
  <si>
    <t>KLEBBER MAUX DIAS</t>
  </si>
  <si>
    <t>LEONARDO PALMA DE SANTANNA DA SILVA</t>
  </si>
  <si>
    <t>MARCOS PAULO VENCESLAU DA SILVA</t>
  </si>
  <si>
    <t>MARIA ASSUCENA TIBURTINO DA SILVA</t>
  </si>
  <si>
    <t>MIGUEL DOS SANTOS FERREIRA</t>
  </si>
  <si>
    <t>NATALIA PRISCILA JERONIMO CAVALCANTI</t>
  </si>
  <si>
    <t>PAULA FRASSINETTE ALEXANDRE DA SILVA</t>
  </si>
  <si>
    <t>RAIMUNDA FRANCA DA SILVA</t>
  </si>
  <si>
    <t>ROSIANE FERREIRA DA SILVA</t>
  </si>
  <si>
    <t>SHEILA CEZAR DE ARAUJO</t>
  </si>
  <si>
    <t>ABIMAEL DA SILVA FELIX</t>
  </si>
  <si>
    <t>ADRIANO GONCALVES DA SILVA</t>
  </si>
  <si>
    <t>ALANE SILVA FARIAS DE ALBUQUERQUE</t>
  </si>
  <si>
    <t>ALINE ABRANTES BATISTA LINS</t>
  </si>
  <si>
    <t>ALINE RODRIGUES DE BRITO FERREIRA</t>
  </si>
  <si>
    <t>ANA CAMILLA DA SILVA RODRIGUES</t>
  </si>
  <si>
    <t>ANA LUCIA DA SILVA SOUZA</t>
  </si>
  <si>
    <t>ANA NONATO TRIGUEIRO</t>
  </si>
  <si>
    <t>ANGELICA CONCEICAO MEIRELES LIRA DE HOLANDA</t>
  </si>
  <si>
    <t>ANNA MARY JERONIMO DE LIMA</t>
  </si>
  <si>
    <t>ANTONIO DE PADUA CAETANO DE LIMA SOBRINHO</t>
  </si>
  <si>
    <t>ANTONIO DE PADUA RIQUE DE PLACIDO</t>
  </si>
  <si>
    <t>BISMARCK DE ARAUJO FREITAS</t>
  </si>
  <si>
    <t>BOSOERG PEREIRA DA SILVA</t>
  </si>
  <si>
    <t>CICERO DA SILVA FERREIRA</t>
  </si>
  <si>
    <t>CICERO DE SOUSA LACERDA</t>
  </si>
  <si>
    <t>CINTIA MEDEIROS ROBLES AGUIAR</t>
  </si>
  <si>
    <t>CLARA SUELEN CARVALHO PEREIRA</t>
  </si>
  <si>
    <t>CLAUDIA DA SILVA FERREIRA</t>
  </si>
  <si>
    <t>CLAUDIO GOMES DA SILVA</t>
  </si>
  <si>
    <t>CRISLAYNE AZEVEDO ROGERIO CORREIA</t>
  </si>
  <si>
    <t>DAVI DE OLIVEIRA ALMEIDA</t>
  </si>
  <si>
    <t>DAYANNA CORREIA LINS TAVARES</t>
  </si>
  <si>
    <t>DENNIS REGO DE FARIAS SOUSA</t>
  </si>
  <si>
    <t>DIOGO DA COSTA PEREIRA</t>
  </si>
  <si>
    <t>EDILMA DE LIMA SILVA</t>
  </si>
  <si>
    <t>EDITH LARISSA RODRIGUES DO REGO SOUZA</t>
  </si>
  <si>
    <t>EDUARDO BEZERRA DE OLIVEIRA SILVA</t>
  </si>
  <si>
    <t>ELIANE CRUZ MACIEL</t>
  </si>
  <si>
    <t>ELIELMA CARNEIRO COUTINHO</t>
  </si>
  <si>
    <t>ELISSANDRA MARIA CONCEICAO DE BRITO</t>
  </si>
  <si>
    <t>EMANUEL MESSIAS MORAES DE OLIVEIRA</t>
  </si>
  <si>
    <t>ERICKLE DE LUCENA LEITE</t>
  </si>
  <si>
    <t>ESTEFANE DOS SANTOS SANTANA NASCIMENTO</t>
  </si>
  <si>
    <t>EUDES FERNANDO ALVES DA SILVA</t>
  </si>
  <si>
    <t>EVANGELISTA DE SALES JOVINO</t>
  </si>
  <si>
    <t>FABRICIA LUNGUINHO LIMA</t>
  </si>
  <si>
    <t>FERNANDA ANTONIA DE ALBUQUERQUE MELO</t>
  </si>
  <si>
    <t>FERNANDA RAYANA BARBOSA SILVA</t>
  </si>
  <si>
    <t>FLAVIO SOARES DA SILVA</t>
  </si>
  <si>
    <t>FRANCINEYA DE OLIVEIRA LOPES LISBOA</t>
  </si>
  <si>
    <t>FRANCISCO GEOVANIO DA SILVA SOUSA</t>
  </si>
  <si>
    <t>FRANCISCO GUIMARAES DE ASSIS</t>
  </si>
  <si>
    <t>GEADELANDE CAROLINO DELGADO JUNIOR</t>
  </si>
  <si>
    <t>GEORGE BEZERRA DA SILVA</t>
  </si>
  <si>
    <t>GILBERLANIA SOARES DA SILVA</t>
  </si>
  <si>
    <t>GILDEMAR LIMA OLIVEIRA</t>
  </si>
  <si>
    <t>GILMAR LUIZ DO NASCIMENTO</t>
  </si>
  <si>
    <t>GILVANDRO SILVEIRA DE MELO JUNIOR</t>
  </si>
  <si>
    <t>GUSTAVO ARCANJO DA COSTA</t>
  </si>
  <si>
    <t>GYLHEVERTON FERNANDES DE SOUZA SILVA</t>
  </si>
  <si>
    <t>HAMILTON MATOS CARDOSO JUNIOR</t>
  </si>
  <si>
    <t>IRAN JOSE DOS SANTOS OLIVEIRA</t>
  </si>
  <si>
    <t>ISABELLY DOS SANTOS QUEIROZ CANDEIA</t>
  </si>
  <si>
    <t>JANAINA CRIS DE OLIVEIRA LISBOA</t>
  </si>
  <si>
    <t>JANETE FERREIRA ANDRADE</t>
  </si>
  <si>
    <t>JAQUELINE BATISTA SOARES</t>
  </si>
  <si>
    <t>JEAN PAULO GUEDES DANTAS</t>
  </si>
  <si>
    <t>JEIMES FERREIRA CAMPOS</t>
  </si>
  <si>
    <t>JESSICA HELLEN DOS SANTOS ARAUJO</t>
  </si>
  <si>
    <t>JOELMA DOS SANTOS SILVEIRA</t>
  </si>
  <si>
    <t>JONAS DO NASCIMENTO PEREIRA</t>
  </si>
  <si>
    <t>JONATAS OLIVEIRA DE LIMA</t>
  </si>
  <si>
    <t>JOSANA RODRIGUES DA SILVA</t>
  </si>
  <si>
    <t>JOSE ADRIANO DA SILVA TENORIO</t>
  </si>
  <si>
    <t>JOSE AERCIO DOS SANTOS OLIVEIRA</t>
  </si>
  <si>
    <t>JOSE ALVES FIGUEIREDO</t>
  </si>
  <si>
    <t>JOSE GENARIO LEITE DA SILVA</t>
  </si>
  <si>
    <t>JOSE GLAUBER SALDANHA MAIA</t>
  </si>
  <si>
    <t>JOSE HELCIMAR DE FREITAS PAIVA JUNIOR</t>
  </si>
  <si>
    <t>JOSE JEFFERSON AGUIAR DOS SANTOS</t>
  </si>
  <si>
    <t>JOSE JERONIMO DE SOUZA NASCIMENTO</t>
  </si>
  <si>
    <t>JOSE JONAS SOARES DOS SANTOS</t>
  </si>
  <si>
    <t>JOSE LEONARDO PAIVA PESSOA</t>
  </si>
  <si>
    <t>JOSE MAURICIO DE FIGUEIREDO JUNIOR</t>
  </si>
  <si>
    <t>JULIANA DE SOUZA BORDALO</t>
  </si>
  <si>
    <t>JULIO CESAR ALVES</t>
  </si>
  <si>
    <t>KADYGINA DE MELO COUTINHO</t>
  </si>
  <si>
    <t>KAMILA ALVES PEREIRA</t>
  </si>
  <si>
    <t>KANIDJA ESTRELA FERNANDES</t>
  </si>
  <si>
    <t>KAREN CARVALHO MARCELINO</t>
  </si>
  <si>
    <t>KARINE HELOISE FELIX DE SOUSA</t>
  </si>
  <si>
    <t>KARLA CYNTYA LIMA DE SOUSA</t>
  </si>
  <si>
    <t>KATIA CIBELE FERNANDES DE SOUZA SILVA</t>
  </si>
  <si>
    <t>KELDER CAVALCANTI DE VASCONCELOS</t>
  </si>
  <si>
    <t>KELVIN WEST ALVES SANTOS</t>
  </si>
  <si>
    <t>LAECIO THARLES BESERRA LEITE</t>
  </si>
  <si>
    <t>LAIS BEZERRA GOMES DA SILVA</t>
  </si>
  <si>
    <t>LAURA MARIA MARINHO ALBUQUERQUE BARBOSA</t>
  </si>
  <si>
    <t>LAYRA JANE SILVA DA FONSECA</t>
  </si>
  <si>
    <t>LAYRON LUCAS XAVIER CAVALCANTI</t>
  </si>
  <si>
    <t>LEONARDO GOMES BARBOSA</t>
  </si>
  <si>
    <t>LESLEY KAYLANY GALDINO DIAS</t>
  </si>
  <si>
    <t>LETICIA NUNES REZENDE</t>
  </si>
  <si>
    <t>LUAN PEREIRA DA SILVA</t>
  </si>
  <si>
    <t>LUCAS ANDRADE CAVALCANTI DE ALBUQUERQUE</t>
  </si>
  <si>
    <t>LUCIVANIA DE SALES SILVA VIEIRA</t>
  </si>
  <si>
    <t>LUIZA THALITA LIMA DE MOURA</t>
  </si>
  <si>
    <t>MAELSON ARNALDO DAQUINO</t>
  </si>
  <si>
    <t>MAINE TAINA OLIVEIRA ANDRADE</t>
  </si>
  <si>
    <t>MAISA MARIA DA SILVA SANTOS</t>
  </si>
  <si>
    <t>MANUELLA DE SOUZA HONORIO</t>
  </si>
  <si>
    <t>MARCELO VICTOR DE ANDRADE PEREIRA</t>
  </si>
  <si>
    <t>MARCONI DE OLIVEIRA SOUZA JUNIOR</t>
  </si>
  <si>
    <t>MARIA AUGUSTA ANDRADE DA SILVA</t>
  </si>
  <si>
    <t>MARIA DAS DORES PEREIRA SILVA VASCONCELOS</t>
  </si>
  <si>
    <t>MARIA DE FATIMA SILVA CAVALCANTI</t>
  </si>
  <si>
    <t>MARIA EURICLEA RABELO ALVES PEREIRA</t>
  </si>
  <si>
    <t>MARIA HELENA LUSTOSA FERNANDES</t>
  </si>
  <si>
    <t>MARIA ISABEL DA SILVA ABRANTES</t>
  </si>
  <si>
    <t>MARIA ISABEL NUNES DE OLIVEIRA</t>
  </si>
  <si>
    <t>MARIA JOSENILZA DE OLIVEIRA SOUSA</t>
  </si>
  <si>
    <t>MARIA RIVANIA DO NASCIMENTO</t>
  </si>
  <si>
    <t>MATHEUS DA SILVA MEDEIROS</t>
  </si>
  <si>
    <t>MAYANNA LEEGYA GOMES DO NASCIMENTO</t>
  </si>
  <si>
    <t>MISLEIDE SILVA SANTIAGO</t>
  </si>
  <si>
    <t>NAFTALY DE OLIVEIRA JACOME</t>
  </si>
  <si>
    <t>NAIANA ARAUJO CORREIA</t>
  </si>
  <si>
    <t>NATALLIA NAYANA FORMIGA TOSCANO DOS SANTOS</t>
  </si>
  <si>
    <t>NATHALIA ABILENE SILVA CANDIDO</t>
  </si>
  <si>
    <t>NOMINANDO CAVALCANTE DOS SANTOS</t>
  </si>
  <si>
    <t>PAULA WENDIA DA SILVA PAULINO GAIAO</t>
  </si>
  <si>
    <t>PAULO ALDEMIR DELFINO LOPES</t>
  </si>
  <si>
    <t>PIERRE FARIAS DE SOUZA</t>
  </si>
  <si>
    <t>PRISCILA MAYARA SANTOS DANTAS</t>
  </si>
  <si>
    <t>RAFAEL MACHADO DE ARAUJO ALVES</t>
  </si>
  <si>
    <t>RAIMUNDO JANIFRAN OLIVEIRA</t>
  </si>
  <si>
    <t>RAISSA LUANA ALVES NOBREGA</t>
  </si>
  <si>
    <t>RAYLLON SOARES PESSOA</t>
  </si>
  <si>
    <t>REMO PEIXOTO DANTAS</t>
  </si>
  <si>
    <t>RHAVILA CYNTHIA DA SILVA PEREIRA ARRUDA</t>
  </si>
  <si>
    <t>RHAYSSA MARIA SILVEIRA DE ALMEIDA</t>
  </si>
  <si>
    <t>RINALDO SOUTO XAVIER FILHO</t>
  </si>
  <si>
    <t>RODRIGO BRITO DA SILVA</t>
  </si>
  <si>
    <t>ROSA MARIA DOS SANTOS PESSOA</t>
  </si>
  <si>
    <t>ROSANGELA DUARTE SANTOS</t>
  </si>
  <si>
    <t>ROSEMARY SOARES VALE HERCULANO</t>
  </si>
  <si>
    <t>ROSIANY MARIA DA SILVA</t>
  </si>
  <si>
    <t>RUBENS CESAR GUIMARAES SALLES</t>
  </si>
  <si>
    <t>SALOMAO CARNEIRO DE BRITO</t>
  </si>
  <si>
    <t>SAMANTA CRISTINA DE SOUSA</t>
  </si>
  <si>
    <t>SERINALDA DE SOUSA</t>
  </si>
  <si>
    <t>SUELEN DE SOUZA ROCHA</t>
  </si>
  <si>
    <t>TANIA EVYLLYN DIAS DA SILVA</t>
  </si>
  <si>
    <t>TANIA MARIA BEZERRA DE LIMA</t>
  </si>
  <si>
    <t>TARCISIO ANDRADE DO NASCIMENTO</t>
  </si>
  <si>
    <t>TATIANA VALERIA DA SILVA QUEIROZ LINS</t>
  </si>
  <si>
    <t>THAIS KAROLLAYNE BALBINO BARROS</t>
  </si>
  <si>
    <t>THIAGO DA FONSECA VIEIRA</t>
  </si>
  <si>
    <t>WILMA BATISTA DA SILVA</t>
  </si>
  <si>
    <t>WINGLIO DE OLIVEIRA ARAUJO</t>
  </si>
  <si>
    <t>ZENILDA RIBEIRO DA SILVA</t>
  </si>
  <si>
    <t>AQUILA SARTORI MESQUITA ROCHA</t>
  </si>
  <si>
    <t>CAIO AMERICO PEREIRA DE ALMEIDA</t>
  </si>
  <si>
    <t>CICERO ISAAC BARBOSA SANTIAGO</t>
  </si>
  <si>
    <t>DAYSE ALEXANDRE EVANGELISTA MONTEIRO</t>
  </si>
  <si>
    <t>EVELYNNE TAMARA DE PONTES LIMA TAVARES DE FAR</t>
  </si>
  <si>
    <t>GILBERT PATSAYEV MARREIRO MIRANDA</t>
  </si>
  <si>
    <t>GILVAMARQUE PEREIRA DOS SANTOS</t>
  </si>
  <si>
    <t>HANIEL CARLOS DE SOUZA LIMA</t>
  </si>
  <si>
    <t>HECTOR ALAN DOS SANTOS PEREIRA</t>
  </si>
  <si>
    <t>IJAELSON CLIDORIO PIMENTEL</t>
  </si>
  <si>
    <t>IRAZE AMORIM DE OLIVEIRA FILHO</t>
  </si>
  <si>
    <t>IVO TEIXEIRA DE ARAUJO FILHO</t>
  </si>
  <si>
    <t>IZABELLY DUTRA FERNANDES</t>
  </si>
  <si>
    <t>JULIANA DE MELO SANTOS SILVA</t>
  </si>
  <si>
    <t>ODAIR JOSE DA SILVA LIMA</t>
  </si>
  <si>
    <t>PATRICIA CAMPOS DE ARRUDA QUEIROZ</t>
  </si>
  <si>
    <t>PELAGIO NERICIO PESSOA FILHO</t>
  </si>
  <si>
    <t>TATIANA SOARES DOS SANTOS FRONTEROTTA</t>
  </si>
  <si>
    <t>THIAGO BRANDAO DA SILVA</t>
  </si>
  <si>
    <t>AISLEY MIRELLA DE SOUZA SILVA</t>
  </si>
  <si>
    <t>ALMIR CESAR MANGUEIRA</t>
  </si>
  <si>
    <t>ANA CAROLINE LIMA DE OLIVEIRA FIDELIS</t>
  </si>
  <si>
    <t>ANA EMILIA DE OLIVEIRA ROMERO GUERRA</t>
  </si>
  <si>
    <t>ANA LAURA LIMA DO NASCIMENTO</t>
  </si>
  <si>
    <t>ANA PAULA PADILHA DO NASCIMENTO</t>
  </si>
  <si>
    <t>ANDERSON DE ALCANTARA CORREIA</t>
  </si>
  <si>
    <t>ANDRE FELIPE DE ALMEIDA CASTRO</t>
  </si>
  <si>
    <t>ANTONIO DA SILVA</t>
  </si>
  <si>
    <t>ANTONIO MANOEL OLIVEIRA DA SILVA</t>
  </si>
  <si>
    <t>ANTONIO MARCOS ANDRADE DA SILVA</t>
  </si>
  <si>
    <t>ANTONIO RODRIGUES DOS SANTOS NETTO DE ARAUJO</t>
  </si>
  <si>
    <t>ARICELIO LEANDRO DA SILVA</t>
  </si>
  <si>
    <t>BIANCA RICARDO DA NOBREGA</t>
  </si>
  <si>
    <t>BRUNA HELOISA GAMA DO BONFIM SILVA</t>
  </si>
  <si>
    <t>CARLOS RIEIRO</t>
  </si>
  <si>
    <t>CAROLINE GALVAO GONDIM</t>
  </si>
  <si>
    <t>CAYO DE ARAUJO RUFINO</t>
  </si>
  <si>
    <t>CECILIA EMANUELE FERNANDES ALVES</t>
  </si>
  <si>
    <t>CLAUDIO ROBERTO DA SILVA FREIRE</t>
  </si>
  <si>
    <t>CLERISTON CABRAL DE ARAUJO</t>
  </si>
  <si>
    <t>CLISTENES CABRAL DE ARAUJO</t>
  </si>
  <si>
    <t>CONAN DAVIDSON FERREIRA DE LIMA</t>
  </si>
  <si>
    <t>DANIEL GUERRA VILELA</t>
  </si>
  <si>
    <t>DANIELLY MAYARA DANTAS DE MEDEIROS</t>
  </si>
  <si>
    <t>DANILO PIRES DA SILVA</t>
  </si>
  <si>
    <t>DANRLEY NATAN DE LIMA</t>
  </si>
  <si>
    <t>DEBORA OLIVEIRA SANTANA</t>
  </si>
  <si>
    <t>DENISE BELARMINO DE FARIAS AMORIM OLIVEIRA</t>
  </si>
  <si>
    <t>DEYSE FIRMINO FERNANDES VASCONCELOS</t>
  </si>
  <si>
    <t>DIEGO MICHEL COELHO DA ROCHA</t>
  </si>
  <si>
    <t>DIEGO RODRIGUES VICTOR</t>
  </si>
  <si>
    <t>DILSON LUCENA DE FRANCA JUNIOR</t>
  </si>
  <si>
    <t>DIVA HELENA LINS DA CUNHA</t>
  </si>
  <si>
    <t>EDCLAUDIO MARTINS COSTA</t>
  </si>
  <si>
    <t>EDMARCOS PEREIRA DA COSTA</t>
  </si>
  <si>
    <t>EDUARDO GONCALVES DE BRITO</t>
  </si>
  <si>
    <t>EDVALDO FELIX AMARAL</t>
  </si>
  <si>
    <t>ELIABE DA SILVA ARAUJO</t>
  </si>
  <si>
    <t>ELMA VIRGINIA LIMA DA COSTA</t>
  </si>
  <si>
    <t>ELOIDE LIMA DE SOUZA</t>
  </si>
  <si>
    <t>ELTON JOHN BEZERRA CABRAL</t>
  </si>
  <si>
    <t>ELTON KENNEDY PEREIRA DE MELO</t>
  </si>
  <si>
    <t>EMANOEL LUIZGINO BARROS DE LIMA</t>
  </si>
  <si>
    <t>ERALDO TANCREDO OLIVEIRA DE SOUZA</t>
  </si>
  <si>
    <t>ERENILSON FERREIRA DOS SANTOS</t>
  </si>
  <si>
    <t>ERIKA ALVES DE ARAUJO SILVA</t>
  </si>
  <si>
    <t>ERLON DANTAS DA NOBREGA</t>
  </si>
  <si>
    <t>EVA MARIA DE PONTES LIMA TAVARES DE FARIAS</t>
  </si>
  <si>
    <t>EVERALDO FERNANDO AMORIM JUNIOR</t>
  </si>
  <si>
    <t>FABIANO ROGERIO DA SILVA</t>
  </si>
  <si>
    <t>FABIO DA SILVA SANTOS</t>
  </si>
  <si>
    <t>FELIPE AUGUSTO GOUVEIA DE ARAUJO</t>
  </si>
  <si>
    <t>FELIPE DE ARAUJO AMORIM FERNANDES</t>
  </si>
  <si>
    <t>FELIPE FERNANDES DA SILVA</t>
  </si>
  <si>
    <t>FELIPE VILARIM SOARES MENDES</t>
  </si>
  <si>
    <t>FRANCISCO DE ASSIS DA SILVA MARTINS</t>
  </si>
  <si>
    <t>FRANCISCO LOPES DE LIMA JUNIOR</t>
  </si>
  <si>
    <t>FRANCISCO PEREIRA DE MACEDO</t>
  </si>
  <si>
    <t>GABRIEL ARAGAO BEZERRA</t>
  </si>
  <si>
    <t>GERALDO ALCIDES MARINHO JUNIOR</t>
  </si>
  <si>
    <t>GERALDO CAVALCANTE DA SILVA</t>
  </si>
  <si>
    <t>GILVAN PEREIRA DA SILVA</t>
  </si>
  <si>
    <t>GILVANDRO NETO PEREIRA DO NASCIMENTO</t>
  </si>
  <si>
    <t>GLAUCO TASSIO MARQUES FERNANDES</t>
  </si>
  <si>
    <t>GUILHERME CALZAVARA DE ARAUJO</t>
  </si>
  <si>
    <t>HAMURABI FERREIRA DE SOUZA</t>
  </si>
  <si>
    <t>HELEN NARGILA FERREIRA LAVOR</t>
  </si>
  <si>
    <t>HERLON LIMA SANTOS DA ROCHA</t>
  </si>
  <si>
    <t>HERMESON PRAXEDES DE SOUZA</t>
  </si>
  <si>
    <t>IGOR DE TARSO MARACAJA BEZERRA</t>
  </si>
  <si>
    <t>ISMAEL DA SILVA OLIVEIRA</t>
  </si>
  <si>
    <t>ITALO ARTUR VIANA DE MELO</t>
  </si>
  <si>
    <t>JADEILSON DE ARAUJO DIAS</t>
  </si>
  <si>
    <t>JAIRO FERNANDES PEREIRA</t>
  </si>
  <si>
    <t>JENNIFER FERREIRA DE SOUZA</t>
  </si>
  <si>
    <t>JOAO PAULO SILVA DA COSTA</t>
  </si>
  <si>
    <t>JOELITON MATEUS NUNES JULIO</t>
  </si>
  <si>
    <t>JOELSON MONTES DE SALES</t>
  </si>
  <si>
    <t>JOSE ADERALDO CAMPOS DOS SANTOS FILHO</t>
  </si>
  <si>
    <t>JOSE CALIXTO JUNIOR</t>
  </si>
  <si>
    <t>JOSE CARLOS DA SILVA</t>
  </si>
  <si>
    <t>JOSE DO EGITO XAVIER DE OLIVEIRA</t>
  </si>
  <si>
    <t>JOSE FERNANDES MOREIRA NETO</t>
  </si>
  <si>
    <t>JOSE ILTON NUNES DA COSTA</t>
  </si>
  <si>
    <t>JOSE LEITE DIAS JUNIOR</t>
  </si>
  <si>
    <t>JOSE LEONARDO DA SILVA SANTOS</t>
  </si>
  <si>
    <t>JOSE LIANZA NETO</t>
  </si>
  <si>
    <t>JOSUE MICAEL ARAUJO DE SOUSA</t>
  </si>
  <si>
    <t>JULIANA SANTOS REZENDE DE ARAUJO COUTO</t>
  </si>
  <si>
    <t>JULLIANA VIEIRA RAMOS</t>
  </si>
  <si>
    <t>JUSCELINO DA COSTA FARIAS</t>
  </si>
  <si>
    <t>KAIO KENNEDY VIEIRA DA SILVA</t>
  </si>
  <si>
    <t>KATILLY JOYCE PAULINO DE MEDEIROS</t>
  </si>
  <si>
    <t>LAIS LUANA SANTOS OLIVEIRA</t>
  </si>
  <si>
    <t>LAIZIME DA SILVA FONTES</t>
  </si>
  <si>
    <t>LEONAM JOSE DE PAULA BRAGA</t>
  </si>
  <si>
    <t>LEONARDO GOMES DE MESQUITA</t>
  </si>
  <si>
    <t>LEONNARDO LIMONGI DE SOUZA</t>
  </si>
  <si>
    <t>LETICIA OLIVEIRA AUGUSTO DE CARVALHO</t>
  </si>
  <si>
    <t>LIDIA DIAS DA SILVA</t>
  </si>
  <si>
    <t>LUCAS BENJAMIN POTIGUARA</t>
  </si>
  <si>
    <t>LUCAS BOJIKIAN DA COSTA VITAL</t>
  </si>
  <si>
    <t>LUCAS TADEU DE CARVALHO SOUSA</t>
  </si>
  <si>
    <t>LUCIANO SILVESTRE DA SILVA</t>
  </si>
  <si>
    <t>MARCELA IVONNE FIGUEROA ELGUETA</t>
  </si>
  <si>
    <t>MARCELO DE LUCENA GUEDES SILVA</t>
  </si>
  <si>
    <t>MARCELO LUCIO CAVALCANTE DE LIMA</t>
  </si>
  <si>
    <t>MARCONE PEREIRA VIEIRA SILVA</t>
  </si>
  <si>
    <t>MARCOS DA ROSA GARCIA</t>
  </si>
  <si>
    <t>MARIA EDINETE DANTAS GARCIA</t>
  </si>
  <si>
    <t>MARIA ELIZABETH PESSOA AMORIM</t>
  </si>
  <si>
    <t>MARIA JOSE AIRES</t>
  </si>
  <si>
    <t>MARIA SOLANGE PEREIRA DA SILVA</t>
  </si>
  <si>
    <t>MARIVONE DOS SANTOS SANTANA</t>
  </si>
  <si>
    <t>MARLEY DIAS DA NOBREGA</t>
  </si>
  <si>
    <t>MATEUS DE SOUSA FREITAS</t>
  </si>
  <si>
    <t>MATHEUS ALVINO GOMES</t>
  </si>
  <si>
    <t>MATHEUS FERNANDES DA SILVA</t>
  </si>
  <si>
    <t>MATHEUS LEITE MACHADO</t>
  </si>
  <si>
    <t>MELQUISEDEK SILVA DO NASCIMENTO</t>
  </si>
  <si>
    <t>MICHELE ALINE SILVEIRA SOARES</t>
  </si>
  <si>
    <t>MIRELE BARBOSA DA SILVA</t>
  </si>
  <si>
    <t>MIRIAN MIGUEL DA SILVA</t>
  </si>
  <si>
    <t>MOEZIO PORFIRIO DE QUEIROZ</t>
  </si>
  <si>
    <t>NATANAEL DA SILVA DIAS</t>
  </si>
  <si>
    <t>NATHALIA KELLY BELARMINO GOMES</t>
  </si>
  <si>
    <t>NEMUEL GONCALVES DE LIMA</t>
  </si>
  <si>
    <t>NIVEA MARIA RODRIGUES XAVIER SANTOS</t>
  </si>
  <si>
    <t>OLGA VERONICA ALVES DE OLIVEIRA</t>
  </si>
  <si>
    <t>PALOMA CYNTIA DA SILVA CAVALCANTI</t>
  </si>
  <si>
    <t>PEDRO BATISTA DE ANDRADE</t>
  </si>
  <si>
    <t>PEDRO HENRIQUE MEDEIROS COSTA</t>
  </si>
  <si>
    <t>PEDRO HENRIQUE RUFINO GOMES</t>
  </si>
  <si>
    <t>PRISCILLA ROMUALDO CLER DOS REIS</t>
  </si>
  <si>
    <t>RAMSES MEDEIROS BORGES</t>
  </si>
  <si>
    <t>RAQUEL THAYS VIEIRA DE SOUSA</t>
  </si>
  <si>
    <t>RAYAN BARBOSA DE MELO DANTAS</t>
  </si>
  <si>
    <t>RAYSSA CLAUDINO DE MELO</t>
  </si>
  <si>
    <t>REGINALDO FRANCISCO DE FREITAS</t>
  </si>
  <si>
    <t>RENAN MENDES DA SILVA</t>
  </si>
  <si>
    <t>ROBERTSON DE ARRUDA SILVA</t>
  </si>
  <si>
    <t>ROBSON PEREIRA DA SILVA</t>
  </si>
  <si>
    <t>RODOLFO ADRIEL LOPES VICENTE</t>
  </si>
  <si>
    <t>RODOLFO DONATO VICENTE DA SILVA</t>
  </si>
  <si>
    <t>ROGERIO BORGES DE SOUSA</t>
  </si>
  <si>
    <t>RONALDO CAVALCANTE DA SILVA JUNIOR</t>
  </si>
  <si>
    <t>RONALDO FRANCISCO DE FREITAS</t>
  </si>
  <si>
    <t>RONALDO VIANA ALVES</t>
  </si>
  <si>
    <t>ROSANGELA DE SOUSA QUIRINO</t>
  </si>
  <si>
    <t>ROSANGELA SOUZA DA SILVA</t>
  </si>
  <si>
    <t>ROSENILHA FAJARDO ROCHA</t>
  </si>
  <si>
    <t>RUDA BARRETO VIEIRA</t>
  </si>
  <si>
    <t>SAMARA RODRIGUES DE OLIVEIRA</t>
  </si>
  <si>
    <t>SAULO SOARES DE CARVALHO</t>
  </si>
  <si>
    <t>STANLEY DE SOUZA MEDEIROS</t>
  </si>
  <si>
    <t>TAMARA DE OLIVEIRA CRUZ</t>
  </si>
  <si>
    <t>THAISSA ANDRADE SANTIAGO</t>
  </si>
  <si>
    <t>THALLYTA CRISTINA SANTOS OLIVEIRA</t>
  </si>
  <si>
    <t>THERESA DAVILA FEITOSA ALVES</t>
  </si>
  <si>
    <t>THIAGO MARTINS DA SILVA</t>
  </si>
  <si>
    <t>TONY HERLLES NUNES DE MELO</t>
  </si>
  <si>
    <t>VANESSA DE SOUSA SANTOS RODRIGUES</t>
  </si>
  <si>
    <t>VANESSA MIRELE LIMA DE ALMEIDA ALVES</t>
  </si>
  <si>
    <t>WALDEMARIO OLEGARIO DOS SANTOS RIBEIRO</t>
  </si>
  <si>
    <t>WALESKA BARBOSA DE OLIVEIRA</t>
  </si>
  <si>
    <t>WALTER DA SILVA</t>
  </si>
  <si>
    <t>WAMBERTO TADEU GUSMAO ZENAIDE</t>
  </si>
  <si>
    <t>WELLINGTON MENDONCA MACIEL</t>
  </si>
  <si>
    <t>WENIA XAVIER DE MEDEIROS</t>
  </si>
  <si>
    <t>WILAME CORREIA DE ARAUJO</t>
  </si>
  <si>
    <t>ZACARO PINTO FEITOSA</t>
  </si>
  <si>
    <t>ZILDOMAR DE LUCENA SEVERINO</t>
  </si>
  <si>
    <t>ANA ANGELICA FERNANDES CANDIDO</t>
  </si>
  <si>
    <t>ANNALY CRISTINA SILVA DE MACEDO</t>
  </si>
  <si>
    <t>ANTONY DE MILETO FREIRE DOS SANTOS</t>
  </si>
  <si>
    <t>JERUSA PEREIRA DE ANDRADE</t>
  </si>
  <si>
    <t>JOSE WILSON SANTIAGO FILHO</t>
  </si>
  <si>
    <t>LUCAS PIRES DE SA VERAS PINTO</t>
  </si>
  <si>
    <t>MARYSILVIO DA SILVA LIMA</t>
  </si>
  <si>
    <t>THAIS ALINE ROCHA DE LIMA</t>
  </si>
  <si>
    <t>ANA CLAUDIA CAVALCANTI GALVAO</t>
  </si>
  <si>
    <t>ANDREA SILVA BURIL</t>
  </si>
  <si>
    <t>EDSON GOMES PEREIRA</t>
  </si>
  <si>
    <t>ELIANE LEAL DO NASCIMENTO</t>
  </si>
  <si>
    <t>FABIANA ANGELINA CAVALCANTE DANTAS</t>
  </si>
  <si>
    <t>IARA LUCY DE LEMOS GARCIA</t>
  </si>
  <si>
    <t>ILAURA EDUARDA DE SOUZA GOMES</t>
  </si>
  <si>
    <t>IRISMA MARIA ALVES DE OLIVEIRA</t>
  </si>
  <si>
    <t>JOALISON DA SILVA</t>
  </si>
  <si>
    <t>JULLYANA KALLYNE GOMES DE LIMA</t>
  </si>
  <si>
    <t>MANOEL CESAR DE ALENCAR NETO</t>
  </si>
  <si>
    <t>MARCIANA TEIXEIRA LIMA</t>
  </si>
  <si>
    <t>MARIA DO CARMO GOMES BASILIO DE OLIVEIRA</t>
  </si>
  <si>
    <t>MARIA RITA OLIVEIRA E CALDAS</t>
  </si>
  <si>
    <t>POLLYANNA MARIA LORETO MEIRA</t>
  </si>
  <si>
    <t>PRISCILA FELIX DOS SANTOS</t>
  </si>
  <si>
    <t>TAYNA DOS SANTOS FRANCA</t>
  </si>
  <si>
    <t>TERCIO MAURICIO DA SILVA NASCIMENTO</t>
  </si>
  <si>
    <t>WANDILMA FERREIRA LINHARES</t>
  </si>
  <si>
    <t>WILLYVANIA SOARES DOS SANTOS</t>
  </si>
  <si>
    <t>ANGELA MARIA DA COSTA BATISTA</t>
  </si>
  <si>
    <t>BRUNA MIRELA FERREIRA BELARMINO</t>
  </si>
  <si>
    <t>ERIVONALDO ALVES DA SILVA</t>
  </si>
  <si>
    <t>JOAO ANTONIO DA NOBREGA DANTAS</t>
  </si>
  <si>
    <t>JOSE RICARDO DA SILVA FILHO</t>
  </si>
  <si>
    <t>LUIS HENRIQUE DE AMORIM SANTOS</t>
  </si>
  <si>
    <t>MARIA CLARA MEDEIROS DIAS</t>
  </si>
  <si>
    <t>MARIA EDUARDA DE ALCANTARA SABINO</t>
  </si>
  <si>
    <t>MAYSSA DA SILVA BARBOSA</t>
  </si>
  <si>
    <t>PAULO MANDU DA SILVA</t>
  </si>
  <si>
    <t>RIZONEIDE GOMES DE ALMEIDA</t>
  </si>
  <si>
    <t>SUZY KELLY DE OLIVEIRA GAMA</t>
  </si>
  <si>
    <t>VIVIANNE VALERIA CARNEIRO DE OLIVEIRA</t>
  </si>
  <si>
    <t>YASMIM ARICHELY MARTINS PAULINO</t>
  </si>
  <si>
    <t>ESTEFANNY DHESIREE PAREDES PEREIRA</t>
  </si>
  <si>
    <t>FRANCILENE RODRIGUES BEZERRA</t>
  </si>
  <si>
    <t>JANAINA LOPES DA SILVA DIAS</t>
  </si>
  <si>
    <t>JOSE EDILSON DE AMORIM</t>
  </si>
  <si>
    <t>LUIS ANTONIO PAIVA PEREIRA</t>
  </si>
  <si>
    <t>MICHELINA ROBERTO DE MOURA DA CUNHA LIMA</t>
  </si>
  <si>
    <t>RODRIGO RODRIGUES FELINTO</t>
  </si>
  <si>
    <t>SEVERINO VIRGULINO DE SOUZA</t>
  </si>
  <si>
    <t>TAIANI RODRIGUES PONTES</t>
  </si>
  <si>
    <t>THIAGO RODRIGUES NASCIMENTO</t>
  </si>
  <si>
    <t>ADRIANA GOES MANTINI DE BARROS</t>
  </si>
  <si>
    <t>ANNE ROBERTA VIEIRA DE SOUSA</t>
  </si>
  <si>
    <t>ANTONIO LIMA DE ARAUJO NETO</t>
  </si>
  <si>
    <t>ECLISLAINY BARBOSA RODRIGUES ALVES</t>
  </si>
  <si>
    <t>ERIKA AYMEE MENEZES PONTES DINIZ</t>
  </si>
  <si>
    <t>GENEWTON CIRAULO CARNEIRO</t>
  </si>
  <si>
    <t>JOAO LEONARDO CAVALCANTI AGUIAR COSTA</t>
  </si>
  <si>
    <t>JOSE FELIPE DOS SANTOS</t>
  </si>
  <si>
    <t>JOSE FLAVIO FARIAS BARROS</t>
  </si>
  <si>
    <t>JOSE GERALDO CABRAL DE CASTRO</t>
  </si>
  <si>
    <t>MANUEL FELIPE RODRIGUES SANTIAGO</t>
  </si>
  <si>
    <t>MARIA LIDIA DO NASCIMENTO NETA</t>
  </si>
  <si>
    <t>MARTINHO RAMOS DA SILVA</t>
  </si>
  <si>
    <t>NADILMA DE SOUZA SILVA NASCIMENTO</t>
  </si>
  <si>
    <t>NICOLLY RAFAELA SILVA LEITAO</t>
  </si>
  <si>
    <t>ROSSANA RAMOS RATHGE DE OLIVEIRA</t>
  </si>
  <si>
    <t>THADEU VINICIUS BURITI DA SILVA CUSTODIO</t>
  </si>
  <si>
    <t>VICTOR WESLEY SILVA DE ARAUJO</t>
  </si>
  <si>
    <t>VINICIUS FERREIRA ALVES</t>
  </si>
  <si>
    <t>VITOR BEZERRA CAVALCANTI NOBREGA</t>
  </si>
  <si>
    <t>WILKAROOLIAN MEIRA BARBOSA</t>
  </si>
  <si>
    <t>WILLYANNE ALVES MARTINS DUARTE</t>
  </si>
  <si>
    <t>ABELARDO JUREMA NETO</t>
  </si>
  <si>
    <t>ADINAEL PEREIRA DE LIMA FILHO</t>
  </si>
  <si>
    <t>ALANA GABRIELLE SILVA</t>
  </si>
  <si>
    <t>ALINE DE ARAUJO CELESTINO LIMA</t>
  </si>
  <si>
    <t>ANA CLARA PEREIRA MARINHO</t>
  </si>
  <si>
    <t>CAIO EMANUEL FIRMINO PINHEIRO</t>
  </si>
  <si>
    <t>CATIA VALERIA PEREIRA TEIXEIRA</t>
  </si>
  <si>
    <t>FELIPE MEDEIROS FARIAS</t>
  </si>
  <si>
    <t>GILBERTO GOMES DA SILVA NETO</t>
  </si>
  <si>
    <t>GLAUCO ALEFFY CASSIANO SIQUEIRA</t>
  </si>
  <si>
    <t>GUSTAVO CASIMIRO SILVA</t>
  </si>
  <si>
    <t>ICARO GONCALVES BRASILEIRO</t>
  </si>
  <si>
    <t>JOSENI XAVIER DA SILVA</t>
  </si>
  <si>
    <t>JOSENILDA DE MOURA SOARES DIAS</t>
  </si>
  <si>
    <t>KALINE FRANCA OLIVEIRA</t>
  </si>
  <si>
    <t>LUANA JESSICA BENTO DOS SANTOS</t>
  </si>
  <si>
    <t>LUIZ ALEXANDRE DA SILVA</t>
  </si>
  <si>
    <t>MARIA DO SOCORRO FREITAS BARBOSA</t>
  </si>
  <si>
    <t>MAYA DIAS CAVALCANTE RODRIGUES</t>
  </si>
  <si>
    <t>MILENE PIMENTEL GRISI</t>
  </si>
  <si>
    <t>RAYANDRO KELVIN ALMEIDA DE ALCANTARA</t>
  </si>
  <si>
    <t>RAYZA CRISPIM ANDRADE</t>
  </si>
  <si>
    <t>REINALDO NUNES MARTINS</t>
  </si>
  <si>
    <t>RENNAN REGIS DE MENESES LIMA</t>
  </si>
  <si>
    <t>RODRIGO LACERDA DE ALBUQUERQUE LIMA</t>
  </si>
  <si>
    <t>ROSALIA MARIA SANTOS DA SILVA</t>
  </si>
  <si>
    <t>SANDRA MARIA FELINTO CARDOSO DUTRA</t>
  </si>
  <si>
    <t>TAMARA DA SILVA SOARES</t>
  </si>
  <si>
    <t>TATIANA DA SILVA SANTOS</t>
  </si>
  <si>
    <t>THAYNA DE SOUZA GOMES</t>
  </si>
  <si>
    <t>VANIA VILLAMARIN LOPEZ LESSA</t>
  </si>
  <si>
    <t>VERONICA MEIRELES ROSA</t>
  </si>
  <si>
    <t>VILMAR JERONIMO DE SOUSA</t>
  </si>
  <si>
    <t>VIVIAN PINHEIRO RIBEIRO ANDRADE</t>
  </si>
  <si>
    <t>WANA BANDEIRA COSTA DE SOUZA TEIXEIRA</t>
  </si>
  <si>
    <t>ADRIANA DE ARAUJO PEREIRA</t>
  </si>
  <si>
    <t>ANA JESSICA FARIAS FREIRE</t>
  </si>
  <si>
    <t>ANDRIELLEN BELARMINO DA SILVA</t>
  </si>
  <si>
    <t>DANIELLY KAMILLE DE SOUZA DA SILVA</t>
  </si>
  <si>
    <t>HEVERTON FELINTO PEDROSA DE MELO</t>
  </si>
  <si>
    <t>JOSE ROBSON MACENA MAIA BARBOSA</t>
  </si>
  <si>
    <t>LUCIANO NOGUEIRA DE SOUZA</t>
  </si>
  <si>
    <t>MARCELO JOSE DO NASCIMENTO FILHO</t>
  </si>
  <si>
    <t>MAYKON COSTA SERRAO</t>
  </si>
  <si>
    <t>RENATA CARLA DE SOUZA</t>
  </si>
  <si>
    <t>RODRIGO GILIO LUVIAN</t>
  </si>
  <si>
    <t>ADRIANO DA SILVA PINHEIRO</t>
  </si>
  <si>
    <t>ANA CLAUDIA CAVALCANTE BARBOSA</t>
  </si>
  <si>
    <t>ANA PAULA DA CUNHA ALVES</t>
  </si>
  <si>
    <t>ANA PAULA DE LUNA WANDERLEY</t>
  </si>
  <si>
    <t>ANGELICA MARIA MOREIRA DA COSTA</t>
  </si>
  <si>
    <t>ANTONIO CESAR DE CARVALHO</t>
  </si>
  <si>
    <t>CAMILA BARBOZA ARRUDA</t>
  </si>
  <si>
    <t>DANIELLA DE ARAUJO CUNHA</t>
  </si>
  <si>
    <t>DANIELLE ABRANTES DE MENEZES CARVALHO</t>
  </si>
  <si>
    <t>DANIELLY VITORIA ARAUJO DOS SANTOS</t>
  </si>
  <si>
    <t>GOLDIE COUTINHO RODRIGUES VERISSIMO</t>
  </si>
  <si>
    <t>ILDERLANDIA ARRUDA GALDINO RAMALHO</t>
  </si>
  <si>
    <t>JANAINA DE CASSIA SOUZA MENDES MOURA</t>
  </si>
  <si>
    <t>JEAN DE ALMEIDA SANTOS</t>
  </si>
  <si>
    <t>JEFFERSON FONSECA NUNES</t>
  </si>
  <si>
    <t>JESSICA GOMES MACHADO</t>
  </si>
  <si>
    <t>JOSE CORREIA DE QUEIROZ JUNIOR</t>
  </si>
  <si>
    <t>JOSE SALVADOR PEREIRA NETO</t>
  </si>
  <si>
    <t>JOSINEIDE SOARES DOS SANTOS</t>
  </si>
  <si>
    <t>JULIANA DA SILVA SANTOS</t>
  </si>
  <si>
    <t>LUCIANO NOBRE MOREIRA</t>
  </si>
  <si>
    <t>LUISMAR CANDIDO NASCIMENTO</t>
  </si>
  <si>
    <t>MARIA DA PENHA BARROS MARTINS</t>
  </si>
  <si>
    <t>MARIA DE LOURDES SOUZA</t>
  </si>
  <si>
    <t>MARIA MARTA BENICIO DE PONTES</t>
  </si>
  <si>
    <t>MELISSA JOSIELLY MARQUES DOUETTS ALMEIDA</t>
  </si>
  <si>
    <t>PRYSCILLA VIEIRA DE OLIVEIRA LIMA</t>
  </si>
  <si>
    <t>RUBENS JUREMA SILVA DOS SANTOS</t>
  </si>
  <si>
    <t>SOLANGE DE CASSIA GUEDES DA SILVA</t>
  </si>
  <si>
    <t>SUZANE LIMA MORAIS BEZERRA</t>
  </si>
  <si>
    <t>THAIS GOMES MACHADO</t>
  </si>
  <si>
    <t>VERA REJANE FERREIRA DE ARAUJO</t>
  </si>
  <si>
    <t>ANGELA CAROLINNE ALVES LEAL BORGES</t>
  </si>
  <si>
    <t>ANNA CAROLYNE GOMES ALVES</t>
  </si>
  <si>
    <t>ANNA CLARA DE FREITAS SANTOS</t>
  </si>
  <si>
    <t>ANNE CAROLINNE CRUZ LINS DE CARVALHO</t>
  </si>
  <si>
    <t>CALINE SINARA DA COSTA GUIMARAES</t>
  </si>
  <si>
    <t>CRISTIANA BOTELHO DE OLIVEIRA SANTOS</t>
  </si>
  <si>
    <t>DENYBERGSON CARVALHO ALBUQUERQUE</t>
  </si>
  <si>
    <t>ELISANGELA FRANCISCA DOS SANTOS</t>
  </si>
  <si>
    <t>ESTER SANTOS TORRES</t>
  </si>
  <si>
    <t>FELIPE MENDES CALADO</t>
  </si>
  <si>
    <t>KARLA MICHELE VITORINO MAIA</t>
  </si>
  <si>
    <t>LUA LILLYS COSTA DA SILVA</t>
  </si>
  <si>
    <t>MARIA LIDIANE DA SILVA</t>
  </si>
  <si>
    <t>MARTINA MACEDO DE ARAUJO</t>
  </si>
  <si>
    <t>MILENA DOS SANTOS SILVA</t>
  </si>
  <si>
    <t>PAULO ROMERO VELOSO</t>
  </si>
  <si>
    <t>RAIANNE MARIA DE SOUZA ALVES</t>
  </si>
  <si>
    <t>THAYNARA PEREIRA BEZERRA</t>
  </si>
  <si>
    <t>YASMIN PEREIRA BENTO DE OLIVEIRA</t>
  </si>
  <si>
    <t>AISHA ALVES DE AZEVEDO</t>
  </si>
  <si>
    <t>ALANNA KARINNA PALITOT REMIGIO LEITE SANTOS</t>
  </si>
  <si>
    <t>ALDROVILLE GRISI SOBRINHO</t>
  </si>
  <si>
    <t>ANA LUIZA CAVALCANTI TAVARES</t>
  </si>
  <si>
    <t>ARYADNE SILVA SIMAS URTIGA</t>
  </si>
  <si>
    <t>BRENDA CAROLINE PROVENZANO DA SILVA SPINELLY</t>
  </si>
  <si>
    <t>CARLOS ROBERTO ALVES PINTO</t>
  </si>
  <si>
    <t>CATARINA ANDRADE VASCONCELOS</t>
  </si>
  <si>
    <t>DIMAS LEITE PAIVA</t>
  </si>
  <si>
    <t>EDUARDA FELIPE TELES LUZ</t>
  </si>
  <si>
    <t>EMANOEL DANTAS MIRANDA</t>
  </si>
  <si>
    <t>ERICK MUSSI</t>
  </si>
  <si>
    <t>EWELLYN MARY PONTES DE FREITAS AZEVEDO</t>
  </si>
  <si>
    <t>GABRIELA MEDEIROS DE ARAUJO TEIXEIRA</t>
  </si>
  <si>
    <t>GEORGIA GREISSE PEIXOTO DE SOUSA HERRERA</t>
  </si>
  <si>
    <t>GRACIELLE MARIA FIGUEIREDO ALVES GOMES</t>
  </si>
  <si>
    <t>ISIS DOS SANTOS SILVA</t>
  </si>
  <si>
    <t>JESSICA GUIMARAES PEREIRA DE QUEIROZ ESPINOLA</t>
  </si>
  <si>
    <t>JOAO HIGOR PINTO DIAS</t>
  </si>
  <si>
    <t>JORDANA QUEIROZ MELO</t>
  </si>
  <si>
    <t>JOSE GEORGE FERREIRA MARTINS</t>
  </si>
  <si>
    <t>LUCAS AUGUSTO SOARES MOREIRA LINS</t>
  </si>
  <si>
    <t>LUCAS FERNANDES AGUIAR</t>
  </si>
  <si>
    <t>LUIS ANDRE DA SILVA DANTAS</t>
  </si>
  <si>
    <t>MARCELO ANTONIO CARREIRA CAVALCANTI DE ALBUQU</t>
  </si>
  <si>
    <t>MARCIO CARVALHO DE FRANCA</t>
  </si>
  <si>
    <t>MARIANE RODRIGUES DE CARVALHO</t>
  </si>
  <si>
    <t>MATHEUS ARAUJO DA COSTA</t>
  </si>
  <si>
    <t>MICHEL ANDERSON LIRA DE SOUSA</t>
  </si>
  <si>
    <t>MONICA CELY DUARTE MAGALHAES</t>
  </si>
  <si>
    <t>NATALIA MARTINS CAMBOIM LUNA</t>
  </si>
  <si>
    <t>PAMELLA SILVA SOUZA</t>
  </si>
  <si>
    <t>RAQUEL LOUDAL DE ALMEIDA TEIXEIRA</t>
  </si>
  <si>
    <t>RAYANNE KELLY MAIA DE LIMA PIMENTEL</t>
  </si>
  <si>
    <t>RENATA CLAUDIA CLAUDIANO FARIAS DE ALMEIDA</t>
  </si>
  <si>
    <t>RODRIGO COSTA DE LUCENA</t>
  </si>
  <si>
    <t>RODRIGO PEREIRA CABRAL</t>
  </si>
  <si>
    <t>SALOMAO DAVID SOUTO MENEZES</t>
  </si>
  <si>
    <t>TAYANNE HENRIQUES DE AZEVEDO</t>
  </si>
  <si>
    <t>THAMYRES OLIVEIRA GUEDES</t>
  </si>
  <si>
    <t>VICTOR HOLANDA RIBEIRO</t>
  </si>
  <si>
    <t>VITOR SOARES DA SILVA LOURENCO</t>
  </si>
  <si>
    <t>WASHINGTON LUIS PINTO DE ALBUQUERQUE</t>
  </si>
  <si>
    <t>WECHSLER DORNELAS DA SILVA</t>
  </si>
  <si>
    <t>AELIO THIAGO DE FREITAS FERNANDES</t>
  </si>
  <si>
    <t>FILIPE CALDAS VILARIM</t>
  </si>
  <si>
    <t>HELLEN LUANA SILVA ROLIM</t>
  </si>
  <si>
    <t>ISRAEL BENTO CAVALCANTI JUNIOR</t>
  </si>
  <si>
    <t>JACQUELINE REIS DA SILVA</t>
  </si>
  <si>
    <t>MAINA GOMES BORBA</t>
  </si>
  <si>
    <t>MARIA ESTELA FORMIGA FIGUEIREDO NETA</t>
  </si>
  <si>
    <t>ROSILENE DE SOUZA MENDES</t>
  </si>
  <si>
    <t>SYLVIA REGINA FERNANDES GONCALVES</t>
  </si>
  <si>
    <t>ELIOMAR GAMA DO NASCIMENTO</t>
  </si>
  <si>
    <t>GILSON ALVES DA CUNHA</t>
  </si>
  <si>
    <t>JULIO CEZAR DA CAMARA RIBEIRO VIANA</t>
  </si>
  <si>
    <t>PEDRO HENRIQUE TOLENTINO DE MELO NOGUEIRA</t>
  </si>
  <si>
    <t>ANA MARIA CANDEIA DE LIMA</t>
  </si>
  <si>
    <t>ANYELSON ALVES MARTINS</t>
  </si>
  <si>
    <t>MARIA DO SOCORRO FLORENCIO HENRIQUES</t>
  </si>
  <si>
    <t>MILENNA SILVA CORREIA</t>
  </si>
  <si>
    <t>TEREZA PEREIRA DE SOUZA FERREIRA</t>
  </si>
  <si>
    <t>VANUZA CAVALCANTI FERNANDES</t>
  </si>
  <si>
    <t>JULYANA DE LIRA FERNANDES</t>
  </si>
  <si>
    <t>ALYNE MARION GOMES DA SILVA</t>
  </si>
  <si>
    <t>ANDREA FREIRE DE AMORIM NORONHA</t>
  </si>
  <si>
    <t>BENN ARTHUR DE SOUZA FONSECA AMARAL</t>
  </si>
  <si>
    <t>DARIO GOMES DO NASCIMENTO JUNIOR</t>
  </si>
  <si>
    <t>DEBORAH NATHALIE VICTOR DA SILVA</t>
  </si>
  <si>
    <t>DENISE DA SILVA NASCIMENTO</t>
  </si>
  <si>
    <t>ENDRIL THIAGO CLAUDINO FERREIRA</t>
  </si>
  <si>
    <t>GUIOMAR BEZERRA RAMOS DE MEDEIROS</t>
  </si>
  <si>
    <t>IARA ANDRADE DE LIMA</t>
  </si>
  <si>
    <t>INGRID DAYANE DA SILVA FERREIRA</t>
  </si>
  <si>
    <t>JOSE ARDILES GUIMARAES MONTENEGRO</t>
  </si>
  <si>
    <t>JUVANNEIDE DE MEDEIROS COSTA</t>
  </si>
  <si>
    <t>KILDERE SOBRAL IRINEU</t>
  </si>
  <si>
    <t>MAYARA NOBREGA SANTANA DE LIMA</t>
  </si>
  <si>
    <t>RICARDO ADRIANO DE SOUTO</t>
  </si>
  <si>
    <t>SUELEN ANDRADE MONTEIRO DA SILVA</t>
  </si>
  <si>
    <t>THADEU OLIVEIRA FORMIGA</t>
  </si>
  <si>
    <t>VALMIR HERBERT BARBOSA GOMES</t>
  </si>
  <si>
    <t>WYLLYANNE BRENDAH FERREIRA ROCHA</t>
  </si>
  <si>
    <t>ANA KAROLINA SOUZA DE LIMA</t>
  </si>
  <si>
    <t>ASLLAN CLECITON DE OLIVEIRA COELHO</t>
  </si>
  <si>
    <t>BRENDA DINIZ DA SILVA</t>
  </si>
  <si>
    <t>CARLA THAYS DOS ANJOS SILVA</t>
  </si>
  <si>
    <t>FLAVIANO ANDRE DE FREITAS</t>
  </si>
  <si>
    <t>GABRIEL FIGUEIREDO RIBEIRO DE ANDRADE</t>
  </si>
  <si>
    <t>GABRYELLE ALVES DA SILVA CABRAL</t>
  </si>
  <si>
    <t>JERFFESON GIORDANO OLIVEIRA DA TRINDADE</t>
  </si>
  <si>
    <t>JULIO CESAR RUFFO</t>
  </si>
  <si>
    <t>LANNA RUBIA FIGUEIREDO BEZUSKA</t>
  </si>
  <si>
    <t>LETICIA DE ANDRADE SILVA</t>
  </si>
  <si>
    <t>LUIZA MENDES REGIS</t>
  </si>
  <si>
    <t>MARUSKA MARIA MENESES DE SOUZA</t>
  </si>
  <si>
    <t>NEILZE CORREIA DE MELO CRUZ</t>
  </si>
  <si>
    <t>ROBERTA EVELINE ARAUJO PIRES DE ANDRADE</t>
  </si>
  <si>
    <t>ANA CLEIDE GOMES DA SILVA</t>
  </si>
  <si>
    <t>CARLA CRISTINA PADILHA DOS SANTOS</t>
  </si>
  <si>
    <t>HELENA PRISCILA CAVALCANTE DE SOUZA</t>
  </si>
  <si>
    <t>WLEICA HONORATO ARAGAO QUIRINO</t>
  </si>
  <si>
    <t>IRIS GABRIELLY DE MOURA DUARTE</t>
  </si>
  <si>
    <t>VIVIANE PINHEIRO RIBEIRO</t>
  </si>
  <si>
    <t>WENNIA RAFAELLY SOUZA FIGUEIREDO</t>
  </si>
  <si>
    <t>WILMA MATILDE MORAES DE AQUINO</t>
  </si>
  <si>
    <t>ADALLA RAMOS DE LIMA</t>
  </si>
  <si>
    <t>ADRIANA CARDOSO DE OLIVEIRA</t>
  </si>
  <si>
    <t>ALINE CASIMIRO SOUSA</t>
  </si>
  <si>
    <t>CARLA BEATRIZ GALHARDO LAURENTINO</t>
  </si>
  <si>
    <t>DEBORA PESSOA CORDEIRO</t>
  </si>
  <si>
    <t>ELIANE NASCIMENTO GAMA</t>
  </si>
  <si>
    <t>GLEYDSON DA SILVA TAVARES</t>
  </si>
  <si>
    <t>JOSILDA HERMINIO RAMALHO</t>
  </si>
  <si>
    <t>KATIANA RODRIGUES FERREIRA</t>
  </si>
  <si>
    <t>LUCIANA PATRICIA DE ANDRADE AMORIM MADRUGA</t>
  </si>
  <si>
    <t>MANUEL VENANCIO NETO</t>
  </si>
  <si>
    <t>MARIA MADALENA MORAIS DE SOUSA</t>
  </si>
  <si>
    <t>MAYRA PAULA CORREIA DA SILVA</t>
  </si>
  <si>
    <t>PRISCILLA LEIROS MEIRA</t>
  </si>
  <si>
    <t>RAFAEL VINICIO BRITO DA COSTA QUERINO</t>
  </si>
  <si>
    <t>SAYURI MEDEIROS TANAKA</t>
  </si>
  <si>
    <t>SIBELLE DA SILVA MACEDO</t>
  </si>
  <si>
    <t>THALLES ALBUQUERQUE DE ARAUJO</t>
  </si>
  <si>
    <t>THAYLANE PIRES MOREIRA DE LACERDA</t>
  </si>
  <si>
    <t>TULIO CARLOS SILVA ANTUNES</t>
  </si>
  <si>
    <t>VALDEIR PEREIRA SILVA</t>
  </si>
  <si>
    <t>VALTERCIO ARAUJO DE ALBUQUERQUE</t>
  </si>
  <si>
    <t>ALICE CRISTINA GUERRA AMORIM VITOR</t>
  </si>
  <si>
    <t>ADRIANA CORREIA DA SILVA</t>
  </si>
  <si>
    <t>ALEXANDRE BATISTA REZENDE</t>
  </si>
  <si>
    <t>ANA ISABEL LADISLAU DA SILVA</t>
  </si>
  <si>
    <t>CLEITON FERNANDO CARNEIRO RIBEIRO</t>
  </si>
  <si>
    <t>EDILMA DA COSTA FREIRE</t>
  </si>
  <si>
    <t>ERICA SOARES DA SILVA</t>
  </si>
  <si>
    <t>ERIKA SIMONE RODRIGUES FORTE AGUIAR</t>
  </si>
  <si>
    <t>JOSE CARLOS DE LUCENA</t>
  </si>
  <si>
    <t>JOSEFA MARIA DA CONCEICAO PEREIRA</t>
  </si>
  <si>
    <t>LAYANNA MARIA TARGINO SILVA</t>
  </si>
  <si>
    <t>LIDIANE PAULO DA SILVA</t>
  </si>
  <si>
    <t>LUIZANGELA DA FONSECA SILVA</t>
  </si>
  <si>
    <t>MARIA DAS GRACAS DE CARVALHO</t>
  </si>
  <si>
    <t>MARIA DEDICE RAMOS TOMAZ</t>
  </si>
  <si>
    <t>MARILEIDE DANTAS DE SOUSA</t>
  </si>
  <si>
    <t>MAXWELL CASTELO BRANCO NOGUEIRA</t>
  </si>
  <si>
    <t>MONICA AUGUSTA DE SOUZA</t>
  </si>
  <si>
    <t>JOSE VALDEMIR ALVES PINHEIRO</t>
  </si>
  <si>
    <t>JOSIMERI CRISTINA DE MACEDO ROCHA</t>
  </si>
  <si>
    <t>LUCAS GABRIEL DA SILVA LINS</t>
  </si>
  <si>
    <t>MARCOS AURELIO BARROS DA SILVA</t>
  </si>
  <si>
    <t>MARIO AUGUSTO ROMERO JUNIOR</t>
  </si>
  <si>
    <t>ROOSEVELT DA PAZ GOMES DA SILVA</t>
  </si>
  <si>
    <t>ANA MARIA MARTINS COSTA ARAUJO</t>
  </si>
  <si>
    <t>AUDILEIA GONCALO DA SILVA</t>
  </si>
  <si>
    <t>DILBERTO MEIRA DE SOUSA</t>
  </si>
  <si>
    <t>GESSILANE PEREIRA DE ALMEIDA</t>
  </si>
  <si>
    <t>JACQUELINE FELIX DE SOUZA</t>
  </si>
  <si>
    <t>RENATO MEIRA DE SOUSA</t>
  </si>
  <si>
    <t>ADILMA DE OLIVEIRA CAMILO</t>
  </si>
  <si>
    <t>ANA BEATRIZ ROMAO DE MELO</t>
  </si>
  <si>
    <t>AURELIA SILVA ALVES RABELO</t>
  </si>
  <si>
    <t>CHARLEY DE SOUZA SILVA</t>
  </si>
  <si>
    <t>EDNALDO BATISTA ALMEIDA</t>
  </si>
  <si>
    <t>GUILHERME DE SOUZA MONTEIRO</t>
  </si>
  <si>
    <t>INARA DE AMORIM ROSAS</t>
  </si>
  <si>
    <t>IZABEL CRISTINA DIAS DA SILVA</t>
  </si>
  <si>
    <t>LUCAS FERNANDES PONTES DOS SANTOS</t>
  </si>
  <si>
    <t>MARIA TATIANY LEITE ANDRADE</t>
  </si>
  <si>
    <t>ROSIELE FIGUEIREDO DA SILVA</t>
  </si>
  <si>
    <t>IZABEL KAMILLA CUNHA ALMEIDA MACEDO</t>
  </si>
  <si>
    <t>JOSANA SILVA DE SOUZA</t>
  </si>
  <si>
    <t>VALDETE ROSALIA DA SILVA</t>
  </si>
  <si>
    <t>RAISSA DANTAS DE SOUSA</t>
  </si>
  <si>
    <t>RIVIA VERONICA DA SILVA MAIA FERREIRA</t>
  </si>
  <si>
    <t>ADRIANA ALVES DE MACENA</t>
  </si>
  <si>
    <t>BARBARA ELIZABETE SOUSA DE ABREU</t>
  </si>
  <si>
    <t>CELENE BARBOSA PESSOA REGIS</t>
  </si>
  <si>
    <t>CRISTYANE MEIRA DO AMARAL</t>
  </si>
  <si>
    <t>EDJANE CRESPO DA SILVA</t>
  </si>
  <si>
    <t>GUSTAVO MOURA TITO</t>
  </si>
  <si>
    <t>JACIARA NASCIMENTO DA COSTA</t>
  </si>
  <si>
    <t>JULIANE ALVES EUGENIO RIBEIRO</t>
  </si>
  <si>
    <t>LEONEIDE BORGES PEREIRA</t>
  </si>
  <si>
    <t>MANUEL ESTEVAM FERREIRA NETO</t>
  </si>
  <si>
    <t>MOISES ANDERSON BARROS DA SILVA</t>
  </si>
  <si>
    <t>RAQUEL DE MEDEIROS FERREIRA</t>
  </si>
  <si>
    <t>REGINA COELI DE ASSIS ALVES DA SILVA</t>
  </si>
  <si>
    <t>ROSSANA DE ANDRADE ALENCAR</t>
  </si>
  <si>
    <t>VALDIR ALBUQUERQUE</t>
  </si>
  <si>
    <t>FABIA DANIELA SANTOS DA SILVA</t>
  </si>
  <si>
    <t>HELYDA KARLA BARBOSA BERNARDES</t>
  </si>
  <si>
    <t>SELY COSTA DE SANTANA</t>
  </si>
  <si>
    <t>EDJANE TEIXEIRA DA SILVA</t>
  </si>
  <si>
    <t>ANDERSON RENATO MEDEIROS ALVES</t>
  </si>
  <si>
    <t>JANAINA SOUSA DE MEDEIROS</t>
  </si>
  <si>
    <t>JOHANNES ANDRADE BEZERRA DE MEDEIROS</t>
  </si>
  <si>
    <t>ADEILDA NASCIMENTO DOS SANTOS ANDRADE</t>
  </si>
  <si>
    <t>BRUNO SANTANA DE FIGUEIREDO</t>
  </si>
  <si>
    <t>ERIBERTO LIMA MONTENEGRO CABRAL</t>
  </si>
  <si>
    <t>EUZILENE RAMOS DA SILVA ALVES</t>
  </si>
  <si>
    <t>FRANCILEUDA DE ARAUJO BARBOSA</t>
  </si>
  <si>
    <t>GERSON BATISTA DE VASCONCELOS FILHO</t>
  </si>
  <si>
    <t>JOSE CARLOS LOPES FERNANDES</t>
  </si>
  <si>
    <t>KATHYANA IZABELA OLIVEIRA DOS SANTOS</t>
  </si>
  <si>
    <t>LUCIENE BARRETO DOS SANTOS</t>
  </si>
  <si>
    <t>MARIA DAYSE MENEZES BRAYNER</t>
  </si>
  <si>
    <t>ROSIEUDO LEITE DA SILVA</t>
  </si>
  <si>
    <t>VLADIMIR CESARINO DE SOUZA FILHO</t>
  </si>
  <si>
    <t>ALUIZIO NUNES DE LUCENA</t>
  </si>
  <si>
    <t>ESDRAS ARAUJO FERREIRA</t>
  </si>
  <si>
    <t>MARCOS ROBERTO CLEMENTINO DA SILVA</t>
  </si>
  <si>
    <t>MARIA DALVA CAETANO PEIXOTO</t>
  </si>
  <si>
    <t>MARIA DAPAZ ALVES DE SOUSA</t>
  </si>
  <si>
    <t>MARIA ELZA DE ALMEIDA SOUZA</t>
  </si>
  <si>
    <t>MARIA JOSELIA ALVES DA SILVA</t>
  </si>
  <si>
    <t>MARIA TERESA DA SILVA CORREIA</t>
  </si>
  <si>
    <t>MARIA ZULEIDE MENDES DE SOUSA</t>
  </si>
  <si>
    <t>SILVANA PEREIRA DA SILVA</t>
  </si>
  <si>
    <t>ADAIANO FARIAS ARAUJO</t>
  </si>
  <si>
    <t>DILERMANDO VIEIRA DE LIMA SILVA</t>
  </si>
  <si>
    <t>CLEIDISON CANDIDO DA SILVA</t>
  </si>
  <si>
    <t>ROMANA ANA MARIA ANDRADE MALAQUIAS</t>
  </si>
  <si>
    <t>THALES MATHEUS COSTA DE ARAUJO E ARAUJO</t>
  </si>
  <si>
    <t>ELAINE CRISTINA SILVA DE OLIVEIRA</t>
  </si>
  <si>
    <t>LINDSEY ROLSANT ROLIM MELO</t>
  </si>
  <si>
    <t>RICARDO JERONIMO DA SILVA</t>
  </si>
  <si>
    <t>ADERBAL DE BRITO VILLAR</t>
  </si>
  <si>
    <t>FRANCISCO EVONILDON SINFRONIO</t>
  </si>
  <si>
    <t>LARISSA MARCELINO MEDEIROS FERNANDES</t>
  </si>
  <si>
    <t>ROMEIKA BARBOZA CARTAXO PIRES DE SA</t>
  </si>
  <si>
    <t>EUDECIO CARVALHO NECO</t>
  </si>
  <si>
    <t>JOSEMAR MEDEIROS DA SILVA</t>
  </si>
  <si>
    <t>JAYNE MARIA SABINO DOS SANTOS</t>
  </si>
  <si>
    <t>ANTONIO MANOEL DA SILVA NETO</t>
  </si>
  <si>
    <t>KALINA LIGIA BRAZ TORRES</t>
  </si>
  <si>
    <t>ANIELY MIRTES SOARES ALVES</t>
  </si>
  <si>
    <t>MARIA DO AMPARO DOS SANTOS MACHADO</t>
  </si>
  <si>
    <t>ANELITA PEREIRA LOPES</t>
  </si>
  <si>
    <t>ELIANE MARIA DE AQUINO</t>
  </si>
  <si>
    <t>MARIA DAS GRACAS DE LIMA CARNEIRO</t>
  </si>
  <si>
    <t>SILVIA PATRICIA SOUSA VIANA</t>
  </si>
  <si>
    <t>CELIA VARELA BEZERRA</t>
  </si>
  <si>
    <t>VERA LUCIA DE FREITAS SILVA</t>
  </si>
  <si>
    <t>KALINE GONZAGA BARBOZA</t>
  </si>
  <si>
    <t>VALERIO DAMASIO DA MOTA SILVA</t>
  </si>
  <si>
    <t>ARTHUR DE MEDEIROS BATISTA</t>
  </si>
  <si>
    <t>DRIELE ALINE COSTA SILVA</t>
  </si>
  <si>
    <t>ELIZANGELA ALVES DA CUNHA</t>
  </si>
  <si>
    <t>FABIANA LINS MENDES</t>
  </si>
  <si>
    <t>JANE DE LOURDES SOUZA</t>
  </si>
  <si>
    <t>MARIA GABRIELLA BRILHANTE DE SOUZA</t>
  </si>
  <si>
    <t>MARIO ALVES AIRES JUNIOR</t>
  </si>
  <si>
    <t>VANESSA COSTA CABRAL</t>
  </si>
  <si>
    <t>FRANCISCA ROSEANE FRANCO RIBEIRO DE SOUSA</t>
  </si>
  <si>
    <t>GILMAR FELIPE VICENTE</t>
  </si>
  <si>
    <t>ROMARIO FARIAS PEDROSA DOS SANTOS</t>
  </si>
  <si>
    <t>ELIZABETH FERREIRA DA SILVA</t>
  </si>
  <si>
    <t>EUDELUCY MARIA DE OLIVEIRA LEAL</t>
  </si>
  <si>
    <t>LUCIA DE FATIMA RODRIGUES DE LIMA</t>
  </si>
  <si>
    <t>SOLANGE MARIA DE MOURA FORMIGA PINHEIRO</t>
  </si>
  <si>
    <t>ADILIA CELIA NOBRE ALEXANDRE SOUSA</t>
  </si>
  <si>
    <t>ADRIANA PAULA BRAZ DE SOUZA</t>
  </si>
  <si>
    <t>ALAIDE COSTA SANTIAGO PRAZINHO</t>
  </si>
  <si>
    <t>ALECSANDRA VIEIRA DE PONTES FARIAS</t>
  </si>
  <si>
    <t>ANA VALESCA DE LUCENA DIAS</t>
  </si>
  <si>
    <t>ANDERSON DE LIMA DIAS</t>
  </si>
  <si>
    <t>ANDREI FELLIPE VERISSIMO DE LIMA</t>
  </si>
  <si>
    <t>ANTONIO FIRMINO DE FREITAS</t>
  </si>
  <si>
    <t>ANTONIO QUEIROGA FILHO</t>
  </si>
  <si>
    <t>CLELIA SILVA GOTTGTROY AMORIM</t>
  </si>
  <si>
    <t>EDILEUZA MARIA FRANCA DA SILVA</t>
  </si>
  <si>
    <t>ELIANE FERNANDES CIRINO</t>
  </si>
  <si>
    <t>ELIETE JUSTINO MARTINIANO DE FREITAS</t>
  </si>
  <si>
    <t>EUGENIA SOARES GOTTGTROY</t>
  </si>
  <si>
    <t>FABIANA ARAUJO DE FRANCA</t>
  </si>
  <si>
    <t>FRANCISCA VANDA SOARES</t>
  </si>
  <si>
    <t>FRANCISCA VANILDA RAMALHO</t>
  </si>
  <si>
    <t>FREDERICO DE AQUINO GIULIETTI</t>
  </si>
  <si>
    <t>HAFSANJAN BLACKSTONE DE MEDEIROS</t>
  </si>
  <si>
    <t>HANS MULLER DA SILVA RIBEIRO</t>
  </si>
  <si>
    <t>HARLANNE DOMENICA DE ALENCAR SILVA GODOI</t>
  </si>
  <si>
    <t>HARRISON DE OLIVEIRA SOUZA</t>
  </si>
  <si>
    <t>JANE EYRIE DE CASTRO VERAS</t>
  </si>
  <si>
    <t>JESSICA TORQUATO CARNEIRO</t>
  </si>
  <si>
    <t>JOAO JUSTINO BARBOSA</t>
  </si>
  <si>
    <t>JOAO OLIVEIRA PERONICO</t>
  </si>
  <si>
    <t>JONAS SAMPAIO DE ARAUJO</t>
  </si>
  <si>
    <t>JOSE RONALDO DE BARROS FIGUEIREDO</t>
  </si>
  <si>
    <t>JOSEFA FELIX DE OLIVEIRA CESAR</t>
  </si>
  <si>
    <t>JOSELHA DOS SANTOS SOARES DA SILVA</t>
  </si>
  <si>
    <t>JUCELIA MARIA DE FARIAS</t>
  </si>
  <si>
    <t>JUVAILDO GOMES DE OLIVEIRA</t>
  </si>
  <si>
    <t>KARLA MACEDO DE SOUZA</t>
  </si>
  <si>
    <t>KATIA SUELY ALVES FERREIRA</t>
  </si>
  <si>
    <t>KECIO LIMA DA SILVA</t>
  </si>
  <si>
    <t>KETLYN DAYANA DE SOUSA COSTA</t>
  </si>
  <si>
    <t>KLEBER VICTOR DO MONTE SANTOS</t>
  </si>
  <si>
    <t>KLEBSON FELISMINO BERNARDO</t>
  </si>
  <si>
    <t>LISIANE REZENDE DOS SANTOS</t>
  </si>
  <si>
    <t>LOURIVAL LEMOS FILHO</t>
  </si>
  <si>
    <t>LUCIA DE FATIMA BARROS</t>
  </si>
  <si>
    <t>LUCIANO RICARDO TAVARES PEREIRA DE ASSIS</t>
  </si>
  <si>
    <t>MAGDA COSTA FERREIRA DE LIMA</t>
  </si>
  <si>
    <t>MARCELE DA SILVA ANDRADE</t>
  </si>
  <si>
    <t>MARCIA EMILIA MACEDO</t>
  </si>
  <si>
    <t>MARIA APARECIDA SARAIVA MAGALHAES DE SOUSA</t>
  </si>
  <si>
    <t>MARIA DAS GRACAS PEREIRA DA SILVA OLIVEIRA</t>
  </si>
  <si>
    <t>MARIA DE LOURDES GONCALVES CORDEIRO</t>
  </si>
  <si>
    <t>MARIA GORETH FERRAZ BARBOSA CABRAL</t>
  </si>
  <si>
    <t>MARIA NOILDE DE SOUSA GUIMARAES</t>
  </si>
  <si>
    <t>MIRIAN SOUSA MEDEIROS DE FRANCA</t>
  </si>
  <si>
    <t>PAMELA OLIVEIRA STEVENS</t>
  </si>
  <si>
    <t>PEDRO MIGUEL MELO DE ALMEIDA</t>
  </si>
  <si>
    <t>PETRUCIO CARLOS PEREIRA DE OLIVEIRA</t>
  </si>
  <si>
    <t>PRYSCILLA BARBOSA DE LACERDA</t>
  </si>
  <si>
    <t>RAFAEL FRANCA PIRES</t>
  </si>
  <si>
    <t>ROBERTO SANDINO DE MENDONCA FURTADO</t>
  </si>
  <si>
    <t>ROMILDO INACIO SOARES DE ALENCAR</t>
  </si>
  <si>
    <t>ROSALVA LIRA DE LIMA</t>
  </si>
  <si>
    <t>SAMUEL TORRES DA SILVA</t>
  </si>
  <si>
    <t>SUZANEIDE REGO DE LIMA AZEVEDO</t>
  </si>
  <si>
    <t>THAIS CABRAL DA CUNHA</t>
  </si>
  <si>
    <t>THASSIA CAMILA FLORENCIO COSTA</t>
  </si>
  <si>
    <t>TIAGO FELIX MENDONCA</t>
  </si>
  <si>
    <t>VALDENISIO ALVES CABRAL</t>
  </si>
  <si>
    <t>VALMIR TEIXEIRA LUCIANO</t>
  </si>
  <si>
    <t>VANIELLE CANDIDO BARBOSA</t>
  </si>
  <si>
    <t>WALQUIRIA DE LOURDES MOURA PEREIRA</t>
  </si>
  <si>
    <t>ZENEIDE ARAUJO NOBREGA</t>
  </si>
  <si>
    <t>FLAVIA MARIA DE CARVALHO BARROS CEZAR</t>
  </si>
  <si>
    <t>FRANCISCO ASSIS DOS SANTOS</t>
  </si>
  <si>
    <t>INACIO ROBERTO DA SILVA DANTAS</t>
  </si>
  <si>
    <t>KALEL DANTAS COSTA</t>
  </si>
  <si>
    <t>MARIA MARGARETH SOARES DE AGUIAR</t>
  </si>
  <si>
    <t>MARJORIE MARIANNE SOUZA PEIXOTO DE CARVALHO</t>
  </si>
  <si>
    <t>MAYDA HENRIQUES CORREIA</t>
  </si>
  <si>
    <t>RAFAEL ALVES SILVA GOMES</t>
  </si>
  <si>
    <t>DANIELA ESCOLASTICA DE SOUSA</t>
  </si>
  <si>
    <t>JORGE WANDER DE CARVALHO NASCIMENTO</t>
  </si>
  <si>
    <t>ROSANGELA VIANA OLIVEIRA</t>
  </si>
  <si>
    <t>ROSARIO DE FATIMA LIMA MONTENEGRO CABRAL MI D</t>
  </si>
  <si>
    <t>SONIA LIGIA GERVAZIO LEITE</t>
  </si>
  <si>
    <t>FLAVIA FELIX DE OLIVEIRA</t>
  </si>
  <si>
    <t>GABRIEL GOMES DA SILVA</t>
  </si>
  <si>
    <t>KAYLAN THIAGO PEREIRA DE SANTANA</t>
  </si>
  <si>
    <t>LILIAN BEATRIZ DA SILVA JUSTINO</t>
  </si>
  <si>
    <t>ROSSANA ALVARES DA SILVA ANDRADE</t>
  </si>
  <si>
    <t>FLAVIO ROBERTO FERREIRA DA SILVA</t>
  </si>
  <si>
    <t>FRANCISCO BUENO VICTOR NOGUEIRA</t>
  </si>
  <si>
    <t>VANESSA KARINNE FERREIRA SANTOS DA SILVA</t>
  </si>
  <si>
    <t>ALLANA MOREIRA DO NASCIMENTO OLIVEIRA</t>
  </si>
  <si>
    <t>JESSICA AURELIANO CARDOSO DA SILVA</t>
  </si>
  <si>
    <t>JOSELMA COSTA CANDIDO DE OLIVEIRA</t>
  </si>
  <si>
    <t>MARIA JOSE ALVES GANGORRA LIMA</t>
  </si>
  <si>
    <t>MARY JACKELINE DE SOUZA BARBOSA</t>
  </si>
  <si>
    <t>SAMIRA ALEXANDRE TAVARES</t>
  </si>
  <si>
    <t>JOSE WENDELL DE LIMA GALVAO</t>
  </si>
  <si>
    <t>LACIO DE ARAUJO MEIRA</t>
  </si>
  <si>
    <t>ADENILTON URTIGA RODRIGUES</t>
  </si>
  <si>
    <t>ALESSANDRA NOBREGA DA SILVA PROCOPIO</t>
  </si>
  <si>
    <t>ALESXANDRA ALVES MORAIS</t>
  </si>
  <si>
    <t>ANA WALERIA COSTA DE LIMA</t>
  </si>
  <si>
    <t>BRIGIDA SONALY FERNANDES ANDRADE</t>
  </si>
  <si>
    <t>EDNALDO DE SOUSA BONFIM JUNIOR</t>
  </si>
  <si>
    <t>ELAINE AMORIM QUIRINO</t>
  </si>
  <si>
    <t>ELVIRA MARIA GOMES DE LIMA</t>
  </si>
  <si>
    <t>INGRID SORAYA AZEVEDO PORTO</t>
  </si>
  <si>
    <t>JAIRO RANGEL TARGIINO</t>
  </si>
  <si>
    <t>JONATAS LIMA RODRIGUES</t>
  </si>
  <si>
    <t>LEONARDO FERREIRA COUTINHO</t>
  </si>
  <si>
    <t>LINAELLY ALVES DA SILVA FIGUEIREDO</t>
  </si>
  <si>
    <t>LUANA DA SILVA MARQUES</t>
  </si>
  <si>
    <t>MARCIO JOSE DE SOUZA PAIVA</t>
  </si>
  <si>
    <t>MARIA LEONILZA DE SOUSA</t>
  </si>
  <si>
    <t>MARIA MAYSA ROMAO BEZERRA</t>
  </si>
  <si>
    <t>MAYARA PEREIRA SANTOS</t>
  </si>
  <si>
    <t>MICHELLE SOUTO PIRES</t>
  </si>
  <si>
    <t>MILENA NORONHA DE MELO</t>
  </si>
  <si>
    <t>RAFAELA CUNHA GOMES</t>
  </si>
  <si>
    <t>SANDERLANDIA BEZERRA SECUNDINO</t>
  </si>
  <si>
    <t>SANDRA MARIA COSTA DE LIMA</t>
  </si>
  <si>
    <t>SILVIA MOREIRA RODRIGUES DE ALMEIDA</t>
  </si>
  <si>
    <t>SORAIA PORTO WANDERLEY DIAS</t>
  </si>
  <si>
    <t>THAYANNE KATLY DE BRITO MEDEIROS</t>
  </si>
  <si>
    <t>WELLIGTON GONZAGA DA SILVA</t>
  </si>
  <si>
    <t>ANA CAROLINA FERREIRA DE CARVALHO</t>
  </si>
  <si>
    <t>ANTONIO FERNANDO CORDEIRO GUEDES JUNIOR</t>
  </si>
  <si>
    <t>CARLOS ALBERTO DE CARVALHO ANDRADE</t>
  </si>
  <si>
    <t>CICERO PEDROZA DA SILVA</t>
  </si>
  <si>
    <t>CLAUDIA MAERVIA DE LIMA FERNANDES</t>
  </si>
  <si>
    <t>CYNTHIA GOMES PINHEIRO</t>
  </si>
  <si>
    <t>FRANCISCO PEREIRA DE LACERDA SALES</t>
  </si>
  <si>
    <t>FRANCISCO VIRGULINO ALVES DE OLIVEIRA</t>
  </si>
  <si>
    <t>GISONEIDE DO MONTE SANTOS</t>
  </si>
  <si>
    <t>ILCLEICI DE OLIVEIRA ABAD</t>
  </si>
  <si>
    <t>JAILSON MONTEIRO MOREIRA</t>
  </si>
  <si>
    <t>JANAINA VASCONCELOS FEITOSA DE FRANCA</t>
  </si>
  <si>
    <t>JANEIDE FIRMINO CAVALCANTI SOARES</t>
  </si>
  <si>
    <t>JULIANA CAROLINA NUNES RABELO</t>
  </si>
  <si>
    <t>JULYANNA DE OLIVEIRA BEZERRA</t>
  </si>
  <si>
    <t>MANOEL GALDINO RABELO PEREIRA TAVARES FILHO</t>
  </si>
  <si>
    <t>MARIA DE FATIMA VASCONCELOS DA SILVA</t>
  </si>
  <si>
    <t>MARIA LUCINEIDE DIONISIO VIANA</t>
  </si>
  <si>
    <t>NESTOR PINTO DE FIGUEIREDO JUNIOR</t>
  </si>
  <si>
    <t>SAMUEL RODRIGUES DA ROCHA</t>
  </si>
  <si>
    <t>TEREZINHA RABELO BEZERRA TAVARES</t>
  </si>
  <si>
    <t>WILANDIA MENDES DE OLIVEIRA</t>
  </si>
  <si>
    <t>ANGELA CRISTINA OLIVEIRA BEZERRA</t>
  </si>
  <si>
    <t>CYBELLE GONCALVES DA ROCHA</t>
  </si>
  <si>
    <t>FABRICIO DA SILVA</t>
  </si>
  <si>
    <t>IRISBERG ALVES BERNACKI</t>
  </si>
  <si>
    <t>JEANE DIAS DE FARIAS</t>
  </si>
  <si>
    <t>JOSE ERALDO PEDRO DA SILVA</t>
  </si>
  <si>
    <t>LUCLECIA PEREIRA DA SILVA</t>
  </si>
  <si>
    <t>LUIZ ANTONIO RAMALHO BARBOSA</t>
  </si>
  <si>
    <t>MARIA DO SOCORRO SILVA DOS SANTOS</t>
  </si>
  <si>
    <t>SAYURI SANTOS BOTELHO ONO</t>
  </si>
  <si>
    <t>SERGIO ARAUJO BARBOSA</t>
  </si>
  <si>
    <t>SEVERINO PAULINO DOS SANTOS</t>
  </si>
  <si>
    <t>SIMONE RODRIGUES DE SOUZA</t>
  </si>
  <si>
    <t>SONIA MARIA GOMES PEREIRA LIMA</t>
  </si>
  <si>
    <t>SUELY GUIMARAES MONTENEGRO DE LIMA</t>
  </si>
  <si>
    <t>SUELY SUENIA REGO CORDEIRO</t>
  </si>
  <si>
    <t>SUENNIA CARLLA DE ALENCAR XAVIER</t>
  </si>
  <si>
    <t>SULAMITA BRAZ TRAVASSOS SARINHO</t>
  </si>
  <si>
    <t>VALDIR FIALHO DA COSTA</t>
  </si>
  <si>
    <t>VENILTON DE MELO ALBUQUERQUE</t>
  </si>
  <si>
    <t>VIVIANE DE FARIAS RAMOS</t>
  </si>
  <si>
    <t>VIVIANE VALENTIM DA SILVA</t>
  </si>
  <si>
    <t>WELBSON BORGES DE SOUZA</t>
  </si>
  <si>
    <t>MARIA DE LURDES GOMES DANTAS</t>
  </si>
  <si>
    <t>ACHILLES LEAL NETO</t>
  </si>
  <si>
    <t>ADALBERTO CHRYSTIAN MENEZES DE MOURA AVELAR</t>
  </si>
  <si>
    <t>ADAUTO HENRIQUE LINS DOS ANJOS</t>
  </si>
  <si>
    <t>ADEILDO HERCULANO DA ROCHA</t>
  </si>
  <si>
    <t>ADEILMA MATIAS DA SILVA</t>
  </si>
  <si>
    <t>ADEMILTO CAVALCANTE BARBOSA</t>
  </si>
  <si>
    <t>ADENILDA MANGUEIRA DOS SANTOS</t>
  </si>
  <si>
    <t>ADENILSON BARBOSA DO NASCIMENTO</t>
  </si>
  <si>
    <t>ADIJAILSON LOURENCO DINIZ</t>
  </si>
  <si>
    <t>ADILSON PEREIRA DOS SANTOS</t>
  </si>
  <si>
    <t>ADJAIR MOREIRA DA COSTA</t>
  </si>
  <si>
    <t>ADJAMILTON PEREIRA DE ARAUJO</t>
  </si>
  <si>
    <t>ADMILSON ALVES DE ARAUJO</t>
  </si>
  <si>
    <t>ADONAI PAULO DIAS DA SILVA</t>
  </si>
  <si>
    <t>ADREANA FREIRE DE OLIVEIRA</t>
  </si>
  <si>
    <t>ADRIAN GOYCOTCHEA ALVES NASCIMENTO</t>
  </si>
  <si>
    <t>ADRIANA ALCIONE PEREIRA VIEIRA</t>
  </si>
  <si>
    <t>ADRIANA ARAUJO LEITE PIRES</t>
  </si>
  <si>
    <t>ADRIANA DOS SANTOS RUFINO</t>
  </si>
  <si>
    <t>ADRIANA FERREIRA DOS ANJOS</t>
  </si>
  <si>
    <t>ADRIANA JOVEM DE ARAUJO FELIX</t>
  </si>
  <si>
    <t>ADRIANA MARIA DANTAS DOS SANTOS</t>
  </si>
  <si>
    <t>ADRIANA MELO TEIXEIRA</t>
  </si>
  <si>
    <t>ADRIANA OLIVEIRA MENDES</t>
  </si>
  <si>
    <t>ADRIANA SILVA DE AQUINO VIEIRA</t>
  </si>
  <si>
    <t>ADRIANE PALITOT PEREIRA PEDROSA</t>
  </si>
  <si>
    <t>ADRIANO BORGES DE SOUZA</t>
  </si>
  <si>
    <t>ADRIANO COATTI</t>
  </si>
  <si>
    <t>ADRIANO DA SILVA</t>
  </si>
  <si>
    <t>ADRIANO SILVA DO NASCIMENTO</t>
  </si>
  <si>
    <t>ADRIANY DOS SANTOS SILVA</t>
  </si>
  <si>
    <t>ADRIELLY RODRIGUES SILVA</t>
  </si>
  <si>
    <t>ADRYAN DE ALBUQUERQUE BARBOSA E SILVA</t>
  </si>
  <si>
    <t>ADRYAN DOS SANTOS SILVA</t>
  </si>
  <si>
    <t>ADSON EDNO SILVA DINIZ</t>
  </si>
  <si>
    <t>ADSON UBIRATAN DE SOUSA GALLOTTI</t>
  </si>
  <si>
    <t>AGUINALDO BORGES DA SILVA</t>
  </si>
  <si>
    <t>AILA MARIA DELFINO FERREIRA</t>
  </si>
  <si>
    <t>AILTON RODRIGUES DA SILVA</t>
  </si>
  <si>
    <t>AILTON SIMPLICIO DE PAULA NETO</t>
  </si>
  <si>
    <t>AILTON TOMAZ DE FARIAS FILHO</t>
  </si>
  <si>
    <t>AIRES DOS SANTOS MEDEIROS</t>
  </si>
  <si>
    <t>AIRTON SALES DA SILVA</t>
  </si>
  <si>
    <t>ALAELSON DE ARAUJO FARIAS</t>
  </si>
  <si>
    <t>ALAN DA SILVA PEREIRA</t>
  </si>
  <si>
    <t>ALAN PAULO DO NASCIMENTO</t>
  </si>
  <si>
    <t>ALAN WILLAMS MARQUES DE OLIVEIRA</t>
  </si>
  <si>
    <t>ALANA ARAUJO DA SILVA AGRA</t>
  </si>
  <si>
    <t>ALANA MARTINS MARQUES NAVARRO</t>
  </si>
  <si>
    <t>ALANA SANTOS LOUREIRO</t>
  </si>
  <si>
    <t>ALANY MARQUES GERMANO</t>
  </si>
  <si>
    <t>ALBANIZA FARIAS DO NASCIMENTO</t>
  </si>
  <si>
    <t>ALBERTO CARLOS DE FIGUEIROA</t>
  </si>
  <si>
    <t>ALCIDES DE SOUZA SANTOS</t>
  </si>
  <si>
    <t>ALCIMAR GIORE</t>
  </si>
  <si>
    <t>ALCINEIDE GOMES DA SILVA</t>
  </si>
  <si>
    <t>ALCIONE GOMES</t>
  </si>
  <si>
    <t>ALDEHERMYSOM SANTOS DA FONSECA</t>
  </si>
  <si>
    <t>ALDERICA MARQUES DE SOUZA SANTOS</t>
  </si>
  <si>
    <t>ALDO DOS SANTOS GALDINO</t>
  </si>
  <si>
    <t>ALECSANDRA FERREIRA DE LIMA</t>
  </si>
  <si>
    <t>ALEFY MARQUES URTIGA DE SA</t>
  </si>
  <si>
    <t>ALEJANDRO DANTAS BARBOSA</t>
  </si>
  <si>
    <t>ALESSANDRA BATISTA DE LIMA</t>
  </si>
  <si>
    <t>ALESSANDRA BATISTA DE MATTOS</t>
  </si>
  <si>
    <t>ALESSANDRA CASSIA CORREA BARBOZA</t>
  </si>
  <si>
    <t>ALESSANDRA GOMES DA COSTA</t>
  </si>
  <si>
    <t>ALESSANDRA MARIA DA SILVA CORREIA PONTUAL</t>
  </si>
  <si>
    <t>ALESSANDRA TEIXEIRA COSTA DE FARIAS COELHO</t>
  </si>
  <si>
    <t>ALESSANDRO CAVALCANTI DE MELO BONFIM</t>
  </si>
  <si>
    <t>ALESSANDRO DOS SANTOS SOUZA PEREIRA</t>
  </si>
  <si>
    <t>ALESSANDRO FERREIRA MONTEIRO</t>
  </si>
  <si>
    <t>ALEX BRUNO CARNEIRO DA SILVA</t>
  </si>
  <si>
    <t>ALEX LOAM DE ANDRADE FERREIRA</t>
  </si>
  <si>
    <t>ALEX LUCAS DOS SANTOS HORTENCIO</t>
  </si>
  <si>
    <t>ALEX SANDRO ALVES DE ANDRADE</t>
  </si>
  <si>
    <t>ALEXANDRA DE OLIVEIRA PEREIRA</t>
  </si>
  <si>
    <t>ALEXANDRE ALVES</t>
  </si>
  <si>
    <t>ALEXANDRE CESAR ARAUJO DE AGUIAR</t>
  </si>
  <si>
    <t>ALEXANDRE DE SOUZA BARBOSA</t>
  </si>
  <si>
    <t>ALEXANDRE FRAGOSO TORRES</t>
  </si>
  <si>
    <t>ALEXANDRE JOSE FERREIRA VASCONCELOS</t>
  </si>
  <si>
    <t>ALEXANDRE MAGNO OLIVEIRA DE FARIAS FILHO</t>
  </si>
  <si>
    <t>ALEXANDRO BERNARDO SILVA</t>
  </si>
  <si>
    <t>ALEXANDRO JOSE LIMA DA SILVA</t>
  </si>
  <si>
    <t>ALEXIA RAQUEL SILVA PORFIRIO</t>
  </si>
  <si>
    <t>ALEXSANDRA OLIVEIRA NASCIMENTO DOS SANTOS</t>
  </si>
  <si>
    <t>ALFLANEA ALVES GUEDES</t>
  </si>
  <si>
    <t>ALFREDO BENEVIDES BARROS</t>
  </si>
  <si>
    <t>ALICE ALMEIDA NOBREGA</t>
  </si>
  <si>
    <t>ALICE FERNANDES DOS SANTOS</t>
  </si>
  <si>
    <t>ALICE NAISA CARDOSO CONSERVA</t>
  </si>
  <si>
    <t>ALICE RIBEIRO LIMA</t>
  </si>
  <si>
    <t>ALICE TAVARES NEVES</t>
  </si>
  <si>
    <t>ALICIA LIMA CRUZ DE MELO</t>
  </si>
  <si>
    <t>ALINE DA COSTA COUTINHO</t>
  </si>
  <si>
    <t>ALINE DA SILVA</t>
  </si>
  <si>
    <t>ALINE DE MORAIS VITORIO</t>
  </si>
  <si>
    <t>ALINE VALDEVINO DE LACERDA SILVA</t>
  </si>
  <si>
    <t>ALINNE FIGUEIREDO DE MEIRA LIMA</t>
  </si>
  <si>
    <t>ALINY MARCELA DA SILVEIRA MIRANDA</t>
  </si>
  <si>
    <t>ALIRIA TEREZA BARROS DE OLIVEIRA SILVA</t>
  </si>
  <si>
    <t>ALISSON ALANIER DANTAS PINHEIRO</t>
  </si>
  <si>
    <t>ALISSON DA SILVA CAVALCANTE</t>
  </si>
  <si>
    <t>ALISSON DOS SANTOS SANTIAGO</t>
  </si>
  <si>
    <t>ALISSON SILVA DO NASCIMENTO</t>
  </si>
  <si>
    <t>ALLAN MARCONE DE SOUZA SILVA</t>
  </si>
  <si>
    <t>ALLANA HINGRID DA SILVA CARDOSO</t>
  </si>
  <si>
    <t>ALMIR OLIVEIRA DE LIMA</t>
  </si>
  <si>
    <t>ALTEMAR DUTRA DE ARAUJO XAVIER</t>
  </si>
  <si>
    <t>ALUIZIO JOSE GUEDES DO NASCIMENTO</t>
  </si>
  <si>
    <t>ALUIZO BILA DA SILVA</t>
  </si>
  <si>
    <t>ALUSCA NIDIANE GUEDES FREITAS</t>
  </si>
  <si>
    <t>ALUSKA DO NASCIMENTO FIDELES BEZERRA</t>
  </si>
  <si>
    <t>ALYSON NOVAES PEREIRA DE SOUSA</t>
  </si>
  <si>
    <t>ALYSSON ALLAN SILVA DO NASCIMENTO</t>
  </si>
  <si>
    <t>ALYSSON BENICIO FERREIRA DINIZ</t>
  </si>
  <si>
    <t>ALYSSON DA SILVA MACHADO</t>
  </si>
  <si>
    <t>ALYSSON DE SOUZA HENRIQUES</t>
  </si>
  <si>
    <t>ALYSSON PEREIRA DA SILVA</t>
  </si>
  <si>
    <t>AMADEU LUIZ MONTEIRO MARTINS</t>
  </si>
  <si>
    <t>AMANDA CARVALHO DE AMORIM</t>
  </si>
  <si>
    <t>AMANDA CHRYSTINNE PONTES DA SILVA</t>
  </si>
  <si>
    <t>AMANDA DA SILVA COSTA</t>
  </si>
  <si>
    <t>AMANDA DE MELO E SILVA RODRIGUES</t>
  </si>
  <si>
    <t>AMANDA FERREIRA PAIVA</t>
  </si>
  <si>
    <t>AMANDA GEORGIA PASSOS MEIRA</t>
  </si>
  <si>
    <t>AMANDA LEITE PEDROSA</t>
  </si>
  <si>
    <t>AMANDA NUNES DA SILVA</t>
  </si>
  <si>
    <t>AMANDA VITORIA DA SILVA</t>
  </si>
  <si>
    <t>AMARA ALICE DO NASCIMENTO ALCANTARA</t>
  </si>
  <si>
    <t>AMARO MUNIZ CASTRO</t>
  </si>
  <si>
    <t>AMAURY FERREIRA GALDINO DA SILVA JUNIOR</t>
  </si>
  <si>
    <t>AMISTERDAN OLIVEIRA DOS PASSOS</t>
  </si>
  <si>
    <t>ANA AMELIA RAMOS PAIVA</t>
  </si>
  <si>
    <t>ANA BEATRIZ BEZERRA DIONIZIO</t>
  </si>
  <si>
    <t>ANA BEATRIZ BRAZ SANTOS</t>
  </si>
  <si>
    <t>ANA CARLA SILVA MARIANO</t>
  </si>
  <si>
    <t>ANA CAROLINA ANDRADE FARIAS</t>
  </si>
  <si>
    <t>ANA CAROLINA DA GAMA GALDINO</t>
  </si>
  <si>
    <t>ANA CAROLINA FREIRE TERTULIANO DANTAS</t>
  </si>
  <si>
    <t>ANA CAROLINE PEREIRA DE ALCANTARA</t>
  </si>
  <si>
    <t>ANA CATARINA SANTOS DA SILVA</t>
  </si>
  <si>
    <t>ANA CECILIA FERREIRA DE SOUZA BERNARDINO</t>
  </si>
  <si>
    <t>ANA CLARA XAVIER DO REGO QUEIROZ</t>
  </si>
  <si>
    <t>ANA CLAUDIA VIEIRA DE ARAUJO</t>
  </si>
  <si>
    <t>ANA CLORIS VIEIRA SOARES</t>
  </si>
  <si>
    <t>ANA DEBORA SILVA OLIVEIRA</t>
  </si>
  <si>
    <t>ANA ELYZABETH PEREIRA MOTA</t>
  </si>
  <si>
    <t>ANA GABRIELLY BENICIO ALENCAR</t>
  </si>
  <si>
    <t>ANA GEORGIA SOUZA DE AZEVEDO</t>
  </si>
  <si>
    <t>ANA IRES MARIA DO NASCIMENTO</t>
  </si>
  <si>
    <t>ANA KARLA CARDOSO DA NOBREGA</t>
  </si>
  <si>
    <t>ANA LETICIA SENA RIBEIRO</t>
  </si>
  <si>
    <t>ANA LUCIA ALVES LEITE DINIZ</t>
  </si>
  <si>
    <t>ANA LUCIA DE PONTES</t>
  </si>
  <si>
    <t>ANA LUCIA DUARTE VIANA GADELHA</t>
  </si>
  <si>
    <t>ANA LUCIA ESTEVAM DE OLIVEIRA</t>
  </si>
  <si>
    <t>ANA LUIZA DE ARAUJO TRINDADE FELICIANO</t>
  </si>
  <si>
    <t>ANA LUIZA DELFINO SANTOS</t>
  </si>
  <si>
    <t>ANA LUIZA GOMES DOMICIANO CABRAL</t>
  </si>
  <si>
    <t>ANA MARIA LOPES ANDRADE</t>
  </si>
  <si>
    <t>ANA MARIA MACEDO DE OLIVEIRA</t>
  </si>
  <si>
    <t>ANA MARIA PEREIRA BARRETO</t>
  </si>
  <si>
    <t>ANA PAOLA DE BRITO RODRIGUES OLIVEIRA</t>
  </si>
  <si>
    <t>ANA PATRICIA DE SOUSA LIMA HENRIQUE</t>
  </si>
  <si>
    <t>ANA PAULA DA SILVA RIBEIRO</t>
  </si>
  <si>
    <t>ANA PAULA DE MELO CUNHA E SILVA</t>
  </si>
  <si>
    <t>ANA PAULA MUNIZ DE OLIVEIRA</t>
  </si>
  <si>
    <t>ANA PRISCILA CAVALCANTE FREIRE</t>
  </si>
  <si>
    <t>ANA REBEKA BONNER PONTES</t>
  </si>
  <si>
    <t>ANA SABRINA LOPES CARDOSO</t>
  </si>
  <si>
    <t>ANA SARA DE ARAUJO TRINDADE SOARES</t>
  </si>
  <si>
    <t>ANA VIRGINIA FERREIRA DA SILVA</t>
  </si>
  <si>
    <t>ANA ZENILDA OLIVEIRA DE ALMEIDA</t>
  </si>
  <si>
    <t>ANASTACIA FREITAS ROLIM</t>
  </si>
  <si>
    <t>ANAYARA ALVES DE CARVALHO VERAS</t>
  </si>
  <si>
    <t>ANAYZA MARCELINO E LIMA</t>
  </si>
  <si>
    <t>ANDERSON ANTONIO NUNES DE FRANCA ALVES</t>
  </si>
  <si>
    <t>ANDERSON CIBELIUS GOMES DA SILVA</t>
  </si>
  <si>
    <t>ANDERSON DE ALMEIDA BRANDAO</t>
  </si>
  <si>
    <t>ANDERSON DE MELO TARGINO</t>
  </si>
  <si>
    <t>ANDERSON DOS SANTOS SILVA</t>
  </si>
  <si>
    <t>ANDERSON GOMES FERNANDES</t>
  </si>
  <si>
    <t>ANDERSON PIMENTEL DOS SANTOS</t>
  </si>
  <si>
    <t>ANDERSON RODRIGUES TOLEDO</t>
  </si>
  <si>
    <t>ANDERVAN RIBEIRO DA CRUZ</t>
  </si>
  <si>
    <t>ANDRE ARAUJO DE LIMA</t>
  </si>
  <si>
    <t>ANDRE DE MENEZES FRANCO</t>
  </si>
  <si>
    <t>ANDRE ESPINDULA DA SILVA</t>
  </si>
  <si>
    <t>ANDRE FERNANDES DA SILVA</t>
  </si>
  <si>
    <t>ANDRE JOSE PEREIRA MACEDO</t>
  </si>
  <si>
    <t>ANDRE LUCAS DA COSTA GALIZA</t>
  </si>
  <si>
    <t>ANDRE LUIZ CAVALCANTI FERNANDES DANTAS</t>
  </si>
  <si>
    <t>ANDRE LUIZ PESSOA DE CARVALHO II</t>
  </si>
  <si>
    <t>ANDRE SOARES DA SILVA</t>
  </si>
  <si>
    <t>ANDREA CARVALHO DE ALMEIDA</t>
  </si>
  <si>
    <t>ANDREA COSTA DE MEDEIROS</t>
  </si>
  <si>
    <t>ANDREA DA SILVA BELARMINO</t>
  </si>
  <si>
    <t>ANDREA DE LIMA FREIRE</t>
  </si>
  <si>
    <t>ANDREA LOPES NUNES</t>
  </si>
  <si>
    <t>ANDRELI KESSIA DE BRITO LIMA</t>
  </si>
  <si>
    <t>ANDRESA VALERIA DE ARAUJO SANTOS</t>
  </si>
  <si>
    <t>ANDRESSA ROBERTO HENRIQUE DE MACENA</t>
  </si>
  <si>
    <t>ANDRESSA SERAFIM DE OLIVEIRA MARTINS</t>
  </si>
  <si>
    <t>ANDREWS LOPES MEIRELES</t>
  </si>
  <si>
    <t>ANDREY CICERO GUEDES AZEVEDO</t>
  </si>
  <si>
    <t>ANDREZA DANTAS ALBUQUERQUE</t>
  </si>
  <si>
    <t>ANDREZA DINIZ GARCIA</t>
  </si>
  <si>
    <t>ANDREZA KAINARA ALVES DANTAS</t>
  </si>
  <si>
    <t>ANDREZA NICHOLS CORREIA LIMA</t>
  </si>
  <si>
    <t>ANDREZA ROSANGELA PEREIRA</t>
  </si>
  <si>
    <t>ANDREZZA ALAYNE BRITO SANTOS</t>
  </si>
  <si>
    <t>ANDRIELLY SIMPLICIO DE CASTRO</t>
  </si>
  <si>
    <t>ANDRIELY MARIA DE SOUZA SILVA</t>
  </si>
  <si>
    <t>ANDRIMIRNY GILKA PONTES DA SILVA</t>
  </si>
  <si>
    <t>ANGELA CARMEM GALDINO</t>
  </si>
  <si>
    <t>ANGELA MARIA ALVES DO NASCIMENTO</t>
  </si>
  <si>
    <t>ANGELA NERISSA FERNANDES</t>
  </si>
  <si>
    <t>ANGELICA DENISE DA SILVA</t>
  </si>
  <si>
    <t>ANGELICA LEITE DE LIRA NETA</t>
  </si>
  <si>
    <t>ANGELY BARBOSA RIBEIRO</t>
  </si>
  <si>
    <t>ANIELLY DE CASTRO FREITAS</t>
  </si>
  <si>
    <t>ANIELLY DOS SANTOS CORCINO LADISLAU</t>
  </si>
  <si>
    <t>ANILA LIBERATO MATIAS</t>
  </si>
  <si>
    <t>ANISIO FLAVIO RODRIGUES DA SILVA</t>
  </si>
  <si>
    <t>ANNA BEATRIZ CARVALHO GALVAO DE FIGUEIREDO</t>
  </si>
  <si>
    <t>ANNA BEATRIZ DA SILVA DOMINGOS</t>
  </si>
  <si>
    <t>ANNA CAROLINA AQUINO AZEVEDO DE LUCENA</t>
  </si>
  <si>
    <t>ANNA FLAVIA EGITO CARVALHO DE LUCENA ALBUQUER</t>
  </si>
  <si>
    <t>ANNA MARIA COSTA MONTEIRO BORBA</t>
  </si>
  <si>
    <t>ANNA VICTORIA MACEDO CAVALCANTE DE SOUZA</t>
  </si>
  <si>
    <t>ANNE CAMILLY TAVEIRA NAVARRO</t>
  </si>
  <si>
    <t>ANNE CAROLLINE DOS SANTOS SIPRIANO</t>
  </si>
  <si>
    <t>ANNY CAROLINE ROZA GERMANO</t>
  </si>
  <si>
    <t>ANTOMAR RODRIGUES DOS SANTOS</t>
  </si>
  <si>
    <t>ANTONES BERNARDINO DE ARAUJO OLIVEIRA</t>
  </si>
  <si>
    <t>ANTONIA FELIPE DA SILVA</t>
  </si>
  <si>
    <t>ANTONIA FERREIRA DE FRANCA</t>
  </si>
  <si>
    <t>ANTONIA NASCIMENTO DA SILVA</t>
  </si>
  <si>
    <t>ANTONILDO ALVES DOS SANTOS</t>
  </si>
  <si>
    <t>ANTONIO AMERICO FALCONE DE ALMEIDA</t>
  </si>
  <si>
    <t>ANTONIO ARAUJO DE SOUSA JUNIOR</t>
  </si>
  <si>
    <t>ANTONIO CARLOS NUNES DE OLIVEIRA</t>
  </si>
  <si>
    <t>ANTONIO CARLOS RAFAEL</t>
  </si>
  <si>
    <t>ANTONIO CAZE RAMALHO</t>
  </si>
  <si>
    <t>ANTONIO CESAR RAMOS LUZ</t>
  </si>
  <si>
    <t>ANTONIO DA COSTA SILVA</t>
  </si>
  <si>
    <t>ANTONIO DE PADUA PEREIRA CAVALCANTI</t>
  </si>
  <si>
    <t>ANTONIO FABIANO DE VASCONCELOS ADELINO</t>
  </si>
  <si>
    <t>ANTONIO FLAVIO PEREIRA SILVA</t>
  </si>
  <si>
    <t>ANTONIO FLORENCIO DA SILVA JUNIOR</t>
  </si>
  <si>
    <t>ANTONIO GABRIEL DOS SANTOS</t>
  </si>
  <si>
    <t>ANTONIO GEORGE ALVES DE FIGUEIREDO</t>
  </si>
  <si>
    <t>ANTONIO GOMES FILHO</t>
  </si>
  <si>
    <t>ANTONIO KAWAN NASCIMENTO LOPES LIMA</t>
  </si>
  <si>
    <t>ANTONIO MANUEL DE MIRANDA FILHO</t>
  </si>
  <si>
    <t>ANTONIO MANUEL DOS SANTOS</t>
  </si>
  <si>
    <t>ANTONIO MARCOS ANTERO</t>
  </si>
  <si>
    <t>ANTONIO MARCOS GOMES MONTEIRO</t>
  </si>
  <si>
    <t>ANTONIO MARCOS VIEIRA CAMPOS</t>
  </si>
  <si>
    <t>ANTONIO MIGUEL DA SILVA</t>
  </si>
  <si>
    <t>ANTONIO NETO DA SILVA NASCIMENTO</t>
  </si>
  <si>
    <t>ANTONIO RAIMUNDO PEREIRA DOS SANTOS</t>
  </si>
  <si>
    <t>ANTONIO RAMON SOARES TAVARES</t>
  </si>
  <si>
    <t>ANTONIO RODRIGUES DE SOUZA</t>
  </si>
  <si>
    <t>ANTONIO ROMAO</t>
  </si>
  <si>
    <t>ANTONIO SABINO DA COSTA FILHO</t>
  </si>
  <si>
    <t>ANTONIO SEVERINO DA SILVA FILHO</t>
  </si>
  <si>
    <t>ANTONIO TEIXEIRA DE SOUZA JUNIOR</t>
  </si>
  <si>
    <t>ANTONIO TEOTONIO DE ASSUNCAO</t>
  </si>
  <si>
    <t>ARAYSA AMANDA DE ARAUJO MEDEIROS</t>
  </si>
  <si>
    <t>ARIADNE COELHO REGADAS PEREIRA</t>
  </si>
  <si>
    <t>ARIDELSON DA SILVA</t>
  </si>
  <si>
    <t>ARIOSTO UCHOA TROCOLI NETO</t>
  </si>
  <si>
    <t>ARIOSVALDO DE ARAUJO PASCOAL FILHO</t>
  </si>
  <si>
    <t>ARLINDA CRISTINA CAMARA DA COSTA</t>
  </si>
  <si>
    <t>ARLISON SILVA DE VASCONCELOS</t>
  </si>
  <si>
    <t>ARMANDO DE MARIZ MELO PORDEUS</t>
  </si>
  <si>
    <t>ARMANDO FRANCISCO DOS SANTOS</t>
  </si>
  <si>
    <t>AROLDO DA SILVA OLIVEIRA</t>
  </si>
  <si>
    <t>ARTHUR DE MEDEIROS COSTA</t>
  </si>
  <si>
    <t>ASCENDINO MARTINS DE AZEVEDO NETO</t>
  </si>
  <si>
    <t>ASLLANA RAQUEL DA SILVA</t>
  </si>
  <si>
    <t>ASSIMA JESSICA BESERRA TORRES</t>
  </si>
  <si>
    <t>ATHIRSON DOS SANTOS ANDRADE</t>
  </si>
  <si>
    <t>ATHOS PEREIRA MACENA DE MELO</t>
  </si>
  <si>
    <t>AUREA DE LOURDES CORTES</t>
  </si>
  <si>
    <t>AURELIANO OLEGARIO DA TRINDADE NETO</t>
  </si>
  <si>
    <t>AUZENY DE LOURDES TOCA DA SILVA</t>
  </si>
  <si>
    <t>AYANNE ANDRADE DUARTE</t>
  </si>
  <si>
    <t>AYRES DA SILVA FERREIRA</t>
  </si>
  <si>
    <t>AYRTON LENNON FERREIRA PONTUAL</t>
  </si>
  <si>
    <t>BABY HELENITA VELOSO SILVA</t>
  </si>
  <si>
    <t>BARBARA ELOISA SOUZA BARBOSA DA SILVA</t>
  </si>
  <si>
    <t>BARBARA JANINE PEREIRA DA SILVA</t>
  </si>
  <si>
    <t>BARBARA LUZIA FERNANDES MARQUES</t>
  </si>
  <si>
    <t>BARBARA NATASHA ARRUDA DE OLIVEIRA</t>
  </si>
  <si>
    <t>BARBARA PONTES RIBEIRO</t>
  </si>
  <si>
    <t>BEATRIZ ALCINO DA SILVA</t>
  </si>
  <si>
    <t>BEATRIZ BORGES AZEVEDO DE ALCANTARA</t>
  </si>
  <si>
    <t>BEATRIZ FERREIRA DANTAS</t>
  </si>
  <si>
    <t>BEETHOVEN GOMES DE OLIVEIRA</t>
  </si>
  <si>
    <t>BENEVAL ANDRADE ROSAS JUNIOR</t>
  </si>
  <si>
    <t>BENJAMIM MONTEIRO DA SILVA JUNIOR</t>
  </si>
  <si>
    <t>BERTA ALVES DE SOUZA</t>
  </si>
  <si>
    <t>BERTRAND DANTAS MARQUES</t>
  </si>
  <si>
    <t>BETIZABEL CALDAS DE ABREU MACIEL</t>
  </si>
  <si>
    <t>BEWELLA KEYNER SOUZA DE MENEZES</t>
  </si>
  <si>
    <t>BIANCA BORGES FERREIRA</t>
  </si>
  <si>
    <t>BIANCA CARVALHO DE SOUZA</t>
  </si>
  <si>
    <t>BIANCA LETICIA SOUTO DE LIMA</t>
  </si>
  <si>
    <t>BIANCA SOUSA ALVES</t>
  </si>
  <si>
    <t>BIANCA VIEIRA DE LIMA</t>
  </si>
  <si>
    <t>BIANNCA DO NASCIMENTO SILVA</t>
  </si>
  <si>
    <t>BRENDA DAYANNE DA SILVA GUEDES</t>
  </si>
  <si>
    <t>BRENO CAVALCANTI CUNHA</t>
  </si>
  <si>
    <t>BRENO HENRIQUE SILVA DOS SANTOS</t>
  </si>
  <si>
    <t>BRHENDDA KLARINNY TEOTONIO DE FARIAS</t>
  </si>
  <si>
    <t>BRUNA DE ARAUJO OLIVEIRA</t>
  </si>
  <si>
    <t>BRUNA DE ARAUJO SAMPAIO DELGADO</t>
  </si>
  <si>
    <t>BRUNA KEILLA MOURA RAPOSO DE MELO</t>
  </si>
  <si>
    <t>BRUNA LETICIA OLIVEIRA MATOS</t>
  </si>
  <si>
    <t>BRUNA MARIA MELO GOUVEIA</t>
  </si>
  <si>
    <t>BRUNA MOURA NUNES</t>
  </si>
  <si>
    <t>BRUNA RAPHAELA DE FREITAS BANDEIRA</t>
  </si>
  <si>
    <t>BRUNA SUELLEN FERREIRA DE ARAUJO</t>
  </si>
  <si>
    <t>BRUNO ARAUJO</t>
  </si>
  <si>
    <t>BRUNO FELIPE MENDES DO NASCIMENTO</t>
  </si>
  <si>
    <t>BRUNO FERNANDO DE ALBUQUERQUE SOARES</t>
  </si>
  <si>
    <t>BRUNO GABRIEL DA CRUZ SOUZA</t>
  </si>
  <si>
    <t>BRUNO JOSE ESCOBAR E ANDRADE</t>
  </si>
  <si>
    <t>BRUNO MALAGAHES PEREIRA DINIZ</t>
  </si>
  <si>
    <t>BRUNO RAFAEL DE OLIVEIRA LIMA</t>
  </si>
  <si>
    <t>BRUNO RODRIGO FERREIRA DA SILVA</t>
  </si>
  <si>
    <t>BRUNO SIMPLICIO DOS SANTOS</t>
  </si>
  <si>
    <t>BRUNO SOARES</t>
  </si>
  <si>
    <t>CAIO CARTAXO PIRES DE SA FREIRE</t>
  </si>
  <si>
    <t>CAIO CESAR DA SILVA MELO</t>
  </si>
  <si>
    <t>CAIO CESAR HONORATO DE SOUZA</t>
  </si>
  <si>
    <t>CAIO ENRIQUE NEVES ARAUJO</t>
  </si>
  <si>
    <t>CAIO JOSE XAVIER SOUZA</t>
  </si>
  <si>
    <t>CAIO JUAN LIMA DA COSTA</t>
  </si>
  <si>
    <t>CAMEM VIRGINIA PEREIRA DA SILVA</t>
  </si>
  <si>
    <t>CAMILA ALMEIDA DA SILVA</t>
  </si>
  <si>
    <t>CAMILA ALVES DE ARAUJO</t>
  </si>
  <si>
    <t>CAMILA ALVES DE SOUZA TRINDADE</t>
  </si>
  <si>
    <t>CAMILA GABRIEL DA SILVA MARQUES</t>
  </si>
  <si>
    <t>CAMILA JALES VIEIRA</t>
  </si>
  <si>
    <t>CAMILA RAMALHO FONSECA</t>
  </si>
  <si>
    <t>CAMILA RAQUEL PALMEIRA DA SILVA</t>
  </si>
  <si>
    <t>CAMILA RIBEIRO DOS SANTOS</t>
  </si>
  <si>
    <t>CAMILA RODRIGUES DA SILVA</t>
  </si>
  <si>
    <t>CAMILA VITORIA MORAIS DOS SANTOS</t>
  </si>
  <si>
    <t>CAMILLA DALBUQUERQUE MARTINS</t>
  </si>
  <si>
    <t>CAMILLA DE PAULA ROCHA DO BU</t>
  </si>
  <si>
    <t>CAMILLA TERESA SILVA COSTA</t>
  </si>
  <si>
    <t>CAMILLE ISAURINA FERNANDES DE MEDEIROS OLIVEI</t>
  </si>
  <si>
    <t>CAMILO DE LELIS DINIZ DE FARIAS</t>
  </si>
  <si>
    <t>CANDIDA PATRICIA LOPES DA SILVA</t>
  </si>
  <si>
    <t>CARLA CARREIRA CAMARA CAVALCANTI</t>
  </si>
  <si>
    <t>CARLA PRISCILLA DA S MEDEIROS DE LUNA</t>
  </si>
  <si>
    <t>CARLA REGINA DA SILVA MOURA</t>
  </si>
  <si>
    <t>CARLAS ANDREA DE ARAUJO</t>
  </si>
  <si>
    <t>CARLENE CARLOS DA SILVA</t>
  </si>
  <si>
    <t>CARLOS ALBERTO DA SILVA JUNIOR</t>
  </si>
  <si>
    <t>CARLOS ALBERTO SOARES DE OLIVEIRA NETO</t>
  </si>
  <si>
    <t>CARLOS ANTONIO HENRIQUE SOBRINHO</t>
  </si>
  <si>
    <t>CARLOS ANTONIO SILVA JUNIOR</t>
  </si>
  <si>
    <t>CARLOS DE FREITAS LINS NETO</t>
  </si>
  <si>
    <t>CARLOS EDUARDO DA SILVA NEVES</t>
  </si>
  <si>
    <t>CARLOS EDUARDO DE ARAGAO CALDAS</t>
  </si>
  <si>
    <t>CARLOS EDUARDO DINIZ DE SOUSA</t>
  </si>
  <si>
    <t>CARLOS HARLEN DA SILVA MARQUES</t>
  </si>
  <si>
    <t>CARLOS HENRIQUE SANTANA CARDOZO</t>
  </si>
  <si>
    <t>CARLOS HOBERTO PINHEIRO CARDOSO</t>
  </si>
  <si>
    <t>CARLOS HUMBERTO ALVES DE SOUSA</t>
  </si>
  <si>
    <t>CARLOS KLEBERSON LAURENTINO DA SILVA</t>
  </si>
  <si>
    <t>CARLOS RICCELLI ALVES DOS SANTOS QUEIROZ</t>
  </si>
  <si>
    <t>CARMELIA SANTOS DE CALDAS</t>
  </si>
  <si>
    <t>CAROLINA CAMPOS MONTEIRO DA FRANCA</t>
  </si>
  <si>
    <t>CAROLINA DE LUCENA CAVALCANTI LONDRES</t>
  </si>
  <si>
    <t>CAROLINA MARIA MEDEIROS DO AMARAL</t>
  </si>
  <si>
    <t>CAROLINA SOUSA DA SILVA</t>
  </si>
  <si>
    <t>CAROLINE DE MEDEIROS FERNANDES MAIA</t>
  </si>
  <si>
    <t>CAROLINE ESTEVAO DE OLIVEIRA</t>
  </si>
  <si>
    <t>CAROLINE KELLY DA SILVA BRITO</t>
  </si>
  <si>
    <t>CASSIO ADILIO DE SOUZA ALMEIDA</t>
  </si>
  <si>
    <t>CASSIO RODRIGUES DE SOUZA</t>
  </si>
  <si>
    <t>CAUA FERREIRA PINTO RODRIGUES</t>
  </si>
  <si>
    <t>CAUA GABRIEL SOUSA DE ARAUJO</t>
  </si>
  <si>
    <t>CECILIA VALESKA BERNARDINO DE SOUZA SILVA</t>
  </si>
  <si>
    <t>CELIANE DA SILVA</t>
  </si>
  <si>
    <t>CELINA RAQUEL PEREIRA NEGREIROS</t>
  </si>
  <si>
    <t>CELSO BORGES MARQUES PINTO MANGUEIRA</t>
  </si>
  <si>
    <t>CELSO ELMAR DE FREITAS LIMA</t>
  </si>
  <si>
    <t>CELSO RICARDO DE ATAIDE VIDAL</t>
  </si>
  <si>
    <t>CESAR AUGUSTO MELO SILVA</t>
  </si>
  <si>
    <t>CESAR MATHEUS DOS SANTOS ARAUJO</t>
  </si>
  <si>
    <t>CHARLES DE SOUTO BEZERRA</t>
  </si>
  <si>
    <t>CHARLES ROBERTO DA SILVA</t>
  </si>
  <si>
    <t>CHAYENE VALERIA DO NASCIMENTO UGULINO</t>
  </si>
  <si>
    <t>CHEYENNE CORREIA BARBOSA</t>
  </si>
  <si>
    <t>CHRISTIANE HELENA DE OLIVEIRA CASSIANO</t>
  </si>
  <si>
    <t>CHRYSLAINE JANAINA COSTA DOS SANTOS</t>
  </si>
  <si>
    <t>CIBELE TORRES VASCONCELOS</t>
  </si>
  <si>
    <t>CIBELLI MONTEIRO CAMPOS</t>
  </si>
  <si>
    <t>CICERA FERREIRA CAVALCANTE</t>
  </si>
  <si>
    <t>CICERO NUNES FILHO</t>
  </si>
  <si>
    <t>CINTHIA LEITE DE MELO</t>
  </si>
  <si>
    <t>CINTHIA ZUKAUSKAS MAMBRINI</t>
  </si>
  <si>
    <t>CINTIA CORREIA DE ANDRADE</t>
  </si>
  <si>
    <t>CIRLEIDE REGIS DA SILVA</t>
  </si>
  <si>
    <t>CIRLENE PEREIRA DA SILVA</t>
  </si>
  <si>
    <t>CLARA CAMPOS SANTA CRUZ COSTA DE LUCENA</t>
  </si>
  <si>
    <t>CLARISSA DE MELO ROSAS</t>
  </si>
  <si>
    <t>CLARISSA PEDROZA MARQUES BRAGA</t>
  </si>
  <si>
    <t>CLARISTONE SOARES DE PAULA</t>
  </si>
  <si>
    <t>CLAUCIO ADLER MENEZES DE LIMA</t>
  </si>
  <si>
    <t>CLAUDENILSON DE SOUZA FREIRES</t>
  </si>
  <si>
    <t>CLAUDIA BEZERRA REIS</t>
  </si>
  <si>
    <t>CLAUDIA CRISTIANE DE OLIVEIRA MEDINA</t>
  </si>
  <si>
    <t>CLAUDIA RODRIGUES DA SILVA DINIZ</t>
  </si>
  <si>
    <t>CLAUDIA SUZY DE ABREU</t>
  </si>
  <si>
    <t>CLAUDIO FALCAO SILVA</t>
  </si>
  <si>
    <t>CLAUDIO HENRIQUE ALVES DA NOBREGA</t>
  </si>
  <si>
    <t>CLAUDIO RENAN DOS SANTOS</t>
  </si>
  <si>
    <t>CLAUDIVANIA OLIVEIRA RAMOS</t>
  </si>
  <si>
    <t>CLAYTON DO NASCIEMNTO BERNARDO</t>
  </si>
  <si>
    <t>CLEA MARIA DE SOUSA TEIXEIRA</t>
  </si>
  <si>
    <t>CLECIANA DE SOUSA MOUTA</t>
  </si>
  <si>
    <t>CLEIDE BEZERRA DA SILVA</t>
  </si>
  <si>
    <t>CLEIDINEIDE SOARES DOS SANTOS</t>
  </si>
  <si>
    <t>CLEIDSON GOMES DA SILVA JUNIOR</t>
  </si>
  <si>
    <t>CLEILTON PINTO DA SILVA</t>
  </si>
  <si>
    <t>CLEMIR CLAUDINO SOARES JUNIOR</t>
  </si>
  <si>
    <t>CLEVERTON VICENTE DA SILVA BATISTA</t>
  </si>
  <si>
    <t>CRISLANDIO BERNARDINO DOS SANTOS</t>
  </si>
  <si>
    <t>CRISLANIA DA SILVA CRUZ</t>
  </si>
  <si>
    <t>CRISTIANA FELIX DE SOUZA</t>
  </si>
  <si>
    <t>CRISTIANA SILVA DOS SANTOS</t>
  </si>
  <si>
    <t>CRISTIANE ALVES DA SILVA</t>
  </si>
  <si>
    <t>CRISTIANE FARIAS DA SILVA</t>
  </si>
  <si>
    <t>CRISTIANE NOBAIAS FARIAS DE CRASTO</t>
  </si>
  <si>
    <t>CRISTIANE OLIVEIRA ARAUJO</t>
  </si>
  <si>
    <t>CRISTIANE PATRICIA DOS SANTOS</t>
  </si>
  <si>
    <t>CRISTIANO CESAR LOPES SITONIO</t>
  </si>
  <si>
    <t>CRISTIANO DE SOUSA COSTA</t>
  </si>
  <si>
    <t>CRISTIANO RIBEIRO FERNANDES</t>
  </si>
  <si>
    <t>CRISTINA JOSEFINA FERREIRA DE MORAES</t>
  </si>
  <si>
    <t>CRISTOVAO ALEXANDRE MARTINS</t>
  </si>
  <si>
    <t>CYNTHIA MILENA SENA SANTOS</t>
  </si>
  <si>
    <t>CYNTHIA TORRES SOARES PESSOA</t>
  </si>
  <si>
    <t>DAISY MARIA CARREIRA BELTRAO TROCCOLI</t>
  </si>
  <si>
    <t>DALIANA PINHEIRO LEITE NEVES</t>
  </si>
  <si>
    <t>DALIANNY MARIA SERAFIM ARGEMIRO</t>
  </si>
  <si>
    <t>DAMIANA MARCIONILO DA SILVA</t>
  </si>
  <si>
    <t>DAMIANA PEREIRA DE ARAUJO FERREIRA</t>
  </si>
  <si>
    <t>DAMIAO GONCALVES DE AMORIM NETO</t>
  </si>
  <si>
    <t>DAMIAO GUTEMBERG RAMOS DOS SANTOS</t>
  </si>
  <si>
    <t>DANDHARA TAIS DANTAS BARROS</t>
  </si>
  <si>
    <t>DANIEL ALVES GOMES</t>
  </si>
  <si>
    <t>DANIEL BEZERRA MONTEIRO</t>
  </si>
  <si>
    <t>DANIEL CAVALCANTI DE PAIVA</t>
  </si>
  <si>
    <t>DANIEL DE VASCONCELOS SOUTO</t>
  </si>
  <si>
    <t>DANIEL GOMES MAIA</t>
  </si>
  <si>
    <t>DANIEL MATHEUS DINIZ NASCIMENTO</t>
  </si>
  <si>
    <t>DANIEL SOUSA SANTOS</t>
  </si>
  <si>
    <t>DANIEL TORRES FIGUEIREDO DE LUCENA</t>
  </si>
  <si>
    <t>DANIELA DA SILVA LOURENCO</t>
  </si>
  <si>
    <t>DANIELA MARINHO COSTA</t>
  </si>
  <si>
    <t>DANIELA PEREIRA OLIVEIRA DOS SANTOS</t>
  </si>
  <si>
    <t>DANIELE GOMES SILVA SOUZA</t>
  </si>
  <si>
    <t>DANIELE SOARES DE LIMA LEANDRO</t>
  </si>
  <si>
    <t>DANIELLE BRANCO ESPINOLA PONCE LEON</t>
  </si>
  <si>
    <t>DANIELLE CRISTINA MELO ARAUJO DE OLIVEIRA LIR</t>
  </si>
  <si>
    <t>DANIELLE GOMES DA SILVA</t>
  </si>
  <si>
    <t>DANIELLE MENDES LOPES</t>
  </si>
  <si>
    <t>DANIELLE NUNES DA SILVA</t>
  </si>
  <si>
    <t>DANIELLE SERAFIM NUNES FERRAZ LIMA</t>
  </si>
  <si>
    <t>DANIELLY DIAS DA COSTA OLIVEIRA</t>
  </si>
  <si>
    <t>DANILLO TAVARES DOS SANTOS</t>
  </si>
  <si>
    <t>DANILO CEZAR DA SILVA DANTAS</t>
  </si>
  <si>
    <t>DANILO DE FREITAS OLIVEIRA</t>
  </si>
  <si>
    <t>DANILO FRANKLIN VIEIRA BANDEIRA</t>
  </si>
  <si>
    <t>DANNIELLY VIEIRA DE MEDEIROS</t>
  </si>
  <si>
    <t>DANNYELLEN GOMES LOPES</t>
  </si>
  <si>
    <t>DANYELLE LUIZA DE SOUZA COUTINHO</t>
  </si>
  <si>
    <t>DARIO ABREU CANUTO DA SILVA</t>
  </si>
  <si>
    <t>DARIO HENRIQUE MACENA GALVAO DOS SANTOS</t>
  </si>
  <si>
    <t>DARLAN SANTOS SILVA</t>
  </si>
  <si>
    <t>DARLINTON JONES ANDRADE DA SILVA</t>
  </si>
  <si>
    <t>DAVI ARTHUR DE SOUZA COSTA</t>
  </si>
  <si>
    <t>DAVI LIBNY WANDERLEY PIRES</t>
  </si>
  <si>
    <t>DAVI LIMA DOMONTE</t>
  </si>
  <si>
    <t>DAVI TARSO DE CARVALHO SOARES</t>
  </si>
  <si>
    <t>DAVID ADRIANO DA SILVA</t>
  </si>
  <si>
    <t>DAVID DE FRANCA SOUZA</t>
  </si>
  <si>
    <t>DAVID MARCELINO DE LIMA</t>
  </si>
  <si>
    <t>DAVID PEREIRA NUNES</t>
  </si>
  <si>
    <t>DAVID THYRRI MONTEIRO DOS SANTOS</t>
  </si>
  <si>
    <t>DAYANA DE FRANCA SOUZA</t>
  </si>
  <si>
    <t>DAYANA DE SOUZA MATIAS GONCALVES</t>
  </si>
  <si>
    <t>DAYANE DINIZ PEREIRA DOS SANTOS</t>
  </si>
  <si>
    <t>DAYANE SALVINO XAVIER DE OLIVEIRA</t>
  </si>
  <si>
    <t>DAYANNA CHAYENE DA SILVA FERNANDES</t>
  </si>
  <si>
    <t>DAYLA FARIAS DE OLIVEIRA</t>
  </si>
  <si>
    <t>DAYSE FABIANA ANDRADE DE MOURA</t>
  </si>
  <si>
    <t>DEBORA EMANUELE SILVA FURTADO</t>
  </si>
  <si>
    <t>DEBORA HELEN PEDROZA DA COSTA</t>
  </si>
  <si>
    <t>DEBORA OTILIA FERREIRA DE SALES FARIAS</t>
  </si>
  <si>
    <t>DEBORA TELMA DE SOUZA PONTES</t>
  </si>
  <si>
    <t>DEBORAH EVILLYN DA SILVA AMARO</t>
  </si>
  <si>
    <t>DEBORAH GONSALVES FERREIRA MACIEL</t>
  </si>
  <si>
    <t>DEBORAH KAROLLYNE SOUZA DE CASTRO</t>
  </si>
  <si>
    <t>DEISIANE DE SOUZA BEZERRA</t>
  </si>
  <si>
    <t>DELMIRO FERNANDES MAIA JUNIOR</t>
  </si>
  <si>
    <t>DEMETHIOS LUCAS DE MACEDO SOARES</t>
  </si>
  <si>
    <t>DEMOSTENES PEQUENO</t>
  </si>
  <si>
    <t>DENICLEIDE ALVES DA SILVA</t>
  </si>
  <si>
    <t>DENILDE PEREIRA DA COSTA</t>
  </si>
  <si>
    <t>DENILI ROCHA MEDEIROS CAVALCANTI</t>
  </si>
  <si>
    <t>DENILSON DOS SANTOS SOUZA</t>
  </si>
  <si>
    <t>DENILZA SEBASTIAO DA SILVA SOUSA</t>
  </si>
  <si>
    <t>DENIS FERNANDO DE LIMA BATISTA</t>
  </si>
  <si>
    <t>DENISE GOMES DE LIMA MOURA</t>
  </si>
  <si>
    <t>DENISE SIMONE GUEDES DE ANDRADE BEZERRA</t>
  </si>
  <si>
    <t>DENISSON MAIA DE OLIVEIRA</t>
  </si>
  <si>
    <t>DEOCLECIANA SANTOS PEREIRA</t>
  </si>
  <si>
    <t>DEOMEDES BARROS DE VASCONCELOS NETO</t>
  </si>
  <si>
    <t>DIANA CANDIDO DE LIMA ALVES</t>
  </si>
  <si>
    <t>DIANA MARIA DA SILVA</t>
  </si>
  <si>
    <t>DIARLEY JEFFERSON DE ABREU LEITE</t>
  </si>
  <si>
    <t>DIEGGO JANSSEN LEAL SANTOS</t>
  </si>
  <si>
    <t>DIEGO ANTONIO DE ANDRADE SILVA</t>
  </si>
  <si>
    <t>DIEGO BORGES BULHOES</t>
  </si>
  <si>
    <t>DIEGO BRENO GONCALVES DIAS</t>
  </si>
  <si>
    <t>DIEGO DA SILVA LOURENCO</t>
  </si>
  <si>
    <t>DIEGO EMANUEL ALVES BEZERRA</t>
  </si>
  <si>
    <t>DIEGO HENRIQUE DAVID</t>
  </si>
  <si>
    <t>DIEGO HENRIQUE RODRIGUES FERREIRA</t>
  </si>
  <si>
    <t>DIEGO JOSE MELO DO NASCIMENTO</t>
  </si>
  <si>
    <t>DIEGO MACHADO RODRIGUES</t>
  </si>
  <si>
    <t>DIEGO MELO DE ALMEIDA</t>
  </si>
  <si>
    <t>DIEGO MELO DE OLIVEIRA</t>
  </si>
  <si>
    <t>DIEGO SAMUEL MEDEIROS DE LIRA</t>
  </si>
  <si>
    <t>DIEGO SILVA ARAUJO</t>
  </si>
  <si>
    <t>DIELLY MEDEIROS ALBUQUERQUE</t>
  </si>
  <si>
    <t>DIJANIRA DE JESUS SOUSA</t>
  </si>
  <si>
    <t>DIOGO FERNANDES AGUIAR</t>
  </si>
  <si>
    <t>DIOGO GUSMAO DE SOUSA</t>
  </si>
  <si>
    <t>DIRCIO SILVA JUNIOR</t>
  </si>
  <si>
    <t>DIZZIA GEANDRA AZEVEDO MEDEIROS</t>
  </si>
  <si>
    <t>DJALMA DO NASCIMENTO HENRIQUE</t>
  </si>
  <si>
    <t>DOMINGOS SAVIO RODRIGUES PROCOPIO</t>
  </si>
  <si>
    <t>DORGIVANIA DO NASCIMENTO DE FREITAS</t>
  </si>
  <si>
    <t>DOUGLAS DE ARAUJO GOMES</t>
  </si>
  <si>
    <t>DOUGLAS DOS SANTOS VIEIRA</t>
  </si>
  <si>
    <t>DOUGLAS EUZEBIO DA SILVA</t>
  </si>
  <si>
    <t>DURVAL BELMIRO DE LIMA NETO</t>
  </si>
  <si>
    <t>EDER BALBINO FERREIRA</t>
  </si>
  <si>
    <t>EDGARD FERREIRA DE SOUZA SA</t>
  </si>
  <si>
    <t>EDGLADISSON RAMOS DA SILVA</t>
  </si>
  <si>
    <t>EDIANE SEVERINA DA SILVA ARAUJO</t>
  </si>
  <si>
    <t>EDILANE BATISTA DA SILVA</t>
  </si>
  <si>
    <t>EDILENE GONCALO SILVA SOARES</t>
  </si>
  <si>
    <t>EDILMA CARVALHO GALVAO DE FIGUEIREDO</t>
  </si>
  <si>
    <t>EDILMA CAVALCANTE BATISTA</t>
  </si>
  <si>
    <t>EDILSON FERREIRA DO NASCIMENTO</t>
  </si>
  <si>
    <t>EDILSON PEDRO PAULINO</t>
  </si>
  <si>
    <t>EDILSON RIBEIRO DA SILVA</t>
  </si>
  <si>
    <t>EDINAIDE GALDINO RAMOS</t>
  </si>
  <si>
    <t>EDINALDO DE OLIVEIRA</t>
  </si>
  <si>
    <t>EDIVANIA DA COSTA SILVA</t>
  </si>
  <si>
    <t>EDIZALDO RODRIGUES DE ALMEIDA</t>
  </si>
  <si>
    <t>EDJA KELLY BASILIO FRAZAO</t>
  </si>
  <si>
    <t>EDJAIR JUVINO ARAUJO</t>
  </si>
  <si>
    <t>EDJANE MARIA CARLOS</t>
  </si>
  <si>
    <t>EDJANE MARIA DOS SANTOS</t>
  </si>
  <si>
    <t>EDLEUZA MASSAU DE OLIVEIRA</t>
  </si>
  <si>
    <t>EDMUNDO PACHECO DOS SANTOS</t>
  </si>
  <si>
    <t>EDNA CASSIMIRO SOARES DA SILVA</t>
  </si>
  <si>
    <t>EDNA GOMES DE ASSIS</t>
  </si>
  <si>
    <t>EDNA MARIA DA CONCEICAO OLIVEIRA</t>
  </si>
  <si>
    <t>EDNA MARIA DE OLIVEIRA MARTINS</t>
  </si>
  <si>
    <t>EDNALDO DA COSTA BRAZ</t>
  </si>
  <si>
    <t>EDNALDO FERREIRA FONTES</t>
  </si>
  <si>
    <t>EDNALVA DA SILVA</t>
  </si>
  <si>
    <t>EDNALVA DE OLIVEIRA LUNA</t>
  </si>
  <si>
    <t>EDNEY DE OLIVEIRA CUNHA</t>
  </si>
  <si>
    <t>EDSON BATISTA BESERRA DE LIMA</t>
  </si>
  <si>
    <t>EDSON FABRIZIO ALVES PEQUENO</t>
  </si>
  <si>
    <t>EDSON MICENA DE ARAUJO SILVA</t>
  </si>
  <si>
    <t>EDSON RODRIGUES AMORIM</t>
  </si>
  <si>
    <t>EDSON RODRIGUES DE SOUSA</t>
  </si>
  <si>
    <t>EDUARDA DA SILVA MORENO</t>
  </si>
  <si>
    <t>EDUARDA MACEDO LEITAO</t>
  </si>
  <si>
    <t>EDUARDO ALVES DE CARVALHO</t>
  </si>
  <si>
    <t>EDUARDO DA SILVA OLIVEIRA</t>
  </si>
  <si>
    <t>EDUARDO DE OLIVEIRA MENDONCA RODRIGUES</t>
  </si>
  <si>
    <t>EDUARDO DOS SANTOS SOARES ROLIM</t>
  </si>
  <si>
    <t>EDUARDO JOSE CAMARA DE MELO</t>
  </si>
  <si>
    <t>EDUARDO JOSE DA SILVA BATISTA</t>
  </si>
  <si>
    <t>EDUARDO JOSE RODRIGUES DA SILVA</t>
  </si>
  <si>
    <t>EDUARDO JOSHUA DE OLIVEIRA FERNANDES</t>
  </si>
  <si>
    <t>EDUARDO PEREIRA DA SILVA</t>
  </si>
  <si>
    <t>EDVAN OLIVEIRA DA SILVA</t>
  </si>
  <si>
    <t>EDVANIA GOMES DA SILVA CASTRO</t>
  </si>
  <si>
    <t>EDVANILDO ROCHA DA SILVA</t>
  </si>
  <si>
    <t>EIKA ARAUJO DOS SANTOS</t>
  </si>
  <si>
    <t>ELAINE CRISTIANE FERNANDES</t>
  </si>
  <si>
    <t>ELAINE CRISTINA DA SILVA</t>
  </si>
  <si>
    <t>ELAINE CRISTINA FERNANDES CAVALCANTI</t>
  </si>
  <si>
    <t>ELAINE CRISTINA LUCENA DE MELO</t>
  </si>
  <si>
    <t>ELAINE MARIA GONCALVES</t>
  </si>
  <si>
    <t>ELAINE ROSANA DO NASCIMENTO SILVA</t>
  </si>
  <si>
    <t>ELANE CRISTINA NASCIMENTO DE LIMA</t>
  </si>
  <si>
    <t>ELANE MARIA DA SILVA</t>
  </si>
  <si>
    <t>ELANLIGIA VALENCIO PEDROZA</t>
  </si>
  <si>
    <t>ELAYNE CRYSTINA DE OLIVEIRA SOARES DA SILVA</t>
  </si>
  <si>
    <t>ELEN LINS CAVALCANTE SANTOS</t>
  </si>
  <si>
    <t>ELENILSON DA SILVA</t>
  </si>
  <si>
    <t>ELENILSON DOMINGOS DE SOUZA</t>
  </si>
  <si>
    <t>ELIANDRO MACEDO SANTOS FILHO</t>
  </si>
  <si>
    <t>ELIANE ALVES ARAUJO RIBEIRO</t>
  </si>
  <si>
    <t>ELIANE CRISTINA DE LIMA SILVA</t>
  </si>
  <si>
    <t>ELIANE DE OLIVEIRA MENEZES</t>
  </si>
  <si>
    <t>ELIANE DE OLIVEIRA SILVA BARBOSA</t>
  </si>
  <si>
    <t>ELIANE JOAQUIM DA SILVA</t>
  </si>
  <si>
    <t>ELIAS DA SILVA JUNIOR</t>
  </si>
  <si>
    <t>ELIAS PEREIRA LEITE</t>
  </si>
  <si>
    <t>ELIDA MONTEIRO DE OLIVEIRA ZONTA</t>
  </si>
  <si>
    <t>ELIDIO CAROLINO DE OLIVEIRA FILHO</t>
  </si>
  <si>
    <t>ELIENE FELIX DA SILVA</t>
  </si>
  <si>
    <t>ELIENE MARIA CLAUDINO DA SILVA</t>
  </si>
  <si>
    <t>ELIERGE REGINA SANTOS DE SOUZA</t>
  </si>
  <si>
    <t>ELIEZER ELBER DA SILVA NASCIMENTO</t>
  </si>
  <si>
    <t>ELINALDO MARTINS DA SILVA SOUZA</t>
  </si>
  <si>
    <t>ELINES DE ANDRADE SANTOS</t>
  </si>
  <si>
    <t>ELIONALDO DA SILVA BATISTA</t>
  </si>
  <si>
    <t>ELIS REGINA DA COSTA RIBEIRO</t>
  </si>
  <si>
    <t>ELISA BIANCA PEREIRA CORREIA</t>
  </si>
  <si>
    <t>ELISANGELA BATISTA DE LIMA</t>
  </si>
  <si>
    <t>ELISANGELA FARIAS SILVA E SANTOS</t>
  </si>
  <si>
    <t>ELISANGELA LEANDRO DA SILVA</t>
  </si>
  <si>
    <t>ELISANGELA PESSOA DE OLIVEIRA</t>
  </si>
  <si>
    <t>ELISIO MATHEUS BRASILEIRO SANTOS</t>
  </si>
  <si>
    <t>ELITA GOMES DE VASCONCELOS</t>
  </si>
  <si>
    <t>ELIZABETE CRISTINA DA SILVA ALVINO</t>
  </si>
  <si>
    <t>ELIZABETE MARTINS DE SOUZA</t>
  </si>
  <si>
    <t>ELIZABETH DA SILVA GOMES</t>
  </si>
  <si>
    <t>ELIZABETH DA SILVA MENEZES</t>
  </si>
  <si>
    <t>ELIZANGELA DE OLIVEIRA SILVA MORENO</t>
  </si>
  <si>
    <t>ELIZIEL SOARES DA SILVA</t>
  </si>
  <si>
    <t>ELMA IARA DO NASCIMENTO</t>
  </si>
  <si>
    <t>ELOYSE CAROLINA BRAGA DA SILVA</t>
  </si>
  <si>
    <t>ELTON JUNIOR CANDIDO RODRIGUES</t>
  </si>
  <si>
    <t>EMANUEL CARVALHO MACENA</t>
  </si>
  <si>
    <t>EMANUEL HERMENEGILDO VIEIRA</t>
  </si>
  <si>
    <t>EMANUEL SILVA LEITE DE ARAUJO</t>
  </si>
  <si>
    <t>EMANUELLE ALVES LACERDA DE LIMA</t>
  </si>
  <si>
    <t>EMANUELLE ROSALLI LUCENA LINS</t>
  </si>
  <si>
    <t>EMERSON APARECIDO RIBEIRO</t>
  </si>
  <si>
    <t>EMERSON DA SILVA ALBUQUERQUE</t>
  </si>
  <si>
    <t>EMERSON DA SILVA SOUSA</t>
  </si>
  <si>
    <t>EMERSON FERNANDES DA SILVA</t>
  </si>
  <si>
    <t>EMERSON MARCELO BEZERRA MATOS</t>
  </si>
  <si>
    <t>EMERSON RIBEIRO DA COSTA</t>
  </si>
  <si>
    <t>EMERSON SILVA XAVIER</t>
  </si>
  <si>
    <t>EMILIA VITORIA DE LIRA RENOVATO</t>
  </si>
  <si>
    <t>EMILLY GENUINO DA SILVA</t>
  </si>
  <si>
    <t>EMILLY MACEDO DE BRITO</t>
  </si>
  <si>
    <t>EMILLY PAULINA DA SILVA COUTINHO</t>
  </si>
  <si>
    <t>EMILLY VITORIA DA COSTA SILVA</t>
  </si>
  <si>
    <t>EMMANUEL GOMES FURTADO</t>
  </si>
  <si>
    <t>EMMANUELLE LISBOA PEREIRA DE ANDRADE</t>
  </si>
  <si>
    <t>EMYLLY ROCHA LOPES DOS SANTOS</t>
  </si>
  <si>
    <t>ENDRYW SOULYVAN SANTOS SOUZA</t>
  </si>
  <si>
    <t>EPITACIO MONTEIRO DE ARAUJO FILHO</t>
  </si>
  <si>
    <t>ERALDO FERNANDES DE AZEVEDO</t>
  </si>
  <si>
    <t>ERIC ANDRETTI BARRETO NOGUEIRA</t>
  </si>
  <si>
    <t>ERICA DE MOURA BARBOSA</t>
  </si>
  <si>
    <t>ERICA MORGANA DA SILVA EDUARDO</t>
  </si>
  <si>
    <t>ERICA SILVA DOS SANTOS</t>
  </si>
  <si>
    <t>ERICK MIGUEL SILVA ALMEIDA</t>
  </si>
  <si>
    <t>ERIK ALMEIDA VIEIRA DA SILVA</t>
  </si>
  <si>
    <t>ERIKA FERNANDA ESTEVAO DA SILVA</t>
  </si>
  <si>
    <t>ERIKA RAQUIELLE BEZERRA DA SILVA</t>
  </si>
  <si>
    <t>ERIKSON SILVA DE ANDRADE</t>
  </si>
  <si>
    <t>ERINANDA DUARTE DE BRITO</t>
  </si>
  <si>
    <t>ERIVALDO SALVADOR ALVES</t>
  </si>
  <si>
    <t>ERIVAN NAUM PALMEIRA FABRICIO</t>
  </si>
  <si>
    <t>ERIVELTON KLEBER DA SILVA FERREIRA</t>
  </si>
  <si>
    <t>ERIVONALDO BENEDITO FREIRE</t>
  </si>
  <si>
    <t>ERMISSON GLAUBER DANTAS SILVA</t>
  </si>
  <si>
    <t>ERNADJA NUNES DE SOUZA</t>
  </si>
  <si>
    <t>ESDRAS MENDES DE MELO</t>
  </si>
  <si>
    <t>ESLANE DE ARAUJO SANTOS</t>
  </si>
  <si>
    <t>ESPEDITO ALVES LEITE</t>
  </si>
  <si>
    <t>ESPEDITO LIMA DA SILVA</t>
  </si>
  <si>
    <t>ESTER SOUZA DE ASSIS</t>
  </si>
  <si>
    <t>ETELVINA ALVES CAVALCANTE MARINHO</t>
  </si>
  <si>
    <t>EUGENIO DE CARVALHO FALCAO FILHO</t>
  </si>
  <si>
    <t>EUGENIO PEREIRA DE MELO NETO</t>
  </si>
  <si>
    <t>EUGENIO VIEIRA DE OLIVEIRA ALMEIDA</t>
  </si>
  <si>
    <t>EULALYA VICTORIA SOUZA MEDEIROS</t>
  </si>
  <si>
    <t>EULER MARX FACURY DA COSTA</t>
  </si>
  <si>
    <t>EUTACIO CARVALHO DO NASCIMENTO</t>
  </si>
  <si>
    <t>EVA MARIA LIRA DE ARAUJO</t>
  </si>
  <si>
    <t>EVANDRO FERREIRA DA SILVA</t>
  </si>
  <si>
    <t>EVANIA FARIAS DE LUCENA</t>
  </si>
  <si>
    <t>EVELYNE MONTEIRO JAIR DANTAS</t>
  </si>
  <si>
    <t>EVELYNNE ROSSANE DE OLIVEIRA FERNANDES BRASIL</t>
  </si>
  <si>
    <t>EVERTON DA SILVA NASCIMENTO</t>
  </si>
  <si>
    <t>EVERTON NUNES RAMALHO NETO</t>
  </si>
  <si>
    <t>EVILEN VITORIA GOMES FERREIRA</t>
  </si>
  <si>
    <t>EVIZALBA MACEDO DE FARIAS</t>
  </si>
  <si>
    <t>EWERTON ALEFF CARVALHO DA SILVA</t>
  </si>
  <si>
    <t>EWERTON DEYVID PATRICIO</t>
  </si>
  <si>
    <t>EWERTON PEREIRA DE PONTES</t>
  </si>
  <si>
    <t>EWERTON QUEIROZ DO NASCIMENTO</t>
  </si>
  <si>
    <t>EWERTON WESLEY FERNANDES DE SOUSA</t>
  </si>
  <si>
    <t>EZEQUIEL ALVES DA SILVA</t>
  </si>
  <si>
    <t>FABIA CRISTIANE CUNHA LIMA</t>
  </si>
  <si>
    <t>FABIA MARTINS LACERDA DE SOUSA</t>
  </si>
  <si>
    <t>FABIANA DOS SANTOS NASCIMENTO</t>
  </si>
  <si>
    <t>FABIANA DOS SANTOS SOUSA PEREIRA</t>
  </si>
  <si>
    <t>FABIANA LEANDRO DIAS DA SILVA</t>
  </si>
  <si>
    <t>FABIANA MARIA DOS SANTOS MOTA</t>
  </si>
  <si>
    <t>FABIANA OLIVEIRA DE ARAUJO</t>
  </si>
  <si>
    <t>FABIANA PATRICIO DOS SANTOS</t>
  </si>
  <si>
    <t>FABIANA VIEIRA SILVESTRE</t>
  </si>
  <si>
    <t>FABIANO DA SILVA MATOS</t>
  </si>
  <si>
    <t>FABIANO FRANCISCO MACEDO</t>
  </si>
  <si>
    <t>FABIANO NOGUEIRA LOURENCO</t>
  </si>
  <si>
    <t>FABIO DE SOUZA BATISTA</t>
  </si>
  <si>
    <t>FABIO HANDRE DA SILVA ANDRADE</t>
  </si>
  <si>
    <t>FABIO JUNIO DA SILVA</t>
  </si>
  <si>
    <t>FABIO LUIZ VARELA DO NASCIMENTO</t>
  </si>
  <si>
    <t>FABIO MARSICANO FAGUNDES</t>
  </si>
  <si>
    <t>FABIO NASCIMENTO DA SILVA</t>
  </si>
  <si>
    <t>FABIO PEREIRA DE OLIVEIRA</t>
  </si>
  <si>
    <t>FABRICIA DE LIMA MACIEL QUEIROZ</t>
  </si>
  <si>
    <t>FABRICIO DA SILVA SOUZA</t>
  </si>
  <si>
    <t>FABRICIO DE FIGUEIREDO BORGES</t>
  </si>
  <si>
    <t>FABRICIO DOS SANTOS</t>
  </si>
  <si>
    <t>FABSON ELIEL PAULA DA SILVA</t>
  </si>
  <si>
    <t>FAGNER ALMEIDA DE SOUSA</t>
  </si>
  <si>
    <t>FAGNER BARBOSA RIBEIRO</t>
  </si>
  <si>
    <t>FATIMA LUCIA COSTA DE CALDAS BARROS</t>
  </si>
  <si>
    <t>FATIMA REGINA OLIVEIRA LICARIAO MEIRA</t>
  </si>
  <si>
    <t>FAUSIA SAMILLY RODRIGUES DA COSTA</t>
  </si>
  <si>
    <t>FELIPE ANDERSON FERNANDES</t>
  </si>
  <si>
    <t>FELIPE AUGUSTO DA TRINDADE PRESTES</t>
  </si>
  <si>
    <t>FELIPE GOMES RANGEL</t>
  </si>
  <si>
    <t>FELIPE GUIMARAES DE ASSIS</t>
  </si>
  <si>
    <t>FELIPE MACEDO DINIZ</t>
  </si>
  <si>
    <t>FELIPE MONTEIRO FRANCA</t>
  </si>
  <si>
    <t>FELIPE PEREIRA DA SILVA</t>
  </si>
  <si>
    <t>FELIPE RODRIGUES PARRELA</t>
  </si>
  <si>
    <t>FELIPE SILVA MONTEIRO</t>
  </si>
  <si>
    <t>FELIPE SOBRAL DE OLIVEIRA</t>
  </si>
  <si>
    <t>FELIPE TARGINO DA SILVA</t>
  </si>
  <si>
    <t>FELIPP WANDREWS COSTA HENRIQUE</t>
  </si>
  <si>
    <t>FELIX JOSE DE SOUSA NETO</t>
  </si>
  <si>
    <t>FERNANDA JOAQUIM DE LIMA CASSIMIRO</t>
  </si>
  <si>
    <t>FERNANDA KAROLLAYNE ALVES DE MOURA</t>
  </si>
  <si>
    <t>FERNANDA KELLY RICARDO DE CASTRO</t>
  </si>
  <si>
    <t>FERNANDA KEYLLA DE OLIVEIRA PINHEIRO</t>
  </si>
  <si>
    <t>FERNANDO CAVALCANTE CUNHA FILHO</t>
  </si>
  <si>
    <t>FERNANDO CRISTIAN ALVES TELES</t>
  </si>
  <si>
    <t>FERNANDO DANTAS COUTINHO</t>
  </si>
  <si>
    <t>FERNANDO JOSE DA SILVA</t>
  </si>
  <si>
    <t>FERNANDO JOSE GONCALVES DA SILVA</t>
  </si>
  <si>
    <t>FERNANDO LIMA DA SILVA JUNIOR</t>
  </si>
  <si>
    <t>FERNANDO LUIZ LUCENA DE MORAES</t>
  </si>
  <si>
    <t>FERNANDO TULIO RUFINO DE LUCENA</t>
  </si>
  <si>
    <t>FHELIPY ARRUDA ROCHA</t>
  </si>
  <si>
    <t>FILIPE DOS SANTOS CLEMENTINO SILVA</t>
  </si>
  <si>
    <t>FILIPE HENRIQUE PEREIRA CAMILO LIRA</t>
  </si>
  <si>
    <t>FILIPE MATEUS MEDEIROS</t>
  </si>
  <si>
    <t>FILIPE MONTEIRO DE OLIVEIRA</t>
  </si>
  <si>
    <t>FILIPE PAULO DE ALBUQUERQUE LIRA</t>
  </si>
  <si>
    <t>FLAVIA ALESSANDRA DA SILVA ISIDRO</t>
  </si>
  <si>
    <t>FLAVIA JAMYLLA DOMICIANO SANTOS</t>
  </si>
  <si>
    <t>FLAVIA MONTEIRO</t>
  </si>
  <si>
    <t>FLAVIANA COSME DA SILVA</t>
  </si>
  <si>
    <t>FLAVIANA MOURA DOS SANTOS</t>
  </si>
  <si>
    <t>FLAVIANA RAISSA ROZENDO DA SILVA</t>
  </si>
  <si>
    <t>FLAVIANA SOARES DE LIMA</t>
  </si>
  <si>
    <t>FLAVIANA SOUZA SILVA</t>
  </si>
  <si>
    <t>FLAVIO BENICIO IRINEU JUNIOR</t>
  </si>
  <si>
    <t>FLAVIO MONTEIRO LINO DE ANDRADE</t>
  </si>
  <si>
    <t>FLAVIO PAULO DE MELO</t>
  </si>
  <si>
    <t>FRANCIANA TEODOZIO DA SILVA</t>
  </si>
  <si>
    <t>FRANCIELE PEREIRA DA SILVA</t>
  </si>
  <si>
    <t>FRANCIMARA MARTINS DOS SANTOS</t>
  </si>
  <si>
    <t>FRANCINALDA PEREIRA DA SILVA</t>
  </si>
  <si>
    <t>FRANCINE ROSE GUIMARAES LEONARDO</t>
  </si>
  <si>
    <t>FRANCINETE DE ARAUJO SILVA</t>
  </si>
  <si>
    <t>FRANCISCA CIBELE DA SILVA</t>
  </si>
  <si>
    <t>FRANCISCA GOMES DE BRITO MARINHO</t>
  </si>
  <si>
    <t>FRANCISCA IRIS DUARTE DE FIGUEIREDO</t>
  </si>
  <si>
    <t>FRANCISCA MARIA NOGUEIRA DANTAS FERNANDES</t>
  </si>
  <si>
    <t>FRANCISCA MONICA DA SILVA OLIVEIRA</t>
  </si>
  <si>
    <t>FRANCISCO ALVERLANGE GOMES PINTO</t>
  </si>
  <si>
    <t>FRANCISCO ALVES MEIRA CIPRIANO</t>
  </si>
  <si>
    <t>FRANCISCO ANTONIO DA SILVA JUNIOR</t>
  </si>
  <si>
    <t>FRANCISCO ARAUJO MACHADO</t>
  </si>
  <si>
    <t>FRANCISCO CLEONILDO DOS SANTOS</t>
  </si>
  <si>
    <t>FRANCISCO DE ASSIS ARAUJO SINFRONIO</t>
  </si>
  <si>
    <t>FRANCISCO DE ASSIS CAVALCANTE DE AGUIAR</t>
  </si>
  <si>
    <t>FRANCISCO DE ASSIS DE OLIVEIRA SILVA</t>
  </si>
  <si>
    <t>FRANCISCO FELIPE ABRANTES ARISTOTELES</t>
  </si>
  <si>
    <t>FRANCISCO GEIDILSON SOUSA DA SILVA</t>
  </si>
  <si>
    <t>FRANCISCO LINO DE MEDEIROS NETO</t>
  </si>
  <si>
    <t>FRANCISCO LUCAS SANTOS DA SILVA</t>
  </si>
  <si>
    <t>FRANCISCO MARINHO NETO II</t>
  </si>
  <si>
    <t>FRANCISCO WAGNER FERREIRA GOMES</t>
  </si>
  <si>
    <t>FRANCIVALDO DO NASCIMENTO ALBUQUERQUE</t>
  </si>
  <si>
    <t>FRANCOIS MARQUES DA SILVA TEIXEIRA</t>
  </si>
  <si>
    <t>FRANKSUELLA LINS DOS SANTOS</t>
  </si>
  <si>
    <t>GABRIEL CAVALCANTE DE MORAIS</t>
  </si>
  <si>
    <t>GABRIEL CLEMENTE DA SILVA SANTOS</t>
  </si>
  <si>
    <t>GABRIEL DE PAIVA CAVALCANTE</t>
  </si>
  <si>
    <t>GABRIEL DE SA SILVA</t>
  </si>
  <si>
    <t>GABRIEL FARIAS BEZERRA ALVES</t>
  </si>
  <si>
    <t>GABRIEL FERNANDES DE PAIVA</t>
  </si>
  <si>
    <t>GABRIEL FLORIANO DOS SANTOS</t>
  </si>
  <si>
    <t>GABRIEL HENRIQUE SOUZA BARRETO BORBOREMA</t>
  </si>
  <si>
    <t>GABRIEL LUIZ MENEZES DA SILVA</t>
  </si>
  <si>
    <t>GABRIEL MINGA PONTES</t>
  </si>
  <si>
    <t>GABRIEL MOURA DE MORAIS</t>
  </si>
  <si>
    <t>GABRIELA DA COSTA SILVEIRA</t>
  </si>
  <si>
    <t>GABRIELA VIANA DE LUNA</t>
  </si>
  <si>
    <t>GABRIELLA MESSIAS DE OLIVEIRA MOREIRA</t>
  </si>
  <si>
    <t>GABRIELLA ROZENDO DA SILVA SANTOS</t>
  </si>
  <si>
    <t>GABRIELLE DE LIMA CHACON OLIVEIRA</t>
  </si>
  <si>
    <t>GEANE MARIA SANTANA DA SILVA</t>
  </si>
  <si>
    <t>GEANE MARY DE SOUZA VERISSIMO</t>
  </si>
  <si>
    <t>GECIELLE JOSE BEZERRA DE LIMA BORGES</t>
  </si>
  <si>
    <t>GEDEAO ANTONIO SAORES DE MENDONCA</t>
  </si>
  <si>
    <t>GEILZA BATISTA DA SILVA</t>
  </si>
  <si>
    <t>GEIZANE DE CARVALHO MARQUES</t>
  </si>
  <si>
    <t>GELVANETE FELIPE DE LIMA</t>
  </si>
  <si>
    <t>GENESES DA SILVA GRANJA</t>
  </si>
  <si>
    <t>GENILDA BEZERRA MARQUES</t>
  </si>
  <si>
    <t>GENILDA MARCOLINO DA COSTA</t>
  </si>
  <si>
    <t>GENIVAL PEREIRA DA SILVA</t>
  </si>
  <si>
    <t>GEODIVA PEREIRA DE LIMA SOUZA</t>
  </si>
  <si>
    <t>GEORGE DE PAIVA DIAS</t>
  </si>
  <si>
    <t>GEORGE HILTON BARROS DE AQUINO</t>
  </si>
  <si>
    <t>GEORGIANA SOUZA DE ALMEIDA</t>
  </si>
  <si>
    <t>GEOVANI RAFAEL REZENDE DO CARMO</t>
  </si>
  <si>
    <t>GEOVANIA DOS SANTOS SILVA</t>
  </si>
  <si>
    <t>GEOVANNI DIAS DE OLIVEIRA</t>
  </si>
  <si>
    <t>GERALDA VIEIRA DA COSTA MEDEIROS</t>
  </si>
  <si>
    <t>GERALDO ALVES AVELINO</t>
  </si>
  <si>
    <t>GERALDO FELIX DE LUNA</t>
  </si>
  <si>
    <t>GERALDO FERREIRA DE LIMA NETO</t>
  </si>
  <si>
    <t>GERALDO LUIZ CAVALCANTE DO NASCIMENTO</t>
  </si>
  <si>
    <t>GERALDO MINERVINO DE MORAES</t>
  </si>
  <si>
    <t>GERALDO NICOLAU DA SILVA FILHO</t>
  </si>
  <si>
    <t>GERALDO TERTO DA SILVA</t>
  </si>
  <si>
    <t>GERLANE NETO DA SILVA</t>
  </si>
  <si>
    <t>GERMANO SOBREIRA GOMES</t>
  </si>
  <si>
    <t>GERSON DE LIMA BESSA</t>
  </si>
  <si>
    <t>GESONITO SARINHO RIBEIRO</t>
  </si>
  <si>
    <t>GESSYCA MARIA PAIVA CAVALCANTE</t>
  </si>
  <si>
    <t>GESUINO COSTA SILVA</t>
  </si>
  <si>
    <t>GETULIO CESAR RODRIGUES GUEDES NETO</t>
  </si>
  <si>
    <t>GEVERTON FAGNER MONTEIRO TOMAZ</t>
  </si>
  <si>
    <t>GEYSIENE SANTOS DA SILVA</t>
  </si>
  <si>
    <t>GEZIEL CARLOS PONTES DE LIMA</t>
  </si>
  <si>
    <t>GIANNINA SOARES PETRUCCI</t>
  </si>
  <si>
    <t>GILBERTO ARAUJO FILHO</t>
  </si>
  <si>
    <t>GILBERTO DORNELAS DINIZ</t>
  </si>
  <si>
    <t>GILBERTO INACIO DE ARAUJO NASCIMENTO</t>
  </si>
  <si>
    <t>GILBERTO NASCIMENTO VASCONCELOS</t>
  </si>
  <si>
    <t>GILBERTO PEREIRA DE SOBRAL</t>
  </si>
  <si>
    <t>GILDETE ALVES DA SILVA</t>
  </si>
  <si>
    <t>GILIANE ARAUJO DOS SANTOS CAVALCANTI</t>
  </si>
  <si>
    <t>GILMAR DA COSTA SANTOS</t>
  </si>
  <si>
    <t>GILMARA DA SILVA MARCELINO</t>
  </si>
  <si>
    <t>GILSANDRO LUCENA SOARES</t>
  </si>
  <si>
    <t>GILSON RENATO DE OLIVEIRA</t>
  </si>
  <si>
    <t>GILSON SANTOS AZEVEDO SILVA</t>
  </si>
  <si>
    <t>GILSON TEIXEIRA DA SILVA</t>
  </si>
  <si>
    <t>GILVANDRO FRANCISCO DA SILVA</t>
  </si>
  <si>
    <t>GILVANIA MARIA ALVES INACIO</t>
  </si>
  <si>
    <t>GIORSANDI MATIAS CARDEAL RAMOS</t>
  </si>
  <si>
    <t>GIOVANNA BARROCA DE MOURA</t>
  </si>
  <si>
    <t>GIOVANNA COSTA DE VASCONCELOS</t>
  </si>
  <si>
    <t>GIOVANNA MARIA DIAS GOMES</t>
  </si>
  <si>
    <t>GIRLENE IRENE DA SILVA COELHO</t>
  </si>
  <si>
    <t>GISBELLY DARFFILLY DO NASCIMENTO AZEVEDO</t>
  </si>
  <si>
    <t>GISELLE PEREIRA DE SOUZA RAMOS</t>
  </si>
  <si>
    <t>GISELLE VIRGINIO DA SILVA</t>
  </si>
  <si>
    <t>GITANA RIBEIRO BEZERRA</t>
  </si>
  <si>
    <t>GIULIA CAROLINE SERRA DO NASCIMENTO</t>
  </si>
  <si>
    <t>GIULIA ROCHA</t>
  </si>
  <si>
    <t>GIUSEPE FRANCISCO MOLLA FILHO</t>
  </si>
  <si>
    <t>GIVANILDO DE MELO SILVA</t>
  </si>
  <si>
    <t>GIZELY DE OLIVEIRA SILVA</t>
  </si>
  <si>
    <t>GLAUBER ROCHA ALEXANDRE</t>
  </si>
  <si>
    <t>GLAUCIENY CORREIA PAIVA</t>
  </si>
  <si>
    <t>GLEBSON SILVA PAIVA</t>
  </si>
  <si>
    <t>GLEDSON CAVALCANTE FERREIRA</t>
  </si>
  <si>
    <t>GLEDSON DE QUEIROZ FIGUEIREDO</t>
  </si>
  <si>
    <t>GLERYSTON FERNANDES ANDRIOLA</t>
  </si>
  <si>
    <t>GLEYCILENE NAZARENO</t>
  </si>
  <si>
    <t>GLEYDSON LUCAS BERNARDINO SOARES</t>
  </si>
  <si>
    <t>GLEYNIA GILLAND DA SILVA E SOUZA FARIAS</t>
  </si>
  <si>
    <t>GLEYSCIANE FERNANDES ANDRIOLA OLIVEIRA</t>
  </si>
  <si>
    <t>GLEYSON ALVES DA SILVA</t>
  </si>
  <si>
    <t>GLICIA PAULO BERNARDO DA SILVA</t>
  </si>
  <si>
    <t>GRACIENE RIVANIA DA SILVA</t>
  </si>
  <si>
    <t>GRASSIANO VIEIRA DA SILVA</t>
  </si>
  <si>
    <t>GRAZIELLA RAIRYS BEZERRA DA SILVA</t>
  </si>
  <si>
    <t>GUALTER DE FIGUEIREDO FILHO</t>
  </si>
  <si>
    <t>GUILHERME AUGUSTO ROQUE LEITE</t>
  </si>
  <si>
    <t>GUILHERME CAUA DOS SANTOS SENA</t>
  </si>
  <si>
    <t>GUILHERME DE SOUZA SILVA</t>
  </si>
  <si>
    <t>GUILHERME LEITAO PORCIUNCULA COELHO</t>
  </si>
  <si>
    <t>GUIOMAR MIRELLE GOMES MIRANDA</t>
  </si>
  <si>
    <t>GUSTAVO ANTONIO DIAS DOS REIS</t>
  </si>
  <si>
    <t>GUSTAVO ARAUJO DE SOUZA</t>
  </si>
  <si>
    <t>GUSTAVO DA SILVA FRANCA</t>
  </si>
  <si>
    <t>GUSTAVO DE SOUZA SILVA</t>
  </si>
  <si>
    <t>GUSTAVO GADELHA SUASSUNA</t>
  </si>
  <si>
    <t>GUSTAVO HENRIQUE JORGE BANDEIRA</t>
  </si>
  <si>
    <t>HANA KARMEM TEOTONIO SANTOS</t>
  </si>
  <si>
    <t>HAYANE BRENDA DE ALMEIDA ROCHA</t>
  </si>
  <si>
    <t>HAYSSA SAMARA DOS SANTOS LOURENCO</t>
  </si>
  <si>
    <t>HEBERT RYANN DE SOUSA SILVA</t>
  </si>
  <si>
    <t>HELDER RODRIGUES SOUZA</t>
  </si>
  <si>
    <t>HELEN DE OLIVEIRA SILVA</t>
  </si>
  <si>
    <t>HELIO DA SILVA PERFEITO POHLOT</t>
  </si>
  <si>
    <t>HELLAN KADOCHEE DO NASCIMENTO SILVA</t>
  </si>
  <si>
    <t>HELLEN DE OLIVEIRA MOREIRA DOS SANTOS</t>
  </si>
  <si>
    <t>HELLEN FARYSA DE SOUSA LUCENA</t>
  </si>
  <si>
    <t>HELOISA HELENA DE SOUSA FRANCO OLIVEIRA</t>
  </si>
  <si>
    <t>HELOISA MARY DE SOUZA VERISSIMO</t>
  </si>
  <si>
    <t>HEMILI DA SILVA PEREIRA</t>
  </si>
  <si>
    <t>HERIEWERTON LEITE ANACLETO</t>
  </si>
  <si>
    <t>HERLANY REGINA LIRA DE SOUSA ARAUJO</t>
  </si>
  <si>
    <t>HERMANN LUIZ LIMA DE ARAUJO</t>
  </si>
  <si>
    <t>HERMANO DA SILVA ALCANTARA</t>
  </si>
  <si>
    <t>HILDERLIANY FERREIRA DA CUNHA</t>
  </si>
  <si>
    <t>HILMA FERNANDES RIBEIRO</t>
  </si>
  <si>
    <t>HINGREDD DAYANNE SANTOS BEZERRA</t>
  </si>
  <si>
    <t>HIPOLITO FERREIRA LEITE TERCEIRO</t>
  </si>
  <si>
    <t>HORTENCIO RIBEIRO NETO</t>
  </si>
  <si>
    <t>HOSANA MEDEIROS</t>
  </si>
  <si>
    <t>HUGO ALEX BRITO DA SILVA</t>
  </si>
  <si>
    <t>HUGO LEONARDO DOS SANTOS CARDOSO</t>
  </si>
  <si>
    <t>HUGO MICHEL VITAL MORAIS</t>
  </si>
  <si>
    <t>HUGO WELTON ARAUJO FERREIRA</t>
  </si>
  <si>
    <t>HUMBERTO CARVALHO LOPES</t>
  </si>
  <si>
    <t>HUMBERTO FERNANDES DE SOUZA NETO</t>
  </si>
  <si>
    <t>HUMBERTO GONCALVES ARAUJO JUNIOR</t>
  </si>
  <si>
    <t>HUMBERTO HORMESINDO DOS SANTOS FILHO</t>
  </si>
  <si>
    <t>HUMBERTO TROCOLLI JUNIOR</t>
  </si>
  <si>
    <t>HYASMIN ARAUJO SILVA</t>
  </si>
  <si>
    <t>HYEGO JUCIER PEREIRA GOMES</t>
  </si>
  <si>
    <t>HYROHYTTO TIMOTEO CORIOLANO</t>
  </si>
  <si>
    <t>IAN FERNANDES BESSA</t>
  </si>
  <si>
    <t>IAN OLEGARIO DA TRINDADE ANCORES</t>
  </si>
  <si>
    <t>IANE CAROLINE CEZAR FERREIRA DA SILVA</t>
  </si>
  <si>
    <t>IANNY ABRANTES DUARTE PINTO RABELO</t>
  </si>
  <si>
    <t>IANY MANUELLY DA SILVA BRITO</t>
  </si>
  <si>
    <t>IARLEY ARAUJO DO NASCIMENTO</t>
  </si>
  <si>
    <t>IASMIN GOMES DA SILVA CASTRO</t>
  </si>
  <si>
    <t>ICARO DA COSTA DINIZ</t>
  </si>
  <si>
    <t>IDAIANA MALAQUIAS SANTOS DE ABREU</t>
  </si>
  <si>
    <t>IDAINA DAVID GEREMIAS DORNELAS</t>
  </si>
  <si>
    <t>IDALIA VICENLICE QUEIROGA CASSIMIRO BEZERRA</t>
  </si>
  <si>
    <t>IGOR BARBOSA DA SILVA</t>
  </si>
  <si>
    <t>IGOR BARBOSA RODRIGUES DE OLIVEIRA</t>
  </si>
  <si>
    <t>IGOR CESAR UCHOA MAXIMO</t>
  </si>
  <si>
    <t>IGOR FELIZARDO DA SILVA</t>
  </si>
  <si>
    <t>IHAGO LEANDRO DORNELLAS ALVES</t>
  </si>
  <si>
    <t>IJAIR JOSE DA SILVA</t>
  </si>
  <si>
    <t>ILADELVANIA PEREIRA LINHARES</t>
  </si>
  <si>
    <t>ILDEFONSO MARCELINO RODRIGUES NETO</t>
  </si>
  <si>
    <t>ILINEUZA DOS SANTOS</t>
  </si>
  <si>
    <t>ILUSKA NORMANDO CAVALCANTE</t>
  </si>
  <si>
    <t>ILYA ISABELLE LINS DE MEDEIROS</t>
  </si>
  <si>
    <t>INACIO LOIOLA CAVALCANTI TORRES</t>
  </si>
  <si>
    <t>INGRID DE OLIVEIRA SILVA</t>
  </si>
  <si>
    <t>INGRID DE SOUZA RAMOS</t>
  </si>
  <si>
    <t>INGRID LEAL DA SILVA</t>
  </si>
  <si>
    <t>INGRID SANTOS BEZERRA</t>
  </si>
  <si>
    <t>INGRIDY HILLY LOPES SILVA</t>
  </si>
  <si>
    <t>INGRYD NAYARA PINHEIRO DOS SANTOS</t>
  </si>
  <si>
    <t>IOGO RAVY AZEVEDO LEITE</t>
  </si>
  <si>
    <t>IOLANDA BARBOSA DE SOUZA</t>
  </si>
  <si>
    <t>IOLENIR CARTAXO RODRIGUES DE MENEZES</t>
  </si>
  <si>
    <t>IRACELMA DA SILVA SANTOS</t>
  </si>
  <si>
    <t>IRACEMA MICAELLA GADELHA GABRIEL</t>
  </si>
  <si>
    <t>IREMAR CABRAL GOMES</t>
  </si>
  <si>
    <t>IRENE TEIXEIRA DE LIMA</t>
  </si>
  <si>
    <t>IRONILDO FERNANDES CARNEIRO</t>
  </si>
  <si>
    <t>ISA PESSOA DA SILVA MOURA</t>
  </si>
  <si>
    <t>ISAAC RODRIGUES SANTOS</t>
  </si>
  <si>
    <t>ISABEL CRISTINA CORDEIRO HUBERTO BESERRA</t>
  </si>
  <si>
    <t>ISABEL CRISTINA VIEIRA VAZ</t>
  </si>
  <si>
    <t>ISABELA FERNANDES DA SILVA</t>
  </si>
  <si>
    <t>ISABELA FERREIRA DOS SANTOS</t>
  </si>
  <si>
    <t>ISABELLA SERRANO VERGINELLI</t>
  </si>
  <si>
    <t>ISABELLE BRUNA DOS SANTOS</t>
  </si>
  <si>
    <t>ISABELLE CINTHIA FERREIRA DE SOUSA BRITO</t>
  </si>
  <si>
    <t>ISABELLY ANDRESSA ARAUJO FERREIRA</t>
  </si>
  <si>
    <t>ISADORA ARAUJO VARELA</t>
  </si>
  <si>
    <t>ISAQUE BRUNO LIMA DA SILVA</t>
  </si>
  <si>
    <t>ISIS MARIA DOS SANTOS</t>
  </si>
  <si>
    <t>ISLA KAREN FEITOSA LOPES</t>
  </si>
  <si>
    <t>ISLAN ALVES</t>
  </si>
  <si>
    <t>ISMAEL PEDRO DE LIMA SANTOS</t>
  </si>
  <si>
    <t>ISRAELE PONTES DA SILVA</t>
  </si>
  <si>
    <t>ITALO RAUNY DA SILVA</t>
  </si>
  <si>
    <t>ITALO RODRIGO ALVES DA SILVA</t>
  </si>
  <si>
    <t>ITAMARA DA SILVA</t>
  </si>
  <si>
    <t>ITAMARA FRANCISCO DA SILVA</t>
  </si>
  <si>
    <t>IVANA CARLA DOS SANTOS ALVES AZEVEDO</t>
  </si>
  <si>
    <t>IVANEIDE MARIA GOMES DA FONSECA</t>
  </si>
  <si>
    <t>IVANEISE SILVA DE SOUZA</t>
  </si>
  <si>
    <t>IVANILDA NASCIMENTO PONTES</t>
  </si>
  <si>
    <t>IVANILDO DIAS PEREIRA DE SOUZA FILHO</t>
  </si>
  <si>
    <t>IVANILDO NASCIMENTO DE LIMA</t>
  </si>
  <si>
    <t>IVANILSA MELO DA COSTA</t>
  </si>
  <si>
    <t>IVANILSON COSTA DA SILVA</t>
  </si>
  <si>
    <t>IVANIRA PONTES DUARTE</t>
  </si>
  <si>
    <t>IVANISE HELENA FERNANDES CHAGAS</t>
  </si>
  <si>
    <t>IVANIZA ANIZIO DAS CHAGAS LUCAS</t>
  </si>
  <si>
    <t>IVERLLY KEDMA DANTAS DA NOBREGA</t>
  </si>
  <si>
    <t>IVETE PESSOA DE OLIVEIRA ARAUJO</t>
  </si>
  <si>
    <t>IVONALDO PEREIRA DE BRITO</t>
  </si>
  <si>
    <t>IVONE GAUDENCIO DOS SANTOS</t>
  </si>
  <si>
    <t>IZABEL CRISTINA SANTOS RODRIGUES DA SILVA</t>
  </si>
  <si>
    <t>IZAIRA JOSEFA PEREIRA DOS SANTOS</t>
  </si>
  <si>
    <t>IZIS LUDMILA DANTAS BARBOSA</t>
  </si>
  <si>
    <t>JACIARA DE SOUZA PASSOS</t>
  </si>
  <si>
    <t>JACIARA SILVESTRE MEDEIROS</t>
  </si>
  <si>
    <t>JACILENE RODRIGUES DA SILVA</t>
  </si>
  <si>
    <t>JACINTA PEDRO DA SILVA</t>
  </si>
  <si>
    <t>JACK LACI CASSIMIRO DA SILVA</t>
  </si>
  <si>
    <t>JACKELINE BATISTA DE OLIVEIRA</t>
  </si>
  <si>
    <t>JACKELINE PEREIRA SOUTO</t>
  </si>
  <si>
    <t>JACKELINE SOARES VITORINO SILVA</t>
  </si>
  <si>
    <t>JACKSON EVANGELISTA SOUSA DA SILVA</t>
  </si>
  <si>
    <t>JACQUELINE ROCHA DA SILVEIRA</t>
  </si>
  <si>
    <t>JACSON PEREIRA DA SILVA</t>
  </si>
  <si>
    <t>JACY OLIVEIRA DE FARIAS FILHO</t>
  </si>
  <si>
    <t>JACYARA THAMYRES TOSCANO MATIAS</t>
  </si>
  <si>
    <t>JACYELLE SANTOS DA SILVA</t>
  </si>
  <si>
    <t>JADEILDA MAURICIO DA SILVA ARAUJO</t>
  </si>
  <si>
    <t>JADER SOARES PIMENTEL FILHO</t>
  </si>
  <si>
    <t>JADSON SOUZA DE FARIAS</t>
  </si>
  <si>
    <t>JADYLENE SOUZA DE FREITAS</t>
  </si>
  <si>
    <t>JAELSON FIDELIS DA SILVA JUNIOR</t>
  </si>
  <si>
    <t>JAHYR MESQUITA DA CRUZ</t>
  </si>
  <si>
    <t>JAIANNE MARQUES PEREIRA</t>
  </si>
  <si>
    <t>JAILMA VICTOR DA SILVA</t>
  </si>
  <si>
    <t>JAILSON DUARTE DE LIMA</t>
  </si>
  <si>
    <t>JAILSON LIMA SOARES</t>
  </si>
  <si>
    <t>JAILTON ALEXANDRE COSMO DA SILVA</t>
  </si>
  <si>
    <t>JAILZA MELO DA SILVA</t>
  </si>
  <si>
    <t>JAIRA RAMALHO NOBREGA</t>
  </si>
  <si>
    <t>JAISLAN RENNER DE MENDONCA AMARAL</t>
  </si>
  <si>
    <t>JAMES DOS SANTOS</t>
  </si>
  <si>
    <t>JAMILLY FELICIANO DE VASCONCELOS ARAUJO BORGE</t>
  </si>
  <si>
    <t>JAMYLLI VITORIA PEREIRA RODRIGUES DA SILVA</t>
  </si>
  <si>
    <t>JANAINA GOMES LISBOA</t>
  </si>
  <si>
    <t>JANAINA GOUVEIA SILVA</t>
  </si>
  <si>
    <t>JANAINA KARLA DE ARAUJO</t>
  </si>
  <si>
    <t>JANAINA PONTES PEREIRA</t>
  </si>
  <si>
    <t>JANAINA RODRIGUES DA SILVA CHAVES</t>
  </si>
  <si>
    <t>JANAINE LIMA DE ALMEIDA</t>
  </si>
  <si>
    <t>JANDUY ACENDINO CASSEMIRO DE ASSIS</t>
  </si>
  <si>
    <t>JANE ERICA BARBOSA QUEIROZ</t>
  </si>
  <si>
    <t>JANEIDE MARIA DE OLIVEIRA LIMA</t>
  </si>
  <si>
    <t>JANICE BARBOSA CAVALCANTE</t>
  </si>
  <si>
    <t>JANICLEA MORAIS RAMALHO</t>
  </si>
  <si>
    <t>JANIELE DE SOUZA ARAGAO</t>
  </si>
  <si>
    <t>JANIELLE DOS SANTOS</t>
  </si>
  <si>
    <t>JANILDO BATISTA DA COSTA</t>
  </si>
  <si>
    <t>JANILENE DE MELO SOUSA</t>
  </si>
  <si>
    <t>JANILTON SOUZA DA SILVA</t>
  </si>
  <si>
    <t>JAQUEILDO VELOZO DE SOUSA</t>
  </si>
  <si>
    <t>JAQUELYNNE CASSIA DE AMORIM</t>
  </si>
  <si>
    <t>JAQUES DE ARAUJO BRAZ</t>
  </si>
  <si>
    <t>JARDEILSON DA SILVA MONTEIRO</t>
  </si>
  <si>
    <t>JARDIAN LUIS GOMES ROSENO</t>
  </si>
  <si>
    <t>JARDIELEN DE SOUSA NASCIMENTO</t>
  </si>
  <si>
    <t>JARLEYDE ANDRESSA SANTOS SALES DE OLIVEIRA</t>
  </si>
  <si>
    <t>JAVAN XAVIER DA CUNHA FILHO</t>
  </si>
  <si>
    <t>JAYANA MARIA FERNANDES VILLARIM</t>
  </si>
  <si>
    <t>JAYANE HERCULANO DOMINGOS DE SOUSA</t>
  </si>
  <si>
    <t>JAYANNY MAYARA DANTAS DE MEDEIROS</t>
  </si>
  <si>
    <t>JAYRTON MELO DE LUCENA</t>
  </si>
  <si>
    <t>JAYSLAN SOARES DE ARAUJO</t>
  </si>
  <si>
    <t>JEAN CARLOS DE ANDRADE LEITE</t>
  </si>
  <si>
    <t>JEAN CARLOS GERMANO DA CRUZ</t>
  </si>
  <si>
    <t>JEAN CARLOS MACENA CAVALCANTE JUNIOR</t>
  </si>
  <si>
    <t>JEAN CARLOS SILVA JUNIOR</t>
  </si>
  <si>
    <t>JEANE FELIX DE ANDRADE</t>
  </si>
  <si>
    <t>JEANE LEITE VIEIRA CARVALHO</t>
  </si>
  <si>
    <t>JEANE LUCAS FERNANDES DA SILVA</t>
  </si>
  <si>
    <t>JEANNY SERAFIM GALDINO LUCENA</t>
  </si>
  <si>
    <t>JEDSON MARCOS DA SILVA FERNANDES</t>
  </si>
  <si>
    <t>JEFERSON DE SANTANA DA SILVA</t>
  </si>
  <si>
    <t>JEFERSON DIEGO DOS SANTOS LIMA</t>
  </si>
  <si>
    <t>JEFERSSON DE SOUSA MENESES</t>
  </si>
  <si>
    <t>JEFFERSON ALMEIDA DA SILVA</t>
  </si>
  <si>
    <t>JEFFERSON ALVES GAMA</t>
  </si>
  <si>
    <t>JEFFERSON DA SILVA CLAUDINO</t>
  </si>
  <si>
    <t>JEFFERSON DE SOUZA XAVIER</t>
  </si>
  <si>
    <t>JEFFERSON GRACILIANO DOS SANTOS</t>
  </si>
  <si>
    <t>JEFFERSON MACEDO CRESCENCIO</t>
  </si>
  <si>
    <t>JEFFERSON SILVA DE LIRA GOMES</t>
  </si>
  <si>
    <t>JENIFFER MAYZA GARCIA DE CARVALHO SILVA</t>
  </si>
  <si>
    <t>JENITHON MARTINS BEZERRA</t>
  </si>
  <si>
    <t>JENNIFER KELLY LADISLAU DA SILVA</t>
  </si>
  <si>
    <t>JENNYFER KATLYN VICTOR DE SOUZA</t>
  </si>
  <si>
    <t>JEOSLANIA COSTA DE ANDRADE</t>
  </si>
  <si>
    <t>JESNARIA POLIANA DOS SANTOS SOUZA</t>
  </si>
  <si>
    <t>JESONIA CHAGAS DA SILVA</t>
  </si>
  <si>
    <t>JESSE MAIARA VITORINO DE MACEDO</t>
  </si>
  <si>
    <t>JESSICA ALVES AGOSTINHO</t>
  </si>
  <si>
    <t>JESSICA ALVES GAMA</t>
  </si>
  <si>
    <t>JESSICA BRUNNA DINIZ MENEZES</t>
  </si>
  <si>
    <t>JESSICA CARLA BATISTA DE ARAUJO</t>
  </si>
  <si>
    <t>JESSICA DA SILVA VIEIRA</t>
  </si>
  <si>
    <t>JESSICA DE FRANCA VIRGINIO</t>
  </si>
  <si>
    <t>JESSICA ELLEN DOS SANTOS SOARES</t>
  </si>
  <si>
    <t>JESSICA HENRIQUE DE MELO</t>
  </si>
  <si>
    <t>JESSICA LAIS SILVA SANTOS</t>
  </si>
  <si>
    <t>JESSICA MICENA FERREIRA DE VASCONCELOS</t>
  </si>
  <si>
    <t>JESSICA QUEIROZ FERNANDES NOBREGA</t>
  </si>
  <si>
    <t>JESSICA RAYANE XAVIER DOS SANTOS</t>
  </si>
  <si>
    <t>JESSICA SOARES DA SILVA</t>
  </si>
  <si>
    <t>JESSIKA SAND SANTOS BRITO SILVA</t>
  </si>
  <si>
    <t>JESUINO DE LIMA LINDOLFO</t>
  </si>
  <si>
    <t>JEYMERSON LEONARDO FEITOSA</t>
  </si>
  <si>
    <t>JHONATHA SOUZA DE CARVALHO</t>
  </si>
  <si>
    <t>JHONATTAN KELVIN PEREIRA DE OLIVEIRA</t>
  </si>
  <si>
    <t>JISELLE MIKAELLY DA SILVA NARCISO</t>
  </si>
  <si>
    <t>JOAB DE SOUZA</t>
  </si>
  <si>
    <t>JOAKIM SCHULER VILLAROUCO NETO</t>
  </si>
  <si>
    <t>JOANA D ARC DA SILVA BERTO</t>
  </si>
  <si>
    <t>JOANA DARC DOMINGOS DA SILVA</t>
  </si>
  <si>
    <t>JOANA DARC ELOY BRAYNER</t>
  </si>
  <si>
    <t>JOANA DARC LINO DE ANDRADE</t>
  </si>
  <si>
    <t>JOANA DARCK RIBEIRO DA SILVA</t>
  </si>
  <si>
    <t>JOANA MARTINS DOS SANTOS</t>
  </si>
  <si>
    <t>JOAO ALBERTO GOMES DE SOUZA NETO</t>
  </si>
  <si>
    <t>JOAO ALVES DA SILVA NETO</t>
  </si>
  <si>
    <t>JOAO BATISTA DE OLIVEIRA</t>
  </si>
  <si>
    <t>JOAO BATISTA DE SOUZA NASCIMENTO</t>
  </si>
  <si>
    <t>JOAO BATISTA FELIX</t>
  </si>
  <si>
    <t>JOAO BATISTA SOARES DA SILVA</t>
  </si>
  <si>
    <t>JOAO CARLOS AYRES NETO</t>
  </si>
  <si>
    <t>JOAO CARLOS DA CRUZ ABRAAO</t>
  </si>
  <si>
    <t>JOAO CARLOS LIRA FERREIRA</t>
  </si>
  <si>
    <t>JOAO CARLOS SILVA DAS FLORES</t>
  </si>
  <si>
    <t>JOAO CARNEIRO DA CUNHA NETO</t>
  </si>
  <si>
    <t>JOAO COSTA</t>
  </si>
  <si>
    <t>JOAO DA SILVA PINHEIRO JUNIOR</t>
  </si>
  <si>
    <t>JOAO DE OLIVEIRA LIRA NETO</t>
  </si>
  <si>
    <t>JOAO EDUARDO CANDIDO DOS SANTOS</t>
  </si>
  <si>
    <t>JOAO EMMANUEL DE OLIVEIRA MORENO</t>
  </si>
  <si>
    <t>JOAO GABRIEL DA NOBREGA SILVA</t>
  </si>
  <si>
    <t>JOAO GABRIEL DOS SANTOS PEREIRA</t>
  </si>
  <si>
    <t>JOAO GABRIEL GOMES NASCIMENTO</t>
  </si>
  <si>
    <t>JOAO GABRIEL XAVIER DA SILVA</t>
  </si>
  <si>
    <t>JOAO GUILHERME SANTIAGO FERNANDES DE BARROS</t>
  </si>
  <si>
    <t>JOAO NELSON GOMES DE OLIVEIRA</t>
  </si>
  <si>
    <t>JOAO PAULO AGRA</t>
  </si>
  <si>
    <t>JOAO PAULO DE MOURA MENDONCA</t>
  </si>
  <si>
    <t>JOAO PAULO DO PRADO DIAS</t>
  </si>
  <si>
    <t>JOAO PAULO FERREIRA DE LIMA</t>
  </si>
  <si>
    <t>JOAO PEDRO DE ABREU OLIVEIRA</t>
  </si>
  <si>
    <t>JOAO PEDRO DE SOUZA ARAUJO</t>
  </si>
  <si>
    <t>JOAO PEDRO MONTEIRO DE MACEDO</t>
  </si>
  <si>
    <t>JOAO PEDRO PEQUENO RODRIGUES DE SOUZA</t>
  </si>
  <si>
    <t>JOAO PEDRO RIBEIRO GARCIA</t>
  </si>
  <si>
    <t>JOAO RAFAEL COSTA BARROS</t>
  </si>
  <si>
    <t>JOAO RODRIGO DE ANDRADE CORREIA MACEDO</t>
  </si>
  <si>
    <t>JOAO SUASSUNA MARTINS</t>
  </si>
  <si>
    <t>JOAO TORRES DE OLIVEIRA NETO</t>
  </si>
  <si>
    <t>JOAO VICTOR CARVALHO</t>
  </si>
  <si>
    <t>JOAO VICTOR CAVALCANTE JACINTO</t>
  </si>
  <si>
    <t>JOAO VICTOR DA SILVA BRITO</t>
  </si>
  <si>
    <t>JOAO VICTOR DE MORAIS RAMALHO</t>
  </si>
  <si>
    <t>JOAO VICTOR FELIX</t>
  </si>
  <si>
    <t>JOAO VICTOR SILVA MACEDO</t>
  </si>
  <si>
    <t>JOAO VICTOR SILVA NEVES</t>
  </si>
  <si>
    <t>JOAO VICTOR SOARES DOS SANTOS</t>
  </si>
  <si>
    <t>JOAO VITOR AMORIM QUIRINO VIANA</t>
  </si>
  <si>
    <t>JOAO VITOR COSTA BARROS</t>
  </si>
  <si>
    <t>JOAO VITOR DE LIMA</t>
  </si>
  <si>
    <t>JOAO VITOR DOS SANTOS SOUZA</t>
  </si>
  <si>
    <t>JOAO VITOR NUNES COSTA MANDU</t>
  </si>
  <si>
    <t>JOBSON SOARES DA SILVA</t>
  </si>
  <si>
    <t>JOBSON VINICIUS RIBEIRO DA CUNHA</t>
  </si>
  <si>
    <t>JOCELIA DE LIMA LUIS DA SILVA FERREIRA</t>
  </si>
  <si>
    <t>JOCELIA SANTOS DA SILVA ARAUJO</t>
  </si>
  <si>
    <t>JOELMA DOS SANTOS DA SILVA</t>
  </si>
  <si>
    <t>JOELMA OLIVEIRA ROCHA</t>
  </si>
  <si>
    <t>JOELMI SANTANA LOPES</t>
  </si>
  <si>
    <t>JOELSON BATISTA DO NASCIMENTO JUNIOR</t>
  </si>
  <si>
    <t>JOENIA DA MOTA COSTA</t>
  </si>
  <si>
    <t>JOHANNES CARNEIRO SANTOS DA SILVA</t>
  </si>
  <si>
    <t>JOHN KENNEDY DE ARAUJO CAVALCANTE</t>
  </si>
  <si>
    <t>JONAS CANDIDO DE OLIVEIRA</t>
  </si>
  <si>
    <t>JONAS DO NASCIMENTO BEZERRA</t>
  </si>
  <si>
    <t>JONAS PEREIRA DA SILVA</t>
  </si>
  <si>
    <t>JONAS WASNEY DA SILVA SANTOS</t>
  </si>
  <si>
    <t>JONATHAN LIMA SOUZA DA CRUZ</t>
  </si>
  <si>
    <t>JONATHAN OLIVEIRA DE PONTES</t>
  </si>
  <si>
    <t>JONATHAN RIBEIRO PERCOPA</t>
  </si>
  <si>
    <t>JONIELSON DE BRITO FREIRE</t>
  </si>
  <si>
    <t>JORBIA DUTRA DA SILVA</t>
  </si>
  <si>
    <t>JORGE ARAUJO BORGES</t>
  </si>
  <si>
    <t>JORGE CLAUDIO BEZERRA CAVALCANTI</t>
  </si>
  <si>
    <t>JORGE DA SILVA RAMOS</t>
  </si>
  <si>
    <t>JORGESSON LOPES DA COSTA</t>
  </si>
  <si>
    <t>JORRILDO VICENTE DA SILVA</t>
  </si>
  <si>
    <t>JOSACLEIA DE CARVALHO LOPES DA SILVA</t>
  </si>
  <si>
    <t>JOSE ADRIANO GOMES CORREIA</t>
  </si>
  <si>
    <t>JOSE AGOSTINHO SOUZA DE ALMEIDA</t>
  </si>
  <si>
    <t>JOSE ALISSON CABRAL FIDELIS</t>
  </si>
  <si>
    <t>JOSE ALTAMIR DA SILVA MEIRELES</t>
  </si>
  <si>
    <t>JOSE ALVES DA SILVA</t>
  </si>
  <si>
    <t>JOSE ALVES DOS SANTOS</t>
  </si>
  <si>
    <t>JOSE ANDERSON BARBALHO DA SILVA</t>
  </si>
  <si>
    <t>JOSE ANDERSON RAMOS DA SILVA</t>
  </si>
  <si>
    <t>JOSE ANTHENOR ARISTOTELES NETTO</t>
  </si>
  <si>
    <t>JOSE ANTONIO DA SILVA FRANCISCO</t>
  </si>
  <si>
    <t>JOSE ANTONIO MEDEIROS DE LIMA</t>
  </si>
  <si>
    <t>JOSE AUGUSTO DINIZ DA SILVA</t>
  </si>
  <si>
    <t>JOSE AUGUSTO VITORIO DA SILVA JUNIOR</t>
  </si>
  <si>
    <t>JOSE CAMAU DE SA FILHO</t>
  </si>
  <si>
    <t>JOSE CARLOS DA SILVA MENDONCA</t>
  </si>
  <si>
    <t>JOSE CARLOS DE ANDRADE</t>
  </si>
  <si>
    <t>JOSE CARLOS FERREIRA DA SILVA</t>
  </si>
  <si>
    <t>JOSE CARLOS FIRMINO DA SILVA</t>
  </si>
  <si>
    <t>JOSE CARLOS FREIRES DA SILVA</t>
  </si>
  <si>
    <t>JOSE CARLOS NASCIMENTO DA SILVA</t>
  </si>
  <si>
    <t>JOSE CARLOS RIBEIRO PEREIRA</t>
  </si>
  <si>
    <t>JOSE CARLOS SANTIAGO DA SILVA</t>
  </si>
  <si>
    <t>JOSE CARNEIRO ALMEIDA DA SILVA</t>
  </si>
  <si>
    <t>JOSE CRISTOVAO VITOR</t>
  </si>
  <si>
    <t>JOSE CUSTODIO ALVES NETO</t>
  </si>
  <si>
    <t>JOSE DAVI BEZERRA DIONIZIO</t>
  </si>
  <si>
    <t>JOSE DE ALENCAR LIMA DOS ANJOS</t>
  </si>
  <si>
    <t>JOSE DE ANDRADE SOUZA</t>
  </si>
  <si>
    <t>JOSE DE ARIMATEIA ALVES</t>
  </si>
  <si>
    <t>JOSE DE ARIMATEIA ALVES RODRIGUES</t>
  </si>
  <si>
    <t>JOSE DE ASSIS PIMENTA JUNIOR</t>
  </si>
  <si>
    <t>JOSE EDUARDO DE SOUZA FERREIRA</t>
  </si>
  <si>
    <t>JOSE EDUARDO MUNIZ DE CASTRO</t>
  </si>
  <si>
    <t>JOSE ELIAKIM EVANGELISTA</t>
  </si>
  <si>
    <t>JOSE ELLYSON GONZAGA DO NASCIMENTO</t>
  </si>
  <si>
    <t>JOSE EUDES FERREIRA</t>
  </si>
  <si>
    <t>JOSE EVARISTO ADELINO</t>
  </si>
  <si>
    <t>JOSE FERREIRA DO NASCIMENTO</t>
  </si>
  <si>
    <t>JOSE FERREIRA PEREIRA JUNIOR</t>
  </si>
  <si>
    <t>JOSE GABRIEL LOURENCO DA SILVA</t>
  </si>
  <si>
    <t>JOSE GEORGE COSTA NEVES FILHO</t>
  </si>
  <si>
    <t>JOSE GUALBERTO DE SOUZA MELO</t>
  </si>
  <si>
    <t>JOSE GUILHERME DA SILVA</t>
  </si>
  <si>
    <t>JOSE HENRIQUE ALEXANDRE NETO</t>
  </si>
  <si>
    <t>JOSE HENRIQUE CAVALCANTI</t>
  </si>
  <si>
    <t>JOSE HUMBERTO PONTES DA COSTA</t>
  </si>
  <si>
    <t>JOSE HYGOR XAVIER ARAUJO DA SILVA</t>
  </si>
  <si>
    <t>JOSE IDINALDO DELFINO LEITE FILHO</t>
  </si>
  <si>
    <t>JOSE INACIO DA CUNHA</t>
  </si>
  <si>
    <t>JOSE ISAIAS HENRIQUES SOUSA</t>
  </si>
  <si>
    <t>JOSE ITALO RODRIGUES BARBOSA</t>
  </si>
  <si>
    <t>JOSE ITALO SALUSTIANO DE MIRANDA</t>
  </si>
  <si>
    <t>JOSE IZAAC PONTES FARIAS</t>
  </si>
  <si>
    <t>JOSE JOSIMARIO FONSECA TOLENTINO</t>
  </si>
  <si>
    <t>JOSE JUNIOR CAMPOS</t>
  </si>
  <si>
    <t>JOSE KAYO ANDRADE FRANCISCO</t>
  </si>
  <si>
    <t>JOSE KLEBERT CHAVES LIMEIRA</t>
  </si>
  <si>
    <t>JOSE LEANDRO DA SILVA CARVALHO</t>
  </si>
  <si>
    <t>JOSE LENILSON DIAS DE MORAIS</t>
  </si>
  <si>
    <t>JOSE LEVI MEIRA</t>
  </si>
  <si>
    <t>JOSE LUCAS BARBOSA DE SOUZA CHAVES</t>
  </si>
  <si>
    <t>JOSE LUCIANO DE CARVALHO GONCALVES</t>
  </si>
  <si>
    <t>JOSE LUZINALDO FERREIRA DE BRITO</t>
  </si>
  <si>
    <t>JOSE MARIA DE LUCENA FILHO</t>
  </si>
  <si>
    <t>JOSE MARTINS DE LIMA NETO</t>
  </si>
  <si>
    <t>JOSE MATHEUS FERNANDES DE SOUSA</t>
  </si>
  <si>
    <t>JOSE MERINALDO DOS SANTOS</t>
  </si>
  <si>
    <t>JOSE MESSIAS FIDELES DA SILVA</t>
  </si>
  <si>
    <t>JOSE NATALICIO PEREIRA TRICULINO DA SILVA</t>
  </si>
  <si>
    <t>JOSE OLIVAM MORAIS DE MEDEIROS</t>
  </si>
  <si>
    <t>JOSE PEDRO HENRIQUE DA SILVA</t>
  </si>
  <si>
    <t>JOSE PEREIRA DA SILVA FILHO</t>
  </si>
  <si>
    <t>JOSE PHILYPPE PEREIRA DE SOUZA</t>
  </si>
  <si>
    <t>JOSE RAIMUNDO BATISTA</t>
  </si>
  <si>
    <t>JOSE REINALDO DA SILVA CORREIA</t>
  </si>
  <si>
    <t>JOSE RICARDO DE SOUZA SILVA</t>
  </si>
  <si>
    <t>JOSE RICARDO DOS SANTOS NETO</t>
  </si>
  <si>
    <t>JOSE RICARTE DE OLIVEIRA</t>
  </si>
  <si>
    <t>JOSE ROBERTO ALVES DE ARAUJO</t>
  </si>
  <si>
    <t>JOSE ROBERTO DA SILVA</t>
  </si>
  <si>
    <t>JOSE ROBERTO GOMES DE CASTRO</t>
  </si>
  <si>
    <t>JOSE ROBSON FERREIRA DE LIMA ARAUJO</t>
  </si>
  <si>
    <t>JOSE RODRIGO FERNANDES FIRMINO DA SILVA</t>
  </si>
  <si>
    <t>JOSE RONALDO DE FARIAS COSTA</t>
  </si>
  <si>
    <t>JOSE SILVEIRA CAPELLA</t>
  </si>
  <si>
    <t>JOSE VICTOR MADRUGA DE CARVALHO</t>
  </si>
  <si>
    <t>JOSE YAGO TRAJANO RODRIGUES VILAR</t>
  </si>
  <si>
    <t>JOSEAN PEREIRA DE MORAIS</t>
  </si>
  <si>
    <t>JOSEANE CUNHA GUEDES</t>
  </si>
  <si>
    <t>JOSEANE DA SILVA PAIVA</t>
  </si>
  <si>
    <t>JOSEANE EMILIA DA CONCEICAO FIGUEIREDO</t>
  </si>
  <si>
    <t>JOSEANE FERNANDES DA SILVA</t>
  </si>
  <si>
    <t>JOSEANE GOMES FERNANDES</t>
  </si>
  <si>
    <t>JOSECI FELISMINO DA SILVA</t>
  </si>
  <si>
    <t>JOSEFA BATISTA DA SILVA</t>
  </si>
  <si>
    <t>JOSEFA EDILMA DOS SANTOS SILVA</t>
  </si>
  <si>
    <t>JOSEFA FERREIRA DA SILVA</t>
  </si>
  <si>
    <t>JOSEFA LUCIA ALVES DE AMORIM</t>
  </si>
  <si>
    <t>JOSEFA MARIA ALVES DA SILVA</t>
  </si>
  <si>
    <t>JOSEFA MERCIA FERREIRA DOS SANTOS</t>
  </si>
  <si>
    <t>JOSEFA RAYANE FERNANDES CANDIDO</t>
  </si>
  <si>
    <t>JOSEILTON APRIGIO LEMOS DA SILVA</t>
  </si>
  <si>
    <t>JOSEILTON DOS SANTOS</t>
  </si>
  <si>
    <t>JOSEILTON NOBREGA BARBOSA</t>
  </si>
  <si>
    <t>JOSELIA SILVA DE SOUZA DE VASCONCELOS BRITO</t>
  </si>
  <si>
    <t>JOSELICE SANTOS DA SILVA</t>
  </si>
  <si>
    <t>JOSEMARY NOBREGA DE OLIVEIRA</t>
  </si>
  <si>
    <t>JOSENALDO MENDES DOS SANTOS</t>
  </si>
  <si>
    <t>JOSENEIDE PAULINO DA SILVA</t>
  </si>
  <si>
    <t>JOSENILDA DE FIGUEIREDO MENDES</t>
  </si>
  <si>
    <t>JOSENILDA FERREIRA DA SILVA</t>
  </si>
  <si>
    <t>JOSENILDA MEDEIROS DOS SANTOS</t>
  </si>
  <si>
    <t>JOSENILDO CASADO SILVA</t>
  </si>
  <si>
    <t>JOSENILDO FELIX DOS SANTOS</t>
  </si>
  <si>
    <t>JOSENILDO MONTEIRO COSTA</t>
  </si>
  <si>
    <t>JOSENILDO SILVA MARINHO</t>
  </si>
  <si>
    <t>JOSENILSON SANTIAGO PERES</t>
  </si>
  <si>
    <t>JOSEVALDO ALVES DE ANDRADE SEGUNDO</t>
  </si>
  <si>
    <t>JOSIANE FERNANDES LINHARES</t>
  </si>
  <si>
    <t>JOSIANE LEITE DE VASCONCELOS SILVA</t>
  </si>
  <si>
    <t>JOSIANE MELO DA SILVA SOUTO NASCIMENTO</t>
  </si>
  <si>
    <t>JOSIANE VIEIRA DA SILVA</t>
  </si>
  <si>
    <t>JOSICLEIDE CINEZIO DA SILVA</t>
  </si>
  <si>
    <t>JOSICLEYTON DE SOUZA HONORATO</t>
  </si>
  <si>
    <t>JOSILENE ARAUJO DA SILVA FEITOSA</t>
  </si>
  <si>
    <t>JOSILENE VIRGINIO DANTAS</t>
  </si>
  <si>
    <t>JOSILENO FEITOSA DE PONTES</t>
  </si>
  <si>
    <t>JOSILENY DA SILVA ABRANTES</t>
  </si>
  <si>
    <t>JOSINALDO FERREIRA DE LIMA</t>
  </si>
  <si>
    <t>JOSINALDO JOSE MENDES DOS SANTOS REIS</t>
  </si>
  <si>
    <t>JOSINALDO RODRIGUES DE SENA</t>
  </si>
  <si>
    <t>JOSINALDO SOARES DE MELO</t>
  </si>
  <si>
    <t>JOSINALDO VIEIRA DA SILVA</t>
  </si>
  <si>
    <t>JOSINALVA MARTINS PEREIRA</t>
  </si>
  <si>
    <t>JOSINELE PADILHA TORRES</t>
  </si>
  <si>
    <t>JOSINETE DA SILVA PONTES</t>
  </si>
  <si>
    <t>JOSIVAL FERREIRA DA SILVA</t>
  </si>
  <si>
    <t>JOSUE RODRIGUES DE ARAUJO JUNIOR</t>
  </si>
  <si>
    <t>JOVERLADIO PEREIRA GERALDO</t>
  </si>
  <si>
    <t>JOYCE BARBOSA DE NOVAES</t>
  </si>
  <si>
    <t>JOYCE CORREIA FIGUEIREDO</t>
  </si>
  <si>
    <t>JOYCE GABRIELLY LADISLAU DA SILVA</t>
  </si>
  <si>
    <t>JOYCE MARIA MONTEIRO DE BULHOES</t>
  </si>
  <si>
    <t>JOYCE RENALLY FELIX NUNES DE FIGUEIREDO</t>
  </si>
  <si>
    <t>JOZARLLYSON DA SILVA RODRIGUES</t>
  </si>
  <si>
    <t>JUAN ARAUJO PEREIRA</t>
  </si>
  <si>
    <t>JUAN BRUNO LACERDA ANGELO MATIAS</t>
  </si>
  <si>
    <t>JUAN HENRY PONTES DE OLIVEIRA</t>
  </si>
  <si>
    <t>JUAN PABLO BATISTA DE CARVALHO</t>
  </si>
  <si>
    <t>JUCENE BEZERRA DA SILVA</t>
  </si>
  <si>
    <t>JUCIAN DE OLIVEIRA COSTA</t>
  </si>
  <si>
    <t>JUCIANA PAULA CUNHA DE ARAUJO</t>
  </si>
  <si>
    <t>JULIA ANIBAL ROCHA</t>
  </si>
  <si>
    <t>JULIA EMANUELLY DE SOUSA PEREIRA</t>
  </si>
  <si>
    <t>JULIAN NASCIMENTO TEIXEIRA DE OLIVEIRA</t>
  </si>
  <si>
    <t>JULIANA ANGELICA RIBEIRO FERNANDES</t>
  </si>
  <si>
    <t>JULIANA CORREIA CLAUDINO</t>
  </si>
  <si>
    <t>JULIANA DE GUSMAO SILVA</t>
  </si>
  <si>
    <t>JULIANA DE LIMA FERREIRA</t>
  </si>
  <si>
    <t>JULIANA DIAS MONTENEGRO SALES</t>
  </si>
  <si>
    <t>JULIANA KELLY COUTINHO DE ARAUJO</t>
  </si>
  <si>
    <t>JULIANA MARIA DE MEDEIROS</t>
  </si>
  <si>
    <t>JULIANA TERRA GUERRA DE OLIVEIRA ANDRADE</t>
  </si>
  <si>
    <t>JULIANNE ARAUJO DA SILVA</t>
  </si>
  <si>
    <t>JULIANNY LUISA DE ANDRADE OLIVEIRA</t>
  </si>
  <si>
    <t>JULIENNE SOBREIRA DO NASCIMENTO</t>
  </si>
  <si>
    <t>JULIENY FIRMINO DA SILVA</t>
  </si>
  <si>
    <t>JULIET PEREIRA BARBOSA</t>
  </si>
  <si>
    <t>JULIO CESAR DOS SANTOS CANDIDO</t>
  </si>
  <si>
    <t>JULIO CEZAR CARNEIRO</t>
  </si>
  <si>
    <t>JULIO TARSO DE CARVALHO SOARES</t>
  </si>
  <si>
    <t>JULLIANA KATIUSK DE ALMEIDA BARBALHO COSTA</t>
  </si>
  <si>
    <t>JULLIENY DE OLIVEIRA SILVA FELIPE</t>
  </si>
  <si>
    <t>JULLYANNA MENEZES DA SILVA LUCENA</t>
  </si>
  <si>
    <t>JULLYHELEN PEREIRA FREIRE</t>
  </si>
  <si>
    <t>JULYANA SANTOS ALENCAR</t>
  </si>
  <si>
    <t>JURACIR FERREIRA LIMA</t>
  </si>
  <si>
    <t>JURANDIR BATISTO DO NASCIMENTO</t>
  </si>
  <si>
    <t>JUSSARA OLIVEIRA DE ARAUJO</t>
  </si>
  <si>
    <t>JUSSARA SOARES ALMEIDA GOMES</t>
  </si>
  <si>
    <t>JUSSARA TELES DE MEIRELES</t>
  </si>
  <si>
    <t>KADYDJA NICOLLY FIGUEIREDO ROCHA</t>
  </si>
  <si>
    <t>KAIO ARON SOARES FARIAS</t>
  </si>
  <si>
    <t>KAIO GLAUBER ARAUJO NUNES</t>
  </si>
  <si>
    <t>KAIO NOGUEIRA COQUEIJO</t>
  </si>
  <si>
    <t>KAIQUE DE BRITO FONTES</t>
  </si>
  <si>
    <t>KALINA SALVIANO DA COSTA RODRIGUES</t>
  </si>
  <si>
    <t>KALINE EDILLA DE LIMA NUNES</t>
  </si>
  <si>
    <t>KALINNE MIRANDA DE PAIVA</t>
  </si>
  <si>
    <t>KAMILA DIAS AMORIM</t>
  </si>
  <si>
    <t>KAMILLA PATRICIA DOS SANTOS SILVA</t>
  </si>
  <si>
    <t>KAMILLA PAULINO SANTOS</t>
  </si>
  <si>
    <t>KAREN FEITOSA DA CUNHA</t>
  </si>
  <si>
    <t>KAREN MARIA BARROS CASULO</t>
  </si>
  <si>
    <t>KARHELES PEREIRA DE ANDRADE</t>
  </si>
  <si>
    <t>KARIELSON ALLEN MEDEIROS DA SILVA</t>
  </si>
  <si>
    <t>KARINA CAVALCANTE BATISTA</t>
  </si>
  <si>
    <t>KARINA GOMES BATISTA</t>
  </si>
  <si>
    <t>KARINE DA SILVA MARQUES</t>
  </si>
  <si>
    <t>KARINE MARIA DE ARAUJO</t>
  </si>
  <si>
    <t>KARLA ANDREA DOS SANTOS</t>
  </si>
  <si>
    <t>KARLA FONSECA CAVALCANTI</t>
  </si>
  <si>
    <t>KARLA IRACY LEITE AIRES</t>
  </si>
  <si>
    <t>KARLA LICOTA MAROJA DI PACE BARCELLOS</t>
  </si>
  <si>
    <t>KARLA MAYSLA AZEVEDO SILVA</t>
  </si>
  <si>
    <t>KARLA STEFANNY ASSIS DA SILVA SOUZA</t>
  </si>
  <si>
    <t>KARLLEN BIANCA DE LIMA LOPES</t>
  </si>
  <si>
    <t>KARLLENE MICHELLE BATISTA DA SILVA</t>
  </si>
  <si>
    <t>KARLOS DANTAS DUARTE</t>
  </si>
  <si>
    <t>KAROLAYNE MARIA DA SILVA</t>
  </si>
  <si>
    <t>KAROLINE DE FREITAS MORAIS LEITE BATISTA</t>
  </si>
  <si>
    <t>KAROLINY HELLEN TEIXEIRA MARCONE DOS SANTOS</t>
  </si>
  <si>
    <t>KASSIO EDUARDO SILVA FERREIRA</t>
  </si>
  <si>
    <t>KATHERINE MEDEIROS RAMOS</t>
  </si>
  <si>
    <t>KATHIA KELLY NEVES DA SILVA</t>
  </si>
  <si>
    <t>KATHLY MAYRA DE SOUZA CUNHA</t>
  </si>
  <si>
    <t>KATIA REGINA SILVA DE GOUVEIA</t>
  </si>
  <si>
    <t>KAUANA TAVARES DE ARAUJO</t>
  </si>
  <si>
    <t>KAUE WANDERLAN MOTA DINIZ</t>
  </si>
  <si>
    <t>KAYLANE SARMENTO DANTAS</t>
  </si>
  <si>
    <t>KAYLANE SILVA DE FRANCA</t>
  </si>
  <si>
    <t>KAYLANY REGINA DE SOUZA CUNHA</t>
  </si>
  <si>
    <t>KAYNAN RICARDO PEREIRA BORGES</t>
  </si>
  <si>
    <t>KAYNNA GOMES DE SOUSA MENESES</t>
  </si>
  <si>
    <t>KAYO CESAR SANTOS DA SILVA</t>
  </si>
  <si>
    <t>KAYO PHILLIPE GUERRA BORBA</t>
  </si>
  <si>
    <t>KAYSA SOUZA DE ARAUJO</t>
  </si>
  <si>
    <t>KAYZE DE SOUZA LUIZ NOBRE</t>
  </si>
  <si>
    <t>KEIVER DE ALMEIDA VALADARES</t>
  </si>
  <si>
    <t>KELLISSON OLIVEIRA DE SALES</t>
  </si>
  <si>
    <t>KELLY TOSCANO DE BRITO TORRES</t>
  </si>
  <si>
    <t>KELMA LISSANDRA NOBREGA</t>
  </si>
  <si>
    <t>KELSON ADRYAN BARBOSA ALVES</t>
  </si>
  <si>
    <t>KELVIN PEREIRA LOPES</t>
  </si>
  <si>
    <t>KELY SAMARA DANTAS DA SILVA</t>
  </si>
  <si>
    <t>KENNEDY HENRIQUE SILVA XAVIER</t>
  </si>
  <si>
    <t>KENNY ANDERSON VALDEVINO DE SOUZA</t>
  </si>
  <si>
    <t>KETILLY FLORENCIO DE MENESES</t>
  </si>
  <si>
    <t>KEVEN BERLYN FRANCISCA DA SILVA</t>
  </si>
  <si>
    <t>KEVEN CARLOS DUARTE LIMEIRA</t>
  </si>
  <si>
    <t>KEVIN PAULINO NOBREGA NASCIMENTO</t>
  </si>
  <si>
    <t>KHARIOLLANY LOBO DE BRITO</t>
  </si>
  <si>
    <t>KILIMANDJARIA PEREIRA GOMES MELO DE OLIVEIRA</t>
  </si>
  <si>
    <t>KLEBER HENRIQUE DE ALMEIDA</t>
  </si>
  <si>
    <t>KLEBER NASCIMENTO DOS SANTOS</t>
  </si>
  <si>
    <t>KLEBESON FONTENELE DOS SANTOS</t>
  </si>
  <si>
    <t>KLEISSON LAINNON NASCIMENTO DA SILVA</t>
  </si>
  <si>
    <t>KLENIA MARQUES PESSOA</t>
  </si>
  <si>
    <t>KLEWER DANNYELLSON DE SOUZA FERREIRA</t>
  </si>
  <si>
    <t>KLIVIA CRISTINA SANTANA DA SILVA</t>
  </si>
  <si>
    <t>KRISHNA BASTOS DE SOUZA</t>
  </si>
  <si>
    <t>LAELSON FERNANDES RIBEIRO</t>
  </si>
  <si>
    <t>LAERCIO WANDERLEY SOUSA</t>
  </si>
  <si>
    <t>LAIS NOBREGA RIBEIRO</t>
  </si>
  <si>
    <t>LAIS RIBEIRO MARTINS DO VALE</t>
  </si>
  <si>
    <t>LANUCE DE ARAUJO DELFINO</t>
  </si>
  <si>
    <t>LARA PEREIRA MONTEIRO</t>
  </si>
  <si>
    <t>LARISSA ARAUJO SOUZA</t>
  </si>
  <si>
    <t>LARISSA CAVALCANTE MONTEIRO DE BRITO</t>
  </si>
  <si>
    <t>LARISSA CHAVES SOUZA ARISTIDES</t>
  </si>
  <si>
    <t>LARISSA DE ABRANTES SOARES</t>
  </si>
  <si>
    <t>LARISSA FERREIRA DA SILVA PONTES</t>
  </si>
  <si>
    <t>LARISSA LAIANE TOLENTINO CALDAS</t>
  </si>
  <si>
    <t>LARISSA MOREIRA GOMES DE JESUS</t>
  </si>
  <si>
    <t>LARISSA RAYANA MEDEIROS DOS SANTOS</t>
  </si>
  <si>
    <t>LARISSA RIBEIRO MARINHO</t>
  </si>
  <si>
    <t>LARISSA STEFANNE BARBOSA MACHADO LIRA</t>
  </si>
  <si>
    <t>LARRY DANTAS DE MATTOS</t>
  </si>
  <si>
    <t>LAUCIANE PAIVA DOS SANTOS</t>
  </si>
  <si>
    <t>LAURA REGINA CAVALCANTI DE ALBUQUERQUE</t>
  </si>
  <si>
    <t>LAURE MILLE OLIVEIRA GOMES</t>
  </si>
  <si>
    <t>LAVINIA LUCENA FERNANDES DE PAIVA</t>
  </si>
  <si>
    <t>LAVOISIER DA SILVEIRA GALDINO</t>
  </si>
  <si>
    <t>LAYANA BRENDA CAVALCANTE SANTANA</t>
  </si>
  <si>
    <t>LAYSE BRUNA DE SOUZA CABRAL</t>
  </si>
  <si>
    <t>LAYSE KELLY COSTA TAVARES DA SILVA</t>
  </si>
  <si>
    <t>LAYZA LEITE MOREIRA</t>
  </si>
  <si>
    <t>LEA VANESSA MEDEIROS DE SOUZA</t>
  </si>
  <si>
    <t>LEANDRO BARBOSA DOS ANJOS</t>
  </si>
  <si>
    <t>LEANDRO CARLOS DA SILVA</t>
  </si>
  <si>
    <t>LEANDRO CESAR FERNANDES</t>
  </si>
  <si>
    <t>LEANDRO DA COSTA SANTOS</t>
  </si>
  <si>
    <t>LEANDRO DA SILVA</t>
  </si>
  <si>
    <t>LEANDRO FERREIRA DA SILVA</t>
  </si>
  <si>
    <t>LEANDRO GABRIEL MENDES DA SILVA</t>
  </si>
  <si>
    <t>LEANDRO PERNAMBUCANO ALEIXO</t>
  </si>
  <si>
    <t>LEANDRO VIEIRA DA COSTA</t>
  </si>
  <si>
    <t>LEDIVALDO GOMES DE OLIVEIRA</t>
  </si>
  <si>
    <t>LEIDIANE MARIA DA SILVA SANTOS</t>
  </si>
  <si>
    <t>LEILA LOPES BRAGA DE ARRUDA</t>
  </si>
  <si>
    <t>LENEIDE VICTOR DONATO</t>
  </si>
  <si>
    <t>LENIZE DA ROCHA SILVA</t>
  </si>
  <si>
    <t>LEONARDO LIRA DE AMORIM</t>
  </si>
  <si>
    <t>LEONARDO PEREIRA DA SILVA</t>
  </si>
  <si>
    <t>LEONARDO SIQUEIRA CASADO</t>
  </si>
  <si>
    <t>LEONARDO TENORIO DA SILVA</t>
  </si>
  <si>
    <t>LEONDAS DE SOUZA COSTA</t>
  </si>
  <si>
    <t>LEONELLY MOTA DE SOUZA</t>
  </si>
  <si>
    <t>LEONIA FARIAS DE LUCENA</t>
  </si>
  <si>
    <t>LETHICIA ANDRADE FIGUEIREDO VENTURA</t>
  </si>
  <si>
    <t>LETICIA DE LOURDES SOUZA DOS SANTOS</t>
  </si>
  <si>
    <t>LETICIA HANNA BEZERRA CAVALCANTI</t>
  </si>
  <si>
    <t>LETICIA LEITE SERPA</t>
  </si>
  <si>
    <t>LETICIA MARIAH TELES FERNANDES</t>
  </si>
  <si>
    <t>LEYDESMAR ALVES PEREIRA</t>
  </si>
  <si>
    <t>LICIELY SORAYHA DA SILVA NERY</t>
  </si>
  <si>
    <t>LIDIA KARYNE MUNIZ FERNANDES</t>
  </si>
  <si>
    <t>LIDIANE DA COSTA OLIVEIRA</t>
  </si>
  <si>
    <t>LIDIANE SANTOS DE MORAIS</t>
  </si>
  <si>
    <t>LIGIANE GUILHERME DE SOUSA</t>
  </si>
  <si>
    <t>LILIAN ALVES DE FARIAS</t>
  </si>
  <si>
    <t>LILIANE PORFIRIO DA SILVA</t>
  </si>
  <si>
    <t>LILIANE RAMOS CORREIA</t>
  </si>
  <si>
    <t>LILLYAN FERREIRA DE MORAIS</t>
  </si>
  <si>
    <t>LINDALVA FERNANDES DE OLIVEIRA MARQUES</t>
  </si>
  <si>
    <t>LINDALVA SEVERINA DOS SANTOS</t>
  </si>
  <si>
    <t>LINDBERGH ARAUJO SANTOS JUNIOR</t>
  </si>
  <si>
    <t>LINDENBERG SOUZA REGIS</t>
  </si>
  <si>
    <t>LINDINALDO SOUZA DA SILVA</t>
  </si>
  <si>
    <t>LINDINALVA QUEIROZ DE OLIVEIRA</t>
  </si>
  <si>
    <t>LINDOFLAVIA MIRON DA SILVA</t>
  </si>
  <si>
    <t>LINDOMAR DA SILVA SOUZA</t>
  </si>
  <si>
    <t>LINDOMAR LEOCADIO DE MEDEIROS</t>
  </si>
  <si>
    <t>LISANDRA IASMIM LOPES BASILIO</t>
  </si>
  <si>
    <t>LIVIA ARAUJO GONCALVES FELIPE</t>
  </si>
  <si>
    <t>LIVIA DIAS MOREIRA</t>
  </si>
  <si>
    <t>LIVIA LINS DE ARAUJO BRAGA</t>
  </si>
  <si>
    <t>LIVIA MARIA GONCALVES BERTI</t>
  </si>
  <si>
    <t>LIVIA VITORIA SILVA VIANA</t>
  </si>
  <si>
    <t>LIZANDRA MORAES BATISTA LISBOA</t>
  </si>
  <si>
    <t>LORENA LIRA VELOSO COSTA</t>
  </si>
  <si>
    <t>LORENA LUCENA DE MELO SERPA</t>
  </si>
  <si>
    <t>LORENA MARIA SOUSA DA SILVEIRA</t>
  </si>
  <si>
    <t>LORENE KEZIA CAMARA BARBOSA</t>
  </si>
  <si>
    <t>LORRANY GABRIELLE DE SOUZA</t>
  </si>
  <si>
    <t>LOURDES APARECIDA BARBOSA ROCHA</t>
  </si>
  <si>
    <t>LOURENZO GABRIEL DOS SANTOS GUEDES</t>
  </si>
  <si>
    <t>LUAN DA NEVES MONTEIRO CARDOSO</t>
  </si>
  <si>
    <t>LUAN JOSE MACEDO FERREIRA</t>
  </si>
  <si>
    <t>LUAN LIVIO SOARES DE DE OLIVEIRA</t>
  </si>
  <si>
    <t>LUAN VITOR QUIRINO DA SILVA</t>
  </si>
  <si>
    <t>LUANA CARLA PONTES SOARES</t>
  </si>
  <si>
    <t>LUANA CAROLINE DE CASTRO NUNES SILVA</t>
  </si>
  <si>
    <t>LUANA EUGENIA GOMES</t>
  </si>
  <si>
    <t>LUANA MONTEIRO DA SILVA</t>
  </si>
  <si>
    <t>LUANA PATRICIA CABRAL DE LIMA</t>
  </si>
  <si>
    <t>LUANA ZAPFF FARIAS GADELHA</t>
  </si>
  <si>
    <t>LUANN LUCAS DELFINO BERNARDO ALVES</t>
  </si>
  <si>
    <t>LUANNA CAROLYNA DE SOUSA RODRIGUES</t>
  </si>
  <si>
    <t>LUANNA DE FATIMA DA SILVA FERNANDES</t>
  </si>
  <si>
    <t>LUANNA KELLY LUNA LINS</t>
  </si>
  <si>
    <t>LUANNA SALDANHA GOMES</t>
  </si>
  <si>
    <t>LUCAS CHAVES DA SILVA</t>
  </si>
  <si>
    <t>LUCAS DAMASCENA MORAIS</t>
  </si>
  <si>
    <t>LUCAS DE MEDEIROS FIGUEIREDO</t>
  </si>
  <si>
    <t>LUCAS DE OLIVEIRA LIMA</t>
  </si>
  <si>
    <t>LUCAS GABRIEL DE BRITO VIEIRA</t>
  </si>
  <si>
    <t>LUCAS GOMES PEREIRA DA SILVA</t>
  </si>
  <si>
    <t>LUCAS HENRIQUE JUSTINO DOS SANTOS</t>
  </si>
  <si>
    <t>LUCAS JARDIM DE SOUZA</t>
  </si>
  <si>
    <t>LUCAS MANCINY SOARES PEREIRA</t>
  </si>
  <si>
    <t>LUCAS MATEUS MOURA PIRES</t>
  </si>
  <si>
    <t>LUCAS MENDONCA DE OMENA SILVA</t>
  </si>
  <si>
    <t>LUCAS MONGUILHOTT PINHO</t>
  </si>
  <si>
    <t>LUCAS MORAES DA SILVA</t>
  </si>
  <si>
    <t>LUCAS NOGUEIRA DA SILVA</t>
  </si>
  <si>
    <t>LUCAS PAIVA DE ARAUJO</t>
  </si>
  <si>
    <t>LUCAS PEIXOTO PITANGA</t>
  </si>
  <si>
    <t>LUCAS RAFAEL ARAUJO GUEDES</t>
  </si>
  <si>
    <t>LUCAS RIBEIRO DE SENA</t>
  </si>
  <si>
    <t>LUCAS RODRIGUES DA CRUZ</t>
  </si>
  <si>
    <t>LUCAS TARSIS RAMOS DE SOUSA</t>
  </si>
  <si>
    <t>LUCELIO DE SOUSA OLIVEIRA</t>
  </si>
  <si>
    <t>LUCIANA ALVES SERRAO</t>
  </si>
  <si>
    <t>LUCIANA DA SILVA SOUZA</t>
  </si>
  <si>
    <t>LUCIANA FELIX DA SILVA</t>
  </si>
  <si>
    <t>LUCIANA LIMA DE ARAUJO</t>
  </si>
  <si>
    <t>LUCIANA PEREIRA DOS SANTOS ANTERO</t>
  </si>
  <si>
    <t>LUCIANA RIBEIRO PAULINO</t>
  </si>
  <si>
    <t>LUCIANA RIBEIRO SANTOS BRILHANTE</t>
  </si>
  <si>
    <t>LUCIANA SILVA DOS SANTOS</t>
  </si>
  <si>
    <t>LUCIANA SOUZA DOS SANTOS</t>
  </si>
  <si>
    <t>LUCIANE CAMILA DE LIMA</t>
  </si>
  <si>
    <t>LUCIANO ANDRE LUNA DO NASCIMENTO</t>
  </si>
  <si>
    <t>LUCIANO CARNEIRO DA CUNHA</t>
  </si>
  <si>
    <t>LUCIANO CASTOR DE SOUZA</t>
  </si>
  <si>
    <t>LUCIANO CASTOR DE SOUZA FILHO</t>
  </si>
  <si>
    <t>LUCIANO JOSE MARTINS DE LIMA</t>
  </si>
  <si>
    <t>LUCIANO ZONTA SOARES</t>
  </si>
  <si>
    <t>LUCICLEIDE PINHO DE ALMEIDA</t>
  </si>
  <si>
    <t>LUCIENE GENUINO DE SOUZA</t>
  </si>
  <si>
    <t>LUCIENE GOMES DE CASTRO</t>
  </si>
  <si>
    <t>LUCIENE RAMOS PONTES</t>
  </si>
  <si>
    <t>LUCILEIDE FONTENELE DOS SANTOS</t>
  </si>
  <si>
    <t>LUCILENE FELIPE DA SILVA</t>
  </si>
  <si>
    <t>LUENIA DA SILVA SANTOS SOUZA</t>
  </si>
  <si>
    <t>LUIS FELIPE HOLANDA LEITE</t>
  </si>
  <si>
    <t>LUIS GUSTAVO MACENA DA LUZ</t>
  </si>
  <si>
    <t>LUIS VINICIUS FLORENCIO DE SOUSA</t>
  </si>
  <si>
    <t>LUISA ALBUQUERQUE CAVALCANTI</t>
  </si>
  <si>
    <t>LUIZ CARLOS DA SILVA</t>
  </si>
  <si>
    <t>LUIZ CARLOS DE ALMEIDA</t>
  </si>
  <si>
    <t>LUIZ CARLOS DE ANDRADE JUNIOR</t>
  </si>
  <si>
    <t>LUIZ CARLOS DE OLIVEIRA CUSTODIO</t>
  </si>
  <si>
    <t>LUIZ CARLOS GOMES</t>
  </si>
  <si>
    <t>LUIZ CARLOS RIBEIRO</t>
  </si>
  <si>
    <t>LUIZ CLAUDIO DE SOUZA SILVA</t>
  </si>
  <si>
    <t>LUIZ DE FRANCA VIEIRA ARCO VERDE</t>
  </si>
  <si>
    <t>LUIZ EDUARDO CARREIRA CAMARA BELTRAO</t>
  </si>
  <si>
    <t>LUIZ GABRIEL ALBUQUERQUE CORIOLANO</t>
  </si>
  <si>
    <t>LUIZ GOMES DE AZEVEDO</t>
  </si>
  <si>
    <t>LUIZ HENRIQUE GOMES DE ARAUJO FRANCA</t>
  </si>
  <si>
    <t>LUIZ HENRIQUE MELO DA SILVA OLIVEIRA</t>
  </si>
  <si>
    <t>LUIZ HUMBERTO SALDANHA GOMES DE SOUSA</t>
  </si>
  <si>
    <t>LUIZ MATHEUS DE OLIVEIRA LEITE</t>
  </si>
  <si>
    <t>LUIZA IOLANDA PEGADO CORTEZ DE OLIVEIRA</t>
  </si>
  <si>
    <t>LUZIA ESTEVAO FERNANDES</t>
  </si>
  <si>
    <t>LUZIVALDO NAVARRO DE SOUZA</t>
  </si>
  <si>
    <t>LYVIA MARIA FERREIRA DA NOBREGA CAMPOS</t>
  </si>
  <si>
    <t>MAGDA ALMEIDA DE SOUSA BATISTA</t>
  </si>
  <si>
    <t>MAGDA GLENE LOPES DE ASSIS GADELHA</t>
  </si>
  <si>
    <t>MAGDALA AMARANTE RODRIGUES ROCHA</t>
  </si>
  <si>
    <t>MAILTON DOS ANJOS FILIZOLA</t>
  </si>
  <si>
    <t>MAIRA VITORIA DOS SANTOS MACEDO</t>
  </si>
  <si>
    <t>MAIZA MAGRE SANTOS PESSOA</t>
  </si>
  <si>
    <t>MALBA ROSANIA GOMES DA SILVA</t>
  </si>
  <si>
    <t>MANOEL ESMERINDO BATISTA NETO</t>
  </si>
  <si>
    <t>MANOEL GALDINO DE PONTES</t>
  </si>
  <si>
    <t>MANOEL JOSE DE SOUSA</t>
  </si>
  <si>
    <t>MANOEL LUIZ DA SILVA FILHO</t>
  </si>
  <si>
    <t>MANOEL MARCOS ARAGAO DOS SANTOS</t>
  </si>
  <si>
    <t>MANOEL MARIANO VILARIM NETO</t>
  </si>
  <si>
    <t>MANOELA LUNDGREN PIMENTEL REGIS</t>
  </si>
  <si>
    <t>MANOELLY CAVALCANTE PAIXAO DE LIMA</t>
  </si>
  <si>
    <t>MANUEL CARVALHO LEITE NETO</t>
  </si>
  <si>
    <t>MANUEL GOMES DO NASCIMENTO JUNIOR</t>
  </si>
  <si>
    <t>MANUELLINA PEDONI VITORINO DE SOUSA</t>
  </si>
  <si>
    <t>MARCELA ARAGAO DE CARVALHO COSTA</t>
  </si>
  <si>
    <t>MARCELA DE LIMA MARCIEL QUEIROZ</t>
  </si>
  <si>
    <t>MARCELA MARINHO DA COSTA</t>
  </si>
  <si>
    <t>MARCELL JOSE DE AQUINO MENDONCA</t>
  </si>
  <si>
    <t>MARCELLA RAYANNY SILVA SOUZA</t>
  </si>
  <si>
    <t>MARCELO ANDRADE FERNANDES</t>
  </si>
  <si>
    <t>MARCELO ANTONIO FAUSTINO CANDEIA</t>
  </si>
  <si>
    <t>MARCELO DE OLIVEIRA NOBREGA</t>
  </si>
  <si>
    <t>MARCELO FERNANDES VIEIRA</t>
  </si>
  <si>
    <t>MARCELO JORDAO DA SILVA</t>
  </si>
  <si>
    <t>MARCELO JORGE DE LIMA</t>
  </si>
  <si>
    <t>MARCELO PEREIRA DE CASTRO</t>
  </si>
  <si>
    <t>MARCELO VENANCIO BARROS</t>
  </si>
  <si>
    <t>MARCELO VINICIUS DANTAS DE FIGUEIREDO</t>
  </si>
  <si>
    <t>MARCIA ADRIANA DIAS MEIRELES MOREIRA</t>
  </si>
  <si>
    <t>MARCIA ARAUJO DE SOUZA</t>
  </si>
  <si>
    <t>MARCIA CRISTINA DA SILVA REZENDE</t>
  </si>
  <si>
    <t>MARCIA CRISTINA DE ANDRADE</t>
  </si>
  <si>
    <t>MARCIA ELISABETH DEMENTSHUK</t>
  </si>
  <si>
    <t>MARCIA KELLEN CAVALCANTE MARTINS</t>
  </si>
  <si>
    <t>MARCIA LIVIA DANTAS DE FIGUEIREDO</t>
  </si>
  <si>
    <t>MARCIA MAIA CESAR DE SOUZA</t>
  </si>
  <si>
    <t>MARCIA SUELEN FERNANDES DA SILVA</t>
  </si>
  <si>
    <t>MARCIA VALERIA DA SILVA RAMOS</t>
  </si>
  <si>
    <t>MARCIANA JADILMA DA SILVA</t>
  </si>
  <si>
    <t>MARCIANA MONTEIRO CARVALHO</t>
  </si>
  <si>
    <t>MARCICLEIDE VIRGINIA DOS SANTOS</t>
  </si>
  <si>
    <t>MARCILENE SALES DA COSTA PEREIRA</t>
  </si>
  <si>
    <t>MARCILIANA ANDRADE FERNANDES</t>
  </si>
  <si>
    <t>MARCILIO BARBOSA SANTOS DA CUNHA</t>
  </si>
  <si>
    <t>MARCILIO GOMES DE LIMA MOURA</t>
  </si>
  <si>
    <t>MARCIO DE QUEIROZ DOS SANTOS</t>
  </si>
  <si>
    <t>MARCIO GOMES DE LIMA MOURA</t>
  </si>
  <si>
    <t>MARCIO PEREIRA DA SILVA</t>
  </si>
  <si>
    <t>MARCLEIDE DA SILVA GOMES</t>
  </si>
  <si>
    <t>MARCONE CAVALCANTE DE SOUZA</t>
  </si>
  <si>
    <t>MARCOS ADIEL DE LIMA SANTOS</t>
  </si>
  <si>
    <t>MARCOS ADRIANO DO NASCIMENTO CUNHA</t>
  </si>
  <si>
    <t>MARCOS ANTONIO EVANGELISTA FERNANDES</t>
  </si>
  <si>
    <t>MARCOS ANTONIO LUCIO DA SILVA</t>
  </si>
  <si>
    <t>MARCOS AURELIO MARTINS DE PAIVA</t>
  </si>
  <si>
    <t>MARCOS PAULO CAVALCANTI DE OLIVEIRA</t>
  </si>
  <si>
    <t>MARCOS VINICIUS CAVALCANTE DE OLIVEIRA</t>
  </si>
  <si>
    <t>MARCOS WILDE AUGUSTO DA SILVA</t>
  </si>
  <si>
    <t>MARCUS AURELIO DOS SANTOS MELO</t>
  </si>
  <si>
    <t>MARCUS VINICIUS OLIVEIRA COSTA</t>
  </si>
  <si>
    <t>MARIA ADALGISA MENEZES DE AMORIM</t>
  </si>
  <si>
    <t>MARIA ALDEYR SOUSA GOUVEA DA CUNHA</t>
  </si>
  <si>
    <t>MARIA ALICE GONCALVES ARAUJO DA COSTA</t>
  </si>
  <si>
    <t>MARIA ALICE RODRIGUES ALVES</t>
  </si>
  <si>
    <t>MARIA ALYCE JAPYASSU TOME</t>
  </si>
  <si>
    <t>MARIA AMELIA GONCALVES DA COSTA</t>
  </si>
  <si>
    <t>MARIA ANDRESSA TAGINA DA SILVA</t>
  </si>
  <si>
    <t>MARIA ANGELA HONORIO DOS SANTOS</t>
  </si>
  <si>
    <t>MARIA ANTONIA DE MEDEIROS FERREIRA</t>
  </si>
  <si>
    <t>MARIA APARECIDA DE LIMA</t>
  </si>
  <si>
    <t>MARIA APARECIDA DE OLIVEIRA</t>
  </si>
  <si>
    <t>MARIA APARECIDA DOMINGOS DE LIMA</t>
  </si>
  <si>
    <t>MARIA APARECIDA MENDES RIBEIRO</t>
  </si>
  <si>
    <t>MARIA APARECIDA PERGENTINO DE MORAIS</t>
  </si>
  <si>
    <t>MARIA AUXILIADORA ADEVANICE DA SILVA SOARES</t>
  </si>
  <si>
    <t>MARIA AUXILIADORA CLEMENTE DANTAS REIS</t>
  </si>
  <si>
    <t>MARIA AUXILIADORA DA SILVA</t>
  </si>
  <si>
    <t>MARIA AUXILIADORA OLIVEIRA CAVALHEIRO GOUVEIA</t>
  </si>
  <si>
    <t>MARIA AUXILIENE DE SOUZA</t>
  </si>
  <si>
    <t>MARIA BEATRIZ LINS GADELHA PEREIRA</t>
  </si>
  <si>
    <t>MARIA CAMILA DIAS DA SILVA</t>
  </si>
  <si>
    <t>MARIA CAROLINA BRITO SILVA</t>
  </si>
  <si>
    <t>MARIA CLARA ALBUQUERQUE DA SILVA</t>
  </si>
  <si>
    <t>MARIA CLARA DA SILVA ANACLETO</t>
  </si>
  <si>
    <t>MARIA CLARA DOS SANTOS CAVALCANTI</t>
  </si>
  <si>
    <t>MARIA CLARA JORDAO FERREIRA</t>
  </si>
  <si>
    <t>MARIA CLAUDIA DA SILVA</t>
  </si>
  <si>
    <t>MARIA CRISTINA SANTOS RODRIGUES</t>
  </si>
  <si>
    <t>MARIA DA CONCEICAO ALVES DE BRITO</t>
  </si>
  <si>
    <t>MARIA DA CONCEICAO ARAUJO BARBOSA DE ALMEIDA</t>
  </si>
  <si>
    <t>MARIA DA CONCEICAO FELIX CORDEIRO</t>
  </si>
  <si>
    <t>MARIA DA GUIA BARBOSA DE SOUSA</t>
  </si>
  <si>
    <t>MARIA DA LUZ CEZAR</t>
  </si>
  <si>
    <t>MARIA DA PENHA CASTRO DOS SANTOS</t>
  </si>
  <si>
    <t>MARIA DA PENHA DORNELAS DE CARVALHO SANTOS</t>
  </si>
  <si>
    <t>MARIA DA PENHA FERREIRA DE OLIVEIRA</t>
  </si>
  <si>
    <t>MARIA DA PIEDADE PEREIRA SILVA</t>
  </si>
  <si>
    <t>MARIA DAGUIA DOS SANTOS DIAS PACHECO</t>
  </si>
  <si>
    <t>MARIA DAS GRACAS ALMEIDA QUEIROZ</t>
  </si>
  <si>
    <t>MARIA DAS GRACAS ALVES DE ARAUJO</t>
  </si>
  <si>
    <t>MARIA DAS GRACAS ALVES LIRA</t>
  </si>
  <si>
    <t>MARIA DAS GRACAS APOLINARIO PADILHA</t>
  </si>
  <si>
    <t>MARIA DAS NEVES FERREIRA</t>
  </si>
  <si>
    <t>MARIA DAS NEVES RIBEIRO SOARES</t>
  </si>
  <si>
    <t>MARIA DE FATIMA EVARISTO DA SILVA</t>
  </si>
  <si>
    <t>MARIA DE FATIMA FERNANDES MARIZ GALVAO</t>
  </si>
  <si>
    <t>MARIA DE FATIMA LEANDRO DE ASSIS</t>
  </si>
  <si>
    <t>MARIA DE FATIMA OLIVEIRA DOS SANTOS</t>
  </si>
  <si>
    <t>MARIA DE FATIMA PEREIRA SOARES</t>
  </si>
  <si>
    <t>MARIA DE FATIMA RODRIGUES PEREIRA</t>
  </si>
  <si>
    <t>MARIA DE FATIMA SERRANO DE ALCANTARA</t>
  </si>
  <si>
    <t>MARIA DE FATIMA TEIXEIRA DA SILVA</t>
  </si>
  <si>
    <t>MARIA DE LOURDES CASSIMIRO DOS SANTOS</t>
  </si>
  <si>
    <t>MARIA DE LOURDES DA SILVA GOMES</t>
  </si>
  <si>
    <t>MARIA DE LOURDES DE OLIVEIRA SILVA</t>
  </si>
  <si>
    <t>MARIA DE LOURDES GUEDES DE MELO</t>
  </si>
  <si>
    <t>MARIA DE LOURDES SANTOS CAVALCANTE NETA</t>
  </si>
  <si>
    <t>MARIA DILMA SOARES DE OLIVEIRA</t>
  </si>
  <si>
    <t>MARIA DINAIRAN BEZERRA GOMES</t>
  </si>
  <si>
    <t>MARIA DO AMPARO FARIAS DE LIMA</t>
  </si>
  <si>
    <t>MARIA DO CARMO ARAUJO CRUZ</t>
  </si>
  <si>
    <t>MARIA DO CARMO DOS SANTOS ALVES</t>
  </si>
  <si>
    <t>MARIA DO ROSARIO BARBOSA DOS SANTOS</t>
  </si>
  <si>
    <t>MARIA DO SOCORRO ARAUJO</t>
  </si>
  <si>
    <t>MARIA DO SOCORRO ARAUJO VICTOR RIBEIRO</t>
  </si>
  <si>
    <t>MARIA DO SOCORRO DA SILVA</t>
  </si>
  <si>
    <t>MARIA DO SOCORRO GALDINO LEMOS LOPES</t>
  </si>
  <si>
    <t>MARIA EDIANE DA SILVA</t>
  </si>
  <si>
    <t>MARIA EDUARDA ALVES DE ALCANTARA</t>
  </si>
  <si>
    <t>MARIA EDUARDA ALVES DE ALENCAR</t>
  </si>
  <si>
    <t>MARIA EDUARDA ASSIS DANTAS</t>
  </si>
  <si>
    <t>MARIA EDUARDA AVELINO DA SILVA</t>
  </si>
  <si>
    <t>MARIA EDUARDA BARBOSA DA SILVA</t>
  </si>
  <si>
    <t>MARIA EDUARDA BATISTA DE OLIVEIRA</t>
  </si>
  <si>
    <t>MARIA EDUARDA COSTA GOUVEIA</t>
  </si>
  <si>
    <t>MARIA EDUARDA DE BRITO SILVA</t>
  </si>
  <si>
    <t>MARIA EDUARDA DE FRANCA BARBOSA</t>
  </si>
  <si>
    <t>MARIA EDUARDA DE MEDEIROS FERREIRA</t>
  </si>
  <si>
    <t>MARIA EDUARDA ELIAS DOS SANTOS</t>
  </si>
  <si>
    <t>MARIA EDUARDA FELIX FERREIRA</t>
  </si>
  <si>
    <t>MARIA EDUARDA GOMES DA SILVA</t>
  </si>
  <si>
    <t>MARIA EDUARDA LINHARES DA SILVA</t>
  </si>
  <si>
    <t>MARIA EDUARDA LIRA FERREIRA</t>
  </si>
  <si>
    <t>MARIA EDUARDA PEREIRA VASCONCELOS</t>
  </si>
  <si>
    <t>MARIA EDUARDA SOUZA PEREIRA</t>
  </si>
  <si>
    <t>MARIA ELCINEIDE TEMBORIO DO CARMO</t>
  </si>
  <si>
    <t>MARIA ELIANE DE ARAUJO RAMOS</t>
  </si>
  <si>
    <t>MARIA ELIANE PINHEIRO</t>
  </si>
  <si>
    <t>MARIA ELIELBA SANTOS SOUZA</t>
  </si>
  <si>
    <t>MARIA ELIENE DUARTE DE MELO</t>
  </si>
  <si>
    <t>MARIA ELLEN VITALINO DA SILVA</t>
  </si>
  <si>
    <t>MARIA ELZA DO NASCIMENTO BATISTA</t>
  </si>
  <si>
    <t>MARIA ENEIDE MONTEIRO DE SOUZA</t>
  </si>
  <si>
    <t>MARIA ERICA PEREIRA RODRIGUES</t>
  </si>
  <si>
    <t>MARIA ETERNA SOUSA FREIRES DA SILVA</t>
  </si>
  <si>
    <t>MARIA FERNANDA GUEDES MORAES</t>
  </si>
  <si>
    <t>MARIA FLAVIA NASCIMENTO DA SILVA</t>
  </si>
  <si>
    <t>MARIA FRANCEMARY ALVES NASCIMENTO</t>
  </si>
  <si>
    <t>MARIA FRANCILDA NEVES DE QUEIROZ</t>
  </si>
  <si>
    <t>MARIA GABRIELA DE SOUZA SILVEIRA</t>
  </si>
  <si>
    <t>MARIA GABRIELA LIMA DE ARAUJO CARDOSO CALDEIR</t>
  </si>
  <si>
    <t>MARIA GABRIELA LOUREIRO CALVARRO MARTIN</t>
  </si>
  <si>
    <t>MARIA GEISA MIRANDA DE CASTRO</t>
  </si>
  <si>
    <t>MARIA GORETE FERREIRA PEDROSA</t>
  </si>
  <si>
    <t>MARIA GORETTI DUARTE DA SILVA</t>
  </si>
  <si>
    <t>MARIA HELENA DE ANDRADE</t>
  </si>
  <si>
    <t>MARIA HELOISA SOARES MARQUES</t>
  </si>
  <si>
    <t>MARIA HELOIZA DE BRITO SILVA</t>
  </si>
  <si>
    <t>MARIA INES DOS SANTOS</t>
  </si>
  <si>
    <t>MARIA INEZ FERREIRA DA SILVA</t>
  </si>
  <si>
    <t>MARIA INGRID DE OLIVEIRA BATISTA ANDRADE</t>
  </si>
  <si>
    <t>MARIA IVANIRA LIRA DOS SANTOS</t>
  </si>
  <si>
    <t>MARIA JOSE ALVES DE OLIVEIRA</t>
  </si>
  <si>
    <t>MARIA JOSE AMARO DE OLIVEIRA</t>
  </si>
  <si>
    <t>MARIA JOSE BENTO DA SILVA</t>
  </si>
  <si>
    <t>MARIA JOSE CABRAL DE SOUSA</t>
  </si>
  <si>
    <t>MARIA JOSE CIPRIANO ALBUQUERQUE</t>
  </si>
  <si>
    <t>MARIA JOSE FERNANDES DA SILVA</t>
  </si>
  <si>
    <t>MARIA JOSE GAMA DA SILVA</t>
  </si>
  <si>
    <t>MARIA JOSE RAMALHO DE ARAUJO</t>
  </si>
  <si>
    <t>MARIA JOSE SERAFIM DA COSTA</t>
  </si>
  <si>
    <t>MARIA JOSE SOARES DOS SANTOS</t>
  </si>
  <si>
    <t>MARIA JULIA RODRIGUES DE FRANCA</t>
  </si>
  <si>
    <t>MARIA JULIANA FELIX DA SILVA</t>
  </si>
  <si>
    <t>MARIA KAROLINE ALVES SOARES</t>
  </si>
  <si>
    <t>MARIA LIETE GOMES DE OLIVEIRA</t>
  </si>
  <si>
    <t>MARIA LUCIA EVANGELISTA DA SILVA</t>
  </si>
  <si>
    <t>MARIA LUCIA LUCAS DA SILVA</t>
  </si>
  <si>
    <t>MARIA LUCINEIDE DE ARAUJO MELO</t>
  </si>
  <si>
    <t>MARIA LUISA PALITOT REMIGIO ALVES</t>
  </si>
  <si>
    <t>MARIA LUIZA DA SILVA SANTOS</t>
  </si>
  <si>
    <t>MARIA LUIZA DE ALMEIDA MONTEIRO ARAUJO</t>
  </si>
  <si>
    <t>MARIA LUIZA DE OLIVEIRA</t>
  </si>
  <si>
    <t>MARIA LUIZA TAVARES</t>
  </si>
  <si>
    <t>MARIA MADALENA EVANGELISTA DANTAS</t>
  </si>
  <si>
    <t>MARIA MAGNA PALMEIRA FABRICIO</t>
  </si>
  <si>
    <t>MARIA MARGARETE BARBOSA DOS SANTOS</t>
  </si>
  <si>
    <t>MARIA MOREIRA GADELHA</t>
  </si>
  <si>
    <t>MARIA NATALY ALVES DE SOUSA</t>
  </si>
  <si>
    <t>MARIA NAYARA DA SILVA NEGREIROS CONGO</t>
  </si>
  <si>
    <t>MARIA NAZARE DE LIMA RIBEIRO</t>
  </si>
  <si>
    <t>MARIA NIEDJA DE QUEIROZ FERREIRA</t>
  </si>
  <si>
    <t>MARIA NIEDJA JOB MONTEIRO</t>
  </si>
  <si>
    <t>MARIA PAULLA AROUCHA LYRA</t>
  </si>
  <si>
    <t>MARIA PORPINO DA SILVA</t>
  </si>
  <si>
    <t>MARIA RAFAELLA TARGINO DUTRA</t>
  </si>
  <si>
    <t>MARIA RAISSA RIBEIRO</t>
  </si>
  <si>
    <t>MARIA RAQUEL DE MEDEIROS MACEDO</t>
  </si>
  <si>
    <t>MARIA RAQUEL FERNANDES BERNARDINO</t>
  </si>
  <si>
    <t>MARIA REGINA ALVES DA COSTA</t>
  </si>
  <si>
    <t>MARIA RITA DE SOUSA LIMA HENRIQUE</t>
  </si>
  <si>
    <t>MARIA SALETE GOMES MARQUES</t>
  </si>
  <si>
    <t>MARIA SILVANA ALVES RAPOSO</t>
  </si>
  <si>
    <t>MARIA SILVANA AMBROSIO DOS SANTOS</t>
  </si>
  <si>
    <t>MARIA SOLANGE BEZERRA</t>
  </si>
  <si>
    <t>MARIA SOLANGE DUARTE DE MELO</t>
  </si>
  <si>
    <t>MARIA SOLANGE PEREIRA RAMALHO</t>
  </si>
  <si>
    <t>MARIA SONIA DE SOUZA</t>
  </si>
  <si>
    <t>MARIA STERFANI BERNARDO MEDEIROS DE OLIVEIRA</t>
  </si>
  <si>
    <t>MARIA SUELY DAMASCENA MORAIS</t>
  </si>
  <si>
    <t>MARIA SUENIA MARQUES MEDEIROS</t>
  </si>
  <si>
    <t>MARIA VICTORIA DAS CHAGAS FALCAO</t>
  </si>
  <si>
    <t>MARIA WILLIANE DANTAS VIEIRA</t>
  </si>
  <si>
    <t>MARIANA ALVES DOS SANTOS</t>
  </si>
  <si>
    <t>MARIANA CELIA PAULO MACIEL</t>
  </si>
  <si>
    <t>MARIANA DE MACEDO VIDAL</t>
  </si>
  <si>
    <t>MARIANA DE SOUZA PERCOPA</t>
  </si>
  <si>
    <t>MARIANA MEDEIROS DE SOUSA</t>
  </si>
  <si>
    <t>MARIANA PEREIRA DE LIMA</t>
  </si>
  <si>
    <t>MARIANA SOARES DE OLIVEIRA</t>
  </si>
  <si>
    <t>MARIANA SOUTO FERNANDES</t>
  </si>
  <si>
    <t>MARIANE GLEICEKELLY DO NASCIMENTO</t>
  </si>
  <si>
    <t>MARICELE GUIMARAES TORRES</t>
  </si>
  <si>
    <t>MARICELIA ALVES</t>
  </si>
  <si>
    <t>MARIELLE MACIEL DE SOUZA GONCALVES</t>
  </si>
  <si>
    <t>MARILIA DE MESQUITA FERREIRA</t>
  </si>
  <si>
    <t>MARILIA DE SOUZA CARNEIRO</t>
  </si>
  <si>
    <t>MARILIA FREITAS DE ARAUJO</t>
  </si>
  <si>
    <t>MARILIA GOUVEIA SOARES</t>
  </si>
  <si>
    <t>MARILIA HELOIZA VILAR DE LIMA</t>
  </si>
  <si>
    <t>MARILIA MESSIAS DE OLIVEIRA</t>
  </si>
  <si>
    <t>MARILIA SYLVIA COELHO PORTELA MOURA</t>
  </si>
  <si>
    <t>MARINA GOMES KOERNER</t>
  </si>
  <si>
    <t>MARINA MONTEIRO BICHARA SOBREIRA</t>
  </si>
  <si>
    <t>MARINALVA MACIEL FARIAS</t>
  </si>
  <si>
    <t>MARINEIDE MARTINIANO DO NASCIMENTO</t>
  </si>
  <si>
    <t>MARIO ALVES DE AZEVEDO NETO</t>
  </si>
  <si>
    <t>MARIO CEZAR DE SOUSA LIMA</t>
  </si>
  <si>
    <t>MARISA BORGES DA SILVA</t>
  </si>
  <si>
    <t>MARIVALDO DE FRANCA FERREIRA</t>
  </si>
  <si>
    <t>MARLENE FERREIRA CARMO</t>
  </si>
  <si>
    <t>MARLON BRAND DE OLIVEIRA BRITO</t>
  </si>
  <si>
    <t>MARLONIA MARIA PEREIRA</t>
  </si>
  <si>
    <t>MARLUCE LEITAO DE OLIVEIRA ALBUQUERQUE CABRAL</t>
  </si>
  <si>
    <t>MARLUCE SOUZA VIANA BARRETO</t>
  </si>
  <si>
    <t>MARLYSON SANTANA DE SOUZA</t>
  </si>
  <si>
    <t>MARLYSSON KAUA SILVA DA COSTA</t>
  </si>
  <si>
    <t>MARQUESA MARQUES DE SOUSA GUEDES</t>
  </si>
  <si>
    <t>MARQUIDIEL MARINHO GOMES DA SILVA</t>
  </si>
  <si>
    <t>MARTA RANIERE DA SILVA</t>
  </si>
  <si>
    <t>MARTA SILVA DE ANDRADE</t>
  </si>
  <si>
    <t>MARTHA LUIZA JALES VIEIRA SUASSUNA</t>
  </si>
  <si>
    <t>MARYANNE SCARLETT CORREIA DE MELO</t>
  </si>
  <si>
    <t>MARYANNY QUEIROGA DE OLIVEIRA GOMES</t>
  </si>
  <si>
    <t>MATEUS DE MEDEIROS DA SILVA</t>
  </si>
  <si>
    <t>MATEUS DE MOURA MACIEL</t>
  </si>
  <si>
    <t>MATEUS DOS SANTOS ASSIS</t>
  </si>
  <si>
    <t>MATEUS GOMES DA SILVA</t>
  </si>
  <si>
    <t>MATEUS GOUVEIA FERRAZ</t>
  </si>
  <si>
    <t>MATEUS MARQUES VASCONCELOS GUIMARAES</t>
  </si>
  <si>
    <t>MATEUS PEREIRA RODRIGUES</t>
  </si>
  <si>
    <t>MATEUS WILLIAM EVANGELISTA DE OLIVEIRA</t>
  </si>
  <si>
    <t>MATHEUS ALENCAR BARBOSA</t>
  </si>
  <si>
    <t>MATHEUS ALEXANDRE CAVALCANTE</t>
  </si>
  <si>
    <t>MATHEUS ARRUDA VIEIRA RAMALHO</t>
  </si>
  <si>
    <t>MATHEUS CARTAXO PIRES DE SA FREIRE</t>
  </si>
  <si>
    <t>MATHEUS DO NASCIMENTO FARIAS</t>
  </si>
  <si>
    <t>MATHEUS EMANUEL CABRAL DE MORAES</t>
  </si>
  <si>
    <t>MATHEUS FELIX FARIAS DE ARAUJO</t>
  </si>
  <si>
    <t>MATHEUS FURTADO DA SILVA</t>
  </si>
  <si>
    <t>MATHEUS MACEDO BRANDAO</t>
  </si>
  <si>
    <t>MATHEUS PESSOA DE ARRUDA PEREIRA</t>
  </si>
  <si>
    <t>MATHEUS PHILIPE RIBEIRO BARBOZA</t>
  </si>
  <si>
    <t>MATHEUS SILVA RODRIGUES</t>
  </si>
  <si>
    <t>MATTHEUS DEOCLECIANO DA SILVA</t>
  </si>
  <si>
    <t>MAURA VILAR DE LIMA</t>
  </si>
  <si>
    <t>MAURICELIA ARAUJO DOS SANTOS SILVA</t>
  </si>
  <si>
    <t>MAURICIO DA SILVA HONORIO</t>
  </si>
  <si>
    <t>MAURICIO ERNESTO MOURA RAMOS JUNIOR</t>
  </si>
  <si>
    <t>MAURICIO SANTOS DA SILVA</t>
  </si>
  <si>
    <t>MAURILIO SANTOS LIMA</t>
  </si>
  <si>
    <t>MAURO ANDRADE SILVA NETO</t>
  </si>
  <si>
    <t>MAYANNA EUGENIA FREIRE COUTINHO</t>
  </si>
  <si>
    <t>MAYARA CANDIDO DA SILVA LEITE CARDOSO</t>
  </si>
  <si>
    <t>MAYARA DA SILVA CHAVES PAIVA</t>
  </si>
  <si>
    <t>MAYARA JESSICA CAVALCANTI RODRIGUES</t>
  </si>
  <si>
    <t>MAYARA MENDONCA DE ALMEIDA</t>
  </si>
  <si>
    <t>MAYKON LUIS FERNANDES DE MELO</t>
  </si>
  <si>
    <t>MAYRA LEAL TAVARES DE ALMEIDA</t>
  </si>
  <si>
    <t>MAYRLLA DA SILVA PEREIRA</t>
  </si>
  <si>
    <t>MAYSA DE SOUSA LIMA</t>
  </si>
  <si>
    <t>MAYTE VARELA DE SOUZA RAMOS</t>
  </si>
  <si>
    <t>MERCIA MARIA DOS SANTOS</t>
  </si>
  <si>
    <t>MEYRE RUTH ARAUJO DE SOUZA MONTENEGRO</t>
  </si>
  <si>
    <t>MICHAEL DOUGLAS DE FARIAS</t>
  </si>
  <si>
    <t>MICHAEL DOUGLAS SANTOS OLIVEIRA</t>
  </si>
  <si>
    <t>MICHELE DE MELO MARINHO</t>
  </si>
  <si>
    <t>MICHELE NASCIMENTO DA SILVA</t>
  </si>
  <si>
    <t>MICHELINE BEZERRA DA COSTA</t>
  </si>
  <si>
    <t>MICHELINE LEANDRO ROSENDO</t>
  </si>
  <si>
    <t>MICHELLE DA SILVA SANTOS</t>
  </si>
  <si>
    <t>MICHELLE IASMYM BARACUHY DE LIMA</t>
  </si>
  <si>
    <t>MICHELLE LOUIZE FERREIRA DE ANDRADE</t>
  </si>
  <si>
    <t>MICHELLINE GOMES DA SILVA</t>
  </si>
  <si>
    <t>MICHELLY MEDEIROS SILVA</t>
  </si>
  <si>
    <t>MICHELLY NUNES DE OLIVEIRA</t>
  </si>
  <si>
    <t>MICIELLY BATISTA SILVINO</t>
  </si>
  <si>
    <t>MIDIAN DE BRITO SILVA</t>
  </si>
  <si>
    <t>MIGUEL HENRIQUE ARRUDA PESSOA</t>
  </si>
  <si>
    <t>MIKAELA BATISTA RODRIGUES</t>
  </si>
  <si>
    <t>MIKAELE GOMES DO NASCIMENTO DE SENA</t>
  </si>
  <si>
    <t>MIKAELY BORGE BULHOES</t>
  </si>
  <si>
    <t>MIKQUEIAS DE SOUZA AMORIM</t>
  </si>
  <si>
    <t>MILEIDE CRISTINA GOMES DA SILVA</t>
  </si>
  <si>
    <t>MILLENE CASIMIRO GADELHA MAIA</t>
  </si>
  <si>
    <t>MIRELLE DE LIMA SUASSUNA</t>
  </si>
  <si>
    <t>MIROCEM DE OLIVEIRA MACEDO JUNIOR</t>
  </si>
  <si>
    <t>MISAEL LOPES DE LIMA SILVA</t>
  </si>
  <si>
    <t>MISMA LEOPONIA DA SILVA MENESES</t>
  </si>
  <si>
    <t>MIZAEL SOUZA DE OLIVEIRA</t>
  </si>
  <si>
    <t>MOAB MATHEUS CORDEIRO BARBALHO</t>
  </si>
  <si>
    <t>MOACY BARBOSA DE SOUSA JUNIOR</t>
  </si>
  <si>
    <t>MOISES ALVES DA SILVA</t>
  </si>
  <si>
    <t>MOISES ARCANJO TARGINO</t>
  </si>
  <si>
    <t>MOISES CAUA ALVES VICENTE DA SILVA</t>
  </si>
  <si>
    <t>MOISES MOTA VIEIRA BEZERRA DE MEDEIROS</t>
  </si>
  <si>
    <t>MONICA JOSY SOUSA DA COSTA</t>
  </si>
  <si>
    <t>MONICA MARIA SILVA MUNIZ DE ANDRADE</t>
  </si>
  <si>
    <t>MONICA REGINA RODRIGUES ARARUNA</t>
  </si>
  <si>
    <t>MONICK MARCELA SANTOS DA SILVA</t>
  </si>
  <si>
    <t>MONIQUE ROCHA DA SILVEIRA</t>
  </si>
  <si>
    <t>MONIRE MOREIRA DA SILVA</t>
  </si>
  <si>
    <t>MONNALYSA SOUSA DE ARAUJO</t>
  </si>
  <si>
    <t>MONNIK FELIX DO NASCIMENTO</t>
  </si>
  <si>
    <t>MUCIO CLEMENTE DE FARIAS E SANTOS</t>
  </si>
  <si>
    <t>MURILLO PADILHA CAMARA FILHO</t>
  </si>
  <si>
    <t>MYLENA ESTEFANE EVANGELISTA DO NASCIMENTO</t>
  </si>
  <si>
    <t>MYLLANY KARLA DA SILVA LEITE</t>
  </si>
  <si>
    <t>MYLLENA HELLEN ALMEIDA DA SILVA</t>
  </si>
  <si>
    <t>NADJA DOS SANTOS SILVA NASCIMENTO</t>
  </si>
  <si>
    <t>NADSON ARAUJO FERNANDES</t>
  </si>
  <si>
    <t>NAIANY DE SOUZA CARNEIRO</t>
  </si>
  <si>
    <t>NAIARA RODRIGUES DE BRITO</t>
  </si>
  <si>
    <t>NAILSON SILVA DE LIMA</t>
  </si>
  <si>
    <t>NARA MARIA DE SALES WANDERLEY</t>
  </si>
  <si>
    <t>NARPLIO GOMES ALVES</t>
  </si>
  <si>
    <t>NATALIA MELO RIBEIRO NAZIANZENO</t>
  </si>
  <si>
    <t>NATALIA NOVAES DINIZ DO MONTE</t>
  </si>
  <si>
    <t>NATALIA RODRIGUES VITORINO BRAGA</t>
  </si>
  <si>
    <t>NATALIA SILVA MARTINS</t>
  </si>
  <si>
    <t>NATALINE GONCALVES DUARTE</t>
  </si>
  <si>
    <t>NATANAELLY JAMILLY DE LIMA COSTA</t>
  </si>
  <si>
    <t>NATHALIA DE OLIVEIRA GOMES</t>
  </si>
  <si>
    <t>NATHALIA VITORIA GOMES DE FREITAS</t>
  </si>
  <si>
    <t>NAYARA FELIX DE SOUSA</t>
  </si>
  <si>
    <t>NAYARA NEVES CARDOZO DA COSTA</t>
  </si>
  <si>
    <t>NAYENNE DUARTE ROSSETTO NOGUEIRA TEODORO</t>
  </si>
  <si>
    <t>NEILSON DA SILVA CRUZ</t>
  </si>
  <si>
    <t>NELIDA ORQUIDEA FRAZAO FERREIRA</t>
  </si>
  <si>
    <t>NELMA GOMES DE ARAUJO DANTAS</t>
  </si>
  <si>
    <t>NEUZA STEFANNY ROCHA DE OLIVEIRA BRITO</t>
  </si>
  <si>
    <t>NEWTON DA SILVA PEREIRA JUNIOR</t>
  </si>
  <si>
    <t>NIBSON SANTOS DO NASCIMENTO</t>
  </si>
  <si>
    <t>NICKOLLAS DAVY MARIZ CARTAXO PEREIRA HENRIQUE</t>
  </si>
  <si>
    <t>NICOLLE CRISTINA IRINEU SILVA</t>
  </si>
  <si>
    <t>NIDELSON DA SILVA</t>
  </si>
  <si>
    <t>NIEDJA DA SILVA COSTA</t>
  </si>
  <si>
    <t>NIEDSON ARRUDA DE SOUSA</t>
  </si>
  <si>
    <t>NILTON DOS SANTOS SILVA</t>
  </si>
  <si>
    <t>NIVALDO MIGUEL COSTA</t>
  </si>
  <si>
    <t>NIVYA MARIA NAZARIO COUTINHO TORRES</t>
  </si>
  <si>
    <t>NOALDO DE ANDRADE</t>
  </si>
  <si>
    <t>NOVANDRO PAULO DA CUNHA SOUZA</t>
  </si>
  <si>
    <t>NUBIA MATEUS GOMES SOARES</t>
  </si>
  <si>
    <t>NUBIA SUENE FERNANDES VIEIRA</t>
  </si>
  <si>
    <t>OHLAN HENRIQUE SANTOS DA SILVA</t>
  </si>
  <si>
    <t>OLIVEIROS CAAVALCANTI DE OLIVEIRA FILHO</t>
  </si>
  <si>
    <t>OLIVIA PATRICIA LIMA DE CASTRO</t>
  </si>
  <si>
    <t>OLIVIO OLIVEIRA DOS SANTOS</t>
  </si>
  <si>
    <t>OSANEIDE DA SILVA CRUZ ALVES</t>
  </si>
  <si>
    <t>OTANEIDE DA SILVA CRUZ</t>
  </si>
  <si>
    <t>OZEMAR DA SILVA ARAUJO</t>
  </si>
  <si>
    <t>OZINALDO DOS SANTOS LUNA FILHO</t>
  </si>
  <si>
    <t>PABLO HENRIQUE DE MEDEIROS</t>
  </si>
  <si>
    <t>PALOMA NATHALINNE DE ARAUJO SOUZA</t>
  </si>
  <si>
    <t>PATIANI DE FIGUEREDO</t>
  </si>
  <si>
    <t>PATRICE DE CARVALHO MAIA</t>
  </si>
  <si>
    <t>PATRICIA BERGER DE OLIVEIRA SANTOS</t>
  </si>
  <si>
    <t>PATRICIA CARLA DA SILVA</t>
  </si>
  <si>
    <t>PATRICIA FERREIRA DOS SANTOS</t>
  </si>
  <si>
    <t>PATRICIA KELLY DE LUCENA MACHADO</t>
  </si>
  <si>
    <t>PATRICIA MAXIMIANO GOMES</t>
  </si>
  <si>
    <t>PATRICIA SOUZA DE ARRUDA GOMES</t>
  </si>
  <si>
    <t>PAULA BEATRIZ FERREIRA DE MOURA DUARTE</t>
  </si>
  <si>
    <t>PAULA CRISTINA ALVES DE LIMA</t>
  </si>
  <si>
    <t>PAULA DANIELLE MOURA CORREIA</t>
  </si>
  <si>
    <t>PAULA MARIA FERNANDES DA SILVA</t>
  </si>
  <si>
    <t>PAULO ARAUJO DOS SANTOS</t>
  </si>
  <si>
    <t>PAULO GABRIEL DA SILVA CONSTANCIO</t>
  </si>
  <si>
    <t>PAULO PEREIRA FERREIRA</t>
  </si>
  <si>
    <t>PAULO RICARDO LISBOA DE CARVALHO XAVIER</t>
  </si>
  <si>
    <t>PAULO RICARDO OLINTO DE FIGUEREDO</t>
  </si>
  <si>
    <t>PAULO ROBERTO BARBOSA DA SILVA</t>
  </si>
  <si>
    <t>PAULO ROBERTO DE AZEVEDO FERREIRA</t>
  </si>
  <si>
    <t>PAULO ROBERTO FREIRE VITAL</t>
  </si>
  <si>
    <t>PAULO ROBERTO LEITE PINTO FILHO</t>
  </si>
  <si>
    <t>PAULO ROBSON RODRIGUES DA SILVA</t>
  </si>
  <si>
    <t>PEDRO ALVES DE FRANCA</t>
  </si>
  <si>
    <t>PEDRO BORGES BERNARDINO</t>
  </si>
  <si>
    <t>PEDRO DAVINO DE ARAUJO BISNETO</t>
  </si>
  <si>
    <t>PEDRO EULAMPIO DA SILVA FILHO</t>
  </si>
  <si>
    <t>PEDRO HENRIQUE COSTA FIGUEIREDO</t>
  </si>
  <si>
    <t>PEDRO HENRIQUE DA SILVA ALMEIDA</t>
  </si>
  <si>
    <t>PEDRO HENRRIQUY DOS SANTOS SOUZA</t>
  </si>
  <si>
    <t>PEDRO IVO FIGUEIREDO GRISI</t>
  </si>
  <si>
    <t>PEDRO IVO SOARES FERREIRA</t>
  </si>
  <si>
    <t>PEDRO JERFFSON DE OLIVEIRA</t>
  </si>
  <si>
    <t>PEDRO JORGE PEREIRA BEZERRA PROVENZANO</t>
  </si>
  <si>
    <t>PEDRO JUNIOR ROBERTO DA SILVA</t>
  </si>
  <si>
    <t>PEDRO LUCAS DE SOUZA NOBREGA</t>
  </si>
  <si>
    <t>PEDRO LUCAS OLIVEIRA HENRIQUES</t>
  </si>
  <si>
    <t>PEDRO LUIS FARIAS DE SOUZA</t>
  </si>
  <si>
    <t>PEDRO PEREIRA DE SOUSA FILHO</t>
  </si>
  <si>
    <t>PETRONIO VIEIRA NUNES</t>
  </si>
  <si>
    <t>PHILIPE MATHAUS CARDOZO DE OLIVEIRA VEREZA</t>
  </si>
  <si>
    <t>PHILIPE RAMON DA CRUZ MIRANDA</t>
  </si>
  <si>
    <t>PIETRO AZEVEDO NUNES</t>
  </si>
  <si>
    <t>POLIANA ARAUJO DA SILVA</t>
  </si>
  <si>
    <t>POLIANA DOS SANTOS MEDEIROS</t>
  </si>
  <si>
    <t>POLLIANNA GALDINO SOCORRO DE LACERDA GOMES</t>
  </si>
  <si>
    <t>POLLYANNA DA CUNHA TORRES</t>
  </si>
  <si>
    <t>POLLYANNA DA SILVA NASCIMENTO</t>
  </si>
  <si>
    <t>POLLYANNA DE SOUSA FRANCO OLIVEIRA</t>
  </si>
  <si>
    <t>POLYNE RENET DOS SANTOS MEDEIROS</t>
  </si>
  <si>
    <t>PORFIRIO ANDRADE DE SOUSA</t>
  </si>
  <si>
    <t>PRISCILA ALMEIDA BATISTA DA SILVA</t>
  </si>
  <si>
    <t>PRISCILA COSTA DA SILVA</t>
  </si>
  <si>
    <t>PRISCILA COSTA MAGALHAES</t>
  </si>
  <si>
    <t>PRISCILA KALINA DIAS DE LIMA</t>
  </si>
  <si>
    <t>PRISCILA MONIQUE DE MELO VEIGA</t>
  </si>
  <si>
    <t>PRISCILA RUFINO GOMES</t>
  </si>
  <si>
    <t>QUEZIA DE SOUSA RAMOS CASTRO</t>
  </si>
  <si>
    <t>RADAMES HENRIQUE DE MATOS PEREIRA</t>
  </si>
  <si>
    <t>RAELSA BORGES DE ALMEIDA PEREIRA</t>
  </si>
  <si>
    <t>RAFAEL ALVES ROSAS</t>
  </si>
  <si>
    <t>RAFAEL BRAGA MACEDO</t>
  </si>
  <si>
    <t>RAFAEL CARVALHO DE LACERDA</t>
  </si>
  <si>
    <t>RAFAEL DA SILVA ARAUJO</t>
  </si>
  <si>
    <t>RAFAEL DA SILVA DANTAS</t>
  </si>
  <si>
    <t>RAFAEL GOMES DE ARAUJO SOUZA</t>
  </si>
  <si>
    <t>RAFAEL GUERRA FERREIRA</t>
  </si>
  <si>
    <t>RAFAEL NASCIMENTO APOLINARIO</t>
  </si>
  <si>
    <t>RAFAEL SARINHO SOARES RIBEIRO</t>
  </si>
  <si>
    <t>RAFAEL SCHULTZ CASADO</t>
  </si>
  <si>
    <t>RAFAELA BARBOSA SOARES</t>
  </si>
  <si>
    <t>RAFAELA DE ALMEIDA CASADO</t>
  </si>
  <si>
    <t>RAFAELA DOS SANTOS PINTO</t>
  </si>
  <si>
    <t>RAFAELA GOMES DE ARAUJO CAVALCANTI</t>
  </si>
  <si>
    <t>RAFAELA GOMES DE AZEVEDO</t>
  </si>
  <si>
    <t>RAFAELA LEANDRO PEREIRA</t>
  </si>
  <si>
    <t>RAFAELA LEITE DE LACERDA</t>
  </si>
  <si>
    <t>RAFAELA ONOFRE PERRUCI</t>
  </si>
  <si>
    <t>RAFAELA YLCA SOARES FARIAS</t>
  </si>
  <si>
    <t>RAFAELLA LIGIA DO NASCIMENTO LIMA SILVA</t>
  </si>
  <si>
    <t>RAFHAEL DE MIRANDA FERREIRA</t>
  </si>
  <si>
    <t>RAIANE ALVES SOUTO MAIOR</t>
  </si>
  <si>
    <t>RAIANE TEOFILO DE ARAUJO</t>
  </si>
  <si>
    <t>RAIANE VIRGINIA MARTINS DE SOUZA FERREIRA</t>
  </si>
  <si>
    <t>RAIANY LARISSA LIMA DE OLIVEIRA</t>
  </si>
  <si>
    <t>RAIF RONY PINHEIRO DE OLIVEIRA</t>
  </si>
  <si>
    <t>RAIMUNDA JESSICA FERNANDES BATISTA</t>
  </si>
  <si>
    <t>RAIMUNDA LUIZ DO NASCIMENTO</t>
  </si>
  <si>
    <t>RAIMUNDO GURGEL JUNIOR</t>
  </si>
  <si>
    <t>RAISSA BERNARDO DOS SANTOS</t>
  </si>
  <si>
    <t>RAMON DOMINGOS DA SILVA</t>
  </si>
  <si>
    <t>RAMONNA COSTA DO NASCIMENTO ARAUJO</t>
  </si>
  <si>
    <t>RANIERE MATHEUS PIMENTEL PAES BARBOSA</t>
  </si>
  <si>
    <t>RANNA LARISSA GONDIM PONTES</t>
  </si>
  <si>
    <t>RANNIERI VITA MATOS</t>
  </si>
  <si>
    <t>RAPHAEL GUSMAO LUNA LINS</t>
  </si>
  <si>
    <t>RAQUEL DE LYRA CORIOLANO</t>
  </si>
  <si>
    <t>RAQUEL DE MOURA RUFINO</t>
  </si>
  <si>
    <t>RAQUEL LIMEIRA FERREIRA DOS SANTOS</t>
  </si>
  <si>
    <t>RAUL CAMELO VILAR</t>
  </si>
  <si>
    <t>RAYANE DA SILVA VIEIRA</t>
  </si>
  <si>
    <t>RAYANE DO NASCIMENTO SILVA PEREIRA</t>
  </si>
  <si>
    <t>RAYANNE KYLLANE DE ASSIS SILVA</t>
  </si>
  <si>
    <t>RAYENE TAVARES DA SILVA</t>
  </si>
  <si>
    <t>RAYLLA LINS LUCENA</t>
  </si>
  <si>
    <t>RAYLTTON KELSEN POLICARPIO DA SILVA</t>
  </si>
  <si>
    <t>RAYNAN MATIAS DE MELO</t>
  </si>
  <si>
    <t>RAYSA RAMOS SOARES</t>
  </si>
  <si>
    <t>RAYSSA FERNANDES DANTAS CIRILO</t>
  </si>
  <si>
    <t>RAYSSA VICTORIA GOMES NOBREGA</t>
  </si>
  <si>
    <t>REBECA GOMES DE LACERDA E SOUSA</t>
  </si>
  <si>
    <t>REBECA MIRIAN BARROSO DE MORAIS DAS CHAGAS</t>
  </si>
  <si>
    <t>REBECA NUNES CARNEIRO LOURENCO</t>
  </si>
  <si>
    <t>REGINA CLAUDIA VIRGINIO BARBOSA</t>
  </si>
  <si>
    <t>REGINALDO SOUZA BEZERRA</t>
  </si>
  <si>
    <t>REILTON BEZERRA DE LIMA</t>
  </si>
  <si>
    <t>REJANE ROBERTA MENDES DE OLIVEIRA</t>
  </si>
  <si>
    <t>RENALLY DOS SANTOS SILVA</t>
  </si>
  <si>
    <t>RENAN ELIAS DA SILVA</t>
  </si>
  <si>
    <t>RENAN FELIPE DE OLIVEIRA COQUEIJO</t>
  </si>
  <si>
    <t>RENAN QUEIROGA GOMES</t>
  </si>
  <si>
    <t>RENATA AMELIA VILAR DE QUEIROZ</t>
  </si>
  <si>
    <t>RENATA APARECIDA BARROS DAVINO DE SA</t>
  </si>
  <si>
    <t>RENATA DANTAS DE CASTRO</t>
  </si>
  <si>
    <t>RENATA DE LYRA CASSIANO</t>
  </si>
  <si>
    <t>RENATA DE OLIVEIRA FALCAO DANTAS</t>
  </si>
  <si>
    <t>RENATA DE SOUZA BEZERRA</t>
  </si>
  <si>
    <t>RENATA JORDANA DE SOUZA ALBUQUERQUE</t>
  </si>
  <si>
    <t>RENATA MARIA DOS SANTOS FLOR SILVA</t>
  </si>
  <si>
    <t>RENATA SILVA GARCIA AMARAL</t>
  </si>
  <si>
    <t>RENATA SOUSA DE ANDRADE</t>
  </si>
  <si>
    <t>RENATA SUELY DA SILVA</t>
  </si>
  <si>
    <t>RENATO BATISTA GUEDES FILHO</t>
  </si>
  <si>
    <t>RENATO GUIMARAES FEITOSA DE FRANCA</t>
  </si>
  <si>
    <t>RENATO NASCIMENTO DE BRITO</t>
  </si>
  <si>
    <t>RENATO SANTOS DA ROCHA</t>
  </si>
  <si>
    <t>REUBEN TELES DE MEIRELES</t>
  </si>
  <si>
    <t>RHAYANNY MARINHO DE MELO BATINGA</t>
  </si>
  <si>
    <t>RIACKSON ELLEN ALENCAR MENEZES</t>
  </si>
  <si>
    <t>RIAN GOMES DA SILVA</t>
  </si>
  <si>
    <t>RICARDO ANDRADE DE ALMEIDA</t>
  </si>
  <si>
    <t>RICARDO CARVALHO DO NASCIMENTO</t>
  </si>
  <si>
    <t>RICARDO FERREIRA DE SOUSA</t>
  </si>
  <si>
    <t>RICARDO GADELHA DE SOUSA</t>
  </si>
  <si>
    <t>RICHARDSON NASCIMENTO DE GOIS</t>
  </si>
  <si>
    <t>RICHELLE BEZERRA DA SILVA</t>
  </si>
  <si>
    <t>RICKY DOS SANTOS PEREIRA</t>
  </si>
  <si>
    <t>RIKELMY FERREIRA DA SILVA</t>
  </si>
  <si>
    <t>RILAVIA SAYONARA DE FREITAS RODRIGUES SIMOES</t>
  </si>
  <si>
    <t>RILVAN RODRIGUES DA SILVA</t>
  </si>
  <si>
    <t>RISONEIDE FERNANDES DE SOUZA SILVA</t>
  </si>
  <si>
    <t>RITA DE CASSIA BARRETO MACHADO</t>
  </si>
  <si>
    <t>RITA DE CASSIA DA SILVA PEDRO</t>
  </si>
  <si>
    <t>RITA DE CASSIA DE MEDEIROS</t>
  </si>
  <si>
    <t>RITA DE CASSIA DO ROSARIO SOARES</t>
  </si>
  <si>
    <t>RITA DE CASSIA SOARES DE PAULA CUNHA</t>
  </si>
  <si>
    <t>RITA VIEIRA DE ANDRADE SILVA</t>
  </si>
  <si>
    <t>RITA WITORIA HERCULANO DA COSTA</t>
  </si>
  <si>
    <t>ROBERIA DE SOUZA LEITE SILVA</t>
  </si>
  <si>
    <t>ROBERLANNE PEREIRA TEIXEIRA</t>
  </si>
  <si>
    <t>ROBERTA ARAUJO GOUVEIA XAVIER</t>
  </si>
  <si>
    <t>ROBERTA DE MELO COSTA</t>
  </si>
  <si>
    <t>ROBERTA PATRICIA DE FRANCA LEMOS MELO</t>
  </si>
  <si>
    <t>ROBERTA PEREIRA MARINHO</t>
  </si>
  <si>
    <t>ROBERTA PEREIRA SANTOS</t>
  </si>
  <si>
    <t>ROBERTA WALERIA RODRIGUES FORMIGA PAIXAO</t>
  </si>
  <si>
    <t>ROBERTO BANDEIRA DE MELO BARBOSA</t>
  </si>
  <si>
    <t>ROBERTO FELIX CONSTANTINO</t>
  </si>
  <si>
    <t>ROBERTO IZIDRO</t>
  </si>
  <si>
    <t>ROBERTO OLIVEIRA DA COSTA JUNIOR</t>
  </si>
  <si>
    <t>ROBSON FABIO DA SILVA</t>
  </si>
  <si>
    <t>ROBSON LEANDRO CAVALCANTI DE ASSIS</t>
  </si>
  <si>
    <t>RODOLFO GURJAO DA SILVA</t>
  </si>
  <si>
    <t>RODOLFO SANTOS VASCONCELOS</t>
  </si>
  <si>
    <t>RODOLFO TIAGO DOS SANTOS</t>
  </si>
  <si>
    <t>RODRIGO ARAUJO WANDERLEY CABRAL DE VASCONCELL</t>
  </si>
  <si>
    <t>RODRIGO DE FREITAS SILVA</t>
  </si>
  <si>
    <t>RODRIGO DE SOUZA DOWSLEY</t>
  </si>
  <si>
    <t>RODRIGO DO NASCIMENTO CARDOSO</t>
  </si>
  <si>
    <t>RODRIGO NOBREGA DE CARVALHO</t>
  </si>
  <si>
    <t>RODRIGO PERNA DO NASCIMENTO</t>
  </si>
  <si>
    <t>ROGERIO CONRADO DE MELO FILHO</t>
  </si>
  <si>
    <t>ROMEU DE ANDRADE ROMAO</t>
  </si>
  <si>
    <t>ROMULO BARROS BARBOSA</t>
  </si>
  <si>
    <t>ROMULO BORJA DOS SANTOS</t>
  </si>
  <si>
    <t>ROMULO PAULINO TITO DA SILVA</t>
  </si>
  <si>
    <t>RONALDO ALVES DE MENEZES</t>
  </si>
  <si>
    <t>RONALDO LUIS CORREIA FILHO</t>
  </si>
  <si>
    <t>RONALDO LUIZ DA SILVA</t>
  </si>
  <si>
    <t>RONDINELLE SILVA DE LIMA</t>
  </si>
  <si>
    <t>RONESON HENRIQUE MARQUES DA SILVA</t>
  </si>
  <si>
    <t>RONIERE DE MOURA OLIVEIRA</t>
  </si>
  <si>
    <t>RONNEY ERNANI SOUZA SANTOS BATISTA</t>
  </si>
  <si>
    <t>RONNIERY SOARES BERNARDINO</t>
  </si>
  <si>
    <t>ROSA DE LOURDES LIMA DE OLIVEIRA</t>
  </si>
  <si>
    <t>ROSANGELA DA SILVA MARINHO</t>
  </si>
  <si>
    <t>ROSANGELA DE LOURDES OLIVEIRA DO NASCIMENTO</t>
  </si>
  <si>
    <t>ROSANGELA JORGE DA SILVA SIMEAO</t>
  </si>
  <si>
    <t>ROSANGELA MERICLES FERNANDES</t>
  </si>
  <si>
    <t>ROSEANE MILVIA MACIEL ALVES</t>
  </si>
  <si>
    <t>ROSEANE ROSE SILVA DE OLIVEIRA</t>
  </si>
  <si>
    <t>ROSELIA FERNANDES DA SILVA</t>
  </si>
  <si>
    <t>ROSELITA PESSOA FERREIRA</t>
  </si>
  <si>
    <t>ROSEMAIRE DANIEL DA SILVA</t>
  </si>
  <si>
    <t>ROSEMBERG DA COSTA ALVES</t>
  </si>
  <si>
    <t>ROSEMBERG PONTES ALCANTARA</t>
  </si>
  <si>
    <t>ROSEMIA MARIA DE MOURA LIMA</t>
  </si>
  <si>
    <t>ROSETE GARCIA DE MACEDO</t>
  </si>
  <si>
    <t>ROSIANA BARBOSA ALBUQUERQUE</t>
  </si>
  <si>
    <t>ROSIBERTO DE OLIVEIRA SOARES</t>
  </si>
  <si>
    <t>ROSILDA GONCALVES DE OLIVEIRA</t>
  </si>
  <si>
    <t>ROSILENE SOUZA DA CUNHA GRANGEIRO</t>
  </si>
  <si>
    <t>ROSIMAR SANTOS DE OLIVEIRA</t>
  </si>
  <si>
    <t>ROSIMEIRE MARIA DOS SANTOS</t>
  </si>
  <si>
    <t>ROSIMERE ALVES PESSOA</t>
  </si>
  <si>
    <t>ROSINEIDE NOBREGA DA CUNHA</t>
  </si>
  <si>
    <t>ROSIVALDO DE SOUZA</t>
  </si>
  <si>
    <t>ROSIVELT RAYAN FERREIRA DA SILVA</t>
  </si>
  <si>
    <t>ROSSANA DE CASSIA CAVALCANTI PAIVA</t>
  </si>
  <si>
    <t>ROSSANDRO DE OLIVEIRA PEREIRA</t>
  </si>
  <si>
    <t>ROZIANY PEREIRA DA SILVA</t>
  </si>
  <si>
    <t>RUBENIA MARIA DA SILVA</t>
  </si>
  <si>
    <t>RUBLLANY ARIELLY CESAR JOSE</t>
  </si>
  <si>
    <t>RUI JOSE DA SILVA</t>
  </si>
  <si>
    <t>RYANDESON FERREIRA PONTES</t>
  </si>
  <si>
    <t>SABINA GERMANA RAMOS DOS SANTOS DUARTE</t>
  </si>
  <si>
    <t>SABRINA ALESSANDRA SOUZA DA SILVA</t>
  </si>
  <si>
    <t>SABRINA CIPRIANO DA SILVA</t>
  </si>
  <si>
    <t>SAMARA KELLY ALVES SERRAO</t>
  </si>
  <si>
    <t>SAMEA DAMASIO DA MOTA SILVA</t>
  </si>
  <si>
    <t>SAMILLY LEITE GONCALVES</t>
  </si>
  <si>
    <t>SAMIRA ARAUJO DA SILVA</t>
  </si>
  <si>
    <t>SAMUEL BARROS DE OLIVEIRA FARIAS</t>
  </si>
  <si>
    <t>SAMUEL BRASILEIRO BATISTA MARCELINO</t>
  </si>
  <si>
    <t>SAMUEL FERREIRA MARQUES DE LACERDA</t>
  </si>
  <si>
    <t>SAMUEL JOSE DO NASCIMENTO JUNIOR</t>
  </si>
  <si>
    <t>SAMYRA DE ASSIS FERNANDES</t>
  </si>
  <si>
    <t>SANDOVAL VERISSIMO DE SOUSA FILHO</t>
  </si>
  <si>
    <t>SANDRA CRISTINA TROCOLI MENDES</t>
  </si>
  <si>
    <t>SANDRA DE LOURDES DA SILVA</t>
  </si>
  <si>
    <t>SANDRA MARIA CARDOSO DE CARVALHO</t>
  </si>
  <si>
    <t>SANDRA MARIA DA SILVA IZIDRO</t>
  </si>
  <si>
    <t>SANDRA MARIA TOMAZ DO NASCIMENTO</t>
  </si>
  <si>
    <t>SANDRA REGINA RODRIGUES DOS SANTOS</t>
  </si>
  <si>
    <t>SANDRA SILENE FONSECA AZEVEDO</t>
  </si>
  <si>
    <t>SARA KAROLINE DA SILVA COSTA</t>
  </si>
  <si>
    <t>SARA OLENKA BARREETO DOS SANTOS</t>
  </si>
  <si>
    <t>SARA RICARDO VENANCIO</t>
  </si>
  <si>
    <t>SARAH BARROS DE MENDONCA VIEIRA</t>
  </si>
  <si>
    <t>SARAH CHRISTINE CABRAL FAGUNDES</t>
  </si>
  <si>
    <t>SARAH MAYARA NASCIMENTO DUARTE</t>
  </si>
  <si>
    <t>SARAH ROSEMARY DA SILVA DANTAS</t>
  </si>
  <si>
    <t>SAULO SANTIAGO FALCONI DE CARVALHO FILHO</t>
  </si>
  <si>
    <t>SAVANNA ABRANTES GOMES VIDAL</t>
  </si>
  <si>
    <t>SEBASTIANA LUIZ DA SILVA</t>
  </si>
  <si>
    <t>SEBASTIAO ANTONIO NUNES DE OLIVEIRA</t>
  </si>
  <si>
    <t>SEBASTIAO CABRAL DE VASCONCELOS NETO</t>
  </si>
  <si>
    <t>SEBASTIAO DA SILVA ANDRADE</t>
  </si>
  <si>
    <t>SEBASTIAO EVANDRO FARIAS DE LUCENA</t>
  </si>
  <si>
    <t>SEBASTIAO SOARES DA SILVA JUNIOR</t>
  </si>
  <si>
    <t>SEBASTIAO TARGINO DA SILVA FILHO</t>
  </si>
  <si>
    <t>SELDA GOMES DE SOUSA</t>
  </si>
  <si>
    <t>SERGIO EDUARDO PIMENTEL JUNIOR</t>
  </si>
  <si>
    <t>SERGIO PAULO DA SILVA</t>
  </si>
  <si>
    <t>SERGIO RAMALHO FALCONE FILHO</t>
  </si>
  <si>
    <t>SERGIO SOUSA BANDEIRA</t>
  </si>
  <si>
    <t>SEVERINA ARAUJO SANTOS DE SOUZA</t>
  </si>
  <si>
    <t>SEVERINA PEREIRA DA SILVA</t>
  </si>
  <si>
    <t>SEVERINO ANDRADE DA SILVA NETO</t>
  </si>
  <si>
    <t>SEVERINO DO RAMO GOMES DA SILVA</t>
  </si>
  <si>
    <t>SEVERINO DO RAMO SALVADOR ALVES</t>
  </si>
  <si>
    <t>SEVERINO DOS RAMOS PEREIRA DE LIMA</t>
  </si>
  <si>
    <t>SEVERINO LEONCIO DO NASCIMENTO SOBRINHO</t>
  </si>
  <si>
    <t>SEVERINO PEREIRA DANTAS</t>
  </si>
  <si>
    <t>SEVERINO RAIMUNDO FEITOSA NETO</t>
  </si>
  <si>
    <t>SEYANE MENDONCA DE ANDRADE MORAIS</t>
  </si>
  <si>
    <t>SHALLON FAUSTINO DOS SANTOS</t>
  </si>
  <si>
    <t>SHAMARA NIMERY SAAD RACHED</t>
  </si>
  <si>
    <t>SHEILA LUCENA COSTA DE LIMA</t>
  </si>
  <si>
    <t>SHEILA ROSSY GOMES GUEDES</t>
  </si>
  <si>
    <t>SHEYLA NATALIA DE MEDEIROS</t>
  </si>
  <si>
    <t>SHEYLLA GOMES DE MELO</t>
  </si>
  <si>
    <t>SHIRLEY COSTA DA SILVA</t>
  </si>
  <si>
    <t>SHISLAINE PRISCILA GUEDES CABRAL</t>
  </si>
  <si>
    <t>SIBELLE RACHEL DOMICIANO DANTAS MARTINS</t>
  </si>
  <si>
    <t>SIBELLY STEPHANNY ALVES DE SOUZA</t>
  </si>
  <si>
    <t>SIDNEY BARBOSA LOPES</t>
  </si>
  <si>
    <t>SIDNEY BEZERRA DE LIMA</t>
  </si>
  <si>
    <t>SIDNEY RAILSON DE LIMA RUFINO</t>
  </si>
  <si>
    <t>SIDNEY SANDRINNI MIRANDA DE QUEIROZ</t>
  </si>
  <si>
    <t>SILVANA DE SOUZA MELO</t>
  </si>
  <si>
    <t>SILVANA MEDEIROS RAMALHO</t>
  </si>
  <si>
    <t>SILVANIA TEREZA DE MORAIS ARAUJO</t>
  </si>
  <si>
    <t>SILVIA CARDOSO MAIA</t>
  </si>
  <si>
    <t>SILVIA YARITSA PEREIRA MOTA</t>
  </si>
  <si>
    <t>SILVINO GILVAN SANTOS DE SOUZA</t>
  </si>
  <si>
    <t>SILVIO RENATO DE SOUZA CARVALHO</t>
  </si>
  <si>
    <t>SIMAO PEDRO GONCALVES DA COSTA</t>
  </si>
  <si>
    <t>SIMONE ALMEIDA FARIAS DE BARROS</t>
  </si>
  <si>
    <t>SIMONE PEREIRA SANTOS DE ARAUJO</t>
  </si>
  <si>
    <t>SIMONE PORFIRIO DE SOUZA</t>
  </si>
  <si>
    <t>SIMONEIDE BERNARDINO DOS SANTOS</t>
  </si>
  <si>
    <t>SIMONY BATISTA DE MEDEIROS</t>
  </si>
  <si>
    <t>SINDIO FIGUEIREDO DE ALBUQUERQUE BISNETO</t>
  </si>
  <si>
    <t>SIVORI NATCHEZ SANTOS BARRETO</t>
  </si>
  <si>
    <t>SOPHIA TOMEI</t>
  </si>
  <si>
    <t>SORAIA SUDERIO DA SILVA</t>
  </si>
  <si>
    <t>STEFANE BRITO DE MOURA</t>
  </si>
  <si>
    <t>STEFANY DANIELE FERNANDES DA SILVA</t>
  </si>
  <si>
    <t>STEFANY FLORENTINO DA SILVA OLIVEIRA</t>
  </si>
  <si>
    <t>STENIO DA SILVA PEREIRA</t>
  </si>
  <si>
    <t>STENIO TORRES TIMOTHEO FIGUEIREDO</t>
  </si>
  <si>
    <t>STHEFFANY LARISSA DUARTE DA SILVA</t>
  </si>
  <si>
    <t>STIVE ANDERSON FERREIRA LIMA</t>
  </si>
  <si>
    <t>SUELENE CARNEIRO</t>
  </si>
  <si>
    <t>SUELIR PEREIRA SILVA DE MORAIS</t>
  </si>
  <si>
    <t>SUELLEN TAMARA ALVES DE ARAUJO</t>
  </si>
  <si>
    <t>SUENIA ALEXANDRE DA SILVA</t>
  </si>
  <si>
    <t>SUENIA FERNANDES DA SILVA</t>
  </si>
  <si>
    <t>SULEYA DE MEDEIROS BATISTA PEREIRA</t>
  </si>
  <si>
    <t>SUZANA MAYELE FARIAS FERNANDES</t>
  </si>
  <si>
    <t>SUZICLEYDE CAVALCANTI PESSOA JARDIM</t>
  </si>
  <si>
    <t>SYLMARA MACENA COSTA</t>
  </si>
  <si>
    <t>SYLVINO MAGNO SOARES MARTINS</t>
  </si>
  <si>
    <t>SYNARA LUIZA PALITOT FERNANDES DE CARVALHO</t>
  </si>
  <si>
    <t>SYTANIA DE SANTANA SANTOS</t>
  </si>
  <si>
    <t>TAHYS DE SOUZA TEIXEIRA</t>
  </si>
  <si>
    <t>TAINARA BATISTA DA CRUZ</t>
  </si>
  <si>
    <t>TAIRONIS LIBERATO DE SOUSA</t>
  </si>
  <si>
    <t>TALINE HENRIQUE DA SILVA</t>
  </si>
  <si>
    <t>TALITA FERREIRA DE FREITAS</t>
  </si>
  <si>
    <t>TAMERA INGLIND SANTOS MENDES</t>
  </si>
  <si>
    <t>TAMIRES VARELA ALVES CALDAS</t>
  </si>
  <si>
    <t>TAMIRIS BEZERRA DA SILVA</t>
  </si>
  <si>
    <t>TAMIRIS SANTOS DE OLIVEIRA</t>
  </si>
  <si>
    <t>TAMYRES HERCULANO PEREIRA</t>
  </si>
  <si>
    <t>TANIA MARIA ALVES DA SILVA</t>
  </si>
  <si>
    <t>TANIA MARIA DA SILVA</t>
  </si>
  <si>
    <t>TARCIANA CARNEIRO GUEDES</t>
  </si>
  <si>
    <t>TARCIO CAVALCANTE GARCIA DE MEDEIROS</t>
  </si>
  <si>
    <t>TARCISIO ARAUJO DE MEDEIROS</t>
  </si>
  <si>
    <t>TARSILA PINHEIRO DA ROCHA</t>
  </si>
  <si>
    <t>TATIANA FELIPE MONTEIRO ESTRELA DE OLIVEIRA</t>
  </si>
  <si>
    <t>TATIANA MARIA DE ALMEIDA</t>
  </si>
  <si>
    <t>TATIANNE DE FIGUEIREDO MILAGRES</t>
  </si>
  <si>
    <t>TAYLLA MARIA ALEXANDRE LOURENCO DA SILVA</t>
  </si>
  <si>
    <t>TAYNA COUTINHO LIMA</t>
  </si>
  <si>
    <t>TAYNA EMANUELLY DE MENEZES CAMPOS</t>
  </si>
  <si>
    <t>TAYNARA FERREIRA DA SILVA</t>
  </si>
  <si>
    <t>TAYSA TAMARA COSTA ARAGAO</t>
  </si>
  <si>
    <t>TAYSE MARCELA LIMA DOS SANTOS</t>
  </si>
  <si>
    <t>TERESA CRISTINA SANTANA DE MACEDO</t>
  </si>
  <si>
    <t>TEREZA RAQUEL CAMPOS SOARES DE CARVALHO</t>
  </si>
  <si>
    <t>TEREZINHA DE JESUS TOLENTINO BARREIRO</t>
  </si>
  <si>
    <t>TESSYO JOSE ALVES PAIVA</t>
  </si>
  <si>
    <t>THAINARA DE ALMEIDA MONTEIRO CALDAS</t>
  </si>
  <si>
    <t>THAIS CYBELLE ALBUQUERQUE DE MORAIS</t>
  </si>
  <si>
    <t>THAIS DANTAS FERREIRA</t>
  </si>
  <si>
    <t>THAIS PEREIRA FELIPE</t>
  </si>
  <si>
    <t>THAIS REGINA ALMEIDA DO NASCIMENTO</t>
  </si>
  <si>
    <t>THAIS VICENTE DOS SANTOS</t>
  </si>
  <si>
    <t>THAISA MARIA DE ALMEIDA MONTEIRO CALDAS</t>
  </si>
  <si>
    <t>THAISE ARIADNE RAMOS SANTOS</t>
  </si>
  <si>
    <t>THALES MATHEWS ACCIOLY VIANA DE OLIVEIRA</t>
  </si>
  <si>
    <t>THALLES EMANUEL FERREIRA DA SILVA</t>
  </si>
  <si>
    <t>THALYTA ALVES DA SILVA SANTOS</t>
  </si>
  <si>
    <t>THALYTA EVELLYN RODRIGUES DE OLIVEIRA</t>
  </si>
  <si>
    <t>THAMARA DE BRITO MALHEIROS</t>
  </si>
  <si>
    <t>THAMIRES JOVINO DA SILVA</t>
  </si>
  <si>
    <t>THAMIRES VIEIRA FILGUEIRA</t>
  </si>
  <si>
    <t>THAMIRES VITORIA DA SILVA</t>
  </si>
  <si>
    <t>THAYANNE VICTORIA DA SILVA FARIAS</t>
  </si>
  <si>
    <t>THAYENNY RAPHAELLY ALVES SANTOS SILVA</t>
  </si>
  <si>
    <t>THAYNNARA PEREIRA MELO</t>
  </si>
  <si>
    <t>THAYRONE TALLIS DA SILVA LEITE TEIXEIRA</t>
  </si>
  <si>
    <t>THEMISTOCLES SABINO ANGELO</t>
  </si>
  <si>
    <t>THERESA HELOISA VALERIANO DE OLIVEIRA MARQUES</t>
  </si>
  <si>
    <t>THIAGO ALEXANDRINO BRAGA</t>
  </si>
  <si>
    <t>THIAGO BATISTA DE OLIVEIRA</t>
  </si>
  <si>
    <t>THIAGO CANDIDO PINHEIRO ALUSTAU</t>
  </si>
  <si>
    <t>THIAGO DAS CHAGAS FERREIRA</t>
  </si>
  <si>
    <t>THIAGO DE SOUZA FREITAS</t>
  </si>
  <si>
    <t>THIAGO DOS SANTOS POTTER</t>
  </si>
  <si>
    <t>THIAGO FREIRE HENRIQUES</t>
  </si>
  <si>
    <t>THIAGO GOMES DO NASCIMENTO</t>
  </si>
  <si>
    <t>THIAGO HENRIQUE ALVES DE MENEZES</t>
  </si>
  <si>
    <t>THIAGO SANTOS DE ARAUJO</t>
  </si>
  <si>
    <t>THIAGO SOARES DE AZEVEDO LIMA</t>
  </si>
  <si>
    <t>THIAGO SOUZA FARIAS GAMBARRA</t>
  </si>
  <si>
    <t>THIEGO DAMASIO BANDEIRA BERNAOLA</t>
  </si>
  <si>
    <t>THOMAS MAGNUM GOMES MACIEL</t>
  </si>
  <si>
    <t>THONMAS DE SOUSA MARINHO JUNIOR</t>
  </si>
  <si>
    <t>TIAGO ANDRIALY DE ALMEIDA MARQUES</t>
  </si>
  <si>
    <t>TIAGO DOS SANTOS CARVALHO</t>
  </si>
  <si>
    <t>TIAGO ELIAS DA SILVA</t>
  </si>
  <si>
    <t>TIAGO SOARES DE MELO</t>
  </si>
  <si>
    <t>TIBERIO DE CARVALHO TROCOLI</t>
  </si>
  <si>
    <t>TIBURTINO PEREIRA MATOS</t>
  </si>
  <si>
    <t>TONY VICTOR MEDEIROS DA SILVA</t>
  </si>
  <si>
    <t>TUANNA DE BRITO VIEIRA</t>
  </si>
  <si>
    <t>UILSON NOBREGA DA SILVA JUNIOR</t>
  </si>
  <si>
    <t>ULISSES MOISES DE ARAUJO</t>
  </si>
  <si>
    <t>URSULA KEYLA FEITOSA MORAIS</t>
  </si>
  <si>
    <t>VALDEIR BALTAZAR DA SILVA</t>
  </si>
  <si>
    <t>VALDEMIR PEDRO EUGENIO JUNIOR</t>
  </si>
  <si>
    <t>VALDENICE FELIX DA COSTA ANDRADE</t>
  </si>
  <si>
    <t>VALDERI IGOR QUERINO DE SOUZA</t>
  </si>
  <si>
    <t>VALDETE RODRIGUES DA FONSECA</t>
  </si>
  <si>
    <t>VALDICLEA DA SILVA NASCIMENTO</t>
  </si>
  <si>
    <t>VALDIVAN FERREIRA DE FIGUEREDO</t>
  </si>
  <si>
    <t>VALESCA RAYANE RODRIGUES DA SILVA</t>
  </si>
  <si>
    <t>VALMIR BORGES DE MORAIS JUNIOR</t>
  </si>
  <si>
    <t>VALMIR EURICO ALVES FILHO</t>
  </si>
  <si>
    <t>VALMIRA DO NASCIMENTO ROSAS</t>
  </si>
  <si>
    <t>VALQUIRIA DE ARAUJO SILVA SOUZA</t>
  </si>
  <si>
    <t>VAMBERGUE ALVES GUEDES</t>
  </si>
  <si>
    <t>VAMBERTO DO NASCIMENTO SILVA</t>
  </si>
  <si>
    <t>VANDA LIGIA SILVA DE LUCENA</t>
  </si>
  <si>
    <t>VANDA LUCIA ALVES DE ANDRADE</t>
  </si>
  <si>
    <t>VANDERLEY DO NASCIMENTO</t>
  </si>
  <si>
    <t>VANDERLIR DOMINGOS FERREIRA FILHO</t>
  </si>
  <si>
    <t>VANDICK ALBUQUERQUE DE ANDRADE JUNIOR</t>
  </si>
  <si>
    <t>VANDINALDO CARLOS DA SILVA</t>
  </si>
  <si>
    <t>VANESSA AVELINO ALMEIDA</t>
  </si>
  <si>
    <t>VANESSA DA SILVA MENEZES</t>
  </si>
  <si>
    <t>VANESSA FERREIRA DE LIMA CORREIA</t>
  </si>
  <si>
    <t>VANESSA MAARIA MAGALHAES NUNES COSTA</t>
  </si>
  <si>
    <t>VANESSA MARIA DE LIMA FELIZARDO</t>
  </si>
  <si>
    <t>VANESSA MARIA SANTOS DA SILVA</t>
  </si>
  <si>
    <t>VANESSA MUNIZ MAXIMIANO</t>
  </si>
  <si>
    <t>VANESSA ROMELIA ALVES DOS SANTOS</t>
  </si>
  <si>
    <t>VANIA ARAGAO DE ALBUQUERQUE LOUREIRO</t>
  </si>
  <si>
    <t>VANIA MARIA RAMOS DE AGUIAR</t>
  </si>
  <si>
    <t>VANIA PAULA DE OLIVEIRA ALVES</t>
  </si>
  <si>
    <t>VANJA DE CASSIA DE MACEDO OLIVEIRA</t>
  </si>
  <si>
    <t>VERA LUCIA DE SOUZA SILVA</t>
  </si>
  <si>
    <t>VERONICA DE JESUS ASSIS</t>
  </si>
  <si>
    <t>VERONICA DE LOURDES PEREIRA DE OLIVEIRA CORDE</t>
  </si>
  <si>
    <t>VERONICA FELIX DOS SANTOS</t>
  </si>
  <si>
    <t>VERONICA ISMAEL DE OLIVEIRA</t>
  </si>
  <si>
    <t>VERONICA MARIA SERRANO DE FRANCA</t>
  </si>
  <si>
    <t>VICENTE DE VASCONCELO SANTIAGO</t>
  </si>
  <si>
    <t>VICENTE PAULINO DOS SANTOS</t>
  </si>
  <si>
    <t>VICTOR ALBERTO DE SOUZA</t>
  </si>
  <si>
    <t>VICTOR DA COSTA MONTEIRO NETO</t>
  </si>
  <si>
    <t>VICTOR GABRIEL COSTA MAMEDE</t>
  </si>
  <si>
    <t>VICTOR HENRIQUE ALVES FERREIRA</t>
  </si>
  <si>
    <t>VICTOR HUGO DA SILVA SOUZA</t>
  </si>
  <si>
    <t>VICTOR HUGO SOUZA REZENDE</t>
  </si>
  <si>
    <t>VICTOR LORETO MEIRA</t>
  </si>
  <si>
    <t>VICTOR LUCAS ARAUJO BARBOSA</t>
  </si>
  <si>
    <t>VICTOR SANTOS TAMER</t>
  </si>
  <si>
    <t>VICTORIA SIMOES FREIRE</t>
  </si>
  <si>
    <t>VILMA ALVES LIMA</t>
  </si>
  <si>
    <t>VILMA TRIGUEIRO LUCENA DA CRUZ</t>
  </si>
  <si>
    <t>VILMAR ALVES DE MELO</t>
  </si>
  <si>
    <t>VINICIUS DE ANDRADE SILVA</t>
  </si>
  <si>
    <t>VINICIUS DE BRITO CABRAL</t>
  </si>
  <si>
    <t>VINICIUS DE MEDEIROS ARAUJO</t>
  </si>
  <si>
    <t>VINICIUS EMANUEL AQUINO DOS SANTOS</t>
  </si>
  <si>
    <t>VINICIUS FERREIRA DE MEDEIROS</t>
  </si>
  <si>
    <t>VINICIUS HENRIQUE DA CONCEICAO COUTINHO</t>
  </si>
  <si>
    <t>VINICIUS JOSE DE MORAIS MELO</t>
  </si>
  <si>
    <t>VINICIUS MATHAUS SANTOS SILVA</t>
  </si>
  <si>
    <t>VINICIUS PEREIRA BERNARDO</t>
  </si>
  <si>
    <t>VINICIUS SILVA DE MORAES</t>
  </si>
  <si>
    <t>VINICIUS TORRES ROLIM</t>
  </si>
  <si>
    <t>VIRGINIA ARAGAO DE ALMEIDA</t>
  </si>
  <si>
    <t>VIRGINIA FERREIRA MAIA</t>
  </si>
  <si>
    <t>VIRGINIA MARIA DA SILVA</t>
  </si>
  <si>
    <t>VITAL LIMA CRUZ DE MELO</t>
  </si>
  <si>
    <t>VITAL MANGUEIRA DE FIGUEIREDO</t>
  </si>
  <si>
    <t>VITOR BRENO LACERDA LINS</t>
  </si>
  <si>
    <t>VITOR LUCIO DOMINGUES FERREIRA</t>
  </si>
  <si>
    <t>VITORIA ALCIDIA PINTO DA ROCHA</t>
  </si>
  <si>
    <t>VITORIA DA SILVA GOMES</t>
  </si>
  <si>
    <t>VITORIA FERNANDA JOVELINO DE PONTES FERREIRA</t>
  </si>
  <si>
    <t>VITORIA FRANCISCA DUTRA DE SOUZA</t>
  </si>
  <si>
    <t>VITORIA MAGALHAES DA SILVA</t>
  </si>
  <si>
    <t>VITORIA MIRANDA ANDRADE SILVA</t>
  </si>
  <si>
    <t>VIVIAN RAFAELE DA SILVA CANDIDO</t>
  </si>
  <si>
    <t>VIVIANE BRITTO PESSOA DE LUCENA TARGINO</t>
  </si>
  <si>
    <t>VIVIANE DE ANDRADE VALONES</t>
  </si>
  <si>
    <t>VIVIANE PEDRO DE LIMA</t>
  </si>
  <si>
    <t>VIVIANE PINHEIRO DOS SANTOS</t>
  </si>
  <si>
    <t>WAGNA BEZERRA SILVA ROSENDO</t>
  </si>
  <si>
    <t>WAGNER CARLOS GALDINO DO MONTE JUNIOR</t>
  </si>
  <si>
    <t>WAGNER DA SILVA ANDRADE</t>
  </si>
  <si>
    <t>WAGNER GABRIEL ALMEIDA ALVES</t>
  </si>
  <si>
    <t>WAGNER MOURA BRITO</t>
  </si>
  <si>
    <t>WAGNER NUNES DE SOUSA</t>
  </si>
  <si>
    <t>WALDECK DA PAZ GOMES DA SILVA</t>
  </si>
  <si>
    <t>WALESKA BRUNA COSTA DE LUCENA</t>
  </si>
  <si>
    <t>WALISON SEBASTIAO DA SILVA</t>
  </si>
  <si>
    <t>WALISSON FELIPE DE ARAUJO BATISTA</t>
  </si>
  <si>
    <t>WALLISON FABIANO FABRICIO DE VASCONCELOS</t>
  </si>
  <si>
    <t>WALLYSON DE SOUZA FERREIRA DA NOBREGA</t>
  </si>
  <si>
    <t>WALMIRA TEIXEIRA DE SOUZA</t>
  </si>
  <si>
    <t>WALMON DO NASCIMENTO ALVES</t>
  </si>
  <si>
    <t>WALTER MARIO GOES DA LUZ JUNIOR</t>
  </si>
  <si>
    <t>WALTER MONTEIRO LINO</t>
  </si>
  <si>
    <t>WALTER RODRIGUES DA SILVA</t>
  </si>
  <si>
    <t>WANDELLY DE LIMA SOUZA</t>
  </si>
  <si>
    <t>WANDERLAN BATISTA SOARES</t>
  </si>
  <si>
    <t>WANDERLAN PEREIRA DE MORAIS</t>
  </si>
  <si>
    <t>WANDERLEI MEDEIROS DO NASCIMENTO</t>
  </si>
  <si>
    <t>WANDSON EVARISTO SILVA</t>
  </si>
  <si>
    <t>WANESSA BEZERRA DE LIMA MOREIRA</t>
  </si>
  <si>
    <t>WANESSA KARLA DE SOUZA</t>
  </si>
  <si>
    <t>WANESSA RAMONY BRASIL GOMES</t>
  </si>
  <si>
    <t>WASHINGTON VITORINO DA SILVA SANTOS</t>
  </si>
  <si>
    <t>WBERLANDIA SILVA MORAIS</t>
  </si>
  <si>
    <t>WELANDO SANTOS DE LIMA</t>
  </si>
  <si>
    <t>WELLINGTON CARNEIRO DE ARAUJO</t>
  </si>
  <si>
    <t>WELLINGTON DE SOUZA BRITO</t>
  </si>
  <si>
    <t>WELLINGTON JAGUARIBE SUASSUNA</t>
  </si>
  <si>
    <t>WELSON VITURINO DA SILVA</t>
  </si>
  <si>
    <t>WELTHIMA FIGUEIREDO DE FREITAS</t>
  </si>
  <si>
    <t>WENDELL LUCENA MAIA</t>
  </si>
  <si>
    <t>WERGNIAUD ANTONIO BRECKENFELD ALEXANDRE</t>
  </si>
  <si>
    <t>WERTON GOMES DA SILVA</t>
  </si>
  <si>
    <t>WESLEY CASTRO DE SA</t>
  </si>
  <si>
    <t>WESLEY GOUVEIA DE FARIAS</t>
  </si>
  <si>
    <t>WESLEY MARIANO FELIX DA SILVA</t>
  </si>
  <si>
    <t>WESLLEY EDSON DA SILVA ALBUQUERQUE</t>
  </si>
  <si>
    <t>WEVERTON CARLOS FIDELIS MARINHO</t>
  </si>
  <si>
    <t>WEVERTON SILVA DOS SANTOS</t>
  </si>
  <si>
    <t>WICTOR MARQUES MARIZ</t>
  </si>
  <si>
    <t>WILDELLAMS VERAS VARELA FONSECA</t>
  </si>
  <si>
    <t>WILKE ITALLO THOMPSON CORREIA DA SILVA</t>
  </si>
  <si>
    <t>WILLAMY FELIX DA SILVA</t>
  </si>
  <si>
    <t>WILLAN RODRIGUES DE LIMA</t>
  </si>
  <si>
    <t>WILLEMBERG ANDRADE DA SILVA</t>
  </si>
  <si>
    <t>WILLIAM RICARDO GOUVEIA SILVA</t>
  </si>
  <si>
    <t>WILLIAMS DOS SANTOS SILVA</t>
  </si>
  <si>
    <t>WILLIAMS GLADSTONE DE CASTRO LEAO</t>
  </si>
  <si>
    <t>WILLIAN BEZERRA ALVES</t>
  </si>
  <si>
    <t>WILLIAN LIMA DA SILVA</t>
  </si>
  <si>
    <t>WILLIANE GOMES FERREIRA</t>
  </si>
  <si>
    <t>WILLIANS FABIO DA ROCHA JUNIOR</t>
  </si>
  <si>
    <t>WILMA ALEXANDRE DO NASCIMENTO</t>
  </si>
  <si>
    <t>WILMA BARBOSA DE SOUZA</t>
  </si>
  <si>
    <t>WILSON DE SOUSA MELO</t>
  </si>
  <si>
    <t>WILSON RODRIGUES DOS SANTOS</t>
  </si>
  <si>
    <t>WISLLAN VINICIUS VIEIRA BARBOSA</t>
  </si>
  <si>
    <t>WLISSES DE ALMEIDA DA SILVA</t>
  </si>
  <si>
    <t>WULIAN MAX AZEVEDO SILVA</t>
  </si>
  <si>
    <t>YAGO MATHEUS DE MELO WANDERLEY</t>
  </si>
  <si>
    <t>YAMMA CIBELLE CANDEIA DE LUCENA PIRES</t>
  </si>
  <si>
    <t>YANKO MARCIO SANTOS DE SOUZA</t>
  </si>
  <si>
    <t>YANNE CHRISTINNE MARQUES DE FIGUEIREDO DANTAS</t>
  </si>
  <si>
    <t>YANNE DE MELO E SILVA RODRIGUES LEITAO</t>
  </si>
  <si>
    <t>YANNY CANDIDO ANGELO DE ARAUJO</t>
  </si>
  <si>
    <t>YASMIN FARIAS DE ALMEIDA</t>
  </si>
  <si>
    <t>YASMIN LUCENA DE OLIVEIRA CRUZ</t>
  </si>
  <si>
    <t>YLENA LUNA FONTES TENORIO</t>
  </si>
  <si>
    <t>YURI HENRIQUE MORAIS DE BARROS</t>
  </si>
  <si>
    <t>YVANILDO OLIVEIRA</t>
  </si>
  <si>
    <t>ZAID ALEXANDRO GALDINO SANTIAGO</t>
  </si>
  <si>
    <t>ZULMIRA FERREIRA DE FRANCA</t>
  </si>
  <si>
    <t>ITALO LEONNY ONOFRE DOS SANTOS</t>
  </si>
  <si>
    <t>RAIMUNDA TAMIRES DA SILVA</t>
  </si>
  <si>
    <t>ALEFF ARCENIO RODRIGUES</t>
  </si>
  <si>
    <t>DAGMAR NAYARA BARROS DA SILVA BEZERRA</t>
  </si>
  <si>
    <t>ERICA TEREZA XAVIER DE SOUSA</t>
  </si>
  <si>
    <t>LIVIA APARECIDA PEREIRA DA COSTA E SILVA</t>
  </si>
  <si>
    <t>MANOEL DEODATO DA CRUZ NETO</t>
  </si>
  <si>
    <t>MARIA EDILEIDE VIRGULINO DA COSTA VERISSIMO</t>
  </si>
  <si>
    <t>NAYANE MARCELLY FERREIRA DA SILVA</t>
  </si>
  <si>
    <t>PRISCILA RAQUEL SOUZA FREITAS</t>
  </si>
  <si>
    <t>TERESA VITORIA DA SILVA</t>
  </si>
  <si>
    <t>MARCIO PIMENTEL RODRIGUES</t>
  </si>
  <si>
    <t>ANA KARINA CUNHA LOPES</t>
  </si>
  <si>
    <t>EMMANUEL ARAUJO DE BARROS JUNIOR</t>
  </si>
  <si>
    <t>FELIPE FERREIRA DA SILVA</t>
  </si>
  <si>
    <t>HELEN KATHLEEN VICTOR DA SILVA</t>
  </si>
  <si>
    <t>HINDEMBURGO JOSE HENRIQUES DE MELLO</t>
  </si>
  <si>
    <t>INGRID LUYSE BARACUHY MELO DE LIMA</t>
  </si>
  <si>
    <t>IRYS CAROLINNE DA SILVA SANTOS</t>
  </si>
  <si>
    <t>JOANA BENICIO DE MELO LIMA</t>
  </si>
  <si>
    <t>JOAO LUCAS DE MATOS MAURICIO</t>
  </si>
  <si>
    <t>LAYSSA SOCORRO LEANDRO DE AMORIM</t>
  </si>
  <si>
    <t>LETICIA BEZERRA DE VASCONCELOS</t>
  </si>
  <si>
    <t>NIVEA DE MATOS NASCIMENTO</t>
  </si>
  <si>
    <t>ZENILDO MENDES DE ARAUJO</t>
  </si>
  <si>
    <t>DICLEAN EVANGELISTA DOS SANTOS</t>
  </si>
  <si>
    <t>EDVALDO LUIZ BALBINO RIBEIRO</t>
  </si>
  <si>
    <t>CARLA GORETH ARAUJO DA SILVA FARIAS</t>
  </si>
  <si>
    <t>NATHALIA MEDEIROS DE SOUZA SARINHO</t>
  </si>
  <si>
    <t>ANTONIO ROMAO DOS SANTOS NETO</t>
  </si>
  <si>
    <t>CAINA SILVA DE OLIVEIRA</t>
  </si>
  <si>
    <t>IARA TERESA DE FARIAS SOUSA</t>
  </si>
  <si>
    <t>INACIA RUBIA VILAR</t>
  </si>
  <si>
    <t>IRIA DOS SANTOS DANTAS</t>
  </si>
  <si>
    <t>JOSE MARCOS DA SILVA</t>
  </si>
  <si>
    <t>JOSE ROSINALDO BARBOSA DA SILVA</t>
  </si>
  <si>
    <t>JOSE SANTINO BARBOSA</t>
  </si>
  <si>
    <t>JOSEANE FELIX PEREIRA</t>
  </si>
  <si>
    <t>JOSEFA ADELIA DE ANDRADE</t>
  </si>
  <si>
    <t>JUCELANIA MENDES DE SA FIGUEIREDO</t>
  </si>
  <si>
    <t>KATIA MARIA DE FRANCA CARNEIRO DINIZ</t>
  </si>
  <si>
    <t>KLAYTON NUNES RODRIGUES</t>
  </si>
  <si>
    <t>KLEBER HERCULANO DE MORAES</t>
  </si>
  <si>
    <t>LIGIA DA SILVA FERNANDES</t>
  </si>
  <si>
    <t>LUANA CARLA SOARES DA SILVA</t>
  </si>
  <si>
    <t>MARCELO CRISTOVAO DA SILVA</t>
  </si>
  <si>
    <t>ROGERIO FERREIRA DE SOUSA</t>
  </si>
  <si>
    <t>RUAN COSTA VIEIRA</t>
  </si>
  <si>
    <t>ANDREA WANESSA FERRARO MENDONCA DE ALENCAR</t>
  </si>
  <si>
    <t>BRUNO JORGE PEREIRA DE BRITO</t>
  </si>
  <si>
    <t>BRUNO MARCOS BELMONT DE MEDEIROS</t>
  </si>
  <si>
    <t>EDVALDO BORGES DE SOUZA</t>
  </si>
  <si>
    <t>JOAO VICTOR VIEIRA DE CARVALHO</t>
  </si>
  <si>
    <t>JULIO CESAR MENDES</t>
  </si>
  <si>
    <t>KAWANA SHELEN DA SILVA OTON</t>
  </si>
  <si>
    <t>LUIZ CARLOS BEZERRA DA SILVA</t>
  </si>
  <si>
    <t>LUIZ LANDERSON LIMA DA SILVA</t>
  </si>
  <si>
    <t>MUCIO PESSOA DE MENDONCA</t>
  </si>
  <si>
    <t>PHILLIPPE ANTONIO RUFFO ALCANTARA</t>
  </si>
  <si>
    <t>SANDRO FREIRES DE LIMA TAVARES</t>
  </si>
  <si>
    <t>SERGIO HENRIQUE NORONHA PICADO</t>
  </si>
  <si>
    <t>ISMARK DO NASCIMENTO OLIVEIRA</t>
  </si>
  <si>
    <t>JUNIELSON DE PAULA NASCIMENTO</t>
  </si>
  <si>
    <t>RENAN FELIPE SANTOS REZENDE</t>
  </si>
  <si>
    <t>DANIELLE KELLY BRITO DA SILVA</t>
  </si>
  <si>
    <t>EDLA MARIA DOS SANTOS BARBOSA ALBUQUERQUE</t>
  </si>
  <si>
    <t>ELIZANGELA COUTINHO DOS SANTOS</t>
  </si>
  <si>
    <t>EUZA DE SOUZA XAVIER</t>
  </si>
  <si>
    <t>FERNANDO LUIS BORGES AFONSO BONFIM</t>
  </si>
  <si>
    <t>HELEN NILZA SANTOS PESSOA DE LUNA</t>
  </si>
  <si>
    <t>ISABELLE LINS DE CASTRO MAIA FONSECA</t>
  </si>
  <si>
    <t>ITALO ANDRADE BARBOSA</t>
  </si>
  <si>
    <t>JEREMIAS ISRAEL RODRIGUES PAIVA</t>
  </si>
  <si>
    <t>JOSILEIDE TRINDADE COSTA TAVARES</t>
  </si>
  <si>
    <t>NOISA CAMBOIM GUIMARAES</t>
  </si>
  <si>
    <t>PEDRO HENRIQUE LADISLAU DA SILVA</t>
  </si>
  <si>
    <t>RACHEL DOMINGOS MACIEIRA</t>
  </si>
  <si>
    <t>THIAGO RAMOS PAIVA DE SOUTO</t>
  </si>
  <si>
    <t>EVERTON TAFAREL COSTA DE OLIVEIRA</t>
  </si>
  <si>
    <t>JAMILLY DE SOUZA COSTA SALES</t>
  </si>
  <si>
    <t>JOSELMA ARAUJO DE LUCENA</t>
  </si>
  <si>
    <t>LIZANDRA MEDEIROS DOS SANTOS</t>
  </si>
  <si>
    <t>MARCIA LUSTOSA FELIX GUEDES</t>
  </si>
  <si>
    <t>THIAGO CARLOS DA SILVA</t>
  </si>
  <si>
    <t>ADAUTINA FERNANDES DE ARAUJO</t>
  </si>
  <si>
    <t>ADRIANA VASCONCELOS DA SILVA EVANGELISTA</t>
  </si>
  <si>
    <t>ALDOVANDRO DE SOUZA BALBINO</t>
  </si>
  <si>
    <t>ANA LUCIA FELIX DO NASCIMENTO</t>
  </si>
  <si>
    <t>ANA LUISA BARROS FIGUEIREDO DE MORAIS</t>
  </si>
  <si>
    <t>ANA MARIA FERREIRA</t>
  </si>
  <si>
    <t>ANA PAULA DE CARVALHO FEITOSA</t>
  </si>
  <si>
    <t>ANDRE MENDES ARAUJO</t>
  </si>
  <si>
    <t>ANTONIA GIVANEIDE DE OLIVEIRA</t>
  </si>
  <si>
    <t>ANTONIO ADAILTON FERNANDES</t>
  </si>
  <si>
    <t>BRUNO ENEDINO DE OLIVEIRA SILVA</t>
  </si>
  <si>
    <t>CICERO MARQUES DA SILVA</t>
  </si>
  <si>
    <t>CLEONE AGRA DA SILVA</t>
  </si>
  <si>
    <t>CYLL FARNE ANTONIO LINS ARAUJO</t>
  </si>
  <si>
    <t>CYNTHIA FONSECA TOSCANO</t>
  </si>
  <si>
    <t>DAVID GABRIEL COSTA DE SOUZA</t>
  </si>
  <si>
    <t>DAVID ROSA DE LIMA JUNIOR VAZ</t>
  </si>
  <si>
    <t>EDILSON GOMES FIRMINO</t>
  </si>
  <si>
    <t>EDIVALDO DA SILVA GONCALVES</t>
  </si>
  <si>
    <t>EDVALDO FLORENTINO DA SILVA</t>
  </si>
  <si>
    <t>ELAINE PRISCILA DA SILVA LEITE</t>
  </si>
  <si>
    <t>ELISANGELA DE SOUZA FREITAS</t>
  </si>
  <si>
    <t>ELLEN FERREIRA DE FRANCA</t>
  </si>
  <si>
    <t>FRANCISCA MARCIA SILVA DE ANDRADE CAVALCANTI</t>
  </si>
  <si>
    <t>GABRIELLY BIANCA ARAUJO NUNES DE SOUZA</t>
  </si>
  <si>
    <t>GERALDO PETRONIO BARBOSA</t>
  </si>
  <si>
    <t>HELIDA CARLA VALDEVINO DANTAS SOARES</t>
  </si>
  <si>
    <t>ITALO DIAS MONROE PONTES</t>
  </si>
  <si>
    <t>IVANILDA RODRIGUES BERTO MENINO</t>
  </si>
  <si>
    <t>IZAURA PEREIRA DA SILVA MONTEIRO</t>
  </si>
  <si>
    <t>JAILTON BEZERRA MENDES</t>
  </si>
  <si>
    <t>JAMYLE FERREIRA FRANCA SOARES</t>
  </si>
  <si>
    <t>JOSE BENICIO DOS SANTOS SILVA</t>
  </si>
  <si>
    <t>JOSE GREGORIO DA SILVA FEITOSA</t>
  </si>
  <si>
    <t>KALINE BARRETO DE AQUINO TEIXEIRA ALVES</t>
  </si>
  <si>
    <t>KARLA HERIKA DA SILVA ARAUJO</t>
  </si>
  <si>
    <t>KAWANY STELEN DA SILVA OTON</t>
  </si>
  <si>
    <t>KETILLY AMARANTE DINIZ</t>
  </si>
  <si>
    <t>LADEILSON ARAUJO DE BRITO</t>
  </si>
  <si>
    <t>LEANDRO MARTINS DE OLIVEIRA</t>
  </si>
  <si>
    <t>LUANA CAROLINA ALEXANDRE DANTAS</t>
  </si>
  <si>
    <t>LUCIANA CRISTINA MENDES LUCENA</t>
  </si>
  <si>
    <t>LUIZ DE LIMA SILVA</t>
  </si>
  <si>
    <t>MARCELO DE SOUSA BARBOSA</t>
  </si>
  <si>
    <t>MARCOS HENRIQUE RIBEIRO E SILVA</t>
  </si>
  <si>
    <t>MARIA DE FATIMA ALMEIDA DA SILVA</t>
  </si>
  <si>
    <t>MARIA DENISE DE ALMEIDA FALCAO</t>
  </si>
  <si>
    <t>MARIA JEANE SILVA OLIVEIRA</t>
  </si>
  <si>
    <t>MARIA JOSE MOREIRA DA SILVA</t>
  </si>
  <si>
    <t>MARIO GOMES DA SILVA FILHO</t>
  </si>
  <si>
    <t>MAYARA INGRID SOUZA DO NASCIMENTO</t>
  </si>
  <si>
    <t>MONICA ORLANDO VIEIRA</t>
  </si>
  <si>
    <t>NADJA DA SILVA BRITO</t>
  </si>
  <si>
    <t>NATALUAN DE CARVALHO SANTOS</t>
  </si>
  <si>
    <t>PAULO FERNANDO FERREIRA</t>
  </si>
  <si>
    <t>PAULO GLYCERIO ALBUQUERQUE BANDEIRA JUNIOR</t>
  </si>
  <si>
    <t>POLLYANA GOMES PEREIRA</t>
  </si>
  <si>
    <t>RAIMUNDO DA SILVA PEREIRA</t>
  </si>
  <si>
    <t>REGINA LIOSA RODRIGUES DE FIGUEIREDO MANGUEIR</t>
  </si>
  <si>
    <t>RIVANIA LINHARES SILVA</t>
  </si>
  <si>
    <t>ROBERTA CRISTINA LIMA DA SILVA</t>
  </si>
  <si>
    <t>ROSANGELA GOMES DA SILVA</t>
  </si>
  <si>
    <t>ROSANGELA GUIMARAES BATISTA</t>
  </si>
  <si>
    <t>SILVIO ALIGHIERI FLORENCIO NUNES</t>
  </si>
  <si>
    <t>SONIA VICENTE FERREIRA</t>
  </si>
  <si>
    <t>SUELY SOARES COUTINHO</t>
  </si>
  <si>
    <t>SUZANA MARIA RABELO PEREIRA FORTE</t>
  </si>
  <si>
    <t>TAYRONE HENRIQUE DIAS SILVA</t>
  </si>
  <si>
    <t>VALDENISE CHAVES DE QUEIROZ BARBOSA</t>
  </si>
  <si>
    <t>VANIA LUCIA DA COSTA GUEDES</t>
  </si>
  <si>
    <t>WALTER JOSE AGUIAR DE CARVALHO</t>
  </si>
  <si>
    <t>ZELDA TERTO GOMES</t>
  </si>
  <si>
    <t>ADRIANO MELO DA COSTA</t>
  </si>
  <si>
    <t>AGUINALDO JOSE CARDOZO</t>
  </si>
  <si>
    <t>BRUNO EMANUEL BEZERRA DA SILVA</t>
  </si>
  <si>
    <t>GILBERTO PEREIRA MARTINS</t>
  </si>
  <si>
    <t>HELIO JOSE DOS SANTOS</t>
  </si>
  <si>
    <t>MARINEIDE SOLANGE FERREIRA RODRIGUES</t>
  </si>
  <si>
    <t>MARTA ALEXSANDRA SOARES DE OLIVEIRA</t>
  </si>
  <si>
    <t>PAULO JOSE SALES DE CARVALHO</t>
  </si>
  <si>
    <t>REINALDO DE ALMEIDA SIMOES JUNIOR</t>
  </si>
  <si>
    <t>VALERIA CAVALCANTI DO NASCIMENTO</t>
  </si>
  <si>
    <t>FRANCISCO DIASSIS DE ARAUJO SOARES</t>
  </si>
  <si>
    <t>ALDACY FERNANDES DE SOUZA GOMES</t>
  </si>
  <si>
    <t>DINALDO FERREIRA BARBOSA</t>
  </si>
  <si>
    <t>EDWARD FERREIRA VIEIRA</t>
  </si>
  <si>
    <t>ELIDA MEDEIROS E SILVA</t>
  </si>
  <si>
    <t>GRACIELE MARIA BEZERRA FERREIRA</t>
  </si>
  <si>
    <t>JOSETE MIRANDA DE LUCENA</t>
  </si>
  <si>
    <t>LUCIA DE FATIMA BARACUHY LEITE</t>
  </si>
  <si>
    <t>LUCIANA MARIA LUCENA DE MELO</t>
  </si>
  <si>
    <t>MARIA DE FATIMA MARTINS DE SALES</t>
  </si>
  <si>
    <t>MARIA DO SOCORRO FERREIRA ALENCAR</t>
  </si>
  <si>
    <t>RUANA AGRA MOURA</t>
  </si>
  <si>
    <t>RUBEM FERREIRA CACHO</t>
  </si>
  <si>
    <t>WAGNER DE BRITO LIRA LEMOS</t>
  </si>
  <si>
    <t>ADILENE DE LIMA BEZERRA DA SILVA</t>
  </si>
  <si>
    <t>DEOLINDA MARIA DE ALENCAR NETA</t>
  </si>
  <si>
    <t>ERIVANDIO MONTEIRO CHAVES</t>
  </si>
  <si>
    <t>EUNICE CARNEIRO DE SOUZA</t>
  </si>
  <si>
    <t>FABIANA DE FARIAS LIMEIRA</t>
  </si>
  <si>
    <t>GERALDA CABRAL DE SOUZA</t>
  </si>
  <si>
    <t>GERLAINE CARLOS DANTAS COSTA</t>
  </si>
  <si>
    <t>GIANNA CARLA DE MIRANDA FONSECA</t>
  </si>
  <si>
    <t>GISELE MONTEIRO CAVALCANTE</t>
  </si>
  <si>
    <t>GLICIO FREIRE DE ANDRADE</t>
  </si>
  <si>
    <t>HELMO VIEIRA PEREIRA</t>
  </si>
  <si>
    <t>HUXYLEI LUAN FARIAS GUEDES DOS SANTOS</t>
  </si>
  <si>
    <t>IREMAR MATIAS DA SILVA</t>
  </si>
  <si>
    <t>VALKIRIA DE QUEIROZ RIBEIRO</t>
  </si>
  <si>
    <t>ACRISONELIA MEDEIROS DE SOUSA ROCHA</t>
  </si>
  <si>
    <t>ADEMIR BONIFACIO DE ARAUJO</t>
  </si>
  <si>
    <t>ADRESEVANIA BORGES LAGOS</t>
  </si>
  <si>
    <t>ADRIANA MARIA ALVES DE MELO SANTOS</t>
  </si>
  <si>
    <t>AERCIA CORDEIRO DE SOUSA</t>
  </si>
  <si>
    <t>AGAMENILRA DIAS ARRUDA</t>
  </si>
  <si>
    <t>AIRTON MOREIRA ELOI FILHO</t>
  </si>
  <si>
    <t>AISHA DUANA LIRA ALMEIDA</t>
  </si>
  <si>
    <t>ALBANI GONZAGA PEREIRA</t>
  </si>
  <si>
    <t>ALBERICO CAVALCANTI DE ASSIS</t>
  </si>
  <si>
    <t>ALBERT FREDERICK DE LIMA FERNANDES</t>
  </si>
  <si>
    <t>ALBERTO CEZAR DA SILVA JUNIOR</t>
  </si>
  <si>
    <t>ALEKSANDR DAVID MOURA FERNANDES</t>
  </si>
  <si>
    <t>ALENE CARDOSO DA SILVA</t>
  </si>
  <si>
    <t>ALINE MENDES RODRIGUES TORRES</t>
  </si>
  <si>
    <t>ALINE RODRIGUES DE SALES</t>
  </si>
  <si>
    <t>ALINEIDE SILVA DANTAS RODRIGUES</t>
  </si>
  <si>
    <t>ALISSON BATISTA LUIZ</t>
  </si>
  <si>
    <t>ALISSON CRUZ DE FRANCA</t>
  </si>
  <si>
    <t>ALVARO TOLEDO NETO</t>
  </si>
  <si>
    <t>ALYSSON EDUARDO RODRIGUES MACIEL</t>
  </si>
  <si>
    <t>ANA BEATRIZ DE ALBUQUERQUE MACEDO</t>
  </si>
  <si>
    <t>ANA MARIA LISBOA CABRAL DE CASTRO</t>
  </si>
  <si>
    <t>ANA MARIA MEIRELES DE PONTES MENDES</t>
  </si>
  <si>
    <t>ANDERSON VINICIUS SANTANA DO NASCIMENTO</t>
  </si>
  <si>
    <t>ANDREA ALVES DE SANTANA</t>
  </si>
  <si>
    <t>ANDREA DE FREITAS FERREIRA</t>
  </si>
  <si>
    <t>ANGELA CRISTINA BARBOSA FUOCO</t>
  </si>
  <si>
    <t>ANGELO LEITE FILHO</t>
  </si>
  <si>
    <t>ANNA BEATRIZ QUEIROGA LOPEZ MEIRA DE ARAUJO</t>
  </si>
  <si>
    <t>ANTONIO ARRUDA DAS NEVES</t>
  </si>
  <si>
    <t>ANTONIO CARLOS NEVES DA SILVA</t>
  </si>
  <si>
    <t>ANTONIO CARLOS PEREIRA</t>
  </si>
  <si>
    <t>ANTONIO COSTA</t>
  </si>
  <si>
    <t>ANTONIO DE ASSIS OLIVEIRA</t>
  </si>
  <si>
    <t>ANTONIO ERIVALDO HENRIQUE DE SOUSA</t>
  </si>
  <si>
    <t>ANTONIO FERNANDO DA SILVA</t>
  </si>
  <si>
    <t>ANTONIO FRANCISCO SANTOS</t>
  </si>
  <si>
    <t>ANTONIO FREIRE FILHO</t>
  </si>
  <si>
    <t>ANTONIO GAMA LIMA</t>
  </si>
  <si>
    <t>ANTONIO NICACIO DA SILVA</t>
  </si>
  <si>
    <t>ANTONIO WALLACE SANTOS FRAGOSO</t>
  </si>
  <si>
    <t>ARCILA MARIA BORBA PAIVA</t>
  </si>
  <si>
    <t>ARDESSON REIS SANTANA</t>
  </si>
  <si>
    <t>ARIVAN FELINTO RODRIGUES</t>
  </si>
  <si>
    <t>BARBARA GITANA ALVES VIEIRA</t>
  </si>
  <si>
    <t>BENJAMIM GERMANO PAREDES GOMES</t>
  </si>
  <si>
    <t>BIANCA NOBREGA MEIRELES</t>
  </si>
  <si>
    <t>BRUNNA DE SOUZA ALBUQUERQUE</t>
  </si>
  <si>
    <t>BRUNO CAVALCANTI FERNANDES</t>
  </si>
  <si>
    <t>CARLA PATRICIA DE SOUSA SILVA</t>
  </si>
  <si>
    <t>CARLOS CLAYTON LEITE</t>
  </si>
  <si>
    <t>CARMEM DOLORES ARAUJO CONDE</t>
  </si>
  <si>
    <t>CELINA ALICE CARVALHO MODESTO</t>
  </si>
  <si>
    <t>CICERA ISABEL BATISTA DE MELO</t>
  </si>
  <si>
    <t>CICERO DE SOUZA MONTEIRO</t>
  </si>
  <si>
    <t>CLAUBERTA MEYER MENDES BARBOSA REGIS DE OLIVE</t>
  </si>
  <si>
    <t>CLAUDIA LUCIA MENDES CAVALCANTI</t>
  </si>
  <si>
    <t>CLAUDIO ROBERTO TOLEDO DE SANTANA</t>
  </si>
  <si>
    <t>CLEIDE MARIA DO NASCIMENTO GOMES</t>
  </si>
  <si>
    <t>CLEYTON SOARES POTTER</t>
  </si>
  <si>
    <t>COSME LOPES DO NASCIMENTO</t>
  </si>
  <si>
    <t>DAGMAR DOLORES DE MIRANDA GERMOGLIO</t>
  </si>
  <si>
    <t>DAILZA BEZERRA DO NASCIMENTO MENDES</t>
  </si>
  <si>
    <t>DAISE KELLY MARQUES CARDOSO</t>
  </si>
  <si>
    <t>DAMIAO RODRIGUES DE OLIVEIRA</t>
  </si>
  <si>
    <t>DANIEL DANTAS DINIZ</t>
  </si>
  <si>
    <t>DANIELLY SOARES DE LIMA</t>
  </si>
  <si>
    <t>DANIELY MACIEL BARROS</t>
  </si>
  <si>
    <t>DANILLO XAVIER DE LIMA SOARES</t>
  </si>
  <si>
    <t>DELSON ANDRADE DA SILVA</t>
  </si>
  <si>
    <t>DIEGO FERREIRA DA COSTA</t>
  </si>
  <si>
    <t>DILERMANDO ATHAYDE JUNIOR</t>
  </si>
  <si>
    <t>DINAH RODRIGUES DA SILVA</t>
  </si>
  <si>
    <t>DIRCE HELENA CORDEIRO PRIMOLA</t>
  </si>
  <si>
    <t>DJAILSON PESSOA FERREIRA</t>
  </si>
  <si>
    <t>EDGLEY DE LEMOS SANTOS</t>
  </si>
  <si>
    <t>EDIGLEIDSON FIDELES VALADARES</t>
  </si>
  <si>
    <t>EDILENE GOMES DA SILVA</t>
  </si>
  <si>
    <t>EDILSON DAVI ALVES</t>
  </si>
  <si>
    <t>EDIMILSON DIONISIO FALCAO</t>
  </si>
  <si>
    <t>EDIVANIA ELISA DE FIGUEIREDO</t>
  </si>
  <si>
    <t>EDJANE ALVES RODRIGUES</t>
  </si>
  <si>
    <t>EDNALDO PAIVA JUNIOR</t>
  </si>
  <si>
    <t>EDSON SEBASTIAO DE OLIVEIRA</t>
  </si>
  <si>
    <t>ELBA GEAN AZEVEDO DE ALBUQUERQUE</t>
  </si>
  <si>
    <t>ELBA JEANE PORTO DE MOURA SILVA</t>
  </si>
  <si>
    <t>ELDROVANDO CARTAXO TEMOTEO</t>
  </si>
  <si>
    <t>ELENICE NOGUEIRA DA SILVA SANTOS</t>
  </si>
  <si>
    <t>ELI DA SILVA MARTINS</t>
  </si>
  <si>
    <t>ELIOMAR UMBELINO NOBREGA FILHO</t>
  </si>
  <si>
    <t>ELISSON JOSE CHAVES BARBOSA</t>
  </si>
  <si>
    <t>ELLEN DIAS CAVALCANTE</t>
  </si>
  <si>
    <t>EMANUEL IZAU BEZERRA BONFIM</t>
  </si>
  <si>
    <t>EMILIA MARIA DE ALMEIDA ARAUJO</t>
  </si>
  <si>
    <t>EMILIA RACHEL FALCONI CAVALCANTI DE ARRUDA</t>
  </si>
  <si>
    <t>ERILSON RAFAEL SILVA</t>
  </si>
  <si>
    <t>ERISLANDIA CRUZ DE ARAUJO</t>
  </si>
  <si>
    <t>ESTHER EMILIA CARNEIRO DA CUNHA BARROS</t>
  </si>
  <si>
    <t>EUCARES DE FATIMA SILVA SANTOS</t>
  </si>
  <si>
    <t>EUCLIDES GAMA CORREIA LIMA</t>
  </si>
  <si>
    <t>EVALDO CLEIDISON NUNES DE OLIVEIRA</t>
  </si>
  <si>
    <t>EVANDRO CESAR BOTELHO DE MENEZES LINS DE ALBU</t>
  </si>
  <si>
    <t>FABIO CLAUDIO XAVIER</t>
  </si>
  <si>
    <t>FABIO LIMA DA COSTA</t>
  </si>
  <si>
    <t>FABIO LUCIANO DE ARAUJO MAIA</t>
  </si>
  <si>
    <t>FABIOLA FLAVIA GOMES CARDOSO</t>
  </si>
  <si>
    <t>FATIMA APARECIDA ALVES DE SOUSA CHAVES</t>
  </si>
  <si>
    <t>FELIX DA NOBREGA OLIVEIRA</t>
  </si>
  <si>
    <t>FERNANDO DE MELO SOBRINHO</t>
  </si>
  <si>
    <t>FERNANDO PEREIRA</t>
  </si>
  <si>
    <t>FLAVIA JULIA DE LUCENA BEZERRA</t>
  </si>
  <si>
    <t>FRANCISCO DANIEL DA SILVA</t>
  </si>
  <si>
    <t>FRANCISCO DE ASSIS DA SILVA</t>
  </si>
  <si>
    <t>FRANCISCO DE ASSIS VILAR</t>
  </si>
  <si>
    <t>FRANCISCO DE OLIVEIRA FILHO</t>
  </si>
  <si>
    <t>FRANCISCO DE SOUSA NEVES JUNIOR</t>
  </si>
  <si>
    <t>FRANCISCO FABIO SANTOS DE MELO</t>
  </si>
  <si>
    <t>FRANCISCO PAULINO DA COSTA JUNIOR</t>
  </si>
  <si>
    <t>GABRIELA MOREIRA DUARTE BEZERRA</t>
  </si>
  <si>
    <t>GEOVANE AVELINO BRASIL</t>
  </si>
  <si>
    <t>GERALDO ANDRADE GARRIDO</t>
  </si>
  <si>
    <t>GERALDO FERNANDES GORGONHO NETO</t>
  </si>
  <si>
    <t>GERALDO MARINHO DOS SANTOS</t>
  </si>
  <si>
    <t>GERLANE GOMES MARTINS</t>
  </si>
  <si>
    <t>GIANNI PEREIRA MARTINS</t>
  </si>
  <si>
    <t>GILBERTO GOMES DA SILVA</t>
  </si>
  <si>
    <t>GILDETE DA SILVA OLIVEIRA</t>
  </si>
  <si>
    <t>GILMARA EVANYS SANTOS ALVES</t>
  </si>
  <si>
    <t>GILSON RIBEIRO</t>
  </si>
  <si>
    <t>GILVANEIDE FERREIRA DE MELO</t>
  </si>
  <si>
    <t>GIOVANI GUEDES DE OLIVEIRA</t>
  </si>
  <si>
    <t>GIVALDO HENRIQUE NUNES</t>
  </si>
  <si>
    <t>GLEISE PEREIRA BRANQUINHO</t>
  </si>
  <si>
    <t>GRENDSNELLY BARBOSA BANDEIRA</t>
  </si>
  <si>
    <t>GUILHERME ALVES CAVALCANTE</t>
  </si>
  <si>
    <t>HEDENIA TEOTONIO DE FARIAS DANTAS</t>
  </si>
  <si>
    <t>HELENO DE FARIAS SILVA</t>
  </si>
  <si>
    <t>HERLON CABRAL DE MEDEIROS</t>
  </si>
  <si>
    <t>HIDERALDO RANIERI DE FARIAS NUNES</t>
  </si>
  <si>
    <t>HOSANA TAMIRES NUNES LEITE</t>
  </si>
  <si>
    <t>ILZA LACET XAVIER DA COSTA</t>
  </si>
  <si>
    <t>INGRID LAISSY PEREIRA COSTA</t>
  </si>
  <si>
    <t>IRASSANDRA SOARES OLIVEIRA</t>
  </si>
  <si>
    <t>IRLANY BARBOZA DE ALMEIDA</t>
  </si>
  <si>
    <t>ISAAC FIGUEIREDO VITAL</t>
  </si>
  <si>
    <t>ISABEL CRISTINA TAVARES DA SILVA</t>
  </si>
  <si>
    <t>ISAURA CRISTINA MENDES DE OLIVEIRA</t>
  </si>
  <si>
    <t>ISIS CRISTIANE VIEIRA LEITE</t>
  </si>
  <si>
    <t>IVANDO JULINS D ALBUQUERQUE JUNIOR</t>
  </si>
  <si>
    <t>IZAACK DE ASSIS ALVENTINO FRADE</t>
  </si>
  <si>
    <t>IZABEL DO NASCIMENTO VANDERLEI</t>
  </si>
  <si>
    <t>JACIRA CORREIA LUCENA DE SOUSA</t>
  </si>
  <si>
    <t>JACQUELINY MOREIRA DA SILVA PAULINO</t>
  </si>
  <si>
    <t>JAIR LIMA RIBEIRO</t>
  </si>
  <si>
    <t>JAMES SEIXAS MARTINS</t>
  </si>
  <si>
    <t>JAMILA LEAL TAVARES DA SILVA</t>
  </si>
  <si>
    <t>JANAINA ALVES DE MELO JALES</t>
  </si>
  <si>
    <t>JANUBIA DE MEDEIROS MENEZES</t>
  </si>
  <si>
    <t>JEANO CARLOS ALVES DE MEDEIROS</t>
  </si>
  <si>
    <t>JEFFERSON DE QUEIROZ ALVES</t>
  </si>
  <si>
    <t>JOACELY CARNEIRO FIGUEIREDO</t>
  </si>
  <si>
    <t>JOAMAN MANGUEIRA ALVES DE SOUSA MENEZES</t>
  </si>
  <si>
    <t>JOANA ANDRESSA CAMPELO SANTOS</t>
  </si>
  <si>
    <t>JOAO BOSCO RODRIGUES RAMALHO</t>
  </si>
  <si>
    <t>JOAO DOGLAS ABRANTES DE OLIVEIRA</t>
  </si>
  <si>
    <t>JOAO GREGORIO LIMA E SILVA</t>
  </si>
  <si>
    <t>JOAO LUIZ DE ARAUJO MOURA FILHO</t>
  </si>
  <si>
    <t>JOAO PEDRO FERREIRA DA SILVA</t>
  </si>
  <si>
    <t>JOAO RODOLFO CUNHA NEVES</t>
  </si>
  <si>
    <t>JOELTON GOMES DE BARROS</t>
  </si>
  <si>
    <t>JOENNEIDE ALVES DAS CHAGAS</t>
  </si>
  <si>
    <t>JONATHA NASCIMENTO DE OLIVEIRA</t>
  </si>
  <si>
    <t>JONATHAS DA SILVA SIMOES</t>
  </si>
  <si>
    <t>JOSE BEZERRA DE PONTES FILHO</t>
  </si>
  <si>
    <t>JOSE EDGAR DE SOUZA</t>
  </si>
  <si>
    <t>JOSE EDUARDO ALVES CUNHA</t>
  </si>
  <si>
    <t>JOSE EDVALDO DE ARAUJO</t>
  </si>
  <si>
    <t>JOSE ELIAS BORGES BATISTA</t>
  </si>
  <si>
    <t>JOSE FELIZARDO DA SILVA</t>
  </si>
  <si>
    <t>JOSE LEITE FILHO</t>
  </si>
  <si>
    <t>JOSE MARCELINO DE LIMA SILVA</t>
  </si>
  <si>
    <t>JOSE RAFAEL DA CRUZ SOUZA</t>
  </si>
  <si>
    <t>JOSE ROFRANTS LOPES CASIMIRO JUNIOR</t>
  </si>
  <si>
    <t>JOSE SERGIO COSTA SANTOS</t>
  </si>
  <si>
    <t>JOSELITA MARIA CAVALCANTE DE ALMEIDA</t>
  </si>
  <si>
    <t>JOSELITO ALVES DE MEDEIROS</t>
  </si>
  <si>
    <t>JOSELMA DIAS DE SOUSA</t>
  </si>
  <si>
    <t>JOSY PATRIONALDO FERNANDES TRINDADE</t>
  </si>
  <si>
    <t>JOVANIA FREIRES CAMPOS</t>
  </si>
  <si>
    <t>JULIA DE FATIMA VASCONCELOS</t>
  </si>
  <si>
    <t>JULIANA ALMEIDA</t>
  </si>
  <si>
    <t>JULIANA BRAGA DA SILVEIRA BORGES</t>
  </si>
  <si>
    <t>JULIANA MATIAS DE ARAUJO</t>
  </si>
  <si>
    <t>JULIANA TERCIA PATRICIO DANTAS DE FRANCA</t>
  </si>
  <si>
    <t>JULIANA VIEIRA DE SANTANA</t>
  </si>
  <si>
    <t>JULIENNE LIMA PONTES DA COSTA</t>
  </si>
  <si>
    <t>KAROLINE NOBREGA FABIAO DO NASCIMENTO</t>
  </si>
  <si>
    <t>KATIA MOREIRA MEDEIROS SALES</t>
  </si>
  <si>
    <t>KYLVIA KAYRONE DE ALBUQUERQUE MEIRELES</t>
  </si>
  <si>
    <t>LAIS MENDONCA DOS ANJOS</t>
  </si>
  <si>
    <t>LAISSA FABRICIA DE MENEZES MACIEL</t>
  </si>
  <si>
    <t>LAMARTINE NEVES DA SILVA</t>
  </si>
  <si>
    <t>LANDIVALDO DE SOUZA SILVA</t>
  </si>
  <si>
    <t>LARA TORREZAN GONCALVES RAMALHO NITAO</t>
  </si>
  <si>
    <t>LARYSSA TEODOSIO ALEXANDRE</t>
  </si>
  <si>
    <t>LAUDENIRA MARILIA DE SOUSA TRAJANO</t>
  </si>
  <si>
    <t>LAURA MARIA SENA MADRUGA DE OLIVEIRA</t>
  </si>
  <si>
    <t>LEANDRO FERREIRA DE LIMA</t>
  </si>
  <si>
    <t>LEANDSON VERISSIMO DA SILVA</t>
  </si>
  <si>
    <t>LENICE CARNEIRO LEAL</t>
  </si>
  <si>
    <t>LENITA REGINA DE SENA PEIXOTO</t>
  </si>
  <si>
    <t>LEONALDO CARLOS DE MENDONCA</t>
  </si>
  <si>
    <t>LEVY QUIRINO CAVALCANTE JUNIOR</t>
  </si>
  <si>
    <t>LIVIA BRAGA FERNANDES</t>
  </si>
  <si>
    <t>LIVIA POLIANA SANTANA CAVALCANTE</t>
  </si>
  <si>
    <t>LOANDSON FELIX DANTAS BARROS LIMA</t>
  </si>
  <si>
    <t>LOURDES MARIA SANTOS DE FREITAS LIRA</t>
  </si>
  <si>
    <t>LUCAS VIALLI BATISTA MIRANDA</t>
  </si>
  <si>
    <t>LUCIA DE FATIMA PIMENTA BARBOSA</t>
  </si>
  <si>
    <t>LUCIANA ATAIDE DIAS SANTIAGO</t>
  </si>
  <si>
    <t>LUIS CARLOS SOARES TORRES</t>
  </si>
  <si>
    <t>LUIZ ARTHUR DE ALBUQUERQUE BEZERRA</t>
  </si>
  <si>
    <t>LUIZ CARLOS CANDIDO DO NASCIMENTO</t>
  </si>
  <si>
    <t>LUIZ CARLOS DA SILVA NASCIMENTO</t>
  </si>
  <si>
    <t>LUIZ CARLOS FERNANDES DE LIMA</t>
  </si>
  <si>
    <t>LUIZ CARLOS PIMENTA BARBOSA</t>
  </si>
  <si>
    <t>LUIZ FELIPE LIMA LINS</t>
  </si>
  <si>
    <t>LUIZ HERMINIO DO NASCIMENTO</t>
  </si>
  <si>
    <t>LUIZ PEREIRA DO NASCIMENTO JUNIOR</t>
  </si>
  <si>
    <t>LUZIA CARDOSO OLIVEIRA</t>
  </si>
  <si>
    <t>LUZIA JEANNE BATISTA DE SOUZA SILVA</t>
  </si>
  <si>
    <t>LYTZAMEIRE BEZERRA CARNEIRO PAIVA</t>
  </si>
  <si>
    <t>MAGNA MARIA DE SOUSA</t>
  </si>
  <si>
    <t>MAGNA SARMENTO DE OLIVEIRA</t>
  </si>
  <si>
    <t>MANOEL ADELINO DE FREITAS</t>
  </si>
  <si>
    <t>MANOEL DA SILVEIRA MEDEIROS DE FARIAS</t>
  </si>
  <si>
    <t>MANOEL SOCRATES SILVA DE MELO</t>
  </si>
  <si>
    <t>MANOEL VANDERSON VIEIRA BATISTA</t>
  </si>
  <si>
    <t>MARCELO ARAUJO</t>
  </si>
  <si>
    <t>MARCELO DA SILVA RAMOS</t>
  </si>
  <si>
    <t>MARCELO RENATO RIBEIRO NEVES</t>
  </si>
  <si>
    <t>MARCOS ANTONIO BERTO MENDES</t>
  </si>
  <si>
    <t>MARCOS ANTONIO MARTINS</t>
  </si>
  <si>
    <t>MARCOS DA COSTA PAIVA</t>
  </si>
  <si>
    <t>MARCOS GERLANIO MEDEIROS GOMES</t>
  </si>
  <si>
    <t>MARCOS ISLANIO CARVALHO LEITE</t>
  </si>
  <si>
    <t>MARCOS TADEU ROCHA</t>
  </si>
  <si>
    <t>MARIA APARECIDA BANDEIRA DE MELLO</t>
  </si>
  <si>
    <t>MARIA APARECIDA PINA CHAVES</t>
  </si>
  <si>
    <t>MARIA BETANIA LIMA VIEIRA</t>
  </si>
  <si>
    <t>MARIA CAROLINA SALGADO ARAGAO DE CASTRO</t>
  </si>
  <si>
    <t>MARIA CRISTINA CANDIDO DE ALMEIDA</t>
  </si>
  <si>
    <t>MARIA CRISTINA MARTINS FERREIRA</t>
  </si>
  <si>
    <t>MARIA DA CONCEICAO ALVES DE CARVALHO</t>
  </si>
  <si>
    <t>MARIA DA GUIA LIMA DA COSTA</t>
  </si>
  <si>
    <t>MARIA DA PIEDADE FARIAS</t>
  </si>
  <si>
    <t>MARIA DAS GRACAS ALVES</t>
  </si>
  <si>
    <t>MARIA DAS GRACAS PEREIRA FEITOSA</t>
  </si>
  <si>
    <t>MARIA DAS NEVES DE LIMA REIS</t>
  </si>
  <si>
    <t>MARIA DAS NEVES MELO E SILVA</t>
  </si>
  <si>
    <t>MARIA DE FATIMA ALVES DE ABRANTES</t>
  </si>
  <si>
    <t>MARIA DE FATIMA BARRETO DO NASCIMENTO LUNA</t>
  </si>
  <si>
    <t>MARIA DE FATIMA FARIAS</t>
  </si>
  <si>
    <t>MARIA DO BOM CONSELHO GOMES DA SILVA FELICISS</t>
  </si>
  <si>
    <t>MARIA DO CARMO DE LUCENA PEREIRA DINIZ</t>
  </si>
  <si>
    <t>MARIA DO CARMO DE MEDEIROS</t>
  </si>
  <si>
    <t>MARIA DO CARMO FURTADO MOREIRA</t>
  </si>
  <si>
    <t>MARIA DO SOCORRO ARAUJO DE LIMA</t>
  </si>
  <si>
    <t>MARIA DO SOCORRO GUIMARAES GOMES</t>
  </si>
  <si>
    <t>MARIA EMILIA GRILLO PADILHA</t>
  </si>
  <si>
    <t>MARIA GERLANE LIMA MOREIRA</t>
  </si>
  <si>
    <t>MARIA GLAUDETE SANTOS TARGINO DE SOUSA</t>
  </si>
  <si>
    <t>MARIA GORETI MATOS DE CARVALHO</t>
  </si>
  <si>
    <t>MARIA GRACINETE MACIEL BARRETO</t>
  </si>
  <si>
    <t>MARIA JOSE ALBUQUERQUE DE ALENCAR</t>
  </si>
  <si>
    <t>MARIA JOSE BELIZARIO DA SILVA</t>
  </si>
  <si>
    <t>MARIA JOSELIA ANIZIO FERREIRA DE SA</t>
  </si>
  <si>
    <t>MARIA LENISSY GONCALVES DANTAS</t>
  </si>
  <si>
    <t>MARIA LEONIA GOMES DE LIMA</t>
  </si>
  <si>
    <t>MARIA LUCIA CARMO CORREIA</t>
  </si>
  <si>
    <t>MARIA POLLYANNA CAVALCANTI FALCAO DE AMORIM</t>
  </si>
  <si>
    <t>MARIA RAYANA DA SILVA</t>
  </si>
  <si>
    <t>MARIA REGINA FERNANDES DO NASCIMENTO</t>
  </si>
  <si>
    <t>MARIA REJANE MONTENEGRO DE LIMA VIEIRA</t>
  </si>
  <si>
    <t>MARIA RILZOMAR BRAGA PAES</t>
  </si>
  <si>
    <t>MARIA SUELI NUNES COSTA</t>
  </si>
  <si>
    <t>MARIA TERESA LUDGERIO DA COSTA</t>
  </si>
  <si>
    <t>MARIA VANUCI FERREIRA PARNAIBA</t>
  </si>
  <si>
    <t>MARILENE FELIX DA SILVA</t>
  </si>
  <si>
    <t>MARINA DA CONCEICAO BATISTA</t>
  </si>
  <si>
    <t>MARINHO VENANCIO DUARTE</t>
  </si>
  <si>
    <t>MARIVALDO CARDOSO LUZ</t>
  </si>
  <si>
    <t>MARKES WELLINGTON DO NASCIMENTO</t>
  </si>
  <si>
    <t>MARTINHO JOSE PEREIRA SAMPAIO</t>
  </si>
  <si>
    <t>MATHEUS DE SOUZA RODRIGUES</t>
  </si>
  <si>
    <t>MAURO ROCHA CAVALCANTE</t>
  </si>
  <si>
    <t>MAYARA LIMA LINS</t>
  </si>
  <si>
    <t>MAYLLANNE MEDEIROS DE ARAUJO GOMES</t>
  </si>
  <si>
    <t>MAYSA MARIA GOMES FELIPE DA SILVA</t>
  </si>
  <si>
    <t>MICHEL PLATINI DE LIMA ALCANTARA</t>
  </si>
  <si>
    <t>MIRTES DIAS CUNHA</t>
  </si>
  <si>
    <t>MITANIO VICENTE DA SILVA</t>
  </si>
  <si>
    <t>NADJA DOLORES DA SILVA BRAGA</t>
  </si>
  <si>
    <t>NEIDE MARIA DE OLIVEIRA DA SILVA</t>
  </si>
  <si>
    <t>NORBERTO COELHO DE ARAUJO</t>
  </si>
  <si>
    <t>OLIVANIO DANTAS REMIGIO</t>
  </si>
  <si>
    <t>OSMAR LIMA DE MENDONCA</t>
  </si>
  <si>
    <t>PAMELA PERONICO LEITE RAMALHO</t>
  </si>
  <si>
    <t>PASKALY BORBOREMA ALVES FORMIGA</t>
  </si>
  <si>
    <t>PAULO ADRIANO DOS SANTOS</t>
  </si>
  <si>
    <t>PAULO BEZERRA WANDERLEY</t>
  </si>
  <si>
    <t>PAULO FERREIRA DOS SANTOS JUNIOR</t>
  </si>
  <si>
    <t>PAULO FRACINETTE DE OLIVEIRA</t>
  </si>
  <si>
    <t>PAULO PEREIRA ISIDRO SILVA</t>
  </si>
  <si>
    <t>PAULO SERGIO LINS GUIMARAES</t>
  </si>
  <si>
    <t>PEDRO DE LIMA PEREIRA JUNIOR</t>
  </si>
  <si>
    <t>PEDRO EWERTON MENEZES SOUSA BRITO</t>
  </si>
  <si>
    <t>PETRONILA MARIA QUEIROGA DE OLIVEIRA</t>
  </si>
  <si>
    <t>POLIANA SOUZA DE LIMA DANTAS</t>
  </si>
  <si>
    <t>POLYANNA EMILIA DA CUNHA SANTANA</t>
  </si>
  <si>
    <t>RAFAEL FACCIN KOEHLER</t>
  </si>
  <si>
    <t>RAFAEL MAIA MUNIZ DA CUNHA</t>
  </si>
  <si>
    <t>RAFAELA FERNANDA PEREIRA DE OLIVEIRA DA SILVA</t>
  </si>
  <si>
    <t>RAFAELY CALADO GONCALVES BATISTA</t>
  </si>
  <si>
    <t>RANNYHERY DE SOUSA ALMEIDA</t>
  </si>
  <si>
    <t>RAQUEL SOARES DA SILVA</t>
  </si>
  <si>
    <t>RAYANA PAULA SILVA VIANA</t>
  </si>
  <si>
    <t>REJANE GOMES DE ALBUQUERQUE</t>
  </si>
  <si>
    <t>RENATA CLAUDIA CLAUDIANO DE FARIAS DE ALMEIDA</t>
  </si>
  <si>
    <t>RICARDO ALEXANDRE DO NASCIMENTO CASTRO</t>
  </si>
  <si>
    <t>RICARDO PEREIRA DE AZEVEDO</t>
  </si>
  <si>
    <t>RICARDO TADEU FEITOSA BEZERRA</t>
  </si>
  <si>
    <t>RICARDSON DA SILVA DIAS</t>
  </si>
  <si>
    <t>RILDEVAN BRAGA DE OLIVEIRA</t>
  </si>
  <si>
    <t>RITA BERNADETH MOURA MEDEIROS</t>
  </si>
  <si>
    <t>RIVALDO PEREIRA DA SILVA</t>
  </si>
  <si>
    <t>RODRIGO LELIS DA SILVA</t>
  </si>
  <si>
    <t>RODRIGO PATRICIO OLIVEIRA ARAUJO</t>
  </si>
  <si>
    <t>ROGERIO MARQUES DA COSTA FILHO</t>
  </si>
  <si>
    <t>ROMULO CABRAL DE CARVALHO</t>
  </si>
  <si>
    <t>RONALDO DOS SANTOS CRUZ</t>
  </si>
  <si>
    <t>ROSA DANIELLE DE SANTANA SILVA</t>
  </si>
  <si>
    <t>ROSA OLIVIA FERRARO MORAIS</t>
  </si>
  <si>
    <t>ROSANGELA MARIA DA SILVA DORNELAS</t>
  </si>
  <si>
    <t>ROSEANE MORAIS DE GOIS SANTOS</t>
  </si>
  <si>
    <t>ROSEANNE GRISI BARRETO</t>
  </si>
  <si>
    <t>ROSIBERIO FERREIRA BORBA</t>
  </si>
  <si>
    <t>ROSSANA MARIA DA SILVA ROCHA</t>
  </si>
  <si>
    <t>ROSSIANE DELGADO DE ALBUQUERQUE CORDEIRO</t>
  </si>
  <si>
    <t>ROZILDO ANTONIO DO NASCIMENTO</t>
  </si>
  <si>
    <t>SAGNO RODRIGUES DE AQUINO NUNES</t>
  </si>
  <si>
    <t>SAMANDA MAGDA MENDES MACHADO</t>
  </si>
  <si>
    <t>SAMARA VANESSA MEIRELES DE SANTANA</t>
  </si>
  <si>
    <t>SAMIA MIRELLY ALEXANDRE DE ASSIS MARQUES</t>
  </si>
  <si>
    <t>SANDRA LACERDA WANDERLEY</t>
  </si>
  <si>
    <t>SANDRA NUNES DA SILVA</t>
  </si>
  <si>
    <t>SAULO CORREIA DE MELO</t>
  </si>
  <si>
    <t>SEPHORA ARAUJO GOMES</t>
  </si>
  <si>
    <t>SERGIO RICARDO DOS SANTOS ALFREDO</t>
  </si>
  <si>
    <t>SEVERINO RAMOS DA SILVA</t>
  </si>
  <si>
    <t>SIDNEY KERLY RODRIGUES COUTINHO</t>
  </si>
  <si>
    <t>SILVIO FARIAS DE AGUIAR</t>
  </si>
  <si>
    <t>SOLANGE FARIAS DE MEDEIROS</t>
  </si>
  <si>
    <t>SORAYA MARIA CORDEIRO DE SOUSA</t>
  </si>
  <si>
    <t>STENIO SILVA DE SOUZA</t>
  </si>
  <si>
    <t>STEPHANNE LIMA DA COSTA</t>
  </si>
  <si>
    <t>SUELI DE ARAUJO NOBRE</t>
  </si>
  <si>
    <t>SUELY JORDAO CHAGAS DE MEDEIROS</t>
  </si>
  <si>
    <t>SUENILDO JOSE MARACAJA RAMOS</t>
  </si>
  <si>
    <t>SUSIE MARDEN TORRES LIANZA</t>
  </si>
  <si>
    <t>TANEA MARIA MONTINEGRO DE MOURA MEIRA</t>
  </si>
  <si>
    <t>TANIA MARIA DE FRANCA HARDMAN</t>
  </si>
  <si>
    <t>TATIANE FERNANDES DE SOUZA</t>
  </si>
  <si>
    <t>TELIANNE NERIS FERREIRA ROCHA</t>
  </si>
  <si>
    <t>TERESA LAURA MENDES DA SILVA</t>
  </si>
  <si>
    <t>TEREZA CRISTINA ALVES BARBOSA</t>
  </si>
  <si>
    <t>THALES HENRIQUE PEREIRA DA SILVA</t>
  </si>
  <si>
    <t>THAMIRES CRISTINA SIMOES NOBRE</t>
  </si>
  <si>
    <t>THERESE CHRISTINE MALZAC</t>
  </si>
  <si>
    <t>THIAGO PEREIRA DO NASCIMENTO</t>
  </si>
  <si>
    <t>THIANY DA SILVA ALMEIDA</t>
  </si>
  <si>
    <t>TIAGO ABILIO IZIDRO</t>
  </si>
  <si>
    <t>UMBERTO ALEXANDRE MIRANDA DE OLIVEIRA</t>
  </si>
  <si>
    <t>VANESSA VASCONCELOS DE LIMA</t>
  </si>
  <si>
    <t>VERIALUCIA DIAS DE LACERDA</t>
  </si>
  <si>
    <t>VERONICA LEITE CAVALCANTI DE SOUZA</t>
  </si>
  <si>
    <t>VICTOR HUGO ELPIDIO DOS SANTOS</t>
  </si>
  <si>
    <t>VILMA CAZE DA SILVA</t>
  </si>
  <si>
    <t>VILTON HUGO DE CARVALHO JONAS</t>
  </si>
  <si>
    <t>VITORIA LARISSA DE ANDRADE FERNANDES</t>
  </si>
  <si>
    <t>VIVIANE DE MELO SILVA LIMA</t>
  </si>
  <si>
    <t>WALLYSON LUIZ FERREIRA FERNANDES</t>
  </si>
  <si>
    <t>WELLINGTA MAGNOLIA LACERDA LEITE DE ANDRADE</t>
  </si>
  <si>
    <t>WELLINGTON EVERTON NOBREGA DE FARIAS AIRES</t>
  </si>
  <si>
    <t>WELLINGTON SANTOS DA SILVA</t>
  </si>
  <si>
    <t>WELMA LUCENA PEREIRA</t>
  </si>
  <si>
    <t>WEVERSON MENESES OLIVEIRA</t>
  </si>
  <si>
    <t>WEVERTON LEONI ALVES BARBOSA</t>
  </si>
  <si>
    <t>WILDE ALBUQUERQUE DE MENEZES</t>
  </si>
  <si>
    <t>WLISMARY LEITE CRISPIM</t>
  </si>
  <si>
    <t>ZELIA MARIA DA NOBREGA NEVES</t>
  </si>
  <si>
    <t>ERICA RENATA LAURITINO DE LIMA</t>
  </si>
  <si>
    <t>MONALISA RAPHAELA DA SILVA MOREIRA</t>
  </si>
  <si>
    <t>RAYANNE DE MORAIS AZEVEDO</t>
  </si>
  <si>
    <t>ANDERSON RENATO FERREIRA DE PONTES</t>
  </si>
  <si>
    <t>GABRIELE VITORIA PEREIRA DE SOUSA LEITE</t>
  </si>
  <si>
    <t>RENATA CAROLINA SILVA DA CONCEICAO</t>
  </si>
  <si>
    <t>SAMARA LECIA GUIMARAES GERVAZIO SOARES</t>
  </si>
  <si>
    <t>ALLANNA SAMARHA DE ARAUJO CALDAS CAIAFO</t>
  </si>
  <si>
    <t>ILCE LEILA DA SILVA FRAGOSO</t>
  </si>
  <si>
    <t>ISIS SELENA NASCIMENTO CHAGAS</t>
  </si>
  <si>
    <t>JOSE SERGIO VIANA FRANCA</t>
  </si>
  <si>
    <t>TARCIANA VIEIRA DA SILVA</t>
  </si>
  <si>
    <t>ADRIANA DUARTE SILVA</t>
  </si>
  <si>
    <t>DANIELLY CRISTINA GOMES DE FARIAS</t>
  </si>
  <si>
    <t>ELAINE APARECIDA DANIEL RODRIGUES</t>
  </si>
  <si>
    <t>LILY MACIENE DINIZ SILVA</t>
  </si>
  <si>
    <t>RAFAEL RAMOS BANDEIRA</t>
  </si>
  <si>
    <t>STOESSEL FEITOZA NUNES NETO</t>
  </si>
  <si>
    <t>VALQUIRIA FELIX DE OLIVEIRA VALENCA</t>
  </si>
  <si>
    <t>WANDA CECILIA DE SOUSA PEREIRA RIQUE</t>
  </si>
  <si>
    <t>ADEILTON RAMOS DE ARAUJO</t>
  </si>
  <si>
    <t>ADRIEL DE OLIVEIRA COSTA</t>
  </si>
  <si>
    <t>AHELLYSON CARLOS COSTA DE OLIVEIRA</t>
  </si>
  <si>
    <t>BRUNO DE SOUSA PINHEIRO</t>
  </si>
  <si>
    <t>CELSO RICARDO DOS SANTOS SILVA</t>
  </si>
  <si>
    <t>CLOTARIO GADELHA SEGUNDO NETO</t>
  </si>
  <si>
    <t>CRISLAINY PONTES DE OLIVEIRA</t>
  </si>
  <si>
    <t>DEMETRIUS MEDEIROS DE OLIVEIRA</t>
  </si>
  <si>
    <t>EDGAR FLORENCIO FILHO</t>
  </si>
  <si>
    <t>EDRIANO COSTA DA SILVA</t>
  </si>
  <si>
    <t>ESMERALDO JOSE DOS SANTOS</t>
  </si>
  <si>
    <t>FABIANA MARIZ DO NASCIMENTO</t>
  </si>
  <si>
    <t>FABIO BATISTA DO NASCIMENTO</t>
  </si>
  <si>
    <t>IVAN FELIX MACHADO</t>
  </si>
  <si>
    <t>JOAO MONTEIRO NETO</t>
  </si>
  <si>
    <t>JOSE EDUARDO</t>
  </si>
  <si>
    <t>LEANDRO PINHO FERNANDES</t>
  </si>
  <si>
    <t>LEILA VICENTE DE SOUZA</t>
  </si>
  <si>
    <t>LUIZ AUGUSTO DA SILVA</t>
  </si>
  <si>
    <t>LUIZ CARLOS BEZERRA DA SILVA JUNIOR</t>
  </si>
  <si>
    <t>MARCELO DE SOUSA FERREIRA</t>
  </si>
  <si>
    <t>MARCOS ANTONIO DE ARAUJO ANDRADE</t>
  </si>
  <si>
    <t>MARIA EDUARDA DE SOUSA MELO</t>
  </si>
  <si>
    <t>RIVANIO IDEAO LEITE</t>
  </si>
  <si>
    <t>ROBERTA HENRIQUE LUSTOSA</t>
  </si>
  <si>
    <t>SERGIO MARINHO DA SILVA</t>
  </si>
  <si>
    <t>STEPHANIE ALEXANDRE DE PAULA</t>
  </si>
  <si>
    <t>THAIS CARVALHO DE PAIVA</t>
  </si>
  <si>
    <t>VELCHIOR JOAQUIM BEZERRA DE AQUINO FILHO</t>
  </si>
  <si>
    <t>ADEBALDO GRISI LIANZA</t>
  </si>
  <si>
    <t>ALEXANDRE CARVALHO SILVA DE PINHO</t>
  </si>
  <si>
    <t>AUGUSTO LADARIO GUEDES FONSECA</t>
  </si>
  <si>
    <t>BRUNA GIOVANA MORAIS FARIAS</t>
  </si>
  <si>
    <t>CYBELLY DE ALMEIDA DUTRA RIBEIRO</t>
  </si>
  <si>
    <t>FRANCIELY PESSOA GOMES</t>
  </si>
  <si>
    <t>JOSE MINA DA SILVA JUNIOR</t>
  </si>
  <si>
    <t>JULIETA LIMA ALVES BARBOSA</t>
  </si>
  <si>
    <t>KYLVIA LUCIANA PEREIRA COSTA</t>
  </si>
  <si>
    <t>LARISSA MARTINS DOS SANTOS LIMA</t>
  </si>
  <si>
    <t>MARCELO JOSE CABRAL DE SOUZA FILHO</t>
  </si>
  <si>
    <t>MARIA CECILIA INACIA DOS SANTOS</t>
  </si>
  <si>
    <t>MARIA DE PAIVA MORAIS MARINHO</t>
  </si>
  <si>
    <t>MARIA LUCIA HENRIQUES DE MELO CUNHA</t>
  </si>
  <si>
    <t>MARIA SOLANGE DELFINO DA SILVA</t>
  </si>
  <si>
    <t>MAURICIO HENRIQUES GOMES</t>
  </si>
  <si>
    <t>MERCIA DE LOURDES CAVALCANTI ROCHA</t>
  </si>
  <si>
    <t>MIRIAM ESPINDULA DOS SANTOS FREIRE</t>
  </si>
  <si>
    <t>POLLYANA CHRYSTYNA DE SOUSA SILVA</t>
  </si>
  <si>
    <t>PRISCILLA BIANCA PEREIRA DE SOUZA</t>
  </si>
  <si>
    <t>SERGIO RIBEIRO DA SILVA</t>
  </si>
  <si>
    <t>THAYNA DA SILVA LACERDA</t>
  </si>
  <si>
    <t>VALDETE FERNANDES DA SILVA</t>
  </si>
  <si>
    <t>CAIO FELIPE PESSOA DA SILVA</t>
  </si>
  <si>
    <t>CHRISTIAN BRUNO MARTINS</t>
  </si>
  <si>
    <t>EMANUELLA DE LACERDA BARBOZA</t>
  </si>
  <si>
    <t>FABRICIA GOMES DA SILVA</t>
  </si>
  <si>
    <t>IRIS ANGELA ALVES DE OLIVEIRA</t>
  </si>
  <si>
    <t>LADJANES GLAYNES BRITO DE LACERDA</t>
  </si>
  <si>
    <t>LEONARDO KAIO DA SILVA</t>
  </si>
  <si>
    <t>LIDIVANIA DE LIMA SANTOS</t>
  </si>
  <si>
    <t>LUCAS DE ARAUJO OLIVEIRA</t>
  </si>
  <si>
    <t>NATHALYA KLEIDY LUCIANO RODRIGUES</t>
  </si>
  <si>
    <t>NAYARA DE MEDEIROS ARAUJO</t>
  </si>
  <si>
    <t>NORMA SUELY DOS SANTOS SILVA</t>
  </si>
  <si>
    <t>VALKER ARAUJO CABRAL</t>
  </si>
  <si>
    <t>VANESSA MARIA DE VASCONCELOS FERNANDES</t>
  </si>
  <si>
    <t>AILTON BATISTA DA SILVA</t>
  </si>
  <si>
    <t>ALCIDES COSTA DE FREITAS</t>
  </si>
  <si>
    <t>ALESSANDRA BEZERRA DE SALES MENEZES</t>
  </si>
  <si>
    <t>ALLAN DEYBON MATIAS E SILVA</t>
  </si>
  <si>
    <t>ALLANILDO LEITE BARBOSA</t>
  </si>
  <si>
    <t>ALYSSON LAERTE DA SILVA VINAGRE</t>
  </si>
  <si>
    <t>AMANDA LESSA RAMALHO</t>
  </si>
  <si>
    <t>ANA GLICIA GUIMARAES FIGUEIREDO SOARES</t>
  </si>
  <si>
    <t>ANA HELOISA OLIVEIRA ROMAO</t>
  </si>
  <si>
    <t>ANA RAQUEL FEITOSA FERREIRA</t>
  </si>
  <si>
    <t>ANDRE PEDRO HERCULANO LEITE DE ALMEIDA</t>
  </si>
  <si>
    <t>ANDREA AZEVEDO DE MELLO</t>
  </si>
  <si>
    <t>ANTONIO AUGUSTO RUSSO NETTO</t>
  </si>
  <si>
    <t>ARTHUR WANDERLEY DE MOURA</t>
  </si>
  <si>
    <t>ATILYO LIMA BARROSO</t>
  </si>
  <si>
    <t>AUGUSTO SERGIO ARAUJO RIBEIRO</t>
  </si>
  <si>
    <t>BEN HUR ANDRADE DE MEDEIROS NOBREGA</t>
  </si>
  <si>
    <t>BRENO ESTRELA FERNANDES</t>
  </si>
  <si>
    <t>BRUNNO JOSE PRUDENCIO RIBEIRO</t>
  </si>
  <si>
    <t>CAMILA CARTAXO DE ALMEIDA</t>
  </si>
  <si>
    <t>CARLOS ALBERTO BACALHAU DE OLIVEIRA FILHO</t>
  </si>
  <si>
    <t>CLAUDECI TOME FILHO</t>
  </si>
  <si>
    <t>CLAUDIO PEREIRA MEGO QUINTEROS</t>
  </si>
  <si>
    <t>CRISTIANE APARECIDA COSTA ANGELINO</t>
  </si>
  <si>
    <t>CRISTTIANY CAVALCANTE PALHANO FREIRE</t>
  </si>
  <si>
    <t>DANIEL DANTAS BEZERRA CAVALCANTI</t>
  </si>
  <si>
    <t>DENISE LACERDA RODRIGUES DE AQUINO</t>
  </si>
  <si>
    <t>DEYVD NABOUR SOUZA DA SILVA</t>
  </si>
  <si>
    <t>EFREM GOMES GUIMARAES</t>
  </si>
  <si>
    <t>ESTHER ALMEIDA LIMA</t>
  </si>
  <si>
    <t>EVANIO ALVES PIRES</t>
  </si>
  <si>
    <t>EVERTON CAIO CUNHA DE SOUSA</t>
  </si>
  <si>
    <t>FELIPE PETRUS OLIVEIRA GAMA</t>
  </si>
  <si>
    <t>FELLIPE DALYSON GADELHA SILVA</t>
  </si>
  <si>
    <t>FERNANDA RIBEIRO BARBOZA SILVA ALBUQUERQUE</t>
  </si>
  <si>
    <t>FERNANDO JOSE SPINELLY FERNANDES DA COSTA</t>
  </si>
  <si>
    <t>FLAVIA SILVA VIEIRA</t>
  </si>
  <si>
    <t>FLAVIO LINS PEREIRA</t>
  </si>
  <si>
    <t>FRANCISCO REGINALDO DA COSTA JUNIOR</t>
  </si>
  <si>
    <t>FRANCISCO SARAIVA DE MOURA NETO</t>
  </si>
  <si>
    <t>GABRIELLA MARIA NUNES ALVES</t>
  </si>
  <si>
    <t>GLORIA LEITE DE SOUZA</t>
  </si>
  <si>
    <t>GUILHERME FAGNER SALES CAVALCANTE</t>
  </si>
  <si>
    <t>GUSTAVO BORBUREMA RAMOS MEDEIROS</t>
  </si>
  <si>
    <t>HAGNON CORREIA DE AMORIM</t>
  </si>
  <si>
    <t>HANRY FILGUEIRA DE MACENA VANDERLEI</t>
  </si>
  <si>
    <t>HELENIR VIEIRA DA SILVA</t>
  </si>
  <si>
    <t>HELIO RODRIGUES VIEIRA</t>
  </si>
  <si>
    <t>HENRIQUE JOSE SANTOS DE MORAIS</t>
  </si>
  <si>
    <t>HENRY BERGSON COSTA TOLENTINO SEGUNDO</t>
  </si>
  <si>
    <t>IAGGO BRUNNO RODRIGUES PINHEIRO</t>
  </si>
  <si>
    <t>IGOR SIEBRA MAROPO</t>
  </si>
  <si>
    <t>ISABELA PESSOA ROSAS MARTINS</t>
  </si>
  <si>
    <t>IURY BARBOSA GRECIA COUTINHO</t>
  </si>
  <si>
    <t>IZADORA VIDAL COELHO</t>
  </si>
  <si>
    <t>JAILSON FELIX DE MORAIS SILVA JUNIOR</t>
  </si>
  <si>
    <t>JAIME GALDINO FERREIRA</t>
  </si>
  <si>
    <t>JAYNE HERMINIO CHAVES</t>
  </si>
  <si>
    <t>JEAN DE SANTANA</t>
  </si>
  <si>
    <t>JEOVANNA DA ROCHA PEREIRA</t>
  </si>
  <si>
    <t>JOAB ALMEIDA CALIXTO</t>
  </si>
  <si>
    <t>JOAO GABRIEL LEITE DA CRUZ FELICIO</t>
  </si>
  <si>
    <t>JOAO PAULO OLIVEIRA FALCAO</t>
  </si>
  <si>
    <t>JONATHAN DE SOUZA ARAUJO</t>
  </si>
  <si>
    <t>JOSE ALBERTO CAVALCANTI DE MENEZES</t>
  </si>
  <si>
    <t>JOSE ALBINO DE PAULA JUNIOR</t>
  </si>
  <si>
    <t>KAMILA MAYARA ARAUJO DE MIRANDA GUEDES</t>
  </si>
  <si>
    <t>KAROLINE RAMOS ELOY DANTAS</t>
  </si>
  <si>
    <t>KELLY CRISTINA GONCALVES DE OLIVEIRA VERAS</t>
  </si>
  <si>
    <t>KELY DAYANE SILVA DO O</t>
  </si>
  <si>
    <t>LAIS SOUTO MAIOR PEREIRA</t>
  </si>
  <si>
    <t>LARISSA ERIKA FRAZAO BEZERRA</t>
  </si>
  <si>
    <t>LARISSA MIGELANIA ALVES DE MEDEIROS</t>
  </si>
  <si>
    <t>LARISSA QUEIROZ DA SILVA</t>
  </si>
  <si>
    <t>LEONARDO DE CASTRO BRASILEIRO</t>
  </si>
  <si>
    <t>LEONARDO PEREIRA E SILVA</t>
  </si>
  <si>
    <t>LEONARDO TEODOSIO DA COSTA</t>
  </si>
  <si>
    <t>LISIANE LINHARES SANTOS</t>
  </si>
  <si>
    <t>LUCAS XAVIER TORRES FERREIRA</t>
  </si>
  <si>
    <t>LUIZ FELIPE MAIA VITORINO DE FRANCA</t>
  </si>
  <si>
    <t>MARCELL SANTOS PINHEIRO</t>
  </si>
  <si>
    <t>MARIA EDUARDA BEZERRA LIMA</t>
  </si>
  <si>
    <t>MARIA EMILLY KRYSS ALMEIDA E SILVA</t>
  </si>
  <si>
    <t>MARIA GABRIELLY DE SOUSA CIPRIANO</t>
  </si>
  <si>
    <t>MATEUS NUNES CAVALCANTI DE ALBUQUERQUE</t>
  </si>
  <si>
    <t>MILENA DE SA BRAGA</t>
  </si>
  <si>
    <t>MYLLER VALDIVINO LOPES OLIVEIRA</t>
  </si>
  <si>
    <t>PALOMA IARA CONCEICAO DA COSTA</t>
  </si>
  <si>
    <t>PATRICIA GOMES FERREIRA</t>
  </si>
  <si>
    <t>PATRICIO SOUSA SILVA</t>
  </si>
  <si>
    <t>PAULO GABRIEL MARTINS LEANDRO</t>
  </si>
  <si>
    <t>PAULO JOSE MISSIAS VIEIRA</t>
  </si>
  <si>
    <t>PAULO VINICIUS CORREA LIMA</t>
  </si>
  <si>
    <t>PEDRO HENRIQUE DA SILVA ARAUJO</t>
  </si>
  <si>
    <t>PRISCILLA CARLA RODRIGUES ARAUJO BARROS</t>
  </si>
  <si>
    <t>RAFAELA DE ANDRADE FIRMO</t>
  </si>
  <si>
    <t>RAISSA CRISTINA ALMEIDA DE SOUSA PALITOT</t>
  </si>
  <si>
    <t>RAPHAELA LUCIANO GUEDES</t>
  </si>
  <si>
    <t>RAYANE BENTO MORAIS XAVIER PORTUGAL</t>
  </si>
  <si>
    <t>RAYANE MARIA MOREIRA LIMA MEIRELES</t>
  </si>
  <si>
    <t>RENATA MIKAELE BERNARDINO DE FREITAS</t>
  </si>
  <si>
    <t>RIAN PEREIRA DE SOUSA</t>
  </si>
  <si>
    <t>RISANGELA SALVADOR DA SILVA GUIMARAES</t>
  </si>
  <si>
    <t>RIVANIA FORMIGA NUNES DE ARAUJO</t>
  </si>
  <si>
    <t>RODRIGO BRUNO DE QUEIROZ BORBA</t>
  </si>
  <si>
    <t>SILVANA TEIXEIRA SERAFIM DE ARRUDA</t>
  </si>
  <si>
    <t>SUENIA STHERFANY TARGINO ALVES</t>
  </si>
  <si>
    <t>TAMYRES CRISTINA CAMARA DE SOUSA</t>
  </si>
  <si>
    <t>THAISA SILVA SANTIAGO</t>
  </si>
  <si>
    <t>THALITA CHRISTINA BRANDAO PEREIRA</t>
  </si>
  <si>
    <t>THALLISON TARCISIO ALCANTARA DE SOUSA</t>
  </si>
  <si>
    <t>VANESSA MELO NASCIMENTO</t>
  </si>
  <si>
    <t>VICTOR DE MEDEIROS VIRGINIO TOLEDO</t>
  </si>
  <si>
    <t>VICTOR LUCKAS ALMEIDA DE OLIVEIRA</t>
  </si>
  <si>
    <t>WALBERIO PONTES ALBUQUERQUE</t>
  </si>
  <si>
    <t>WENCESLAU SOUZA MARQUES FILHO</t>
  </si>
  <si>
    <t>BEATRIZ SANTOS DUARTE</t>
  </si>
  <si>
    <t>KARINE ESTRELA DE ABRANTES BRITO</t>
  </si>
  <si>
    <t>LARISSA MORAIS DA SILVA</t>
  </si>
  <si>
    <t>LUANA PAULINO SITONIO</t>
  </si>
  <si>
    <t>VANESSA DA COSTA MENDES PESSOA</t>
  </si>
  <si>
    <t>LAIS CLAUDIA SOARES GOMES</t>
  </si>
  <si>
    <t>LUANN LEONN DOMINGOS DA MOTA</t>
  </si>
  <si>
    <t>MARCIA MESSIAS DE OLIVEIRA MOREIRA</t>
  </si>
  <si>
    <t>MARTHA ARAUJO DA SILVA</t>
  </si>
  <si>
    <t>ANDRE LUIZ QUEIROGA MACEDO</t>
  </si>
  <si>
    <t>DARLEI NAPOLEAO DA SILVA DE ARAUJO</t>
  </si>
  <si>
    <t>GERMANO CAVALCANTE PAIVA</t>
  </si>
  <si>
    <t>ITALLO OLIVEIRA FERREIRA</t>
  </si>
  <si>
    <t>JOSE ALISSON ROCHA DA SILVA</t>
  </si>
  <si>
    <t>MARCELLO GUIDO BERNHARD FERNANDES TOPEL</t>
  </si>
  <si>
    <t>MATHEUS CARNEIRO DE FARIAS BRITO</t>
  </si>
  <si>
    <t>PABLO BRONZEADO RIBEIRO</t>
  </si>
  <si>
    <t>RIVALDO DA SILVA JUNIOR</t>
  </si>
  <si>
    <t>SEBASTIAO ALVES ROBERTO</t>
  </si>
  <si>
    <t>TALITA HANNA CABRAL VAN DER LINDEN</t>
  </si>
  <si>
    <t>VALTER ROGERIO DINIZ DA SILVA</t>
  </si>
  <si>
    <t>ERIVALDO BEZERRA CAVALCANTI NETO</t>
  </si>
  <si>
    <t>JOAO VITOR SARAIVA LOURENCO</t>
  </si>
  <si>
    <t>MATHEUS LUDUGERO DE LIMA ARAUJO</t>
  </si>
  <si>
    <t>NATIENNY LIMA DA SILVA</t>
  </si>
  <si>
    <t>ALEXANDRE CAVALCANTE DINIZ</t>
  </si>
  <si>
    <t>ANDREIA FERNANDA ALVES DE LIMA</t>
  </si>
  <si>
    <t>ANTONIO ELY PINHO VENANCIO</t>
  </si>
  <si>
    <t>CAIO MOURA DE ARROXELAS MACEDO</t>
  </si>
  <si>
    <t>DELES ARRUDA DO NASCIMENTO</t>
  </si>
  <si>
    <t>DENILSON HENRIQUE DANTAS</t>
  </si>
  <si>
    <t>EDUARDO LOPES MARQUES XAVIER</t>
  </si>
  <si>
    <t>LUCAS LAURIANO DE LUCENA</t>
  </si>
  <si>
    <t>MARILENE SILVA CARDOSO</t>
  </si>
  <si>
    <t>PAULINELIA BATISTA DE SOUTO</t>
  </si>
  <si>
    <t>SEVERINO PAIVA PESSOA</t>
  </si>
  <si>
    <t>JORDAN BRUNNO DE SOUZA LIMA</t>
  </si>
  <si>
    <t>MONICA FIRMINO DOS SANTOS</t>
  </si>
  <si>
    <t>KAIO DE BRITO FONTES</t>
  </si>
  <si>
    <t>MARIA KATARINE GOMES RODRIGUES</t>
  </si>
  <si>
    <t>THAINA ROCHA BALBINO</t>
  </si>
  <si>
    <t>CELIA MARIA DE SOUZA</t>
  </si>
  <si>
    <t>HEBERTON CARLOS DA SILVA MELO</t>
  </si>
  <si>
    <t>IARA DE OLIVEIRA BARROS</t>
  </si>
  <si>
    <t>JASON SOARES DE LIMA</t>
  </si>
  <si>
    <t>KAREN DE LIMA TARGINO</t>
  </si>
  <si>
    <t>RENATA DORYAN DA COSTA MAGALHAES</t>
  </si>
  <si>
    <t>SUELY CARMEN DE ARAUJO DANTAS</t>
  </si>
  <si>
    <t>YGOR VITTO SANTOS DE ANDRADE</t>
  </si>
  <si>
    <t>YURI DE OLIVEIRA DUARTE</t>
  </si>
  <si>
    <t>ALYCE SINTYQUE DO NASCIMENTO COSTA</t>
  </si>
  <si>
    <t>GESSICA LARISSA DA SILVA SOARES</t>
  </si>
  <si>
    <t>LUCAS HOLANDA MAMEDE</t>
  </si>
  <si>
    <t>MARIANNA LARISSA DA COSTA LIMA</t>
  </si>
  <si>
    <t>ALAN FLAVIO MENDES PALMEIRA</t>
  </si>
  <si>
    <t>ALEX CAVALCANTE ALVES</t>
  </si>
  <si>
    <t>ALEXSANDRO BARBOSA SILVA</t>
  </si>
  <si>
    <t>ANIZIO SOBRAL ROCHA</t>
  </si>
  <si>
    <t>ANTONIO MARCOS DA SILVA</t>
  </si>
  <si>
    <t>AUGUSTO CESAR RIBEIRO</t>
  </si>
  <si>
    <t>BRUNO DE ALCANTARA MENEZES</t>
  </si>
  <si>
    <t>CEDIOMAR DA SILVA EVANGELISTA</t>
  </si>
  <si>
    <t>CRISTIANO ANTONIO CAVALCANTI</t>
  </si>
  <si>
    <t>DANILO COUTO DA ESCOSSIA FILHO</t>
  </si>
  <si>
    <t>DEMOCRITO SOARES DE AGUIAR</t>
  </si>
  <si>
    <t>ERIVALDO RODRIGUES DE LIMA</t>
  </si>
  <si>
    <t>FABIO ALVES DE OLIVEIRA</t>
  </si>
  <si>
    <t>GIVAL QUERINO HENRIQUE</t>
  </si>
  <si>
    <t>HELIO JOHNSON DA SILVA COSTA</t>
  </si>
  <si>
    <t>IGOR MATHEUS FEITOSA LOPES</t>
  </si>
  <si>
    <t>JAILSON DE LIMA CHAVES</t>
  </si>
  <si>
    <t>JOSE EDUARDO CARNEIRO DA CUNHA</t>
  </si>
  <si>
    <t>JOSE MOREIRA DA SILVA NETO</t>
  </si>
  <si>
    <t>JOSE RENAN DE LUNA FILHO</t>
  </si>
  <si>
    <t>JOSE TOMAZ FILHO</t>
  </si>
  <si>
    <t>LAFAIETE KLEBER SILVA ARAUJO</t>
  </si>
  <si>
    <t>MARCELO NASCIMENTO DOS SANTOS</t>
  </si>
  <si>
    <t>MARCONDES CAVALCANTE MARTINS</t>
  </si>
  <si>
    <t>ORLANDO MANOEL DA SILVA</t>
  </si>
  <si>
    <t>PEDRO HENRIQUE DE SOUSA MELO</t>
  </si>
  <si>
    <t>RAYAN TOME TAVARES</t>
  </si>
  <si>
    <t>RENATO BATISTA GUEDES NETO</t>
  </si>
  <si>
    <t>ROBERVALDO PEREIRA NEVES</t>
  </si>
  <si>
    <t>SANDRO CABRAL DA SILVA</t>
  </si>
  <si>
    <t>THIAGO ARAUJO JACOB</t>
  </si>
  <si>
    <t>VALDECI FELIPE DA SILVA</t>
  </si>
  <si>
    <t>VICTOR BRUNNO CORREIA DA SILVA</t>
  </si>
  <si>
    <t>WELLINGTON DO NASCIMENTO BEZERRA</t>
  </si>
  <si>
    <t>ANA KARLA GONCALVES CABRAL</t>
  </si>
  <si>
    <t>FRANCISCO ELEUTERIO DE OLIVEIRA JUNIOR</t>
  </si>
  <si>
    <t>GILVANEIDE PEREIRA DA SILVA</t>
  </si>
  <si>
    <t>JOSSANDRA SERRANO MORENO LOBO</t>
  </si>
  <si>
    <t>PATRICK KELVEN LIMA DE MELO</t>
  </si>
  <si>
    <t>ANA HILZA XAVIER AMARO</t>
  </si>
  <si>
    <t>ANGELO ROFRAN DE VASCONCELOS SALDANHA</t>
  </si>
  <si>
    <t>FELIPE OLIVEIRA PALITOT</t>
  </si>
  <si>
    <t>GILVAN SALES DA SILVA FILHO</t>
  </si>
  <si>
    <t>IZASANDRA JUSTINO MENDONCA OLIVEIRA</t>
  </si>
  <si>
    <t>JOSENUBIA OLIVEIRA DE ARAUJO</t>
  </si>
  <si>
    <t>LUCIANO ARAUJO DE ALMEIDA</t>
  </si>
  <si>
    <t>MARIA GORETE DA SILVA</t>
  </si>
  <si>
    <t>MAYARA KELLY SANTANA ARAGAO</t>
  </si>
  <si>
    <t>NICOLY BARBOSA TEIXEIRA SILVA</t>
  </si>
  <si>
    <t>RODOLFO DO NASCIMENTO CASTELO BRANCO</t>
  </si>
  <si>
    <t>SAYURI MONTENEGRO ISHIHARA</t>
  </si>
  <si>
    <t>SHIMENE RODRIGUES ALBUQUERQUE LACET</t>
  </si>
  <si>
    <t>THIAGO PESSOA SOARES</t>
  </si>
  <si>
    <t>BARCLAY DE MEDEIROS NORMANDO</t>
  </si>
  <si>
    <t>BRUNO RICKELMY DA SILVA FERREIRA</t>
  </si>
  <si>
    <t>FELIPE ALVES DE ALBUQUERQUE</t>
  </si>
  <si>
    <t>FERNANDO RODRIGUES DOS HINO</t>
  </si>
  <si>
    <t>GIANN LUIGGI TRAVASSOS PIRES NOMINANDO DINIZ</t>
  </si>
  <si>
    <t>JARLEY SOARES DA COSTA</t>
  </si>
  <si>
    <t>JOANA D ARC MARQUES DO NASCIMENTO</t>
  </si>
  <si>
    <t>JOSE DE SENA BRITO JUNIOR</t>
  </si>
  <si>
    <t>JOSE LEONARDO DOS SANTOS NETO</t>
  </si>
  <si>
    <t>JOVIANO MARIANO SILVA DOS SANTOS</t>
  </si>
  <si>
    <t>MATHEUS OLIVEIRA BARROS DE ARAUJO</t>
  </si>
  <si>
    <t>NIELSON ALEXANDRE DE ALMEIDA DANTAS</t>
  </si>
  <si>
    <t>ODON ANDRADE HENRIQUES</t>
  </si>
  <si>
    <t>RAFAEL DOS SANTOS SILVA</t>
  </si>
  <si>
    <t>RODRIGO PEREIRA</t>
  </si>
  <si>
    <t>SAMUEL ARAUJO CABRAL E SILVA</t>
  </si>
  <si>
    <t>SANDRA MARIA SILVA DE MELO</t>
  </si>
  <si>
    <t>SILAS EVARISTO FERREIRA NETO</t>
  </si>
  <si>
    <t>THIAGO ABRANTE DE SOUZA</t>
  </si>
  <si>
    <t>VICTOR HUGO CORREIA MACHADO</t>
  </si>
  <si>
    <t>ALEXANDER COSTA ANDRIOLA</t>
  </si>
  <si>
    <t>ELOA GONCALVES CARNEIRO</t>
  </si>
  <si>
    <t>JOAO VICTOR SOARES GUEDES</t>
  </si>
  <si>
    <t>JONNATHAN SANTIAGO ALVES</t>
  </si>
  <si>
    <t>JOSE CALADO FILHO</t>
  </si>
  <si>
    <t>MARLON ANDERSON LEITE CHAVES</t>
  </si>
  <si>
    <t>WALTER MARQUES MARIZ</t>
  </si>
  <si>
    <t>ANTONIO ROBERTO PAULINO DE LIMA</t>
  </si>
  <si>
    <t>ALINE BATISTA XAVIER</t>
  </si>
  <si>
    <t>ANA CLAUDIA CAVALCANTE</t>
  </si>
  <si>
    <t>AURILENE LUIZ FERREIRA</t>
  </si>
  <si>
    <t>AYLLA LIRA FRAGOSO NUNES</t>
  </si>
  <si>
    <t>CARLOS ALBERTO DE ARAUJO</t>
  </si>
  <si>
    <t>DANILA MENEZES DE SOUZA</t>
  </si>
  <si>
    <t>FERNANDA LIRA FRAGOSO NUNES</t>
  </si>
  <si>
    <t>GABRIEL JONATHAS SANTOS DE OLIVEIRA</t>
  </si>
  <si>
    <t>GERALDA ANDRADE DE SOUSA</t>
  </si>
  <si>
    <t>GIORDANO BRUNO MAIA LINS DE CASTRO</t>
  </si>
  <si>
    <t>HANRIETE MARTINS DE ORNELLAS</t>
  </si>
  <si>
    <t>IZABELLA MELYSSA HIPOLITO DE SOUSA</t>
  </si>
  <si>
    <t>JAIR ALVES DA SILVA</t>
  </si>
  <si>
    <t>JANETE JOSE CONSTANTINO DE AZEVEDO</t>
  </si>
  <si>
    <t>JOALYSSON PAULO BERNARDO DE LIMA</t>
  </si>
  <si>
    <t>JULIANA CAVALCANTE DO NASCIMENTO</t>
  </si>
  <si>
    <t>JULIANA GALDINO RODRIGUES GOLZIO</t>
  </si>
  <si>
    <t>JURANILDO SOARES DA SILVA LIMA</t>
  </si>
  <si>
    <t>LAYZA CRISTINA DA SILVA LIMA</t>
  </si>
  <si>
    <t>LUCIANA DA SILVA RAMOS</t>
  </si>
  <si>
    <t>MAHARISHY GLEYDERTH TEIXEIRA DE LIMA BARBOSA</t>
  </si>
  <si>
    <t>MARCIA ALINE DA SILVA PEREIRA DE MELO</t>
  </si>
  <si>
    <t>MARIA CELIA LUIZ FERREIRA</t>
  </si>
  <si>
    <t>MAYARA DE SOUZA RODRIGUES</t>
  </si>
  <si>
    <t>NELMA MARIA COSTA DE SOUSA GUEDES</t>
  </si>
  <si>
    <t>PHELIPPE ANTONIO GOMES</t>
  </si>
  <si>
    <t>PRISCILA OLIVEIRA SANTOS DA SILVA BARBOZA</t>
  </si>
  <si>
    <t>ROSFRANN RIBEIRO DE OLIVEIRA</t>
  </si>
  <si>
    <t>VERONICA DE LIMA</t>
  </si>
  <si>
    <t>VICTORIA ARAUJO SIRINO</t>
  </si>
  <si>
    <t>YURI CLAUDIO GOMES DE MORAIS</t>
  </si>
  <si>
    <t>ALCIDES REINALDO DA SILVA JUNIOR</t>
  </si>
  <si>
    <t>ELIDIANY DA CONCEICAO ALBUQUERQUE</t>
  </si>
  <si>
    <t>IRACEMA MATOS DE SOUSA</t>
  </si>
  <si>
    <t>JAILTON NASCIMENTO VASCONCELOS DE CARVALHO</t>
  </si>
  <si>
    <t>KLAUS DE OLIVEIRA RODRIGUES</t>
  </si>
  <si>
    <t>ROSINETE FELIX RIBEIRO</t>
  </si>
  <si>
    <t>SARAH DO NASCIMENTO MATOS</t>
  </si>
  <si>
    <t>XENIA OLIVEIRA DE ANDRADE</t>
  </si>
  <si>
    <t>ANA KARINA DE ALMEIDA SOARES</t>
  </si>
  <si>
    <t>ANA PATRICIA NERY MADRUGA SOARES</t>
  </si>
  <si>
    <t>ANTONIO SOARES DE CARVALHO NETO</t>
  </si>
  <si>
    <t>CARLOS EDUARDO SOARES GOMES</t>
  </si>
  <si>
    <t>CICERA FERREIRA DE SOUZA</t>
  </si>
  <si>
    <t>EXPEDITO SOARES COSTA</t>
  </si>
  <si>
    <t>FRANCISCO DE ASSIS PESSOA DE MELLO</t>
  </si>
  <si>
    <t>GILVANDO INACIO DOS SANTOS</t>
  </si>
  <si>
    <t>HOMERO NEIVA FILHO</t>
  </si>
  <si>
    <t>JONAS TOME DE SOUSA</t>
  </si>
  <si>
    <t>JOSE ASCILON FLORENCIO DE AZEVEDO</t>
  </si>
  <si>
    <t>JOSE DE ANCHIETA XAVIER BATISTA</t>
  </si>
  <si>
    <t>JOSELITO GOMES DA SILVA</t>
  </si>
  <si>
    <t>MARIA CLEIDE DE MEDEIROS NORMANDO</t>
  </si>
  <si>
    <t>ROZANGELA BEZERRA DE ALMEIDA</t>
  </si>
  <si>
    <t>UBIRAMAR FARIAS DE ARAUJO</t>
  </si>
  <si>
    <t>WASHINGTON LUIZ DE OLIVEIRA SALES</t>
  </si>
  <si>
    <t>FRANCISCA EMILIA SOARES DA SILVA LIMA</t>
  </si>
  <si>
    <t>LUCAS JOSUEL GONCALVES DE OLIVEIRA</t>
  </si>
  <si>
    <t>ROSA LOURDES MARTINS DE SALES</t>
  </si>
  <si>
    <t>CARMONIZIA LUIZ RIBEIRO DOS SANTOS SILVA</t>
  </si>
  <si>
    <t>KARLA FERNANDA GUIMARAES DE OLIVEIRA</t>
  </si>
  <si>
    <t>LIDYANNE PALMEIRA DINIZ MARTINS</t>
  </si>
  <si>
    <t>RALLYANE DA SILVA SOARES CANTALICE</t>
  </si>
  <si>
    <t>ROBELIA DE LIMA SANTOS</t>
  </si>
  <si>
    <t>ALEXANDRE CANDIDO DOS SANTOS</t>
  </si>
  <si>
    <t>ALEXANDRE SALES DA SILVA</t>
  </si>
  <si>
    <t>ANA PAULA DA SILVA BARROS</t>
  </si>
  <si>
    <t>ANDERSON JOSE OLIVEIRA DE LIMA</t>
  </si>
  <si>
    <t>ANERCINA OLIVEIRA DE LIMA</t>
  </si>
  <si>
    <t>ANTONIO FERREIRA</t>
  </si>
  <si>
    <t>ANTONIO JOSE BARBOSA</t>
  </si>
  <si>
    <t>CARLOS AUGUSTO DE LIMA CLEMENTINO</t>
  </si>
  <si>
    <t>COSMO FABRICIO DE LIMA</t>
  </si>
  <si>
    <t>EDNALDO DE FARIAS MACENA DA SILVA</t>
  </si>
  <si>
    <t>ELAINY CHRYSTINA CAMELO DE SOUSA</t>
  </si>
  <si>
    <t>FABIO JOSE SOARES</t>
  </si>
  <si>
    <t>FELIPE DE OLIVEIRA BANDEIRA</t>
  </si>
  <si>
    <t>FRANCISCO ANISIO LIMA CARNEIRO</t>
  </si>
  <si>
    <t>FRANCISCO BULCAO DA SILVA</t>
  </si>
  <si>
    <t>FRANCISCO DE ASSIS FERNANDES DA COSTA</t>
  </si>
  <si>
    <t>GERALDO CORREIA DE MELO</t>
  </si>
  <si>
    <t>JOANDERSON SANTOS DA SILVA</t>
  </si>
  <si>
    <t>JOAO BATISTA DA SILVA</t>
  </si>
  <si>
    <t>JOAO BATISTA SOBRINHO</t>
  </si>
  <si>
    <t>JOEMMILLY LAIS HENRIQUE FERREIRA DOS SANTOS</t>
  </si>
  <si>
    <t>JOILSON DE ALMEIDA BARBOSA</t>
  </si>
  <si>
    <t>JOSE DORIVALDO DOS SANTOS</t>
  </si>
  <si>
    <t>JOSE FABIO DE SOUZA</t>
  </si>
  <si>
    <t>JOSE IGOR GALDINO VERISSIMO BARRETO</t>
  </si>
  <si>
    <t>JOSE ITAMAR SOARES TORRES</t>
  </si>
  <si>
    <t>JOSENILDO RICARDO DE OLIVEIRA</t>
  </si>
  <si>
    <t>MARIA EDITE ALVES</t>
  </si>
  <si>
    <t>MAXIMO ANTONIO FERREIRA DE MELO</t>
  </si>
  <si>
    <t>OLGA MARIA DE SOUZA RODRIGUES</t>
  </si>
  <si>
    <t>PABLO FERREIRA DE ARAUJO SILVA</t>
  </si>
  <si>
    <t>PAULO ROBERTO DE LIMA</t>
  </si>
  <si>
    <t>RODRIGO ANTERO DE LIMA</t>
  </si>
  <si>
    <t>ROGERIO GOMES DE OLIVEIRA</t>
  </si>
  <si>
    <t>ROGUMBERTO FRANCA DE ASSIS</t>
  </si>
  <si>
    <t>RONILDO ANEZIO DA SILVA</t>
  </si>
  <si>
    <t>SEVERINO ALVES FILHO</t>
  </si>
  <si>
    <t>SEVERINO OLIVEIRA DA SILVA</t>
  </si>
  <si>
    <t>SIVANILDO ALVES DE LIMA</t>
  </si>
  <si>
    <t>TARCISIO PESSOA LIMA</t>
  </si>
  <si>
    <t>VALDENIR LIMA DA CRUZ</t>
  </si>
  <si>
    <t>VALERIA CINTIA RODRIGUES DA SILVA</t>
  </si>
  <si>
    <t>ALLAN AMANCIO DA SILVA</t>
  </si>
  <si>
    <t>CLEA LUCIA GOMES DE MOURA</t>
  </si>
  <si>
    <t>EMMANUEL DE CARVALHO FERREIRA</t>
  </si>
  <si>
    <t>FABIANA MARCIA DE SOUZA LIRA</t>
  </si>
  <si>
    <t>JOSEFA MARQUES</t>
  </si>
  <si>
    <t>LUCIA DE FATIMA FERREIRA MENDES</t>
  </si>
  <si>
    <t>LUCIA DE FATIMA RIBEIRO DE SOUZA</t>
  </si>
  <si>
    <t>LUCIANA BASILIO DA SILVA</t>
  </si>
  <si>
    <t>LUCIANO DIAS TRAJANO</t>
  </si>
  <si>
    <t>LUCIENE SILVA</t>
  </si>
  <si>
    <t>LUCIENE SILVESTRE MARQUES DOS SANTOS</t>
  </si>
  <si>
    <t>LUCYANE FARIAS DIAS</t>
  </si>
  <si>
    <t>LUIZ MARCELO DE FRANCA GOMES</t>
  </si>
  <si>
    <t>MANOEL RIBEIRO NETO</t>
  </si>
  <si>
    <t>MARCELO GOMES DE LIMA MOURA</t>
  </si>
  <si>
    <t>MARCELO JOSE CORDEIRO DA SILVA</t>
  </si>
  <si>
    <t>MARCELO XAVIER BATISTA</t>
  </si>
  <si>
    <t>MARCOS ANTONIO ALVES BEZERRA</t>
  </si>
  <si>
    <t>MARCOS AUGUSTO RODRIGUES DOS SANTOS</t>
  </si>
  <si>
    <t>MARIA APARECIDA DA ROCHA</t>
  </si>
  <si>
    <t>MARIA DA GUIA LEITE PEREIRA</t>
  </si>
  <si>
    <t>MARIA DE LOURDES AMARAL FERREIRA DA SILVA</t>
  </si>
  <si>
    <t>MARIA DE LOURDES SILVA MARTINS FERREIRA</t>
  </si>
  <si>
    <t>MARIA DO CARMO ARAGAO</t>
  </si>
  <si>
    <t>MARIA DO ROSARIO FREITAS ROLIM</t>
  </si>
  <si>
    <t>MARIA FRANCA DE LIRA FURTADO</t>
  </si>
  <si>
    <t>MARIA GILMA ALENCAR DE QUEIROGA</t>
  </si>
  <si>
    <t>MICHELLE DANTAS MUNIZ</t>
  </si>
  <si>
    <t>ABILIO DE MELO NOGUEIRA</t>
  </si>
  <si>
    <t>ADAIL FERREIRA DE OLIVEIRA</t>
  </si>
  <si>
    <t>ADEILTON DOS SANTOS GONZAGA</t>
  </si>
  <si>
    <t>ALDENORA MARIA VIEIRA RAMALHO</t>
  </si>
  <si>
    <t>ALISON FERREIRA DA SILVA</t>
  </si>
  <si>
    <t>ANA LUCIA COELHO VIEIRA</t>
  </si>
  <si>
    <t>ANA MARIA MIRANDA DE BRITO CALDAS</t>
  </si>
  <si>
    <t>ANA PAULA ALVES DE OLIVEIRA</t>
  </si>
  <si>
    <t>ANA PAULA SARAIVA MAIA</t>
  </si>
  <si>
    <t>ANDRE GUSTAVO PONTES DE OLIVEIRA</t>
  </si>
  <si>
    <t>ANDREA FERNANDA FERNANDES DA SILVA DANTAS</t>
  </si>
  <si>
    <t>ANTONIO DE PADUA MARIZ TIMOTEO</t>
  </si>
  <si>
    <t>ANTONIO FERNANDO FERREIRA VASCONCELOS</t>
  </si>
  <si>
    <t>ANTONIO GUEDES DA SILVA JUNIOR</t>
  </si>
  <si>
    <t>ANTONIO JOSE DE MELO LIRA</t>
  </si>
  <si>
    <t>ANTONIO MEIRA LEAL</t>
  </si>
  <si>
    <t>BRUNA BRUNNETT VASCONCELOS MANGUEIRA</t>
  </si>
  <si>
    <t>BRUNA LEITE DIAZ RIO BRANCO</t>
  </si>
  <si>
    <t>CAMILA NAYARA FRADE DOS SANTOS</t>
  </si>
  <si>
    <t>CARMEN LUCIA ROCHA RODRIGUES</t>
  </si>
  <si>
    <t>CLAUDIA RITA DO NASCIMENTO FERREIRA</t>
  </si>
  <si>
    <t>DIOGO GONZAGA MONTE DA COSTA</t>
  </si>
  <si>
    <t>DYEGO DIAS DOS SANTOS</t>
  </si>
  <si>
    <t>EDALIO NASCIMENTO DA COSTA</t>
  </si>
  <si>
    <t>EDMUNDO VERGARA REAL</t>
  </si>
  <si>
    <t>EDUARDO JORGE MOREIRA RIBEIRO</t>
  </si>
  <si>
    <t>EDVAL ANGELO PEREIRA</t>
  </si>
  <si>
    <t>ELIANE DO ESPIRITO SANTO REIS</t>
  </si>
  <si>
    <t>ELISANGELA AMORIM SERPA</t>
  </si>
  <si>
    <t>ELSON VICENTE DOS SANTOS JUNIOR</t>
  </si>
  <si>
    <t>EUDES DE FREITAS CAVALCANTI</t>
  </si>
  <si>
    <t>FATIMA MARIA ALVES DANTAS</t>
  </si>
  <si>
    <t>FELLYPE NERI ARAUJO</t>
  </si>
  <si>
    <t>FERNANDA DRYELLEN ALVES DA SILVA DUARTE</t>
  </si>
  <si>
    <t>FERNANDO RODRIGUES MENDES</t>
  </si>
  <si>
    <t>FILIPE PESSOA GARCIA FRAZAO</t>
  </si>
  <si>
    <t>FRANCISCO BARROS VIEGAS NETO</t>
  </si>
  <si>
    <t>FRANCISCO DE ASSIS PEREIRA DA SILVA</t>
  </si>
  <si>
    <t>FRANCISCO MARTINS DE ARAUJO</t>
  </si>
  <si>
    <t>GERMANO CARDOSO SANTIAGO DE AQUINO</t>
  </si>
  <si>
    <t>GILMAR ARAUJO DE SOUZA</t>
  </si>
  <si>
    <t>GIUSEPPE CALZAVARA DE ARAUJO</t>
  </si>
  <si>
    <t>GLAUCIO LINS CHAVES</t>
  </si>
  <si>
    <t>GUILHERME PAIVA DE OLIVEIRA</t>
  </si>
  <si>
    <t>HANDERSON DA SILVA CAMILO</t>
  </si>
  <si>
    <t>HERBERT PEREIRA NUNES</t>
  </si>
  <si>
    <t>IGOR BRUNO VITAL SOARES</t>
  </si>
  <si>
    <t>IRAN CORDEIRO COSTA</t>
  </si>
  <si>
    <t>ISABEL DE LOURDES PAIVA FABRICIO</t>
  </si>
  <si>
    <t>JAMACY GOMES CHAGAS</t>
  </si>
  <si>
    <t>JESSICA MAYARA DE SOUSA FERNANDES</t>
  </si>
  <si>
    <t>JOANA DARCK DOMINGOS DA SILVA</t>
  </si>
  <si>
    <t>JOAO BATISTA FARIAS RODRIGUES</t>
  </si>
  <si>
    <t>JOAO JACINTO ALVES NETO</t>
  </si>
  <si>
    <t>JOAO LUCAS FERREIRA DOS SANTOS</t>
  </si>
  <si>
    <t>JOAO PEREIRA DA SILVA</t>
  </si>
  <si>
    <t>JONATAS SILVA DA CUNHA CASTRO</t>
  </si>
  <si>
    <t>JOSANDRO FRANCISCO DA SILVA</t>
  </si>
  <si>
    <t>JOSE FERNANDES DE MEDEIROS</t>
  </si>
  <si>
    <t>JOSE FERNANDO DA SILVA</t>
  </si>
  <si>
    <t>JOSE FIRMINO ALVES FILHO</t>
  </si>
  <si>
    <t>JOSE FREIRE DA COSTA JUNIOR</t>
  </si>
  <si>
    <t>JOSE MARCIO MEDEIROS DE ALMEIDA</t>
  </si>
  <si>
    <t>JOSIMAR BATISTA PARISI</t>
  </si>
  <si>
    <t>JOZELIA CRISTINA MIRANDA DE BRITO</t>
  </si>
  <si>
    <t>JUVENAL JOSE DA SILVA</t>
  </si>
  <si>
    <t>KALIL CABRAL ASFORA FILHO</t>
  </si>
  <si>
    <t>KARLA DINIZ LIBERATO</t>
  </si>
  <si>
    <t>KARLA FRANCOISE DA COSTA ALENCAR</t>
  </si>
  <si>
    <t>KLEBER MACIEL DE MEDEIROS</t>
  </si>
  <si>
    <t>LAURO CARVALHO MENDES DAMASCENO</t>
  </si>
  <si>
    <t>LEANDRO PAULO PEREIRA GONDIM RIBEIRO</t>
  </si>
  <si>
    <t>LENISE REJANE DE SOUSA</t>
  </si>
  <si>
    <t>LUCAS SILVA NASCIMENTO</t>
  </si>
  <si>
    <t>LUCIANA DE FATIMA HOLDERBAUM</t>
  </si>
  <si>
    <t>LUCIANA DOS SANTOS BRONZEADO</t>
  </si>
  <si>
    <t>LUCIANO DE ARAUJO PEREIRA</t>
  </si>
  <si>
    <t>LUCIANO JARDIM CARDOSO</t>
  </si>
  <si>
    <t>LUCIO DO NASCIMENTO SILVA</t>
  </si>
  <si>
    <t>MAGNO SANTOS CERQUEIRA</t>
  </si>
  <si>
    <t>MARCELLA DE OLIVEIRA DOS SANTOS</t>
  </si>
  <si>
    <t>MARCELO DA COSTA GADELHA</t>
  </si>
  <si>
    <t>MARCELO MANOEL FELIPE</t>
  </si>
  <si>
    <t>MARCELO VALNEY BORBA DE SOUSA</t>
  </si>
  <si>
    <t>MARCIA RAMALHO DINIZ</t>
  </si>
  <si>
    <t>MARCO ANTONIO DE OLIVEIRA VILARIM</t>
  </si>
  <si>
    <t>MARCOS ANTONIO FELIX DA SILVA</t>
  </si>
  <si>
    <t>MARCOS FERNANDO VITORIANO GADELHA</t>
  </si>
  <si>
    <t>MARCOS VINICIUS LEITE DE SOUSA</t>
  </si>
  <si>
    <t>MARIA ALMEIDA SA</t>
  </si>
  <si>
    <t>MARIA ANUNCIADA DA SILVA OLIVEIRA</t>
  </si>
  <si>
    <t>MARIA LEIA DANTAS DA NOBREGA</t>
  </si>
  <si>
    <t>MARIA LUIZA JENNER ROSAS</t>
  </si>
  <si>
    <t>MARISTELA SABINO DOS SANTOS</t>
  </si>
  <si>
    <t>MARTA REJANE PEREIRA DE SOUZA</t>
  </si>
  <si>
    <t>MAZUREIK LIMA MACIEL</t>
  </si>
  <si>
    <t>MICHELLE ALMEIDA DA SILVA</t>
  </si>
  <si>
    <t>MIKAELA DAYSE DO NASCIMENTO FORMIGA</t>
  </si>
  <si>
    <t>MOISES DE ARAUJO MAIA</t>
  </si>
  <si>
    <t>NIVALDO FERREIRA DANTAS FILHO</t>
  </si>
  <si>
    <t>ODON MARQUES DA ROCHA</t>
  </si>
  <si>
    <t>OSCAR MOURA DINIZ JUNIOR</t>
  </si>
  <si>
    <t>PEDRO HENRIQUE FERNANDES BARRETO</t>
  </si>
  <si>
    <t>RAMONILSON ALVES TAVARES</t>
  </si>
  <si>
    <t>RAUL BATISTA NETO</t>
  </si>
  <si>
    <t>RENNEKERLY NUNES CAETANO</t>
  </si>
  <si>
    <t>ROGERIO ALEXANDRE DA SILVA</t>
  </si>
  <si>
    <t>ROMERO RAMOS DE SOUZA</t>
  </si>
  <si>
    <t>RONALDO HONOR DE MEDEIROS</t>
  </si>
  <si>
    <t>RONILTON PEREIRA SIMOES</t>
  </si>
  <si>
    <t>ROSSINI FREIRE DE ARAUJO</t>
  </si>
  <si>
    <t>RUTHENIO VIEIRA MARTINS</t>
  </si>
  <si>
    <t>SANDRA DE LOURDES MIRANDA DE LUCENA JACINTO</t>
  </si>
  <si>
    <t>SARAH MARIA RAMOS BASILIO</t>
  </si>
  <si>
    <t>SAULO RUANN DELFINO COSTA</t>
  </si>
  <si>
    <t>SERGIO CIRAULO DE OLIVEIRA LIMA</t>
  </si>
  <si>
    <t>SEVERINA SILVA PAIVA</t>
  </si>
  <si>
    <t>SIDNEY DOS SANTOS PINHEIRO</t>
  </si>
  <si>
    <t>SOSTHENES BARBOSA DE BRITO LIRA</t>
  </si>
  <si>
    <t>STEFANO WANDERLEY BARBOSA</t>
  </si>
  <si>
    <t>TALITA XAVIER LEAL</t>
  </si>
  <si>
    <t>THEODAN STEPHENSON CARDOSO LEITE</t>
  </si>
  <si>
    <t>THIAGO DE LACERDA OLIVEIRA</t>
  </si>
  <si>
    <t>URIVAL MAGNO GOMES FERREIRA</t>
  </si>
  <si>
    <t>VALBERTO PESSOA DA SILVA</t>
  </si>
  <si>
    <t>VERA LUCIA DA SILVA ANDRADE</t>
  </si>
  <si>
    <t>VERA LUCIA DA SILVEIRA GUIMARAES</t>
  </si>
  <si>
    <t>VERONICA FERNANDES DE CARVALHO</t>
  </si>
  <si>
    <t>VERONICA MARIA DE SOUSA SANTOS</t>
  </si>
  <si>
    <t>VIRGINIA LUCIA VENANCIO GOMES</t>
  </si>
  <si>
    <t>VIVIANNA RABELO COELHO</t>
  </si>
  <si>
    <t>WELLINGTON SOUZA DE LIMA</t>
  </si>
  <si>
    <t>WILLIAM DA SILVA BARBOSA</t>
  </si>
  <si>
    <t>WILSON OURIQUES MACEDO JUNIOR</t>
  </si>
  <si>
    <t>ADEILSON FRANCISCO DO NASCIMENTO</t>
  </si>
  <si>
    <t>ALEXENIA BELIZARIO DOS SANTOS</t>
  </si>
  <si>
    <t>AMOS ALVES DE ANDRADE</t>
  </si>
  <si>
    <t>ANA CLAUDIA FERNANDES DA SILVA</t>
  </si>
  <si>
    <t>ANA PAULA PEREIRA</t>
  </si>
  <si>
    <t>ANNA VALERIA GOMES E SILVA</t>
  </si>
  <si>
    <t>ANTONIA ILZA LEAL BARBOSA</t>
  </si>
  <si>
    <t>DENYS PEREIRA DE SOUZA</t>
  </si>
  <si>
    <t>EDILEUZA RICARDO DA SILVA BELO SOARES</t>
  </si>
  <si>
    <t>ELAINE CRISTINA GALVAO DE ALBUQUERQUE</t>
  </si>
  <si>
    <t>FERNANDO SILVESTRE DA SILVA</t>
  </si>
  <si>
    <t>FRANCICLAUDIO DE MEIRELES SILVEIRA</t>
  </si>
  <si>
    <t>FRANCISCO CAMILO PEREIRA NETO</t>
  </si>
  <si>
    <t>GYSLEYNNE GOMES DA SILVA COSTA</t>
  </si>
  <si>
    <t>HEDER DE JESUS SOUZA PEIXOTO</t>
  </si>
  <si>
    <t>IVONETE AURELIANO DUARTE</t>
  </si>
  <si>
    <t>JOAO FAUSTINO DOS SANTOS</t>
  </si>
  <si>
    <t>JORGE DE LIMA ASSIS</t>
  </si>
  <si>
    <t>JOSE CARLOS LOURENCO DA SILVA</t>
  </si>
  <si>
    <t>JOSE FRANCISCO DA SILVA JUNIOR</t>
  </si>
  <si>
    <t>JOSE GALDINO VIEIRA</t>
  </si>
  <si>
    <t>JOSINEIDE DO NASCIMENTO PEREIRA E SILVA</t>
  </si>
  <si>
    <t>JOYCE PORFIRIO DA SILVA SATURNINO</t>
  </si>
  <si>
    <t>MARCELLY DO NASCIMENTO BRITO</t>
  </si>
  <si>
    <t>MARCONE PEREIRA CRUZ</t>
  </si>
  <si>
    <t>MARIA DAS VITORIAS GUIMARAES DA SILVA</t>
  </si>
  <si>
    <t>MARIA DE JESUS CELESTINO DA SILVA</t>
  </si>
  <si>
    <t>MARIA DE LOURDES TOMAZ DO NASCIMENTO</t>
  </si>
  <si>
    <t>MARIA GORETTI DANTAS DE OLIVEIRA MONTENEGRO</t>
  </si>
  <si>
    <t>MARIA LIDIANE CARDOSO FRANCISCO</t>
  </si>
  <si>
    <t>MARINALVA CARNEIRO MARTINS DE SOUZA</t>
  </si>
  <si>
    <t>MARINALVA DOS SANTOS MOURA</t>
  </si>
  <si>
    <t>MAYRA BEZERRA DE MEDEIROS CASSIANO</t>
  </si>
  <si>
    <t>PAULO JOSE BARBOSA DE MELO</t>
  </si>
  <si>
    <t>ROBERTO CESAR VIEIRA MARTINS</t>
  </si>
  <si>
    <t>ROBSON DIEGO SILVA DE OLIVEIRA</t>
  </si>
  <si>
    <t>SANDRO ONOFRE CAVALCANTE</t>
  </si>
  <si>
    <t>SUZYELLE HENRIQUE DOS SANTOS</t>
  </si>
  <si>
    <t>THAMYRES GUEDES MOREIRA</t>
  </si>
  <si>
    <t>THIAGO DOS SANTOS FERREIRA</t>
  </si>
  <si>
    <t>TIAGO PEREIRA FLORENTINO</t>
  </si>
  <si>
    <t>UBIRATAN BARBOSA DA SILVA</t>
  </si>
  <si>
    <t>WLIDIANE DA SILVA DOMINGOS</t>
  </si>
  <si>
    <t>ANA MARIA JORGE DE SOUZA CARNEIRO</t>
  </si>
  <si>
    <t>ANA ROSY ARAUJO LIMA PESSOA</t>
  </si>
  <si>
    <t>ANAELSON DONIZETE DE MORAIS</t>
  </si>
  <si>
    <t>CARLA GESSICA LIMA DE ANDRADE</t>
  </si>
  <si>
    <t>DANILO SILVINO DE SOUZA</t>
  </si>
  <si>
    <t>DARLY SILVA DE ARAUJO</t>
  </si>
  <si>
    <t>EDILANE BATISTA FERREIRA</t>
  </si>
  <si>
    <t>GERALDO PESSOA DE BRITO NETO</t>
  </si>
  <si>
    <t>JAIR VANDRO DE SOUZA</t>
  </si>
  <si>
    <t>JONATHA ALVES LOPES</t>
  </si>
  <si>
    <t>JOSE ARMANDO DUARTE FILHO</t>
  </si>
  <si>
    <t>JOSE LUCAS GOMES BATISTA</t>
  </si>
  <si>
    <t>JOSELMA SILVA DA CRUZ</t>
  </si>
  <si>
    <t>JOSETE ERONIDES DE SOUZA</t>
  </si>
  <si>
    <t>LEANDRO LUCIANO TOME</t>
  </si>
  <si>
    <t>MARIA CLAUDIA LIMA RIBEIRO</t>
  </si>
  <si>
    <t>MARILENE PAIVA DA SILVA</t>
  </si>
  <si>
    <t>RACHEL DIAS DOS SANTOS</t>
  </si>
  <si>
    <t>RAQUEL DE OLIVEIRA DAMACENA</t>
  </si>
  <si>
    <t>ALEXANDRA DE ANDRADE GUEDES MARTINS MANTOVANI</t>
  </si>
  <si>
    <t>AMARILDO RIBEIRO DA SILVA</t>
  </si>
  <si>
    <t>ANALUCIA NUNES PESSOA</t>
  </si>
  <si>
    <t>ANDREIA GALDINO DA SILVA</t>
  </si>
  <si>
    <t>BEATRIZ PEREIRA DO NASCIMENTO</t>
  </si>
  <si>
    <t>BENY LAZARO NUNES</t>
  </si>
  <si>
    <t>BETANIA MARIA FERREIRA DA SILVA</t>
  </si>
  <si>
    <t>CALIEL HENRIQUE DOS SANTOS BEZERRA</t>
  </si>
  <si>
    <t>CLAUDIA NAIZA DA COSTA FERREIRA</t>
  </si>
  <si>
    <t>CLICIA NEVES NUNES FERREIRA</t>
  </si>
  <si>
    <t>ELEXANDRA IRIS DA SILVA BERNARDO</t>
  </si>
  <si>
    <t>ERICA TAILANE NUNES BARBOSA</t>
  </si>
  <si>
    <t>FELIZARDO BERNARDINO SILVA DE MELO</t>
  </si>
  <si>
    <t>FRANCISCO FABIO BARBOSA LEITE</t>
  </si>
  <si>
    <t>GISELIA DE ARAUJO NUNES</t>
  </si>
  <si>
    <t>GLAUCIENE MOREIRA DA SILVA</t>
  </si>
  <si>
    <t>HELENA MANOEL DA SILVA</t>
  </si>
  <si>
    <t>HERBET FERNANDES DA COSTA</t>
  </si>
  <si>
    <t>IARA CARMEN DE SOUZA OLIVEIRA</t>
  </si>
  <si>
    <t>IDA MARIA DE JESUS</t>
  </si>
  <si>
    <t>JANIO FELIX DO NASCIMENTO</t>
  </si>
  <si>
    <t>JOAO HENRIQUE DE SOUZA DANTAS</t>
  </si>
  <si>
    <t>JOILMA DE LOURDES PACIFICO ORANGE</t>
  </si>
  <si>
    <t>JOSEANE MENDES FERREIRA</t>
  </si>
  <si>
    <t>JOSENILDA ARAUJO NUNES PORFIRIO</t>
  </si>
  <si>
    <t>JOSENILDO LUIZ DA SILVA</t>
  </si>
  <si>
    <t>LAETICIA SANDRA DE PONTES TAVARES</t>
  </si>
  <si>
    <t>LIVIA FERNANDA GOMES ARAUJO</t>
  </si>
  <si>
    <t>LUCIANO DUARTE DA SILVA</t>
  </si>
  <si>
    <t>MAGNA FELIX DA SILVA PATRICIO</t>
  </si>
  <si>
    <t>MARCIA VERISSIMO DAS FLORES</t>
  </si>
  <si>
    <t>MARIA DE FATIMA DA ROCHA SILVA</t>
  </si>
  <si>
    <t>MARIA DE LOURDES BARBOSA FERREIRA</t>
  </si>
  <si>
    <t>MARIA LUCIMAR PACIFICO DA SILVA</t>
  </si>
  <si>
    <t>MARNE VERISSIMO DAS FLORES</t>
  </si>
  <si>
    <t>NEIDE MARIA PEREIRA DA SILVA</t>
  </si>
  <si>
    <t>OTACILIA MARIA DE SOUSA BEZERRA</t>
  </si>
  <si>
    <t>PEDRO FERNANDES DA SILVA JUNIOR</t>
  </si>
  <si>
    <t>REGINA CLAUDIA ORANGE DOS SANTOS SILVA</t>
  </si>
  <si>
    <t>SEVERINA GONZAGA BATISTA</t>
  </si>
  <si>
    <t>SUZIANE MOREIRA SILVA INOCENCIO</t>
  </si>
  <si>
    <t>VANESSA BERNARDO DA SILVA</t>
  </si>
  <si>
    <t>ADEGILSON DUARTE DOS SANTOS JUNIOR</t>
  </si>
  <si>
    <t>ALECIA LUCELIA GOMES PEREIRA MEDEIROS</t>
  </si>
  <si>
    <t>ANA CRISTINA OLIVEIRA PEREIRA</t>
  </si>
  <si>
    <t>ANDRE SANTOS DA COSTA</t>
  </si>
  <si>
    <t>ANTONIO CARLOS ALVES DE SOUSA PEREIRA</t>
  </si>
  <si>
    <t>ANTONIO FERNANDO DE LUNA MORAIS</t>
  </si>
  <si>
    <t>CAIO JOSE PINTO FREIRE</t>
  </si>
  <si>
    <t>EDJANE PAULINO DOS SANTOS</t>
  </si>
  <si>
    <t>EDUARDO ARAUJO LEITE</t>
  </si>
  <si>
    <t>EDUARDO ASSIS FERREIRA JUNIOR</t>
  </si>
  <si>
    <t>EDUARDO SOARES DA SILVA</t>
  </si>
  <si>
    <t>ELIAS ALVES DOS REIS</t>
  </si>
  <si>
    <t>JEAN RODRIGUES DE OLIVEIRA</t>
  </si>
  <si>
    <t>JOSE DA SILVA DE LIMA</t>
  </si>
  <si>
    <t>JOSINALDO MARANHAO DA COSTA</t>
  </si>
  <si>
    <t>LUCIMERY BARBOZA FREITAS</t>
  </si>
  <si>
    <t>MARCOS ANTONIO DOS SANTOS ALVES</t>
  </si>
  <si>
    <t>MARIA ALDENOURA MISSIAS</t>
  </si>
  <si>
    <t>MATEUS ALVES DA SILVA</t>
  </si>
  <si>
    <t>ROGERIO FREIRE DA SILVA</t>
  </si>
  <si>
    <t>SABRINA ALVES DA SILVA</t>
  </si>
  <si>
    <t>SEVERINO ANTONIO DOS REIS</t>
  </si>
  <si>
    <t>SEVERINO PEREIRA DA SILVA</t>
  </si>
  <si>
    <t>SUZIANY SIMPLICIO DA SILVA</t>
  </si>
  <si>
    <t>THAYS EMANUELY DUARTE SANTOS LEITE</t>
  </si>
  <si>
    <t>UELISON IZIDRO DE JESUS</t>
  </si>
  <si>
    <t>VALERIO VERISSIMO DE SOUZA BASTOS</t>
  </si>
  <si>
    <t>VANESSA DUARTE DE ARAUJO</t>
  </si>
  <si>
    <t>VINICIA MOREIRA DE SOUZA</t>
  </si>
  <si>
    <t>WALLISON FERNANDO BERNARDINO DA SILVA</t>
  </si>
  <si>
    <t>WELLINGTON DE SOUSA PEREIRA</t>
  </si>
  <si>
    <t>ADEILZA DUARTE DOS SANTOS ZACARIAS</t>
  </si>
  <si>
    <t>ALDENYO RENALLY GUEDES DA SILVA</t>
  </si>
  <si>
    <t>ALISSON VINICIUS GOMES SOUZA</t>
  </si>
  <si>
    <t>ALYSSON PEDRO LIRA MASSA</t>
  </si>
  <si>
    <t>AMILSON BEZERRA DOS SANTOS</t>
  </si>
  <si>
    <t>ANDRE CASSIO DOS SANTOS RODRIGUES</t>
  </si>
  <si>
    <t>ASTERIA AZEVEDO DO NASCIMENTO E SILVA</t>
  </si>
  <si>
    <t>AURICELIA MARIA FERREIRA LIRA SILVA</t>
  </si>
  <si>
    <t>CICERO ALECIO RODRIGUES DE LIMA</t>
  </si>
  <si>
    <t>EDINALDO CORDEIRO PINTO JUNIOR</t>
  </si>
  <si>
    <t>EDNALDO FERNANDES DE ALMEIDA</t>
  </si>
  <si>
    <t>ELZA MARIA SANTANA DA SILVA</t>
  </si>
  <si>
    <t>FERNANDA AVELINO DOS SANTOS</t>
  </si>
  <si>
    <t>FRANCISCO MICHELL SILVA ZACARIAS</t>
  </si>
  <si>
    <t>GIZELLY OLIVEIRA MAIA</t>
  </si>
  <si>
    <t>HERACLITO HALLYSON SOUZA DE MEDEIROS</t>
  </si>
  <si>
    <t>HUMBERTO RANIERY ALVES DE MEDEIROS</t>
  </si>
  <si>
    <t>JANILSON TRINDADE PAULINO</t>
  </si>
  <si>
    <t>JARBAS BATISTA GUEDES</t>
  </si>
  <si>
    <t>JOSE BATISTA DE SOUZA NETO</t>
  </si>
  <si>
    <t>JOSE IBIAPINA FERREIRA DE LEMOS</t>
  </si>
  <si>
    <t>JOSE RENATO SOUZA PAULINO</t>
  </si>
  <si>
    <t>LUCAS PEREIRA DA SILVA</t>
  </si>
  <si>
    <t>LUIZ EDUARDO DOS SANTOS</t>
  </si>
  <si>
    <t>MANOEL IBIAPINA DA COSTA NETO</t>
  </si>
  <si>
    <t>MARIA DO SOCORRO PAULINO COELHO</t>
  </si>
  <si>
    <t>MARIA DO SOCORRO SANTOS VAN DE VEN</t>
  </si>
  <si>
    <t>MARIA NILMA SILVA SOARES</t>
  </si>
  <si>
    <t>RAQUEL MARIA DA CONCEICAO</t>
  </si>
  <si>
    <t>REGINALY KETORY FERREIRA DA SILVA</t>
  </si>
  <si>
    <t>RENATO COSTA DE LIMA</t>
  </si>
  <si>
    <t>RENATO RODRIGUES DOS SANTOS</t>
  </si>
  <si>
    <t>RODRIGO DA SILVA</t>
  </si>
  <si>
    <t>SOCRATES TORRES CARNEIRO</t>
  </si>
  <si>
    <t>TEREZINHA CLEIDE FERREIRA DE MEDEIROS</t>
  </si>
  <si>
    <t>TOLSTOI SILVESTRE DE ALMEIDA BATISTA</t>
  </si>
  <si>
    <t>VIVIANE FABRICIO DO NASCIMENTO</t>
  </si>
  <si>
    <t>WAGNER BENTO DA SILVA</t>
  </si>
  <si>
    <t>ANTONIO LUIS CRUZ</t>
  </si>
  <si>
    <t>CAMILA DA COSTA OLIVEIRA ODON</t>
  </si>
  <si>
    <t>DOUGLAS AUGUSDTO MONTEIRO</t>
  </si>
  <si>
    <t>EDILANIA GOMES DA SILVA COSTA</t>
  </si>
  <si>
    <t>ERIHELMA ALMEIDA DE SOUSA</t>
  </si>
  <si>
    <t>ERIONALDO TOMAZ DE AQUINO</t>
  </si>
  <si>
    <t>GABRIELA DA PAZ ARAUJO</t>
  </si>
  <si>
    <t>GILDENEIDE DA SILVA BRASILIANO</t>
  </si>
  <si>
    <t>GRAZIELA DA SILVA BARACHO</t>
  </si>
  <si>
    <t>JOANA PAULA COSTA CARDOSO E ANDRADE</t>
  </si>
  <si>
    <t>JORDANIA CHIRLY ALVES NEVES</t>
  </si>
  <si>
    <t>JOSE ADAILTO SOUZA SILVA</t>
  </si>
  <si>
    <t>JOSETH CUNHA DE MACEDO</t>
  </si>
  <si>
    <t>MARIA CILENE TOSCANO DE BRITO</t>
  </si>
  <si>
    <t>MARIA PORCINA DE MACEDO</t>
  </si>
  <si>
    <t>MARIANA QUEIROZ DA SILVA</t>
  </si>
  <si>
    <t>PAULO ROGERIO PESSOA DO NASCIMENTO</t>
  </si>
  <si>
    <t>VALDICLEIDE BATISTA DE ARAUJO</t>
  </si>
  <si>
    <t>WILDJAME LOPES DOS SANTOS JUNIOR</t>
  </si>
  <si>
    <t>ALVARO GUSTAVO PAULO GALVAO</t>
  </si>
  <si>
    <t>ANA EMILIA CAMARA FRAZAO</t>
  </si>
  <si>
    <t>ANGELA MARIA FREIRE DE AVELAR</t>
  </si>
  <si>
    <t>ANTONIO DA SILVA GOMES</t>
  </si>
  <si>
    <t>ANTONIO PEREIRA DOS SANTOS</t>
  </si>
  <si>
    <t>BELMONT AMARAI RIBEIRO SOUSA</t>
  </si>
  <si>
    <t>CAIO SERGIO SABINO ALVES</t>
  </si>
  <si>
    <t>CARLOS ALIPIO ARLINDO DANTAS</t>
  </si>
  <si>
    <t>CLAUDIO JOSE DE MOURA CAMARA</t>
  </si>
  <si>
    <t>DANIEL SOARES CANDIDO</t>
  </si>
  <si>
    <t>DIOGENES FAGNER DE LIMA</t>
  </si>
  <si>
    <t>EDNA LUCIA BEZERRA GUEDES</t>
  </si>
  <si>
    <t>FRANCINETE OLIVEIRA MAXIMINO</t>
  </si>
  <si>
    <t>GILKA FARIAS TARGINO MACEDO</t>
  </si>
  <si>
    <t>GLEDSON LUIS DE ARAUJO OLIVEIRA</t>
  </si>
  <si>
    <t>JAIRO JOSE DA SILVA GUALBERTO</t>
  </si>
  <si>
    <t>JOAO CLAUDIO ROCHA DE SOUZA</t>
  </si>
  <si>
    <t>JOAO MARIA CARDOSO E ANDRADE</t>
  </si>
  <si>
    <t>JOSE DE ARIMATEIA GOUVEIA</t>
  </si>
  <si>
    <t>JOSE EDVALDO PEREIRA DOS SANTOS</t>
  </si>
  <si>
    <t>JOSE GILLIARD FERREIRA VIEIRA</t>
  </si>
  <si>
    <t>KALINE FERREIRA MOUZINHO</t>
  </si>
  <si>
    <t>KATIUSCIA BARBOSA QUINTO</t>
  </si>
  <si>
    <t>LAIZA MARIA DA SILVA GUALBERTO</t>
  </si>
  <si>
    <t>LIANA MARIA DE BRITO MOREIRA CARDOSO</t>
  </si>
  <si>
    <t>MARIA APARECIDA DOS SANTOS</t>
  </si>
  <si>
    <t>MARIA DAS DORES DA LUZ FERNANDES</t>
  </si>
  <si>
    <t>MARIA INES DA FONSECA</t>
  </si>
  <si>
    <t>MARIA IVONE NOEL DE SOUSA</t>
  </si>
  <si>
    <t>MARIA JOSE ANGELO CORDEIRO</t>
  </si>
  <si>
    <t>MARIA SALETE PATRICIO DOS SANTOS</t>
  </si>
  <si>
    <t>SABRINA ALVES NEVES</t>
  </si>
  <si>
    <t>SANGELA DE ALCANTARA AZEVEDO</t>
  </si>
  <si>
    <t>SIMONE TARGINO DE ARAUJO JACINTO</t>
  </si>
  <si>
    <t>SIMONE TARGINO SOUSA</t>
  </si>
  <si>
    <t>SUZYANA SANTOS DA FONSECA</t>
  </si>
  <si>
    <t>TAMIRES DA SILVA SOUZA</t>
  </si>
  <si>
    <t>ANDREIA CLEMENTINO DOS SANTOS</t>
  </si>
  <si>
    <t>JOSE FABIO DOS SANTOS FERNANDES</t>
  </si>
  <si>
    <t>LARISSA BRUNA BATISTA DE FARIAS</t>
  </si>
  <si>
    <t>PAULA ADRIANA ALVES DA SILVA</t>
  </si>
  <si>
    <t>RUTHNEIA VITAL GUEDES DE MOURA</t>
  </si>
  <si>
    <t>THAISE GABRIELLA DE ALMEIDA RODRIGUES</t>
  </si>
  <si>
    <t>VITOR GRBRIEL BORGES HERNESTO</t>
  </si>
  <si>
    <t>ALCIONE DA SILVA SANTOS FERREIRA LAURENTINO</t>
  </si>
  <si>
    <t>ANTONIO JOAB FREIRE DE LIMA</t>
  </si>
  <si>
    <t>CECILIA DE CASTRO QUERINO DIAS</t>
  </si>
  <si>
    <t>CLAUDICELIA DOS SANTOS SILVA</t>
  </si>
  <si>
    <t>EDILENE DE ALMEIDA CARDOSO</t>
  </si>
  <si>
    <t>ERIKA EMANUELLE MELO DA SILVA</t>
  </si>
  <si>
    <t>GERLUCE RIBEIRO DA SILVA</t>
  </si>
  <si>
    <t>GLEICY DEISE SANTOS LIMA</t>
  </si>
  <si>
    <t>HILDEBRANDO GOMES DE OLIVEIRA</t>
  </si>
  <si>
    <t>JOSE FLAVIANO NASCIMENTO DA LUZ</t>
  </si>
  <si>
    <t>JOSEMAR FERREIRA DE LIMA</t>
  </si>
  <si>
    <t>KATIANE BORGES DA SILVA SANTOS</t>
  </si>
  <si>
    <t>LUCINALVA AZEVEDO DOS SANTOS VITAL</t>
  </si>
  <si>
    <t>MARCILIO VERAS CARDOSO</t>
  </si>
  <si>
    <t>MARCONI COELHO DOS SANTOS</t>
  </si>
  <si>
    <t>MARIA MADALENA CARDOSO TAVARES</t>
  </si>
  <si>
    <t>OZANA DA SILVA COSTA</t>
  </si>
  <si>
    <t>RAQUEL ELK SILVA DUARTE</t>
  </si>
  <si>
    <t>ROSANGELA SOARES SOUTO</t>
  </si>
  <si>
    <t>SHIRLEY HENRIQUE DO NASCIMENTO</t>
  </si>
  <si>
    <t>STEFANNYA SILVEIRA DE MACEDO</t>
  </si>
  <si>
    <t>AIDA MILENA PIRES GOUVEIA GUEDES</t>
  </si>
  <si>
    <t>ANA LUCIA DE ALMEIDA RIBEIRO</t>
  </si>
  <si>
    <t>ANTONIO ISMAEL FILHO</t>
  </si>
  <si>
    <t>CLAUDIANA MARIA MOREIRA DIAS DOS SANTOS</t>
  </si>
  <si>
    <t>EDNA HERMENEGILDO DOS SANTOS</t>
  </si>
  <si>
    <t>EDNALVA TAVEIRA DA SILVA</t>
  </si>
  <si>
    <t>GEOVANA DOS SANTOS COSTA ANDRADE</t>
  </si>
  <si>
    <t>GILVAN NICACIO SOUTO</t>
  </si>
  <si>
    <t>GLAUCE MERY DO NASCIMENTO VITAL</t>
  </si>
  <si>
    <t>HELOISA DE BRITO SILVA SERAFIM</t>
  </si>
  <si>
    <t>INES LIDIANE BELARMINO DA SILVA</t>
  </si>
  <si>
    <t>JEANINE FELIX DE OLIVEIRA</t>
  </si>
  <si>
    <t>JOSENEIDE DOS SANTOS CORREIA</t>
  </si>
  <si>
    <t>MARCUS FELIPE ALBINO DOS SANTOS</t>
  </si>
  <si>
    <t>MARIA DO SOCORRO SOUTO DA SILVA</t>
  </si>
  <si>
    <t>MARIA EDNA SOUZA DE OLIVEIRA</t>
  </si>
  <si>
    <t>MARIA ELIANE BARBOSA GOMES</t>
  </si>
  <si>
    <t>MARIA KATIA BERTO DANTAS VERAS</t>
  </si>
  <si>
    <t>NORMANDA MARIA DE SOUZA CRUZ SILVA</t>
  </si>
  <si>
    <t>REGINA CELLI SILVA DUARTE</t>
  </si>
  <si>
    <t>ROSSANA FLAVIA CUNHA HENRIQUES BARACHO</t>
  </si>
  <si>
    <t>SABRINA KELLY DOS SANTOS</t>
  </si>
  <si>
    <t>SANDRA FERREIRA DE LUNA GOMES</t>
  </si>
  <si>
    <t>ALINE CRISTINA SILVA LIRA</t>
  </si>
  <si>
    <t>ANA CRISTINA ROCHA DA SILVA</t>
  </si>
  <si>
    <t>ANDERSON DE ARAUJO NASCIMENTO</t>
  </si>
  <si>
    <t>CLAUDIVAN MOREIRA DE SOUZA</t>
  </si>
  <si>
    <t>CLODOALDO JOSE DE ALBUQUERQUE RAMOS</t>
  </si>
  <si>
    <t>DEBORA RAFAELA DOS SANTOS QUERINO</t>
  </si>
  <si>
    <t>ELOIZA RAQUEL LIMA NUNES</t>
  </si>
  <si>
    <t>FABIO JANYBERTIEUX FIDELIS ALVES</t>
  </si>
  <si>
    <t>FERNANDO ANTONIO NEVES DE ARAUJO</t>
  </si>
  <si>
    <t>GILMARA VITAL BARBOZA SILVA</t>
  </si>
  <si>
    <t>GORETTI LUCILA CARNEIRO DA CUNHA</t>
  </si>
  <si>
    <t>ITALO ALVES DINIZ</t>
  </si>
  <si>
    <t>IVANALDO MATA DE MEDEIROS</t>
  </si>
  <si>
    <t>JOEL AFONSO PEREIRA GOMES</t>
  </si>
  <si>
    <t>JOSEANA MEDEIROS DE SOUZA</t>
  </si>
  <si>
    <t>LEILIANE DE BRITO DIAS</t>
  </si>
  <si>
    <t>LUCILENE BALBINO DA SILVA SOUZA</t>
  </si>
  <si>
    <t>MAGNA SUELY DOS SANTOS GUEDES QUERINO</t>
  </si>
  <si>
    <t>MARIA LUIZA MOREIRA SILVEIRA GONCALVES</t>
  </si>
  <si>
    <t>ROBERTO LUIZ DA SILVA BARBOZA</t>
  </si>
  <si>
    <t>TARCIANA MARIA ALVES BALBINO</t>
  </si>
  <si>
    <t>VILANNY FERNANDES DOS SANTOS</t>
  </si>
  <si>
    <t>WANDSON WAGNER AZEVEDO SOUZA</t>
  </si>
  <si>
    <t>ALEX VASCONCELOS GOMES</t>
  </si>
  <si>
    <t>ANA MARIA NUNES</t>
  </si>
  <si>
    <t>ANDERSON DOS SANTOS FELIX</t>
  </si>
  <si>
    <t>ANDREA CRISTINA MARQUES</t>
  </si>
  <si>
    <t>ANGELINE MARIA DA SILVA SANTOS</t>
  </si>
  <si>
    <t>BISNETA BENIGNA FREIRE BARBOZA ARAUJO</t>
  </si>
  <si>
    <t>CLENIO DA SILVA SANTOS</t>
  </si>
  <si>
    <t>DEUZANETE CANDIDO DA COSTA</t>
  </si>
  <si>
    <t>DEYDEBY ILLAN DOS SANTOS PEREIRA</t>
  </si>
  <si>
    <t>EDEZIO VIRGINIO DIAS</t>
  </si>
  <si>
    <t>ELEONORA RAISSA LIMA NUNES</t>
  </si>
  <si>
    <t>FABIANA FERREIRA DA SILVA SANTIAGO</t>
  </si>
  <si>
    <t>FLAVIO FRANKLIN FIDELIS ALVES</t>
  </si>
  <si>
    <t>FRANCISCA MARIA DA SILVA</t>
  </si>
  <si>
    <t>GENARO DORNELAS BELMONT NERI FILHO</t>
  </si>
  <si>
    <t>HALLAN EMANNUEL GRIGORIO DA SILVA</t>
  </si>
  <si>
    <t>HEDYNARA MARIA DE SOUZA DANTAS</t>
  </si>
  <si>
    <t>IRIS FERREIRA DA CRUZ</t>
  </si>
  <si>
    <t>ISLANIA NUNES DO NASCIMENTO</t>
  </si>
  <si>
    <t>IZABEL CRISTINA CANDIDO DO NASCIMENTO</t>
  </si>
  <si>
    <t>JESSICA DO NASCIMENTO SOARES</t>
  </si>
  <si>
    <t>JOAO PEDRO CANDIDO LOPES</t>
  </si>
  <si>
    <t>JOHNIERE ALVES RIBEIRO</t>
  </si>
  <si>
    <t>JOSE EDIELSON DA SILVA NEVES</t>
  </si>
  <si>
    <t>JOSE IVAN SILVA DA CRUZ</t>
  </si>
  <si>
    <t>JOSEFA HERMENEGILDO FERNANDES</t>
  </si>
  <si>
    <t>JOSELMO DE LIMA MELO</t>
  </si>
  <si>
    <t>JOSENILDO DA CUNHA LIMA</t>
  </si>
  <si>
    <t>JOSILENE DE SOUZA FREITAS</t>
  </si>
  <si>
    <t>LINDALVA GOUVEIA NASCIMENTO</t>
  </si>
  <si>
    <t>LUCIVANIA DA COSTA SILVA</t>
  </si>
  <si>
    <t>LUIS CARLOS TRAJANO DA SILVA</t>
  </si>
  <si>
    <t>LUIZA MARIA DANTAS</t>
  </si>
  <si>
    <t>MARINALVA RODRIGUES PAULINO</t>
  </si>
  <si>
    <t>MARTA ANDRADE DOS SANTOS</t>
  </si>
  <si>
    <t>NORMA SUELY DE SOUZA CRUZ NASCIMENTO</t>
  </si>
  <si>
    <t>PAULA FRASSINETTI MEDEIROS DE PAULO</t>
  </si>
  <si>
    <t>PAULO GUILHERME JERONIMO DO NASCIMENTO</t>
  </si>
  <si>
    <t>POLLIBIO KLEBER DA SILVA DIAS</t>
  </si>
  <si>
    <t>RODOLFO ANDRE DOS SANTOS</t>
  </si>
  <si>
    <t>VALDERI CANDIDO DA COSTA</t>
  </si>
  <si>
    <t>VALDIR FILHO DOS SANTOS</t>
  </si>
  <si>
    <t>VANDENBERG GOUVEIA DIAS</t>
  </si>
  <si>
    <t>AMELIA JESSIELY SOARES DE ALBUQUERQUE ESPINOL</t>
  </si>
  <si>
    <t>DIVANIA FERREIRA SILVA GUIMARAES</t>
  </si>
  <si>
    <t>EVA GARDENIA SANTOS DE AZEVEDO</t>
  </si>
  <si>
    <t>FRANCISCA ADALIA DE SOUSA</t>
  </si>
  <si>
    <t>GABRIELLI AFONSO DA SILVA</t>
  </si>
  <si>
    <t>GILYAN MEDEIROS</t>
  </si>
  <si>
    <t>GLORIA DE LOURDES CARVALHO</t>
  </si>
  <si>
    <t>IRANILDA DOS SANTOS</t>
  </si>
  <si>
    <t>ISAIAS MARCELINO DA SILVA</t>
  </si>
  <si>
    <t>IVANILDO DE FREITAS PEREIRA</t>
  </si>
  <si>
    <t>JOSINALDO SILVA DE ARAUJO</t>
  </si>
  <si>
    <t>KALINE DA COSTA ADELINO</t>
  </si>
  <si>
    <t>LUIS MAXIMINO DOS SANTOS</t>
  </si>
  <si>
    <t>MARCUS VINICIUS GOMES PAIXAO</t>
  </si>
  <si>
    <t>MARIA DORACY LIMA DA ROCHA</t>
  </si>
  <si>
    <t>MARIA GORETTI MARIANO DOS SANTOS</t>
  </si>
  <si>
    <t>MARIA ROSILEIDE DA SILVA</t>
  </si>
  <si>
    <t>MARNE JANETE RAMALHO DE MELO</t>
  </si>
  <si>
    <t>MATHEUS FELIPE SILVA DE SOUZA</t>
  </si>
  <si>
    <t>NAILTON SOUZA DA SILVA</t>
  </si>
  <si>
    <t>RAQUEL ALVES EVARISTO</t>
  </si>
  <si>
    <t>RICARDO AFONSO ROCHA</t>
  </si>
  <si>
    <t>VIVIANE PEREIRA SOARES</t>
  </si>
  <si>
    <t>ADJALME EPITACIO SILVA JUNIOR</t>
  </si>
  <si>
    <t>ALBANIZIO PINTO CASSIMIRO</t>
  </si>
  <si>
    <t>ANA KALLINA DA ROCHA BRITO</t>
  </si>
  <si>
    <t>ANDRE SOARES ELEUTERIO</t>
  </si>
  <si>
    <t>ANDREA DE MELO COSTA</t>
  </si>
  <si>
    <t>ANTONIO CESAR MAGNUS CAVALCANTI SILVA</t>
  </si>
  <si>
    <t>ANTONIO MARQUES BATISTA</t>
  </si>
  <si>
    <t>DJAEL VAGNE CLEMENTINO DA COSTA</t>
  </si>
  <si>
    <t>DJAILSON CLEMENTINO DA COSTA</t>
  </si>
  <si>
    <t>EDNA MARIA DE OLIVEIRA DANTAS</t>
  </si>
  <si>
    <t>ELIAS DANIEL DE SOUZA FRANCA</t>
  </si>
  <si>
    <t>ELIVAM DA COSTA FERREIRA</t>
  </si>
  <si>
    <t>ERASMO NUNES MELO</t>
  </si>
  <si>
    <t>FRANCISCA FLAVIA RODRIGUES PEREIRA DA SILVA</t>
  </si>
  <si>
    <t>FRANCISCO ANTONIO DA SILVA</t>
  </si>
  <si>
    <t>GENIARLE MAIA RODRIGUES NEVES</t>
  </si>
  <si>
    <t>GILVANISA MAIA MARTINS</t>
  </si>
  <si>
    <t>GISLAYNE FERNANDA BEZERRA ALVES</t>
  </si>
  <si>
    <t>GIVANILDO FREIRE DA COSTA</t>
  </si>
  <si>
    <t>HELOISA HELENA DA SILVA LIMA</t>
  </si>
  <si>
    <t>HIGO FRANKLYM DE FREITAS ALVES</t>
  </si>
  <si>
    <t>HUMBERTO DE MEDEIROS GUEDES</t>
  </si>
  <si>
    <t>IVANEIDE PEREIRA MORAIS</t>
  </si>
  <si>
    <t>JEFFERSON TEIXEIRA DOS SANTOS</t>
  </si>
  <si>
    <t>JOSE VALDEMIR ALVES</t>
  </si>
  <si>
    <t>JOSIVANIA DA SILVA MARTINS</t>
  </si>
  <si>
    <t>LUANA DA SILVA TARGINO</t>
  </si>
  <si>
    <t>LUCY HELENA FERNANDES ALVES</t>
  </si>
  <si>
    <t>MANUEL ALVES MARQUES</t>
  </si>
  <si>
    <t>MARGARIDA MARIA FERNANDES ALVES</t>
  </si>
  <si>
    <t>MARIA ELZA DE ARAUJO NEVES</t>
  </si>
  <si>
    <t>MARIA JOSE COSTA BAIA</t>
  </si>
  <si>
    <t>MARIA JOSE SANTOS ARAUJO</t>
  </si>
  <si>
    <t>MARIA JOSIELDA ANDRADE DA SILVA</t>
  </si>
  <si>
    <t>MARIA SILVANIA DOS SANTOS SIMPLICIO</t>
  </si>
  <si>
    <t>MONICA VALERIA MARQUES ANDRADE</t>
  </si>
  <si>
    <t>PAULO GOMES DA SILVA</t>
  </si>
  <si>
    <t>RAISSA KAYONNARA ALBUQUERQUE DE SOUZA</t>
  </si>
  <si>
    <t>REINALDO NUNES DA SILVA</t>
  </si>
  <si>
    <t>ROSEANE LUCENA FRAGOSO</t>
  </si>
  <si>
    <t>RUBENS JUSTINO FERREIRA</t>
  </si>
  <si>
    <t>SEVERINO DO RAMO DE LUNA FRANCA</t>
  </si>
  <si>
    <t>TANIA MARIA CALISTO DOS SANTOS</t>
  </si>
  <si>
    <t>VALDECI JOSE DOS SANTOS</t>
  </si>
  <si>
    <t>ADRIELE PACIFICO ANTERO</t>
  </si>
  <si>
    <t>ALEXANDRE BARBOSA DA SILVA</t>
  </si>
  <si>
    <t>ALEXSANDRA DA SILVA OLIVEIRA XAVIER</t>
  </si>
  <si>
    <t>ANIEDJA FRANCA DE LIMA</t>
  </si>
  <si>
    <t>CASSIANO JOSE DE SALES FRANCA</t>
  </si>
  <si>
    <t>CICERO HENRIQUE BEZERRA DOMINGOS</t>
  </si>
  <si>
    <t>CLAUDIA FONSECA HIPOLITO RODRIGUES</t>
  </si>
  <si>
    <t>EDINEIDE CARDOSO DE MORAIS SANTOS</t>
  </si>
  <si>
    <t>EDUARDO SOUZA DA SILVA</t>
  </si>
  <si>
    <t>FABIANA BORGES PORPINO FIALHO</t>
  </si>
  <si>
    <t>FRANCISCA DARIZE DE LIRA SANTOS</t>
  </si>
  <si>
    <t>IVANILDO FONSECA DOS SANTOS CRUZ</t>
  </si>
  <si>
    <t>JAQUELINE GOMES DA SILVA</t>
  </si>
  <si>
    <t>JOAO PAULO LIRA GONCALVES</t>
  </si>
  <si>
    <t>LUANA DE OLIVEIRA MATIAS</t>
  </si>
  <si>
    <t>MARIA AMANDA PAULINO MAIA SOUSA E ARAUJO</t>
  </si>
  <si>
    <t>MICHELLY DE CARVALHO FERREIRA</t>
  </si>
  <si>
    <t>SANDRA EMANUELLE MIRANDA GRIGORIO</t>
  </si>
  <si>
    <t>THAISE DE FREITAS CAMILO</t>
  </si>
  <si>
    <t>VANIEDNA DA COSTA XAVIER</t>
  </si>
  <si>
    <t>ADELMO JOVELINO ARAUJO</t>
  </si>
  <si>
    <t>ANTONIO PEREIRA LEITE</t>
  </si>
  <si>
    <t>ANTONYONY DE OLIVEIRA TEIXEIRA</t>
  </si>
  <si>
    <t>CAIO CESAR ALVES DE SOUZA LIMA</t>
  </si>
  <si>
    <t>DIMAS BENTO FERREIRA</t>
  </si>
  <si>
    <t>EWERTON PAULO OLIVEIRA DA SILVA</t>
  </si>
  <si>
    <t>HELEN VANESSA ALEXANDRE DE SENA</t>
  </si>
  <si>
    <t>HERBERT MEDEIROS SILVA FILHO</t>
  </si>
  <si>
    <t>HIDALBERTO ARAUJO DE OLIVEIRA</t>
  </si>
  <si>
    <t>IRACEMA LUIS DA SILVA</t>
  </si>
  <si>
    <t>JOSE ANSELMO SOARES DE SOUSA</t>
  </si>
  <si>
    <t>JOSE CRISTIAN DANTAS DE ASSIS</t>
  </si>
  <si>
    <t>JOSE DE LIMA</t>
  </si>
  <si>
    <t>JOSE ROBERTO PINHEIRO DA CUNHA</t>
  </si>
  <si>
    <t>JOSEFA CLAUDIANA DE LIMA FERREIRA</t>
  </si>
  <si>
    <t>JOSENILSON SOARES BASILIO</t>
  </si>
  <si>
    <t>JULIO CESAR MIRANDA</t>
  </si>
  <si>
    <t>JUSSARA MARIA DOS SANTOS VIEIRA</t>
  </si>
  <si>
    <t>LEILA MARIA MACHADO BARBOSA</t>
  </si>
  <si>
    <t>LUCIANA CARDOSO AMARAL GAMA</t>
  </si>
  <si>
    <t>LUIS FLAVIO COSTA DA SILVA</t>
  </si>
  <si>
    <t>LUIS WELLINGTON PEREIRA GOMES</t>
  </si>
  <si>
    <t>MARCIA RAMOS DA SILVA AMARAL</t>
  </si>
  <si>
    <t>MARIA DANIELE BELO MIRANDA RODRIGUES</t>
  </si>
  <si>
    <t>MARIA DAS GRACAS MAIA MARTINS</t>
  </si>
  <si>
    <t>MARIA JOSE GONCALVES FERREIRA</t>
  </si>
  <si>
    <t>PETRONIO THOMAZ CAVALCANTE</t>
  </si>
  <si>
    <t>RENILDO GOMES DOS SANTOS</t>
  </si>
  <si>
    <t>ROBERTO VICENTE DOS SANTOS</t>
  </si>
  <si>
    <t>SERLLY JANE DOS SANTOS SILVA CARVALHO</t>
  </si>
  <si>
    <t>TATIANA MARINHO GADELHA</t>
  </si>
  <si>
    <t>TIAGO TAVARES DA SILVA</t>
  </si>
  <si>
    <t>VALDECI FONSECA</t>
  </si>
  <si>
    <t>WANESSA DA SILVA PAZ</t>
  </si>
  <si>
    <t>ADNA MARIA DE LIMA LOPES</t>
  </si>
  <si>
    <t>ANANIAS FELICIO DE LIMA</t>
  </si>
  <si>
    <t>ANDERSON BASILIO ALVES</t>
  </si>
  <si>
    <t>ANDRE FELIPE DE ALBUQUERQUE ESPINOLA</t>
  </si>
  <si>
    <t>CELIA REJANE CASSIANO DE SOUSA</t>
  </si>
  <si>
    <t>CLAUDILENE OLIVEIRA PEREIRA SOUTO</t>
  </si>
  <si>
    <t>DEBORA THOMAZ CAVALCANTE DUTRA E SILVA</t>
  </si>
  <si>
    <t>DJAIR PEREIRA DE LIMA</t>
  </si>
  <si>
    <t>EDIVALDO ALVES DA SILVA</t>
  </si>
  <si>
    <t>EDMILSON DAS CHAGAS DE LIRA FILHO</t>
  </si>
  <si>
    <t>ELIANE BRAZ DA SILVA</t>
  </si>
  <si>
    <t>FLAVIO MEDEIROS DE FREITAS</t>
  </si>
  <si>
    <t>FRANCIENE LIMA DA ROCHA OLIVEIRA</t>
  </si>
  <si>
    <t>FRANCISCO JOSE DA SILVA JUNIOR</t>
  </si>
  <si>
    <t>GENILSON GONZAGA EVANGELISTA</t>
  </si>
  <si>
    <t>JOSE EDCLEIDSON SOARES DE CARVALHO</t>
  </si>
  <si>
    <t>JOSE PAULO ROCHA DE LIMA</t>
  </si>
  <si>
    <t>JOSE ROBERIO DOS SANTOS COSTA</t>
  </si>
  <si>
    <t>JOSEANO DA COSTA BARBOSA</t>
  </si>
  <si>
    <t>JOSILENE CASSIANO CHAVES</t>
  </si>
  <si>
    <t>JUCILENE SOUZA DA SILVA</t>
  </si>
  <si>
    <t>LUCIMAR DO NASCIMENTO RODRIGUES LIMA</t>
  </si>
  <si>
    <t>MARIA APARECIDA CANDIDO DE LIMA</t>
  </si>
  <si>
    <t>MARIA DA GUIA RODRIGUES SILVA</t>
  </si>
  <si>
    <t>MARIA DAS DORES FELIPE SANTOS</t>
  </si>
  <si>
    <t>MARIA DO CARMO CANDIDO DE LIMA</t>
  </si>
  <si>
    <t>MARIA ELENILSA VALERIO CANDIDO DE FRANCA</t>
  </si>
  <si>
    <t>MARIA JOSE ALVES DE PASSOS BARBOSA</t>
  </si>
  <si>
    <t>MARINEIDE DE ANDRADE ALVES DE LIRA</t>
  </si>
  <si>
    <t>MORGANA MARCIA MARANHAO CANDIDO DA SILVA</t>
  </si>
  <si>
    <t>MURILO OLIVEIRA DE LIMA</t>
  </si>
  <si>
    <t>NIEDJA GABRIELA LEITE CARDOSO BARBOSA</t>
  </si>
  <si>
    <t>NIEDY DA SILVA BARBOSA</t>
  </si>
  <si>
    <t>PAULO SERGIO PEREIRA DE OLIVEIRA</t>
  </si>
  <si>
    <t>RENATA DE MEDEIROS GOMES</t>
  </si>
  <si>
    <t>SALUSTINO ALEX FERREIRA DO AMARAL</t>
  </si>
  <si>
    <t>VERONICA COSTA DO NASCIMENTO</t>
  </si>
  <si>
    <t>AMANDA LIVIA OLIVEIRA DE LIMA</t>
  </si>
  <si>
    <t>ANA CELIA FIDELIS DOS SANTOS</t>
  </si>
  <si>
    <t>ARTHUR OLIVEIRA DE ARAUJO</t>
  </si>
  <si>
    <t>BRUNO RAFAEL ARAUJO DA COSTA SOUSA</t>
  </si>
  <si>
    <t>DANIELE ANDRE DA SILVA</t>
  </si>
  <si>
    <t>DIANA DOS SANTOS GOMES</t>
  </si>
  <si>
    <t>JOSEFA RILDENIA SOUZA DA SILVA</t>
  </si>
  <si>
    <t>LUCAS MATEUS PEREIRA COSTA</t>
  </si>
  <si>
    <t>LUCILEIA SENIOR DE LIMA</t>
  </si>
  <si>
    <t>MARIA BETANIA CARDOSO DO AMARAL</t>
  </si>
  <si>
    <t>MARIA HOSANETE VICENTE COELHO</t>
  </si>
  <si>
    <t>PATRICIA DO NASCIMENTO MARIA LIMA</t>
  </si>
  <si>
    <t>PRISCILLA DA SILVA HENRIQUE PEREIRA</t>
  </si>
  <si>
    <t>ROBSON WESSLEN DE SOUSA SILVA</t>
  </si>
  <si>
    <t>RODRIGO SILVA FERNANDES</t>
  </si>
  <si>
    <t>ROSANA MARCIA DA SILVA</t>
  </si>
  <si>
    <t>VALDECI PEDRO DA COSTA</t>
  </si>
  <si>
    <t>ANA NERI ISA AMARANTE DA SILVA</t>
  </si>
  <si>
    <t>BRUNA RAFAELLA LEAL MATEUS</t>
  </si>
  <si>
    <t>CARLOS ANTONIO ALVES PEREIRA</t>
  </si>
  <si>
    <t>DIOGENES FAGNAER DE LIMA</t>
  </si>
  <si>
    <t>EDSON MARTINS DA SILVA</t>
  </si>
  <si>
    <t>EFRAIN HERBERT TORRICELLY FERREIRA ROSENDO</t>
  </si>
  <si>
    <t>FABIO JUNIOR MOTA DOS SANTOS</t>
  </si>
  <si>
    <t>FABIOLA DA CRUZ MARTINS</t>
  </si>
  <si>
    <t>FRANCILENE GOMES DA LUZ</t>
  </si>
  <si>
    <t>GEOVANA OLIVEIRA DE ALCANTARA E SOUZA</t>
  </si>
  <si>
    <t>IRIVANIA DE LIMA GOMES MENDONCA</t>
  </si>
  <si>
    <t>ISABELE APARECIDA GOMES PEREIRA MACEDO</t>
  </si>
  <si>
    <t>JOSIEL PEREIRA DA SILVA</t>
  </si>
  <si>
    <t>JOSIMAR DOS SANTOS MACEDO</t>
  </si>
  <si>
    <t>LUCIEL FERREIRA DOS SANTOS</t>
  </si>
  <si>
    <t>MANUELLA DA SILVA HENRIQUE PEREIRA</t>
  </si>
  <si>
    <t>MARCIA MENDES PEREIRA</t>
  </si>
  <si>
    <t>MARCIO MACEDO MOREIRA</t>
  </si>
  <si>
    <t>MARIA JACIARA GONCALVES DE MELO</t>
  </si>
  <si>
    <t>MARIA JOSE DE ALCANTARA BONIFACIO</t>
  </si>
  <si>
    <t>MARIA MARGARETH DE ANDRADE JANUARIO</t>
  </si>
  <si>
    <t>MAYARA GOMES DE LIMA</t>
  </si>
  <si>
    <t>NELSILENE DOS SANTOS SILVA</t>
  </si>
  <si>
    <t>PAULINO NUNES DA CRUZ</t>
  </si>
  <si>
    <t>RAFAEL DE MACEDO DANTAS</t>
  </si>
  <si>
    <t>RAFAELA DAYNE RIBEIRO LUCENA</t>
  </si>
  <si>
    <t>RENATA MARCIA DE MACEDO</t>
  </si>
  <si>
    <t>RENATA SILVA DE ARAUJO</t>
  </si>
  <si>
    <t>RENNATA DE MACEDO DANTAS</t>
  </si>
  <si>
    <t>TIAGO GOMES DE LIMA</t>
  </si>
  <si>
    <t>TIAGO PEREIRA DOS SANTOS</t>
  </si>
  <si>
    <t>WELLINGTON TIAGO DA SILVA</t>
  </si>
  <si>
    <t>ADRIANA TRAJANO DE OLIVEIRA SOUSA</t>
  </si>
  <si>
    <t>ANA PAULA DA SILVA</t>
  </si>
  <si>
    <t>ANGELICA SOUSA SANTOS</t>
  </si>
  <si>
    <t>DAYANE NATALICIA DA SILVA FERREIRA</t>
  </si>
  <si>
    <t>ELIZEU DA SILVA FERNANDES</t>
  </si>
  <si>
    <t>JANAINA DE ARAUJO SILVA</t>
  </si>
  <si>
    <t>JOAO FERREIRA DE LIMA FILHO</t>
  </si>
  <si>
    <t>JOELIA GOMES DA SILVA</t>
  </si>
  <si>
    <t>JONATHAS EDUARDO DOMINGOS MORAIS</t>
  </si>
  <si>
    <t>JOSE DE ANCHIETA DE MELO</t>
  </si>
  <si>
    <t>LEONARDO SILVA SANTOS</t>
  </si>
  <si>
    <t>LUCIOLO PEREIRA DA COSTA</t>
  </si>
  <si>
    <t>PRISCILLA KEUMANY HONORIO DA SILVA</t>
  </si>
  <si>
    <t>RAYLLA SAMARA PONTES DOS SANTOS</t>
  </si>
  <si>
    <t>ADELITA EDITE MIRANDA BRAZ</t>
  </si>
  <si>
    <t>ALAN DA SILVA PRIMO</t>
  </si>
  <si>
    <t>ANA CARLA DA SILVA COSTA ALVES</t>
  </si>
  <si>
    <t>ANA PATRICIA DE MENDONCA FRAZAO</t>
  </si>
  <si>
    <t>ANA PAULA DOS SANTOS COSTA</t>
  </si>
  <si>
    <t>ANDRESSA MARIA BARBOSA DA SILVA</t>
  </si>
  <si>
    <t>ANGELINA CRISALDA PEREIRA VIEIRA FERNANDES DO</t>
  </si>
  <si>
    <t>AYLTON BELO DA SILVA</t>
  </si>
  <si>
    <t>CLEONICE ALVES DOS SANTOS</t>
  </si>
  <si>
    <t>EDICLEIDE JUSTINO DA SILVA ISIDIO</t>
  </si>
  <si>
    <t>EVERTON NUNES SANTOS</t>
  </si>
  <si>
    <t>HEMMERSON DE VASCONCELOS ANDRADE</t>
  </si>
  <si>
    <t>JOHNNY PEREIRA DA SILVA</t>
  </si>
  <si>
    <t>JOSE EDVALDO SALUSTIANO BARBOSA</t>
  </si>
  <si>
    <t>JOSELY FRAZAO DE LIMA</t>
  </si>
  <si>
    <t>JOSETA FELIPE DE ARAUJO</t>
  </si>
  <si>
    <t>LOUISE TEREZA DA SILVA PEREIRA</t>
  </si>
  <si>
    <t>LUCAS MATHEUS DA SILVA VIEIRA</t>
  </si>
  <si>
    <t>MADSON BRUNO SOARES ESTEVAM</t>
  </si>
  <si>
    <t>MARIA DO SOCORRO SIQUEIRA DE CARVALHO OLIVEIR</t>
  </si>
  <si>
    <t>MARIA JOSELY DOS SANTOS FERREIRA</t>
  </si>
  <si>
    <t>NATALIA DA SILVA FREIRE</t>
  </si>
  <si>
    <t>NATAN GOMES DE OLIVEIRA</t>
  </si>
  <si>
    <t>NAYARA DE ALMEIDA MARREIROS</t>
  </si>
  <si>
    <t>NAYZE DE ALMEIDA MARREIROS</t>
  </si>
  <si>
    <t>RAYLLA KALIANE DA SILVA MARQUES</t>
  </si>
  <si>
    <t>ROBERTO RIBEIRO DE OLIVEIRA</t>
  </si>
  <si>
    <t>ROSELIA PEREIRA DA SILVA</t>
  </si>
  <si>
    <t>SAMARA GRAZIELE SANTOS DA COSTA</t>
  </si>
  <si>
    <t>SEVERINO DOS RAMOS DE OLIVEIRA</t>
  </si>
  <si>
    <t>SIMARA RIBEIRO GOMES DA CUNHA LIMA</t>
  </si>
  <si>
    <t>VALDIC LUIZ DA SILVA</t>
  </si>
  <si>
    <t>ALAELSON CELESTINO DA SILVA</t>
  </si>
  <si>
    <t>CLAUDIANA DE FREITAS PEREIRA DOS SANTOS</t>
  </si>
  <si>
    <t>CLEBIO OLIVEIRA DA SILVA</t>
  </si>
  <si>
    <t>EDUARDA BARBOSA EUFLAUSINO</t>
  </si>
  <si>
    <t>ERBERTE SILVA SANTOS</t>
  </si>
  <si>
    <t>ERIKA KENIA SANTOS BONIFACIO</t>
  </si>
  <si>
    <t>ERIVANIA DUARTE LEITE</t>
  </si>
  <si>
    <t>FELIPE SANTOS DE MEDEIROS</t>
  </si>
  <si>
    <t>JACINALVA DE ARAUJO MAIA SANTOS</t>
  </si>
  <si>
    <t>JOSE VALBER SILVINO DA SILVA</t>
  </si>
  <si>
    <t>JUSCELINO CLEMENTINO DE LIMA</t>
  </si>
  <si>
    <t>KATIA PAULINO DA SILVA SOUZA</t>
  </si>
  <si>
    <t>LETICIA BARBOSA DE LIMA</t>
  </si>
  <si>
    <t>LUCIANA GOMES DA COSTA DUARTE</t>
  </si>
  <si>
    <t>MACIEL ALVES MARREIRO</t>
  </si>
  <si>
    <t>MACILENE AZEVEDO DA COSTA SANTOS</t>
  </si>
  <si>
    <t>MARIA CAROLINA DUARTE LEITE LIMA</t>
  </si>
  <si>
    <t>NAILSON CELESTINO DA SILVA</t>
  </si>
  <si>
    <t>SHIRLENE DE LIMA SANTOS</t>
  </si>
  <si>
    <t>TAIANE DOMINGOS DE OLIVEIRA SANTOS</t>
  </si>
  <si>
    <t>TATIANO CARLOS MARQUES</t>
  </si>
  <si>
    <t>VAGNER JOSE ATAIDE PEREIRA</t>
  </si>
  <si>
    <t>ANTIOGENES SANTOS DA COSTA</t>
  </si>
  <si>
    <t>ANTONIO PEREIRA PONTES JUNIOR</t>
  </si>
  <si>
    <t>APOLO CAMILO PEREIRA DA SILVA</t>
  </si>
  <si>
    <t>AZENAITE MARIA MIRANDA</t>
  </si>
  <si>
    <t>BERNADETE GARCIA DOS SANTOS</t>
  </si>
  <si>
    <t>DIJUNIO GUILHERME DAS NEVES</t>
  </si>
  <si>
    <t>ELIANE DE FATIMA DA SILVA</t>
  </si>
  <si>
    <t>EMMANUELLE DAYANE DE SOUZA FRANCA</t>
  </si>
  <si>
    <t>FRANCISCO ISIDIO DA SILVA</t>
  </si>
  <si>
    <t>GEIZIANE PIA DOS SANTOS</t>
  </si>
  <si>
    <t>GUSTAVO VIANA MACHADO</t>
  </si>
  <si>
    <t>IRINALDO MOREIRA DE SOUZA</t>
  </si>
  <si>
    <t>JAIRO GALDINO DA SILVA</t>
  </si>
  <si>
    <t>JOANA DARC DE ARAUJO MONTEIRO</t>
  </si>
  <si>
    <t>JOAO NASCIMENTO SILVA</t>
  </si>
  <si>
    <t>JOSE DE ARIMATEIA SANTOS</t>
  </si>
  <si>
    <t>JOSEFA MARIA DOS SANTOS</t>
  </si>
  <si>
    <t>JOSINALVA DIAS DO NASCIMENTO SILVA</t>
  </si>
  <si>
    <t>LARISSA AMARO DOS SANTOS</t>
  </si>
  <si>
    <t>LIVYAN NASCIMENTO COSTA</t>
  </si>
  <si>
    <t>LUZINEIDE FERREIRA DOS SANTOS</t>
  </si>
  <si>
    <t>MARCIA EDUARDA FRANCA LIMA</t>
  </si>
  <si>
    <t>MARCOS AURELIO DOS SANTOS</t>
  </si>
  <si>
    <t>MARIA DAS GRACAS PEREIRA GALDINO</t>
  </si>
  <si>
    <t>MARIA DO ROSARIO RODRIGUES DA SILVA SANTOS</t>
  </si>
  <si>
    <t>MARTA REJANE CRUZ DE MELO</t>
  </si>
  <si>
    <t>MATEUS MARINHO ALVES</t>
  </si>
  <si>
    <t>NATALIA DO NASCIMENTO SILVA</t>
  </si>
  <si>
    <t>ODACY MARQUES RIBEIRO</t>
  </si>
  <si>
    <t>PATRICIA BORGES DE MEIRELES</t>
  </si>
  <si>
    <t>PEDRO GOMES DA SILVA FILHO</t>
  </si>
  <si>
    <t>SANDERSON ANDRADE DE FRANCA</t>
  </si>
  <si>
    <t>SEVERINA AVELINO DA SILVA</t>
  </si>
  <si>
    <t>VANDERLEI DE ARAUJO AGOSTINHO</t>
  </si>
  <si>
    <t>MARIA INES BRITO ALVES</t>
  </si>
  <si>
    <t>ANDRE ANTONIO DA SILVA</t>
  </si>
  <si>
    <t>ANTONIO PEREIRA DA COSTA NETO</t>
  </si>
  <si>
    <t>CARMEN MAURA DANTAS DA COSTA</t>
  </si>
  <si>
    <t>ELINAIDE FABRICIO DE ARAUJO BARBOSA</t>
  </si>
  <si>
    <t>JAILSON SANTOS DE ARAUJO</t>
  </si>
  <si>
    <t>JOEPSON VENANCIO DA COSTA</t>
  </si>
  <si>
    <t>JOSE DE ARIMATEIA DE OLIVEIRA SILVA</t>
  </si>
  <si>
    <t>LOURINALDO GERALDO SOARES</t>
  </si>
  <si>
    <t>LUCAS ANTONIO TORRES CAVALCANTE</t>
  </si>
  <si>
    <t>LUIZA ALVES DA SILVA</t>
  </si>
  <si>
    <t>LUZINETE SILVA DOS SANTOS</t>
  </si>
  <si>
    <t>MARCIO DOMINGOS DOS SANTOS</t>
  </si>
  <si>
    <t>MARIA APARECIDA SILVA ALCANTARA</t>
  </si>
  <si>
    <t>MARIA DA PAZ MATIAS</t>
  </si>
  <si>
    <t>MARIA DO LIVRAMENTO MATIAS DE CARVALHO</t>
  </si>
  <si>
    <t>MARIA NATALINA ALEXANDRE GOMES</t>
  </si>
  <si>
    <t>MARIA TOSCANO DA SILVA</t>
  </si>
  <si>
    <t>MONICA PAULINO DE ANDRADE</t>
  </si>
  <si>
    <t>NORMANDO PEREIRA DA COSTA</t>
  </si>
  <si>
    <t>RACHEL SILVA SERRANO MOREIRA</t>
  </si>
  <si>
    <t>RAIMUNDA MARIA DA SILVA CAVALCANTE</t>
  </si>
  <si>
    <t>REINALDO PEREIRA DE SOUSA</t>
  </si>
  <si>
    <t>TIAGO DANIEL DA SILVA</t>
  </si>
  <si>
    <t>WELLINGTON FELICIO DOS SANTOS</t>
  </si>
  <si>
    <t>ZENOBIO JOSE DE AZEVEDO MAIA</t>
  </si>
  <si>
    <t>ADELSON VIEIRA DE BRITO</t>
  </si>
  <si>
    <t>ANA LUCIA FERREIRA DO NASCIMENTO</t>
  </si>
  <si>
    <t>ANDREIA FELIPE DOS SANTOS</t>
  </si>
  <si>
    <t>CARLOS ANTONIO DE FARIAS ALVES</t>
  </si>
  <si>
    <t>ELIANE FERREIRA DA SILVA</t>
  </si>
  <si>
    <t>ERICO HUMBERTO ANDRADE DE PAULA</t>
  </si>
  <si>
    <t>HILEANNA KARLA BARBOSA BERNARDES</t>
  </si>
  <si>
    <t>HYAGO ALLYF SANTOS DE PAULA</t>
  </si>
  <si>
    <t>JARDILENE LOPES DOS SANTOS</t>
  </si>
  <si>
    <t>JOAO DE PAULA</t>
  </si>
  <si>
    <t>KASSIA DE SOUSA FREIRE</t>
  </si>
  <si>
    <t>MARIA JADIELLY ALMEIDA DE MATOS TRAJANO</t>
  </si>
  <si>
    <t>RANIERY AUGUSTO CAVALCANTE DE OLIVEIRA</t>
  </si>
  <si>
    <t>RAYANE COSTA DE BARROS</t>
  </si>
  <si>
    <t>THAYANE COSTA DE MORAIS</t>
  </si>
  <si>
    <t>TIAGO RIBEIRO FERREIRA</t>
  </si>
  <si>
    <t>WESLEY SENA DUARTE</t>
  </si>
  <si>
    <t>ADRIANA FERREIRA GOMES DE LUNA</t>
  </si>
  <si>
    <t>ANA CLARA FLORENTINO DO NASCIMENTO SILVA</t>
  </si>
  <si>
    <t>ELI FREIRE DOS SANTOS</t>
  </si>
  <si>
    <t>ERIKA NIELLY DE SOUSA BRITO</t>
  </si>
  <si>
    <t>GLAUCIMARY SANTOS DIAS</t>
  </si>
  <si>
    <t>JOAO REUREN SENA DA SILVA</t>
  </si>
  <si>
    <t>JORDANIA DANTAS DA SILVA</t>
  </si>
  <si>
    <t>MARIA DA LUZ DA SILVA</t>
  </si>
  <si>
    <t>MARIA DAS DORES FERREIRA BERNARDO</t>
  </si>
  <si>
    <t>MARIA DAS GRACAS SOARES</t>
  </si>
  <si>
    <t>MARIA DE FATIMA DE SOUSA TRAJANO</t>
  </si>
  <si>
    <t>MARIA JOSE NOGUEIRA CAMPELO DE FONTES</t>
  </si>
  <si>
    <t>MARINEZ FERREIRA DA SILVA</t>
  </si>
  <si>
    <t>NATALIA RAFAEL DOS SANTOS CARDOSO</t>
  </si>
  <si>
    <t>PEDRO HENRIQUE PAULA DA SILVA</t>
  </si>
  <si>
    <t>RAYANE WILLANE NUNES DA COSTA</t>
  </si>
  <si>
    <t>TEREZINHA DA SILVA FERNANDES DE LIMA</t>
  </si>
  <si>
    <t>THOMAS MAGNUM DO NASCIMENTO SANTOS</t>
  </si>
  <si>
    <t>ANA CLAUDIA FELIPE CARDOSO</t>
  </si>
  <si>
    <t>ANA CLAUDIA RIBEIRO DA SILVA</t>
  </si>
  <si>
    <t>ANALICE DA SILVA JUVINO</t>
  </si>
  <si>
    <t>ANNE DE SOUZA CUNHA</t>
  </si>
  <si>
    <t>ANTONIO RUFINO CORCINO</t>
  </si>
  <si>
    <t>CIRAULIA MICHELE MIGUEL GONCALVES SOUZA</t>
  </si>
  <si>
    <t>DANIEL JACKSON ESTEVAM DA COSTA</t>
  </si>
  <si>
    <t>DAYANA FRAGOSO SINESIO</t>
  </si>
  <si>
    <t>DENISE SOUSA LIMA</t>
  </si>
  <si>
    <t>EDILANDIA SOARES RIBEIRO</t>
  </si>
  <si>
    <t>ELISABETE DA SILVA MONTEIRO</t>
  </si>
  <si>
    <t>FABIANA ANDRADE DE MEDEIROS ALVES</t>
  </si>
  <si>
    <t>FABIANA PEREIRA DOS SANTOS</t>
  </si>
  <si>
    <t>FRANCISCA ALTAMARA DA SILVA</t>
  </si>
  <si>
    <t>GEISIANE FELIX DA SILVA</t>
  </si>
  <si>
    <t>GIANCARLO DE SOUZA SILVA</t>
  </si>
  <si>
    <t>IGOR DA SILVA FELIX</t>
  </si>
  <si>
    <t>JAQUELINE PATRICIO DA SILVA</t>
  </si>
  <si>
    <t>JONAS FELIPE AMORIM DE SOUZA</t>
  </si>
  <si>
    <t>JONATAS TAVARES PESSOA</t>
  </si>
  <si>
    <t>JOSE ADEMAR DA COSTA FILHO</t>
  </si>
  <si>
    <t>JOSE ALDENIR DA COSTA FREIRE</t>
  </si>
  <si>
    <t>JOSE AURELIO PINHEIRO</t>
  </si>
  <si>
    <t>JOSE EDUARDO PAULINO NOBREGA</t>
  </si>
  <si>
    <t>JOSEYMAR DE SOUZA ALMEIDA</t>
  </si>
  <si>
    <t>JULIANA DA SILVA XAVIER</t>
  </si>
  <si>
    <t>JULIANA OLIVEIRA DA SILVA LIMA</t>
  </si>
  <si>
    <t>KAIO CEZAR GOMES DE ARAUJO</t>
  </si>
  <si>
    <t>LELIO SOARES MEIRELES</t>
  </si>
  <si>
    <t>LUIZ GOMES BESERRA</t>
  </si>
  <si>
    <t>MARCELA UCHOA PONTES DE MELO</t>
  </si>
  <si>
    <t>MARCELO MARQUES TEIXEIRA</t>
  </si>
  <si>
    <t>MARIA DA CONCEICAO QUERINO GUEDES CUNHA</t>
  </si>
  <si>
    <t>MARIA DE FATIMA DOS SANTOS MARTINS VAZ</t>
  </si>
  <si>
    <t>MARIA DE FATIMA RUFINO CORCINO E SILVA</t>
  </si>
  <si>
    <t>MARIA DO CARMO LUIZ PAULINO</t>
  </si>
  <si>
    <t>MARIA ELIZABETE SALES ALVES DE VASCONCELOS</t>
  </si>
  <si>
    <t>MARIA JOSE OLIVEIRA LUNA</t>
  </si>
  <si>
    <t>MARIA LUCIA FERREIRA DE LIMA</t>
  </si>
  <si>
    <t>MARIA VALDINETE DE PONTES MATIAS</t>
  </si>
  <si>
    <t>OSCAR MARQUES DE OLIVEIRA NETTO</t>
  </si>
  <si>
    <t>PAULO ROBERTO RODRIGUES ALVES</t>
  </si>
  <si>
    <t>PEDRO PAULO SOARES DE ANDRADE</t>
  </si>
  <si>
    <t>RAFAEL RAMOS CIOQUETTA</t>
  </si>
  <si>
    <t>RAIMUNDO ALVES DE MACEDO SOBRINHO</t>
  </si>
  <si>
    <t>RENATA DE LIMA PEREIRA</t>
  </si>
  <si>
    <t>ROSILDA JOAO DA SILVA</t>
  </si>
  <si>
    <t>SHARLLYNE MABBELLY LAURINDO DA SILVA</t>
  </si>
  <si>
    <t>TAYLLA DA SILVA CONTAGEM</t>
  </si>
  <si>
    <t>THAIS HENRIQUE SILVA</t>
  </si>
  <si>
    <t>THALLYSON KARAN NUNES DANTAS</t>
  </si>
  <si>
    <t>VANESSA MOURA DOS SANTOS</t>
  </si>
  <si>
    <t>VANIA VALERIA MOURA DOS SANTOS</t>
  </si>
  <si>
    <t>VENILSON DA SILVA SENA</t>
  </si>
  <si>
    <t>VERONICA SANTANA VIEIRA</t>
  </si>
  <si>
    <t>WESNER JOSE DA SILVA MENEZES</t>
  </si>
  <si>
    <t>ADRIANA RAMOS DA SILVA</t>
  </si>
  <si>
    <t>ALAN MARTINS DE ARAUJO</t>
  </si>
  <si>
    <t>ALEX DIAS MORAIS</t>
  </si>
  <si>
    <t>AMADEU ANDRE DE SOUZA FILHO</t>
  </si>
  <si>
    <t>AMANDA DIAS DA SILVA</t>
  </si>
  <si>
    <t>ANA SUENIA DE PONTES FERREIRA</t>
  </si>
  <si>
    <t>ANALINE DA SILVA JUVINO</t>
  </si>
  <si>
    <t>APARECIDA PEREIRA TRAJANO</t>
  </si>
  <si>
    <t>CAIO DE CARVALHO PROENCA</t>
  </si>
  <si>
    <t>CRISLANE MARQUES DE OLIVEIRA</t>
  </si>
  <si>
    <t>DARA RAIZA MELO DE SOUZA</t>
  </si>
  <si>
    <t>DYEGO DE SOUSA REIS</t>
  </si>
  <si>
    <t>EDICLEIDE XAVIER DA SILVA</t>
  </si>
  <si>
    <t>EDNALVA DA COSTA FLORENCIO DA SILVA</t>
  </si>
  <si>
    <t>ELOIZA NAYARA DO NASCIMENTO</t>
  </si>
  <si>
    <t>GILLIANE BENTO DE SOUZA</t>
  </si>
  <si>
    <t>GLAUCIA GOMES BESERRA</t>
  </si>
  <si>
    <t>HEWERTON PEDRO VICTOR DA SILVA</t>
  </si>
  <si>
    <t>IGOR GUIMARAES BARROS</t>
  </si>
  <si>
    <t>INGLIDY LAYRIS BEZERRA LIMA</t>
  </si>
  <si>
    <t>JOALLYSON GONCALVES BESERRA</t>
  </si>
  <si>
    <t>JOSE AILTON FERREIRA FIDELIS</t>
  </si>
  <si>
    <t>JOSE DOS SANTOS SERGIO</t>
  </si>
  <si>
    <t>JOSE LUCAS DE SOUZA JUNIOR</t>
  </si>
  <si>
    <t>KLECIO DE ASSIS RAIMUNDO</t>
  </si>
  <si>
    <t>LIRYAN NASCIMENTO COSTA</t>
  </si>
  <si>
    <t>LUCELIA PEREIRA DE FREITAS</t>
  </si>
  <si>
    <t>MARCUS VINICIUS DA SILVA</t>
  </si>
  <si>
    <t>MARIA EMMANUELLE CESAR VIANA</t>
  </si>
  <si>
    <t>MICHEL XAVIER DE LIMA</t>
  </si>
  <si>
    <t>PRISCILA SOARES ARAUJO</t>
  </si>
  <si>
    <t>RAMON FELIPE DE PONTES</t>
  </si>
  <si>
    <t>RYERTSON NOGUEIRA DA SILVA</t>
  </si>
  <si>
    <t>VANUZA NEVES LIMA DOS SANTOS</t>
  </si>
  <si>
    <t>WILLYSON DE BARROS SILVA</t>
  </si>
  <si>
    <t>ADENILMA VIEIRA DOS SANTOS</t>
  </si>
  <si>
    <t>ALICE DOS SANTOS CORREIA PONTES</t>
  </si>
  <si>
    <t>ANTONIO DE PADUA MOURA DA COSTA</t>
  </si>
  <si>
    <t>CLAUDIA PATRICIA TORRES CRUZ</t>
  </si>
  <si>
    <t>DEISIANE FERREIRA DE AGUIAR</t>
  </si>
  <si>
    <t>ELIONALDO CARLOS DA SILVA</t>
  </si>
  <si>
    <t>FRANCIELLY MORGANA TRINDADE SILVA</t>
  </si>
  <si>
    <t>FRANCYHARLLE DA SILVA FERNANDES</t>
  </si>
  <si>
    <t>JOAO HENRIQUE BORBA VILAR</t>
  </si>
  <si>
    <t>JOAO PEQUENO DE ARAUJO</t>
  </si>
  <si>
    <t>KELVIN VINICIUS DE ALMEIDA ALVES</t>
  </si>
  <si>
    <t>KYNARA EDUARDA GONCALVES SANTOS</t>
  </si>
  <si>
    <t>LAYNE CRISTINA ALVES DE SOUZA</t>
  </si>
  <si>
    <t>LIZIEUX ALCY DOS ANJOS MARREIRO</t>
  </si>
  <si>
    <t>LUCIA ANGELA MARREIRO TOMAZ</t>
  </si>
  <si>
    <t>MALFREJANE DA COSTA TOSCANO MATIAS</t>
  </si>
  <si>
    <t>MARCOS ANTONIO VIANA JUNIOR</t>
  </si>
  <si>
    <t>MARIA ERLA MAIA PERUGORRIA COUTO</t>
  </si>
  <si>
    <t>MARIA GORETE DOS SANTOS</t>
  </si>
  <si>
    <t>MARIA JOSE TRAJANO DA SILVA</t>
  </si>
  <si>
    <t>ORISLAN VITOR ALEXANDRE MOREIRA</t>
  </si>
  <si>
    <t>SOLANGE FERNANDES MARTINS</t>
  </si>
  <si>
    <t>VICENTE FAGNER MORAIS SERAFIM</t>
  </si>
  <si>
    <t>VINICIUS ANDRADE DE MORAIS</t>
  </si>
  <si>
    <t>VITOR RIBEIRO DA SILVA CAVALCANTE</t>
  </si>
  <si>
    <t>WILSON BARBOSA DE SOUZA</t>
  </si>
  <si>
    <t>ALEXANDRE RODRIGUES DE ANDRADE</t>
  </si>
  <si>
    <t>ALEXSANDRO MARTINS DE LIMA</t>
  </si>
  <si>
    <t>DANILO WESLEY DA CONCEICAO FERREIRA</t>
  </si>
  <si>
    <t>EDCARLO MONTEIRO DA ROCHA</t>
  </si>
  <si>
    <t>ELAINE CRISTINA DA SILVA LIRA</t>
  </si>
  <si>
    <t>FABIOLA DOS SANTOS FELIPE</t>
  </si>
  <si>
    <t>GABRIEL SOUZA DO NASCIMENTO</t>
  </si>
  <si>
    <t>ITALO VIDAL FELIX DA COSTA</t>
  </si>
  <si>
    <t>JOSEFA SIMOES PEREIRA</t>
  </si>
  <si>
    <t>KATIA BARROS DE SOUSA</t>
  </si>
  <si>
    <t>LUANA ALVES PEREIRA CLEMENTINO</t>
  </si>
  <si>
    <t>MAIRA AMARAL DIAS DE LIMA</t>
  </si>
  <si>
    <t>MARCIA AMARAL DE OLIVEIRA</t>
  </si>
  <si>
    <t>MARIA CLARA DA MATA SILVA ANDRADE</t>
  </si>
  <si>
    <t>MARIA DE FATIMA GOMES DOS SANTOS</t>
  </si>
  <si>
    <t>MARIA EDVANIA GARCIA DE MORAES</t>
  </si>
  <si>
    <t>MARIA SUZANA COSTA BENTO</t>
  </si>
  <si>
    <t>WANDEMBERG DA SILVA</t>
  </si>
  <si>
    <t>ALDINEIA DE SOUZA GARCIA</t>
  </si>
  <si>
    <t>ALYNE PESSOA CAVALCANTE VIEIRA</t>
  </si>
  <si>
    <t>ANNA PAULA DOS SANTOS FERREIRA BEZERRA</t>
  </si>
  <si>
    <t>ARABELA BATISTA DE ARAUJO</t>
  </si>
  <si>
    <t>CARMEM LUCIA RIBEIRO DE LUCENA PONTES</t>
  </si>
  <si>
    <t>DANIEL DE ASSIS CHAVES</t>
  </si>
  <si>
    <t>DANIELLE DOS SANTOS MENDES COPPI</t>
  </si>
  <si>
    <t>EDUARDO OLIVEIRA BEZERRA</t>
  </si>
  <si>
    <t>EDVALDO BARBOSA DOS SANTOS</t>
  </si>
  <si>
    <t>ELIAS SOUTO DOS SANTOS</t>
  </si>
  <si>
    <t>ESDRAS MIGUEL GONCALVES</t>
  </si>
  <si>
    <t>FABIO PONTES DA COSTA</t>
  </si>
  <si>
    <t>FABIOLA DOS SANTOS CORDEIRO DE OLIVEIRA</t>
  </si>
  <si>
    <t>FERNANDA FERREIRA FREIRE</t>
  </si>
  <si>
    <t>FLAVIA FRAGA ROSA DE SOUZA</t>
  </si>
  <si>
    <t>FLAVIANA KARLA ALVES DA CUNHA</t>
  </si>
  <si>
    <t>GEISEANE MARTINS DE ALBUQUERQUE FREITAS</t>
  </si>
  <si>
    <t>GIRLEIDE PACHECO EUGENIO</t>
  </si>
  <si>
    <t>GYSLAYNNE MARY DOS SANTOS HERMENEGILDO RODRIG</t>
  </si>
  <si>
    <t>IZABEL CRISTINA OLIVEIRA MARTINS</t>
  </si>
  <si>
    <t>JIOVANNA TARCILA VELOSO DE FARIAS</t>
  </si>
  <si>
    <t>JOALIS DE OLIVEIRA</t>
  </si>
  <si>
    <t>JOALISON FRANCISCO DE ALMEIDA SILVA</t>
  </si>
  <si>
    <t>JOELMA RODRIGUES SOUTO</t>
  </si>
  <si>
    <t>JOSE ISNARD ALVES CABRAL</t>
  </si>
  <si>
    <t>JOSE RANILSON MOURA DA SILVA</t>
  </si>
  <si>
    <t>JOSILDO GARCIA LUNA</t>
  </si>
  <si>
    <t>JOSILENE DE FATIMA CORDULA DE ANDRADE MELO</t>
  </si>
  <si>
    <t>JOSIVAN FERREIRA RODRIGUES</t>
  </si>
  <si>
    <t>JUCIELLE THAMIRES NASCIMENTO</t>
  </si>
  <si>
    <t>JULIANA BERNADINO COSTA BRASIL</t>
  </si>
  <si>
    <t>JULIENNE DE LUCENA SOUTO MARINHO</t>
  </si>
  <si>
    <t>JURANDIR FELIX DE PONTES</t>
  </si>
  <si>
    <t>KALINE XAVIER SILVA</t>
  </si>
  <si>
    <t>KECIA KELLY DE AGUIAR PEREIRA</t>
  </si>
  <si>
    <t>KLEBERSON CRISTIANO DA SILVA</t>
  </si>
  <si>
    <t>LIDIANE DA SILVA BERNARDO</t>
  </si>
  <si>
    <t>LIDYAN NASCIMENTO COSTA</t>
  </si>
  <si>
    <t>LIHEBER TARGINO DE SOUZA</t>
  </si>
  <si>
    <t>LOYZE NAYAMA PEREIRA GOMES</t>
  </si>
  <si>
    <t>LUCIANO SANTOS OLIVEIRA</t>
  </si>
  <si>
    <t>MAGNA SANTOS VIRGINIO DA COSTA</t>
  </si>
  <si>
    <t>MARCILENE BENTO DE LIMA</t>
  </si>
  <si>
    <t>MARCIO PEREIRA BEZERRA</t>
  </si>
  <si>
    <t>MARIA DA PENHA BATISTA DOS SANTOS</t>
  </si>
  <si>
    <t>MARIA DAS GRACAS ALVES DE LIMA</t>
  </si>
  <si>
    <t>MARIA DAS GRACAS MACENA COSTA</t>
  </si>
  <si>
    <t>MARIA DE FATIMA CARLOS DE SOUZA</t>
  </si>
  <si>
    <t>MARIA VERONICA DOS SANTOS CARVALHO</t>
  </si>
  <si>
    <t>MARIA VERONICA MARQUES TROCOLI</t>
  </si>
  <si>
    <t>MICAELE MIGUEL GONCALVES</t>
  </si>
  <si>
    <t>NIEDJA GAMA DA SILVA</t>
  </si>
  <si>
    <t>PALMIRA NUNES PEREIRA DANTAS</t>
  </si>
  <si>
    <t>PEDRO PAULO DE LIMA OLIVEIRA</t>
  </si>
  <si>
    <t>RAFAEL COPPI BORGES</t>
  </si>
  <si>
    <t>RAFAEL JUSTINO BRITO</t>
  </si>
  <si>
    <t>RAUL GOMES DA COSTA NETO</t>
  </si>
  <si>
    <t>RENATA ELINE ALELUIA TRAVASSOS</t>
  </si>
  <si>
    <t>ROSSELLY CARLOS ESTEVAM DE SALES</t>
  </si>
  <si>
    <t>ROZANA DANTAS DE SOUZA</t>
  </si>
  <si>
    <t>ROZIL DA SILVA GOMES</t>
  </si>
  <si>
    <t>SANDRA CABRAL LOPES</t>
  </si>
  <si>
    <t>SEVERINA FERREIRA DO NASCIMENTO</t>
  </si>
  <si>
    <t>SEVERINA PEREIRA AGUIAR</t>
  </si>
  <si>
    <t>SEVERINO VICENTE DE MELO</t>
  </si>
  <si>
    <t>YONARA CLAUDIA DE OLIVEIRA CAVALCANTE</t>
  </si>
  <si>
    <t>AFRA GERMINIANO DE ALBUQUERQUE</t>
  </si>
  <si>
    <t>ANA PAULA DE SOUSA FONSECA FELIX</t>
  </si>
  <si>
    <t>ANA TEREZA ARAUJO DA COSTA</t>
  </si>
  <si>
    <t>ANIELLY SOUSA ARAUJO</t>
  </si>
  <si>
    <t>ANTONIO BARBOSA PEREIRA FILHO</t>
  </si>
  <si>
    <t>CARLOS AFONSO DE MELO SANTOS</t>
  </si>
  <si>
    <t>CRISTIANE GOMES SIMOES</t>
  </si>
  <si>
    <t>CRISTIANY ALBUQUERQUE LIRA</t>
  </si>
  <si>
    <t>EVANICE GUEDES AQUINO</t>
  </si>
  <si>
    <t>FELIPE DAVI PEDRO</t>
  </si>
  <si>
    <t>ISINEIDE LIRA AMORIM</t>
  </si>
  <si>
    <t>JEANIELLY CALIXTO SOARES</t>
  </si>
  <si>
    <t>JEANY KARLA GOMES DE ARAUJO</t>
  </si>
  <si>
    <t>JEFFERSON ANDERSON BESERRA DE PONTES</t>
  </si>
  <si>
    <t>JOSE CLAUDIO MARTINS DE LIMA</t>
  </si>
  <si>
    <t>JUSIEUX SANTOS DA SILVA</t>
  </si>
  <si>
    <t>LAURIJANE BORBA BERNARDO</t>
  </si>
  <si>
    <t>LUIZ FRAGAS JUNIOR</t>
  </si>
  <si>
    <t>MARCICLEIDE CALIXTO SANTOS</t>
  </si>
  <si>
    <t>MARCILENE CALIXTO DO NASCIMENTO</t>
  </si>
  <si>
    <t>MARIA APARECIDA DA SILVA SOUZA</t>
  </si>
  <si>
    <t>MARIA MARGARETE DE PONTES MOURA</t>
  </si>
  <si>
    <t>MONICA FELIX GONCALVES</t>
  </si>
  <si>
    <t>OLIVIO AUGUSTO DE ALMEIDA FERNANDES</t>
  </si>
  <si>
    <t>PAULA PRISCILA GOMES DO NASCIMENTO PINA</t>
  </si>
  <si>
    <t>RISOLEIDA UCHOA PONTES</t>
  </si>
  <si>
    <t>RODRIGO DA SILVA JACINTO</t>
  </si>
  <si>
    <t>ROSILENE SILVA</t>
  </si>
  <si>
    <t>SILVANIA PEREIRA DE ARAUJO</t>
  </si>
  <si>
    <t>URSULA KATARINE GOMES DE MIRANDA</t>
  </si>
  <si>
    <t>VALDECY BEZERRA SANTOS</t>
  </si>
  <si>
    <t>WILSON OLIVEIRA DE ARAUJO</t>
  </si>
  <si>
    <t>YANA KELLY DOS SANTOS TEIXEIRA</t>
  </si>
  <si>
    <t>ZENEIDE FERNANDES DA COSTA</t>
  </si>
  <si>
    <t>ADRIANA GRANGEIRO ALVES</t>
  </si>
  <si>
    <t>ANA LUCIA DE LUCENA OLIVEIRA</t>
  </si>
  <si>
    <t>ANA NERY BEZERRA CAMELO MOURA</t>
  </si>
  <si>
    <t>BRENDA KELLY MARTINS SILVA</t>
  </si>
  <si>
    <t>CRISTYNA ARAUJO FERREIRA</t>
  </si>
  <si>
    <t>DARCIJANE DOS SANTOS NUNES</t>
  </si>
  <si>
    <t>DJACI SOARES DO NASCIMENTO</t>
  </si>
  <si>
    <t>ELIANE CRISTINA ALVES MOREIRA</t>
  </si>
  <si>
    <t>EMANOELA DAYANA MOREIRA VIANA</t>
  </si>
  <si>
    <t>EWERTON CAMARA BURITI</t>
  </si>
  <si>
    <t>FLAVIA LIMA DA ROCHA BATISTA</t>
  </si>
  <si>
    <t>IVANA RINELLY PAULINO FABRICIO</t>
  </si>
  <si>
    <t>JAILENE DE SOUZA AQUINO</t>
  </si>
  <si>
    <t>JALDIR MARINHO DE LUCENA</t>
  </si>
  <si>
    <t>JULIO FRANCISCO</t>
  </si>
  <si>
    <t>JUSSARA KELY TOMAZ MATIAS</t>
  </si>
  <si>
    <t>LEONARDO LIMA DOS SANTOS</t>
  </si>
  <si>
    <t>LEONARDO SANTOS ALVES</t>
  </si>
  <si>
    <t>MARIA DO SOCORRO DOS SANTOS LIMA</t>
  </si>
  <si>
    <t>MARIA ELEONORA DA SILVA ADELINO</t>
  </si>
  <si>
    <t>MARIA FELIX ROSAS DE VASCONCELOS</t>
  </si>
  <si>
    <t>MARIA JOSE DE OLIVEIRA RAMALHO</t>
  </si>
  <si>
    <t>MEILENE CARVALHO PEREIRA PONTES</t>
  </si>
  <si>
    <t>MICHAEL JORDAN BELO DE SOUSA SILVA</t>
  </si>
  <si>
    <t>NATALY DO NASCIMENTO SIMOES</t>
  </si>
  <si>
    <t>NEUZA DA SILVA GOMES</t>
  </si>
  <si>
    <t>ADRIANO RAMOS DE LIMA</t>
  </si>
  <si>
    <t>ANDREA CAVALCANTE MONTEIRO ALVES</t>
  </si>
  <si>
    <t>ANTONIO XAVIER DOS SANTOS</t>
  </si>
  <si>
    <t>CIBELE MARIA DOS ANJOS PEREIRA</t>
  </si>
  <si>
    <t>FRANCINALDO DE MEIRELES SILVEIRA</t>
  </si>
  <si>
    <t>GILVANETE PEREIRA DA COSTA SOUZA</t>
  </si>
  <si>
    <t>IGONALDO SOBRAL LUNA</t>
  </si>
  <si>
    <t>IGOR VINICIUS CARDOSO DA COSTA</t>
  </si>
  <si>
    <t>JUCIELE MAURICIO RODRIGUES</t>
  </si>
  <si>
    <t>JULINALDO VIRGILIO DE MORAES</t>
  </si>
  <si>
    <t>JUSSARA BESERRA BORGES FELIX</t>
  </si>
  <si>
    <t>KEILA DE SOUSA FREIRE</t>
  </si>
  <si>
    <t>RANGEL SOARES XAVIER</t>
  </si>
  <si>
    <t>SAMMARA FRANCISCO XAVIER SANTIAGO</t>
  </si>
  <si>
    <t>TATIENE RODRIGUES MONTEIRO</t>
  </si>
  <si>
    <t>VELBIANE LUZIA DA SILVA CHAVES</t>
  </si>
  <si>
    <t>ANDRE HENRIQUE DAMIAO DE FIGUEIREDO</t>
  </si>
  <si>
    <t>CRISTIANE ANANIAS CARDOSO</t>
  </si>
  <si>
    <t>IOLANDA ALVES DOS SANTOS</t>
  </si>
  <si>
    <t>MILENE SILVA GOMES</t>
  </si>
  <si>
    <t>MONICA MACENA SOARES</t>
  </si>
  <si>
    <t>ROBERTA LUANA RODRIGUES DA CUNHA</t>
  </si>
  <si>
    <t>SEVERINA GOMES</t>
  </si>
  <si>
    <t>VALERIA RODRIGUES MORAIS</t>
  </si>
  <si>
    <t>VERA LUCIA OLIVEIRA CARDOSO GALDINO</t>
  </si>
  <si>
    <t>ADRIANA SILVA CESAR</t>
  </si>
  <si>
    <t>ALCINEIDE EVARISTO DE SOUSA</t>
  </si>
  <si>
    <t>ANA CECILIA GADELHA TROCOLI ALVES FERNANDES</t>
  </si>
  <si>
    <t>ANDERSON SEVERINO DE OLIVEIRA TAVARES</t>
  </si>
  <si>
    <t>ANTONIA MARIA AYRES DE AGUIAR</t>
  </si>
  <si>
    <t>BELISIA DE LOURDES ALVES TOSCANO DE BRITO</t>
  </si>
  <si>
    <t>BETE CLEIDE SILVA SANTOS</t>
  </si>
  <si>
    <t>CINICLEUMA DA CUNHA RODRIGUES</t>
  </si>
  <si>
    <t>DANIEL DA SILVA FERNANDES</t>
  </si>
  <si>
    <t>DAVID WILSON MELO SANTOS</t>
  </si>
  <si>
    <t>EDICLEIDE ALVES DE ANDRADE</t>
  </si>
  <si>
    <t>ELCIANE DE LIMA PAULINO</t>
  </si>
  <si>
    <t>ELIMARY MATIAS RODRIGUES</t>
  </si>
  <si>
    <t>EVERALDO FRANCISCO DA SILVA</t>
  </si>
  <si>
    <t>FABIANA QUERINO XAVIER E FONTES</t>
  </si>
  <si>
    <t>FERNANDO CAMILO DE SOUSA</t>
  </si>
  <si>
    <t>FLAVIANA DOS SANTOS FRANCA OLIVEIRA</t>
  </si>
  <si>
    <t>GENES DUARTE RIBEIRO</t>
  </si>
  <si>
    <t>GERLANIA FELIX DE LIMA</t>
  </si>
  <si>
    <t>GILMAR BESERRA DE FREITAS</t>
  </si>
  <si>
    <t>GILMAR DE SENA</t>
  </si>
  <si>
    <t>IDALMO MORAES BEZERRA</t>
  </si>
  <si>
    <t>JACKSON LEANDRO DA SILVA BEZERRA</t>
  </si>
  <si>
    <t>JACKSON RODRIGUES SERAFIM</t>
  </si>
  <si>
    <t>JANAINA DE LIMA PEREIRA</t>
  </si>
  <si>
    <t>JOSE DE ARIMATEIA DA SILVA</t>
  </si>
  <si>
    <t>JOSE JEREMIAS CAVALCANTI</t>
  </si>
  <si>
    <t>JOSE MOGICA GALVAO</t>
  </si>
  <si>
    <t>JOSE NEVES DE BRITO</t>
  </si>
  <si>
    <t>JOSE RONALDO DOS SANTOS</t>
  </si>
  <si>
    <t>JOSEFA COELHO LEITE</t>
  </si>
  <si>
    <t>JOSINALDO RODRIGUES DOS SANTOS</t>
  </si>
  <si>
    <t>JUAREZ NOBREGA DA SILVA</t>
  </si>
  <si>
    <t>LARISSA BIZERRIL DA SILVA</t>
  </si>
  <si>
    <t>LUAN AUGUSTO DA SILVA</t>
  </si>
  <si>
    <t>MADJELCIA GALDINO DE ARAUJO</t>
  </si>
  <si>
    <t>MARCOS COSTA SANTOS</t>
  </si>
  <si>
    <t>MARIA ALLYDA XAVIER CAVALCANTE</t>
  </si>
  <si>
    <t>MARIA DE LOURDES CLAUDINO DE FREITAS</t>
  </si>
  <si>
    <t>MARIA DE LOURDES DE LUCENA SIQUEIRA</t>
  </si>
  <si>
    <t>MARIA JOSE DOS SANTOS FRANCA</t>
  </si>
  <si>
    <t>MARIA SUELY BARBOSA DOS SANTOS</t>
  </si>
  <si>
    <t>MARIZE FELIX AZEVEDO</t>
  </si>
  <si>
    <t>NEZILDA FERNANDES DA SILVA</t>
  </si>
  <si>
    <t>RAIRES ARAUJO DE OLIVEIRA</t>
  </si>
  <si>
    <t>RAYANE AQUINO BORGES BARBOSA</t>
  </si>
  <si>
    <t>ROSANGELA SUELY DOS PRAZERES DE LIMA</t>
  </si>
  <si>
    <t>RUBENISIA REGIS GOMES DE LIMA</t>
  </si>
  <si>
    <t>RUBENS RIBEIRO DE OLIVEIRA JUNIOR</t>
  </si>
  <si>
    <t>STEPHANIE DYANE FRAGAS DE OLIVEIRA ALVES</t>
  </si>
  <si>
    <t>TANIA MARIA PEREIRA DE ANDRADE ARAUJO</t>
  </si>
  <si>
    <t>WANDRA MARIA GONCALVES DE SOUZA BEZERRA</t>
  </si>
  <si>
    <t>ANA CAROLINA DE BRITO LIRA BELTRAO</t>
  </si>
  <si>
    <t>CLARA IZABELLY DE FREITAS SILVA</t>
  </si>
  <si>
    <t>ELIANE ALVES TAVARES</t>
  </si>
  <si>
    <t>JEFFERSON CARLO LUDGERIO DE SOUZA</t>
  </si>
  <si>
    <t>MARIA MANUELA ARAUJO RIBEIRO</t>
  </si>
  <si>
    <t>MARIA THAISE JUSTINO PEREIRA</t>
  </si>
  <si>
    <t>JULIA MARIA BERNARDO DE ALMEIDA DAMIAO</t>
  </si>
  <si>
    <t>ADRIANA BARBOSA DA SILVA</t>
  </si>
  <si>
    <t>ALEXSANDRA SILVA DA CUNHA</t>
  </si>
  <si>
    <t>EDUARDA FERNANDES DA SILVA</t>
  </si>
  <si>
    <t>ELZA XAVIER DE LIMA</t>
  </si>
  <si>
    <t>FLAVIA HONORIO DE LIMA</t>
  </si>
  <si>
    <t>JOAO BATISTA FERNANDES DA SILVA</t>
  </si>
  <si>
    <t>JOAO VIANEI COSTA SILVA JUNIOR</t>
  </si>
  <si>
    <t>MARCOS EDSON DE AQUINO</t>
  </si>
  <si>
    <t>ROSINALDO LUCENA MENDES</t>
  </si>
  <si>
    <t>GIRLENE DA SILVA MACENA</t>
  </si>
  <si>
    <t>LUIZ RODRIGUES DOS SANTOS</t>
  </si>
  <si>
    <t>PRISCILA SOUZA OLIVEIRA DE QUEIROZ</t>
  </si>
  <si>
    <t>CAMILO VICENTE PEREIRA</t>
  </si>
  <si>
    <t>LUANA BARBARA ARAUJO DE MACEDO</t>
  </si>
  <si>
    <t>MAYARA PEIXOTO DE ASSUNCAO</t>
  </si>
  <si>
    <t>DIEGO VICTOR MARTILIANO</t>
  </si>
  <si>
    <t>ALANA KELLY DA SILVA</t>
  </si>
  <si>
    <t>ANDRESSA FELIX TOSCANO</t>
  </si>
  <si>
    <t>ANNA RAYSSA GONCALVES DOMINGOS</t>
  </si>
  <si>
    <t>ARNALDO PEREIRA DOS SANTOS</t>
  </si>
  <si>
    <t>BEATRIZ DA SILVA ARAUJO</t>
  </si>
  <si>
    <t>BIATRIZ LEITE LEAL</t>
  </si>
  <si>
    <t>CARLOS EDUARDO PAIVA DE FREITAS</t>
  </si>
  <si>
    <t>CRISTIANO FELIX DA SILVA</t>
  </si>
  <si>
    <t>DANIEL DE SOUSA FELIX</t>
  </si>
  <si>
    <t>DILASARO GUILHERME DAS NEVES</t>
  </si>
  <si>
    <t>EDINA MARIA PEREIRA ARAUJO</t>
  </si>
  <si>
    <t>EDNILSON DE PONTES SILVA</t>
  </si>
  <si>
    <t>ELIANE FELIX RIBEIRO</t>
  </si>
  <si>
    <t>ELISIANNE DA COSTA FLORENCIO ALVES</t>
  </si>
  <si>
    <t>EMANUEL JACKSON COSTA MENEZES</t>
  </si>
  <si>
    <t>ESTER MONTEIRO FRANCA</t>
  </si>
  <si>
    <t>FABRICIA CONCEICAO ARAUJO ALEXANDRE</t>
  </si>
  <si>
    <t>FRANCISCO FERNANDES DO NASCIMENTO</t>
  </si>
  <si>
    <t>GILBERTO DE SOUZA RAMALHO FILHO</t>
  </si>
  <si>
    <t>GILENE CANDIDO DA SILVA LEITE CARDOSO</t>
  </si>
  <si>
    <t>GLEICEKELLY DA SILVA INACIO</t>
  </si>
  <si>
    <t>JOAO MIGUEL TOSCANO MATIAS</t>
  </si>
  <si>
    <t>JOSE RONELY VIEGAS DA SILVA</t>
  </si>
  <si>
    <t>JOSINALDO SOARES DA SILVA</t>
  </si>
  <si>
    <t>JUAN NUNES FERNANDES</t>
  </si>
  <si>
    <t>LUCINALDO DA SILVA</t>
  </si>
  <si>
    <t>MANOEL CLEMENTE DE ALMEIDA NETO</t>
  </si>
  <si>
    <t>MANOEL DE ALMEIDA STABILE NETO</t>
  </si>
  <si>
    <t>MANOEL SOARES VIANA</t>
  </si>
  <si>
    <t>MARIA CLARA TAVARES DE MELO SILVEIRA</t>
  </si>
  <si>
    <t>MARIA DAS GRACAS TARGINO DE SENA</t>
  </si>
  <si>
    <t>MARIA DO CARMO RAMALHO BATISTA</t>
  </si>
  <si>
    <t>MATHEUS FELIX DA SILVA</t>
  </si>
  <si>
    <t>MEIRYKELLY DA SILVA SALUSTIANO</t>
  </si>
  <si>
    <t>PAULA NATALY COUTINHO BARBOSA</t>
  </si>
  <si>
    <t>RAYSSA DAIANNA BATISTA FERNANDES</t>
  </si>
  <si>
    <t>RONALDO DO NASCIMENTO SILVA</t>
  </si>
  <si>
    <t>SABRINA JACINTO DA SILVA ALMEIDA</t>
  </si>
  <si>
    <t>SHEYLLA FERREIRA MOREIRA MUNIZ</t>
  </si>
  <si>
    <t>SONALLE CANDIDO DO NASCIMENTO</t>
  </si>
  <si>
    <t>UANDNA RODRIGUES DE MENDONCA OLIVEIRA</t>
  </si>
  <si>
    <t>VALDEIR FERREIRA DE PONTES</t>
  </si>
  <si>
    <t>VALDILENE CICERO DOS SANTOS</t>
  </si>
  <si>
    <t>VALTERLEY ALVES DE LIMA</t>
  </si>
  <si>
    <t>VANDELSON FERREIRA DA SILVA</t>
  </si>
  <si>
    <t>CARLOS EDUARDO AVELINO DA SILVA</t>
  </si>
  <si>
    <t>COSMO SILVA MELO</t>
  </si>
  <si>
    <t>DIOGENES JOSE FERNANDES DE BRITO</t>
  </si>
  <si>
    <t>EDJA PONCIANO SILVA DE MENDONCA</t>
  </si>
  <si>
    <t>ELINAIDE DA SILVA FERNANDES FREIRE</t>
  </si>
  <si>
    <t>EMANUEL MEDEIROS DE OLIVEIRA</t>
  </si>
  <si>
    <t>ERICA ANDRADE PAULA DA SILVA</t>
  </si>
  <si>
    <t>GEANE ALVES DE LIMA</t>
  </si>
  <si>
    <t>GUSTAVO LINS DE SOUZA BARBOSA</t>
  </si>
  <si>
    <t>HUMBERTO FLORENCIO DA SILVA</t>
  </si>
  <si>
    <t>JOAO BATISTA REGIS DA SILVA</t>
  </si>
  <si>
    <t>JOSE HUMBERTO DE PAULA</t>
  </si>
  <si>
    <t>JOSE TARCISIO SANTIAGO JUNIOR</t>
  </si>
  <si>
    <t>KLEBER SOUZA DA SILVA</t>
  </si>
  <si>
    <t>LUAN JUSTINO FREIRE</t>
  </si>
  <si>
    <t>LUANA JUSTINO FREIRE DE OLIVEIRA</t>
  </si>
  <si>
    <t>MARGARIDA ADELAIDE DE MATOS SOUZA</t>
  </si>
  <si>
    <t>MARGARIDA DE ALMEIDA VASCONCELOS</t>
  </si>
  <si>
    <t>MARIA JOSE CAMPOS VICENTE</t>
  </si>
  <si>
    <t>MARILENE SIMAO DA SILVA DE LIMA</t>
  </si>
  <si>
    <t>MARINA FLORENCIO DA SILVA</t>
  </si>
  <si>
    <t>NEUMA CRISTINA DE OLIVEIRA FREIRE</t>
  </si>
  <si>
    <t>NIEDJA KELLY PEREIRA DA SILVA</t>
  </si>
  <si>
    <t>RAQUEL LIMA ARAUJO DE OLIVEIRA</t>
  </si>
  <si>
    <t>ROSEANE CARNEIRO FREIRE</t>
  </si>
  <si>
    <t>SIMONE ALVES DOS SANTOS</t>
  </si>
  <si>
    <t>THAIS DOS SANTOS TAVEROS FREIRE</t>
  </si>
  <si>
    <t>ANDELSON JOSE DO NASCIMENTO</t>
  </si>
  <si>
    <t>CARLOS VALMIR DO NASCIMENTO</t>
  </si>
  <si>
    <t>CELIA MARIA DA SILVA MOREIRA</t>
  </si>
  <si>
    <t>ELISABETH SILVA PEREIRA</t>
  </si>
  <si>
    <t>ERONIDES VIEGA SANTIAGO</t>
  </si>
  <si>
    <t>FABIANO SOARES DE AMORIM</t>
  </si>
  <si>
    <t>GLAUBER JONES DE OLIVEIRA BEZERRA</t>
  </si>
  <si>
    <t>IONE MICHELE ADELAIDE VIEIRA</t>
  </si>
  <si>
    <t>JOAO BATISTA PADILHA DA COSTA</t>
  </si>
  <si>
    <t>JOSE MARCOS ALVARES GADELHA</t>
  </si>
  <si>
    <t>LARISSA BENTO DE SOUZA</t>
  </si>
  <si>
    <t>LUCIANA FREIRE DO AMARAL</t>
  </si>
  <si>
    <t>MARIA APARECIDA DE LIMA RODRIGUES</t>
  </si>
  <si>
    <t>MARIA DA CONSOLACAO SILVA DE OLIVEIRA</t>
  </si>
  <si>
    <t>MARIA DAS GRACAS SILVA DE OLIVEIRA</t>
  </si>
  <si>
    <t>MARIA DE FATIMA VIEIRA DE CARVALHO</t>
  </si>
  <si>
    <t>MARIA VANESSA DOS SANTOS</t>
  </si>
  <si>
    <t>MAYARA SUELEN FERNANDES DIAS DA COSTA</t>
  </si>
  <si>
    <t>MISAEL RODRIGUES DA SILVA</t>
  </si>
  <si>
    <t>PATRICIA MARIA DE ALMEIDA SILVA</t>
  </si>
  <si>
    <t>RENATO DE OLIVEIRA</t>
  </si>
  <si>
    <t>RENATO MARTINS LIMA DE OLIVEIRA</t>
  </si>
  <si>
    <t>ROSICLEIDE PEREIRA DOS SANTOS</t>
  </si>
  <si>
    <t>TEREZA PEREIRA DA SILVA</t>
  </si>
  <si>
    <t>THIFANY AGTHA RAIMUNDO DA SILVA</t>
  </si>
  <si>
    <t>TONI JOSE ISIDIO ALVES</t>
  </si>
  <si>
    <t>VAGNER PEREIRA ALVES</t>
  </si>
  <si>
    <t>WALDEIR VIEIRA DE OLIVEIRA</t>
  </si>
  <si>
    <t>WALERIA DE FATIMA SILVA</t>
  </si>
  <si>
    <t>ABIMAEL BERNARDINO DA SILVA JUNIOR</t>
  </si>
  <si>
    <t>ALVARO ANTONIO OLIVEIRA DA ROCHA</t>
  </si>
  <si>
    <t>CRISOSTOMO FERREIRA DA SILVA</t>
  </si>
  <si>
    <t>DANIEL DE OLIVEIRA</t>
  </si>
  <si>
    <t>DANIELY DA CUNHA BEZERRA LOPES</t>
  </si>
  <si>
    <t>EDEILSON COSTA SOARES</t>
  </si>
  <si>
    <t>FELIPE SEVERINO DUARTE</t>
  </si>
  <si>
    <t>JANDEILSON RODRIGUES DA PENHA</t>
  </si>
  <si>
    <t>JOSE ALBERTO BATISTA DA SILVA</t>
  </si>
  <si>
    <t>JOSE MARCOS TAVARES DE OLIVEIRA</t>
  </si>
  <si>
    <t>JOSE RENATO DO NASCIMENTO SILVA</t>
  </si>
  <si>
    <t>JUCINIANE AMARANTE DA SILVA</t>
  </si>
  <si>
    <t>JUSSILIANO AMARANTE DA SILVA</t>
  </si>
  <si>
    <t>KEYLA MARIA TEOTONIO SILVA</t>
  </si>
  <si>
    <t>LAURA MARQUES OLIVEIRA</t>
  </si>
  <si>
    <t>MARCIA MARIA BEZERRA</t>
  </si>
  <si>
    <t>MARCIO RODRIGUES DA PENHA</t>
  </si>
  <si>
    <t>MARIA BETANIA ALEXANDRE DA SILVA</t>
  </si>
  <si>
    <t>MARIA DAYANNE DE OLIVEIRA SILVA DA COSTA</t>
  </si>
  <si>
    <t>MARIA JOSE BARBOSA DA SILVA</t>
  </si>
  <si>
    <t>MARIA JOSEANE COUTINHO DA SILVA</t>
  </si>
  <si>
    <t>PEDRO MARQUES DE OLIVEIRA SOBRINHO</t>
  </si>
  <si>
    <t>VALCLECIO TORRES DOS PASSOS</t>
  </si>
  <si>
    <t>ALDAIR MARTINS DO NASCIMENTO</t>
  </si>
  <si>
    <t>ANA CARLA DIAS MEIRELES</t>
  </si>
  <si>
    <t>ANA CAROLINE GENESIO RODRIGUES</t>
  </si>
  <si>
    <t>CINTIA NATIELLE RODRIGUES DOS SANTOS PAIVA</t>
  </si>
  <si>
    <t>DIEGO FELIPE PEREIRA BARBOSA</t>
  </si>
  <si>
    <t>DUSTIMAR DE OLIVEIRA BATISTA</t>
  </si>
  <si>
    <t>EDUARDO ARAUJO DE OLIVEIRA</t>
  </si>
  <si>
    <t>FLAVIO SOUSA SOUTO</t>
  </si>
  <si>
    <t>FRANCIMARY JAQUES DOS SANTOS</t>
  </si>
  <si>
    <t>GELZA HELENA DE LIMA SILVA</t>
  </si>
  <si>
    <t>GERLANE SANTOS FREIRE DE CARVALHO</t>
  </si>
  <si>
    <t>JANILMA RODRIGUES DA SILVA</t>
  </si>
  <si>
    <t>JOAO KENNEDY CORREIA NUNES</t>
  </si>
  <si>
    <t>JOSE LEONES RODRIGUES</t>
  </si>
  <si>
    <t>JOSEFA PAULINO DE BARROS</t>
  </si>
  <si>
    <t>LIVIA BEATRIZ DA COSTA SILVA</t>
  </si>
  <si>
    <t>LUIS ANDRE SATURNINO DA COSTA</t>
  </si>
  <si>
    <t>MARIA APARECIDA NASCIMENTO DE ALMEIDA</t>
  </si>
  <si>
    <t>MARIA CAMILA GENESIO RODRIGUES</t>
  </si>
  <si>
    <t>MARIA DO SOCORRO ONOFRE FERREIRA</t>
  </si>
  <si>
    <t>MARLLYSON DOS SANTOS MOURA E SILVA</t>
  </si>
  <si>
    <t>RAFAEL DE ARRUDA CARDOSO</t>
  </si>
  <si>
    <t>ROBERIA LUIZA PONTES SILVA</t>
  </si>
  <si>
    <t>RONALDO ALMEIDA DA SILVA</t>
  </si>
  <si>
    <t>VALERIA CRISTINA DA SILVA</t>
  </si>
  <si>
    <t>WEVERSON BEZERRA SILVA</t>
  </si>
  <si>
    <t>CINTIA DE KASSIA REGIS GOMES</t>
  </si>
  <si>
    <t>CRISTINA TAIS GOMES REGIS FIGUEIREDO</t>
  </si>
  <si>
    <t>ELIDYANE FELIPE DE MOURA SERAFIM</t>
  </si>
  <si>
    <t>ELIZANGELA DA COSTA DOS SANTOS</t>
  </si>
  <si>
    <t>EVANILZA MACHADO NUNES</t>
  </si>
  <si>
    <t>GIVALDO ADELINO DE MOURA</t>
  </si>
  <si>
    <t>JACINTA DE FATIMA RODRIGUES BATISTA</t>
  </si>
  <si>
    <t>JONATAS CORREIA DE ARAUJO</t>
  </si>
  <si>
    <t>LEONARDO DA CONCEICAO DE MOURA SOARES</t>
  </si>
  <si>
    <t>LIDIA MARIA NASCIMENTO</t>
  </si>
  <si>
    <t>LUCIANO LUCAS EVANGELISTA</t>
  </si>
  <si>
    <t>LUIZ GONZAGA DA SILVA</t>
  </si>
  <si>
    <t>LUIZA CANDIDO DA SILVA</t>
  </si>
  <si>
    <t>MARCELO DE FIGUEIREDO BARBOSA</t>
  </si>
  <si>
    <t>MARCOS ANTONIO DA SILVA ALMEIDA</t>
  </si>
  <si>
    <t>MARIA DAS GRACAS LINDOLFO BARBOSA</t>
  </si>
  <si>
    <t>MARIA DO CARMO LIMA PEREIRA</t>
  </si>
  <si>
    <t>MARIA JOSE DA SILVA RICARDO</t>
  </si>
  <si>
    <t>MARIA JOSE DO VALE</t>
  </si>
  <si>
    <t>MARIA LUCIA DE SOUSA</t>
  </si>
  <si>
    <t>MARLENE DOS SANTOS SILVA</t>
  </si>
  <si>
    <t>MILLENA THUANY FERREIRA DA SILVA PAIVA</t>
  </si>
  <si>
    <t>MONICA DE LIMA CARLOS DA SILVA</t>
  </si>
  <si>
    <t>THIAGO DE PAIVA SOUZA</t>
  </si>
  <si>
    <t>VANUSA LUCAS EVANGELISTA DO NASCIMENTO</t>
  </si>
  <si>
    <t>ADRIANA ALVES GOMES</t>
  </si>
  <si>
    <t>ADRIANO OLIVIO SANTOS</t>
  </si>
  <si>
    <t>CELIO ROBERTO PEREIRA DA CRUZ</t>
  </si>
  <si>
    <t>EMANOEL BRUNO HENRIQUE DE MACENA</t>
  </si>
  <si>
    <t>ERALDO CESAR DOS SANTOS SOUSA</t>
  </si>
  <si>
    <t>GEOVANNE MARTINS SILVA</t>
  </si>
  <si>
    <t>GILBERLANE CLEMENTINO DE PONTES</t>
  </si>
  <si>
    <t>GIRLENE FLORENCIO DE SOUZA</t>
  </si>
  <si>
    <t>GIVALTER MARCOLINO DOS SANTOS</t>
  </si>
  <si>
    <t>GRACILENE BATISTA DOS SANTOS</t>
  </si>
  <si>
    <t>IRINES SOARES DE OLIVEIRA</t>
  </si>
  <si>
    <t>JAKELINE PEREIRA CUNHA SANTOS</t>
  </si>
  <si>
    <t>JANAINA PEREIRA DA CUNHA</t>
  </si>
  <si>
    <t>JOSE DO NASCIMENTO RODRIGUES JUNIOR</t>
  </si>
  <si>
    <t>JOSE WELLINGTON ARAUJO</t>
  </si>
  <si>
    <t>JOSEFA BENTO JULIAO</t>
  </si>
  <si>
    <t>JOSEFA DE VASCONCELOS</t>
  </si>
  <si>
    <t>LAEDNA SILVA PEREIRA</t>
  </si>
  <si>
    <t>LINDALVA BARBOSA DA SILVA</t>
  </si>
  <si>
    <t>LINDIANE ROSA DOS SANTOS</t>
  </si>
  <si>
    <t>LUIZ JULIAO DA CUNHA</t>
  </si>
  <si>
    <t>MARGARIDA EMIDIO PEREIRA</t>
  </si>
  <si>
    <t>MARIA JOSINEIDE DA SILVA PEREIRA</t>
  </si>
  <si>
    <t>MARIA LETICIA GONCALVES DA SILVA</t>
  </si>
  <si>
    <t>MARINALVA CLEMENTINO DA SILVA</t>
  </si>
  <si>
    <t>REGINA VICENTE DA SILVA PAULINO</t>
  </si>
  <si>
    <t>SABRINA DE OLIVEIRA FERNANDES</t>
  </si>
  <si>
    <t>STHEPHANY ALVES DE SOUZA</t>
  </si>
  <si>
    <t>THIAGO LOPES DE LIMA</t>
  </si>
  <si>
    <t>VALDILENE GOMES PEREIRA</t>
  </si>
  <si>
    <t>VALTEIRIA PEREIRA DA SILVA LINDOLFO</t>
  </si>
  <si>
    <t>ZENILDA PEREIRA DA CUNHA</t>
  </si>
  <si>
    <t>ADELENE TERTULIANO DO NASCIMENTO</t>
  </si>
  <si>
    <t>AURILEIDE BARBOSA DA SILVA</t>
  </si>
  <si>
    <t>CARLOS BENJAMIN GOMES PIRES RAMOS ORANGE</t>
  </si>
  <si>
    <t>CICERO GALDINO DOS SANTOS</t>
  </si>
  <si>
    <t>DANIEL ROBSON DOS SANTOS</t>
  </si>
  <si>
    <t>EDIVANIA MARCELINO DE LIRA</t>
  </si>
  <si>
    <t>EDLEUZA SUELY DE OLIVEIRA</t>
  </si>
  <si>
    <t>GEORGE ANTONIO BELMINO DA SILVA</t>
  </si>
  <si>
    <t>GLEYCESLAINE MARIA SOUZA DE OLIVEIRA</t>
  </si>
  <si>
    <t>IOLANDA PEREIRA DA SILVA</t>
  </si>
  <si>
    <t>IRINEU VITOR</t>
  </si>
  <si>
    <t>JOEL CIRILO DE SOUZA</t>
  </si>
  <si>
    <t>JOSE MARIA BELMINO DA SILVA</t>
  </si>
  <si>
    <t>JOSE WELLINGTON FRANCISCO FERREIRA</t>
  </si>
  <si>
    <t>LURDETH FIRMINO DE LIMA</t>
  </si>
  <si>
    <t>MARCUS SANDER FERNANDES PESSOA</t>
  </si>
  <si>
    <t>PEDRO HENRIQUE FELIX DA SILVA</t>
  </si>
  <si>
    <t>ROMULO LOURENCO DE OLIVEIRA</t>
  </si>
  <si>
    <t>SEVERINA BRAZ COLACO</t>
  </si>
  <si>
    <t>ANTONIO ROGERIO MEIRA DA SILVA</t>
  </si>
  <si>
    <t>CAMILA CELY SALES DOS SANTOS</t>
  </si>
  <si>
    <t>CICERO BRAZ DE ARAUJO</t>
  </si>
  <si>
    <t>CLEONICE MARQUES BELMINO</t>
  </si>
  <si>
    <t>DAMIANA GALDINO DOS SANTOS</t>
  </si>
  <si>
    <t>DENISE SOUTO PEREIRA</t>
  </si>
  <si>
    <t>FABIANE APOLINARIO DA SILVA</t>
  </si>
  <si>
    <t>FERNANDA PRISCILA PEREIRA RAMOS</t>
  </si>
  <si>
    <t>GEANE VIEIRA DE OLIVEIRA</t>
  </si>
  <si>
    <t>GILVANDRO FIDELIS DE LIMA</t>
  </si>
  <si>
    <t>HERMES AUGUSTO DE CASTRO</t>
  </si>
  <si>
    <t>IZABEL CRISTINA SOUZA DE ANDRADE</t>
  </si>
  <si>
    <t>JAQUELINE DE LIMA HORACIO</t>
  </si>
  <si>
    <t>JOSE PEDRO DA SILVA</t>
  </si>
  <si>
    <t>LEIDE ROSANE SILVA SOUZA DE ALCANTARA</t>
  </si>
  <si>
    <t>LUCILA MATOS BEZERRA ALVES</t>
  </si>
  <si>
    <t>LUIS SERGIO FERREIRA XAVIER</t>
  </si>
  <si>
    <t>MARIA LILIANE DA SILVA</t>
  </si>
  <si>
    <t>OZANAN SAVIO SIMPLICIO SANTOS</t>
  </si>
  <si>
    <t>ROSA CLAUDIA CORDEIRO DAVID</t>
  </si>
  <si>
    <t>RUDNARA LUCIANA DOS SANTOS DA CUNHA LIMA</t>
  </si>
  <si>
    <t>CAMYLLA MOHARA FERREIRA CLAUDINO</t>
  </si>
  <si>
    <t>CARLOS HENRIQUE TELES BASTOS</t>
  </si>
  <si>
    <t>CLENIO MARCOS DE LIMA SANTOS</t>
  </si>
  <si>
    <t>DANIELLE APOLINARIO DA SILVA BESERRA</t>
  </si>
  <si>
    <t>EDMILSON CLEMENTINO DOS SANTOS</t>
  </si>
  <si>
    <t>ERIVANE ARAUJO DE LIMA</t>
  </si>
  <si>
    <t>FRANCELY FERREIRA ALVES</t>
  </si>
  <si>
    <t>GABRIEL DA SILVA MONTEIRO</t>
  </si>
  <si>
    <t>GABRIEL VICTOR SILVA DO NASCIMENTO</t>
  </si>
  <si>
    <t>IDAIRIS ANDRADE DOS SANTOS</t>
  </si>
  <si>
    <t>JHONANTAN FREIRE DE AGUIAR</t>
  </si>
  <si>
    <t>JORDANNIA ORANGE DOS SANTOS SILVA</t>
  </si>
  <si>
    <t>JOSE IVANILDO DANTAS DE SOUZA</t>
  </si>
  <si>
    <t>JOSEILSON GOMES BESERRA</t>
  </si>
  <si>
    <t>LARYSSA ALVES DA SILVA</t>
  </si>
  <si>
    <t>MARCILENE NUNES DA SILVA COSTA</t>
  </si>
  <si>
    <t>MARIA JOSINEIDE ALVES MATIAS</t>
  </si>
  <si>
    <t>MARIA LUCINEIDE DE ARAUJO OLIVEIRA MARQUES</t>
  </si>
  <si>
    <t>MARILENE ALVES DA SILVA LUNA</t>
  </si>
  <si>
    <t>MERCIA DE MENEZES NUNES DA SILVA</t>
  </si>
  <si>
    <t>MIKAELLE OLIVEIRA LUNA MARQUES</t>
  </si>
  <si>
    <t>RAFAELA FERREIRA CAMELO BARRETO</t>
  </si>
  <si>
    <t>SEVERINA BARBOSA DA SILVA</t>
  </si>
  <si>
    <t>SINTIA DANIELY ALVES DE MELO</t>
  </si>
  <si>
    <t>AMANDA ESTEVAO DA SILVA</t>
  </si>
  <si>
    <t>ELISIANE DA SILVA OLIVEIRA</t>
  </si>
  <si>
    <t>FRANCISCO ELIANILTON ALVES DE FRANCA</t>
  </si>
  <si>
    <t>GLORIA DE LOURDES ANDRADE CAVALCANTE LIMA</t>
  </si>
  <si>
    <t>JAILMA MORAES DA SILVA</t>
  </si>
  <si>
    <t>JENIFER FREITAS DIAS</t>
  </si>
  <si>
    <t>JESSICA DE FATIMA PONTES DE OLIVEIRA</t>
  </si>
  <si>
    <t>JOAO FERREIRA DE LIMA JUNIOR</t>
  </si>
  <si>
    <t>JOSENAIDE MARIA SILVA DE LIMA</t>
  </si>
  <si>
    <t>JOSIELLEN SANTOS REGO</t>
  </si>
  <si>
    <t>LAYZA MARIA MELO DOS SANTOS</t>
  </si>
  <si>
    <t>MAISA DAS NEVES VIEGAS DA CUNHA</t>
  </si>
  <si>
    <t>MARIA DO SOCORRO FELIPE DE PONTES</t>
  </si>
  <si>
    <t>PAMELA NAYARA LEANDRO DA SILVA DOS SANTOS</t>
  </si>
  <si>
    <t>ADENISE ALEXANDRE DE BRITO E GUEDES</t>
  </si>
  <si>
    <t>ARIOSTENES SANTOS DA COSTA</t>
  </si>
  <si>
    <t>BEATRIZ JORGE FELIX</t>
  </si>
  <si>
    <t>CLAUDIA EUFRAZIO ALVES</t>
  </si>
  <si>
    <t>DAMIANA AURELIANA TEIXEIRA CRUZ</t>
  </si>
  <si>
    <t>EDILEUSA RUFINO DOS SANTOS SILVESTRE</t>
  </si>
  <si>
    <t>EVERTON DE SOUSA SANTOS</t>
  </si>
  <si>
    <t>GENILSOM GUEDES DE PAULA</t>
  </si>
  <si>
    <t>JOAO HELVIS RODRIGUES DE FREITAS</t>
  </si>
  <si>
    <t>JOEL CLEITON MAIA DE LIMA</t>
  </si>
  <si>
    <t>JOELITON BERNARDINO SILVA</t>
  </si>
  <si>
    <t>JOSE ALVES DE FREITAS JUNIOR</t>
  </si>
  <si>
    <t>JOSE ELDENI ALVES DE FRANCA</t>
  </si>
  <si>
    <t>JOSE MARINALDO FREITAS QUIRINO</t>
  </si>
  <si>
    <t>JOSE RODRIGUES DA SILVA</t>
  </si>
  <si>
    <t>JOSE TARCISIO LOURENCO PONTES</t>
  </si>
  <si>
    <t>JOSEFA DIAS DE PONTES</t>
  </si>
  <si>
    <t>JOSEFA ELZA OLIVEIRA DA SILVA</t>
  </si>
  <si>
    <t>JOSINALDO JORGE DA SILVA</t>
  </si>
  <si>
    <t>JOSUE JORGE GONCALVES DA SILVA</t>
  </si>
  <si>
    <t>KEYLLA MONALISA DE FREITAS ALVES MARINHO</t>
  </si>
  <si>
    <t>LAIZE RUFINO DOS SANTOS BESERRA</t>
  </si>
  <si>
    <t>LEANDRO CARLOS DOS SANTOS ASSIS</t>
  </si>
  <si>
    <t>LILIANE TAVARES DA SILVA</t>
  </si>
  <si>
    <t>LUCIVANIA BARBOSA OLIVEIRA DA SILVA</t>
  </si>
  <si>
    <t>MARIA APARECIDA DA CUNHA LIMA</t>
  </si>
  <si>
    <t>MARIA CIDINEA DA SILVA FARIAS</t>
  </si>
  <si>
    <t>MARIA CRISTINA ALVES LIMA DA SILVA</t>
  </si>
  <si>
    <t>MARIA DO ROSARIO FONTES SILVA DE ARAUJO</t>
  </si>
  <si>
    <t>MARIA DO SOCORRO ALVES TAVARES</t>
  </si>
  <si>
    <t>MARIA IRENILCE DE FATIMA CALIXTO ROCHA</t>
  </si>
  <si>
    <t>MARIA JOSE MONTEIRO DA SILVA</t>
  </si>
  <si>
    <t>MARIA JUDITE DE PAIVA BEZERRA</t>
  </si>
  <si>
    <t>MARINALVA GABRIEL DE PONTES</t>
  </si>
  <si>
    <t>MONIQUE LEANDRO DA SILVA</t>
  </si>
  <si>
    <t>RENAD FERREIRA DA SILVA</t>
  </si>
  <si>
    <t>RENAN RODRIGUES PATRICIO</t>
  </si>
  <si>
    <t>ROMARIO DA SILVA GOMES</t>
  </si>
  <si>
    <t>RONYELISON DE OLIVEIRA ABREU</t>
  </si>
  <si>
    <t>ROSA MARIA MARQUES SOARES</t>
  </si>
  <si>
    <t>SAMARA RACHEL RIBEIRO DA SILVA TRAJANO</t>
  </si>
  <si>
    <t>SANDRO GOMES DA CUNHA</t>
  </si>
  <si>
    <t>WILDEMARA THAYSA VICTOR DA NOBREGA</t>
  </si>
  <si>
    <t>EDNA PEREIRA DOMINGOS</t>
  </si>
  <si>
    <t>GENILMA RICARDO DA SILVA</t>
  </si>
  <si>
    <t>ISAIENE ISABEL PEREIRA DE ARAUJO</t>
  </si>
  <si>
    <t>JANIANE RIBEIRO DA SILVA</t>
  </si>
  <si>
    <t>JAYLMA DA SILVA PEREIRA</t>
  </si>
  <si>
    <t>JOAO DOS SANTOS MACEDO</t>
  </si>
  <si>
    <t>JOSE MAURICIO CALISTO DA SILVA</t>
  </si>
  <si>
    <t>JOSE ROBERTO FELIX SOARES</t>
  </si>
  <si>
    <t>KASSIA DE LUNA</t>
  </si>
  <si>
    <t>LAINE RODRIGUES DOS SANTOS</t>
  </si>
  <si>
    <t>LAYON DOS REIS MOTA</t>
  </si>
  <si>
    <t>LEVINSON DOUGLAS DA SILVA RIBEIRO</t>
  </si>
  <si>
    <t>MACIENE DOS SANTOS</t>
  </si>
  <si>
    <t>MANOEL VITOR FELIX DE SOUZA</t>
  </si>
  <si>
    <t>MARIA APARECIDA DOS SANTOS RODRIGUES</t>
  </si>
  <si>
    <t>MARIA DA GLORIA DA SILVA PEREIRA</t>
  </si>
  <si>
    <t>MARIA JOSE RIBEIRO DA SILVA</t>
  </si>
  <si>
    <t>POLIANA DE LIMA PEREIRA DA CUNHA</t>
  </si>
  <si>
    <t>RODRIGO DA CUNHA TORRES</t>
  </si>
  <si>
    <t>ALEXYA NATHALIA BEZERRA LIMA ALVES</t>
  </si>
  <si>
    <t>AMANDA CRISTINA DA SILVA</t>
  </si>
  <si>
    <t>BRUNO DE SOUZA VASCONCELOS</t>
  </si>
  <si>
    <t>CAMILA DA SILVA NASCIMENTO</t>
  </si>
  <si>
    <t>CARLOS ANDRE ABREU</t>
  </si>
  <si>
    <t>CHAYANNA EVARISTO SOARES CHAVES SENA</t>
  </si>
  <si>
    <t>CLAUDENIO BATISTA DE SOUZA FREIRES</t>
  </si>
  <si>
    <t>ERICKA BEATRIZ BEZERRA DA SILVA</t>
  </si>
  <si>
    <t>ERINALDO CARDOSO DA SILVA</t>
  </si>
  <si>
    <t>LUCIANA RABELO GUEDES</t>
  </si>
  <si>
    <t>MACILONIA SILVA DOS SANTOS</t>
  </si>
  <si>
    <t>MARCELO ADALBERTO GUEDES PAULINO</t>
  </si>
  <si>
    <t>MARIA DALUZ FERREIRA LEAL</t>
  </si>
  <si>
    <t>MAX BORGES DOS SANTOS</t>
  </si>
  <si>
    <t>MICHELLE LEANDRO DE OLIVEIRA</t>
  </si>
  <si>
    <t>ROBERTA SANTANA NEVES</t>
  </si>
  <si>
    <t>ROOSEVELT LINDOLFO VENANCIO FREIRE</t>
  </si>
  <si>
    <t>VALDILENE DE BRITO ABREU</t>
  </si>
  <si>
    <t>VALDIR MIGUEL BATISTA</t>
  </si>
  <si>
    <t>WILTON SALZER SOUSA DA SILVA</t>
  </si>
  <si>
    <t>ABRAAO IRINEU DA SILVA</t>
  </si>
  <si>
    <t>CLAUDIA SERRANO DE LIMA</t>
  </si>
  <si>
    <t>CLEUDENICE MARIA ROBERTO SILVA</t>
  </si>
  <si>
    <t>CRISALDA MARIA ROBERTO</t>
  </si>
  <si>
    <t>DIANA MARIA DE SOUSA MOREIRA</t>
  </si>
  <si>
    <t>DIVAL FERREIRA DO NASCIMENTO</t>
  </si>
  <si>
    <t>FERNANDA MEDEIROS DE OLIVEIRA</t>
  </si>
  <si>
    <t>JANAINA MANDU DA SILVA</t>
  </si>
  <si>
    <t>JOSE ERIVALDO ALVES</t>
  </si>
  <si>
    <t>LILIANA FREIRE DO AMARAL</t>
  </si>
  <si>
    <t>MARIA ADRIANA BEZERRA DE OLIVEIRA</t>
  </si>
  <si>
    <t>MARIA DAS GRACAS SOARES DE ALMEIDA</t>
  </si>
  <si>
    <t>MARIA DE LIMA PEREIRA</t>
  </si>
  <si>
    <t>MARIA DO SOCORRO TEIXEIRA GOMES</t>
  </si>
  <si>
    <t>MARIA FRANCINEIDE MACENA GAMA</t>
  </si>
  <si>
    <t>MARIA LUIZA ALVES MARQUES</t>
  </si>
  <si>
    <t>MATHEUS MACEDO DO NASCIMENTO</t>
  </si>
  <si>
    <t>SEVERINO DO RAMO GUILHERME DA SILVA FILHO</t>
  </si>
  <si>
    <t>SUENIA DE FATIMA DA SILVA PEQUENO</t>
  </si>
  <si>
    <t>WALTER LUIS DE LIMA</t>
  </si>
  <si>
    <t>ZILENE DE LIMA FELIX BERNARDINO</t>
  </si>
  <si>
    <t>ADAILTON JHONATHAS FELICIANO DOS SANTOS</t>
  </si>
  <si>
    <t>ALEXSANDRA MENDES E SILVA</t>
  </si>
  <si>
    <t>CHALINE DE CARVALHO ARAUJO</t>
  </si>
  <si>
    <t>DIOCLECIO DO SANTOS ARAUJO</t>
  </si>
  <si>
    <t>DJANARIO ROMULO CASSIANO DE LIMA</t>
  </si>
  <si>
    <t>EDNA FERNANDES DE FRANCA E LIMA</t>
  </si>
  <si>
    <t>ELAINE CRISTINE DE LIMA ALVES</t>
  </si>
  <si>
    <t>FABIO BEZERRA CAMILO</t>
  </si>
  <si>
    <t>FERNANDO ANTONIO DA SILVA FERNANDES</t>
  </si>
  <si>
    <t>GILVANETE ARAUJO DA SILVA</t>
  </si>
  <si>
    <t>JAKELINE DE SOUZA SILVA</t>
  </si>
  <si>
    <t>JOAO LEANDRO GOMES DE OLIVEIRA</t>
  </si>
  <si>
    <t>JONILDO DOS SANTOS</t>
  </si>
  <si>
    <t>JOSAFAT MEIRA DOS SANTOS</t>
  </si>
  <si>
    <t>JOSE RICARDO PEREIRA DA SILVA</t>
  </si>
  <si>
    <t>JOSIEL CUSTODIO DA SILVA</t>
  </si>
  <si>
    <t>JOZINETE MARTINS DE ARAUJO</t>
  </si>
  <si>
    <t>JULIO CESAR DE MELO FREITAS</t>
  </si>
  <si>
    <t>LAISE RAMALHO DOS SANTOS COSTA</t>
  </si>
  <si>
    <t>LARYSSA MARCYA LIRA DE SOUSA PEREIRA DA SILVA</t>
  </si>
  <si>
    <t>LUCIA DE FATIMA RODRIGUES DE MELO</t>
  </si>
  <si>
    <t>LUCIMERY LIMA DOS SANTOS MENDES PEREIRA</t>
  </si>
  <si>
    <t>MARCIO MURILO MENDES WANDERLEY</t>
  </si>
  <si>
    <t>MARIA APARECIDA SOUZA DOS SANTOS</t>
  </si>
  <si>
    <t>MARIA DA PENHA BRAZ DE OLIVEIRA</t>
  </si>
  <si>
    <t>MARIA DE LOURDES CARDOSO DOS SANTOS</t>
  </si>
  <si>
    <t>MARIA DE LOURDES SILVA BERNARDINO</t>
  </si>
  <si>
    <t>MARIANNA MOREIRA SANTOS</t>
  </si>
  <si>
    <t>MARICELIA VICTO BELARMINO</t>
  </si>
  <si>
    <t>MARILIA CRISTINA ALVES RODRIGUES</t>
  </si>
  <si>
    <t>MARINELMA DAS NEVES ROCHA DA SILVA</t>
  </si>
  <si>
    <t>MAX AMARA DA SILVA SOARES</t>
  </si>
  <si>
    <t>NATALIA FILGUEIRA ALVES DE OLIVEIRA</t>
  </si>
  <si>
    <t>NATALY RONALE SILVA SANTOS</t>
  </si>
  <si>
    <t>RISOLENE DE FATIMA CARVALHO RIBEIRO</t>
  </si>
  <si>
    <t>ROSANA CARVALHO RIBEIRO ARAUJO</t>
  </si>
  <si>
    <t>SILVANA DA COSTA BORBA</t>
  </si>
  <si>
    <t>WILSON CARLOS SOUZA NEVES</t>
  </si>
  <si>
    <t>ALEXSSANDRA COSTA DE OLIVEIRA</t>
  </si>
  <si>
    <t>ANA LUIZA SILVEIRA</t>
  </si>
  <si>
    <t>ELIZIANE FRANCISCO DA SILVA</t>
  </si>
  <si>
    <t>HELIO DOS SANTOS PEREIRA</t>
  </si>
  <si>
    <t>JESSICA VICTORIA AMARO DA SILVA</t>
  </si>
  <si>
    <t>JOAO BATISTA DE SOUSA COSTA</t>
  </si>
  <si>
    <t>JOSE ANTONIO FILHO</t>
  </si>
  <si>
    <t>JOSE HILTON LEITE DE SOUSA</t>
  </si>
  <si>
    <t>JOSEFA LISEANE VIEIRA TEOFILO</t>
  </si>
  <si>
    <t>LUANA RAQUEL FERNANDES NICOLAU</t>
  </si>
  <si>
    <t>LUCICLEIA APARECIDA DOS SANTOS PEREIRA</t>
  </si>
  <si>
    <t>LUIZ WESLEI DE FREITAS SILVA</t>
  </si>
  <si>
    <t>MARIA DANNIELLY VIANA PESSOA</t>
  </si>
  <si>
    <t>MARIA GORETE DA SILVA MOTA</t>
  </si>
  <si>
    <t>MARIA HELENA DA CRUZ CARDOSO VIEIRA</t>
  </si>
  <si>
    <t>MARIA ROSENILDA DE ALMEIDA</t>
  </si>
  <si>
    <t>MARINALVA DE PONTES</t>
  </si>
  <si>
    <t>MAXWELL RAMALHO</t>
  </si>
  <si>
    <t>SEVERINA REJANE DO NASCIMENTO FRANCELINO</t>
  </si>
  <si>
    <t>SUZANA SILVA DO NASCIMENTO TEIXEIRA</t>
  </si>
  <si>
    <t>THAYLLANE MOURA DE PONTES</t>
  </si>
  <si>
    <t>VANESSA DO NASCIMENTO GALVAO</t>
  </si>
  <si>
    <t>WAGNER LIMA DE MACENA</t>
  </si>
  <si>
    <t>WESLLAYNE MARIA DE CARVALHO FLORIANO</t>
  </si>
  <si>
    <t>ADRIANA DO NASCIMENTO LIRA</t>
  </si>
  <si>
    <t>CELIZE MARIA FELIX DE PONTES</t>
  </si>
  <si>
    <t>DANIELE ALFANIA DA SILVA XAVIER DO VALE</t>
  </si>
  <si>
    <t>FRANCIMARA VITORIA DE PONTES</t>
  </si>
  <si>
    <t>GABRYELL LUANN DA SILVA NUNES</t>
  </si>
  <si>
    <t>GABRYELLA MARIA DA SILVA NUNES</t>
  </si>
  <si>
    <t>JESSICA AZEVEDO BARROS</t>
  </si>
  <si>
    <t>JOANA DARC DA SILVA PONTES</t>
  </si>
  <si>
    <t>JOAO LUIZ DA SILVA</t>
  </si>
  <si>
    <t>JUSSARA DE AMORIM FELIX</t>
  </si>
  <si>
    <t>LUCILENE SANTOS PEREIRA DOS ANJOS</t>
  </si>
  <si>
    <t>MARIA CELY FELIX DA SILVA PONTES</t>
  </si>
  <si>
    <t>MARIA SUELI VIEIRA</t>
  </si>
  <si>
    <t>MARIA ZENILDA DA SILVA</t>
  </si>
  <si>
    <t>MARICLEIDE NOGUEIRA MARCULINO</t>
  </si>
  <si>
    <t>MARILENE GALDINO DA SILVA</t>
  </si>
  <si>
    <t>RAFAEL DAMIAO DE LIMA SANTOS</t>
  </si>
  <si>
    <t>ROBERLANDIA DA COSTA RODRIGUES</t>
  </si>
  <si>
    <t>SUZANA CONCEICAO GOMES DA SILVA MONTEIRO</t>
  </si>
  <si>
    <t>VIRGINNYA GRACE PACIFICO FARIAS</t>
  </si>
  <si>
    <t>ABELARDO JULIAO DA CUNHA SOBRINHO</t>
  </si>
  <si>
    <t>ADRIANA CELI ALVES MARTINS</t>
  </si>
  <si>
    <t>ANA KALLINE DELGADO E OLIVEIRA</t>
  </si>
  <si>
    <t>BENEILTO JOSE DA SILVA</t>
  </si>
  <si>
    <t>CICERO IVALDO JUSTINO DA ROCHA</t>
  </si>
  <si>
    <t>DEBORA CAROLINE NOGUEIRA DA SILVA</t>
  </si>
  <si>
    <t>FLAVIO ROGERIO SANTOS DOS ANJOS</t>
  </si>
  <si>
    <t>GESSICA DAYANNE MARCELINO RAMOS LIMA</t>
  </si>
  <si>
    <t>GLEUDIMAR ARAUJO SILVA</t>
  </si>
  <si>
    <t>ISABEL CRISTINA DA COSTA E SILVA</t>
  </si>
  <si>
    <t>IVANIA DUARTE DA COSTA</t>
  </si>
  <si>
    <t>JOAO FELIX DE ARAUJO</t>
  </si>
  <si>
    <t>LUAN DA SILVA SOARES</t>
  </si>
  <si>
    <t>OTACIANA DA SILVA ROMAO</t>
  </si>
  <si>
    <t>RAFAEL LEAL DA SILVA</t>
  </si>
  <si>
    <t>RITA ANA NOGUEIRA</t>
  </si>
  <si>
    <t>ROSANA GAMA FARIAS DE OLIVEIRA</t>
  </si>
  <si>
    <t>ROSANGELA DE MEDEIROS GOMES</t>
  </si>
  <si>
    <t>SUENIA MARQUES ALMEIDA DIAS DE ARAUJO</t>
  </si>
  <si>
    <t>VALDECI ALVES DINIZ</t>
  </si>
  <si>
    <t>VINICIUS MARCOLINO DA SILVA</t>
  </si>
  <si>
    <t>VIRGINIA DA SILVA SANTOS</t>
  </si>
  <si>
    <t>DAVI JONATHAN NUNES DA SILVA</t>
  </si>
  <si>
    <t>DIANA DE ALMEIDA SOUSA</t>
  </si>
  <si>
    <t>EDINETE FERREIRA ALMEIDA</t>
  </si>
  <si>
    <t>EDINO FARIAS DOS SANTOS</t>
  </si>
  <si>
    <t>EDNEUDA FERREIRA DE MORAIS</t>
  </si>
  <si>
    <t>EDUARDO DE SOUZA FIRMINO</t>
  </si>
  <si>
    <t>EDVAN DA COSTA FERREIRA</t>
  </si>
  <si>
    <t>ELIANE PEREIRA DA SILVA LUCENA</t>
  </si>
  <si>
    <t>ELISABETH PEREIRA ALVES AUGUSTO</t>
  </si>
  <si>
    <t>EMANICE MARTINS DOS SANTOS</t>
  </si>
  <si>
    <t>EUCLIDES ROMAO DA SILVA</t>
  </si>
  <si>
    <t>GLICERINALDO DE SOUSA GOMES</t>
  </si>
  <si>
    <t>IDERALDO PACHELI ALVES EVANGELISTA</t>
  </si>
  <si>
    <t>IZABEL FORTUNATO DA SILVA SOUSA</t>
  </si>
  <si>
    <t>JACKELINE SILVA PINTO</t>
  </si>
  <si>
    <t>JANDEILSON SANTOS DA SILVA</t>
  </si>
  <si>
    <t>JAQUELINE ALVES ROCHA DUARTE</t>
  </si>
  <si>
    <t>JOSE AUREMIR ALVES DE SOUZA</t>
  </si>
  <si>
    <t>JOSE EVERALDO LOPES DOS SANTOS</t>
  </si>
  <si>
    <t>JOSE IBIAPINA SILVA DA COSTA</t>
  </si>
  <si>
    <t>JOSE REGINALDO CARVALHO RIBEIRO</t>
  </si>
  <si>
    <t>JURANDIR MARCOS ROCHA</t>
  </si>
  <si>
    <t>JUSCELINO DE ARAUJO SILVA</t>
  </si>
  <si>
    <t>MARCONNY PATRICIO DA COSTA</t>
  </si>
  <si>
    <t>MARIA APARECIDA DOS SANTOS RIBEIRO</t>
  </si>
  <si>
    <t>MARIA DAS GRACAS SOARES DOS SANTOS</t>
  </si>
  <si>
    <t>MARIA DO SOCORRO LEMOS DE SOUZA</t>
  </si>
  <si>
    <t>MARIA ROSINETE DE ALMEIDA SILVA</t>
  </si>
  <si>
    <t>NADJA CAROLINA RAMALHO DE LIMA VIANA</t>
  </si>
  <si>
    <t>PUTIFAR IMPERIANO DA SILVA</t>
  </si>
  <si>
    <t>RICARDO LUIS CAVALCANTI DE CARVALHO</t>
  </si>
  <si>
    <t>RODRIGO SILVA DE OLIVEIRA</t>
  </si>
  <si>
    <t>ROMILSON ALAN OLIVEIRA DA SILVA</t>
  </si>
  <si>
    <t>ROSANA BELISIO DA COSTA</t>
  </si>
  <si>
    <t>ROZENI RODRIGUES DA COSTA</t>
  </si>
  <si>
    <t>RUBENI MOTA RODRIGUES</t>
  </si>
  <si>
    <t>SILVIA CRISTINA DA COSTA SILVA</t>
  </si>
  <si>
    <t>SIMONE PONTES DA COSTA SIMOES</t>
  </si>
  <si>
    <t>SUENYA RODRIGUES DE SENA</t>
  </si>
  <si>
    <t>VALDETH GONCALVES RAMOS</t>
  </si>
  <si>
    <t>ANA CARLA DE LIMA SILVA</t>
  </si>
  <si>
    <t>ANTONIA DA CONCEICAO HIGINO</t>
  </si>
  <si>
    <t>CICERA BARBOSA FRANCO</t>
  </si>
  <si>
    <t>CILENE CRISTINA DA SILVA</t>
  </si>
  <si>
    <t>CLAUDIO RODRIGUES FILHO</t>
  </si>
  <si>
    <t>DANUBIA ANDRADE SANTOS</t>
  </si>
  <si>
    <t>DAYANA SILVA DE MEDEIROS</t>
  </si>
  <si>
    <t>DEISY JEORDANIA DE LIRA</t>
  </si>
  <si>
    <t>EDUARDO OLIVEIRA DA SILVA</t>
  </si>
  <si>
    <t>ENILSON MORAIS DE OLIVEIRA FILHO</t>
  </si>
  <si>
    <t>JOSINETE AUGUSTO RIBEIRO</t>
  </si>
  <si>
    <t>KARINNA KELLY LUCENA PINTO</t>
  </si>
  <si>
    <t>LIGIA MARIA DA NOBREGA</t>
  </si>
  <si>
    <t>LUCENILDO VASCONCELOS ARAUJO</t>
  </si>
  <si>
    <t>LUIS CARLOS CARNEIRO DOS SANTOS</t>
  </si>
  <si>
    <t>LUIS CARLOS SOARES DA SILVA</t>
  </si>
  <si>
    <t>LUIS FLAVIO LIMA DOS SANTOS</t>
  </si>
  <si>
    <t>MARIA ALICE RODRIGUES BARRACHO ALVES</t>
  </si>
  <si>
    <t>MARIA JANUA CELI LINS DE MELO</t>
  </si>
  <si>
    <t>MARIA JOSE LOURENCO</t>
  </si>
  <si>
    <t>MAYARA SOUSA DA CRUZ MAIA</t>
  </si>
  <si>
    <t>OSMAR SAMPAIO DE ALMEIDA JUNIOR</t>
  </si>
  <si>
    <t>RAYENIA EDJA DE MORAIS CLARINDO</t>
  </si>
  <si>
    <t>RODELIANO BARBOSA FRANCO</t>
  </si>
  <si>
    <t>TEREZA CRISTINA GOMES PINTO</t>
  </si>
  <si>
    <t>VALDECIRA GUEDES DA SILVA</t>
  </si>
  <si>
    <t>VALNIR DE MENESES CAMPOS</t>
  </si>
  <si>
    <t>VANDA ROSALIA DA SILVA RODRIGUES</t>
  </si>
  <si>
    <t>ANGELA MARIA FONTES SOARES MEDEIROS</t>
  </si>
  <si>
    <t>CARLOS ANTONIO CIRNE RAMALHO</t>
  </si>
  <si>
    <t>DANIELA VIEIRA DOS ANJOS SENA</t>
  </si>
  <si>
    <t>ELENILTON BEZERRA DA COSTA</t>
  </si>
  <si>
    <t>ELKA TAIUSKY FERREIRA SANTOS BRITO</t>
  </si>
  <si>
    <t>FRANCISCA SANDRA GOMES DE MELO</t>
  </si>
  <si>
    <t>GILIAN MAYARA AMARAL NOGUEIRA</t>
  </si>
  <si>
    <t>JOACILDO GUEDES DOS SANTOS</t>
  </si>
  <si>
    <t>JOAO WILSON BARBOSA DE LIMA</t>
  </si>
  <si>
    <t>KAIC ALVES ROCHA DUARTE</t>
  </si>
  <si>
    <t>LEONARDO ARCANJO DE ANDRADE</t>
  </si>
  <si>
    <t>LIEGE DARK DA SILVA MACEDO</t>
  </si>
  <si>
    <t>LUIS WALTER CIRNE RAMALHO</t>
  </si>
  <si>
    <t>MARIA IZA VIANA LIRA</t>
  </si>
  <si>
    <t>MARIA IZABEL CARDOSO DE LIMA</t>
  </si>
  <si>
    <t>MARIA VERONICA DOS SANTOS LIMA</t>
  </si>
  <si>
    <t>MIRIAM FERREIRA DO AMARAL</t>
  </si>
  <si>
    <t>NATHALIA CAROLINE DOS SANTOS ROSA</t>
  </si>
  <si>
    <t>PEDRO AUGUSTO LUCENA SANTOS</t>
  </si>
  <si>
    <t>POLIANA CRISTINA SOUZA FRANCA</t>
  </si>
  <si>
    <t>ROSANGELA MARIA DA SILVA FURTADO</t>
  </si>
  <si>
    <t>ROUSSEAU IMPERIANO DA SILVA</t>
  </si>
  <si>
    <t>YLENE MICHELLINE DE ALMEIDA LINS DO VALE</t>
  </si>
  <si>
    <t>AFRISIO GERONIMO PINHEIRO</t>
  </si>
  <si>
    <t>AGNALDO ALEXANDRE DE BRITO</t>
  </si>
  <si>
    <t>AMANDA RIBEIRO DE OLIVEIRA FELISBERTO</t>
  </si>
  <si>
    <t>ANTONIO FRANCISCO DA SILVA ALMEIDA JUNIOR</t>
  </si>
  <si>
    <t>ARNALDO SOARES DE OLIVEIRA</t>
  </si>
  <si>
    <t>BRUNA EMANUELLE DA SILVA FELIX</t>
  </si>
  <si>
    <t>CINTHIA RAFAELLE FERNANDES SANTOS</t>
  </si>
  <si>
    <t>DANIELLE DA SILVA ALEXANDRIA</t>
  </si>
  <si>
    <t>DAVI SOUSA TEIXEIRA DE LIMA</t>
  </si>
  <si>
    <t>ERIVALDO DE OLIVEIRA SILVA</t>
  </si>
  <si>
    <t>GEILSON NASCIMENTO BARROS</t>
  </si>
  <si>
    <t>GILMARIA ARAUJO DA COSTA</t>
  </si>
  <si>
    <t>GIRLAI DE SOUZA CAVALCANTE BALBINO</t>
  </si>
  <si>
    <t>HACMONE BARBOSA FERREIRA</t>
  </si>
  <si>
    <t>IZABEL PAULINO DA SILVA</t>
  </si>
  <si>
    <t>JOALISSON MENESES DA SILVA</t>
  </si>
  <si>
    <t>JOAO RICARDO TRAJANO SOUSA</t>
  </si>
  <si>
    <t>JOAO ROBERTO GOUVEIA PESSOA</t>
  </si>
  <si>
    <t>JOSE RAFAEL FELISBERTO DA SILVA</t>
  </si>
  <si>
    <t>JOSENILDO MOREIRA DOS SANTOS</t>
  </si>
  <si>
    <t>JUDITE FELIX DA SILVA</t>
  </si>
  <si>
    <t>MARCILENE DE SOUZA LIMA</t>
  </si>
  <si>
    <t>MARCOS GABRIEL DA SILVA BERNARDO</t>
  </si>
  <si>
    <t>REINOLDS ARAUJO SILVA</t>
  </si>
  <si>
    <t>ALDAISA DA CONCEICAO GALDINO</t>
  </si>
  <si>
    <t>ALESSANDRA DANTAS DOS ANJOS</t>
  </si>
  <si>
    <t>ANA MARIA MORAES DA SILVA</t>
  </si>
  <si>
    <t>ANGETTON RONNIK DA SILVA NASCIMENTO</t>
  </si>
  <si>
    <t>CLAUDIO LUCIANO FREITAS BESERRA</t>
  </si>
  <si>
    <t>CLOVES PAULINO DA SILVA</t>
  </si>
  <si>
    <t>DANIELA CELESTINO VIANA</t>
  </si>
  <si>
    <t>DIOCEMIRA CUNHA TORRES</t>
  </si>
  <si>
    <t>DULCILENE DE ARAUJO</t>
  </si>
  <si>
    <t>ELOISA KARLA RODRIGUES DE OLIVEIRA</t>
  </si>
  <si>
    <t>GEISIELLY MORAIS BEZERRA</t>
  </si>
  <si>
    <t>GIVANILDO SOARES DA SILVA</t>
  </si>
  <si>
    <t>IRLANDA BARBOSA DA COSTA MATIAS</t>
  </si>
  <si>
    <t>IVANIA GOMES DE ARAUJO SILVA</t>
  </si>
  <si>
    <t>JOSEANE RODRIGUES DE LIMA</t>
  </si>
  <si>
    <t>JOZENILDO DA SILVA</t>
  </si>
  <si>
    <t>JULIETE ELAINE MARTINS DA SILVA</t>
  </si>
  <si>
    <t>KATIA MACHADO PEREIRA BONIFACIO</t>
  </si>
  <si>
    <t>LUIS BERNARDO DA SILVA</t>
  </si>
  <si>
    <t>LURDELIA DE LIMA SILVA</t>
  </si>
  <si>
    <t>MARCIA CRISTINA DE MEDEIROS</t>
  </si>
  <si>
    <t>MARIA VALQUIRIA VICENTE DA SILVA</t>
  </si>
  <si>
    <t>MARILEIDE BERNARDO DE SOUSA</t>
  </si>
  <si>
    <t>POLYANNA SOARES DOS SANTOS LIMA</t>
  </si>
  <si>
    <t>RONILDO FERREIRA DE LIMA</t>
  </si>
  <si>
    <t>ROSALVA BEZERRA DA SILVA</t>
  </si>
  <si>
    <t>SERGINALDO FRANCO DANIEL</t>
  </si>
  <si>
    <t>VERINALDA LUCIO DE MORAIS CUNHA</t>
  </si>
  <si>
    <t>VITORIA DINIZ DE SOUZA</t>
  </si>
  <si>
    <t>WALDERLUCE LINS DA SILVA</t>
  </si>
  <si>
    <t>AILSON DE ARAUJO FERREIRA</t>
  </si>
  <si>
    <t>ANDRE WILLIS DE LIMA SANTOS</t>
  </si>
  <si>
    <t>ANTONIO GUEDES DE ANDRADE BISNETO</t>
  </si>
  <si>
    <t>HUMBERTO SALUSTIANO DE MIRANDA</t>
  </si>
  <si>
    <t>JOSE GONCALVES DA SILVA</t>
  </si>
  <si>
    <t>LUIZ GONZAGA DA COSTA NETO</t>
  </si>
  <si>
    <t>MARCELO PAIVA GONCALVES</t>
  </si>
  <si>
    <t>MARCILIO CARLOS DA SILVA FILHO</t>
  </si>
  <si>
    <t>PAULO ROBERTO SOARES CAVALCANTI</t>
  </si>
  <si>
    <t>RAMON DE MELO CAMPOS</t>
  </si>
  <si>
    <t>SIMONE MARIA SILVA</t>
  </si>
  <si>
    <t>CLAUDIO REGIS DE BRITO NETO</t>
  </si>
  <si>
    <t>CLEONES LUCIO FERREIRA MORAIS LINS</t>
  </si>
  <si>
    <t>DANIEL FRANCO DO NASCIMENTO FILHO</t>
  </si>
  <si>
    <t>DEONIZE CAVALCANTE CORREIA</t>
  </si>
  <si>
    <t>EUGENIO VITAL PEREIRA NETO</t>
  </si>
  <si>
    <t>GICELIA CRUZ MARQUES GUIMARAES</t>
  </si>
  <si>
    <t>HILEANA FERREIRA DA SILVA DANTAS</t>
  </si>
  <si>
    <t>ISABELLA LINS DE BRITO LIRA</t>
  </si>
  <si>
    <t>ITALO FELIX MONTENEGRO</t>
  </si>
  <si>
    <t>KRISTOFERSON DE ARAUJO FERREIRA</t>
  </si>
  <si>
    <t>LUIS GUSTAVO DE AZEVEDO MACEDO</t>
  </si>
  <si>
    <t>MARIA BETANIA MOTTA CORREIA</t>
  </si>
  <si>
    <t>MARIA DAS DORES DA SILVA LIMA</t>
  </si>
  <si>
    <t>MARIA JULIANA DA SILVA SOUZA</t>
  </si>
  <si>
    <t>MARIA LUIZA FERREIRA DOS SANTOS</t>
  </si>
  <si>
    <t>MARIA RITA PEREIRA DA SILVA FELICIANO</t>
  </si>
  <si>
    <t>SAMUEL ARAUJO DO NASCIMENTO JUNIOR</t>
  </si>
  <si>
    <t>SANDRA REGINA CHAVES</t>
  </si>
  <si>
    <t>WILMA VIRGINIA CARVALHO DE MACEDO</t>
  </si>
  <si>
    <t>YAPONIRA DE SALES SILVA</t>
  </si>
  <si>
    <t>ADRIANA SILVA CARDOSO PEREIRA</t>
  </si>
  <si>
    <t>ALEX MEDEIROS MONTEIRO</t>
  </si>
  <si>
    <t>ANA MARIA GONCALVES MAGNO TAVARES</t>
  </si>
  <si>
    <t>ARETUSA RAIMUNDO DA SILVA</t>
  </si>
  <si>
    <t>AVILA TAINA CABRAL DA SILVA</t>
  </si>
  <si>
    <t>BERNADETE DE LOURDES FELIX MONTENEGRO</t>
  </si>
  <si>
    <t>DAGOBERTO FERNANDES DE OLIVEIRA</t>
  </si>
  <si>
    <t>DANIELSON DO NASCIMENTO E SILVA</t>
  </si>
  <si>
    <t>ELIZABETH GONCALVES DE FREITAS SILVA</t>
  </si>
  <si>
    <t>EMANNUELA RODRIGUES NUNES DA SILVA</t>
  </si>
  <si>
    <t>GEISA DUARTE RIBEIRO SANTOS</t>
  </si>
  <si>
    <t>GERLANE CRUZ NUNES</t>
  </si>
  <si>
    <t>GILENE GOMES DA SILVA COSTA</t>
  </si>
  <si>
    <t>GILVANEIDE COSTA DE LIMA NASCIMENTO</t>
  </si>
  <si>
    <t>HELIO DA SILVA</t>
  </si>
  <si>
    <t>HERICA CRISTINA DE SALES COUTINHO</t>
  </si>
  <si>
    <t>IVONEIDE DOS SANTOS BARBOSA SANTANA</t>
  </si>
  <si>
    <t>JAIME LUIZ DE OLIVEIRA</t>
  </si>
  <si>
    <t>JANYELLE KENNYA AGUIAR DE ALBUQUERQUE</t>
  </si>
  <si>
    <t>JERRI LELIS DE PAIVA</t>
  </si>
  <si>
    <t>JOHN VICTOR GONCALVES DA SILVA</t>
  </si>
  <si>
    <t>JOSE VIEIRA DA SILVA NETO</t>
  </si>
  <si>
    <t>JOSE VIEIRA DAMASCENO FILHO</t>
  </si>
  <si>
    <t>JOSELMA LIGIA CAVALCANTE DANTAS</t>
  </si>
  <si>
    <t>KYANNE MARIA ALVES SILVA</t>
  </si>
  <si>
    <t>LUCIENE SILVA DOS SANTOS</t>
  </si>
  <si>
    <t>MARGARIDA MARQUES DE SOUZA OLIVEIRA</t>
  </si>
  <si>
    <t>MARIA DE FATIMA ARAUJO CHAVES</t>
  </si>
  <si>
    <t>MARIA DE LOURDES ALVES DE OLIVEIRA SANTOS</t>
  </si>
  <si>
    <t>MARIA DO CARMO GOMES DA ROCHA</t>
  </si>
  <si>
    <t>MARIA IRECE ALVES AGRA</t>
  </si>
  <si>
    <t>MARINLENE RODRIGUES</t>
  </si>
  <si>
    <t>MERCIA DE OLIVEIRA BRAGA</t>
  </si>
  <si>
    <t>NAYALLE TEREZA FERREIRA MARCULINO DEININGER</t>
  </si>
  <si>
    <t>OZINEIDE MENDONCA DA SILVA</t>
  </si>
  <si>
    <t>ZENOBIO MARQUES COUTINHO FILHO</t>
  </si>
  <si>
    <t>ALEXANDRE RODRIGUES LINS DE ALBUQUERQUE</t>
  </si>
  <si>
    <t>ALYSSON GOMES DE AQUINO</t>
  </si>
  <si>
    <t>AURENIVIA SILVA DE MENESES TINEO</t>
  </si>
  <si>
    <t>CELIA MOTA BARBOSA TOLEDO</t>
  </si>
  <si>
    <t>CHARLES MAX SUDERIO CAVALCANTI DOS SANTOS</t>
  </si>
  <si>
    <t>EDINALVA CLEMENTINO DE CARVALHO</t>
  </si>
  <si>
    <t>EDUARDO BARBOSA DA SILVA</t>
  </si>
  <si>
    <t>ELINALVA ROSENO DOS SANTOS SILVA DE ABREU</t>
  </si>
  <si>
    <t>ERIKA WILMA DE PAIVA RODRIGUES</t>
  </si>
  <si>
    <t>EVARISTO TEOTONIO DA SILVA JUNIOR</t>
  </si>
  <si>
    <t>FRANCISCO DE ASSIS DE LIRA SILVA</t>
  </si>
  <si>
    <t>GILBERTO CAMPOS DE ARAUJO</t>
  </si>
  <si>
    <t>GUSTAVO FELIPEDES SOARES MARQUES</t>
  </si>
  <si>
    <t>JACINTA DE FATIMA SILVEIRA LUCENA DE MIRANDA</t>
  </si>
  <si>
    <t>JAKSON DA SILVA CESAR</t>
  </si>
  <si>
    <t>JOBBYA DAFNE GONCALVES SANTOS</t>
  </si>
  <si>
    <t>JOSE PEREIRA DA SILVA</t>
  </si>
  <si>
    <t>JOSEMBERTO ROSENDO DA COSTA</t>
  </si>
  <si>
    <t>JOSINEIDE CASTRO ANDRADE</t>
  </si>
  <si>
    <t>KATIA LIGIA DE SOUSA</t>
  </si>
  <si>
    <t>LEANDRO DA SILVA GONCALVES</t>
  </si>
  <si>
    <t>LORYNNE DE SOUSA SANTOS</t>
  </si>
  <si>
    <t>LUCIA DE FATIMA SANTANA</t>
  </si>
  <si>
    <t>MANUEL PEREIRA DE AQUINO</t>
  </si>
  <si>
    <t>MARCUS ALVES PEDROSA</t>
  </si>
  <si>
    <t>MARIA DO SOCORRO PAIVA SILVA LINS</t>
  </si>
  <si>
    <t>MARIA GORETTI DOS SANTOS SILVA</t>
  </si>
  <si>
    <t>MARIA JOSE NUNES DA SILVA</t>
  </si>
  <si>
    <t>MARILENE PEREIRA DA SILVA SOBRAL</t>
  </si>
  <si>
    <t>MARINALDO FERNANDES DO NASCIMENTO</t>
  </si>
  <si>
    <t>MARINALVA ROSENO DOS SANTOS</t>
  </si>
  <si>
    <t>MAURICIO DA SILVA SOUZA</t>
  </si>
  <si>
    <t>MICHELINE CARLOS DE SOUSA PONCE LEON</t>
  </si>
  <si>
    <t>NELSON GONCALO DOS SANTOS</t>
  </si>
  <si>
    <t>NEUMA MABEL LIMA DA CUNHA</t>
  </si>
  <si>
    <t>RAFAEL CANDIDO DE PAIVA</t>
  </si>
  <si>
    <t>REJANE MARIA GALDINO GONDIM</t>
  </si>
  <si>
    <t>REJANE MARIA MACENA DA SILVA</t>
  </si>
  <si>
    <t>RENATA SOARES DA SILVA</t>
  </si>
  <si>
    <t>RIVALDO DA SILVA LUIZ</t>
  </si>
  <si>
    <t>ROBERTO CARLOS DA SILVA</t>
  </si>
  <si>
    <t>SILEIDE XAVIER BARBOSA BEZERRA</t>
  </si>
  <si>
    <t>SILVANNA LIGIA MACHADO DE ARAUJO ALVES</t>
  </si>
  <si>
    <t>SONIA MARIA DE SOUSA</t>
  </si>
  <si>
    <t>TATIELE RODRIGUES DE OLIVEIRA</t>
  </si>
  <si>
    <t>VALDELUCIA FELICIANO DE CARVALHO</t>
  </si>
  <si>
    <t>VALERIA VILMA ALVES SILVA</t>
  </si>
  <si>
    <t>VITAL FRANCISCO DE SOUSA</t>
  </si>
  <si>
    <t>YSYS NATALIA CESAR CABRAL</t>
  </si>
  <si>
    <t>OSELITA DE OLIVEIRA ROCHA</t>
  </si>
  <si>
    <t>ROSINALDO AGOSTINHO DA SILVA</t>
  </si>
  <si>
    <t>ADIGELSON EVANGELISTA DA SILVA</t>
  </si>
  <si>
    <t>ADRIANA DUTRA DE ARAUJO</t>
  </si>
  <si>
    <t>AILTON VICENTE BARBOSA</t>
  </si>
  <si>
    <t>ALANNY PAULO RICARDO DE ALMEIDA</t>
  </si>
  <si>
    <t>ANA MARIA BATISTA LIMA</t>
  </si>
  <si>
    <t>ANTELMO CELESTINO DE ARAUJO SANTOS</t>
  </si>
  <si>
    <t>DANILO ALDRIN LEITE DE ATAIDE</t>
  </si>
  <si>
    <t>DANILO MARCOS DOS SANTOS</t>
  </si>
  <si>
    <t>DOUGLAS ALVES FERREIRA</t>
  </si>
  <si>
    <t>FABRICIA RODRIGUES SOARES</t>
  </si>
  <si>
    <t>FIDEL DOS SANTOS COBE</t>
  </si>
  <si>
    <t>FLAVIANNE ALEXANDRE MONTEIRO</t>
  </si>
  <si>
    <t>FLAVIO JACINTO ALMEIDA</t>
  </si>
  <si>
    <t>FRANCISCO FABIO LOPES SANTOS</t>
  </si>
  <si>
    <t>FRANCISCO JOSE LIRA DE ALBUQUERQUE</t>
  </si>
  <si>
    <t>GENIRA PEREIRA DA COSTA</t>
  </si>
  <si>
    <t>GILSON JOSE DE ALBUQUERQUE</t>
  </si>
  <si>
    <t>GISELLE TEIXEIRA ROCHA</t>
  </si>
  <si>
    <t>IRANY GENUINO DA ROCHA</t>
  </si>
  <si>
    <t>JOAO AUGUSTO FILHO</t>
  </si>
  <si>
    <t>JOELMA ALVES DA SILVA RODRIGUES</t>
  </si>
  <si>
    <t>JOSE DE ANCHIETA MOURA DE ARAUJO</t>
  </si>
  <si>
    <t>JOSE EDNALDO DA SILVA</t>
  </si>
  <si>
    <t>KASSIA MAGALY RODRIGUES DE OLIVEIRA SILVA</t>
  </si>
  <si>
    <t>KELLY IZABEL DA SILVA</t>
  </si>
  <si>
    <t>LAYSE BORBOREMA DE ANDRADE</t>
  </si>
  <si>
    <t>LEANDRO CARLOS DE OLIVEIRA</t>
  </si>
  <si>
    <t>LEEZYANNE PEREIRA MARQUES DINIZ</t>
  </si>
  <si>
    <t>LEONIO FAUSTINO DA LUZ</t>
  </si>
  <si>
    <t>LUCIA CATARINA CORREIA DE ARAUJO</t>
  </si>
  <si>
    <t>LUCILEIA LUIZ DE SOUZA VENTURA</t>
  </si>
  <si>
    <t>MARCIO GONCALVES PAULO DA SILVA</t>
  </si>
  <si>
    <t>MARIA HELOISA DA SILVA SOUZA</t>
  </si>
  <si>
    <t>MARIA IZABEL DE MOURA ARAUJO</t>
  </si>
  <si>
    <t>MARIA JERUSA BATISTA DE LIMA</t>
  </si>
  <si>
    <t>PAULO IMPERIANO FILHO</t>
  </si>
  <si>
    <t>PEDRO CARVALHO DOS SANTOS</t>
  </si>
  <si>
    <t>POLLYANNA ALVES PEQUENO DUARTE</t>
  </si>
  <si>
    <t>RENALY EDUARDO DOS SANTOS</t>
  </si>
  <si>
    <t>RENATA EVELYN DE MELO BARROS</t>
  </si>
  <si>
    <t>SABRINA BRITO DE AQUINO SAMPAIO</t>
  </si>
  <si>
    <t>SHIRLENE DE ALBUQUERQUE MONTEIRO</t>
  </si>
  <si>
    <t>SYLVANIA ERNESTO DO NASCIMENTO</t>
  </si>
  <si>
    <t>VALERIA DE ASSIS SILVA</t>
  </si>
  <si>
    <t>VIVIANE EVANGELISTA PALMEIRA DOS SANTOS</t>
  </si>
  <si>
    <t>WYARA RAMOS COSTA</t>
  </si>
  <si>
    <t>ADALBERTO DA SILVA NOGUEIRA</t>
  </si>
  <si>
    <t>ALBA LUCIA ATAIDE DA LUZ</t>
  </si>
  <si>
    <t>ANA CARLA MEIRA DE ARAUJO</t>
  </si>
  <si>
    <t>ANA RITA TARGINO</t>
  </si>
  <si>
    <t>ANA VERONICA PEREIRA SALES</t>
  </si>
  <si>
    <t>ANDREA DE SOUSA PEREIRA</t>
  </si>
  <si>
    <t>BRUNO SANTOS PEREIRA</t>
  </si>
  <si>
    <t>CRISTIANE AURELIANO DE SOUZA</t>
  </si>
  <si>
    <t>DEBORAH BARBOSA PEQUENO SAMPAIO</t>
  </si>
  <si>
    <t>ELIELZA DAYANE DIAS DINIZ</t>
  </si>
  <si>
    <t>ESTELA MARTINS MENDONCA</t>
  </si>
  <si>
    <t>GIUSEPP CASSIMIRO DA SILVA</t>
  </si>
  <si>
    <t>HERMANY JOSE ALVES DE AQUINO</t>
  </si>
  <si>
    <t>HYLDETH DO SOCORRO PEREIRA BARROS</t>
  </si>
  <si>
    <t>JADSON PEREIRA VIEIRA</t>
  </si>
  <si>
    <t>JAQUELYNE SYLVIA SANTOS</t>
  </si>
  <si>
    <t>JOSE GONCALVES JUNIOR</t>
  </si>
  <si>
    <t>JULIANA ARAUJO RODRIGUES</t>
  </si>
  <si>
    <t>LAFAYETTE PEREIRA CANDIDO</t>
  </si>
  <si>
    <t>LIDIANY CAVALCANTE FAUSTINO</t>
  </si>
  <si>
    <t>MARIA BETANIA DE AQUINO MENDONCA SANTOS</t>
  </si>
  <si>
    <t>MARIA DE FATIMA FRUTUOSO DINIZ</t>
  </si>
  <si>
    <t>MARIA DO SOCORRO BARBOSA TEIXEIRA</t>
  </si>
  <si>
    <t>MARIA DO SOCORRO GENUINO DA SILVA MENDONCA</t>
  </si>
  <si>
    <t>MARTA DANIELY BARROS</t>
  </si>
  <si>
    <t>MOACI ARNALDO DE SOUZA</t>
  </si>
  <si>
    <t>PAULO DEYVITY RODRIGUES DE SOUSA</t>
  </si>
  <si>
    <t>RENALLY BRUCCE NERI CAROLINO</t>
  </si>
  <si>
    <t>RODRIGO DE MACEDO RODRIGUES</t>
  </si>
  <si>
    <t>SORAYA TOMAZ DA SILVA PIMENTEL</t>
  </si>
  <si>
    <t>STEFFANIA TOMAZ DA SILVA CAVALCANTE</t>
  </si>
  <si>
    <t>SUELEN DUTRA DE ARAUJO</t>
  </si>
  <si>
    <t>TATIANA BIBIANO</t>
  </si>
  <si>
    <t>TAYSE MARQUES DE LIMA NASCIMENTO</t>
  </si>
  <si>
    <t>TELMA VIEIRA DE SOUSA</t>
  </si>
  <si>
    <t>THAIS DE OLIVEIRA E SILVA</t>
  </si>
  <si>
    <t>VANESSA HERCULANO DE ARAUJO</t>
  </si>
  <si>
    <t>VERONICA CORREIA SOUTO</t>
  </si>
  <si>
    <t>WELINGTON MANOEL DOS SANTOS</t>
  </si>
  <si>
    <t>EDVANIA FIRMINO DA COSTA</t>
  </si>
  <si>
    <t>FLAVIA LAIS GOMES FORTUNATO</t>
  </si>
  <si>
    <t>JOAO SOARES DA SILVA</t>
  </si>
  <si>
    <t>JULIANA BATISTA DOS SANTOS</t>
  </si>
  <si>
    <t>LEONCIO LUIZ DE SOUZA SANTOS</t>
  </si>
  <si>
    <t>MARCELO GOMES DOS SANTOS</t>
  </si>
  <si>
    <t>MARCELO TAVARES OLIVEIRA JUNIOR</t>
  </si>
  <si>
    <t>MARIA APARECIDA VIRGINIO DA SILVA</t>
  </si>
  <si>
    <t>MARIA DAS GRACAS DINIZ LIMA</t>
  </si>
  <si>
    <t>MARIA JOSE DINIZ LIMA</t>
  </si>
  <si>
    <t>RAQUEL DOS SANTOS SILVA</t>
  </si>
  <si>
    <t>THAIS ANGELA SILVA MOUZINHO</t>
  </si>
  <si>
    <t>ANDREIA GENI DE BARROS GUEDES</t>
  </si>
  <si>
    <t>CARINA FELIX DA SILVA</t>
  </si>
  <si>
    <t>CELSON AUGUSTO IZIDORIO AGRIPINO</t>
  </si>
  <si>
    <t>CLAUDENILSA OLIVEIRA DA SILVA</t>
  </si>
  <si>
    <t>DENISE IBIAPINO SOARES</t>
  </si>
  <si>
    <t>DIEGO OLIVEIRA SALES</t>
  </si>
  <si>
    <t>FERNANDA FELIX DA COSTA BATISTA</t>
  </si>
  <si>
    <t>FLAVIANA VIEIRA DA COSTA</t>
  </si>
  <si>
    <t>FRANCISCO DE ASSIS FERREIRA</t>
  </si>
  <si>
    <t>GERMANO RAMALHO XAVIER</t>
  </si>
  <si>
    <t>ISADORA ARAUJO FERNANDES</t>
  </si>
  <si>
    <t>IVANILDO DA SILVA</t>
  </si>
  <si>
    <t>JAIR IBIAPINO PEREIRA TAVARES</t>
  </si>
  <si>
    <t>JESSICA RAMOS DE LIMA</t>
  </si>
  <si>
    <t>JOSENILDA GUEDES DA COSTA</t>
  </si>
  <si>
    <t>JOSIELE DA SILVA VIEIRA</t>
  </si>
  <si>
    <t>JOSINALDO FERREIRA DA ROCHA</t>
  </si>
  <si>
    <t>LEONARDO OLIVEIRA BOMFIM</t>
  </si>
  <si>
    <t>LIANA CARLA ARAUJO DE MARIA</t>
  </si>
  <si>
    <t>MARCOS ANTONIO DE ALMEIDA PORTO</t>
  </si>
  <si>
    <t>MARCOS MACIEL DE OLIVEIRA SILVA</t>
  </si>
  <si>
    <t>MARIA ALICE SANTIAGO SANTOS</t>
  </si>
  <si>
    <t>MARIA DE FATIMA GUEDES CABRAL</t>
  </si>
  <si>
    <t>MARIA DO SOCORRO PEREIRA DOS SANTOS SILVA</t>
  </si>
  <si>
    <t>MATHEUS GONCALVES GUIMARAES DA SILVA</t>
  </si>
  <si>
    <t>PABLO EMMANUEL ARAUJO DIAS</t>
  </si>
  <si>
    <t>VALDEZIA IZIDORIO AGRIPINO</t>
  </si>
  <si>
    <t>VANESSA RIBEIRO SOUTO</t>
  </si>
  <si>
    <t>ALYNE CRISTIANE SILVA ARAUJO</t>
  </si>
  <si>
    <t>ANA BEATRIZ CUNHA DE ARAUJO</t>
  </si>
  <si>
    <t>ANA LUIZA ARAUJO COSTA AIRES</t>
  </si>
  <si>
    <t>CAMILA PEREIRA PORTO</t>
  </si>
  <si>
    <t>DANIELLY SILVA RAMOS ALMEIDA</t>
  </si>
  <si>
    <t>ELIABE DOS SANTOS FEITOSA</t>
  </si>
  <si>
    <t>EMMANUELA ALMEIDA VIRGINIO VITORINO</t>
  </si>
  <si>
    <t>ERICA CABRAL DE ALMEIDA</t>
  </si>
  <si>
    <t>FRANCISCO DE ALMEIDA LEITE</t>
  </si>
  <si>
    <t>INAJAR NASCIMENTO ARAUJO</t>
  </si>
  <si>
    <t>JUCELINO FERNANDES BONAVIDES</t>
  </si>
  <si>
    <t>LUCIA DE FATIMA MONTEIRO SILVA</t>
  </si>
  <si>
    <t>MARIA DA LUZ SOUSA FARIAS ALMEIDA</t>
  </si>
  <si>
    <t>MARIA DO SOCORRO CELESTINO DE ALMEIDA</t>
  </si>
  <si>
    <t>MICHELINE TACIANA RAMOS XAVIER PINTO</t>
  </si>
  <si>
    <t>MYLENA GOMES BATISTA ALMEIDA</t>
  </si>
  <si>
    <t>PAULA MONISE FERNANDES MARTINS</t>
  </si>
  <si>
    <t>ROBERTA MORGANY VITURINO DE ALMEIDA</t>
  </si>
  <si>
    <t>THALES DE ALBUQUERQUE GUEDES</t>
  </si>
  <si>
    <t>VALERIO CARLOS DE ALMEIDA CRUZ</t>
  </si>
  <si>
    <t>ADRIANA DA SILVA MOURA ARAGAO</t>
  </si>
  <si>
    <t>ANTONIO MARCOS DE MENEZES RODRIGUES</t>
  </si>
  <si>
    <t>ANTONIO MARCOS GONCALVES DE ARAUJO</t>
  </si>
  <si>
    <t>CELIO JARDEL SILVA SOUZA</t>
  </si>
  <si>
    <t>DANIELA CARVALHO DE ANDRADE</t>
  </si>
  <si>
    <t>DANIELLE FALCAO FERNANDES GUIMARAES</t>
  </si>
  <si>
    <t>DANILO WAGNER DE SOUZA GOMES GALDINO</t>
  </si>
  <si>
    <t>DENIZE ALEXANDRE HENRIQUES DA SILVA</t>
  </si>
  <si>
    <t>DENNYA KEILIANE AMADO DE SOUSA</t>
  </si>
  <si>
    <t>DIANA CRISTINA GARCIA BRANDAO</t>
  </si>
  <si>
    <t>EDGAR FRANCISCO DO NASCIMENTO</t>
  </si>
  <si>
    <t>FABIA VITORIA NASCIMENTO SILVA</t>
  </si>
  <si>
    <t>FABRICIO PEREIRA DOS SANTOS</t>
  </si>
  <si>
    <t>GERALDO MAZELO GALDINO CAMPOS</t>
  </si>
  <si>
    <t>GUSTAVO GOMES DA SILVA</t>
  </si>
  <si>
    <t>HENRIQUE FELIPE CAVALCANTI DE OLIVEIRA</t>
  </si>
  <si>
    <t>HERCILIANA LOUREIRO DE CARVALHO BATISTA NETA</t>
  </si>
  <si>
    <t>INGRID CARVALHO POMBO DE FARIAS</t>
  </si>
  <si>
    <t>JOENE ALVES DE MACEDO</t>
  </si>
  <si>
    <t>JOSENILDO SOUSA DE ALMEIDA</t>
  </si>
  <si>
    <t>JULIANA ROBERTA DE ANDRADE MAIA MELO</t>
  </si>
  <si>
    <t>LUCILA CAMPOS DE ANDRADE</t>
  </si>
  <si>
    <t>MAGNO AFONSO MARTINS BARBOSA</t>
  </si>
  <si>
    <t>MARCELO AVELINO XAVIER</t>
  </si>
  <si>
    <t>MARIA APARECIDA QUEIROZ DE LIMA</t>
  </si>
  <si>
    <t>MARIA DJANETE LUCENA GALDINO</t>
  </si>
  <si>
    <t>MARIA ISABEL DE OLIVEIRA SOUZA</t>
  </si>
  <si>
    <t>PAULO CESAR GONCALVES DIAS</t>
  </si>
  <si>
    <t>RAFAELA SILVEIRA RODRIGUES</t>
  </si>
  <si>
    <t>RAMON FRANKLIN PEREIRA DOS SANTOS</t>
  </si>
  <si>
    <t>RAQUEL SONALY SANTOS BRITO</t>
  </si>
  <si>
    <t>RENATO MACHADO DE SOUSA</t>
  </si>
  <si>
    <t>ROSA DE LOURDES ANDRADE CASTILHOS</t>
  </si>
  <si>
    <t>SILMARA ALCANTARA DA SILVA</t>
  </si>
  <si>
    <t>SILVANIA BONIFACIO FERREIRA</t>
  </si>
  <si>
    <t>SILVIO CESAR LOPES DA SILVA</t>
  </si>
  <si>
    <t>THABATA DANIELLE UCHOA DA SILVA</t>
  </si>
  <si>
    <t>VAGNER GALDINO DE SOUZA</t>
  </si>
  <si>
    <t>VALERIA BARBOSA DA SILVA COSTA</t>
  </si>
  <si>
    <t>VILMA SILVA VIEIRA</t>
  </si>
  <si>
    <t>WELLINGTON WAGNER ARAUJO SIQUEIRA</t>
  </si>
  <si>
    <t>ADRIANA BARBOSA SILVA</t>
  </si>
  <si>
    <t>ALMIR LANDO GOMES DA SILVA</t>
  </si>
  <si>
    <t>ALZENILDA ALVES DE LUCENA</t>
  </si>
  <si>
    <t>CHARLEY KELEY ARAUJO DE LIMA</t>
  </si>
  <si>
    <t>CIBELE DANTAS MACEDO</t>
  </si>
  <si>
    <t>CICERA REGINALVA DE OLIVEIRA</t>
  </si>
  <si>
    <t>DEUZIMAR MATIAS DE OLIVEIRA</t>
  </si>
  <si>
    <t>EDEILSON DE OLIVEIRA ADELINO</t>
  </si>
  <si>
    <t>EDILSON DOS SANTOS SILVA</t>
  </si>
  <si>
    <t>EDILZA ARAUJO SANTOS</t>
  </si>
  <si>
    <t>ELISABETE DA CUNHA</t>
  </si>
  <si>
    <t>ERICA ALVES FREIRE</t>
  </si>
  <si>
    <t>FILIPE MOURA GALDINO</t>
  </si>
  <si>
    <t>FRANCISCO SOLANO PEREIRA</t>
  </si>
  <si>
    <t>HELOISA HELENA SUCUPIRA GOMES</t>
  </si>
  <si>
    <t>IRIS PRISCILA RALIME DOS SANTOS</t>
  </si>
  <si>
    <t>JOSE CARLOS DE OLIVEIRA</t>
  </si>
  <si>
    <t>JOSE ISMAEL FARIAS LEITE</t>
  </si>
  <si>
    <t>JOSENILDO RAIA</t>
  </si>
  <si>
    <t>JUCILEIDE MARIA OLIVEIRA CANDIDO</t>
  </si>
  <si>
    <t>KALINA GIOCONDA MATOS DE SOUTO</t>
  </si>
  <si>
    <t>LUIZ ANTONIO LIRA MATOS</t>
  </si>
  <si>
    <t>LUIZ FERNANDES DA SILVA JUNIOR</t>
  </si>
  <si>
    <t>LUIZA DE MARILLAC RIBEIRO CARNEIRO</t>
  </si>
  <si>
    <t>MARCELINO XAVIER TARGINO</t>
  </si>
  <si>
    <t>MARIA DE FATIMA ANDRADE DE ALMEIDA</t>
  </si>
  <si>
    <t>MARIA DE FATIMA DE FREITAS</t>
  </si>
  <si>
    <t>MARIA DO SOCORRO GUEDES DE ANDRADE</t>
  </si>
  <si>
    <t>MARIA ELICIETE LEITE</t>
  </si>
  <si>
    <t>MARIA GORETT ARAUJO TITO</t>
  </si>
  <si>
    <t>MARIA JOSE LIMA DA SILVA</t>
  </si>
  <si>
    <t>MARIA MADALENA ALVES CAVALCANTE</t>
  </si>
  <si>
    <t>MICHEL FABIANI ANDRADE DE HOLANDA</t>
  </si>
  <si>
    <t>MONIQUE DE ARAUJO SOUSA</t>
  </si>
  <si>
    <t>MYCHAEL DE MELO LOPES</t>
  </si>
  <si>
    <t>PAULO HIGOR DUARTE DE SOUZA</t>
  </si>
  <si>
    <t>RAFAELA LARANJEIRA</t>
  </si>
  <si>
    <t>RENALY RIBEIRO MENDONCA</t>
  </si>
  <si>
    <t>RICARDO LUIZ DE SOUSA</t>
  </si>
  <si>
    <t>RODOLFO DA SILVA MARTINS</t>
  </si>
  <si>
    <t>SALVINO IZIDRO DE ARAUJO SEGUNDO</t>
  </si>
  <si>
    <t>SAMARA CAVALCANTE DE ARAUJO</t>
  </si>
  <si>
    <t>SELMA SOARES DA SILVA MELO</t>
  </si>
  <si>
    <t>SERGIO FIDELIS DE OLIVEIRA</t>
  </si>
  <si>
    <t>SILVIA TAVARES DA SILVA</t>
  </si>
  <si>
    <t>SOLANGE MARIA ANTAS DE SOUSA</t>
  </si>
  <si>
    <t>THIAGO AUGUSTO DE SOUZA</t>
  </si>
  <si>
    <t>UELTON DE SOUSA PORFIRIO</t>
  </si>
  <si>
    <t>VALBERLANDIA VIRGULINO DE SOUZA</t>
  </si>
  <si>
    <t>VICTOR RODRIGUES GONCALVES</t>
  </si>
  <si>
    <t>WILKA LEITE DURAND PINTO</t>
  </si>
  <si>
    <t>ZILDA LUCIA ALENCAR OLIVEIRA</t>
  </si>
  <si>
    <t>ANA MARIA BARBOSA GONCALVES</t>
  </si>
  <si>
    <t>AURICEIA FARIAS BEZERRA</t>
  </si>
  <si>
    <t>CAROLINE DINIZ NOBREGA ALVES</t>
  </si>
  <si>
    <t>CICERO RAMOS DINIZ FILHO</t>
  </si>
  <si>
    <t>CLAUDIA MARIA SOARES</t>
  </si>
  <si>
    <t>CLAUDIANA RIBEIRO DE OLIVEIRA</t>
  </si>
  <si>
    <t>DANILO JOSE SILVA QUEIROZ</t>
  </si>
  <si>
    <t>FERNANDA NICACIO DE LIMA</t>
  </si>
  <si>
    <t>FLAVIO ROBERTO PORTO</t>
  </si>
  <si>
    <t>FRANCICLEIDE DINIZ</t>
  </si>
  <si>
    <t>HELOISA ALMEIDA GALDINO BARBOSA</t>
  </si>
  <si>
    <t>INACIO DE ASSIS FERREIRA DE LIMA</t>
  </si>
  <si>
    <t>IRENITA FERREIRA DOS REIS</t>
  </si>
  <si>
    <t>JOAO DANIEL ANTUNES DE MELO</t>
  </si>
  <si>
    <t>JOSE ALBERTO DOS SANTOS MACIEL</t>
  </si>
  <si>
    <t>KARINA SOARES GOMES</t>
  </si>
  <si>
    <t>KAYO EMIDIO VELEZ DOS SANTOS</t>
  </si>
  <si>
    <t>LIGIA DE FREITAS LIMA</t>
  </si>
  <si>
    <t>LUCIANA PIMENTEL FIGUEIREDO</t>
  </si>
  <si>
    <t>MARIA DIJANETE DE FREITAS LIMA</t>
  </si>
  <si>
    <t>MARIA DO SOCORRO BARBOSA ANTUNES</t>
  </si>
  <si>
    <t>MARIA SOLANGE LEITE</t>
  </si>
  <si>
    <t>MATEUS DE BARROS CAVALCANTI</t>
  </si>
  <si>
    <t>MATEUS JOSE FRANCA DE CARVALHO</t>
  </si>
  <si>
    <t>MERCIA MARIA DE SOUSA GONZAGA</t>
  </si>
  <si>
    <t>NATALIA BRITO BEZERRA ROCHA</t>
  </si>
  <si>
    <t>NAYARA POMBO DINIZ LOPES</t>
  </si>
  <si>
    <t>RAILANE MARTINS DE ARAUJO</t>
  </si>
  <si>
    <t>RENNALLY BARBOSA ANTUNES RODRIGUES</t>
  </si>
  <si>
    <t>RILDEMAR DE ALMEIDA E SOUSA</t>
  </si>
  <si>
    <t>ROSICLEIDE DINIZ MARINHO</t>
  </si>
  <si>
    <t>SAMARA LUCIA DE LIRA OLINTO</t>
  </si>
  <si>
    <t>THAYS FERNANDA HENRIQUES DANTAS DA FONSECA</t>
  </si>
  <si>
    <t>YASMIN MENEZES RODRIGUES</t>
  </si>
  <si>
    <t>ADRIANO DE OLIVEIRA</t>
  </si>
  <si>
    <t>ALCENI DE BRITO GOMES</t>
  </si>
  <si>
    <t>ALLYSON AFONSO DOS SANTOS SILVA</t>
  </si>
  <si>
    <t>ARJUNA ESCARIAO AGRIPINO</t>
  </si>
  <si>
    <t>CARLA ELIZABETH SANTOS DE ANDRADE</t>
  </si>
  <si>
    <t>CRISTIANE RAPOSO SOUSA ARAUJO</t>
  </si>
  <si>
    <t>ELYCLENIO FAUSTINO DA SILVA</t>
  </si>
  <si>
    <t>ERICA SANTANA DE SOUZA</t>
  </si>
  <si>
    <t>FERNANDA RAMOS DE SOUZA RIBEIRO</t>
  </si>
  <si>
    <t>FRANCIMARIO SOUTO MEDEIROS</t>
  </si>
  <si>
    <t>GABRIELA SILVA CORREIA RODRIGUES</t>
  </si>
  <si>
    <t>GILBERTO BATISTA DOS SANTOS</t>
  </si>
  <si>
    <t>HERBERT SALES BARBOSA</t>
  </si>
  <si>
    <t>IRLANE BEZERRA NERY</t>
  </si>
  <si>
    <t>JACIELE QUARESMA DE FRANCA</t>
  </si>
  <si>
    <t>JORGE PORTO DE SOUSA</t>
  </si>
  <si>
    <t>KALINE LEANDRA BARBOSA DA SILVA</t>
  </si>
  <si>
    <t>LAILSON DA SILVA ALVES</t>
  </si>
  <si>
    <t>LAURA ISABELA SOUZA BELLARMINO XIMENES</t>
  </si>
  <si>
    <t>LUIZ CARLOS CASTRO DE ARAUJO</t>
  </si>
  <si>
    <t>MARCIA BARBOSA LUZ</t>
  </si>
  <si>
    <t>MARIA ALBANISA DA SILVA ALMEIDA</t>
  </si>
  <si>
    <t>MARIA CAMILA DE AGUIAR SILVA</t>
  </si>
  <si>
    <t>MARIA ELIZA DANTAS MOURA</t>
  </si>
  <si>
    <t>MATHEUS HENRIQUE ROSADO DE ALMEIDA RAMALHO</t>
  </si>
  <si>
    <t>PATRICIA NOGUEIRA DE SOUSA</t>
  </si>
  <si>
    <t>RADMILA FANNY RESENDE DE ANDRADE</t>
  </si>
  <si>
    <t>RENALLY GONCALVES DA SILVA</t>
  </si>
  <si>
    <t>ROBERTA ANDRADE MENESES</t>
  </si>
  <si>
    <t>SHEILA DE FATIMA RODRIGUES DOS SANTOS</t>
  </si>
  <si>
    <t>SHIRLEY GALDINO DE SOUZA</t>
  </si>
  <si>
    <t>SILVIA MARIA CARLA SOUSA BEZERRA</t>
  </si>
  <si>
    <t>TALYTA THEREZA GONCALVES</t>
  </si>
  <si>
    <t>THALITA CRISTINE RIBEIRO LUCAS FERNANDES</t>
  </si>
  <si>
    <t>THIAGO DE OLIVEIRA MEDEIROS</t>
  </si>
  <si>
    <t>THIAGO FERREIRA DE OLIVEIRA LIMA</t>
  </si>
  <si>
    <t>ULISSES WILLY ROCHA DE MOURA</t>
  </si>
  <si>
    <t>VANESSA COELHO BARBOSA</t>
  </si>
  <si>
    <t>ANTONIO CARLOS BELARMINO SEGUNDO</t>
  </si>
  <si>
    <t>ARTHUR GONCALVES CAVALCANTI</t>
  </si>
  <si>
    <t>CARLOS SANTIAGO DA SILVA</t>
  </si>
  <si>
    <t>DAYANE BARBOSA DA SILVA</t>
  </si>
  <si>
    <t>EDGARD LEITAO DE ALBUQUERQUE NETO</t>
  </si>
  <si>
    <t>GEOVANIA MARINHO DA SILVA</t>
  </si>
  <si>
    <t>GERUSA MATEUS GOMES ARAUJO</t>
  </si>
  <si>
    <t>GERUZA BENTO QUIRINO HERCULANO</t>
  </si>
  <si>
    <t>JAILMA BERNARDINO OLIVEIRA DE SIQUEIRA FONTES</t>
  </si>
  <si>
    <t>JOAO BATISTA DO NASCIMENTO</t>
  </si>
  <si>
    <t>JOSE HELIO DE AZEVEDO FERNANDES</t>
  </si>
  <si>
    <t>JOSENAIDE SOUZA FARIAS</t>
  </si>
  <si>
    <t>LUZIVONE LOPES GOMES</t>
  </si>
  <si>
    <t>MARIA DAS DORES FABIANA MELO SILVA AMARAL</t>
  </si>
  <si>
    <t>MARIA DAS NEVES ROSA DO NASCIMENTO</t>
  </si>
  <si>
    <t>MARIA DE FATIMA CORREIA DE MOURA</t>
  </si>
  <si>
    <t>MARIA GORETTI MACIEL DOS SANTOS ARAUJO</t>
  </si>
  <si>
    <t>MARIZARDO BARBOSA SILVA</t>
  </si>
  <si>
    <t>MAZUREICH JOSE DO NASCIMENTO</t>
  </si>
  <si>
    <t>RAYANNA QUEIROZ AURELIO E SILVA</t>
  </si>
  <si>
    <t>ROSA CRISTINA GUEDES ALMEIDA SILVA</t>
  </si>
  <si>
    <t>SALATIEL DA SILVA PERGENTINO</t>
  </si>
  <si>
    <t>SANDRA DE FATIMA SANTOS FERREIRA DE ANDRADE</t>
  </si>
  <si>
    <t>TAFAREL FERNANDES TAVARES DE MELO</t>
  </si>
  <si>
    <t>VERONICA GUIMARAES PEREIRA</t>
  </si>
  <si>
    <t>ANDERSON ALBERTINO FLORENCO</t>
  </si>
  <si>
    <t>CRISOLOGO VIEIRA DE SOUZA</t>
  </si>
  <si>
    <t>ELAINE DE ARAUJO GOMES</t>
  </si>
  <si>
    <t>FERNANDA CHAVES BEZERRA DE MOURA</t>
  </si>
  <si>
    <t>FRANCY IZABELLY OLIVEIRA MACEDO</t>
  </si>
  <si>
    <t>FRANKLIN ROBSON MELO DA SILVA</t>
  </si>
  <si>
    <t>JEAN LUCAS MARINHO CAVALCANTI</t>
  </si>
  <si>
    <t>JEFFERSON VIEIRA DA SILVA</t>
  </si>
  <si>
    <t>JOAO FREIRES DA SILVA FILHO</t>
  </si>
  <si>
    <t>JOSE DILMACIR ALVES DE MELO</t>
  </si>
  <si>
    <t>JOSE JOSLINO ALVES DA SILVA</t>
  </si>
  <si>
    <t>JOSE MACHADO DA NOBREGA</t>
  </si>
  <si>
    <t>JULIANA CARLA SILVA DE CARVALHO LAURENTINO</t>
  </si>
  <si>
    <t>KALLIGIANA ARAUJO DE FARIAS</t>
  </si>
  <si>
    <t>KARINA NASCIMENTO SANTOS</t>
  </si>
  <si>
    <t>KATIA MARIA CUNHA</t>
  </si>
  <si>
    <t>KATIA PEREIRA DUARTE</t>
  </si>
  <si>
    <t>KECIA SONALY ARAUJO VIEIRA</t>
  </si>
  <si>
    <t>KIARA CRISTINA DE MACEDO SILVA</t>
  </si>
  <si>
    <t>LEONORA GUERRA DOS SANTOS DO O</t>
  </si>
  <si>
    <t>LIZANKA BARBOSA MATIAS</t>
  </si>
  <si>
    <t>MARCOS VINICIOS DE CARVALHO SULPINO</t>
  </si>
  <si>
    <t>MARIA DO SOCORRO TEOTONIO OLIVEIRA PEREIRA</t>
  </si>
  <si>
    <t>MARIA LUCICLEIDE DA SILVA SENA</t>
  </si>
  <si>
    <t>RENATO CRISTIANO LIMA BARRETO</t>
  </si>
  <si>
    <t>SENIZIA CORDEIRO DE SOUSA RAMOS</t>
  </si>
  <si>
    <t>SILVIA JUSSARA BARBOSA BEZERRA CAVALCANTI</t>
  </si>
  <si>
    <t>SOLANGE DE ARAUJO CAVALCANTE</t>
  </si>
  <si>
    <t>TIAGO LIMEIRA ANDRADE</t>
  </si>
  <si>
    <t>VALERIA MARIA GOMES MEDEIROS</t>
  </si>
  <si>
    <t>VALERIA SANTOS DE MELO</t>
  </si>
  <si>
    <t>VICTOR EMANUEL DA SILVA DUTRA</t>
  </si>
  <si>
    <t>AIDA CELIA AZEVEDO COSTA</t>
  </si>
  <si>
    <t>ALCIONE PORTO PEREIRA SILVA</t>
  </si>
  <si>
    <t>ALVARO DO NASCIMENTO MARINHO</t>
  </si>
  <si>
    <t>ANDERSON JARDIEL BRITO SOARES DA SILVA</t>
  </si>
  <si>
    <t>ANDREA NUNES DE SOUSA DIAS</t>
  </si>
  <si>
    <t>ANDREILZA BARBOSA NUNES DIAS</t>
  </si>
  <si>
    <t>ANTONIO RAFAEL ALVES TEOTONIO</t>
  </si>
  <si>
    <t>CAROLINE LINS FERNANDES</t>
  </si>
  <si>
    <t>EMERSON NOBREGA DE SOUZA JUNIOR</t>
  </si>
  <si>
    <t>FRANCINEIDE SALES ALVES</t>
  </si>
  <si>
    <t>JOSE DA SILVA FERREIRA</t>
  </si>
  <si>
    <t>JOSE EDVAN DE LIRA</t>
  </si>
  <si>
    <t>JUCERLANIO DA SILVA INOCENCIO</t>
  </si>
  <si>
    <t>KALLIUP LEONORA MORAIS DE SOUZA</t>
  </si>
  <si>
    <t>MARIA DAS GRACAS DOS SANTOS DINIZ</t>
  </si>
  <si>
    <t>MARIA ELIANE SILVA MORAES</t>
  </si>
  <si>
    <t>MILENA DOS SANTOS XAVIER</t>
  </si>
  <si>
    <t>MONICA DE FATIMA SOUSA AVELINO CAMPOS</t>
  </si>
  <si>
    <t>RAISSA BARBOSA DA COSTA</t>
  </si>
  <si>
    <t>RODRIGO BARROS RAMOS</t>
  </si>
  <si>
    <t>ALEXANDRE SALES CRUZ</t>
  </si>
  <si>
    <t>ANA CATARINA RODRIGUES NASCIMENTO</t>
  </si>
  <si>
    <t>ANA MARIA GOMES NASCIMENTO</t>
  </si>
  <si>
    <t>ARTUR ALVES CARVALHO</t>
  </si>
  <si>
    <t>CARLOS MAGNO PEREIRA DA SILVA</t>
  </si>
  <si>
    <t>CLAUDIA DAS NEVES FERREIRA</t>
  </si>
  <si>
    <t>CLEITIANE DA COSTA NOGUEIRA</t>
  </si>
  <si>
    <t>COSMO JUNIOR MORAIS DA SILVA</t>
  </si>
  <si>
    <t>ELLORI SILVA MOTA</t>
  </si>
  <si>
    <t>EVAILTON GOMES SILVA</t>
  </si>
  <si>
    <t>FRANCIMAR FERREIRA MENDES</t>
  </si>
  <si>
    <t>GERAILTON DE ANDRADE LACERDA LIRA</t>
  </si>
  <si>
    <t>JACIARA DIAS DA SILVA</t>
  </si>
  <si>
    <t>JOSEFA CICERA HERMINEGILDO DE SOUSA COSTA</t>
  </si>
  <si>
    <t>JOSELMA FERREIRA ALVES</t>
  </si>
  <si>
    <t>JOSINALDO VIANA DA SILVA</t>
  </si>
  <si>
    <t>JOYCE PITZ DE MELO MONTEIRO</t>
  </si>
  <si>
    <t>LARYSSA DIAS NORBERTO</t>
  </si>
  <si>
    <t>LEYLA JANAINA DA SILVA PINTO</t>
  </si>
  <si>
    <t>LINETE DA COSTA SILVA</t>
  </si>
  <si>
    <t>LOREN LEAL TEIXEIRA DE ARAUJO</t>
  </si>
  <si>
    <t>LUCIANA PINTO FERREIRA</t>
  </si>
  <si>
    <t>LUIS BONIFACIO NETO</t>
  </si>
  <si>
    <t>LUIS GENESIO DA SILVA NETO</t>
  </si>
  <si>
    <t>MARIA APARECIDA GOMES DA SILVA OLIVEIRA</t>
  </si>
  <si>
    <t>NILTON LUIZ DE ALMEIDA NETO</t>
  </si>
  <si>
    <t>ROBERTA RODRIGUES PEREIRA DE OLIVEIRA</t>
  </si>
  <si>
    <t>SEBASTIAO SILVA</t>
  </si>
  <si>
    <t>TEREZINHA RODRIGUES DE MOURA ROLIM</t>
  </si>
  <si>
    <t>THALYTA DAS GRACAS DIAS VIEIRA</t>
  </si>
  <si>
    <t>THULLIO JOSE SAMPAIO DA SILVA</t>
  </si>
  <si>
    <t>TIAGO MEDEIROS SANTANNA</t>
  </si>
  <si>
    <t>VALERIA DA SILVA SOUSA</t>
  </si>
  <si>
    <t>VALTYANA KELLY DA SILVA</t>
  </si>
  <si>
    <t>WELLINGTON BARBOSA DE OLIVEIRA</t>
  </si>
  <si>
    <t>AKYLA MAYARA ARAUJO CAMELO</t>
  </si>
  <si>
    <t>ALEISE GUIMARAES CARVALHO</t>
  </si>
  <si>
    <t>ANTONIO FIRMINO NORMANDO</t>
  </si>
  <si>
    <t>DANIEL JOSE DOS SANTOS</t>
  </si>
  <si>
    <t>DAYANA PEREIRA DO NASCIMENTO</t>
  </si>
  <si>
    <t>DEBORA DEYSE LAURINDO NOBREGA</t>
  </si>
  <si>
    <t>ELAINE CRISTINA RODRIGUES OLIVEIRA</t>
  </si>
  <si>
    <t>ELIASIBE DO NASCIMENTO ELIAS</t>
  </si>
  <si>
    <t>FABIANNE VASCONCELOS DANTAS</t>
  </si>
  <si>
    <t>FERNANDA MARIA BARRETO DE QUEIROZ</t>
  </si>
  <si>
    <t>FLAVIA COSTA MEIRA</t>
  </si>
  <si>
    <t>GABRIEL NASCIMENTO DE MIRANDA</t>
  </si>
  <si>
    <t>GABRIELLE DANTAS GUIMARAES</t>
  </si>
  <si>
    <t>GLAUBER PAIVA DA SILVA</t>
  </si>
  <si>
    <t>HELEN JENNIFER DE MELO SILVA</t>
  </si>
  <si>
    <t>IVANILSON LUCIANO CAMELO</t>
  </si>
  <si>
    <t>JOANA DARC DUARTE</t>
  </si>
  <si>
    <t>JOAO LUIZ DO NASCIMENTO</t>
  </si>
  <si>
    <t>JORDANA SILVA DE FARIAS</t>
  </si>
  <si>
    <t>JOSE RICARDO SILVA</t>
  </si>
  <si>
    <t>JOZILENE IVETE DE OLIVEIRA</t>
  </si>
  <si>
    <t>KELVIN CAMPOS BRITO</t>
  </si>
  <si>
    <t>LUANA DIAS DE ARAUJO</t>
  </si>
  <si>
    <t>LUCAS OTAVIO GUIMARAES MOURA</t>
  </si>
  <si>
    <t>MARCOS ROBERTO FERNANDES PEREIRA</t>
  </si>
  <si>
    <t>MARIA MAGNA CARNEIRO SOUZA</t>
  </si>
  <si>
    <t>MOHAMED KHALLYD GURJAO DO NASCIMENTO</t>
  </si>
  <si>
    <t>NADIR SANTIAGO DA SILVA</t>
  </si>
  <si>
    <t>POLLYANNE RACHEL FERNANDES MACIEL</t>
  </si>
  <si>
    <t>ROSSANA JANAINA DA COSTA GURJAO</t>
  </si>
  <si>
    <t>SIMONE NOBREGA CATAO</t>
  </si>
  <si>
    <t>SIRIA HERMOGENIA BARRIOS MARINHO</t>
  </si>
  <si>
    <t>SOLANGE FREITAS FIGUEIROA</t>
  </si>
  <si>
    <t>TERESINHA MARIA DE SOUSA SOARES</t>
  </si>
  <si>
    <t>VICTOR MARCELINO DE OLIVEIRA SANTOIANNI</t>
  </si>
  <si>
    <t>ALAN ROBERTO ALVES DO NASCIMENTO</t>
  </si>
  <si>
    <t>ARMANDO CRISTIANO DE LIMA</t>
  </si>
  <si>
    <t>CAMILA ANDRADE DA SILVA</t>
  </si>
  <si>
    <t>CAMILLA JESSY ALVES SILVA</t>
  </si>
  <si>
    <t>DANIELE ALVES DE QUEIROGA</t>
  </si>
  <si>
    <t>EDJANE FERREIRA DE OLIVEIRA</t>
  </si>
  <si>
    <t>ERICA OLIVEIRA DE ARAUJO</t>
  </si>
  <si>
    <t>LAYS SOUSA FERNANDES</t>
  </si>
  <si>
    <t>MARIA DA GLORIA DE FREITAS BATISTA</t>
  </si>
  <si>
    <t>MARY LINDSAY VIEIRA VERAS</t>
  </si>
  <si>
    <t>MYLLENY DE SOUZA SILVA</t>
  </si>
  <si>
    <t>NAYARA ENEIAS SOUZA BANDEIRA</t>
  </si>
  <si>
    <t>RAQUEL CIBELE SANTOS BARBOZA</t>
  </si>
  <si>
    <t>RENILDA MENEZES ARAUJO DE LIMA</t>
  </si>
  <si>
    <t>RIVALDO VIEIRA DA SILVA</t>
  </si>
  <si>
    <t>SAMUEL AMARAL REGIS</t>
  </si>
  <si>
    <t>VANUZA BARBOSA DA NOBREGA</t>
  </si>
  <si>
    <t>WALBER BRUNO BRAZ DA SILVA</t>
  </si>
  <si>
    <t>ANA RAQUEL GERVASIO NEGREIROS</t>
  </si>
  <si>
    <t>ANDRE GALDINO PEREIRA</t>
  </si>
  <si>
    <t>ANDRE LUIS DE FREITAS OLIVEIRA</t>
  </si>
  <si>
    <t>ANDREY JUANN RAMOS DA CRUZ</t>
  </si>
  <si>
    <t>ARTHUR FORMIGA GUIMARAES</t>
  </si>
  <si>
    <t>CELIA RAMOS DA SILVA</t>
  </si>
  <si>
    <t>CRISTIANE KEILA DA SILVA</t>
  </si>
  <si>
    <t>DANIELLE ROCHA BERNARDINO</t>
  </si>
  <si>
    <t>ELTON VINICIUS ARAUJO SILVA</t>
  </si>
  <si>
    <t>EVANIZE CUSTODIO RODRIGUES</t>
  </si>
  <si>
    <t>FLAVIA MORGANA MONTEIRO</t>
  </si>
  <si>
    <t>GEOVANNA GOUVEIA DA SILVA</t>
  </si>
  <si>
    <t>GLAUCIA DE SOUZA FREIRE</t>
  </si>
  <si>
    <t>IONILDA SABINO DE ANDRADE</t>
  </si>
  <si>
    <t>ISABELA FARIAS DE SOUSA</t>
  </si>
  <si>
    <t>JOAO BOSCO FREIRE RANGEL</t>
  </si>
  <si>
    <t>JOSE LUCAS DE SOUSA</t>
  </si>
  <si>
    <t>JOSE WILTON DE FREITAS RAMOS</t>
  </si>
  <si>
    <t>JOSEDETE RAFAEL ALVES</t>
  </si>
  <si>
    <t>JOSEFA LINETE FERREIRA DE LIMA</t>
  </si>
  <si>
    <t>JULIANA JANSSEN ALBUQUERQUE ROLIM</t>
  </si>
  <si>
    <t>KELLY CRISTIANE ROCHA DE SOUZA</t>
  </si>
  <si>
    <t>LUCELIO AUGUSTO JUNIOR</t>
  </si>
  <si>
    <t>MARIA APARECIDA DE MELO PALMA</t>
  </si>
  <si>
    <t>MARIA DO SOCORRO DOS SANTOS</t>
  </si>
  <si>
    <t>MARILUCE DA SILVA BEZERRA</t>
  </si>
  <si>
    <t>MARIZETE PEREIRA DA SILVA</t>
  </si>
  <si>
    <t>MATHEUS DANTAS DE LUCENA</t>
  </si>
  <si>
    <t>MORGANA MICHELE ALVES DA SILVA</t>
  </si>
  <si>
    <t>PAULA CAMILA AGUIAR BARBOSA</t>
  </si>
  <si>
    <t>POLIANA DE SOUSA MELO</t>
  </si>
  <si>
    <t>RAQUEL MARIA SOARES RODRIGUES</t>
  </si>
  <si>
    <t>RENATA BARBOSA DA SILVA MORAIS</t>
  </si>
  <si>
    <t>SILVIO ARAUJO BARROS</t>
  </si>
  <si>
    <t>SUZY SILVA DE ARAUJO</t>
  </si>
  <si>
    <t>TIAGO MARQUES SAMPAIO</t>
  </si>
  <si>
    <t>WANDERSON JOSE RODRIGUES DO NASCIMENTO</t>
  </si>
  <si>
    <t>ADMA HENRIQUES COSTA</t>
  </si>
  <si>
    <t>ANA CRISTINA TRAJANO DA SILVA</t>
  </si>
  <si>
    <t>ANA FLAVIA BALBINO DOS SANTOS</t>
  </si>
  <si>
    <t>ANDRE MIRANDA DA SILVA</t>
  </si>
  <si>
    <t>ANTONIO SERGIO MARSICANO DE BRITO</t>
  </si>
  <si>
    <t>CAROLINA FIGUEIREDO LEITE FREIRE DA CRUZ</t>
  </si>
  <si>
    <t>DANIELLY MARTINS DOS SANTOS</t>
  </si>
  <si>
    <t>GRYGENA DOS SANTOS TARGINO RODRIGUES</t>
  </si>
  <si>
    <t>JANETE GOMES DE SOUZA</t>
  </si>
  <si>
    <t>JORGE DA SILVA NUNES</t>
  </si>
  <si>
    <t>KALINA LIGIA DE SOUSA LIMA</t>
  </si>
  <si>
    <t>KALINE DANTAS DUARTE</t>
  </si>
  <si>
    <t>KELVEN FELIX PEREIRA</t>
  </si>
  <si>
    <t>LUCAS DIEGO DE LIMA</t>
  </si>
  <si>
    <t>MARCELE SANTOS SILVA</t>
  </si>
  <si>
    <t>MARCIA MARIA DE SOUZA</t>
  </si>
  <si>
    <t>MARIA DO SOCORRO CARVALHO</t>
  </si>
  <si>
    <t>NELSON CORDEIRO DE OLIVEIRA NETO</t>
  </si>
  <si>
    <t>ROMARIO DE JESUS</t>
  </si>
  <si>
    <t>VALBER NUNES DA SILVA MENDES</t>
  </si>
  <si>
    <t>VALDIRIO ALEXANDRE GADELHA SEGUNDO</t>
  </si>
  <si>
    <t>ABEL ANDRADE DE ARAUJO</t>
  </si>
  <si>
    <t>ANA FABRICIA DA COSTA MEDEIROS</t>
  </si>
  <si>
    <t>ANA LIGYA ANTAS MIGUEL</t>
  </si>
  <si>
    <t>ANA OLIVIA BANDEIRA MONTEIRO VICTOR</t>
  </si>
  <si>
    <t>ANA PAULA NOBREGA DANTAS</t>
  </si>
  <si>
    <t>AYICE CHAVES SILVA</t>
  </si>
  <si>
    <t>BEATRIZ MOREIRA MEDEIROS</t>
  </si>
  <si>
    <t>BRUNA EDUARDA XAVIER ARRUDA DE ANDRADE</t>
  </si>
  <si>
    <t>CARMENILDA TAVARES DE ALMEIDA</t>
  </si>
  <si>
    <t>COSMA BEZERRA DE LIMA</t>
  </si>
  <si>
    <t>DIEGO LEAL MENDES</t>
  </si>
  <si>
    <t>DILANE FERREIRA RAMOS</t>
  </si>
  <si>
    <t>DJACIR BARREIROS ABILIO</t>
  </si>
  <si>
    <t>EVELANE GONCALO PINTO SOUZA</t>
  </si>
  <si>
    <t>FATIMA LUCIA CRUZ DE LACERDA</t>
  </si>
  <si>
    <t>FHELIPE LACERDA PONTES</t>
  </si>
  <si>
    <t>GABRIELA SANTANA DE OLIVEIRA</t>
  </si>
  <si>
    <t>GABRIELY CRISTINA QUEIROGA DINIZ</t>
  </si>
  <si>
    <t>GERALDA NUNES VIANA ABILIO</t>
  </si>
  <si>
    <t>GIRLENE BRASILIANO DO NASCIMENTO</t>
  </si>
  <si>
    <t>GISELMA DA COSTA RAMOS BARRETO</t>
  </si>
  <si>
    <t>GUSTAVO DE MENEZES PONTES DA COSTA</t>
  </si>
  <si>
    <t>HELGA ALVES BRASILEIRO</t>
  </si>
  <si>
    <t>IVETE PEREIRA DE ALMEIDA</t>
  </si>
  <si>
    <t>JAMISE RAMOS CAMPOS DA SILVA</t>
  </si>
  <si>
    <t>JOSE ANTONIO VILAR PEREIRA</t>
  </si>
  <si>
    <t>JOSE LEANDRO AGUIAR ARAUJO</t>
  </si>
  <si>
    <t>JOSEFA ALVES BARBOSA</t>
  </si>
  <si>
    <t>JOSEFA MARQUES SOUTO</t>
  </si>
  <si>
    <t>JULIA BRAGA BARBOSA GARCIA DE MEDEIROS</t>
  </si>
  <si>
    <t>KALLIEDSON MATHEUS LIMA VIEIRA</t>
  </si>
  <si>
    <t>LEANDRA BENTO DA SILVA</t>
  </si>
  <si>
    <t>LUCELIO AUGUSTO</t>
  </si>
  <si>
    <t>LUCIANO LOPES MEDEIROS</t>
  </si>
  <si>
    <t>MARCOS VINICIUS MELO DO NASCIMENTO</t>
  </si>
  <si>
    <t>MARIA APARECIDA FERREIRA FELIX</t>
  </si>
  <si>
    <t>MARIA BERNADETE BARROS LACERDA</t>
  </si>
  <si>
    <t>MARIA DA CONCEICAO ROCHA CABRAL</t>
  </si>
  <si>
    <t>MARIA DARLI DE LACERDA GOMES</t>
  </si>
  <si>
    <t>MARIA DAS DORES PINTO</t>
  </si>
  <si>
    <t>MARIA DE FATIMA SIQUEIRA COUTINHO SUASSUNA</t>
  </si>
  <si>
    <t>MARIA DE FATIMA SOARES DOS SANTOS</t>
  </si>
  <si>
    <t>MARIA DO SOCORRO ASSIS BANDEIRA</t>
  </si>
  <si>
    <t>MARIA IZABEL DA SILVA MOURA</t>
  </si>
  <si>
    <t>MARIA LUCIA NOBREGA LIMA MAIA</t>
  </si>
  <si>
    <t>MARILENE DE HOLANDA ALBUQUERQUE</t>
  </si>
  <si>
    <t>MARIZELIA GOMES DE CANTALICE</t>
  </si>
  <si>
    <t>MARLENE DA SILVA CHAVES</t>
  </si>
  <si>
    <t>MIRTO GUEDES BATISTA</t>
  </si>
  <si>
    <t>MONICA SUELY TRAJANO RODRIGUES</t>
  </si>
  <si>
    <t>MONICA TEJO BARROS</t>
  </si>
  <si>
    <t>NELSON DA SILVA FILHO</t>
  </si>
  <si>
    <t>PAULO JOSE MACEDO DE FARIAS</t>
  </si>
  <si>
    <t>QUEZIA FIDELIS FERREIRA</t>
  </si>
  <si>
    <t>RAYAN FERNANDES PEREIRA</t>
  </si>
  <si>
    <t>ROGERIO ELOI SILVA</t>
  </si>
  <si>
    <t>SAMUEL CAMILO KIM</t>
  </si>
  <si>
    <t>THISCIANE MOURA DE ANDRADE E SILVA</t>
  </si>
  <si>
    <t>TIAGO ALVES DE SOUSA</t>
  </si>
  <si>
    <t>VANDEMBERGUE ANTONIO DA SILVA</t>
  </si>
  <si>
    <t>AMANDA CAVALCANTE DO NASCIMENTO</t>
  </si>
  <si>
    <t>ANA PAULA PEREIRA DE SOUSA CORDAO</t>
  </si>
  <si>
    <t>ARTHUR RENNAN GERMANO NOBREGA</t>
  </si>
  <si>
    <t>AUGUSTO MATHEUS VASCONCELOS DE ARAUJO</t>
  </si>
  <si>
    <t>CARLA DANIELI BARBOSA VIEIRA</t>
  </si>
  <si>
    <t>CARLA MARY BATISTA HONORATO DOS SANTOS</t>
  </si>
  <si>
    <t>DAYANA KELLY CORDEIRO CAVALCANTI</t>
  </si>
  <si>
    <t>DIOGO PIERRE ALVES RODRIGUES</t>
  </si>
  <si>
    <t>ELISA CRISTINA AMORIM FERREIRA</t>
  </si>
  <si>
    <t>ENIENE POSSIANO BARREIRO ALMEIDA</t>
  </si>
  <si>
    <t>GABRIELLY EVELYN LOPES BARBOSA</t>
  </si>
  <si>
    <t>HEIDIANNE DE ALMEIDA FEITOSA</t>
  </si>
  <si>
    <t>HUGO MARCELO DE LIMA COSTA</t>
  </si>
  <si>
    <t>INACIOLINA PAULO DA SILVA CORDAO</t>
  </si>
  <si>
    <t>ISABEL CRISTINA FERNANDES COSTA</t>
  </si>
  <si>
    <t>ITALO BARROS MEIRA RAMOS</t>
  </si>
  <si>
    <t>JANSER RODRIGO GOMES</t>
  </si>
  <si>
    <t>JHONATAN DANIEL ALVES OLIVEIRA</t>
  </si>
  <si>
    <t>JOANNA LUISA BARROS DOS SANTOS</t>
  </si>
  <si>
    <t>JOAO MIGUEL DE MORAIS</t>
  </si>
  <si>
    <t>JOELMA VIEIRA DO NASCIMENTO DUARTE</t>
  </si>
  <si>
    <t>JOSE ALMIR SANTOS BASILIO FILHO</t>
  </si>
  <si>
    <t>JOSE GILDO AZEVEDO CIRINO</t>
  </si>
  <si>
    <t>LARISE CARMELIA DE FRANCA SILVA</t>
  </si>
  <si>
    <t>LUCIANA GONCALVES DURAND</t>
  </si>
  <si>
    <t>MARIA APARECIDA ARAGAO</t>
  </si>
  <si>
    <t>MARIA ESTER DE SOUZA</t>
  </si>
  <si>
    <t>MARIA HELENA DE SOUZA FARIAS</t>
  </si>
  <si>
    <t>MARIA THATIANE FERREIRA DE BRITO</t>
  </si>
  <si>
    <t>MONICA THAIS CORDEIRO DA SILVA</t>
  </si>
  <si>
    <t>PAULO CELIO RAMOS SOARES</t>
  </si>
  <si>
    <t>RAFAEL LEAL MATOS</t>
  </si>
  <si>
    <t>ROSIMERE OLIVEIRA DA COSTA</t>
  </si>
  <si>
    <t>VALBENE BARBOSA GUEDES</t>
  </si>
  <si>
    <t>VALDEMIR INACIO DE LIMA</t>
  </si>
  <si>
    <t>VANDA ELISABETE TAVARES MONTEIRO</t>
  </si>
  <si>
    <t>VANELLI MACIEL DOS SANTOS OLIVEIRA</t>
  </si>
  <si>
    <t>VERA LUCIA OLIVEIRA DE ARAUJO</t>
  </si>
  <si>
    <t>YOHANNA JAMILLA VILAR DE BRITO</t>
  </si>
  <si>
    <t>ANAIZE CHAIENNE DE OLIVEIRA ROCHA</t>
  </si>
  <si>
    <t>ANNY RAILDA ANGELO ALVENTINO</t>
  </si>
  <si>
    <t>ARTHUR CORREA SILVA</t>
  </si>
  <si>
    <t>CELIA CRISTINA BARBOSA QUEIROGA</t>
  </si>
  <si>
    <t>CHRYSTIANNE KERLENN VANDERLEY SOBRAL</t>
  </si>
  <si>
    <t>CLAUDIANE MACIEL DA ROCHA</t>
  </si>
  <si>
    <t>DENILSON FEITOSA DA COSTA</t>
  </si>
  <si>
    <t>ERICKA ARAUJO SANTOS</t>
  </si>
  <si>
    <t>FLAUBER NUNES VIEIRA DE MELO</t>
  </si>
  <si>
    <t>FRANCINALDO MACIEL DE BRITO</t>
  </si>
  <si>
    <t>GUILHERME MOES RIBEIRO DE SOUSA</t>
  </si>
  <si>
    <t>GUTIERRE FARIAS ALVES</t>
  </si>
  <si>
    <t>HALLEY CHAVES DA SILVA</t>
  </si>
  <si>
    <t>ISMENIA WALESKA BARROSO DE OLIVEIRA</t>
  </si>
  <si>
    <t>JOSEHYRES KLEBER FERREIRA NEVES</t>
  </si>
  <si>
    <t>LUCIA DE FATIMA LIMA MAIA</t>
  </si>
  <si>
    <t>LUIZ FELIPE ALIXANDRE SOARES DE MACEDO</t>
  </si>
  <si>
    <t>MARIA CELINA SARMENTO MARACAJA</t>
  </si>
  <si>
    <t>MARIA DAS NEVES DE SOUSA FARIAS</t>
  </si>
  <si>
    <t>MARIA EDNAMAR COELHO DE SOUSA ROLIM</t>
  </si>
  <si>
    <t>MARILEIDE BEZERRA DA SILVA</t>
  </si>
  <si>
    <t>MILTON RICARDO GONCALVES DE LIMA</t>
  </si>
  <si>
    <t>OLINDINA MICHELINE BARBOSA DAS NEVES</t>
  </si>
  <si>
    <t>PEDRO HENRIQUE LEITE DE SA</t>
  </si>
  <si>
    <t>TAMARA BASTOS GONCALVES</t>
  </si>
  <si>
    <t>VINICIUS ALMEIDA LEAO</t>
  </si>
  <si>
    <t>ADRIANO CESAR CABRAL DE ALMEIDA</t>
  </si>
  <si>
    <t>ALEXANDRE JOSE RAMOS DE FARIAS</t>
  </si>
  <si>
    <t>ALISON MORAIS BARROS</t>
  </si>
  <si>
    <t>ALLINE CATARINE MACEDO DE OLIVEIRA</t>
  </si>
  <si>
    <t>AMANDA DA SILVA PRATA</t>
  </si>
  <si>
    <t>ANNE ISABELLEY GONDIM DE FARIAS</t>
  </si>
  <si>
    <t>AQULA FRANCISCO RODRIGUES DE LIMA</t>
  </si>
  <si>
    <t>CAMILA RISTANISLEIA MUNIZ NUNES FEITOSA</t>
  </si>
  <si>
    <t>CARLOS AUGUSTO COSTA MONTEIRO</t>
  </si>
  <si>
    <t>CATARINA CLARA BARBOSA SOUSA MATIAS</t>
  </si>
  <si>
    <t>CLAUDIA PATRICIA PEREIRA SILVA</t>
  </si>
  <si>
    <t>CLELIO BARBOSA DE AGUIAR</t>
  </si>
  <si>
    <t>FABIANA MARIA DOS SANTOS SOUZA</t>
  </si>
  <si>
    <t>GENILDA GOUVEIA DA SILVA</t>
  </si>
  <si>
    <t>GIVALDO FALCAO DE ABREU</t>
  </si>
  <si>
    <t>JAIRO TELLYS JOVEM LEAL</t>
  </si>
  <si>
    <t>JOAO ELIAS DE SOUZA</t>
  </si>
  <si>
    <t>JOSE RIVALDO DE OLIVEIRA</t>
  </si>
  <si>
    <t>PASCALLY MARIA APARECIDA GUERRA ARAUJO FELIX</t>
  </si>
  <si>
    <t>PEDRO MARINHO DE ARAUJO</t>
  </si>
  <si>
    <t>PEDRO RAUNNY JOVEM DE FREITAS</t>
  </si>
  <si>
    <t>PRISCILLA ELLEN GALDINO DA SILVA</t>
  </si>
  <si>
    <t>RAFAEL LEANDRO DA SILVA NASCIMENTO</t>
  </si>
  <si>
    <t>TASSIA GABRIELLY DE MELO TERTO COSTA</t>
  </si>
  <si>
    <t>TIAGO RODRIGUES ARAUJO</t>
  </si>
  <si>
    <t>ADRIANA MARIA CARNEIRO CHAVES MIRANDA</t>
  </si>
  <si>
    <t>ADRIELMA SILVA DE SOUZA</t>
  </si>
  <si>
    <t>ADRINA NOGUEIRA GARCIA DE OLIVEIRA SEABRA</t>
  </si>
  <si>
    <t>ALEX ALVES CAMPELO</t>
  </si>
  <si>
    <t>ALEX COSTA FERREIRA</t>
  </si>
  <si>
    <t>ALEXANDRE GERVASIO DE LIMA</t>
  </si>
  <si>
    <t>CARLOS ALBERTO DO NASCIMENTO LIMA</t>
  </si>
  <si>
    <t>CLEONE MARIA ALVES</t>
  </si>
  <si>
    <t>DANILO DE LIMA PEREIRA</t>
  </si>
  <si>
    <t>DENIS NUNES BATISTA</t>
  </si>
  <si>
    <t>DENISSON FERREIRA DOS SANTOS</t>
  </si>
  <si>
    <t>EDINEIS NEVES CAVALCANTE</t>
  </si>
  <si>
    <t>FERNANDA MEDEIROS DE SOUSA</t>
  </si>
  <si>
    <t>FILIPE BARBOSA DA SILVA</t>
  </si>
  <si>
    <t>GABRIEL BARRETO DA SILVEIRA OLIVEIRA</t>
  </si>
  <si>
    <t>GEFERSON EDUARDO</t>
  </si>
  <si>
    <t>GERMANA CORREIA DE OLIVEIRA</t>
  </si>
  <si>
    <t>GILMAR CABRAL GOMES</t>
  </si>
  <si>
    <t>GIORDANA VAZ DUARTE</t>
  </si>
  <si>
    <t>GUSTAVO HENRIQUE BRITO SILVESTRE</t>
  </si>
  <si>
    <t>JOABBYSON DE AGUIAR FREIRE</t>
  </si>
  <si>
    <t>JOSE ELIAS DA SILVA</t>
  </si>
  <si>
    <t>JULIA ROCHA FRANCA DE ARAUJO</t>
  </si>
  <si>
    <t>JULIO CESAR GOMES FILHO</t>
  </si>
  <si>
    <t>KARINA VIANA DA SILVA</t>
  </si>
  <si>
    <t>LAURA LUCIELLY PEREIRA DA FONSECA</t>
  </si>
  <si>
    <t>LINALDA MARIA DA SILVA DE SOUTO</t>
  </si>
  <si>
    <t>LUCAS EVANGELISTA FERNANDES VIRGINIO</t>
  </si>
  <si>
    <t>LUIS AURICLELSON ANTAS MIGUEL</t>
  </si>
  <si>
    <t>MARCOS AURELIO DA MOTA HENRIQUES JUNIOR</t>
  </si>
  <si>
    <t>MARIA PRISCILA PORTO DE SOUSA</t>
  </si>
  <si>
    <t>MARIA SONIA FERREIRA DE ARAUJO</t>
  </si>
  <si>
    <t>MARIA SUELY GUEDES DA COSTA</t>
  </si>
  <si>
    <t>MARINALVA AGRA NOGUEIRA DE SOUZA</t>
  </si>
  <si>
    <t>NEUMA RODRIGUES PORTO</t>
  </si>
  <si>
    <t>POLLYANA CARDOSO DANTAS</t>
  </si>
  <si>
    <t>RIZIA JEZREEL GOMES SILVA</t>
  </si>
  <si>
    <t>ROBERTINA TEIXEIRA DA ROCHA</t>
  </si>
  <si>
    <t>SABRINA ROCHA SILVA</t>
  </si>
  <si>
    <t>SAMARA MARIA BELARMINO DA SILVA</t>
  </si>
  <si>
    <t>SARA ELEODORA DE ARAUJO</t>
  </si>
  <si>
    <t>SUZY LIDIANNE OLIVEIRA CAVALCANTI PEREIRA</t>
  </si>
  <si>
    <t>THIAGO LIMA MATIAS</t>
  </si>
  <si>
    <t>VALDIEGO JOSE MONTEIRO TAVARES</t>
  </si>
  <si>
    <t>VALQUIRIA DUARTE LIRA</t>
  </si>
  <si>
    <t>VILMAR PEREIRA DE MELO JUNIOR</t>
  </si>
  <si>
    <t>VINICIUS AMORIM BEJA</t>
  </si>
  <si>
    <t>YURI DEMIS WANDERLEY SANTOS ARAUJO</t>
  </si>
  <si>
    <t>ZELIA FIRMINA GURJAO SEGUNDA</t>
  </si>
  <si>
    <t>ANA CLAUDIA FERNANDES DE ARAUJO</t>
  </si>
  <si>
    <t>ANARAISA HELENA DE AGUIAR SILVEIRA ARAUJO</t>
  </si>
  <si>
    <t>ANTONIO DE ALMEIDA FILHO</t>
  </si>
  <si>
    <t>ARNILSON CAVALCANTE MONTENEGRO JUNIOR</t>
  </si>
  <si>
    <t>DAVID EMANUEL PAULO DA SILVA</t>
  </si>
  <si>
    <t>EDILMA DA SILVA SANTOS</t>
  </si>
  <si>
    <t>EDVALDO FREIRE DE OLIVEIRA</t>
  </si>
  <si>
    <t>ELIELMA GONCALO HENRIQUE</t>
  </si>
  <si>
    <t>ELIUDES TRAVASSOS DE MELO VIEIRA</t>
  </si>
  <si>
    <t>ERALDO KELVIN BRASIL DE AZEVEDO</t>
  </si>
  <si>
    <t>FABIANA ALVES DA SILVA</t>
  </si>
  <si>
    <t>FILIPE MARINHO DE ARAUJO</t>
  </si>
  <si>
    <t>FLAVIO ROBERTO GUIMARAES DE OLIVEIRA</t>
  </si>
  <si>
    <t>GERMANIA MAGNA DANTAS</t>
  </si>
  <si>
    <t>INACIO JOSE DA SILVA</t>
  </si>
  <si>
    <t>IRIS MENDES MOREIRA</t>
  </si>
  <si>
    <t>IZABEL MIRANDA ROCHA</t>
  </si>
  <si>
    <t>JACILENE COSTA DE MEDEIROS</t>
  </si>
  <si>
    <t>JEANE DA SILVA CAMPOS</t>
  </si>
  <si>
    <t>KEILANE RODRIGUES DE ANDRADE</t>
  </si>
  <si>
    <t>LILIANA PATRICIO VIEIRA</t>
  </si>
  <si>
    <t>MANUEL QUARESMA DE MENDONCA JUNIOR</t>
  </si>
  <si>
    <t>MATEUS LIRA BARRETO</t>
  </si>
  <si>
    <t>PAULO SERGIO MONTEIRO FERREIRA</t>
  </si>
  <si>
    <t>PAULO VIDAL GUANABARA DE AZEVEDO</t>
  </si>
  <si>
    <t>PEDRO ARBOES NETO</t>
  </si>
  <si>
    <t>RAYSSA ALVES OLIVEIRA FURTADO</t>
  </si>
  <si>
    <t>ROBSON BENICIO DE OLIVEIRA</t>
  </si>
  <si>
    <t>RODRIGO MARCELINO FELIX DE ANDRADE</t>
  </si>
  <si>
    <t>SIDCLEI ALVES DE ARAUJO</t>
  </si>
  <si>
    <t>SIMONE CARDOSO DE ALBUQUERQUE RAMOS</t>
  </si>
  <si>
    <t>WAGNER RODRIGUES OLIVEIRA</t>
  </si>
  <si>
    <t>YOLANDA MARIA DA SILVA</t>
  </si>
  <si>
    <t>ZELIA SILVA MEIRA</t>
  </si>
  <si>
    <t>ALICE FEITOSA ZENAIDE</t>
  </si>
  <si>
    <t>ALISSON SILVA AIRES</t>
  </si>
  <si>
    <t>ANA CAROLINA DE OLIVEIRA SILVA</t>
  </si>
  <si>
    <t>ANDRELANIA SILVA QUEIROZ</t>
  </si>
  <si>
    <t>BRUNO DANIEL FIGUEIREDO FERNANDES</t>
  </si>
  <si>
    <t>CLAUDECI DA SILVA RIBEIRO</t>
  </si>
  <si>
    <t>DANIEL PEREIRA DANTAS</t>
  </si>
  <si>
    <t>DEBORAH DE ANDRADE BORGES BARROS</t>
  </si>
  <si>
    <t>EDSON SANTOS</t>
  </si>
  <si>
    <t>GIOVANNA LOPES MARQUES</t>
  </si>
  <si>
    <t>GIRLANE LUCIO DA SILVA</t>
  </si>
  <si>
    <t>GUSTAVO DOS SANTOS ARAUJO</t>
  </si>
  <si>
    <t>HERLA DANIELY DE ARAUJO SALES SILVA</t>
  </si>
  <si>
    <t>HUGO BENICIO ARAUJO</t>
  </si>
  <si>
    <t>HYVNA HYALE CUNHA CAVALCANTI DE SOUZA</t>
  </si>
  <si>
    <t>IARA FERREIRA</t>
  </si>
  <si>
    <t>IGOR MATEUS DA SILVA SOUSA</t>
  </si>
  <si>
    <t>IZETE BARRETO DOS SANTOS</t>
  </si>
  <si>
    <t>JULIERME DO NASCIMENTO WANDERLEY</t>
  </si>
  <si>
    <t>JUSSARA BARBOSA DE FARIAS</t>
  </si>
  <si>
    <t>LEONARDO TAVARES SANTOS SOUSA</t>
  </si>
  <si>
    <t>LIGIA FERNANDES MARTINS DO NASCIMENTO</t>
  </si>
  <si>
    <t>LILIANE EMMANUELLE PINTO DA COSTA</t>
  </si>
  <si>
    <t>MAGDALA SILVA LEITE</t>
  </si>
  <si>
    <t>MANASSES ALVES DA SILVA</t>
  </si>
  <si>
    <t>MARIA DAS GRACAS BRASILEIRO</t>
  </si>
  <si>
    <t>MARIA DE FATIMA FERREIRA RIBEIRO</t>
  </si>
  <si>
    <t>MARIA ELZA MOREIRA</t>
  </si>
  <si>
    <t>MARINALDA DANTAS BARBOSA MARINHO</t>
  </si>
  <si>
    <t>MONALISA RODRIGUES DA SILVA</t>
  </si>
  <si>
    <t>NOILTON MONTEIRO DE SOUSA</t>
  </si>
  <si>
    <t>PAULO VICTOR ALVES DE SOUZA</t>
  </si>
  <si>
    <t>RINALDO SILVA</t>
  </si>
  <si>
    <t>RUBIANE DA COSTA FARIAS VITORINO</t>
  </si>
  <si>
    <t>SANDRA CECILIA ANTONINO DE ALMEIDA</t>
  </si>
  <si>
    <t>SAULO PATRICIO GONCALVES BARBOSA</t>
  </si>
  <si>
    <t>SUENIA SILVA DE OLIVEIRA</t>
  </si>
  <si>
    <t>SURAMA MICHELINE SILVA PEREIRA</t>
  </si>
  <si>
    <t>THALYA LANUSSE MONTENEGRO DE VASCONCELOS</t>
  </si>
  <si>
    <t>WENDERSON CARLOS DA SILVA ALVES</t>
  </si>
  <si>
    <t>ADRIANA DE SA COSTA</t>
  </si>
  <si>
    <t>ANA CLAUDIA DA SILVA SOBRAL</t>
  </si>
  <si>
    <t>ANA HIGINA DE ALMEIDA FARIAS</t>
  </si>
  <si>
    <t>ANA PAOLA DA SILVA</t>
  </si>
  <si>
    <t>AQUILA CABRAL DIAS CIRNE</t>
  </si>
  <si>
    <t>BIAGIO ITALO RIBEIRO GRISI PAIVA</t>
  </si>
  <si>
    <t>CAMILA DIAS SIMAO DE LACERDA</t>
  </si>
  <si>
    <t>CARLA DA SILVA LIMA</t>
  </si>
  <si>
    <t>CARLOS DANIEL ALENCAR DE ALCANTARA</t>
  </si>
  <si>
    <t>CARMEN ROSSANA NOBERTO DA COSTA</t>
  </si>
  <si>
    <t>DANIEL BRITO BARBOSA</t>
  </si>
  <si>
    <t>EDILMA BATISTA DE ARAUJO</t>
  </si>
  <si>
    <t>EMANUEL CLAUDIO FREIRE DA ROCHA</t>
  </si>
  <si>
    <t>EMIDIO DE ALMEIDA TRAVASSOS NOGUEIRA</t>
  </si>
  <si>
    <t>EMMELINE MILENE FIRMINO DE LIMA</t>
  </si>
  <si>
    <t>FABIO ROGERIO FERREIRA MARQUES DO NASCIMENTO</t>
  </si>
  <si>
    <t>FRANCIELLE SUENIA DA SILVA</t>
  </si>
  <si>
    <t>GERSONIA VIDAL DE NEGREIROS LIMA</t>
  </si>
  <si>
    <t>GILMAR DOS SANTOS ROLIM</t>
  </si>
  <si>
    <t>LAMARCK BEZERRA CABRAL</t>
  </si>
  <si>
    <t>LUDMILLA CAVALCANTI ANTUNES LUCENA</t>
  </si>
  <si>
    <t>MARCOS HENRIQUE SILVA DE FARIAS</t>
  </si>
  <si>
    <t>MARIA DAS GRACAS BATISTA DE ALMEIDA</t>
  </si>
  <si>
    <t>MARIA MIRIAN DA COSTA SILVEIRA</t>
  </si>
  <si>
    <t>ROSILENE MENESES DA SILVA</t>
  </si>
  <si>
    <t>THIAGO MEDEIROS SANTOS</t>
  </si>
  <si>
    <t>WALKCENIA ARAUJO SARMENTO</t>
  </si>
  <si>
    <t>ADELANDIA FARIAS SILVA</t>
  </si>
  <si>
    <t>ANDREA GRACE SILVA DE SOUZA</t>
  </si>
  <si>
    <t>CARLOS ALBERTO COSTA DA SILVA</t>
  </si>
  <si>
    <t>ELISANGELA CABRAL MOCO</t>
  </si>
  <si>
    <t>ERALDO DE ALMEIDA SILVA</t>
  </si>
  <si>
    <t>FABIO MEDEIROS FERNANDES</t>
  </si>
  <si>
    <t>FRANCISCO DENILSON DE SOUSA ALVES</t>
  </si>
  <si>
    <t>HERBETY CANDIDO DE ASSIS</t>
  </si>
  <si>
    <t>IZARELY VASCONCELOS DA CUNHA</t>
  </si>
  <si>
    <t>JOSE ENILSON FERNANDES</t>
  </si>
  <si>
    <t>JULIO CESAR SANTOS NASCIMENTO</t>
  </si>
  <si>
    <t>LETICIA AUGUSTO DE ARAUJO MOURA MONTENEGRO</t>
  </si>
  <si>
    <t>LUZENILDA RODRIGUES DA COSTA</t>
  </si>
  <si>
    <t>MARTA LUCIA ANDRADE HOLANDA</t>
  </si>
  <si>
    <t>MIRIAN BEZERRA DA FONSECA</t>
  </si>
  <si>
    <t>RONALDO JUSTINO DE ARAUJO JUNIOR</t>
  </si>
  <si>
    <t>SANDRA LAURA DA SILVA</t>
  </si>
  <si>
    <t>TIAGO SILVA OLIVEIRA</t>
  </si>
  <si>
    <t>ADALBERTO TEIXEIRA RODRIGUES</t>
  </si>
  <si>
    <t>ARUSKA VANESSA FIDELIS DE ALBUQUERQUE</t>
  </si>
  <si>
    <t>CARLOS DANIEL DA SILVA BARBOSA</t>
  </si>
  <si>
    <t>DANIEL LUIZ FERREIRA</t>
  </si>
  <si>
    <t>ERIBERTO SOUTO DE ANDRADE</t>
  </si>
  <si>
    <t>FLAVIANO DE MIRANDA SILVA</t>
  </si>
  <si>
    <t>GENILDA BARBOSA DE OLIVEIRA</t>
  </si>
  <si>
    <t>GUSTAVO DINIZ DO NASCIMENTO</t>
  </si>
  <si>
    <t>GUTEMBERGUE CAMPOS DE ALMEIDA</t>
  </si>
  <si>
    <t>IBIARA IONE SANTOS</t>
  </si>
  <si>
    <t>JESSICA CAMELO DE LIMA</t>
  </si>
  <si>
    <t>JOSE RICARDO</t>
  </si>
  <si>
    <t>JOSE ROBERTO GUEDES</t>
  </si>
  <si>
    <t>JOSE VALMI OLIVEIRA TORRES</t>
  </si>
  <si>
    <t>JULIANA NOBREGA DE ALMEIDA</t>
  </si>
  <si>
    <t>JUSSARA FERREIRA MELO</t>
  </si>
  <si>
    <t>KLEBER JORGE CANUTO</t>
  </si>
  <si>
    <t>LEANDRO GOMES DE SOUSA</t>
  </si>
  <si>
    <t>MAGNA JANE GOMES DA SILVA</t>
  </si>
  <si>
    <t>MARIA CATARINA ANANIAS DE ARAUJO</t>
  </si>
  <si>
    <t>MARIA CELIA CAVALCANTE DE PAULA E SILVA</t>
  </si>
  <si>
    <t>MARIA DE LOURDES MARINHO DOS SANTOS</t>
  </si>
  <si>
    <t>MARIA DO CARMO MOREIRA CAVALCANTI</t>
  </si>
  <si>
    <t>MARIA EDUARDA DE LIMA SILVA</t>
  </si>
  <si>
    <t>MARIA JOSENIA DUARTE PEREIRA</t>
  </si>
  <si>
    <t>MARIA JOZIENE DA SILVA SOUZA</t>
  </si>
  <si>
    <t>MARIA LUCIA MARQUES GAMBOA MORALES</t>
  </si>
  <si>
    <t>MARIA MADALENA LOPES FAUSTINO</t>
  </si>
  <si>
    <t>MARIANNE SOUSA BARBOSA</t>
  </si>
  <si>
    <t>NINIEDNA NIEDJA GOMES AMARO</t>
  </si>
  <si>
    <t>RICARDO MENESES DA SILVA</t>
  </si>
  <si>
    <t>ROMMEL JORGE BARBOSA DE SOUZA</t>
  </si>
  <si>
    <t>SERGIO SOARES DE TOLEDO</t>
  </si>
  <si>
    <t>TAIZA DA CUNHA SOARES</t>
  </si>
  <si>
    <t>VALDETE SABINO DA SILVA</t>
  </si>
  <si>
    <t>VIVIANE MARQUES SOUSA</t>
  </si>
  <si>
    <t>ADELMIR DE ARAUJO MACHADO JUNIOR</t>
  </si>
  <si>
    <t>ADRIANA DA SILVA MUNIZ</t>
  </si>
  <si>
    <t>APARECIDA DO SOCORRO ARAGAO DE LUCENA SOARES</t>
  </si>
  <si>
    <t>BARBARA DANIELE DOS SANTOS</t>
  </si>
  <si>
    <t>BRUNO RAFAEL DE ALBUQUERQUE GAUDENCIO</t>
  </si>
  <si>
    <t>CLENE PEREIRA LEITE DA SILVA</t>
  </si>
  <si>
    <t>FLAVIA GOMES COSTA</t>
  </si>
  <si>
    <t>FLAVIO GOMES DE FIGUEIREDO</t>
  </si>
  <si>
    <t>JANILSON BARROS DO NASCIMENTO</t>
  </si>
  <si>
    <t>JAYA SILVERIA BARRIOS</t>
  </si>
  <si>
    <t>JOSE JOELSON MENDONCA</t>
  </si>
  <si>
    <t>KENIO OLIVEIRA CABRAL</t>
  </si>
  <si>
    <t>LUIZ AUGUSTO DA COSTA SILVA</t>
  </si>
  <si>
    <t>MARCOS SERGIO FERREIRA</t>
  </si>
  <si>
    <t>MARIA CRISTINA VIDAL DE OLIVEIRA</t>
  </si>
  <si>
    <t>MARIA JOSE GERVASIO</t>
  </si>
  <si>
    <t>MARIA JOSETE BATISTA ROCHA</t>
  </si>
  <si>
    <t>MERCIA MARIA DA SILVA</t>
  </si>
  <si>
    <t>RITA IARA PEREIRA ALVES</t>
  </si>
  <si>
    <t>ROSANGELA DE FATIMA CLEMENTE SILVA</t>
  </si>
  <si>
    <t>ROSILENE RICARDO DE LIMA</t>
  </si>
  <si>
    <t>ROSILENE SABINO FURTADO</t>
  </si>
  <si>
    <t>TERESINHA DE JESUS OLIVEIRA MELO</t>
  </si>
  <si>
    <t>WILLAMS TEODOSIO DOS SANTOS</t>
  </si>
  <si>
    <t>ADALGIZA CAMELO DE LUCENA</t>
  </si>
  <si>
    <t>ADRINA NOGUEIRA GARCIA DE OLIVEIRA CHAGAS SEA</t>
  </si>
  <si>
    <t>ALCI DE SOUSA OLIVEIRA</t>
  </si>
  <si>
    <t>ALESSANDRA PEREIRA</t>
  </si>
  <si>
    <t>AMANDA DE SENA PEREIRA</t>
  </si>
  <si>
    <t>AMANDA DOS SANTOS SOUZA LEAL</t>
  </si>
  <si>
    <t>ANDREZA DA SILVA ARAUJO</t>
  </si>
  <si>
    <t>ANGELA FRANCINETE ALMEIDA DE MORAIS</t>
  </si>
  <si>
    <t>CAMILA DO NASCIMENTO CAMPOS</t>
  </si>
  <si>
    <t>CLAUDEQUE PEREIRA DUARTE</t>
  </si>
  <si>
    <t>CLAUDIA ARAUJO DE LUCENA</t>
  </si>
  <si>
    <t>CLAUMY GONCALVES GOUVEIA</t>
  </si>
  <si>
    <t>EUDES LEAL</t>
  </si>
  <si>
    <t>FABIANNA LOPES MACHADO DE OLIVEIRA</t>
  </si>
  <si>
    <t>FABRICIA TORREAO ARAUJO DE ALCANTARA</t>
  </si>
  <si>
    <t>FILIPE FENIX DE BRITO COSTA</t>
  </si>
  <si>
    <t>FREDERICO TRINDADE DE MEDEIROS</t>
  </si>
  <si>
    <t>GEYZIANE SILVA DO NASCIMENTO</t>
  </si>
  <si>
    <t>ISAAC COSTA</t>
  </si>
  <si>
    <t>JOAO DE PAIVA SILVA</t>
  </si>
  <si>
    <t>JOAQUIM SILVA PASSOS</t>
  </si>
  <si>
    <t>JOMAR FERNANDES VIEIRA LAURITZEN</t>
  </si>
  <si>
    <t>JOSE EMIDIO DE ARAUJO MAGALHAES JUNIOR</t>
  </si>
  <si>
    <t>JOSE GOMES DE ANDRADE</t>
  </si>
  <si>
    <t>JOSE VALNI CORDEIRO LIMA JUNIOR</t>
  </si>
  <si>
    <t>JUCILENE SANTOS DE NEGREIROS</t>
  </si>
  <si>
    <t>JUSCELINO TAVARES RIBEIRO</t>
  </si>
  <si>
    <t>LEANDRO CALIXTO HENRIQUES</t>
  </si>
  <si>
    <t>LIDIANE CORDEIRO RAFAEL DE ARAUJO</t>
  </si>
  <si>
    <t>LUCIANO MEDEIROS DE SOUZA</t>
  </si>
  <si>
    <t>MARCELA DE ARAUJO LIRA</t>
  </si>
  <si>
    <t>MARCUS VINICIUS CANDIDO BEZERRA</t>
  </si>
  <si>
    <t>MARIA DO SOCORRO FRANCA SOUTO MAIOR</t>
  </si>
  <si>
    <t>MARIA SUELI FRAGOSO MORAES MONTENEGRO</t>
  </si>
  <si>
    <t>MARY KATIUSCIA BRANDAO BARBOZA</t>
  </si>
  <si>
    <t>MORGANA RAPOSO LICARIAO</t>
  </si>
  <si>
    <t>NATANIEL MARCOS GOMES DA CRUZ</t>
  </si>
  <si>
    <t>POLIANE MOREIRA FERREIRA</t>
  </si>
  <si>
    <t>RAFAEL AUGUSTO ALBUQUERQUE MACEDO</t>
  </si>
  <si>
    <t>RITA DE CASSIA MARTINS</t>
  </si>
  <si>
    <t>RODRIGO JERONIMO DA SILVA</t>
  </si>
  <si>
    <t>ROGERIO JORGE MARINHO DE MENEZES</t>
  </si>
  <si>
    <t>ROSENILDO BRAZ DOS SANTOS</t>
  </si>
  <si>
    <t>SHIRLEIDE KARINE BARROS RIBEIRO</t>
  </si>
  <si>
    <t>SIMONE ARAUJO FREIRE</t>
  </si>
  <si>
    <t>STEPHANY DINIZ SILVA MINEIRO</t>
  </si>
  <si>
    <t>TANCREDO ANTONIO SOUZA NEVES</t>
  </si>
  <si>
    <t>THIAGO RODRIGUES BEZERRA LEAO</t>
  </si>
  <si>
    <t>TIAGO FERNANDES ALVES</t>
  </si>
  <si>
    <t>VERONICA LIMA DE ALMEIDA CALDEIRA</t>
  </si>
  <si>
    <t>WELLERSON LEITE DE ANDRADE</t>
  </si>
  <si>
    <t>WESKLEMYR LACERDA PEREIRA</t>
  </si>
  <si>
    <t>ANA CLAUDIA GUEDES DOS SANTOS</t>
  </si>
  <si>
    <t>ANDERSON GOMES DOS SANTOS</t>
  </si>
  <si>
    <t>DAMARES DO NASCIMENTO FERNANDES COSTA</t>
  </si>
  <si>
    <t>DEBORA DO NASCIMENTO FERNANDES DE ALENCAR</t>
  </si>
  <si>
    <t>EULER SOARES FRANCO</t>
  </si>
  <si>
    <t>FLAVIO JORDAO FLOR DE OLIVEIRA</t>
  </si>
  <si>
    <t>GERLANDIA VALESKA DA SILVA</t>
  </si>
  <si>
    <t>JANAINA NUNES DE PAULA CAMPOS</t>
  </si>
  <si>
    <t>JOCELIO PROCOPIO SIMPLICIO</t>
  </si>
  <si>
    <t>JONAS HENRIQUE DE FREITAS</t>
  </si>
  <si>
    <t>JORGE ALBERTO MARTINS DE ARAUJO</t>
  </si>
  <si>
    <t>JOSE GUEDES DA SILVA</t>
  </si>
  <si>
    <t>JOSEFA COSTA ALVES</t>
  </si>
  <si>
    <t>LARISSA GABRIELLE LUCENA MARQUES</t>
  </si>
  <si>
    <t>MAGNA SIMONE ALBUQUERQUE DE LIMA</t>
  </si>
  <si>
    <t>MARIA BERNADETE ALBINO DE LIMA</t>
  </si>
  <si>
    <t>MARIA LUCINETE ELIAS MAIA</t>
  </si>
  <si>
    <t>MONALISA CRISTINA SILVA MEDEIROS</t>
  </si>
  <si>
    <t>NAGIDA MARIA DA SILVA PAIVA</t>
  </si>
  <si>
    <t>NEMISE FERREIRA GUEDES</t>
  </si>
  <si>
    <t>NEYDE FERREIRA DE OLIVEIRA FEITOSA</t>
  </si>
  <si>
    <t>PABLO DA SILVA ROSA</t>
  </si>
  <si>
    <t>PAULO ROBERTO SOUTO MAIOR</t>
  </si>
  <si>
    <t>RAIMUNDO CANDIDO TEIXEIRA JUNIOR</t>
  </si>
  <si>
    <t>REGINA PAULA SILVA DA SILVEIRA</t>
  </si>
  <si>
    <t>RENATA DE ASSIS SOUSA BORBA</t>
  </si>
  <si>
    <t>RENATO PEREIRA DANTAS</t>
  </si>
  <si>
    <t>ROSALIA BATISTA ARAUJO DE MELO</t>
  </si>
  <si>
    <t>ROSANGELA DA SILVA LIRA</t>
  </si>
  <si>
    <t>SCARLLETY DELGADO DE ALMEIDA</t>
  </si>
  <si>
    <t>SHEILA SORAIA ARAUJO MEDEIROS</t>
  </si>
  <si>
    <t>SOCRATES JOSE VASCONCELOS MARTINS</t>
  </si>
  <si>
    <t>VERONICA MARIA DE LIMA SILVA</t>
  </si>
  <si>
    <t>YARA MICHELE QUERINO BARBOZA FREIRE DOS SANTO</t>
  </si>
  <si>
    <t>ALBA APARECIDA CAMPOS MARTINS</t>
  </si>
  <si>
    <t>ANA LUCIA NUNES VELEZ</t>
  </si>
  <si>
    <t>ANA MARIA DO BOMFIM BARBOSA</t>
  </si>
  <si>
    <t>ANTONIO PEREIRA CARDOSO DA SILVA FILHO</t>
  </si>
  <si>
    <t>CAMYLLA EDUARDA DE BRITO NASCIMENTO</t>
  </si>
  <si>
    <t>DELANY MATIAS SOUZA</t>
  </si>
  <si>
    <t>ELI RAMOS DA SILVA</t>
  </si>
  <si>
    <t>EMILIA DE LOURDES ALBUQUERQUE MONTEIRO</t>
  </si>
  <si>
    <t>FABIO ARRUDA VICENTE</t>
  </si>
  <si>
    <t>FLAVIO REGIS DINIZ</t>
  </si>
  <si>
    <t>GABRIELA COSTA MORAES FELIX</t>
  </si>
  <si>
    <t>JOSE ANTONIO DOS SANTOS NETO</t>
  </si>
  <si>
    <t>MARIA MARGARIDA GERVAZIO</t>
  </si>
  <si>
    <t>MARIELZA ALMEIDA CASTRO LUCENA</t>
  </si>
  <si>
    <t>MARIO ANDRE DE OLIVEIRA</t>
  </si>
  <si>
    <t>MARTINHA LILIANE PEREIRA DOS SANTOS</t>
  </si>
  <si>
    <t>OTONILSON DE SOUSA MEDEIROS</t>
  </si>
  <si>
    <t>PALOMA DO NASCIMENTO OLIVEIRA</t>
  </si>
  <si>
    <t>RENATO DA SILVA LIMA</t>
  </si>
  <si>
    <t>SANDRA MARIA ROMAO BALBINO</t>
  </si>
  <si>
    <t>TAMARA TELMA LOPES COUTINHO</t>
  </si>
  <si>
    <t>ADEMILSON DARI DOS SANTOS</t>
  </si>
  <si>
    <t>ADRIANA MARIA ANDRADE DA SILVA</t>
  </si>
  <si>
    <t>ADRIANO RAIMUNDO CAVALCANTE</t>
  </si>
  <si>
    <t>ALANA RAQUEL BRASILEIRO COSTA</t>
  </si>
  <si>
    <t>ALEXANDRA FARIAS BEZERRA</t>
  </si>
  <si>
    <t>AMILTON DE MELO LEITAO</t>
  </si>
  <si>
    <t>ANDRELINO COSTA FERREIRA</t>
  </si>
  <si>
    <t>ANTONIO FRANCISCO DA SILVA</t>
  </si>
  <si>
    <t>ANTONY DA SILVA FERREIRA</t>
  </si>
  <si>
    <t>BRUNA RIBEIRO DE SOUSA</t>
  </si>
  <si>
    <t>CELLYANE SOUSA NEGREIROS FARIAS</t>
  </si>
  <si>
    <t>CLAUDIO DA COSTA BARROSO NETO</t>
  </si>
  <si>
    <t>CLEBER GORDIANO DOS SANTOS</t>
  </si>
  <si>
    <t>DANIEL DE SOUZA SILVA</t>
  </si>
  <si>
    <t>DIEGO LEITE SEVERO</t>
  </si>
  <si>
    <t>EDUARDO CHAGAS TRAJANO</t>
  </si>
  <si>
    <t>ELIANA CASIMIRO DA SILVEIRA</t>
  </si>
  <si>
    <t>EMANNUELLA HAYANNA ALVES DE LIRA DURAND</t>
  </si>
  <si>
    <t>FABRICIO DE LIMA SILVA</t>
  </si>
  <si>
    <t>FELIPE RAPHAEL PAGANINI DE QUEIROZ</t>
  </si>
  <si>
    <t>FRANCINALVA SALES ALVES</t>
  </si>
  <si>
    <t>GIRLENE RAMOS DE ARAUJO SOUTO</t>
  </si>
  <si>
    <t>IZABEL ROSANIA DE LIMA MOTA</t>
  </si>
  <si>
    <t>JHULY ANE DE SOUSA SILVA</t>
  </si>
  <si>
    <t>JOSE HELIO BARBOSA</t>
  </si>
  <si>
    <t>JOSE NILSON DE LIMA BEZERRA</t>
  </si>
  <si>
    <t>JOSENBERG ALVES DE LIMA</t>
  </si>
  <si>
    <t>JOY JOAQUIM PEDRO DA COSTA</t>
  </si>
  <si>
    <t>KATIA CILENE DE SOUZA</t>
  </si>
  <si>
    <t>LETICIA SILVA SOUTO NEIVA</t>
  </si>
  <si>
    <t>LINAIARA SANTOS HERMINIO DE MELO</t>
  </si>
  <si>
    <t>MAGIANE DO REGO SANTOS SILVA</t>
  </si>
  <si>
    <t>MARCIA MARIA BEZERRA GUIMARAES</t>
  </si>
  <si>
    <t>MARCILIO DE MORAES JUNIOR</t>
  </si>
  <si>
    <t>NINFA PEREIRA DUARTE</t>
  </si>
  <si>
    <t>NIVANDA SOARES AGRA</t>
  </si>
  <si>
    <t>PETRUCIO RIBEIRO DA SILVA</t>
  </si>
  <si>
    <t>PRISCILA RAPOSO ANANIAS</t>
  </si>
  <si>
    <t>RAQUEL MEDEIROS FARIAS</t>
  </si>
  <si>
    <t>REGINA COELI LIMA CLEMENTINO</t>
  </si>
  <si>
    <t>RENALY SANTOS DA SILVA</t>
  </si>
  <si>
    <t>ROSILENE ABREU DIAS E SILVA</t>
  </si>
  <si>
    <t>SHEILA FERREIRA LEITE DE SOUZA</t>
  </si>
  <si>
    <t>TELMA GALDINO</t>
  </si>
  <si>
    <t>UBIRATAN LEAL DE OLIVEIRA</t>
  </si>
  <si>
    <t>UYAMMA INNAYE DE ARAUJO AGUIAR</t>
  </si>
  <si>
    <t>VANESSA PEREIRA DA SILVA</t>
  </si>
  <si>
    <t>AMANDA RAFAELLA MENEZES DE ASSIS</t>
  </si>
  <si>
    <t>ANA APARECIDA ALENCAR VASQUES</t>
  </si>
  <si>
    <t>DALILA VILAR DE CARVALHO</t>
  </si>
  <si>
    <t>DAYSE LUCID NASCIMENTO SOUZA</t>
  </si>
  <si>
    <t>DENIZE MARIA DO NASCIMENTO SOUZA</t>
  </si>
  <si>
    <t>EDILSON CADETE LEVINO JUNIOR</t>
  </si>
  <si>
    <t>EDVANA DOS SANTOS VIEIRA</t>
  </si>
  <si>
    <t>EMANUEL BARROS ROMA</t>
  </si>
  <si>
    <t>FABIANA DE SOUSA OLIVEIRA</t>
  </si>
  <si>
    <t>GENIGLAUCIO GUSMAO</t>
  </si>
  <si>
    <t>GEORGIA CRISTINA DE SOUSA OLIVEIRA</t>
  </si>
  <si>
    <t>GEOVANA NOBREGA NOGUEIRA</t>
  </si>
  <si>
    <t>HELLEN CARLITA MEDEIROS BARRETO</t>
  </si>
  <si>
    <t>INGREDY MENESES CAVALCANTI DE ALBUQUERQUE</t>
  </si>
  <si>
    <t>JERONIMO RANIERY MARINHO DE MENEZES</t>
  </si>
  <si>
    <t>MANOEL MARCOS NASCIMENTO DOS SANTOS</t>
  </si>
  <si>
    <t>MARIA DO SOCORRO COSTA</t>
  </si>
  <si>
    <t>MELANIA BULCAO ALMEIDA</t>
  </si>
  <si>
    <t>RAFAEL DA SILVA ABREU</t>
  </si>
  <si>
    <t>RAFAELA LEITE ARAUJO</t>
  </si>
  <si>
    <t>RALYNE ROCHA DOS SANTOS</t>
  </si>
  <si>
    <t>RAYSSA WADJA SILVEIRA DA CUNHA</t>
  </si>
  <si>
    <t>ROSELY BEZERRA DE QUEIROZ</t>
  </si>
  <si>
    <t>SAMARA ARAUJO MELO</t>
  </si>
  <si>
    <t>SIMONE FERREIRA DA SILVA DANTAS</t>
  </si>
  <si>
    <t>TASSIA FERNANDA SANTOS REIS</t>
  </si>
  <si>
    <t>THARCIO MICHEL CASTRO LUCENA</t>
  </si>
  <si>
    <t>VALERIO BERNARDO MARINHO</t>
  </si>
  <si>
    <t>VANDERLEIA GOMES DOS SANTOS</t>
  </si>
  <si>
    <t>YALE TRAVASSOS DA COSTA</t>
  </si>
  <si>
    <t>ZELIA VALERIO JUVITO</t>
  </si>
  <si>
    <t>ADRIELLY MEDEIROS MARTINS</t>
  </si>
  <si>
    <t>ALLISON LUNA MATIAS</t>
  </si>
  <si>
    <t>ANTONIO FRANCISCO MUNIZ DE MEDEIROS</t>
  </si>
  <si>
    <t>ANTONIO PEREIRA BRANDAO JUNIOR</t>
  </si>
  <si>
    <t>BOANERGES DE QUEIROZ ALVES JUNIOR</t>
  </si>
  <si>
    <t>CARLA GIBSON DE FREITAS</t>
  </si>
  <si>
    <t>CELEIDE MELO SANTOS</t>
  </si>
  <si>
    <t>DORIS DEIZE GOMES DE SOUSA</t>
  </si>
  <si>
    <t>EMERSON NICKSON DOS SANTOS SILVA</t>
  </si>
  <si>
    <t>FABIANA GOMES DA SILVA</t>
  </si>
  <si>
    <t>FABIANO COELHO SALES</t>
  </si>
  <si>
    <t>FLORINDA TEODOSIO DE MEDEIROS</t>
  </si>
  <si>
    <t>GILMA CATAO DE SOUSA</t>
  </si>
  <si>
    <t>GIOVANE NEVES DO NASCIMENTO</t>
  </si>
  <si>
    <t>IVANIA LUCIA RIBEIRO DE SOUZA</t>
  </si>
  <si>
    <t>JOAO EUDES DO NASCIMENTO ALVES</t>
  </si>
  <si>
    <t>KARLA POLLYANNA DE CARVALHO NASCIMENTO</t>
  </si>
  <si>
    <t>LEVINA ISABEL FERREIRA DE FARIAS</t>
  </si>
  <si>
    <t>LUCIO FLAVIO LEITE BRITTO</t>
  </si>
  <si>
    <t>MARIA DE FATIMA RAMOS DE QUEIROZ</t>
  </si>
  <si>
    <t>MARIA LUCIANA AZEVEDO FREIRE ARRUDA</t>
  </si>
  <si>
    <t>MARIA LUIZA FERREIRA SILVA</t>
  </si>
  <si>
    <t>MARIA SIMONE MEDEIROS DE ARAUJO</t>
  </si>
  <si>
    <t>MATUSALEM MELO CORDEIRO</t>
  </si>
  <si>
    <t>MIRNA SPINELLI DE OLIVEIRA</t>
  </si>
  <si>
    <t>POLIANA DE BRITO MORAIS</t>
  </si>
  <si>
    <t>RACHEL GONCALVES CAVALCANTI</t>
  </si>
  <si>
    <t>RAFAEL BORBA CARDOSO</t>
  </si>
  <si>
    <t>REJANIRA ALVES GERTRUDES</t>
  </si>
  <si>
    <t>RIVANILDO GARCIA DA SILVA</t>
  </si>
  <si>
    <t>ROMULO DA COSTA ARAUJO</t>
  </si>
  <si>
    <t>RUBENIA CAVALCANTE PEREIRA</t>
  </si>
  <si>
    <t>SORAYA MARTINS CAMELO</t>
  </si>
  <si>
    <t>VANIA LIGIA PESSOA</t>
  </si>
  <si>
    <t>VANUSA DA SILVA SANTOS</t>
  </si>
  <si>
    <t>ALLISSON BATISTA DA SILVA</t>
  </si>
  <si>
    <t>ALONSO ALMEIDA</t>
  </si>
  <si>
    <t>ANNA LUISA MARQUES DUARTE CATAO</t>
  </si>
  <si>
    <t>BRUNO EMMANUEL BENICIO NOBREGA</t>
  </si>
  <si>
    <t>BRUNO HENRIQUE DANTAS BRASIL</t>
  </si>
  <si>
    <t>BRUNO RODRIGUES CAMPOS</t>
  </si>
  <si>
    <t>CARLOS PEREIRA DE ALMEIDA</t>
  </si>
  <si>
    <t>EDNEIDE BARBOSA DA SILVA</t>
  </si>
  <si>
    <t>ERANDI ANDRADE DE MOURA SAMPAIO</t>
  </si>
  <si>
    <t>FABIANA DE SOUSA CASTELO BRANCO DE MELO SILVA</t>
  </si>
  <si>
    <t>FABRICIA IRIS DE ARRUDA</t>
  </si>
  <si>
    <t>FRANCISCA BENTO DA SILVA</t>
  </si>
  <si>
    <t>FRANCISCO EFIGENIO BRAS</t>
  </si>
  <si>
    <t>HAROLDO LIMEIRA DE AQUINO</t>
  </si>
  <si>
    <t>JOAO GABRIEL SOARES PEREIRA</t>
  </si>
  <si>
    <t>JOSE DE SOUSA CAMPOS JUNIOR</t>
  </si>
  <si>
    <t>KALINE ROSARIO MORAIS FERREIRA</t>
  </si>
  <si>
    <t>KEYTT AMARAL DA SILVA</t>
  </si>
  <si>
    <t>KILDERE GUIMARAES CANTALICE</t>
  </si>
  <si>
    <t>MARCIA CRISTINA DE ARAUJO</t>
  </si>
  <si>
    <t>MARIA BANDEIRA DE LUCENA</t>
  </si>
  <si>
    <t>MARIA CLAUDIA CAVALCANTE</t>
  </si>
  <si>
    <t>MARIA DO SOCORRO MONTEIRO ARAUJO</t>
  </si>
  <si>
    <t>MARLENE MACARIO DE OLIVEIRA</t>
  </si>
  <si>
    <t>MATTHEUS SILVA LIRA</t>
  </si>
  <si>
    <t>MAURA RAFAELLA CAMPOS LEITE</t>
  </si>
  <si>
    <t>MIKAELLY BATISTA DA SILVA</t>
  </si>
  <si>
    <t>RAIMUNDO JOAO DOS SANTOS JUNIOR</t>
  </si>
  <si>
    <t>RITA MARIA CORDEIRO DE MENEZES TROVAO</t>
  </si>
  <si>
    <t>SONALY DUARTE DE OLIVEIRA</t>
  </si>
  <si>
    <t>WANDERSON PATRICK FARIAS LIMA</t>
  </si>
  <si>
    <t>ANA MARIA SOUSA MACEDO PIMENTEL</t>
  </si>
  <si>
    <t>ANA PAULA CUNHA PESSOA</t>
  </si>
  <si>
    <t>ANA PAULA DE OLIVEIRA</t>
  </si>
  <si>
    <t>ANGELA MARIA DA SILVA SANTOS</t>
  </si>
  <si>
    <t>CAMILA DE LIMA NEVES</t>
  </si>
  <si>
    <t>CELINA LIGIA DO NASCIMENTO</t>
  </si>
  <si>
    <t>EDILENE ELOY DE ALMEIDA</t>
  </si>
  <si>
    <t>EDILEUSA SUELI ARAUJO</t>
  </si>
  <si>
    <t>ELAINE CRISTINA SANTOS GOMES</t>
  </si>
  <si>
    <t>ELIDA ELOY DE ALMEIDA</t>
  </si>
  <si>
    <t>ELLEN CARLA LUCENA GALDINO</t>
  </si>
  <si>
    <t>ESTER DE FATIMA DA SILVA DINIZ</t>
  </si>
  <si>
    <t>FERNANDA LARISSA SANTOS SOUZA</t>
  </si>
  <si>
    <t>GIZELA RODRIGUES FERREIRA</t>
  </si>
  <si>
    <t>HELEN CAROLLINE MACEDO DE OLIVEIRA</t>
  </si>
  <si>
    <t>HERIKA ALVES FARIAS DANTAS</t>
  </si>
  <si>
    <t>ISMENIA POLLYANNA FRAZAO MONTEIRO SILVA</t>
  </si>
  <si>
    <t>IVANILDA CRUZ DA SILVA</t>
  </si>
  <si>
    <t>IVANILDA MARIA DOS SANTOS</t>
  </si>
  <si>
    <t>IVONETE SILVA CORDEIRO</t>
  </si>
  <si>
    <t>IZABEL CRISTINA DE FARIAS BARBOSA</t>
  </si>
  <si>
    <t>IZABEL FERNANDES BARROS</t>
  </si>
  <si>
    <t>JOSELIA TALYTA CAMELO DO NASCIMENTO</t>
  </si>
  <si>
    <t>JOSILDA ANDRADE COSTA</t>
  </si>
  <si>
    <t>JOSINEIDE XAVIER SANTOS</t>
  </si>
  <si>
    <t>LUANNA SOANY DE ALBUQUERQUE LIMEIRA</t>
  </si>
  <si>
    <t>LUCIANA LIMA</t>
  </si>
  <si>
    <t>LUCIANA TAVARES PEQUENO</t>
  </si>
  <si>
    <t>MARGARIDA SILVA SOUSA</t>
  </si>
  <si>
    <t>MARIA APARECIDA DE SOUZA SILVA</t>
  </si>
  <si>
    <t>MARIA DAS DORES MUNIZ ALVES</t>
  </si>
  <si>
    <t>MARIA DAS GRACAS DANTAS</t>
  </si>
  <si>
    <t>MARIA DO SOCORRO BATISTA NOGUEIRA</t>
  </si>
  <si>
    <t>MARIA DO SOCORRO DA CUNHA ARAUJO SOUSA</t>
  </si>
  <si>
    <t>MARIA DO SOCORRO GUIMARAES SOUZA</t>
  </si>
  <si>
    <t>MARIA ROSENILDA SILVA GUEDES</t>
  </si>
  <si>
    <t>MARIA ROZANGELA RIBEIRO DE MELO</t>
  </si>
  <si>
    <t>MARINALVA DOS SANTOS OLIVEIRA</t>
  </si>
  <si>
    <t>MARISTELA DA SILVA COSTA ARRUDA</t>
  </si>
  <si>
    <t>MARIZELIA DIAS DA SILVA</t>
  </si>
  <si>
    <t>MONICA PEREIRA DA SILVA</t>
  </si>
  <si>
    <t>ONEIDE ARAUJO DE LIMA</t>
  </si>
  <si>
    <t>PRISCILA DE ALMEIDA SILVA</t>
  </si>
  <si>
    <t>RAFAELA SANTOS DE CARVALHO SCHAFER</t>
  </si>
  <si>
    <t>REGIANE APARECIDA CEZARIO SILVA</t>
  </si>
  <si>
    <t>ROSANGELA MARIA BRITO DE OLIVEIRA</t>
  </si>
  <si>
    <t>ROSEANE SILVA CABRAL FERREIRA</t>
  </si>
  <si>
    <t>SONIA MARIA FRANKLIN ARAUJO</t>
  </si>
  <si>
    <t>SUENIA LIGIA SILVA RODRIGUES</t>
  </si>
  <si>
    <t>VERONICA SILVA FREITAS</t>
  </si>
  <si>
    <t>ADELANIA GOUVEIA LIMA</t>
  </si>
  <si>
    <t>ADERDILANIA IANE BARBOSA DE AZEVEDO</t>
  </si>
  <si>
    <t>ALEXSANDRA BARBOSA SILVA</t>
  </si>
  <si>
    <t>ANA CAMILA FERREIRA SIMOES</t>
  </si>
  <si>
    <t>ANA CRISTINA ANDRADE SILVA SANTOS</t>
  </si>
  <si>
    <t>ANGELA PAULA NUNES FERREIRA</t>
  </si>
  <si>
    <t>ANTONIO CARLOS SOUSA LIMEIRA</t>
  </si>
  <si>
    <t>CHRISTIANNE TORRES LIRA FARIAS</t>
  </si>
  <si>
    <t>CIRLENE ALMEIDA DA SILVA</t>
  </si>
  <si>
    <t>CLELIA DE ALMEIDA AGRA ALBUQUERQUE</t>
  </si>
  <si>
    <t>EDNA JULIA DA SILVA</t>
  </si>
  <si>
    <t>ELIANA CRISTINA SILVEIRA DE ANDRADE</t>
  </si>
  <si>
    <t>ELIANE FARIAS ANANIAS</t>
  </si>
  <si>
    <t>ERONILDO RIBEIRO DA SILVA</t>
  </si>
  <si>
    <t>FABIANA GOMES MONTEIRO PINTO DE AZEVEDO</t>
  </si>
  <si>
    <t>FRANCISCO BORGES DE MESQUITA</t>
  </si>
  <si>
    <t>FRANCISCO PAULO DE ASSIS</t>
  </si>
  <si>
    <t>GELDER NEVES GONCALVES</t>
  </si>
  <si>
    <t>HERBERT DE ANDRADE OLIVEIRA</t>
  </si>
  <si>
    <t>IZAQUE GOMES DE SOUZA</t>
  </si>
  <si>
    <t>JACIARA NITCHELIE CANTALICE MARQUES</t>
  </si>
  <si>
    <t>JOELMA LOPES DA COSTA</t>
  </si>
  <si>
    <t>JOSEILSON DANTAS DOS SANTOS</t>
  </si>
  <si>
    <t>KENNIA MARIA FERREIRA DOS SANTOS</t>
  </si>
  <si>
    <t>LAUDILENE BARBOZA SILVA</t>
  </si>
  <si>
    <t>LIDIANE PEREIRA DO NASCIMENTO</t>
  </si>
  <si>
    <t>LILIANE DA SILVA ARAUJO</t>
  </si>
  <si>
    <t>LILIANN ROSE PEREIRA DE FREITAS</t>
  </si>
  <si>
    <t>LUCIA APARECIDA SILVA LIMA</t>
  </si>
  <si>
    <t>LUIZ PHILIPPE DE CASTRO</t>
  </si>
  <si>
    <t>MARCIO TAVARES LOURENCO</t>
  </si>
  <si>
    <t>MARIA ALESSANDRA RIBEIRO DA SILVA</t>
  </si>
  <si>
    <t>MARIA DO SOCORRO JERONYMO LIMA</t>
  </si>
  <si>
    <t>MARIA JOSE CUNHA DANTAS</t>
  </si>
  <si>
    <t>MARIA LUZINETE MEDEIROS SANTANA</t>
  </si>
  <si>
    <t>MARIA NUNES DA SILVA</t>
  </si>
  <si>
    <t>MARLENE DE SOUZA SIZERNANDO</t>
  </si>
  <si>
    <t>PATRICIA MARQUES HOSTIO MONTEIRO</t>
  </si>
  <si>
    <t>RICARDO SILVA COSTA</t>
  </si>
  <si>
    <t>RILDO AZEVEDO DE SOUZA</t>
  </si>
  <si>
    <t>TAMARA NOBREGA AMORIM BORGES</t>
  </si>
  <si>
    <t>WALDIVIA DE MACEDO OLIVEIRA</t>
  </si>
  <si>
    <t>ADRIELLY SORAYA GONCALVES RODRIGUES ALMEIDA</t>
  </si>
  <si>
    <t>ALUSKA MYSTHERLLY CUNHA RAMOS</t>
  </si>
  <si>
    <t>AMARILIO SILVEIRA ALVES JUNIOR</t>
  </si>
  <si>
    <t>ANDRE JUNIOR DE BRITO LEAL</t>
  </si>
  <si>
    <t>EDUARDO DE QUEIROZ CAVALCANTE</t>
  </si>
  <si>
    <t>ERIVANIO ABRANTES COSTA</t>
  </si>
  <si>
    <t>FABIO DARLAN DE LIMA SILVA</t>
  </si>
  <si>
    <t>HYDAYANE NUNES PEGADO</t>
  </si>
  <si>
    <t>JAMAXCELO MARTINS DOS SANTOS</t>
  </si>
  <si>
    <t>JANAINA AIRES DA SILVA QUEIROZ</t>
  </si>
  <si>
    <t>JOANA D ARC BEZERRA DE SOUZA</t>
  </si>
  <si>
    <t>JOAQUIM LINS DE ALMEIDA</t>
  </si>
  <si>
    <t>LUCIANO MEDEIROS CARVALHO</t>
  </si>
  <si>
    <t>MARCIA ANITA DELFINO DE LIMA</t>
  </si>
  <si>
    <t>REBECA THAIS FARIAS DE LIMA</t>
  </si>
  <si>
    <t>TATIANA REIS DA SILVA</t>
  </si>
  <si>
    <t>VALMIR PEREIRA DA SILVA</t>
  </si>
  <si>
    <t>ALESSANDRA LUCIA FIDELIS DE ALBUQUERQUE</t>
  </si>
  <si>
    <t>ALUIZIO VIEIRA DE ANDRADE JUNIOR</t>
  </si>
  <si>
    <t>ANDRESSA CRISTINY CHAVES LIMA</t>
  </si>
  <si>
    <t>CARLOS ANDRE MARTINS LOPES</t>
  </si>
  <si>
    <t>CLAUDIA MARIA GOMES DE ARAUJO</t>
  </si>
  <si>
    <t>CRISTIANE XAVIER SILVA</t>
  </si>
  <si>
    <t>DANUBIO LEONARDO BERNARDINO DE OLIVEIRA</t>
  </si>
  <si>
    <t>EDER ALBUQUERQUE NUNES</t>
  </si>
  <si>
    <t>ELAINE CRISTINA DE SOUSA GOMES</t>
  </si>
  <si>
    <t>ELIDIA PEREIRA RAMOS</t>
  </si>
  <si>
    <t>ELLYDA LARISSA SOARES DOS SANTOS</t>
  </si>
  <si>
    <t>EMANUELA COSTA HENRIQUE</t>
  </si>
  <si>
    <t>FIDELIA CASSANDRA DE MOURA CAMPOS</t>
  </si>
  <si>
    <t>GERLANEA CRISTINY FARIAS LIMA</t>
  </si>
  <si>
    <t>JAILTON GOMES DA SILVA</t>
  </si>
  <si>
    <t>JOSE IVANILDO BARROS MEIRA</t>
  </si>
  <si>
    <t>JOSENILDO SOUSA SILVA</t>
  </si>
  <si>
    <t>MARCIA MARIA VIEIRA DA NOBREGA</t>
  </si>
  <si>
    <t>MARIA BEZERRA DE LIMA</t>
  </si>
  <si>
    <t>ROGERIO CUNHA SILVA</t>
  </si>
  <si>
    <t>RONALDO DOS ANJOS</t>
  </si>
  <si>
    <t>ROSSANA MEDEIROS FONG</t>
  </si>
  <si>
    <t>SILENE MARIA ARAUJO BRANDAO</t>
  </si>
  <si>
    <t>TAISSA CLARA SOARES GOMES DOS SANTOS</t>
  </si>
  <si>
    <t>VALDIR DE SOUSA CAVALCANTI</t>
  </si>
  <si>
    <t>VALERIA BARBOSA VELOSO</t>
  </si>
  <si>
    <t>VANIA NUBIA ALVES OLIVEIRA</t>
  </si>
  <si>
    <t>VILALBA ANDREA VIEIRA DE LUCENA</t>
  </si>
  <si>
    <t>CARLA RENALLY CAMPOS CUSTODIO</t>
  </si>
  <si>
    <t>ELSON VNICIO DOS SANTOS RANGEL</t>
  </si>
  <si>
    <t>EWERTON BRUNO SILVA ARAUJO</t>
  </si>
  <si>
    <t>GERMANA GUIMARAES GOMES TAKEDA</t>
  </si>
  <si>
    <t>MARIA APARECIDA DOS ANJOS LIMA</t>
  </si>
  <si>
    <t>MARIA NITIESCA PAIVA DA SILVA</t>
  </si>
  <si>
    <t>NIVIA MARIA DO NASCIMENTO</t>
  </si>
  <si>
    <t>SANDRA CARLOS DE LIMA RAMOS</t>
  </si>
  <si>
    <t>SARA BARBOSA DE OLIVEIRA</t>
  </si>
  <si>
    <t>ANA FLAVIA SILVA MENEZES</t>
  </si>
  <si>
    <t>CARLOS ANTONIO NASCIMENTO</t>
  </si>
  <si>
    <t>DAIANA TAVARES BARBOSA BRASILEIRO</t>
  </si>
  <si>
    <t>DARILIA MARIA COSTA OLIVEIRA FENIX</t>
  </si>
  <si>
    <t>DILENE MARCIA SILVA SOUZA</t>
  </si>
  <si>
    <t>DORGIVANIA CANTALICE DE QUEIROZ</t>
  </si>
  <si>
    <t>EDSON BERNARDO DE OLIVEIRA</t>
  </si>
  <si>
    <t>ESPEDITO MENEZES DE ARAUJO</t>
  </si>
  <si>
    <t>GILBERTO IVENS DE ARAUJO TAVARES</t>
  </si>
  <si>
    <t>GILVANDRO CORREIA DE MELO JUNIOR</t>
  </si>
  <si>
    <t>GILVANI ANTONIO ARAGAO</t>
  </si>
  <si>
    <t>GIRLAYNE TAMIRES DOS SANTOS</t>
  </si>
  <si>
    <t>ISABELLE COSTA PEREIRA</t>
  </si>
  <si>
    <t>JOALDO BEZERRA DE MELO</t>
  </si>
  <si>
    <t>JOAO PEDRO DE SOUZA PESSOA</t>
  </si>
  <si>
    <t>JOSE BONIFACIO CRUZ HERCULANO</t>
  </si>
  <si>
    <t>JOSE FERNANDO DE MELO</t>
  </si>
  <si>
    <t>JOSE GLAUBO BATISTA DA ROCHA</t>
  </si>
  <si>
    <t>JULIANA BORGES MELO NEVES</t>
  </si>
  <si>
    <t>JUSSARA CABRAL DE LIMA NASCIMENTO</t>
  </si>
  <si>
    <t>KARLA RODRIGUES DE ALMEIDA</t>
  </si>
  <si>
    <t>LIDIANE DE ARAUJO MENDES MONTEIRO</t>
  </si>
  <si>
    <t>LUIS RODOLFO DE BRITO GOMES</t>
  </si>
  <si>
    <t>MIEBT OLIVEIRA DE ARAUJO</t>
  </si>
  <si>
    <t>VALERIA MARIA ARAGAO</t>
  </si>
  <si>
    <t>WLADEMIR CUNHA MENDES</t>
  </si>
  <si>
    <t>YONARA KEZIA RAMOS DE MELO</t>
  </si>
  <si>
    <t>ALERSON DE BRITO ALMEIDA</t>
  </si>
  <si>
    <t>ALEXLEIDE SANTANA DINIZ SOARES</t>
  </si>
  <si>
    <t>ANTONIA ERICA VARAO DE ALMEIDA</t>
  </si>
  <si>
    <t>BRUNO PEREIRA BARBOSA</t>
  </si>
  <si>
    <t>CIBELE MEDEIROS DE CARVALHO</t>
  </si>
  <si>
    <t>CLARISSA ALVES COSTA</t>
  </si>
  <si>
    <t>CLAUDIONOR BRANDAO COSTA</t>
  </si>
  <si>
    <t>CLEYDE BEZERRA SANTINO DA SILVA</t>
  </si>
  <si>
    <t>CLODOALDO BRANDAO COSTA JUNIOR</t>
  </si>
  <si>
    <t>D AVILLA RUAMA FERNANDES LOPES GOMES</t>
  </si>
  <si>
    <t>EDILBERLANE DINIZ ABRANTES FERREIRA</t>
  </si>
  <si>
    <t>ERICA LINS RAMOS</t>
  </si>
  <si>
    <t>GENILDA MARIA DA SILVA FERNANDES</t>
  </si>
  <si>
    <t>ITALO RENATO JANUARIO GOMES</t>
  </si>
  <si>
    <t>IVONETE MODESTO RIBEIRO PEREIRA</t>
  </si>
  <si>
    <t>JARLANNIA PEREIRA DA SILVA</t>
  </si>
  <si>
    <t>JESSE DE MELLO SILVA</t>
  </si>
  <si>
    <t>JOANA DARC DE OLIVEIRA</t>
  </si>
  <si>
    <t>JOSE DE ARIMATEIA HILARIO DO NASCIMENTO</t>
  </si>
  <si>
    <t>KALINA LIGIA PEREIRA SOARES</t>
  </si>
  <si>
    <t>LARISSA EMILIA DE SOUZA MOURA</t>
  </si>
  <si>
    <t>LARISSA MARINHO NUNES DE ALMEIDA</t>
  </si>
  <si>
    <t>MARIA GIOCONDA FREIRE DE BRITO</t>
  </si>
  <si>
    <t>MARIA ISABELLY DANTAS CARLOS DA SILVA</t>
  </si>
  <si>
    <t>MARIA ISLANY CAETANO DE SOUZA</t>
  </si>
  <si>
    <t>MARIA JOSE DE SIQUEIRA</t>
  </si>
  <si>
    <t>MARTA SILVIA COLACO PALMEIRA</t>
  </si>
  <si>
    <t>MAURICIO CRUZ</t>
  </si>
  <si>
    <t>NUBIA GERLANE PEREIRA DA SILVA MOURA</t>
  </si>
  <si>
    <t>PAULO ALEXANDRE DE ARAUJO MAIA</t>
  </si>
  <si>
    <t>PEDRO DA COSTA AGRA NETO</t>
  </si>
  <si>
    <t>POLIANA CASTRO LACERDA</t>
  </si>
  <si>
    <t>REBECA RANNIELI ALVES RIBEIRO</t>
  </si>
  <si>
    <t>RENALLY KALLEN DA SILVA PINTO</t>
  </si>
  <si>
    <t>RENEID EMANUELE SIMPLICIO DUDU</t>
  </si>
  <si>
    <t>RICHARDSON KEPLER PESSOA PONTES</t>
  </si>
  <si>
    <t>ROSANGELA MARIA DOS SANTOS PEREIRA</t>
  </si>
  <si>
    <t>SUZY CRISTINA BARRETO FRANCA DINIZ</t>
  </si>
  <si>
    <t>TACIANA WALESCA CRUZ GONZAGA</t>
  </si>
  <si>
    <t>VANESSA RAQUEL ARAUJO DE MORAIS</t>
  </si>
  <si>
    <t>WILLIAM DE SOUSA ASSIS</t>
  </si>
  <si>
    <t>ALEXSANDRO DE LIMA ARAUJO</t>
  </si>
  <si>
    <t>ALLANE MARIA LACERDA FERREIRA DE OLIVEIRA</t>
  </si>
  <si>
    <t>CAIO VITOR LIMA FALCONIERI</t>
  </si>
  <si>
    <t>DANIELA DE ALMEIDA CHAGAS</t>
  </si>
  <si>
    <t>FRANCIEUSA DE SOUZA SILVA</t>
  </si>
  <si>
    <t>HERCULANO CANDIDO DE SOUSA NETO</t>
  </si>
  <si>
    <t>KERCIA ELAINE FARIAS DANTAS</t>
  </si>
  <si>
    <t>MIRELLY RENALLY DA SILVA AZEVEDO</t>
  </si>
  <si>
    <t>MIRIAM ARAUJO DE LIMA</t>
  </si>
  <si>
    <t>ROSEMERE BARBOSA LEAL</t>
  </si>
  <si>
    <t>SANDRI FERREIRA DE SANTANA</t>
  </si>
  <si>
    <t>VANESSA CAVALCANTE DE ALMEIDA</t>
  </si>
  <si>
    <t>VANUZA ROCHA DA SILVA</t>
  </si>
  <si>
    <t>ANA MARIA BARROS SERVILHA COSTA ANGELINO</t>
  </si>
  <si>
    <t>ANDERSON WAGNER ALMEIDA MAIA</t>
  </si>
  <si>
    <t>ANTONIO CASSIO JUSTINO DOS SANTOS</t>
  </si>
  <si>
    <t>CLAUDIANA RAMOS MENDES FREIRE</t>
  </si>
  <si>
    <t>DEBORA ALVARENGA DUARTE</t>
  </si>
  <si>
    <t>EDUARDO DE MELLO SILVA</t>
  </si>
  <si>
    <t>GISLAINY ALENCAR MEDEIROS</t>
  </si>
  <si>
    <t>HINDRIA RENALLY CAVALCANTI GUIMARAES</t>
  </si>
  <si>
    <t>JOANA DARC BARBOSA DA SILVA</t>
  </si>
  <si>
    <t>JOBERLANDIA SOUSA PALMEIRA</t>
  </si>
  <si>
    <t>JOSE BELARMINO DOS SANTOS SOBRINHO</t>
  </si>
  <si>
    <t>JOSE JUSTINO JUNIOR</t>
  </si>
  <si>
    <t>JOSE ORLANDO DE BRITO</t>
  </si>
  <si>
    <t>KATIA COELI BARBOSA DA SILVA</t>
  </si>
  <si>
    <t>KATIA MARIA COSTA ALCOFORADO</t>
  </si>
  <si>
    <t>LEONARDO BRENO DA SILVA MEDEIROS</t>
  </si>
  <si>
    <t>MARIA DO CARMO NASCIMENTO</t>
  </si>
  <si>
    <t>TAIS RODRIGUES DA SILVA</t>
  </si>
  <si>
    <t>ADILA CARDOSO LIMA COSTA</t>
  </si>
  <si>
    <t>ALEX SANDRO FAUSTINO DE SOUSA</t>
  </si>
  <si>
    <t>ANA CLAUDIA SOARES PINTO</t>
  </si>
  <si>
    <t>ANA LAURA FARIAS E SOUSA</t>
  </si>
  <si>
    <t>ANA PAULA BARBOZA DE OLIVEIRA</t>
  </si>
  <si>
    <t>ANA PAULA GOMES BARBOSA</t>
  </si>
  <si>
    <t>CARLA DAYANNE MONTENEGRO HONORATO DE ARAUJO</t>
  </si>
  <si>
    <t>CARLOS PAULO DOS SANTOS</t>
  </si>
  <si>
    <t>ELIZABETH SILVA COSTA VIANA</t>
  </si>
  <si>
    <t>FERNANDA FARIA FERNANDES</t>
  </si>
  <si>
    <t>FIDELIA CASSANDRA PEREIRA DE ARAUJO</t>
  </si>
  <si>
    <t>FRAMPTON PEREIRA RAIMUNDO</t>
  </si>
  <si>
    <t>GEANE VIDAL DE NEGREIROS LIMA</t>
  </si>
  <si>
    <t>HOSANA PEREIRA DE ALMEIDA</t>
  </si>
  <si>
    <t>IVANDRO DE OLIVEIRA PINTO</t>
  </si>
  <si>
    <t>IVANILDA MARIA DE OLIVEIRA SILVA</t>
  </si>
  <si>
    <t>JEFFERSON DE ALMEIDA BRITO E SOUSA</t>
  </si>
  <si>
    <t>JEFFERSON NOLETE PEREIRA VIEIRA</t>
  </si>
  <si>
    <t>JOSE BERIVALDO SALES ALMEIDA</t>
  </si>
  <si>
    <t>JOSE DE ANCHIETA AZEVEDO FILHO</t>
  </si>
  <si>
    <t>JOSE FREIRE DIAS FILHO</t>
  </si>
  <si>
    <t>JOSE MARCELO FONSECA GAUDENCIO</t>
  </si>
  <si>
    <t>JOSE RICARDO DE VASCONCELOS PEREIRA</t>
  </si>
  <si>
    <t>JOSEVAL PAULINO DUARTE</t>
  </si>
  <si>
    <t>JUCILENE VASQUES FERNANDES</t>
  </si>
  <si>
    <t>LENICE SILVA</t>
  </si>
  <si>
    <t>LUCIO FLAVIO MOREIRA CAVALCANTI</t>
  </si>
  <si>
    <t>MARCILIO ARAUJO DE LUCENA</t>
  </si>
  <si>
    <t>MARIA DAS DORES DE LIMA PINTO FILHA</t>
  </si>
  <si>
    <t>MARIA DAS GRACAS DE QUEIROZ BATISTA</t>
  </si>
  <si>
    <t>MARIA DAS NEVES DE SA CATAO</t>
  </si>
  <si>
    <t>MARIA DO SOCORRO DE SALES DUTRA</t>
  </si>
  <si>
    <t>MARIA NILSA MOURA DE SOUSA CHAGAS</t>
  </si>
  <si>
    <t>MARIA ROSELIA CARDOSO PEREIRA</t>
  </si>
  <si>
    <t>PAULA ADRIANA SILVA</t>
  </si>
  <si>
    <t>PRICILA LIRA BATISTA FILGUEIRA</t>
  </si>
  <si>
    <t>RAFAELA RODRIGUES DOS SANTOS</t>
  </si>
  <si>
    <t>RAMONY SILVA PATRICIO</t>
  </si>
  <si>
    <t>RAWENA DE ALMEIDA ARAUJO DANTAS</t>
  </si>
  <si>
    <t>REGIVALDA PEREIRA NASCIMENTO</t>
  </si>
  <si>
    <t>RUBENIA CRISTINA XAVIER DA SILVA</t>
  </si>
  <si>
    <t>THIAGO SILVA ARAUJO</t>
  </si>
  <si>
    <t>ZENEIDA PEREIRA DA SILVA</t>
  </si>
  <si>
    <t>ABIMAEL DE SOUSA MONTEIRO</t>
  </si>
  <si>
    <t>ALUBIA LOURENCO DA SILVA SANTOS</t>
  </si>
  <si>
    <t>ANA RITA BARBOSA</t>
  </si>
  <si>
    <t>ANTONIO ANTUNES DE MELO</t>
  </si>
  <si>
    <t>ANTONIO GUTEMBERG DA SILVA</t>
  </si>
  <si>
    <t>CAMILA VIEIRA DE SOUSA GURJAO</t>
  </si>
  <si>
    <t>CICERA BARBOSA DE SOUSA</t>
  </si>
  <si>
    <t>CIRILO PATRICIO DE OLIVEIRA NETO</t>
  </si>
  <si>
    <t>CLAUDEMIR CRUZ DA SILVA</t>
  </si>
  <si>
    <t>DEBORA KAROLLYNE XAVIER SILVA</t>
  </si>
  <si>
    <t>DIOGO ALCANTARA SOARES</t>
  </si>
  <si>
    <t>DIONE RAMOS DE QUEIROZ RIBEIRO</t>
  </si>
  <si>
    <t>EDIVAN DANTAS DE SOUZA</t>
  </si>
  <si>
    <t>EDUARDO MARTINS DE BRITO</t>
  </si>
  <si>
    <t>EDUARDO NUNES BARBOSA</t>
  </si>
  <si>
    <t>ELLEN KEY ALMEIDA MEIRA</t>
  </si>
  <si>
    <t>FRANCINEIDE PEREIRA DA SILVA</t>
  </si>
  <si>
    <t>FRANCISCO EVERALDO ARAUJO</t>
  </si>
  <si>
    <t>INACIO DAMIAO DA SILVA</t>
  </si>
  <si>
    <t>JEFFERSON FIGUEIREDO DAMASIO</t>
  </si>
  <si>
    <t>LUCIANA MARIA MOURA RODRIGUES</t>
  </si>
  <si>
    <t>MARIA DO SOCORRO RAMOS ARAUJO</t>
  </si>
  <si>
    <t>MARIA JOSE BATISTA SIMOES</t>
  </si>
  <si>
    <t>QUITERIA GERLANDIA DE MEDEIROS LIMA</t>
  </si>
  <si>
    <t>RAIMUNDO RAMOS DOS SANTOS</t>
  </si>
  <si>
    <t>SONEIDE ALVES CASSEMIRO MEDEIROS</t>
  </si>
  <si>
    <t>TASSIO DA SILVA TAVARES</t>
  </si>
  <si>
    <t>TOMAZ DINIZ DE ARAUJO</t>
  </si>
  <si>
    <t>VALQUIRIA CARDOSO DE LIMA</t>
  </si>
  <si>
    <t>WENDENBERG DE AQUINO SANTANA</t>
  </si>
  <si>
    <t>ADMA DIAS CHAVES</t>
  </si>
  <si>
    <t>ALESSANDRA MAGDA DE MIRANDA</t>
  </si>
  <si>
    <t>BRUNA ALVES MACIEL GUIMARAES DINIZ</t>
  </si>
  <si>
    <t>CARLOS ROBERTO DA SILVA SANTOS</t>
  </si>
  <si>
    <t>DANIEL ALMEIDA BEZERRA</t>
  </si>
  <si>
    <t>DANIEL MEDEIROS SANT ANNA</t>
  </si>
  <si>
    <t>DIANA BARBOSA DE FREITAS</t>
  </si>
  <si>
    <t>EDILEUZA GRIGORIO BARBOSA SILVA</t>
  </si>
  <si>
    <t>FRANCISCO MINERVINO DA SILVA</t>
  </si>
  <si>
    <t>FRANCISCO RAMOS DA SILVA</t>
  </si>
  <si>
    <t>GEILZA CARLA DE LIMA SILVA</t>
  </si>
  <si>
    <t>JACKSON FORTALEZA DE LIMA</t>
  </si>
  <si>
    <t>JOSE ANTONIO DE SOUZA JUNIOR</t>
  </si>
  <si>
    <t>LEONARDO ALVES DE ASSIS SILVA</t>
  </si>
  <si>
    <t>MARDILEIDE CARVALHO DE ARAUJO</t>
  </si>
  <si>
    <t>MARIA FRANCOEDES TAVARES DE SOUSA OLIVEIRA</t>
  </si>
  <si>
    <t>PEDRO RENE HERMINIO DE ARAUJO</t>
  </si>
  <si>
    <t>RENNAN LAYANDSON XAVIER DA ROCHA</t>
  </si>
  <si>
    <t>ROMARIO ROCHA DA SILVA</t>
  </si>
  <si>
    <t>VALDIZA PEREIRA DA COSTA</t>
  </si>
  <si>
    <t>VALNEIDE DANTAS MEDEIROS</t>
  </si>
  <si>
    <t>ADERSON VALERIO RIBEIRO</t>
  </si>
  <si>
    <t>ALEXSANDRA SOUZA DUARTE</t>
  </si>
  <si>
    <t>AYRTON BARBOSA MARQUES</t>
  </si>
  <si>
    <t>CARLOS ALBERTO ALVES DA COSTA</t>
  </si>
  <si>
    <t>CICERO ANTONIO AGRA MEDEIROS</t>
  </si>
  <si>
    <t>CICERO PEQUENO DINIZ</t>
  </si>
  <si>
    <t>CRISTHIANE FERREIRA DA COSTA</t>
  </si>
  <si>
    <t>EDNA GOMES ARAUJO</t>
  </si>
  <si>
    <t>FARUK MARACAJA NAPY CHARARA</t>
  </si>
  <si>
    <t>FLAVIO ARRUDA VICENTE</t>
  </si>
  <si>
    <t>GILMA D ARC BATISTA</t>
  </si>
  <si>
    <t>GIZELI DOS SANTOS MEIRA</t>
  </si>
  <si>
    <t>ISAIAS ESTEVAO BARRETO CHAVES</t>
  </si>
  <si>
    <t>JOAO DA SILVA RODRIGUES</t>
  </si>
  <si>
    <t>MARIA APARECIDA LAYANA GOMES GOUVEIA</t>
  </si>
  <si>
    <t>MARIA IZABEL DA SILVA FERREIRA</t>
  </si>
  <si>
    <t>NAPOLEAO DE FARIAS MARACAJA</t>
  </si>
  <si>
    <t>PATRICIA SILVA DAS NEVES NOBREGA</t>
  </si>
  <si>
    <t>RAFAEL GUEDES DE MORAES</t>
  </si>
  <si>
    <t>RITA DE CASSIA DE LIMA SOUSA</t>
  </si>
  <si>
    <t>SEVERINO SANTOS TERTO</t>
  </si>
  <si>
    <t>WALLYSSON JOSE RAMOS DANTAS</t>
  </si>
  <si>
    <t>WALMIR PAULO JUNIOR</t>
  </si>
  <si>
    <t>WESLEY WILSON GOMES FARIAS</t>
  </si>
  <si>
    <t>ADRIANA BEZERRA DOS SANTOS</t>
  </si>
  <si>
    <t>ADRIANA CRISTINA TRAJANO MARINHO</t>
  </si>
  <si>
    <t>ALUSKA MARTINS BARBOZA DONATO</t>
  </si>
  <si>
    <t>BIANCA MARIA PORTO ROCHA</t>
  </si>
  <si>
    <t>BRUNO RICARDO AZEVEDO MALVINO</t>
  </si>
  <si>
    <t>DANIELA ALVARENGA DUARTE FERNANDES</t>
  </si>
  <si>
    <t>DAVID HELLMITON GOMES DE VASCONCELOS</t>
  </si>
  <si>
    <t>DEBORA JANAINA RIBEIRO E SILVA</t>
  </si>
  <si>
    <t>ELIZIANE DE OLIVEIRA BALDUINO</t>
  </si>
  <si>
    <t>ELOISA ANTONIA DA SILVA BARBOSA</t>
  </si>
  <si>
    <t>ERICA FABRICIA CLEMENTINO DA SILVA GOMES</t>
  </si>
  <si>
    <t>FABIENE ARAUJO XAVIER DE ATAIDE</t>
  </si>
  <si>
    <t>FLAVIA AGUIAR SANTOS</t>
  </si>
  <si>
    <t>FLAVIA MONIQUE SALES NOBREGA</t>
  </si>
  <si>
    <t>FLORENTINO LEITE NETO</t>
  </si>
  <si>
    <t>GEYSA DE SOUSA LUCENA</t>
  </si>
  <si>
    <t>GIBRAN SARMENTO DE ALMEIDA</t>
  </si>
  <si>
    <t>HELIO SANTANA GARCIA SOTO</t>
  </si>
  <si>
    <t>HEREDE NOROES BOTELHO</t>
  </si>
  <si>
    <t>KAROL COSTA GUEDES</t>
  </si>
  <si>
    <t>KEDMA TARCILA FARIAS MINERVINO FEITOSA</t>
  </si>
  <si>
    <t>LINDBERG PATRICIO DE FRANCA GENUINO</t>
  </si>
  <si>
    <t>MARCELO HENRIQUE SOUZA</t>
  </si>
  <si>
    <t>MARIA MERCES MARTINS</t>
  </si>
  <si>
    <t>MYRELA LOPES MARQUES</t>
  </si>
  <si>
    <t>NAZITO PEREIRA DA COSTA JUNIOR</t>
  </si>
  <si>
    <t>PABLO SAVIO FERREIRA DOS SANTOS</t>
  </si>
  <si>
    <t>PATRICIA CORDAO COSTA</t>
  </si>
  <si>
    <t>PAULO EVANGELISTA DE LIMA</t>
  </si>
  <si>
    <t>PAULO SERGIO SILVA BRITO</t>
  </si>
  <si>
    <t>ROBSON ALISSON SANTOS DA MATA</t>
  </si>
  <si>
    <t>ROMEU FERREIRA CASTRO</t>
  </si>
  <si>
    <t>SAMARA LIMA PEREIRA</t>
  </si>
  <si>
    <t>VALESKA SILVA LUCENA</t>
  </si>
  <si>
    <t>ADRIANO FERREIRA COSTA</t>
  </si>
  <si>
    <t>ALINNE GURJAO DE OLIVEIRA</t>
  </si>
  <si>
    <t>ALISSON PEREIRA SILVA</t>
  </si>
  <si>
    <t>ALLISSON HENRIQUE LEITE CABRAL</t>
  </si>
  <si>
    <t>ANA PAULA CAVALCANTE MUNIZ</t>
  </si>
  <si>
    <t>BRENNDA GABRIELLY XAVIER SILVA</t>
  </si>
  <si>
    <t>BRUNO CESAR DOS SANTOS SILVA</t>
  </si>
  <si>
    <t>CASSIA MARIA FARIAS LOPES</t>
  </si>
  <si>
    <t>DHIEGO SOUTO VIEIRA MONTENEGRO</t>
  </si>
  <si>
    <t>EDIVANIA CUSTODIO RODRIGUES</t>
  </si>
  <si>
    <t>EVILANIA KIERVE ALEXANDRE JUNQUEIRA</t>
  </si>
  <si>
    <t>FABIANA CONCEICAO COSTA SANTOS</t>
  </si>
  <si>
    <t>FATIMA CRISTINA CAVALCANTI DOS SANTOS</t>
  </si>
  <si>
    <t>FELIPE CAETANO DOS SANTOS</t>
  </si>
  <si>
    <t>FRANCISCO DE ASSIS MEDEIROS FERNANDES</t>
  </si>
  <si>
    <t>FRANCISCO DINIZ DE ANDRADE MEIRA</t>
  </si>
  <si>
    <t>GERALDO SIQUEIRA FERREIRA FILHO</t>
  </si>
  <si>
    <t>JOYCIANA MEDEIROS NICHOLS</t>
  </si>
  <si>
    <t>MARCELO DE HOLANDA FERREIRA</t>
  </si>
  <si>
    <t>MARIA LUCIA DE SOUSA VICENTE LEITE</t>
  </si>
  <si>
    <t>MAYRA LINDSLAY VIEIRA VERAS</t>
  </si>
  <si>
    <t>NILVANDO ROGERIO DE SOUZA SANTOS</t>
  </si>
  <si>
    <t>PEDRO ROMAO BATISTA DE VASCONCELOS PEREIRA</t>
  </si>
  <si>
    <t>RAFAELLA DE SOUSA TELES</t>
  </si>
  <si>
    <t>RAYSSA WALESKA RIBEIRO DE SOUZA</t>
  </si>
  <si>
    <t>RENATA RANIELLY CABRAL DA SILVA</t>
  </si>
  <si>
    <t>ROSE MARIE SIMPLICIO DE ARAUJO</t>
  </si>
  <si>
    <t>THIAGO RODRIGO DE ALMEIDA CUNHA</t>
  </si>
  <si>
    <t>WANESSA PORTO TITO GAMBARRA</t>
  </si>
  <si>
    <t>WENDEL SMITH DA SILVA</t>
  </si>
  <si>
    <t>ADJANNY VIEIRA BRITO MONTENEGRO</t>
  </si>
  <si>
    <t>ALEXANDRE LEAO DE LIMA</t>
  </si>
  <si>
    <t>ANGELICA MARIA DO SOCORRO DE ALBUQUERQUE SANT</t>
  </si>
  <si>
    <t>ANTONIO CLARINDO DA SILVA NETO</t>
  </si>
  <si>
    <t>ANTONIO JACKSON FERREIRA</t>
  </si>
  <si>
    <t>CYNTIA SILVA DE SOUSA</t>
  </si>
  <si>
    <t>DANUSKA GUEDES DE FREITAS CAVALCANTI</t>
  </si>
  <si>
    <t>DAYVID APOLINARIO PERAZZO</t>
  </si>
  <si>
    <t>DRAILTON CHARLES BATISTA GUEDES</t>
  </si>
  <si>
    <t>EMERSON RODRIGUES ALVES</t>
  </si>
  <si>
    <t>ESVETHIERE BARROS DE LIMA</t>
  </si>
  <si>
    <t>EZIANE RIBEIRO</t>
  </si>
  <si>
    <t>FABIO BATISTA DE OLIVEIRA</t>
  </si>
  <si>
    <t>FRANCIANE ALVES DE ALMEIDA</t>
  </si>
  <si>
    <t>FRANKLIN VIDAL DE FREITAS</t>
  </si>
  <si>
    <t>GILMARA DE MELO FERREIRA</t>
  </si>
  <si>
    <t>GUILHERME PANHO</t>
  </si>
  <si>
    <t>IAMARA DA SILVA POLICARPO BRITO</t>
  </si>
  <si>
    <t>JACINTA DE FATIMA VILAR</t>
  </si>
  <si>
    <t>JANIELLY SOUZA DOS SANTOS</t>
  </si>
  <si>
    <t>JOAO PAULO FERREIRA ARAUJO</t>
  </si>
  <si>
    <t>JOELSON ALVES OLIVEIRA</t>
  </si>
  <si>
    <t>JOSE ARIMATEIA SANTOS PEREIRA</t>
  </si>
  <si>
    <t>JOSELMA DE ARAUJO SILVA SOUSA</t>
  </si>
  <si>
    <t>MARIA MARTA DOS SANTOS BURITI</t>
  </si>
  <si>
    <t>ROBERTO MARCELINO FERREIRA</t>
  </si>
  <si>
    <t>RODOLFO ARAUJO DE MENDONCA COSTA</t>
  </si>
  <si>
    <t>RODRIGO CAVALCANTI SILVA</t>
  </si>
  <si>
    <t>VAGNER GONCALVES FERNANDES</t>
  </si>
  <si>
    <t>VERONICA ALVES DE LUNA BEZERRA</t>
  </si>
  <si>
    <t>ADENILMA SANTOS PEREIRA DE FARIAS</t>
  </si>
  <si>
    <t>CASSIO KLEBER ARAUJO BATISTA</t>
  </si>
  <si>
    <t>DANIEL KLEBER FERNANDES DA SILVA</t>
  </si>
  <si>
    <t>DAVID COSTA BANDEIRA</t>
  </si>
  <si>
    <t>GILMARKS GOMES MEIRA</t>
  </si>
  <si>
    <t>GUSTAVO FORMIGA DE ALMEIDA AGUIAR</t>
  </si>
  <si>
    <t>JANDIRA DE FATIMA SILVA SANTOS</t>
  </si>
  <si>
    <t>JOSE ALBERTO OLIVEIRA GONZAGA</t>
  </si>
  <si>
    <t>JOSE JAMERSON NASCIMENTO DE OLIVEIRA</t>
  </si>
  <si>
    <t>LEUVARDEN DA SILVA BARROS</t>
  </si>
  <si>
    <t>LUZEIDE TAVARES DA SILVA</t>
  </si>
  <si>
    <t>MAYARA SANTOS DE MELO</t>
  </si>
  <si>
    <t>MERCIA CARDOSO RIBEIRO</t>
  </si>
  <si>
    <t>RENATO BARROS BARBOSA</t>
  </si>
  <si>
    <t>VICTOR HUGO GAMBOA MARQUES</t>
  </si>
  <si>
    <t>ADRIANO ALMEIDA DA SILVA</t>
  </si>
  <si>
    <t>ALEXSANDRO DE OLIVEIRA BARBOSA</t>
  </si>
  <si>
    <t>ALIPIO HORTINS DIAS JUNIOR</t>
  </si>
  <si>
    <t>ANDERSON NORMANDO</t>
  </si>
  <si>
    <t>ARIOSVALDO PEREIRA DE QUEIROZ</t>
  </si>
  <si>
    <t>EDILEUZA FERREIRA RAMOS RODRIGUES</t>
  </si>
  <si>
    <t>GEOVANIA ALMEIDA DE QUEIROZ</t>
  </si>
  <si>
    <t>GERMANA KARLA GOMES CABRAL</t>
  </si>
  <si>
    <t>HUGO EMERSON DE FREITAS LOPES</t>
  </si>
  <si>
    <t>IOMAR CORDEIRO LUNA</t>
  </si>
  <si>
    <t>JANAINA DOS REIS LUCENA</t>
  </si>
  <si>
    <t>JEREMIAS BENTO DA SILVA FILHO</t>
  </si>
  <si>
    <t>JOCELMA JUSTINO CRUZ ARAUJO</t>
  </si>
  <si>
    <t>JOSE KLEBER PALMEIRA DA SILVA</t>
  </si>
  <si>
    <t>JOSEFA CRISTINA PEDRO GONCALVES</t>
  </si>
  <si>
    <t>JOSELIA ALVES PEQUENO</t>
  </si>
  <si>
    <t>KELVO DE ALMEIDA SANTOS MEDEIROS</t>
  </si>
  <si>
    <t>LIELIA BARBOSA OLIVEIRA</t>
  </si>
  <si>
    <t>LUCEMBERG DUTRA DOS SANTOS</t>
  </si>
  <si>
    <t>LUIZ INACIO DE ARAUJO FILHO</t>
  </si>
  <si>
    <t>MANASSES ALVES DA SILVA FILHO</t>
  </si>
  <si>
    <t>MARIA CAROLINA MENESES MEDEIROS</t>
  </si>
  <si>
    <t>MARIA DE FATIMA SILVA COURA</t>
  </si>
  <si>
    <t>MARIA DO SOCORRO ALVES DINIZ</t>
  </si>
  <si>
    <t>MERCIA DE FATIMA SOARES</t>
  </si>
  <si>
    <t>SERGIO DA SILVA LIRA</t>
  </si>
  <si>
    <t>SEVERINA MARIA BARBOSA ASSIS</t>
  </si>
  <si>
    <t>SIZENANDO LEAL CRUZ</t>
  </si>
  <si>
    <t>TANIA BEZERRA DE LIMA</t>
  </si>
  <si>
    <t>VALDENIA LUNA ARRUDA</t>
  </si>
  <si>
    <t>VANDA LUCIA OURIQUES LEAL</t>
  </si>
  <si>
    <t>VANILDO SILVA JUNIOR</t>
  </si>
  <si>
    <t>VERA LUCIA CAMARA OLIVEIRA RODRIGUES</t>
  </si>
  <si>
    <t>VERA LUCIA OURIQUES LEAL</t>
  </si>
  <si>
    <t>ADEILMA MACHADO DOS SANTOS</t>
  </si>
  <si>
    <t>ADJEFFERSON VIEIRA ALVES DA SILVA</t>
  </si>
  <si>
    <t>ALBA LUCIA FERREIRA TORRES</t>
  </si>
  <si>
    <t>ALTELINA GUSMAO LAFRANDE DE MEDEIROS</t>
  </si>
  <si>
    <t>ANA LEDA ITALIANO DE ARAUJO</t>
  </si>
  <si>
    <t>ANA MARIA CANUTO BANDEIRA</t>
  </si>
  <si>
    <t>ANDRE LUIZ FERREIRA LIMA</t>
  </si>
  <si>
    <t>ARLENICE GOMES DE FARIAS</t>
  </si>
  <si>
    <t>BEETHOVEN ROTTERDAM DAUDT GOMES E SILVA</t>
  </si>
  <si>
    <t>DAYENA MEDEIROS LIRA</t>
  </si>
  <si>
    <t>EDER ROTONDANO</t>
  </si>
  <si>
    <t>EDJALMA BARBOSA VIEIRA</t>
  </si>
  <si>
    <t>EMANUELLA BRITO E SILVA BENEVIDES</t>
  </si>
  <si>
    <t>EMMANUELLA FERREIRA DA SILVA</t>
  </si>
  <si>
    <t>FABIANO MENDONCA DE LIMA PEREIRA</t>
  </si>
  <si>
    <t>FABIOLA LOPES AMARO DE OLIVEIRA</t>
  </si>
  <si>
    <t>FABRICIO RIBEIRO LEITE</t>
  </si>
  <si>
    <t>FLAVIA RODRIGUES DA COSTA RANGEL</t>
  </si>
  <si>
    <t>GISLENE CARLA DE SOUZA</t>
  </si>
  <si>
    <t>GLAUCIA SAVANA DANTAS WANDERLEY COSTA</t>
  </si>
  <si>
    <t>IVANEIDE MADUREIRA ATTEM</t>
  </si>
  <si>
    <t>IZABEL CRISTINA VASCONCELOS DA CUNHA</t>
  </si>
  <si>
    <t>JEMIMA STETNER ALMEIDA FERREIRA BORTOLUZI</t>
  </si>
  <si>
    <t>JOSE ARAUJO BATISTA</t>
  </si>
  <si>
    <t>JOSE DE PAULA RODRIGUES MANO</t>
  </si>
  <si>
    <t>JOSE ENALDO GOMES DE MORAIS</t>
  </si>
  <si>
    <t>JOSE HILTON SILVA DANTAS</t>
  </si>
  <si>
    <t>JOSE RAILTON DA SILVA DANTAS</t>
  </si>
  <si>
    <t>LAUDEMIRO LOPES DE FIGUEREDO FILHO</t>
  </si>
  <si>
    <t>LOURIVAL PASSOS DE MELO NETO</t>
  </si>
  <si>
    <t>LUCRECIA DE FATIMA FARIAS DE SOUZA</t>
  </si>
  <si>
    <t>MARCIA BATISTA DE ALMEIDA</t>
  </si>
  <si>
    <t>MARCIA CRISTINA MONTENEGRO MACHADO MOURA</t>
  </si>
  <si>
    <t>MARCIA SANTOS MARTINIANO</t>
  </si>
  <si>
    <t>MARCIENE DANTAS MOREIRA NOBREGA</t>
  </si>
  <si>
    <t>MARIA ALVES DINIZ</t>
  </si>
  <si>
    <t>MARIA DE FATIMA DINIZ</t>
  </si>
  <si>
    <t>MARIA DO SOCORRO SALES GOMES</t>
  </si>
  <si>
    <t>MARIA JOSE COMANDANTE COSTA</t>
  </si>
  <si>
    <t>MARIA MORGANNA CASTRO VASCONCELOS</t>
  </si>
  <si>
    <t>MARIA NOELZA MONTENEGRO</t>
  </si>
  <si>
    <t>MARILUCE SIMOES DE SOUZA</t>
  </si>
  <si>
    <t>MARINALDA SIMOES DE SOUZA LIMEIRA</t>
  </si>
  <si>
    <t>MARLENE CORREIA BEZERRA DE MELO</t>
  </si>
  <si>
    <t>NIELIA DE QUEIROZ AURELIANO ARAUJO</t>
  </si>
  <si>
    <t>PAULO ANTONIO DA CUNHA CARNEIRO</t>
  </si>
  <si>
    <t>RAFAEL AGUIAR MARINHO</t>
  </si>
  <si>
    <t>RIVAILDO ALVES DA SILVA</t>
  </si>
  <si>
    <t>ROBERTO QUEIROZ CAVALCANTE</t>
  </si>
  <si>
    <t>ROSALY DE FATIMA LOPES PEDROSA</t>
  </si>
  <si>
    <t>TIBERIO MENDONCA DE LIMA</t>
  </si>
  <si>
    <t>VALTER AGUIAR SILVA</t>
  </si>
  <si>
    <t>VANEIDE ELIDA SILVA</t>
  </si>
  <si>
    <t>ANA PAULA GOMES DE MORAIS SOARES</t>
  </si>
  <si>
    <t>ANA ROBERTA DE BRITO LIRA</t>
  </si>
  <si>
    <t>ANTONIO BARBOSA JORDAO</t>
  </si>
  <si>
    <t>BRUNA MARIA DE SOUSA SANTOS</t>
  </si>
  <si>
    <t>BRUNO ANDRADE DE LIMA</t>
  </si>
  <si>
    <t>CLAUDINETE PEREIRA MONTEIRO</t>
  </si>
  <si>
    <t>CLODOALDO ANDRADE DE OLIVEIRA</t>
  </si>
  <si>
    <t>CRISTIANE COITINHO DE SOUSA</t>
  </si>
  <si>
    <t>DALVANICE LEAL AGUIAR TARGINO</t>
  </si>
  <si>
    <t>DANIEL BRUNO DA SILVA FORMIGA</t>
  </si>
  <si>
    <t>DEISE LUCI SILVA CUNHA</t>
  </si>
  <si>
    <t>ERALDO AMORIM</t>
  </si>
  <si>
    <t>FLAVIO GUEDES DA SILVA</t>
  </si>
  <si>
    <t>FRANCISCO TRAJANO DOS SANTOS</t>
  </si>
  <si>
    <t>GENAILSON FERNANDES DA COSTA</t>
  </si>
  <si>
    <t>HIBERVAL MARQUES DE LUCENA</t>
  </si>
  <si>
    <t>IAPUAN TAVARES DE OLIVEIRA</t>
  </si>
  <si>
    <t>INACIO HELIO MOREIRA DO NASCIMENTO</t>
  </si>
  <si>
    <t>IZANA CRISTINA OLIVEIRA GUIMARAES</t>
  </si>
  <si>
    <t>JOAO TAVARES DA SILVA NETO</t>
  </si>
  <si>
    <t>JONAS MARQUES DA PENHA</t>
  </si>
  <si>
    <t>JORGE MENDES DA SILVA</t>
  </si>
  <si>
    <t>JOSE CARLOS DAVI PEREIRA</t>
  </si>
  <si>
    <t>JOSE CARLOS SILVA</t>
  </si>
  <si>
    <t>JOSE SEVERINO FELIPE</t>
  </si>
  <si>
    <t>JOSENILDA GOMES DE OLIVEIRA</t>
  </si>
  <si>
    <t>JULIO CESAR QUEIROZ</t>
  </si>
  <si>
    <t>LAURICEIA GALDINO DOS SANTOS</t>
  </si>
  <si>
    <t>LIBNA MAGDALA DE ALMEIDA CARVALHO</t>
  </si>
  <si>
    <t>LUCIENE MANGUEIRA COELHO</t>
  </si>
  <si>
    <t>MADSON ADOLFO HENRIQUE SOUZA</t>
  </si>
  <si>
    <t>MARIA DO SOCORRO DE SOUZA CORDAO</t>
  </si>
  <si>
    <t>MICHELLY HENRIQUES DA SILVA</t>
  </si>
  <si>
    <t>MILLENA LIMA FERREIRA</t>
  </si>
  <si>
    <t>PEDRO PAULO GOMES SOARES</t>
  </si>
  <si>
    <t>RAFAELA GONCALVES DURAND PEDROSA</t>
  </si>
  <si>
    <t>SAMANTHA BRUNA SANTOS</t>
  </si>
  <si>
    <t>SANDRO DE OLIVEIRA MACHADO</t>
  </si>
  <si>
    <t>SUEIDY LIMA PEREIRA</t>
  </si>
  <si>
    <t>TCHAIKOWISKY BRITO DE OLIVEIRA</t>
  </si>
  <si>
    <t>TEREZINHA COSTA LIMA</t>
  </si>
  <si>
    <t>TEREZINHA NAIR ALVES PEREIRA</t>
  </si>
  <si>
    <t>WANESSA DE MOURA ALVES</t>
  </si>
  <si>
    <t>WELTON SOUTO FONTES</t>
  </si>
  <si>
    <t>ALINE DE CASTRO SILVA TENORIO SILVESTRE</t>
  </si>
  <si>
    <t>ALUSKA MICELLE SOARES FREIRE</t>
  </si>
  <si>
    <t>ANA CRISTIANE DE SOUSA</t>
  </si>
  <si>
    <t>ANA MARIA BARRETO FREIRE</t>
  </si>
  <si>
    <t>ANILAURY MARIA BATISTA DA COSTA</t>
  </si>
  <si>
    <t>ELAINE PATRICIA ARAUJO</t>
  </si>
  <si>
    <t>ELANIA DANIELE SILVA ARAUJO</t>
  </si>
  <si>
    <t>ERASMO DE SOUSA NASCIMENTO</t>
  </si>
  <si>
    <t>GLAUBER SILVA VASCONCELOS</t>
  </si>
  <si>
    <t>JEREMIAS LUCAS TAVARES</t>
  </si>
  <si>
    <t>JOAO BATISTA ACIOLE PEREIRA</t>
  </si>
  <si>
    <t>JORGE FLAVIO SILVA SANTOS</t>
  </si>
  <si>
    <t>JOSE PEDRO DA SILVA JUNIOR</t>
  </si>
  <si>
    <t>KYSSIA RAFAELA ALMEIDA PINTO DA SILVA</t>
  </si>
  <si>
    <t>LAECIO FERNANDES DE OLIVEIRA</t>
  </si>
  <si>
    <t>MARTIVAL DOS SANTOS MORAIS</t>
  </si>
  <si>
    <t>MIQUEIAS SUARES MACIEL</t>
  </si>
  <si>
    <t>MONALIZA SILVA</t>
  </si>
  <si>
    <t>NAIDE HENRIQUES DE MENEZES SABINO DE FARIAS</t>
  </si>
  <si>
    <t>PALOMA MARINHO PAULINO</t>
  </si>
  <si>
    <t>PAULO RICARDO SOARES PEREIRA</t>
  </si>
  <si>
    <t>RAYSSA BARBOSA DE ANDRADE</t>
  </si>
  <si>
    <t>REJANE MARIA DE OLIVEIRA</t>
  </si>
  <si>
    <t>RENATO ELIAS PIRES DE SOUZA</t>
  </si>
  <si>
    <t>RODOLFO RODRIGUES DE PONTES</t>
  </si>
  <si>
    <t>RODRIGO MENDONCA CUNHA</t>
  </si>
  <si>
    <t>ROMULO PROCOPIO GONDIM DOS SANTOS</t>
  </si>
  <si>
    <t>SANDRA SUSANA DOS SANTOS</t>
  </si>
  <si>
    <t>SIMONE MARIA DE LIMA</t>
  </si>
  <si>
    <t>VALDSON DAVI MOURA SILVA</t>
  </si>
  <si>
    <t>WANDA PATRICIA DE SOUSA GAUDENCIO SANTOS</t>
  </si>
  <si>
    <t>ALECIO SOARES SILVA</t>
  </si>
  <si>
    <t>ANDREA MACIEL DANTAS</t>
  </si>
  <si>
    <t>CHRISTIANE COSTA DE MIRANDA CADO</t>
  </si>
  <si>
    <t>DANIELE NOBREGA ARAUJO FARIAS</t>
  </si>
  <si>
    <t>DENYSE DUTRA ALENCAR VASCONCELOS</t>
  </si>
  <si>
    <t>DIANA RIBEIRO GUIMARAES FARIAS</t>
  </si>
  <si>
    <t>EDMAR JOSE SAMPAIO LEITE</t>
  </si>
  <si>
    <t>FABRICIO ANDRE LIMA CAVALCANTE</t>
  </si>
  <si>
    <t>HORTENCIA GABRIELLE EVANGELISTA CHAVES</t>
  </si>
  <si>
    <t>ISABELE DE SOUZA ZACARIAS</t>
  </si>
  <si>
    <t>JOABE BARBOSA AGUIAR</t>
  </si>
  <si>
    <t>JOSIVANIA SOUZA FERREIRA</t>
  </si>
  <si>
    <t>JULIANNY LEITE FORMIGA VIEIRA</t>
  </si>
  <si>
    <t>LUCIOLA VALERIA TARGINO DE ARAUJO CALDAS</t>
  </si>
  <si>
    <t>MARIA DE JESUS CUNHA FARIAS LEITE</t>
  </si>
  <si>
    <t>MARILIA JOSEANE VIDAL DE SOUSA</t>
  </si>
  <si>
    <t>NATALIA DA SILVA AMORIM COELHO</t>
  </si>
  <si>
    <t>NEUDSON LINS DE OLIVEIRA</t>
  </si>
  <si>
    <t>PAULO FERREIRA DE LIMA JUNIOR</t>
  </si>
  <si>
    <t>ROBSON SALES PONTES</t>
  </si>
  <si>
    <t>SEVERINA SOUSA FERREIRA</t>
  </si>
  <si>
    <t>SIONIO GOMES MACIEL</t>
  </si>
  <si>
    <t>ALINE DE SOUSA SILVA</t>
  </si>
  <si>
    <t>ANA LUISA BARBOSA DE MELO</t>
  </si>
  <si>
    <t>DINAILDA DA SILVA CAVALCANTE</t>
  </si>
  <si>
    <t>EMERSON NUNES SILVA</t>
  </si>
  <si>
    <t>GIOVANNE MARTINS DE PAIVA JUNIOR</t>
  </si>
  <si>
    <t>ILMA IRIS SANTOS</t>
  </si>
  <si>
    <t>IVANIA DE ALMEIDA CAVALCANTE</t>
  </si>
  <si>
    <t>IVANILDO PEREIRA AMORIM</t>
  </si>
  <si>
    <t>JESUS ROBSON SILVA JERONIMO LEITE</t>
  </si>
  <si>
    <t>JOSE OTTO MUNIZ FALCAO FILHO</t>
  </si>
  <si>
    <t>JOSELENE FEITOSA SILVA</t>
  </si>
  <si>
    <t>JOSEMAR PEREIRA DA SILVA</t>
  </si>
  <si>
    <t>KATIANA BARBOSA DE ARRUDA</t>
  </si>
  <si>
    <t>LIVIA PONTES DE SANTANA</t>
  </si>
  <si>
    <t>MARIA DA GLORIA RAMOS</t>
  </si>
  <si>
    <t>MARIA DE LOURDES CAVALCANTE SILVA</t>
  </si>
  <si>
    <t>MARIA DENISE RIBEIRO</t>
  </si>
  <si>
    <t>MARIA DO SOCORRO MARREIRO DE SOUSA</t>
  </si>
  <si>
    <t>MARIA JOSE BEZERRA SOUTO MAIOR</t>
  </si>
  <si>
    <t>MARIA LUCIA AMORIM MEIRA</t>
  </si>
  <si>
    <t>MERCIA RODRIGUES DA SILVA</t>
  </si>
  <si>
    <t>MICHELINE BARROS CHAVES</t>
  </si>
  <si>
    <t>MOISES ALLYSSON SILVA NOGUEIRA</t>
  </si>
  <si>
    <t>NEUSA NAZARIO</t>
  </si>
  <si>
    <t>ROZINEIDE CAVALCANTE DOS SANTOS</t>
  </si>
  <si>
    <t>STELLA MARIS DE ARAUJO PEREIRA</t>
  </si>
  <si>
    <t>TALLES RAMON DE ANDRADE GOMES</t>
  </si>
  <si>
    <t>THAISY LANNY DE ALBUQUERQUE SOUTO</t>
  </si>
  <si>
    <t>TONNY ALVES DA MATA</t>
  </si>
  <si>
    <t>ADEILTON PADRE DE PAZ</t>
  </si>
  <si>
    <t>ADRIANO APARECIDO DE ARAUJO SILVA</t>
  </si>
  <si>
    <t>ANA PAULA DE SOUZA DO O LOPES</t>
  </si>
  <si>
    <t>ANDERSON ALVES DE LIMA</t>
  </si>
  <si>
    <t>ANNA RAPHAELLA DE LIMA MARENCO</t>
  </si>
  <si>
    <t>ANSELMO DE FARIAS SILVA</t>
  </si>
  <si>
    <t>ANTONIO JEFFERSON DOS PASSOS LIMA</t>
  </si>
  <si>
    <t>CARLA DANIELA DE OLIVEIRA REGIS COSTA</t>
  </si>
  <si>
    <t>CARLA DE ARAUJO</t>
  </si>
  <si>
    <t>CASSANDRA MARIA AMORIM COLACO</t>
  </si>
  <si>
    <t>CLAUDIA JANAINA GALDINO FARIAS CARNEIRO</t>
  </si>
  <si>
    <t>CLEMILDA BARRETO DE SOUSA</t>
  </si>
  <si>
    <t>CRYSLANIA DA COSTA FARIAS</t>
  </si>
  <si>
    <t>DENISE CRISTINA FERREIRA</t>
  </si>
  <si>
    <t>DIEGO BARRETO DE MIRANDA</t>
  </si>
  <si>
    <t>DIONE BERTINO NOBREGA DE QUEIROZ</t>
  </si>
  <si>
    <t>EDIMILSON SOUTO SOBRAL</t>
  </si>
  <si>
    <t>EDSON MARIO LEITE PIMENTEL NERONE</t>
  </si>
  <si>
    <t>ELISABETE LEITE DA SILVA</t>
  </si>
  <si>
    <t>ELIZABETE ALMEIDA SILVA</t>
  </si>
  <si>
    <t>ELLIDA FABRICIA VILARIM FERREIRA</t>
  </si>
  <si>
    <t>EVELINE PEREIRA DE AMORIM</t>
  </si>
  <si>
    <t>EVERTON DEMETRIO</t>
  </si>
  <si>
    <t>FABIANA LUCINDO CABRAL</t>
  </si>
  <si>
    <t>FABIO GIOVANNI DE ARAUJO BATISTA</t>
  </si>
  <si>
    <t>FELIPE AIRES RAMOS</t>
  </si>
  <si>
    <t>FRANCISCO HELDER LINHARES DE SOUSA</t>
  </si>
  <si>
    <t>GRIMARIO PESSOA DE MELO JUNIOR</t>
  </si>
  <si>
    <t>HELIENE FERREIRA DE MORAIS</t>
  </si>
  <si>
    <t>IRAN ADAUTO PESSOA DE CARVALHO</t>
  </si>
  <si>
    <t>IRINEU BARBOSA DA SILVA NETO</t>
  </si>
  <si>
    <t>JAIR BARROS DE ARAUJO</t>
  </si>
  <si>
    <t>JANDUI EVANGELISTA DE OLIVEIRA</t>
  </si>
  <si>
    <t>JANICLEIDE SILVA GOMES</t>
  </si>
  <si>
    <t>JEAN PAUL GOUVEIA MEIRA</t>
  </si>
  <si>
    <t>JOADIR DA SILVA</t>
  </si>
  <si>
    <t>JOSE ANTONIO FERREIRA PINTO</t>
  </si>
  <si>
    <t>JOSE AUGUSTO SOARES LIMA</t>
  </si>
  <si>
    <t>JOSE MOACY DE OLIVEIRA MARACAJA</t>
  </si>
  <si>
    <t>JOSE RINALDO DA NOBREGA</t>
  </si>
  <si>
    <t>JOSE VALDEZ BARBOZA DE LIMA</t>
  </si>
  <si>
    <t>JOSILDA DE FRANCA XAVIER</t>
  </si>
  <si>
    <t>KAIO SANTOS DINIZ</t>
  </si>
  <si>
    <t>KARLLA CORREIA MEDEIROS</t>
  </si>
  <si>
    <t>KATYUSCA KARLA HENRIQUE DE BRITO</t>
  </si>
  <si>
    <t>LEONARDO PEDRO DOS SANTOS</t>
  </si>
  <si>
    <t>LEONIDAS SIQUEIRA DUARTE</t>
  </si>
  <si>
    <t>LUCIANA PEREIRA DA SILVA</t>
  </si>
  <si>
    <t>LUCIANO FERREIRA GAMA</t>
  </si>
  <si>
    <t>LUIZA LUCIA FERREIRA</t>
  </si>
  <si>
    <t>MARIA DO O RAMOS DE MOURA</t>
  </si>
  <si>
    <t>MARIA DO SOCORRO MENDES DAS NEVES</t>
  </si>
  <si>
    <t>MARIA IRACI DA SILVA NUNES</t>
  </si>
  <si>
    <t>MARIA JOSE NEVES</t>
  </si>
  <si>
    <t>MARIANA PINTO VASCONCELOS</t>
  </si>
  <si>
    <t>MARILEUZA GOIS MONTEIRO</t>
  </si>
  <si>
    <t>MILENA WALESKA DA SILVA LEITE</t>
  </si>
  <si>
    <t>NILMA DEISE MAXIMINO DE MELO</t>
  </si>
  <si>
    <t>NOELMA LUCIA DA SILVA GOMES</t>
  </si>
  <si>
    <t>PATRICIA PORTELA MARTINS</t>
  </si>
  <si>
    <t>PEDRO ENRIQUE MEDEIROS VALENZUELA</t>
  </si>
  <si>
    <t>RADAMES ARAUJO GONCALVES</t>
  </si>
  <si>
    <t>RICARDO DE ARAUJO AGRA</t>
  </si>
  <si>
    <t>RICARDO DE LIMA NOBREGA</t>
  </si>
  <si>
    <t>RICHELLE KEHRLE DE PAULA DIAS</t>
  </si>
  <si>
    <t>RINALDO BARBOSA DE MELO</t>
  </si>
  <si>
    <t>ROSANGELA MARIA CORDEIRO DE SOUZA SILVA</t>
  </si>
  <si>
    <t>SERGIO FELINTO PEREIRA</t>
  </si>
  <si>
    <t>THIAGO CLEMENTE DE LIMA</t>
  </si>
  <si>
    <t>WESKLEY CARNEIRO DE MEDEIROS</t>
  </si>
  <si>
    <t>ALEXSANDRO LOPES DE SOUZA</t>
  </si>
  <si>
    <t>ANA CLAUDIA DA SILVA PEREIRA</t>
  </si>
  <si>
    <t>ANA MARIA NUNES CAVALCANTE GUEDES</t>
  </si>
  <si>
    <t>ANTONIA MENEZES DE BRITO</t>
  </si>
  <si>
    <t>ARLAN RAFAEL RAMOS DE ANDRADE</t>
  </si>
  <si>
    <t>CAMILA THAALIA MACIEL</t>
  </si>
  <si>
    <t>FERNANDA KELLY FERNANDES LUCENA CAMELO</t>
  </si>
  <si>
    <t>GERCIANA PEREIRA DE SOUSA</t>
  </si>
  <si>
    <t>HERLANE RAFAELE DANTAS MELO PEDRO</t>
  </si>
  <si>
    <t>INALVA BEZERRA NERY</t>
  </si>
  <si>
    <t>ISABELLE DE ARAUJO PIRES</t>
  </si>
  <si>
    <t>IVINA SOUTO SOARES</t>
  </si>
  <si>
    <t>JAIANY KELLY RANGEL FERREIRA</t>
  </si>
  <si>
    <t>JUSCELIO SILVA GOMES</t>
  </si>
  <si>
    <t>KETLYN SHAYENNE ROCHA CABRAL</t>
  </si>
  <si>
    <t>KLEBER ELLEONAY OLIVEIRA ALVES</t>
  </si>
  <si>
    <t>LAYSLLA ALVES DE ALMEIDA</t>
  </si>
  <si>
    <t>LUCIENE MORAES DE AZEVEDO</t>
  </si>
  <si>
    <t>MARIA DO SOCORRO ROCHA DA SILVEIRA</t>
  </si>
  <si>
    <t>MARIA EUGENIA ARAUJO</t>
  </si>
  <si>
    <t>MICHELLE ARAUJO JANUARIO FERREIRA</t>
  </si>
  <si>
    <t>MIKHAELA ALEXANDRE PIEDADE DE FARIAS</t>
  </si>
  <si>
    <t>SAMARA ALBERTINA DA SILVA</t>
  </si>
  <si>
    <t>VALERIA LIMA DOS SANTOS</t>
  </si>
  <si>
    <t>VANIA BATISTA DE SA FORMIGA</t>
  </si>
  <si>
    <t>WELLERSON WAGNER WALENQUE GOMES PEREIRA</t>
  </si>
  <si>
    <t>LUCIENE FABRIZIA ALVES NASCIMENTO</t>
  </si>
  <si>
    <t>ALANA CRISTINA GOMES DE MEDEIROS</t>
  </si>
  <si>
    <t>ALEXANDRE FABRIZIO CASTOR ALVES</t>
  </si>
  <si>
    <t>ANA FLAVIA DOS SANTOS SILVA</t>
  </si>
  <si>
    <t>ANA LUCIA OLIVEIRA MELO</t>
  </si>
  <si>
    <t>ANA PAULA SILVA DE SOUZA</t>
  </si>
  <si>
    <t>ANTONIO CARLOS DINIZ PIMENTA</t>
  </si>
  <si>
    <t>ANTONIO MARQUES DE ARAUJO NETO</t>
  </si>
  <si>
    <t>ARMANDO RODRIGUES DE LIMA</t>
  </si>
  <si>
    <t>ARTHUR SILVA BEZERRA</t>
  </si>
  <si>
    <t>BARBARA THAYNA GOMES GUIMARAES</t>
  </si>
  <si>
    <t>BRUNO DAMIAO BARROS DE MEDEIROS</t>
  </si>
  <si>
    <t>CAMILA FREIRE ARAUJO</t>
  </si>
  <si>
    <t>CARLOS JEFFERSON FERREIRA DOS SANTOS</t>
  </si>
  <si>
    <t>CARLOS SERGIO DE FIGUEIREDO</t>
  </si>
  <si>
    <t>CHINTYA ROSSANA AZEVEDO BESSA</t>
  </si>
  <si>
    <t>CLEUDO COSTA SILVA JUNIOR</t>
  </si>
  <si>
    <t>DANIELE MAIRA DINIZ OLIVEIRA</t>
  </si>
  <si>
    <t>DARKSKELE ROSA DE LIMA</t>
  </si>
  <si>
    <t>DIEGO OLIVEIRA SANTOS</t>
  </si>
  <si>
    <t>EDGLEI IRINEU SANTOS</t>
  </si>
  <si>
    <t>EDNA ARAUJO DA SILVA</t>
  </si>
  <si>
    <t>EDNA DA SILVA LUNA</t>
  </si>
  <si>
    <t>EGLIANE SILVA RODRIGUES</t>
  </si>
  <si>
    <t>ELY FRANKLE DE ALMEIDA VIEIRA</t>
  </si>
  <si>
    <t>EVERALDO CARLOS DE ALMEIDA JUNIOR</t>
  </si>
  <si>
    <t>FABIO DA SILVA VIANA</t>
  </si>
  <si>
    <t>FABIO LIMA DE SOUSA</t>
  </si>
  <si>
    <t>FELIPE KENIO ALMEIDA DE QUEIROZ</t>
  </si>
  <si>
    <t>FRANCIMAR DA SILVA SOUSA</t>
  </si>
  <si>
    <t>FRANCISCO DO NASCIMENTO COSTA</t>
  </si>
  <si>
    <t>FRANCISCO FERNANDES GAMBARRA NETO</t>
  </si>
  <si>
    <t>GABRIEL VITOR SILVEIRA DE ARAUJO</t>
  </si>
  <si>
    <t>GENIVAL MATIAS DE OLIVEIRA NETO</t>
  </si>
  <si>
    <t>GIANE FERNANDES DANTAS VITA</t>
  </si>
  <si>
    <t>GILMARA SANTOS GALDINO DE SOUZA</t>
  </si>
  <si>
    <t>GILVAN DE MELO</t>
  </si>
  <si>
    <t>GLEISSON SOUSA COSTA</t>
  </si>
  <si>
    <t>HECTOR FELIPI OLIVEIRA VELOSO</t>
  </si>
  <si>
    <t>HELOISA BEATRIZ NASCIMENTO NOGUEIRA</t>
  </si>
  <si>
    <t>IGOR MATHEUS ALVES DE LIMA</t>
  </si>
  <si>
    <t>ISABELLA SILVA RODRIGUES</t>
  </si>
  <si>
    <t>IVANILDO PAULINO DE MACEDO</t>
  </si>
  <si>
    <t>IVYA BENAIA SILVA INOCENCIO</t>
  </si>
  <si>
    <t>IVYNA RENNALY FREITAS COSTA</t>
  </si>
  <si>
    <t>JAIRO FELIX</t>
  </si>
  <si>
    <t>JANIEL ALVES DA SILVA</t>
  </si>
  <si>
    <t>JEOVA ARAUJO CABRAL</t>
  </si>
  <si>
    <t>JOAO PEDRO DINIZ</t>
  </si>
  <si>
    <t>JOAO VICTOR DE CARVALHO ARAUJO</t>
  </si>
  <si>
    <t>JORILDY LYRTHES CABRAL DE SOUSA</t>
  </si>
  <si>
    <t>JOSE CARLOS FRANCISCO IZIDRO</t>
  </si>
  <si>
    <t>JOSE LUCIO DO O SILVA</t>
  </si>
  <si>
    <t>JOSE SANTOS DA SILVA</t>
  </si>
  <si>
    <t>JUNIOR CESAR FERREIRA</t>
  </si>
  <si>
    <t>KALLINE DE SOUSA SILVA</t>
  </si>
  <si>
    <t>KEGIANE MARIA DELGADO ARAUJO</t>
  </si>
  <si>
    <t>KENYSSON DE OLIVEIRA COSTA</t>
  </si>
  <si>
    <t>KLEBYA MORGANA GUILHERME DE ANDRADE</t>
  </si>
  <si>
    <t>LADISLAU ANDRE NETO</t>
  </si>
  <si>
    <t>LARA DO NASCIMENTO SILVA GUIMARAES</t>
  </si>
  <si>
    <t>LARISSA DA SILVA</t>
  </si>
  <si>
    <t>LAUDA SILVA SOUTO</t>
  </si>
  <si>
    <t>LEONARDO ARAGAO BEZERRA SOARES</t>
  </si>
  <si>
    <t>LUCIANO BERNARDO DE OLIVEIRA</t>
  </si>
  <si>
    <t>LUCIENE OLINTO DE ARAUJO</t>
  </si>
  <si>
    <t>LUCILENE RODRIGUES BEZERRA</t>
  </si>
  <si>
    <t>LUIZ FABRICIO PEREIRA MACEDO</t>
  </si>
  <si>
    <t>MARCELO SILVA DE MACEDO ALBUQUERQUE</t>
  </si>
  <si>
    <t>MARIA ANDRE DOS SANTOS</t>
  </si>
  <si>
    <t>MARIA APARECIDA DE FARIAS</t>
  </si>
  <si>
    <t>MARIA CAROLINA BARROS MEDEIROS</t>
  </si>
  <si>
    <t>MARIA DAS DORES PALMEIRA PAZ BORGES</t>
  </si>
  <si>
    <t>MARIA DE FATIMA ARAUJO</t>
  </si>
  <si>
    <t>MARIA DE LOURDES AVELINO</t>
  </si>
  <si>
    <t>MARIA DEUSEVANIA DO NASCIMENTO</t>
  </si>
  <si>
    <t>MARIA DO SOCORRO BARBOSA DE LIMA</t>
  </si>
  <si>
    <t>MARIA JOSE DE LIMA ARAUJO</t>
  </si>
  <si>
    <t>MARIA SUELI FERNANDES DA SILVA</t>
  </si>
  <si>
    <t>MARILUCIA BEZERRA GOMES</t>
  </si>
  <si>
    <t>MARTA LIRIAN CABRAL GUIMARAES</t>
  </si>
  <si>
    <t>MATHEUS PINTO DE LUCENA</t>
  </si>
  <si>
    <t>MAYARA SOUTO MENEZES</t>
  </si>
  <si>
    <t>MAYSA GONCALVES DIAS</t>
  </si>
  <si>
    <t>MEDSON LUCIUS LIMA ARRUDA</t>
  </si>
  <si>
    <t>MIRTES SILVIA GOUVEIA DE OLIVEIRA</t>
  </si>
  <si>
    <t>NICK COSTA MOURA</t>
  </si>
  <si>
    <t>NIEDJA SALES DE MEDEIROS</t>
  </si>
  <si>
    <t>PATRICK ROSBERG NUNES DE ARAUJO</t>
  </si>
  <si>
    <t>PAULO CESAR PEREIRA VIEIRA</t>
  </si>
  <si>
    <t>RAGNER APOLONIO SILVA COSTA</t>
  </si>
  <si>
    <t>RAMON BARROS SANTOS LUCENA</t>
  </si>
  <si>
    <t>REGINALDO JOSE DA SILVA</t>
  </si>
  <si>
    <t>RENATO OLIVEIRA LOPES</t>
  </si>
  <si>
    <t>RICARDO BRUNO SILVA COSTA</t>
  </si>
  <si>
    <t>RICARDO FRANKLIN MINA COSTA</t>
  </si>
  <si>
    <t>ROBERTO DE ALMEIDA IBIAPINO</t>
  </si>
  <si>
    <t>RONY JOSE BARBOSA MIRANDA</t>
  </si>
  <si>
    <t>ROSANGELA MEDEIROS DE ALMEIDA</t>
  </si>
  <si>
    <t>ROSIMERE DE MEDEIROS ALMEIDA</t>
  </si>
  <si>
    <t>SANTIAGO AUGUSTO PEREIRA DE LIMA</t>
  </si>
  <si>
    <t>SEVERINO PRIMO DINIZ</t>
  </si>
  <si>
    <t>SHEILA PEREIRA MARQUES</t>
  </si>
  <si>
    <t>SILVIO CESAR FREIRE DA SILVA</t>
  </si>
  <si>
    <t>SIMONE PEREIRA SIMAO</t>
  </si>
  <si>
    <t>STANLEY DE SOUZA OLIVEIRA</t>
  </si>
  <si>
    <t>SUELY AQUINO TORRES GONCALVES</t>
  </si>
  <si>
    <t>SUENIA BARBOSA DA SILVA</t>
  </si>
  <si>
    <t>TANIA MARIA MACEDO CHAVES LEITE</t>
  </si>
  <si>
    <t>TASSIO DE OLIVEIRA RIBEIRO</t>
  </si>
  <si>
    <t>TATIANA MORAIS FREIRE ARAUJO</t>
  </si>
  <si>
    <t>TATYANNE TAMARA DE AZEVEDO BACALHAO</t>
  </si>
  <si>
    <t>TAYNA GUIMARAES ANDRADE</t>
  </si>
  <si>
    <t>THAIS ACIOLE ARAUJO</t>
  </si>
  <si>
    <t>THAMIRES FERREIRA ALVES</t>
  </si>
  <si>
    <t>THUANY BEATRIZ DE LIMA BARBOSA</t>
  </si>
  <si>
    <t>THYAGO LEITE RODRIGUES</t>
  </si>
  <si>
    <t>VALDENIO DINIZ DO NASCIMENTO</t>
  </si>
  <si>
    <t>VANUZA SILVA MACEDO</t>
  </si>
  <si>
    <t>VERALUCIA SILVA</t>
  </si>
  <si>
    <t>VICTORIA THAYSE DE LIMA BORGES SILVA</t>
  </si>
  <si>
    <t>WELLINGTON DAMIAO DA SILVA</t>
  </si>
  <si>
    <t>WILMA DE SOUSA MARTINS</t>
  </si>
  <si>
    <t>ADRIANA DA SILVA GOMES</t>
  </si>
  <si>
    <t>ALDINETO MORATO DE MOURA</t>
  </si>
  <si>
    <t>ANNA TEREZA FIALHO DE ARAUJO</t>
  </si>
  <si>
    <t>BRUNO MACIEL DE OLIVEIRA</t>
  </si>
  <si>
    <t>CLEUMA CAVALCANTI DA SILVA</t>
  </si>
  <si>
    <t>ELZA DO NASCIMENTO SANTOS</t>
  </si>
  <si>
    <t>FAGNER FERNANDES ROSA</t>
  </si>
  <si>
    <t>JEFFERSON DOMINGOS FERREIRA</t>
  </si>
  <si>
    <t>JEFFERSON VIRGOLINO XAVIER</t>
  </si>
  <si>
    <t>JOSE CICERO ROMAO DA SILVA</t>
  </si>
  <si>
    <t>JOSE MARCOS DE OLIVEIRA</t>
  </si>
  <si>
    <t>JOSIVAN OLIVEIRA SANTOS</t>
  </si>
  <si>
    <t>LARISSA EUGENIA MOURA ARAUJO</t>
  </si>
  <si>
    <t>MARIA LUCIA SOUTO VICTOR SANTOS</t>
  </si>
  <si>
    <t>NADJAILSA MONICA DE OLIVEIRA</t>
  </si>
  <si>
    <t>ROBERIO BARBOSA DA SILVA</t>
  </si>
  <si>
    <t>SANDRA MARIA ARAUJO</t>
  </si>
  <si>
    <t>WENIA TORRES DE MEDEIROS</t>
  </si>
  <si>
    <t>WESKLLEN NOBREGA DE ARAUJO</t>
  </si>
  <si>
    <t>MAYARA MACEDO DA MATA</t>
  </si>
  <si>
    <t>MONICA CRISTINA OLIVEIRA</t>
  </si>
  <si>
    <t>VALBER RIBEIRO DA SILVA</t>
  </si>
  <si>
    <t>EVILAZIO QUEIROZ CORDEIRO JUNIOR</t>
  </si>
  <si>
    <t>JOSILEY LOPES MACARIO</t>
  </si>
  <si>
    <t>LARISSA ROBERTA DE LIMA CANDEIA</t>
  </si>
  <si>
    <t>MURILO FLORENTINO DINIZ FILHO</t>
  </si>
  <si>
    <t>NATANIA VIEIRA VIRGOLINO NOBREGA</t>
  </si>
  <si>
    <t>TACIANI CASSIA SILVA DE MEDEIROS</t>
  </si>
  <si>
    <t>IZAQUE FERREIRA DA SILVA</t>
  </si>
  <si>
    <t>ANA PAULA FREIRE DE BRITO</t>
  </si>
  <si>
    <t>ANTONIO ALESSIO FIGUEIREDO LIMA</t>
  </si>
  <si>
    <t>CAROLINA RICARDO DA SILVA</t>
  </si>
  <si>
    <t>DANIELE FERREIRA RIBEIRO</t>
  </si>
  <si>
    <t>EDSON DE ARAUJO FARIAS</t>
  </si>
  <si>
    <t>HALLISSON BENTO OLYMPIO FRANCISCO DA SILVA</t>
  </si>
  <si>
    <t>HONORINA MARIA ALVES DE SOUZA</t>
  </si>
  <si>
    <t>INEYRE CHAVES DE ARAUJO</t>
  </si>
  <si>
    <t>JOSE EDIVANIO DA SILVA</t>
  </si>
  <si>
    <t>RICARDO MANOEL DE OLIVEIRA FERREIRA</t>
  </si>
  <si>
    <t>RICARDO SOARES</t>
  </si>
  <si>
    <t>ADEMAR PEREIRA</t>
  </si>
  <si>
    <t>ADERSON DINIZ PEREIRA</t>
  </si>
  <si>
    <t>ALAN DOUGLAS LIMA SILVA</t>
  </si>
  <si>
    <t>ALANA MARIA NEVES DA SILVA</t>
  </si>
  <si>
    <t>ALBENIA PERCILIANO DA SILVA</t>
  </si>
  <si>
    <t>ANA PAULA FARIAS FERNANDES</t>
  </si>
  <si>
    <t>ANDREZA DOS SANTOS OLIVEIRA DARIO</t>
  </si>
  <si>
    <t>BRUNO RANGEL MOTA SOARES</t>
  </si>
  <si>
    <t>CARLOS ALBERTO BARBOSA CAVALCANTI</t>
  </si>
  <si>
    <t>CARLOS ALBERTO MARINHO DE ARAUJO SOUTO</t>
  </si>
  <si>
    <t>CESAR DE SOUZA ANDRADE</t>
  </si>
  <si>
    <t>CICERO ADRIANO DA SILVA</t>
  </si>
  <si>
    <t>CONCEICAO DE MARIA FRANCA MESQUITA</t>
  </si>
  <si>
    <t>DANYLLO SANTOS DE OLIVEIRA</t>
  </si>
  <si>
    <t>EDGLEY ARRUDA CRISTOVAO</t>
  </si>
  <si>
    <t>EDSON ARAUJO DE CARVALHO</t>
  </si>
  <si>
    <t>EDUARDA MAYARA CHAGAS DOS SANTOS</t>
  </si>
  <si>
    <t>ELIZANGELA FARIAS MARINHO BARBOSA</t>
  </si>
  <si>
    <t>EMANOEL DE LEMOS</t>
  </si>
  <si>
    <t>ESILDO GALDINO DE ATAIDE FILHO</t>
  </si>
  <si>
    <t>FERNANDO HENRIQUE DE MEDEIROS ARAUJO</t>
  </si>
  <si>
    <t>FRANCISCO CLEIDSON TAVARES LOPES</t>
  </si>
  <si>
    <t>GERALDA IZABEL DE ARAUJO</t>
  </si>
  <si>
    <t>GILCLEENE ANTAS DE SOUSA</t>
  </si>
  <si>
    <t>GLACIELE DO CARMO DE ARAUJO LOPES MIRANDA</t>
  </si>
  <si>
    <t>JANETE BESERRA DE FRANCA</t>
  </si>
  <si>
    <t>JESES ANDRADE</t>
  </si>
  <si>
    <t>JOELMA BIONES LEAL SIQUEIRA PEREIRA</t>
  </si>
  <si>
    <t>JOSE ABILIO FELIX DE FIGUEIREDO</t>
  </si>
  <si>
    <t>JOSE FELIX DA SILVA</t>
  </si>
  <si>
    <t>JOSEFA DE SOUSA MELO ASEVEDO</t>
  </si>
  <si>
    <t>JULIA ARAUJO DA SILVA</t>
  </si>
  <si>
    <t>LAERCIO SILVA SOUZA</t>
  </si>
  <si>
    <t>LILIANE VILAR DE CARVALHO</t>
  </si>
  <si>
    <t>LUCICLEIDE RODRIGUES DA SILVA</t>
  </si>
  <si>
    <t>MAILTON ALMEIDA SILVA</t>
  </si>
  <si>
    <t>MARIA CLARA FERREIRA RODRIGUES</t>
  </si>
  <si>
    <t>MARIA CLARA SILVA SANTOS</t>
  </si>
  <si>
    <t>MARIA DO SOCORRO ANDRADE LOPES</t>
  </si>
  <si>
    <t>MARIA DO SOCORRO BARBOSA REGES NUNES</t>
  </si>
  <si>
    <t>MARIA DO SOCORRO DA ROCHA FAUSTINO SIMOES</t>
  </si>
  <si>
    <t>MARIA ELBA GONCALVES CORDEIRO</t>
  </si>
  <si>
    <t>MARIA HELENA ALMEIDA DE OLIVEIRA</t>
  </si>
  <si>
    <t>MARIANA GONCALVES DIAS</t>
  </si>
  <si>
    <t>MARILIA KELLEN NASCIMENTO SANTOS</t>
  </si>
  <si>
    <t>MISAEL DA COSTA LIMA</t>
  </si>
  <si>
    <t>NADJA AGRA CORDEIRO BASTOS</t>
  </si>
  <si>
    <t>RENATA MOURA FERNANDES</t>
  </si>
  <si>
    <t>RITA DE CASSIA DE MACEDO MEDEIROS</t>
  </si>
  <si>
    <t>ROSANIA GUEDES DA SILVA TAVEIRA</t>
  </si>
  <si>
    <t>ROSSUEL FERREIRA</t>
  </si>
  <si>
    <t>RUTH FERNANDES DE SOUZA</t>
  </si>
  <si>
    <t>SAUL OLIVEIRA DA SILVA</t>
  </si>
  <si>
    <t>SILVIA KEMIAC</t>
  </si>
  <si>
    <t>ALANY VANELLI BARBOSA DE ALMEIDA</t>
  </si>
  <si>
    <t>ANDERSON GOMES PORTO</t>
  </si>
  <si>
    <t>BRENO LUKAS SOUZA DE ARAUJO</t>
  </si>
  <si>
    <t>BRUNO HERBERT BARROS DE ARAUJO</t>
  </si>
  <si>
    <t>CHARLES BRUNO TORRES RODRIGUES</t>
  </si>
  <si>
    <t>DEBORA FIALHO VITORINO MENDONCA</t>
  </si>
  <si>
    <t>DOGIVAL RODRIGUES DOS SANTOS</t>
  </si>
  <si>
    <t>EGBERTO GUILLERMO LIMA VITAL</t>
  </si>
  <si>
    <t>ELISVAN VIEIRA BORGES</t>
  </si>
  <si>
    <t>FABIANO DINIZ DOS SANTOS</t>
  </si>
  <si>
    <t>FRANCISCO DE ASSIS CORREIA DA SILVA</t>
  </si>
  <si>
    <t>JOSE BONIFACIO COELHO DOS SANTOS</t>
  </si>
  <si>
    <t>JOSE CICERO DO BU</t>
  </si>
  <si>
    <t>JOSE DARIO FERNANDES DA SILVA</t>
  </si>
  <si>
    <t>JOSE GERONIMO DOS SANTOS</t>
  </si>
  <si>
    <t>JUCELIA RODRIGUES DOS SANTOS BRAGA</t>
  </si>
  <si>
    <t>KARLA LILLIANE DE OLIVEIRA TAVARES</t>
  </si>
  <si>
    <t>KATIANE MORAIS PORTO</t>
  </si>
  <si>
    <t>KELLY EMANUELLY DE MELO BARBOSA</t>
  </si>
  <si>
    <t>LIDIANE GOMES DE ARAUJO</t>
  </si>
  <si>
    <t>MARIA ROBERTA SALES BONFIM</t>
  </si>
  <si>
    <t>NIGGIA GABRIELLY DA SILVA</t>
  </si>
  <si>
    <t>PRISCILLA LIRA MESSIAS</t>
  </si>
  <si>
    <t>RAFAELA MENDONCA DE ALMEIDA VASCONCELOS</t>
  </si>
  <si>
    <t>SABRINA FERNANDA OLIVEIRA DE LIMA</t>
  </si>
  <si>
    <t>VAGNER GOMES DA COSTA</t>
  </si>
  <si>
    <t>ALAN DE ANGELES GUEDES DA SILVA</t>
  </si>
  <si>
    <t>ALEXANDRO DE ALMEIDA</t>
  </si>
  <si>
    <t>ALINE CARDOSO CARLOS</t>
  </si>
  <si>
    <t>ANTONIO SILVANO RODRIGUES DA COSTA</t>
  </si>
  <si>
    <t>APARECIDA DE FATIMA ALVES</t>
  </si>
  <si>
    <t>BENIGNA ANDRADE DINIZ</t>
  </si>
  <si>
    <t>CARMEM LUCIA FERREIRA DE LIMA</t>
  </si>
  <si>
    <t>CLAUDILANE BORGES LINHARES</t>
  </si>
  <si>
    <t>CLEOMENES SALES DE LIMA</t>
  </si>
  <si>
    <t>DULCILEI ENDO</t>
  </si>
  <si>
    <t>EDNALDO NASCIMENTO DA SILVA</t>
  </si>
  <si>
    <t>ELIBIA ANGELICA DE ARAUJO BRANDAO</t>
  </si>
  <si>
    <t>ERIKA ROSSANA PASSOS DE OLIVEIRA LIMA</t>
  </si>
  <si>
    <t>GEOVANE FERNANDES DA SILVA</t>
  </si>
  <si>
    <t>GLORISA GUEDES DA COSTA</t>
  </si>
  <si>
    <t>HERALDO ATAIDE PEREIRA</t>
  </si>
  <si>
    <t>ISRAEL GALDINO DE ARAUJO</t>
  </si>
  <si>
    <t>JAILTON RODRIGUES MEDEIROS</t>
  </si>
  <si>
    <t>JEAN CARLOS SANTOS DE ASSIS</t>
  </si>
  <si>
    <t>JEAN RICARDO DOS SANTOS</t>
  </si>
  <si>
    <t>JOAO BATISTA DE LUCENA</t>
  </si>
  <si>
    <t>JOELMO RAMOS DA SILVA</t>
  </si>
  <si>
    <t>JOKARLLA KATARYNE DE OLIVEIRA ALCANTARA</t>
  </si>
  <si>
    <t>JOSE PEREIRA DA SILVA JUNIOR</t>
  </si>
  <si>
    <t>JOSENILDA ANDRE DA SILVA LEITE</t>
  </si>
  <si>
    <t>JOSIMAR VIEIRA DA SILVA</t>
  </si>
  <si>
    <t>JOSINEIDE GALDINO DE ARAUJO</t>
  </si>
  <si>
    <t>KENNYA CHARLENE SANTOS PEREIRA ARAUJO</t>
  </si>
  <si>
    <t>LEONARDO ARAUJO DINIZ</t>
  </si>
  <si>
    <t>LIRIDA DE OLIVEIRA LUCENA GONCALVES</t>
  </si>
  <si>
    <t>LUANNA JESSIKA VIEIRA DA COSTA PIMENTA</t>
  </si>
  <si>
    <t>LUCIANO MOREIRA DA SILVA JUNIOR</t>
  </si>
  <si>
    <t>MARAIZA DE MORAES VALENTIM ARAUJO</t>
  </si>
  <si>
    <t>MARIA ALICE DA SILVA LEITE MIGUEL</t>
  </si>
  <si>
    <t>MARIA DO SOCORRO BATISTA BENTO</t>
  </si>
  <si>
    <t>MARIA DO SOCORRO NOGUEIRA E MOURA</t>
  </si>
  <si>
    <t>MARIA JOVELINA ROCHA XAVIER</t>
  </si>
  <si>
    <t>MARILIA DANIELA DE OLIVEIRA FERNANDES</t>
  </si>
  <si>
    <t>MARINALVA BEZERRA DE MENEZES SANTOS</t>
  </si>
  <si>
    <t>MIKAELLE DA SILVA COSTA TARGINO</t>
  </si>
  <si>
    <t>NERIVAN DE OLIVEIRA COSTA</t>
  </si>
  <si>
    <t>PAULINEIA ANDREZZA FERREIRA PORTO</t>
  </si>
  <si>
    <t>RADAMES ALVES ROCHA DA SILVA</t>
  </si>
  <si>
    <t>RAYNER BARROS ALMEIDA SANTOS</t>
  </si>
  <si>
    <t>RIVELINO CASSIANO DOS SANTOS</t>
  </si>
  <si>
    <t>ROMARIO JOSE ARAUJO LEAO</t>
  </si>
  <si>
    <t>SARAH LIRA BATISTA VIEIRA</t>
  </si>
  <si>
    <t>SEBASTIAO NASCIMENTO DE SOUZA</t>
  </si>
  <si>
    <t>SIMONE RESK RODRIGUES DA SILVA</t>
  </si>
  <si>
    <t>THIAGO AMANCIO VITORIO</t>
  </si>
  <si>
    <t>VALMIR ROCHA VIEIRA</t>
  </si>
  <si>
    <t>VALQUIRIA ALVES SILVA</t>
  </si>
  <si>
    <t>VANUZA BATISTA DA COSTA DUARTE</t>
  </si>
  <si>
    <t>WALLYSON RODRIGUES MEDEIROS</t>
  </si>
  <si>
    <t>ADRIANO DA SILVA LIMA</t>
  </si>
  <si>
    <t>AMANDA SUDERIO SILVA</t>
  </si>
  <si>
    <t>ANA CAROLINA RODRIGUES ALCANTARA</t>
  </si>
  <si>
    <t>ANA CRISTINA QUERINO BARBOSA</t>
  </si>
  <si>
    <t>AUREA LUCIA DOS ANJOS MEDEIROS</t>
  </si>
  <si>
    <t>CAMILA SILVA LIMA</t>
  </si>
  <si>
    <t>DAMIAO RANIERE QUEIROZ</t>
  </si>
  <si>
    <t>DENIZE MARIA LEAL RAMALHO MONTEIRO</t>
  </si>
  <si>
    <t>EDIJANE MARIA DA SILVA RAMOS</t>
  </si>
  <si>
    <t>EDITH DE OLIVEIRA SANTIAGO</t>
  </si>
  <si>
    <t>ELANE VIEIRA DINIZ</t>
  </si>
  <si>
    <t>ELIABE SERAFIM FERREIRA</t>
  </si>
  <si>
    <t>ELOIZA HELENA DE OLIVEIRA MARTINS</t>
  </si>
  <si>
    <t>ELYSSON THIAGO GOMES BARBOSA</t>
  </si>
  <si>
    <t>EUNICE DA SILVA ROBERTO</t>
  </si>
  <si>
    <t>EURIPEDES LUIZ ALVES FILHO</t>
  </si>
  <si>
    <t>EVANDRO FARIAS ALVES</t>
  </si>
  <si>
    <t>FELICIANO NUNES DA SILVA</t>
  </si>
  <si>
    <t>FRANCISCO CABRAL DA SILVA</t>
  </si>
  <si>
    <t>FRANCISCO DE ASSIS ALMEIDA DE ARAUJO</t>
  </si>
  <si>
    <t>GERALDO SALES DE VASCONCELOS</t>
  </si>
  <si>
    <t>GERMANO LIA FOOK VASCONCELOS DE MORAIS</t>
  </si>
  <si>
    <t>HERMES DE OLIVEIRA SILVA</t>
  </si>
  <si>
    <t>IREMAR SOUTO MONTEIRO</t>
  </si>
  <si>
    <t>ISAAC ARAUJO GOMES</t>
  </si>
  <si>
    <t>ITALA THAIS LIMA SOUSA</t>
  </si>
  <si>
    <t>IVONE MARIA BEZERRA</t>
  </si>
  <si>
    <t>JACKSON DOS SANTOS SILVA</t>
  </si>
  <si>
    <t>JAMERSON RANIERE MONTEIRO DE SOUZA</t>
  </si>
  <si>
    <t>JANAINA DANTAS DOS SANTOS</t>
  </si>
  <si>
    <t>JARDILENE MARIA MATIAS BEZERRA</t>
  </si>
  <si>
    <t>JARGER FLAVIO MACENA BRITO</t>
  </si>
  <si>
    <t>JESSICA ALBUQUERQUE CAVALCANTI FARIAS</t>
  </si>
  <si>
    <t>JOALISON DO NASCIMENTO DA SILVA</t>
  </si>
  <si>
    <t>JOELMA OLIVEIRA LUNA ALVES</t>
  </si>
  <si>
    <t>JOSE DE ARIMATEIA OLIVEIRA</t>
  </si>
  <si>
    <t>JOSE EDVALDO DOS SANTOS MOURA</t>
  </si>
  <si>
    <t>JOSE REGINALDO SIQUEIRA DA SILVA</t>
  </si>
  <si>
    <t>JOSE WALTER COSTA FRANCISCO</t>
  </si>
  <si>
    <t>KATIA FABIANA PEREIRA DE ATAIDE</t>
  </si>
  <si>
    <t>KELYANA DA SILVA LUSTOSA</t>
  </si>
  <si>
    <t>LIDYANE GOMES MENDONCA DA SILVA</t>
  </si>
  <si>
    <t>LINDBERG DOS SANTOS</t>
  </si>
  <si>
    <t>LUCIANA SUENIA SILVA MATIAS</t>
  </si>
  <si>
    <t>LUCIO XAVIER PIMENTEL</t>
  </si>
  <si>
    <t>MARIA DA CONCEICAO JERONIMO</t>
  </si>
  <si>
    <t>MARIA IRANEIDE DE ARAUJO</t>
  </si>
  <si>
    <t>MARIA MARGARIDA ARAUJO DE SOUZA</t>
  </si>
  <si>
    <t>MARIZA LIMA GOMES DA SILVA</t>
  </si>
  <si>
    <t>MAYSA HELLEN DA SILVA CAVALCANTI</t>
  </si>
  <si>
    <t>MICHELLE SANTINO FIALHO</t>
  </si>
  <si>
    <t>MORGANA DE VASCONCELLOS ARAUJO</t>
  </si>
  <si>
    <t>MOZART EDSON LOPES GUIMARAES</t>
  </si>
  <si>
    <t>MYSAEL ALVES RIBEIRO</t>
  </si>
  <si>
    <t>PAMELLA YONALLE ARAUJO GOMES</t>
  </si>
  <si>
    <t>PAULO COSTA DE ARAUJO</t>
  </si>
  <si>
    <t>RENATA JANAINA BARROS PIMENTEL</t>
  </si>
  <si>
    <t>ROBENEYR DA SILVA ARAUJO</t>
  </si>
  <si>
    <t>ROBERTA PEREIRA ALVES DE ARAUJO</t>
  </si>
  <si>
    <t>ROSELITO BEZERRA PORTO</t>
  </si>
  <si>
    <t>SAMARA PEREIRA ARAUJO</t>
  </si>
  <si>
    <t>SAULO JOSE DE LIMA FILHO</t>
  </si>
  <si>
    <t>TARCIANA MARIA CRUZ FERREIRA PIMENTEL</t>
  </si>
  <si>
    <t>ALDENIR PEREIRA BEZERRA</t>
  </si>
  <si>
    <t>ANAIZA DE FARIAS SOUSA</t>
  </si>
  <si>
    <t>ARTHUR NOBREGA SILVA</t>
  </si>
  <si>
    <t>CAIO CEFAS DA NOBREGA SOUZA</t>
  </si>
  <si>
    <t>CLAUDIA LINHARES CRISTOVAM</t>
  </si>
  <si>
    <t>DENIZE PEREIRA DE ALMEIDA</t>
  </si>
  <si>
    <t>EDVAN TERTULIANO PEREIRA</t>
  </si>
  <si>
    <t>ELEMILTON ALVES DE SOUZA</t>
  </si>
  <si>
    <t>FELIPE FERREIRA DE LIMA</t>
  </si>
  <si>
    <t>GILDEMBERG DA SILVA ALMEIDA</t>
  </si>
  <si>
    <t>GILVAN LOURENCO FRANCA DE ARAUJO</t>
  </si>
  <si>
    <t>GRAUBEN KHIARA MEDEIROS DE ASSIS</t>
  </si>
  <si>
    <t>HEMERSON GUEBA MOURA DA SILVA</t>
  </si>
  <si>
    <t>JAILMA PEREIRA DE ALBUQUERQUE</t>
  </si>
  <si>
    <t>JOSE ALEX NOGUEIRA DE OLIVEIRA</t>
  </si>
  <si>
    <t>KAMILLA ROCHA FERREIRA</t>
  </si>
  <si>
    <t>LUZIA GOMES DA SILVA</t>
  </si>
  <si>
    <t>MARIA ELIENE GOMES SILVA</t>
  </si>
  <si>
    <t>MARIA EMANUELLY BARBOSA OLIVEIRA</t>
  </si>
  <si>
    <t>MARIA GRACILETE SILVA ANDRADE</t>
  </si>
  <si>
    <t>MARIA JOSE DE SOUSA PEREIRA</t>
  </si>
  <si>
    <t>MARIA JOSE NOGUEIRA NUNES</t>
  </si>
  <si>
    <t>MARIANA RAMOS NOBREGA LINS</t>
  </si>
  <si>
    <t>MORGANA SANTOS FERREIRA</t>
  </si>
  <si>
    <t>ORTIS ALMEIDA SOUSA</t>
  </si>
  <si>
    <t>PELINO HENRIQUE DOS SANTOS MARQUES</t>
  </si>
  <si>
    <t>RANYELI MARCOLINO DA SILVA BRANDAO</t>
  </si>
  <si>
    <t>RAQUEL LUANA CAVALCANTI FERREIRA</t>
  </si>
  <si>
    <t>REGINALDO GOMES DO NASCIMENTO</t>
  </si>
  <si>
    <t>RITA DE CASSIA DE SOUZA BARBOSA</t>
  </si>
  <si>
    <t>THIAGO BRUNO FERNANDES</t>
  </si>
  <si>
    <t>TIAGO BARBOSA DA SILVA</t>
  </si>
  <si>
    <t>VILMA BARBOSA SANTOS</t>
  </si>
  <si>
    <t>WESLEY THIAGO DE LIMA NUNES</t>
  </si>
  <si>
    <t>CARLA HIEDA MONTEIRO SANTOS</t>
  </si>
  <si>
    <t>CLAUDENICE TEODOSIO MEDEIROS CAVALCANTE</t>
  </si>
  <si>
    <t>CLAUDIO LUCENA AMORIM</t>
  </si>
  <si>
    <t>EDILMA DE SOUSA NOBREGA</t>
  </si>
  <si>
    <t>EDUARDO SALES TAVARES</t>
  </si>
  <si>
    <t>ERLIENE ARAUJO FREIRE</t>
  </si>
  <si>
    <t>FABIANA ALBUQUERQUE FARIAS</t>
  </si>
  <si>
    <t>JACKLAINE DE ALMEIDA SILVA</t>
  </si>
  <si>
    <t>JOAO MARCELO GOMES CLEOBLO</t>
  </si>
  <si>
    <t>JOSELITA DA SILVA SABINO</t>
  </si>
  <si>
    <t>MAGUINEIDE TAVARES SILVA DE ASSIS</t>
  </si>
  <si>
    <t>MARIA JANE FARIAS SOARES</t>
  </si>
  <si>
    <t>NARCISO LUSTOSA JUNIOR</t>
  </si>
  <si>
    <t>RENATA SUASSUNA OLIVEIRA</t>
  </si>
  <si>
    <t>WALTER FERREIRA CAVALCANTE</t>
  </si>
  <si>
    <t>WILMA DARIA DE OLIVEIRA MELO</t>
  </si>
  <si>
    <t>ZENILDO PEQUENO DA SILVA</t>
  </si>
  <si>
    <t>DAIANE CORREIA SANTOS</t>
  </si>
  <si>
    <t>EDJAN TOMAZ DA SILVA</t>
  </si>
  <si>
    <t>EMANUEL CARLOS ALBUQUERQUE ALVES</t>
  </si>
  <si>
    <t>ERASMO DA SILVA FRANCA</t>
  </si>
  <si>
    <t>ESTEFANIA MARIA DA SILVA</t>
  </si>
  <si>
    <t>EVANDRO CARLOS DUARTE</t>
  </si>
  <si>
    <t>FARYD MARACAJA NAPY CHARARA</t>
  </si>
  <si>
    <t>FRANCISCO XAVIER BRILHANTE JUNIOR</t>
  </si>
  <si>
    <t>JOAQUIM EFIGENIO MAIA LEITE</t>
  </si>
  <si>
    <t>JULIANA LEONCIO BERTINO CABRAL MENEZES</t>
  </si>
  <si>
    <t>KELYANA PAULINO FERNANDES</t>
  </si>
  <si>
    <t>LEYLSON COSTA AMORIM</t>
  </si>
  <si>
    <t>LIDIA DIAS DE BARROS</t>
  </si>
  <si>
    <t>MARGARETE CABRAL DE FREITAS</t>
  </si>
  <si>
    <t>MARIA JANAINA DOMINGOS BARROS CARVALHO</t>
  </si>
  <si>
    <t>MARIA JOSE PEREIRA DA SILVA</t>
  </si>
  <si>
    <t>MONALISA DE LIMA RAMALHO</t>
  </si>
  <si>
    <t>PEDRO CLAUDEMIR DA CRUZ COSTA</t>
  </si>
  <si>
    <t>POLIANA NUNES DE FREITAS</t>
  </si>
  <si>
    <t>SANDRO GARCIA</t>
  </si>
  <si>
    <t>SUSANA DE LEMOS SOARES</t>
  </si>
  <si>
    <t>ANDREZA CAETANO DE SOUSA LEAO</t>
  </si>
  <si>
    <t>ANNA CLISLEY BARBOSA DE SOUZA</t>
  </si>
  <si>
    <t>CYNTHYA GESSICA FERNANDES TEIXEIRA</t>
  </si>
  <si>
    <t>ELEONORA FELIX DA SILVA</t>
  </si>
  <si>
    <t>GABRIELA TORRES COSTA LIMA</t>
  </si>
  <si>
    <t>ISAAC OLIVEIRA DE MACEDO</t>
  </si>
  <si>
    <t>JOSE SALATIEL DE MELO PEREIRA</t>
  </si>
  <si>
    <t>JOSEILTON GONCALVES PEREIRA</t>
  </si>
  <si>
    <t>KATIA FERNANDES DA ROCHA</t>
  </si>
  <si>
    <t>MARIA OZANA DE FREITAS BATISTA DA SILVA</t>
  </si>
  <si>
    <t>MATHEUS VIEIRA DE ARAUJO</t>
  </si>
  <si>
    <t>PATRICIA MENDONCA DE SOUZA LIMA</t>
  </si>
  <si>
    <t>RAQUEL MARIA DE MELO BARROS</t>
  </si>
  <si>
    <t>RICARDO FERREIRA DE FREITAS</t>
  </si>
  <si>
    <t>RODRIGO EMMANUEL ARAUJO LEAO</t>
  </si>
  <si>
    <t>RONALDO SUDERIO DA SILVA</t>
  </si>
  <si>
    <t>SUENIO BORGES SANTOS</t>
  </si>
  <si>
    <t>VILMA REJANE FARIAS DE ALMEIDA</t>
  </si>
  <si>
    <t>WILLAME DOUGLAS E SILVA</t>
  </si>
  <si>
    <t>ALCICLEIDE PORTO GENUINO</t>
  </si>
  <si>
    <t>ALEXSSANDRA PEREIRA DOS SANTOS</t>
  </si>
  <si>
    <t>ANDREZA ARAUJO DA SILVA</t>
  </si>
  <si>
    <t>BEATRIZ DE ALBUQUERQUE COSTA</t>
  </si>
  <si>
    <t>CARLA GEANE DA SILVA</t>
  </si>
  <si>
    <t>EDCARLA VERISSIMO DE SOUZA COSTA</t>
  </si>
  <si>
    <t>FERNANDO LIBERATO DOS SANTOS</t>
  </si>
  <si>
    <t>GILMAR VERISSIMO DA SILVA</t>
  </si>
  <si>
    <t>JAILZA DA SILVA GINU</t>
  </si>
  <si>
    <t>JOSE FELIPE JORGE DE OLIVEIRA</t>
  </si>
  <si>
    <t>KALINE GOMES FERNANDES</t>
  </si>
  <si>
    <t>KATIANA SOARES DOS SANTOS</t>
  </si>
  <si>
    <t>LAIS OLIMPIO DOS SANTOS</t>
  </si>
  <si>
    <t>LUCAS CLEMENTINO SALES DE LIMA</t>
  </si>
  <si>
    <t>LUIZ CARLOS CARNEIRO GENUINO</t>
  </si>
  <si>
    <t>MARIA DORALICE DE BRITO</t>
  </si>
  <si>
    <t>RAFAEL DA SILVA FERREIRA</t>
  </si>
  <si>
    <t>RAFAELA DA SILVA FERREIRA</t>
  </si>
  <si>
    <t>SILVIA CAVALCANTI LEAL</t>
  </si>
  <si>
    <t>WINICIUS DOS SANTOS ARAUJO</t>
  </si>
  <si>
    <t>ANA DO SOCORRO DE LIMA</t>
  </si>
  <si>
    <t>ARTUR DE ALMEIDA NETO</t>
  </si>
  <si>
    <t>BIANCA PEREIRA FRANKLIN</t>
  </si>
  <si>
    <t>EDSON BRITO SILVA</t>
  </si>
  <si>
    <t>GESSICA MARQUES MOURA</t>
  </si>
  <si>
    <t>GUILHERME SALES DINIZ GONCALVES</t>
  </si>
  <si>
    <t>JOALISSON PEREIRA DE OLIVEIRA</t>
  </si>
  <si>
    <t>JOSE ALEQSSANDRO LOURENCO</t>
  </si>
  <si>
    <t>JOSE DIEGO JORGE DE OLIVEIRA</t>
  </si>
  <si>
    <t>LAYS KAROLLINE VASCONCELOS COSTA</t>
  </si>
  <si>
    <t>LETICIA DE OLIVEIRA COUTO</t>
  </si>
  <si>
    <t>MARIA DO CEU BORGES OLIVEIRA GONCALVES</t>
  </si>
  <si>
    <t>MARIA EDUARDA CAVALCANTE FELIX</t>
  </si>
  <si>
    <t>MARIA JOSE REJANE OLIVEIRA ALMEIDA</t>
  </si>
  <si>
    <t>MARIA ROZEANE DOS SANTOS</t>
  </si>
  <si>
    <t>NADIA VANESSA GONCALVES DA SILVA</t>
  </si>
  <si>
    <t>NAYANA FABIA FAUSTO DE FARIAS</t>
  </si>
  <si>
    <t>RUTH ALMEIDA DE ARAUJO COUTO</t>
  </si>
  <si>
    <t>SUELENE BEZERRA BARBOSA DA SILVA</t>
  </si>
  <si>
    <t>AGELISE PORTO TEIXEIRA</t>
  </si>
  <si>
    <t>ALMIR DE SOUZA LIMA</t>
  </si>
  <si>
    <t>AMANDA RICELLI DE ALMEIDA NUNES GOMES</t>
  </si>
  <si>
    <t>ANDERSON JULLY DA SILVA SENA</t>
  </si>
  <si>
    <t>BRUNA SONALY DINIZ BERNARDINO</t>
  </si>
  <si>
    <t>CLEBIA GENEVA LUCENA DE ARAUJO</t>
  </si>
  <si>
    <t>EDILEUSA VIRGINIO LINS RODRIGUES</t>
  </si>
  <si>
    <t>EDIROZILDA LACERDA QUERINO</t>
  </si>
  <si>
    <t>ELISANDRA APARECIDA CLEMENTINO TAVARES</t>
  </si>
  <si>
    <t>EMERSON DA SILVA ALVES</t>
  </si>
  <si>
    <t>ENDRYWS FELIPE SOUZA DE MOURA</t>
  </si>
  <si>
    <t>FABIA RODRIGUES PORTO DE OLIVEIRA</t>
  </si>
  <si>
    <t>FABIANA BARROS DA SILVA</t>
  </si>
  <si>
    <t>FRANCIMARY DA SILVA FRANCA</t>
  </si>
  <si>
    <t>GIOVANNI LOPES DE ANDRADE</t>
  </si>
  <si>
    <t>JACIANA DE LIMA OLIVEIRA</t>
  </si>
  <si>
    <t>JOAO RAFAEL BERNARDO COSTA</t>
  </si>
  <si>
    <t>JOSEVANDO ALBUQUERQUE APOLINARIO</t>
  </si>
  <si>
    <t>JOSINALDO SILVA SOUZA</t>
  </si>
  <si>
    <t>JOSIVALDO FRANCISCO PEREIRA</t>
  </si>
  <si>
    <t>LINDINALVA HENRIQUES CUSTODIO BRITO</t>
  </si>
  <si>
    <t>LUCIANO GERMANO DE ARAUJO</t>
  </si>
  <si>
    <t>LUCIMERE ARAUJO DOS SANTOS</t>
  </si>
  <si>
    <t>MARCIO LEANDRO SILVA</t>
  </si>
  <si>
    <t>MARCOS EDSON ALVES DE SOUSA</t>
  </si>
  <si>
    <t>MERCIA CRISTINA GUEDES ARAUJO</t>
  </si>
  <si>
    <t>PRISCILA COSTA DE SOUZA PORTO</t>
  </si>
  <si>
    <t>RENATA LAISE DO NASCIMENTO MEDEIROS XAVIER</t>
  </si>
  <si>
    <t>ROBERTA DE ANDRADE ARAUJO</t>
  </si>
  <si>
    <t>ROSALIA MENDES DE MELO SOUTO</t>
  </si>
  <si>
    <t>SILENE DE LIMA SILVA</t>
  </si>
  <si>
    <t>SILMARA SANTOS ANDRADE</t>
  </si>
  <si>
    <t>TAMARA JANE SILVA ZIFIRINO OLIVEIRA</t>
  </si>
  <si>
    <t>YASMIM MENDES SOUTO</t>
  </si>
  <si>
    <t>AMANDA GONCALVES LEITE</t>
  </si>
  <si>
    <t>ANA CAROLINA GUEDES DO NASCIMENTO COSTA</t>
  </si>
  <si>
    <t>ANDRESSA DA SILVA GUIMARAES MOURA</t>
  </si>
  <si>
    <t>ANNA KARLA BORBA DE MELO</t>
  </si>
  <si>
    <t>CLAUDIO ROBELIO DA TRINDADE</t>
  </si>
  <si>
    <t>FERNANDO LUIZ DOS SANTOS JUNIOR</t>
  </si>
  <si>
    <t>FRANCISCA PAULO DE ALMEIDA</t>
  </si>
  <si>
    <t>JOCELINA ARAUJO CANTILINO</t>
  </si>
  <si>
    <t>JOSE PAULO SILVA PEREIRA</t>
  </si>
  <si>
    <t>JOSE RIVEL DE ARAUJO FILHO</t>
  </si>
  <si>
    <t>JOSE RODRIGUES APOLINARIO</t>
  </si>
  <si>
    <t>JOSELMA FERREIRA DE SANTANA BARAO</t>
  </si>
  <si>
    <t>LUCIA MERISTAINE QUIRINO BIKMAZ</t>
  </si>
  <si>
    <t>RAQUEL REGINA AMORIM</t>
  </si>
  <si>
    <t>RENATA KALLIANE MENEZES ALVES</t>
  </si>
  <si>
    <t>THIRZA DE SANTANA SANTOS</t>
  </si>
  <si>
    <t>WANDERSON RODRIGO GUIMARAES</t>
  </si>
  <si>
    <t>WELINGTON ALVES NASCIMENTO</t>
  </si>
  <si>
    <t>ALDENISE BATISTA DE OLIVEIRA</t>
  </si>
  <si>
    <t>ALUSKA DANIELE DE MELO SOARES</t>
  </si>
  <si>
    <t>AMANDA DE OLIVEIRA</t>
  </si>
  <si>
    <t>BIANCA COSTA PEREIRA SANTOS</t>
  </si>
  <si>
    <t>CLENILDA MARIA DANTAS GUIMARAES</t>
  </si>
  <si>
    <t>EDIVAL EDSON DA SILVA</t>
  </si>
  <si>
    <t>ERIVAN SOUSA VALENTIM</t>
  </si>
  <si>
    <t>FRANCISCO ALVES DE FREITAS</t>
  </si>
  <si>
    <t>FRANCISCO DE ASSIS NUNES HENRIQUE</t>
  </si>
  <si>
    <t>GILMAR ANTONIO DE SOUZA</t>
  </si>
  <si>
    <t>HUERTO ELEUTERIO PEREIRA DE LUNA</t>
  </si>
  <si>
    <t>JOSE ANCELMO PATRICIO</t>
  </si>
  <si>
    <t>JOSE HENRIQUE DE OLIVEIRA AMORIM</t>
  </si>
  <si>
    <t>JOSE IGOR VASQUES ELOI ARAUJO</t>
  </si>
  <si>
    <t>JOSELITO ELIAS DE ARAUJO</t>
  </si>
  <si>
    <t>LUCIANO GONCALVES DE ALBUQUERQUE COSTA</t>
  </si>
  <si>
    <t>MARCIO ARAUJO SOUSA</t>
  </si>
  <si>
    <t>MARIA CELIA DO NASCIMENTO</t>
  </si>
  <si>
    <t>MARIA DAS GRACAS MOURA DE ARAUJO</t>
  </si>
  <si>
    <t>MARIA DE LOURDES MORAIS SILVA FIGUEIREDO</t>
  </si>
  <si>
    <t>MARIA DO SOCORRO DA SILVA MENESES</t>
  </si>
  <si>
    <t>MARIA SOLANGE BARROS PEREIRA</t>
  </si>
  <si>
    <t>MARICELI MORAIS DA SILVA DANTAS</t>
  </si>
  <si>
    <t>NORMA MARIA DE OLIVEIRA LIMA</t>
  </si>
  <si>
    <t>QUITERIA CORDEIRO DA SILVA</t>
  </si>
  <si>
    <t>RAFAELA MEDEIROS DA SILVA</t>
  </si>
  <si>
    <t>SANDRA PORTO GUIMARAES</t>
  </si>
  <si>
    <t>SOLANGE DOS SANTOS ARAUJO</t>
  </si>
  <si>
    <t>TACIANA BARROS SANTOS</t>
  </si>
  <si>
    <t>WENDEL DOS SANTOS ARAUJO</t>
  </si>
  <si>
    <t>WESLLEY ANRONIO BRITO AZEVEDO</t>
  </si>
  <si>
    <t>ALEXANDRE PONTES REGIS</t>
  </si>
  <si>
    <t>BRENO PEREIRA BARBOSA</t>
  </si>
  <si>
    <t>CRISTIANE DA COSTA COELHO XAVIER</t>
  </si>
  <si>
    <t>DOUGLAS DIAS BRITO</t>
  </si>
  <si>
    <t>EDSON RODRIGUES DA SILVA</t>
  </si>
  <si>
    <t>EDVALDO BASILIO CARNEIRO</t>
  </si>
  <si>
    <t>ELAINE CRISTINA DA CUNHA</t>
  </si>
  <si>
    <t>JARIANGELA DE SOUZA BARBOSA</t>
  </si>
  <si>
    <t>JESSICA KAROLYNE GOMES BARROS VASQUES</t>
  </si>
  <si>
    <t>LUANA LEAL DE SOUZA</t>
  </si>
  <si>
    <t>LUCIANO FERREIRA DE OLIVEIRA</t>
  </si>
  <si>
    <t>MARIA GENILDA AMORIM INACIO</t>
  </si>
  <si>
    <t>MARIA RODRIGUES DE SOUZA</t>
  </si>
  <si>
    <t>MARIA VIRGINIA DOS SANTOS SOUZA</t>
  </si>
  <si>
    <t>ROSEMARY FELIX SIQUEIRA</t>
  </si>
  <si>
    <t>SERGIO PEREIRA DE ARAUJO</t>
  </si>
  <si>
    <t>TARCISO MEIRELES BEZERRA FILHO</t>
  </si>
  <si>
    <t>ALISSON PINHEIRO COSTA</t>
  </si>
  <si>
    <t>ALYNE ALMEIDA ARRUDA BRITO</t>
  </si>
  <si>
    <t>ANNE CAROLINE BANDEIRA AVELINO ALVES</t>
  </si>
  <si>
    <t>ANTONIO GONCALVES DE LIMA SOBRINHO</t>
  </si>
  <si>
    <t>BENEDITO OLINTO DA SILVA</t>
  </si>
  <si>
    <t>CAROLYNE MAURICIO DA SILVA</t>
  </si>
  <si>
    <t>CESAR FERNANDES DOS SANTOS</t>
  </si>
  <si>
    <t>EVERALDO PEREIRA DA CUNHA FILHO</t>
  </si>
  <si>
    <t>FERNANDA DEISE SOARES DOS SANTOS</t>
  </si>
  <si>
    <t>FRANSUELDA VIEIRA DE FARIAS</t>
  </si>
  <si>
    <t>GILDAZIO CARNEIRO LEAL</t>
  </si>
  <si>
    <t>GILVANDO RODRIGUES CHAVES</t>
  </si>
  <si>
    <t>GLEYTON LIRA DE FREITAS</t>
  </si>
  <si>
    <t>JOSE EDILSON BARROS DA SILVA</t>
  </si>
  <si>
    <t>KATIUSCIA LIMA DOS SANTOS</t>
  </si>
  <si>
    <t>MARIA DILMA RODRIGUES DE SOUZA</t>
  </si>
  <si>
    <t>ROZALVA CUNHA DA SILVA MEDEIROS</t>
  </si>
  <si>
    <t>SAMARA KATIUSKA COSTA LIMA</t>
  </si>
  <si>
    <t>VANESSA BATISTA DA COSTA</t>
  </si>
  <si>
    <t>WESLLEY BALBINO BARROS</t>
  </si>
  <si>
    <t>ALDENICE DE LOURDES LAUREANO GALDINO</t>
  </si>
  <si>
    <t>ANA CARLA LEVINO DIAS DE LIMA</t>
  </si>
  <si>
    <t>ANA PAULA ALVES SANTOS SILVA ROSAS</t>
  </si>
  <si>
    <t>ANTONIO FELIPE DA SILVA JUNIOR</t>
  </si>
  <si>
    <t>CARLA DANNIELLE DOS SANTOS ANDRADE</t>
  </si>
  <si>
    <t>CLEDSON DA SILVA TORRES</t>
  </si>
  <si>
    <t>CLEYSON CASSIMIRO DE SOUZA</t>
  </si>
  <si>
    <t>CLEYTON CASSIMIRO DE SOUZA</t>
  </si>
  <si>
    <t>DAMIAO GONCALVES DE LIMA</t>
  </si>
  <si>
    <t>DJALMA FARIAS DE LIMA</t>
  </si>
  <si>
    <t>ENIO CESAR NUNES CADO</t>
  </si>
  <si>
    <t>EWERTON FIDELIS COSTA</t>
  </si>
  <si>
    <t>FABRICIO FERREIRA DA SILVA</t>
  </si>
  <si>
    <t>FLAVIA RAQUEL DOS SANTOS SERAFIM</t>
  </si>
  <si>
    <t>GESSYCA PEREIRA VITORINO ALVES</t>
  </si>
  <si>
    <t>GUTIERRES TAVARES BATISTA</t>
  </si>
  <si>
    <t>HELTON DA SILVA</t>
  </si>
  <si>
    <t>JAQUELINE FREIRE DINIZ</t>
  </si>
  <si>
    <t>JENIFFER DE OLIVEIRA BARBOSA</t>
  </si>
  <si>
    <t>JOAO VITOR BEZERRA LAURENTINO</t>
  </si>
  <si>
    <t>JOSE ANTONIO BATISTA DA CUNHA</t>
  </si>
  <si>
    <t>JOSE LEAL NETO</t>
  </si>
  <si>
    <t>JOSE LEOPOLDO MORAIS DA SILVA</t>
  </si>
  <si>
    <t>JOSE NILSON ALMEIDA</t>
  </si>
  <si>
    <t>KERLLEN PEREIRA DE PADUA</t>
  </si>
  <si>
    <t>LIVIA SORAIA GOMES SILVA LIMA SOUZA</t>
  </si>
  <si>
    <t>LUZINEIDE RIBEIRO DA SILVA</t>
  </si>
  <si>
    <t>MARIA CICERA FIDELIS DE SOUZA</t>
  </si>
  <si>
    <t>MARIA DE FATIMA BATISTA DA SILVA</t>
  </si>
  <si>
    <t>MARIA RIBEIRO DA SILVA</t>
  </si>
  <si>
    <t>RAMONN LIMA DOS SANTOS</t>
  </si>
  <si>
    <t>RAPHAEL CAVALCANTE PAULO</t>
  </si>
  <si>
    <t>RAYANNE LIMA BARROS</t>
  </si>
  <si>
    <t>RENNATTO JOSE RIBEIRO DA SILVA</t>
  </si>
  <si>
    <t>RILMA SUELY DE SOUZA MELO</t>
  </si>
  <si>
    <t>ROSEANE GUIMARAES PEREIRA</t>
  </si>
  <si>
    <t>SANDRA ELIAS DA SILVA</t>
  </si>
  <si>
    <t>VALDEGILTON DANIEL DE ASSIS</t>
  </si>
  <si>
    <t>VITORIA DAYSE ALVES FERNANDES</t>
  </si>
  <si>
    <t>ADELMA ALEXANDRE SILVA</t>
  </si>
  <si>
    <t>ALBA MARIA SANTOS RIBEIRO</t>
  </si>
  <si>
    <t>ALCILENE ALVES MENDES</t>
  </si>
  <si>
    <t>ALESSANDRO BRUNO DE SOUSA DIAS</t>
  </si>
  <si>
    <t>ANA CARLA FARIAS DE MACEDO</t>
  </si>
  <si>
    <t>ANA CRISTINA PINTO PIMENTEL</t>
  </si>
  <si>
    <t>ANDERSON EVANGELISTA MATEUS</t>
  </si>
  <si>
    <t>ANDERSON NICACIO MEDEIROS ALMEIDA</t>
  </si>
  <si>
    <t>ANTONIO CARLOS COSTA COURA</t>
  </si>
  <si>
    <t>CRISTIANA DE PAULA CADENA</t>
  </si>
  <si>
    <t>DANIEL GREGORIO JUNIOR</t>
  </si>
  <si>
    <t>DANIELLE BRANDAO ARAUJO</t>
  </si>
  <si>
    <t>DENIS RIBEIRO DE FARIAS</t>
  </si>
  <si>
    <t>EVYLLEN RITA FERNANDES DE SOUZA</t>
  </si>
  <si>
    <t>FLAVIO SILVA DO NASCIMENTO</t>
  </si>
  <si>
    <t>FRANCINEIDE FARIAS DOS SANTOS</t>
  </si>
  <si>
    <t>JOAO VICTOR MOURA DINIZ</t>
  </si>
  <si>
    <t>JOSE EUDES FERREIRA DA SILVA</t>
  </si>
  <si>
    <t>JOSE ROBERTO LEONCIO DA SILVA</t>
  </si>
  <si>
    <t>MARIA ELENA COURA DE ALCANTARA</t>
  </si>
  <si>
    <t>MARIA ELIETE PONCIANO DA SILVA</t>
  </si>
  <si>
    <t>MARIA GERMANA DANTAS FREIRE</t>
  </si>
  <si>
    <t>MARIA GISELIA BRANDAO ARAUJO</t>
  </si>
  <si>
    <t>MARIA GORETE ARAUJO DOS SANTOS</t>
  </si>
  <si>
    <t>MARIA VERALUCIA BATISTA VIEIRA</t>
  </si>
  <si>
    <t>MARLUCE BARROS NASCIMENTO PEREIRA</t>
  </si>
  <si>
    <t>SEBASTIAO ATAIDE NETO</t>
  </si>
  <si>
    <t>THIAGO DE SOUZA ARAUJO</t>
  </si>
  <si>
    <t>TIAGO QUEIROZ DE ARAUJO</t>
  </si>
  <si>
    <t>VINICIUS LIMA DE ARAUJO</t>
  </si>
  <si>
    <t>ELAYNE SILVA COSTA APARECIDO</t>
  </si>
  <si>
    <t>FLAVIA KELLY GONCALVES DA COSTA CARDOSO</t>
  </si>
  <si>
    <t>INACIO VICENTE MARINHO</t>
  </si>
  <si>
    <t>IRAN STENIO BARBOSA</t>
  </si>
  <si>
    <t>ISABELLY CRISTIANY CHAVES LIMA</t>
  </si>
  <si>
    <t>JOSEANO GOMES MATIAS</t>
  </si>
  <si>
    <t>MARIA DA GUIA LEITE GUIMARAES</t>
  </si>
  <si>
    <t>MAURICIO ALVES NASCIMENTO</t>
  </si>
  <si>
    <t>NELSON ROBERTO CARDOSO DE OLIVEIRA</t>
  </si>
  <si>
    <t>PATRICIA FABIANA NASCIMENTO DE OLIVEIRA</t>
  </si>
  <si>
    <t>PAULA EMELY DE SOUZA BRANDAO</t>
  </si>
  <si>
    <t>SEBASTIANA BELO DOS SANTOS</t>
  </si>
  <si>
    <t>ADRIANA DE ALMEIDA BARBOSA</t>
  </si>
  <si>
    <t>ALBERTO AGRA DE LIMA</t>
  </si>
  <si>
    <t>AMANDA DE PONTES BARROS ANDRADE</t>
  </si>
  <si>
    <t>ANA MARIA AVELINO DE SOUZA SILVA</t>
  </si>
  <si>
    <t>AUDITA SAMARA NOGUEIRA NUNES</t>
  </si>
  <si>
    <t>CARLOS ANTONIO CAMILO</t>
  </si>
  <si>
    <t>CLAUDIA CAROLINA DA SILVA NASCIMENTO</t>
  </si>
  <si>
    <t>DENNER FERREIRA FARIAS GONCALVES</t>
  </si>
  <si>
    <t>EDJADSON ALVES XAVIER</t>
  </si>
  <si>
    <t>FRANCINALDO DOMINGOS PEREIRA</t>
  </si>
  <si>
    <t>FRANCISCA IRENILDA SABINO RIBEIRO</t>
  </si>
  <si>
    <t>GABRIELA CAVALCANTE DA SILVA</t>
  </si>
  <si>
    <t>HERBERT CRISOSTOMO DOS SANTOS ARAUJO</t>
  </si>
  <si>
    <t>JACILENE SOUSA NEVES ROCHA</t>
  </si>
  <si>
    <t>JHESSIKA ANGELL ALVES E SILVA</t>
  </si>
  <si>
    <t>JOAO MARQUES BARBOSA</t>
  </si>
  <si>
    <t>JOAO MATHEUS LIMA COSTA</t>
  </si>
  <si>
    <t>JOSE MARCIO GONCALVES DA ROCHA</t>
  </si>
  <si>
    <t>JUAN PEDRO JANSEN DA COSTA</t>
  </si>
  <si>
    <t>KAIO CESAR MENEZES CORREIA</t>
  </si>
  <si>
    <t>KALINA LIGIA CAVALCANTE LEAL BELARMINO</t>
  </si>
  <si>
    <t>LAIS PEREIRA DANTAS</t>
  </si>
  <si>
    <t>MARIA JOSE DE ALMEIDA SILVA</t>
  </si>
  <si>
    <t>MARIA LUIZA DE SOUZA</t>
  </si>
  <si>
    <t>MAXMULLER ALVES DE LIMA</t>
  </si>
  <si>
    <t>MAYARA CAMPOS PIRES</t>
  </si>
  <si>
    <t>MERCIA GONCALVES DA ROCHA</t>
  </si>
  <si>
    <t>MICHELLE FRUTUOSO FERREIRA</t>
  </si>
  <si>
    <t>POLIANA PINTO DA ROCHA</t>
  </si>
  <si>
    <t>RAFAELA NASCIMENTO COSTA FARIAS</t>
  </si>
  <si>
    <t>RAYLLA SABINO REGES</t>
  </si>
  <si>
    <t>ROBERTO SABINO DE SOUZA</t>
  </si>
  <si>
    <t>ROSICLEIDE HENRIQUE DA SILVA</t>
  </si>
  <si>
    <t>SAMILY DE ARAUJO DE ALMEIDA</t>
  </si>
  <si>
    <t>SILVANIO DE SOUZA BATISTA</t>
  </si>
  <si>
    <t>SUELLEN PEREIRA DE OLIVEIRA</t>
  </si>
  <si>
    <t>THALES RODRIGUES LIMA</t>
  </si>
  <si>
    <t>VALQUIRIA CAVALCANTE DE FARIAS RIBEIRO</t>
  </si>
  <si>
    <t>WELLINGTON JOSE DE FIGUEREDO JUVENCIO</t>
  </si>
  <si>
    <t>ALUSKA MARIA MOURA SALES</t>
  </si>
  <si>
    <t>ANDRE LUIZ DE ARAUJO SANTOS</t>
  </si>
  <si>
    <t>ATANIEL DOS SANTOS</t>
  </si>
  <si>
    <t>CARLA ELENICE FARIAS DANTAS</t>
  </si>
  <si>
    <t>DIANA AMARAL DE LIMA</t>
  </si>
  <si>
    <t>GENIVALDO FERNANDES GUIMARAES JUNIOR</t>
  </si>
  <si>
    <t>GILVANIA ARAUJO DE MELO</t>
  </si>
  <si>
    <t>HILDEWRAN NAILTON LEITE</t>
  </si>
  <si>
    <t>IARLES DE ASSIS SILVA</t>
  </si>
  <si>
    <t>IRIS DE FATIMA COSTA ROCHA</t>
  </si>
  <si>
    <t>IZABELA CRISTINA DE LIMA SILVA</t>
  </si>
  <si>
    <t>JACQUELINE PEREIRA GOMES</t>
  </si>
  <si>
    <t>JAILMA CORDEIRO DO NASCIMENTO</t>
  </si>
  <si>
    <t>JOHN KENNEDY GOUVEIA DE SOUTO</t>
  </si>
  <si>
    <t>JOSE CESAR NASCIMENTO AFRO</t>
  </si>
  <si>
    <t>JOSE PRAXEDES DE OLIVEIRA NETO</t>
  </si>
  <si>
    <t>JOSE TIAGO MARINHO PEREIRA</t>
  </si>
  <si>
    <t>JOSEFA DE SALES ROBERTO</t>
  </si>
  <si>
    <t>KLEBER AUGUSTO FALCAO DOS SANTOS</t>
  </si>
  <si>
    <t>LUCIMARA DE FREITAS ELEUTERIO ARAUJO</t>
  </si>
  <si>
    <t>LUZINETE DE SOUSA GALDINO</t>
  </si>
  <si>
    <t>MARIA CONSUELO COSTA RODRIGUES PEREIRA</t>
  </si>
  <si>
    <t>MARIA DE FATIMA OLIVEIRA</t>
  </si>
  <si>
    <t>MARIA EMILIA MACEDO VALENTIM</t>
  </si>
  <si>
    <t>MARIA ROSALIA COUTINHO FALCAO</t>
  </si>
  <si>
    <t>SAMARA APARECIDA VASCONCELOS LIMA</t>
  </si>
  <si>
    <t>VANUZA GUIMARAES GOMES</t>
  </si>
  <si>
    <t>ABDIAS CORREIA DE CANTALICE NETO</t>
  </si>
  <si>
    <t>ALEXSANDRO BATISTA BARTOLOMEU</t>
  </si>
  <si>
    <t>ALISSON DE ALBUQUERQUE ALVES</t>
  </si>
  <si>
    <t>ANA CLARA FERREIRA BARRETO DOS SANTOS</t>
  </si>
  <si>
    <t>ANA KARLA FERNANDES DOS SANTOS</t>
  </si>
  <si>
    <t>CELIA XAVIER CASTELO BRANCO</t>
  </si>
  <si>
    <t>CLAUDIANE ANA BARBOSA LIMA</t>
  </si>
  <si>
    <t>DSANGELA MARIA FALCAO GONCALVES</t>
  </si>
  <si>
    <t>ELIANDRA COSTA ARAUJO FERREIRA</t>
  </si>
  <si>
    <t>FATIMA MARIA CASTELO BRANCO CHAVES</t>
  </si>
  <si>
    <t>GERCIMARA MARQUES DE OLIVEIRA</t>
  </si>
  <si>
    <t>GILBEVAN RAMOS DE ALMEIDA</t>
  </si>
  <si>
    <t>HERIVERTON DE SOUSA MARINHO SOARES</t>
  </si>
  <si>
    <t>JANAINA APARECIDA GOMES DOS SANTOS</t>
  </si>
  <si>
    <t>JOSE DA SILVA FERNANDES</t>
  </si>
  <si>
    <t>JOSE JOALISSON ALEXANDRINO DE ARAUJO</t>
  </si>
  <si>
    <t>KEILA RAIANY DINIZ RAMOS</t>
  </si>
  <si>
    <t>LEONARDO MODESTO DE LIMA</t>
  </si>
  <si>
    <t>LUANA DOS SANTOS ARAUJO</t>
  </si>
  <si>
    <t>MARIA AVANI MACEDO CASTELO BRANCO</t>
  </si>
  <si>
    <t>MARIA DO SOCORRO CORDEIRO DE OLIVEIRA</t>
  </si>
  <si>
    <t>MARIA FLAVYA LAYS HERMINIO SOUSA</t>
  </si>
  <si>
    <t>MARIA GORETTI DA SILVA ALENCAR</t>
  </si>
  <si>
    <t>ROBERTA DE SOUTO LIMA ARAUJO RAMOS</t>
  </si>
  <si>
    <t>SANDRA MARIA DOS SANTOS COUTO</t>
  </si>
  <si>
    <t>SILVESTRE CORREIA DE CANTALICE FILHO</t>
  </si>
  <si>
    <t>WILMA ANTUNES DE ARAUJO</t>
  </si>
  <si>
    <t>ADENILSA DA SILVA</t>
  </si>
  <si>
    <t>ANAMELIA DE MEDEIROS DANTAS RAULINO</t>
  </si>
  <si>
    <t>ANGELA MARIA DIAS SANTOS GUIMARAES</t>
  </si>
  <si>
    <t>DAVID NAAMA MELO DE FIGUEIREDO</t>
  </si>
  <si>
    <t>DIEGO ALLY PEREIRA LEITE</t>
  </si>
  <si>
    <t>DIOGO DA COSTA FARIAS</t>
  </si>
  <si>
    <t>ELTON DA SILVA LIMA DE MEDEIROS</t>
  </si>
  <si>
    <t>ELYSON SANTOS DE ARAUJO</t>
  </si>
  <si>
    <t>FAGNER DA SILVA LIMA</t>
  </si>
  <si>
    <t>FERNANDO EMANUEL DE SOUZA MACEDO</t>
  </si>
  <si>
    <t>IONE BEZERRA CAVALCANTE</t>
  </si>
  <si>
    <t>JANE KESSIA DA COSTA SOUTO</t>
  </si>
  <si>
    <t>JEFFERSON FELIPE DOS SANTOS CRUZ</t>
  </si>
  <si>
    <t>JOSE LEONARDO COSTA RAULINO</t>
  </si>
  <si>
    <t>JUDCELY NYTYESKA DE MACEDO OLIVEIRA SILVA</t>
  </si>
  <si>
    <t>KLEBER HORNEY DA SILVA SANTOS</t>
  </si>
  <si>
    <t>MAGNO HENRIQUE DE MEDEIROS RODRIGUES</t>
  </si>
  <si>
    <t>MARCOS ANTONIO DE SOUSA PEREIRA</t>
  </si>
  <si>
    <t>MATHEUS VINICIUS PEREIRA DA SILVA</t>
  </si>
  <si>
    <t>PATRICIA SANTOS CORDEIRO DANTAS</t>
  </si>
  <si>
    <t>SUENIA DE SOUTO NASCIMENTO</t>
  </si>
  <si>
    <t>TALITA SILVA ANTUNES DOS SANTOS</t>
  </si>
  <si>
    <t>VALDILSON NOBERTO DOS SANTOS</t>
  </si>
  <si>
    <t>WEDYLLA NATHALIA SANTOS CAMARA</t>
  </si>
  <si>
    <t>ALEXANDRE DOS SANTOS PASCOAL</t>
  </si>
  <si>
    <t>AMANDA GABRIELA MATIAS CASADO</t>
  </si>
  <si>
    <t>ANTONIA VIEIRA DE SOUZA</t>
  </si>
  <si>
    <t>BRUNO GIL DE ARAUJO SALES</t>
  </si>
  <si>
    <t>BRUNO MATEUS GUSTAVO DA SILVA</t>
  </si>
  <si>
    <t>BRUNO SAMUEL SANTOS OLIVEIRA</t>
  </si>
  <si>
    <t>CAMILA ELOISI SILVA LIMA</t>
  </si>
  <si>
    <t>CARLOS ALBERTO DA SILVA</t>
  </si>
  <si>
    <t>DACIA FABRIZZIA DE SOUZA SOARES</t>
  </si>
  <si>
    <t>DAYANE RIBEIRO SILVA LIMA</t>
  </si>
  <si>
    <t>DENNER RYUS LIMA DE VASCONCELOS</t>
  </si>
  <si>
    <t>EMILLY SOUSA DO NASCIMENTO</t>
  </si>
  <si>
    <t>FRANCISGLEIK SANTOS VIEIRA</t>
  </si>
  <si>
    <t>GILMARQUES LOPES GOMES</t>
  </si>
  <si>
    <t>GUSTAVO ALMEIDA COSTA</t>
  </si>
  <si>
    <t>HERBERT LUIS HENRIQUES</t>
  </si>
  <si>
    <t>JACSON GONCALVES DE OLIVEIRA</t>
  </si>
  <si>
    <t>JONAS JOSE DA SILVA</t>
  </si>
  <si>
    <t>JORGE XAVIER DE ALMEIDA NETO</t>
  </si>
  <si>
    <t>JOSELIA MARIA HENRIQUES ALVES SANTOS</t>
  </si>
  <si>
    <t>JOSIENE ALMEIDA VIRGINIO</t>
  </si>
  <si>
    <t>JOSIVAL AMORIM SILVA</t>
  </si>
  <si>
    <t>JULYANY ESTEPHANY DOS SANTOS SOUTO</t>
  </si>
  <si>
    <t>LUCELIA LIMA BARRETO</t>
  </si>
  <si>
    <t>LUZINETE DOS SANTOS SOUZA</t>
  </si>
  <si>
    <t>MANOEL SALES OLIVEIRA</t>
  </si>
  <si>
    <t>MARCOS ANTONIO XAVIER ALMEIDA</t>
  </si>
  <si>
    <t>RAFAEL CORREIA SANTOS</t>
  </si>
  <si>
    <t>SELMA SOARES DANTAS</t>
  </si>
  <si>
    <t>SILAS VINICIUS SILVA TUMAZ</t>
  </si>
  <si>
    <t>SILVANA OLIVEIRA SILVA SANTOS</t>
  </si>
  <si>
    <t>STEFANNY SANTOS AZEVEDO</t>
  </si>
  <si>
    <t>SUENIA DA SILVA RODRIGUES</t>
  </si>
  <si>
    <t>TERESA CRISTINA DUARTE POTIGUARA</t>
  </si>
  <si>
    <t>WILLIAN KELVES ALMEIDA DIAS</t>
  </si>
  <si>
    <t>ADJAILTON MARCIO BATISTA DA SILVA</t>
  </si>
  <si>
    <t>ALCYONE DOS SANTOS</t>
  </si>
  <si>
    <t>ALDO DOS SANTOS</t>
  </si>
  <si>
    <t>ALEKSANDRO MOURA DE MEDEIROS</t>
  </si>
  <si>
    <t>ALINE NORBERTO DOS SANTOS</t>
  </si>
  <si>
    <t>ANDREA CRISTINA DE SOUTO BRITO</t>
  </si>
  <si>
    <t>BRUNA ARAUJO DOS SANTOS</t>
  </si>
  <si>
    <t>CECILIANO GOMES NETO</t>
  </si>
  <si>
    <t>CLAUDETE COSTA ARAUJO</t>
  </si>
  <si>
    <t>DAMIANA AURELIA BIZERRA DA SILVA</t>
  </si>
  <si>
    <t>DANYALLY DE SOUSA ALCANTARA</t>
  </si>
  <si>
    <t>DEODORIO SOUZA DA COSTA</t>
  </si>
  <si>
    <t>EDUARDA SILVA ALVES</t>
  </si>
  <si>
    <t>ENZIO SOUZA SILVA</t>
  </si>
  <si>
    <t>EUDES HENRIQUE DE SOUZA</t>
  </si>
  <si>
    <t>EZEQUIEL EDILSON FELIX ARANTES</t>
  </si>
  <si>
    <t>FILIPE MACEDO DE OLIVEIRA</t>
  </si>
  <si>
    <t>FRANCISCO DE ASSIS FERREIRA DA SILVA</t>
  </si>
  <si>
    <t>GERINALDO DA SILVA</t>
  </si>
  <si>
    <t>GIVANILDO QUARESMA DOS SANTOS</t>
  </si>
  <si>
    <t>HORTENCIA ROSYELLI HORTILINA DE OLIVEIRA</t>
  </si>
  <si>
    <t>INGRID DE SOUSA CLEMENTINO</t>
  </si>
  <si>
    <t>IRANICE ANIBAL DE LIMA</t>
  </si>
  <si>
    <t>JANICELE FRANCA DE MORAIS</t>
  </si>
  <si>
    <t>JEFERSON CLEMENTINO NETO</t>
  </si>
  <si>
    <t>JOSE DE ANCHIETA HONORATO SILVA</t>
  </si>
  <si>
    <t>JOSYANNE FERNANDES BARROS</t>
  </si>
  <si>
    <t>NIELE RODRIGUES DOS SANTOS NASCIMENTO</t>
  </si>
  <si>
    <t>OWAIRAN BARROS DA ROCHA</t>
  </si>
  <si>
    <t>PATRICK ANDERSON LOPES DE FIGUEIREDO</t>
  </si>
  <si>
    <t>PAULA SANTOS NASCIMENTO</t>
  </si>
  <si>
    <t>RAQUEL DE SOUSA SANTOS</t>
  </si>
  <si>
    <t>RICARDO CAVALCANTE DA SILVA</t>
  </si>
  <si>
    <t>SEVERINA DOS SANTOS SILVA</t>
  </si>
  <si>
    <t>VALDENIO MEDEIROS DE ALCANTARA</t>
  </si>
  <si>
    <t>VICTOR MARQUES DA SILVA</t>
  </si>
  <si>
    <t>WSIEL LOPES DE SOUTO</t>
  </si>
  <si>
    <t>BERENICE LIRA DA SILVA</t>
  </si>
  <si>
    <t>ELISE ELVIRA DA COSTA SILVA</t>
  </si>
  <si>
    <t>ELIZANGELA SOUSA SILVA FERREIRA</t>
  </si>
  <si>
    <t>ELTON ALVES DOS SANTOS</t>
  </si>
  <si>
    <t>ERISSANDRO DOS SANTOS SILVA</t>
  </si>
  <si>
    <t>JOAO EMERSON CUNHA SILVA</t>
  </si>
  <si>
    <t>JOAO RICARDO BARBOSA DA SILVA</t>
  </si>
  <si>
    <t>JOSE COSTA DE OLIVEIRA JUNIOR</t>
  </si>
  <si>
    <t>JOSE JONATAS MARTINS DA SILVA</t>
  </si>
  <si>
    <t>LUCAS WESLLEY MEDEIROS SECUNDES</t>
  </si>
  <si>
    <t>LUCIANA SILVESTRE DA SILVA</t>
  </si>
  <si>
    <t>LUIZ HENRIQUE PEREIRA DA COSTA</t>
  </si>
  <si>
    <t>MARIA CRISTINA TRINDADE DOS SANTOS</t>
  </si>
  <si>
    <t>MARIA JOANA DE SOUTO NETA</t>
  </si>
  <si>
    <t>MOISES DA SILVA AZEVEDO</t>
  </si>
  <si>
    <t>NAIARA COSTA SILVA</t>
  </si>
  <si>
    <t>ROBERTO FERREIRA DA COSTA</t>
  </si>
  <si>
    <t>SIMONE DOS SANTOS HENRIQUES COSTA</t>
  </si>
  <si>
    <t>SUZANA BELARMINO DA SILVA</t>
  </si>
  <si>
    <t>YGOR DOS SANTOS SOUZA</t>
  </si>
  <si>
    <t>ANDRE MACEDO COSTA</t>
  </si>
  <si>
    <t>CARLA JEANE SILVA FERREIRA E COSTA</t>
  </si>
  <si>
    <t>COSME SILVA SANTOS</t>
  </si>
  <si>
    <t>DEMOCRITO HUMBERTO DA FONSECA JUNIOR</t>
  </si>
  <si>
    <t>DIONE BARBOSA DANTAS</t>
  </si>
  <si>
    <t>EDUARDO DE FARIAS SANTOS</t>
  </si>
  <si>
    <t>EDVALDO SILVA MELO</t>
  </si>
  <si>
    <t>EVANDELUCIA FERREIRA COSTA</t>
  </si>
  <si>
    <t>FABIANY LAIS GOMES DE PONTES</t>
  </si>
  <si>
    <t>FRANCINALDA DE PONTES MEDEIROS</t>
  </si>
  <si>
    <t>FRANCISCO RIBEIRO DA COSTA CARVALHO</t>
  </si>
  <si>
    <t>GABRIELA DE SOUTO PONTES</t>
  </si>
  <si>
    <t>GIORGIANNA MARIA DA COSTA MACEDO</t>
  </si>
  <si>
    <t>GLEYCE SOUTO PONTES</t>
  </si>
  <si>
    <t>IVANIELMA SANTOS DE SOUZA</t>
  </si>
  <si>
    <t>JABES DA SILVA COSTA</t>
  </si>
  <si>
    <t>JADER MANOEL MOURA DA SILVA</t>
  </si>
  <si>
    <t>JARIA MARIA RIBEIRO DE MEDEIROS</t>
  </si>
  <si>
    <t>JOAO ALFREDO PRAXEDES DA PENHA</t>
  </si>
  <si>
    <t>JOELICA PEREIRA DE LIMA</t>
  </si>
  <si>
    <t>JONAS DANIEL TEIXEIRA LUCAS</t>
  </si>
  <si>
    <t>JOSE JARBAS FONSECA DE ALMEIDA</t>
  </si>
  <si>
    <t>JOSE SEVERINO DOS SANTOS JUNIOR</t>
  </si>
  <si>
    <t>KAMILLE FERNANDES PEREIRA MARCELINO</t>
  </si>
  <si>
    <t>LAISE RAIANA LIMA COSTA</t>
  </si>
  <si>
    <t>LUANA FERNANDA COSTA RAULINO SILVA</t>
  </si>
  <si>
    <t>LUANA MAGALHAES DA CRUZ</t>
  </si>
  <si>
    <t>LUCIA DE FATIMA SENA ARAUJO</t>
  </si>
  <si>
    <t>LUCIMAR ALVES BORGES MACEDO</t>
  </si>
  <si>
    <t>MANUEL DA SILVA AZEVEDO</t>
  </si>
  <si>
    <t>MARGARETH MACHADO E SILVA SOUSA</t>
  </si>
  <si>
    <t>MARIA JOSE DOS SANTOS NASCIMENTO</t>
  </si>
  <si>
    <t>MARKSON GOMES DE LACERDA</t>
  </si>
  <si>
    <t>MILENA DE ASSIS DA SILVA</t>
  </si>
  <si>
    <t>RAISSA VITORIA DOS SANTOS GOMES</t>
  </si>
  <si>
    <t>RIVAILDO OLIVEIRA DOS SANTOS</t>
  </si>
  <si>
    <t>ROBSON MATHEUS DA SILVA</t>
  </si>
  <si>
    <t>RUBEM DA COSTA SILVA</t>
  </si>
  <si>
    <t>RUTH FAUSTINO</t>
  </si>
  <si>
    <t>SANZIA VIVIANE FARIAS FERREIRA CUNHA</t>
  </si>
  <si>
    <t>TEREZA NEUMANN VASCONCELOS PORTO</t>
  </si>
  <si>
    <t>TUANY ROBERTA QUEIROZ</t>
  </si>
  <si>
    <t>VALESCA MARQUES CAVALCANTI</t>
  </si>
  <si>
    <t>YUAN FONSECA MARINHO</t>
  </si>
  <si>
    <t>ALISON SILVA OLIVEIRA</t>
  </si>
  <si>
    <t>EDNA SANTOS DA SILVA</t>
  </si>
  <si>
    <t>EMANUEL ALVES NETO</t>
  </si>
  <si>
    <t>FRANKLIN DIEGO DE LIMA RODRIGUES</t>
  </si>
  <si>
    <t>GABRYELLA CAROLINA DE MACEDO SANTOS</t>
  </si>
  <si>
    <t>GENILSON SILVA MEDEIROS</t>
  </si>
  <si>
    <t>GRACILENE BARROS DE OLIVEIRA</t>
  </si>
  <si>
    <t>HELDER LUCAS AQUINO PALMEIRA</t>
  </si>
  <si>
    <t>HIGOR LINS DA COSTA</t>
  </si>
  <si>
    <t>IARA MAYARA DINIZ NASCIMENTO</t>
  </si>
  <si>
    <t>JANAILSON ARAUJO LIMA</t>
  </si>
  <si>
    <t>JOAO HELDER DE ARAUJO ALBUQUERQUE</t>
  </si>
  <si>
    <t>JOAO PAULO SANTOS DA SILVA</t>
  </si>
  <si>
    <t>JONATHAN SILVA CASTRO</t>
  </si>
  <si>
    <t>JOSE FRANCISCO DOS SANTOS ADELINO</t>
  </si>
  <si>
    <t>JOSE XAVIER DA COSTA NETO</t>
  </si>
  <si>
    <t>JOSEILTON NOGUEIRA DOS SANTOS</t>
  </si>
  <si>
    <t>KENIA KIOLA SOUZA DE FARIAS</t>
  </si>
  <si>
    <t>LEONARDO DE MEDEIROS SILVA</t>
  </si>
  <si>
    <t>MONICA DIANA DA SILVA PEREIRA</t>
  </si>
  <si>
    <t>NALBERTY MEDEIROS SANTOS</t>
  </si>
  <si>
    <t>PRISCILA DA SILVA SANTOS</t>
  </si>
  <si>
    <t>RENAN SOUZA SANTOS</t>
  </si>
  <si>
    <t>RICKSON NATAN FILGUEIRAS DA COSTA</t>
  </si>
  <si>
    <t>ROSANA OLIVEIRA DE MEDEIROS VASCONCELOS</t>
  </si>
  <si>
    <t>ALESSANDRA FRANCI XAVIER</t>
  </si>
  <si>
    <t>ALEXANDRE DANTAS DE MEDEIROS</t>
  </si>
  <si>
    <t>ANTONIA SOARES DE ALENCAR SANTOS</t>
  </si>
  <si>
    <t>ANTONIO CARLOS DE MACEDO COSTA</t>
  </si>
  <si>
    <t>ARRISSON DAVID DOS SANTOS AGNELLI</t>
  </si>
  <si>
    <t>CARLOS ANTONIO MEDEIROS COSTA</t>
  </si>
  <si>
    <t>CESAR AUGUSTO SILVA DOS SANTOS</t>
  </si>
  <si>
    <t>CLAUDIA VALERIA DA SILVA</t>
  </si>
  <si>
    <t>DANIELE FERREIRA XAVIER DE LIMA PONTES</t>
  </si>
  <si>
    <t>DAYANA MOREIRA LEITE</t>
  </si>
  <si>
    <t>DERICK DA COSTA FERREIRA</t>
  </si>
  <si>
    <t>EUCLIDES SILVESTRE PEREIRA NETO</t>
  </si>
  <si>
    <t>FELIPE RAMON DOS SANTOS LIMA</t>
  </si>
  <si>
    <t>GILMAR FERREIRA DA COSTA</t>
  </si>
  <si>
    <t>GILVAN DE OLIVEIRA</t>
  </si>
  <si>
    <t>GISELE RICELLY DA SILVA</t>
  </si>
  <si>
    <t>HELENISE HELENA FURTADO FALCAO</t>
  </si>
  <si>
    <t>IVANILDO SILVA</t>
  </si>
  <si>
    <t>JACANAN DE SOUZA TELES</t>
  </si>
  <si>
    <t>JAIR RANIERY ALMEIDA RAMOS</t>
  </si>
  <si>
    <t>JAQUELINE DE MEDEIROS GONZAGA GOUVEIA</t>
  </si>
  <si>
    <t>JOAZIEL DOS SANTOS SILVA</t>
  </si>
  <si>
    <t>JOSE EUFLAVIO DA SILVA</t>
  </si>
  <si>
    <t>JOSE OCLECIO REINALDO DANTAS</t>
  </si>
  <si>
    <t>JOSE ZITO DE LIMA</t>
  </si>
  <si>
    <t>JOSENILDA DOS SANTOS LIMA</t>
  </si>
  <si>
    <t>JOSIEL OLIVEIRA DA LUZ</t>
  </si>
  <si>
    <t>JULIO CEZAR GOMES FONSECA</t>
  </si>
  <si>
    <t>LAURELEIDE SOUTO HENRIQUES</t>
  </si>
  <si>
    <t>LEANDRO FELIX PEREIRA BEZERRA</t>
  </si>
  <si>
    <t>LILY CRISTIANE MARINHO DOS SANTOS</t>
  </si>
  <si>
    <t>MARIA APARECIDA PONTES MEDEIROS DE MOURA</t>
  </si>
  <si>
    <t>MARIA DA PAZ MEDEIROS DA SILVA</t>
  </si>
  <si>
    <t>MARIA DE FATIMA FIALHO FREIRE</t>
  </si>
  <si>
    <t>MARIA DE LOURDES DA SILVA SANTOS</t>
  </si>
  <si>
    <t>MARIA DO SOCORRO PORTO</t>
  </si>
  <si>
    <t>MARIA GISELE MARTINS COSTA</t>
  </si>
  <si>
    <t>MARIA JOHNIELLE DA SILVA MELO</t>
  </si>
  <si>
    <t>NAUDIENNE MARIA DA SILVA NASCIMENTO</t>
  </si>
  <si>
    <t>NOELIA MARIA DE MEDEIROS</t>
  </si>
  <si>
    <t>OSMAEL MARCIO DE SENA OLIVEIRA</t>
  </si>
  <si>
    <t>ROMILDO DE LIMA ARAUJO</t>
  </si>
  <si>
    <t>WALDINETE FERREIRA XAVIER DE LIMA</t>
  </si>
  <si>
    <t>MANUEL LINS DE ARAUJO NETO</t>
  </si>
  <si>
    <t>MARIA DAS MERCES SOARES DE OLIVEIRA</t>
  </si>
  <si>
    <t>ALBERTINA DANTAS PEREIRA</t>
  </si>
  <si>
    <t>GISLAYNY FERREIRA DA COSTA DANTAS</t>
  </si>
  <si>
    <t>MARIA NAGILA PEREIRA XAVIER DE MELO</t>
  </si>
  <si>
    <t>MARCELO RODRIGO DA SILVA VIANA</t>
  </si>
  <si>
    <t>ANATUZIA DOS SANTOS COSTA</t>
  </si>
  <si>
    <t>GISLAINE MARIA DA ROCHA SILVA</t>
  </si>
  <si>
    <t>IASMIN NAYANE SILVA DUARTE</t>
  </si>
  <si>
    <t>ALCILEIDE SANTOS MEDEIROS</t>
  </si>
  <si>
    <t>AELITON CLECIO SANTOS OLIVEIRA</t>
  </si>
  <si>
    <t>ALESSANDRA DE OLIVEIRA</t>
  </si>
  <si>
    <t>ALLAN DE AZEVEDO SANTOS</t>
  </si>
  <si>
    <t>ANA CAROLINE ALVES DA COSTA</t>
  </si>
  <si>
    <t>DAMIANA DA SILVA</t>
  </si>
  <si>
    <t>DAYVISSON DOS SANTOS FARIAS</t>
  </si>
  <si>
    <t>DIMAS PEREIRA DA SILVA</t>
  </si>
  <si>
    <t>ERALDO DIAS DA COSTA</t>
  </si>
  <si>
    <t>FRANCISCO LUCEMAR DE MACEDO</t>
  </si>
  <si>
    <t>JESSYCA TALYTA FERNANDES DE FARIAS</t>
  </si>
  <si>
    <t>JOAO DA ROCHA DANTAS NETO</t>
  </si>
  <si>
    <t>JOSE GILVANDRO DA COSTA ALVES</t>
  </si>
  <si>
    <t>JOSE IRANDIR DE SOUZA SOUTO</t>
  </si>
  <si>
    <t>JOSE MARICLEFERSON GOMES E SILVA</t>
  </si>
  <si>
    <t>JOSEFA MARIA SILVA COSTA</t>
  </si>
  <si>
    <t>JOSIVAN PEREIRA DA SILVA</t>
  </si>
  <si>
    <t>LARISSA THUANE MEDEIROS FURTADO FERREIRA</t>
  </si>
  <si>
    <t>LINDOMAR FERREIRA DA ROCHA DANTAS</t>
  </si>
  <si>
    <t>MARIA EDNALVA DE MEDEIROS SANTOS</t>
  </si>
  <si>
    <t>MARIA ROSEANE DE SOUTO OLIVEIRA SILVA</t>
  </si>
  <si>
    <t>MARINALVA SILVA DE MEDEIROS</t>
  </si>
  <si>
    <t>PALOMA MICHELLY FERNANDES DA SILVA</t>
  </si>
  <si>
    <t>RENATA DAYANNE DOS SANTOS RIBEIRO</t>
  </si>
  <si>
    <t>THALYTA NAYARA ALBUQUERQUE ALVES DE MENDONCA</t>
  </si>
  <si>
    <t>ADIONE SILVA SOARES</t>
  </si>
  <si>
    <t>ANA CRISTINA GOMES ARAUJO</t>
  </si>
  <si>
    <t>ANA MARIA SILVA MEDEIROS</t>
  </si>
  <si>
    <t>ANTONIO MARCOS DA SILVA LIMA</t>
  </si>
  <si>
    <t>CATIANO FERREIRA DE LIMA</t>
  </si>
  <si>
    <t>ELIANA BENTO DA SILVA</t>
  </si>
  <si>
    <t>FRANCIELIO SILVA OLIVEIRA</t>
  </si>
  <si>
    <t>GERLANE DA SILVA SANTOS</t>
  </si>
  <si>
    <t>GILLIAM CANDIDO DA SILVA ARAUJO</t>
  </si>
  <si>
    <t>JANIELY LIMA SANTOS</t>
  </si>
  <si>
    <t>JOCINEUDA SOUSA DE PONTES</t>
  </si>
  <si>
    <t>JOSE CANDIDO RODRIGUES NETO</t>
  </si>
  <si>
    <t>JOSE EDSON SILVA DO NASCIMENTO</t>
  </si>
  <si>
    <t>JOSE FRANCA NASCIMENTO</t>
  </si>
  <si>
    <t>JOSE RICARDO RODRIGUES E LIMA</t>
  </si>
  <si>
    <t>KALINE RODRIGUES DE PAIVA SILVA</t>
  </si>
  <si>
    <t>LAYSE LIRA DE MELO</t>
  </si>
  <si>
    <t>LEONARDO MACENA DE FONTES</t>
  </si>
  <si>
    <t>MARIA APARECIDA OLIVEIRA LIMA</t>
  </si>
  <si>
    <t>MARIA RIZONETE ARAUJO PONTES</t>
  </si>
  <si>
    <t>THOMAS KAUAM GOMES DE ANDRADE</t>
  </si>
  <si>
    <t>VALBERTO DA SILVA AQUINO</t>
  </si>
  <si>
    <t>ANA FLAVIA DANTAS DA SILVA</t>
  </si>
  <si>
    <t>DJAILSON FERREIRA DE ARAUJO</t>
  </si>
  <si>
    <t>EDUARDA OLIVEIRA SILVA</t>
  </si>
  <si>
    <t>ELISAMA DANTAS DA SILVA</t>
  </si>
  <si>
    <t>ELIZABETE BRANDAO DE LIMA</t>
  </si>
  <si>
    <t>ESTEFHANY HANY SALES DA SILVA</t>
  </si>
  <si>
    <t>FERNANDA RAQUEL DANTAS</t>
  </si>
  <si>
    <t>FRANCISCO EMMANUELL DANTAS</t>
  </si>
  <si>
    <t>GIRLENE LUCIANO DA SILVA</t>
  </si>
  <si>
    <t>HELENA DE OLIVEIRA DANTAS</t>
  </si>
  <si>
    <t>ISABELLE TIBURCIO DA SILVA SOUZA</t>
  </si>
  <si>
    <t>JOSE WALLISON MEDEIROS PEREIRA</t>
  </si>
  <si>
    <t>JOSEFA DE FATIMA FERNANDES DE SOUZA</t>
  </si>
  <si>
    <t>JUSSARA SILVA DE MOURA</t>
  </si>
  <si>
    <t>OZIVANIO DANTAS DE AZEVEDO</t>
  </si>
  <si>
    <t>RAFAELLA MARIA DE MATOS FERREIRA</t>
  </si>
  <si>
    <t>RENATA ALYNE FERREIRA FERNANDES E SANTOS GUIM</t>
  </si>
  <si>
    <t>RITA APARECIDA DE LIMA</t>
  </si>
  <si>
    <t>ROMARIO CEZAR BARBOSA DA SILVA</t>
  </si>
  <si>
    <t>TACILA PINTO DANTAS SILVA</t>
  </si>
  <si>
    <t>THEMIS DO SOCORRO MACEDO CAVALCANTI LIMA</t>
  </si>
  <si>
    <t>THIAGO STEVENNY LOPES</t>
  </si>
  <si>
    <t>WENNIR BEZERRA LIRA</t>
  </si>
  <si>
    <t>ALINE DOS SANTOS SILVA</t>
  </si>
  <si>
    <t>CALINE DANTAS DA SILVA AZEVEDO</t>
  </si>
  <si>
    <t>EDSON NUNES CANDIDO</t>
  </si>
  <si>
    <t>EDVENILSON VENANCIO DANTAS</t>
  </si>
  <si>
    <t>ELIZEBIA BARBOSA DOS SANTOS</t>
  </si>
  <si>
    <t>ELYS DANIELLY DE OLIVEIRA BARBOSA</t>
  </si>
  <si>
    <t>FRANCIANA SILVA DOS SANTOS</t>
  </si>
  <si>
    <t>GERLANIA SANTOS</t>
  </si>
  <si>
    <t>JAEDSON DOS SANTOS PEREIRA</t>
  </si>
  <si>
    <t>JOSE SILVANO DE SOUSA LIMA</t>
  </si>
  <si>
    <t>JUCIMERE DA CUNHA LIMA PEREIRA</t>
  </si>
  <si>
    <t>LAYS LILIANE DA SILVA ARAUJO FONSECA</t>
  </si>
  <si>
    <t>LEANDRO RODRIGUES DE SOUZA AZEVEDO</t>
  </si>
  <si>
    <t>LEDA MAYARA ALVES DA SILVA</t>
  </si>
  <si>
    <t>LUCIANO DA SILVA SANTOS</t>
  </si>
  <si>
    <t>LUCIVANIA SANTOS SENA</t>
  </si>
  <si>
    <t>MARIA ALCICLEA PAULINO MEDEIROS</t>
  </si>
  <si>
    <t>MARIA JOSE DE NEGREIROS DOS SANTOS BELARMINO</t>
  </si>
  <si>
    <t>MARIA SALETE DOS SANTOS</t>
  </si>
  <si>
    <t>NATHIANE THAIS SILVA</t>
  </si>
  <si>
    <t>PABLO JOSE LIMA SOARES</t>
  </si>
  <si>
    <t>RAMON ALVES LIMEIRA</t>
  </si>
  <si>
    <t>TATIANA ANDRADE DE AZEVEDO</t>
  </si>
  <si>
    <t>TAYS VIRGINIA DE NEGREIROS BELARMINO</t>
  </si>
  <si>
    <t>THAISY LAVINIA AZEVEDO FARIAS</t>
  </si>
  <si>
    <t>TIAGO FELIPE OLIVEIRA E SILVA</t>
  </si>
  <si>
    <t>VALDETE COSTA ALVES BERNARDINO</t>
  </si>
  <si>
    <t>WALBER TIAGO DE MORAIS MARTINS</t>
  </si>
  <si>
    <t>WEGNA IANNI SOUZA HENRIQUES</t>
  </si>
  <si>
    <t>ADRIANO OLIVEIRA DOS SANTOS</t>
  </si>
  <si>
    <t>ALENILSON FERREIRA DOS SANTOS</t>
  </si>
  <si>
    <t>ARIANE FERREIRA XAVIER DE LIMA</t>
  </si>
  <si>
    <t>DEOCLECIO CAVALCANTI FILHO</t>
  </si>
  <si>
    <t>DIEGO FELIPE ARAUJO ALVES</t>
  </si>
  <si>
    <t>ERIKA APARECIDA SILVA</t>
  </si>
  <si>
    <t>HELDER FLAUBERT LOPES DE MACEDO</t>
  </si>
  <si>
    <t>JARDEL LAERTE MACEDO BARRETO</t>
  </si>
  <si>
    <t>JESSICA RENALLY MEDEIROS SANTOS</t>
  </si>
  <si>
    <t>JOSE ELANIO DA COSTA LIMA</t>
  </si>
  <si>
    <t>JOSE FERNANDES DA CRUZ NETO</t>
  </si>
  <si>
    <t>JOSE MARDONIO DA SILVA ARAUJO</t>
  </si>
  <si>
    <t>JUSSIARA DE ARAUJO SOUTO</t>
  </si>
  <si>
    <t>LETICIA DANTAS FERREIRA</t>
  </si>
  <si>
    <t>LUZIA RAISSA BEZERRA DE MACEDO</t>
  </si>
  <si>
    <t>MARIA BETANIA DANTAS</t>
  </si>
  <si>
    <t>MARIA DA GUIA DANTAS SANTOS SOUTO</t>
  </si>
  <si>
    <t>MARIA DA GUIA DE MEDEIROS SANTOS</t>
  </si>
  <si>
    <t>MARIA DA GUIA OLIVEIRA DOS SANTOS</t>
  </si>
  <si>
    <t>OSCAR DE LIMA PINHEIRO NETO</t>
  </si>
  <si>
    <t>POLIANA GOMES MEDEIROS DE MENDONCA</t>
  </si>
  <si>
    <t>SANDRA DE MEDEIROS SANTOS</t>
  </si>
  <si>
    <t>SARA ARAUJO DANTAS</t>
  </si>
  <si>
    <t>SEBASTIAO BEZERRA DE MEDEIROS JUNIOR</t>
  </si>
  <si>
    <t>SONIA MARIA BATISTA DA SILVA</t>
  </si>
  <si>
    <t>TATIANE ALICE SANTOS MEDEIROS</t>
  </si>
  <si>
    <t>TERESA LISIEUX DANTAS DE MEDEIROS</t>
  </si>
  <si>
    <t>VALDI MEDEIROS DE OLIVEIRA</t>
  </si>
  <si>
    <t>WAGNER TAVARES VASCONCELOS</t>
  </si>
  <si>
    <t>WILAME MEDEIROS SANTOS</t>
  </si>
  <si>
    <t>ALINE DANIELLY CORDEIRO DANTAS</t>
  </si>
  <si>
    <t>ANIBERTO CORDEIRO DE BRITO</t>
  </si>
  <si>
    <t>ANTONIO CORDEIRO RODRIGUES</t>
  </si>
  <si>
    <t>ARICLENES CORDEIRO AZEVEDO</t>
  </si>
  <si>
    <t>CLEVITON ANTONIO VASCONCELOS CORDEIRO</t>
  </si>
  <si>
    <t>DANIEL ROBSON GOMES DE MACEDO</t>
  </si>
  <si>
    <t>DOUGLAS OLIVEIRA DA SILVA</t>
  </si>
  <si>
    <t>DYEGO HEVERTON SOUZA VASCONCELOS</t>
  </si>
  <si>
    <t>ELIZANIA DE FATIMA BARROS DINIZ</t>
  </si>
  <si>
    <t>FLAVIA BEATRIZ DE OLIVEIRA SILVA MONTEIRO</t>
  </si>
  <si>
    <t>GILBERTO CORDEIRO COSTA</t>
  </si>
  <si>
    <t>IVANEIDE PEREIRA DA SILVA</t>
  </si>
  <si>
    <t>JANAINA FABIANA DE LIMA DANTAS VIEIRA</t>
  </si>
  <si>
    <t>JOSE ROBERTO MIRANDA FERREIRA</t>
  </si>
  <si>
    <t>KELVIA SOUZA SANTOS</t>
  </si>
  <si>
    <t>LUCIANA DE ASSIS SILVA</t>
  </si>
  <si>
    <t>MARIA ALINE SOUZA GUEDES PERONE</t>
  </si>
  <si>
    <t>MARICLECIA GOMES E SILVA</t>
  </si>
  <si>
    <t>MAYLSON JUSSIAN BEZERRA DANTAS</t>
  </si>
  <si>
    <t>ROBERTA LUCIANA DE MACENA</t>
  </si>
  <si>
    <t>RODOLFO CESAR ALMEIDA DA SILVA</t>
  </si>
  <si>
    <t>ROMANA LUCIA MEIRA SAMPAIO</t>
  </si>
  <si>
    <t>SIMONE MARKS SANTOS</t>
  </si>
  <si>
    <t>TAHANY KESSIA VASCONCELOS DOS SANTOS</t>
  </si>
  <si>
    <t>TULIO DIEGO CORDEIRO DANTAS</t>
  </si>
  <si>
    <t>VALDEMIR MANOEL DA SILVA JUNIOR</t>
  </si>
  <si>
    <t>ADNA DOS SANTOS SOUSA</t>
  </si>
  <si>
    <t>BRUNO FELIPE LUNGUINHO DO NASCIMENTO</t>
  </si>
  <si>
    <t>JOSE LOURENCO DOS SANTOS</t>
  </si>
  <si>
    <t>LAZARO AZEVEDO E SILVA</t>
  </si>
  <si>
    <t>MARIA LUCIVANIA SOUZA DOS SANTOS</t>
  </si>
  <si>
    <t>MARIA OLIVEIRA DUVALES DANTAS</t>
  </si>
  <si>
    <t>MARINITA MOREIRA CORDEIRO</t>
  </si>
  <si>
    <t>RAQUEL MEIRA DE MELO SOUZA</t>
  </si>
  <si>
    <t>ROSANGELA LUCENA CLIDORIO</t>
  </si>
  <si>
    <t>SALIELMA DALIANE DE AZEVEDO DANTAS</t>
  </si>
  <si>
    <t>UDILSON LIMA DE MELO</t>
  </si>
  <si>
    <t>VALERIA SANTOS OLIVEIRA HENRIQUE</t>
  </si>
  <si>
    <t>ALINE SANTOS DE OLIVEIRA</t>
  </si>
  <si>
    <t>AMANDA CAMILO NASCIMENTO DE OLIVEIRA</t>
  </si>
  <si>
    <t>ANDREIA FERNANDES DE MACEDO CORDEIRO</t>
  </si>
  <si>
    <t>BARBARA MARTINA MARCIANO DE OLIVEIRA</t>
  </si>
  <si>
    <t>CLAUDENICE DA SILVA SOUZA</t>
  </si>
  <si>
    <t>DAIANE OLIVEIRA MACEDO</t>
  </si>
  <si>
    <t>EMILIA RAISSA MACEDO</t>
  </si>
  <si>
    <t>EMILY NASCIMENTO DA SILVA</t>
  </si>
  <si>
    <t>ERICLES COSTA DO NASCIMENTO</t>
  </si>
  <si>
    <t>GENILSON FABIO DE MACEDO SILVA</t>
  </si>
  <si>
    <t>GILBERTO OLIVEIRA DA SILVA</t>
  </si>
  <si>
    <t>JOAO MATEUS SILVA DE SOUSA</t>
  </si>
  <si>
    <t>JOSE ANTONIO DE MACEDO MORAES</t>
  </si>
  <si>
    <t>JOSE GIOVANNI DA SILVA FARIAS</t>
  </si>
  <si>
    <t>MACIEL MEDEIROS ANTUNES</t>
  </si>
  <si>
    <t>MAYLA SORAYA CUNHA DE LUCENA SILVA</t>
  </si>
  <si>
    <t>RALENE FLAVIA DA SILVA FARIAS</t>
  </si>
  <si>
    <t>RANDSON SANTOS HENRIQUE</t>
  </si>
  <si>
    <t>REGINALDO GUEDES DA SILVA BRITO</t>
  </si>
  <si>
    <t>RENATA SANTOS SILVA</t>
  </si>
  <si>
    <t>ROSSANA HENRIQUES BEZERRA</t>
  </si>
  <si>
    <t>RUTH DANTAS DE MEDEIROS</t>
  </si>
  <si>
    <t>SANDRA NEY DANTAS DE MACEDO</t>
  </si>
  <si>
    <t>SILVERA VIEIRA DE ARAUJO HOLANDA</t>
  </si>
  <si>
    <t>VALDA LUCIA NEVES DE MORAIS SILVA</t>
  </si>
  <si>
    <t>ALINE CRISTINA DE LIMA ARAUJO SOUTO</t>
  </si>
  <si>
    <t>ALVARO JORDA OLIVEIRA SANTOS</t>
  </si>
  <si>
    <t>ANTONIO EVANDRO DE MACEDO COSTA</t>
  </si>
  <si>
    <t>ARACELIA AZEVEDO PINHEIRO</t>
  </si>
  <si>
    <t>CARLOS ALBERTO DE SOUSA LIMA</t>
  </si>
  <si>
    <t>EDIJOELMA DANTAS NUNES</t>
  </si>
  <si>
    <t>EDUARDO SILVA DE ANDRADE</t>
  </si>
  <si>
    <t>ERIC CAETANO ALVES</t>
  </si>
  <si>
    <t>FRANK MADSON ARAUJO DE MELO</t>
  </si>
  <si>
    <t>GERLANDO ALVES GOMES</t>
  </si>
  <si>
    <t>JACENILDA ARAUJO DE MEDEIROS</t>
  </si>
  <si>
    <t>JAILSON LUCENA DANTAS</t>
  </si>
  <si>
    <t>JEANNE MEDEIROS DANTAS FERNANDES</t>
  </si>
  <si>
    <t>JOANA DARC MELO DA SILVA</t>
  </si>
  <si>
    <t>JOSE MARCIO DA SILVA ARAUJO</t>
  </si>
  <si>
    <t>JOSE REINALDO DE OLIVEIRA NETO</t>
  </si>
  <si>
    <t>JOSEFA EDNA DANTAS DE OLIVEIRA</t>
  </si>
  <si>
    <t>JOSEMARIO DA SILVA</t>
  </si>
  <si>
    <t>LUIS GUSTAVO DA SILVA CARVALHO</t>
  </si>
  <si>
    <t>MAGNOLIA SUELLEM DA SILVA AZEVEDO</t>
  </si>
  <si>
    <t>MARCOS ANTONIO DE FARIAS DANTAS</t>
  </si>
  <si>
    <t>RAIARA LIRA RODRIGUES</t>
  </si>
  <si>
    <t>SEBASTIANA DE FATIMA SILVA DANTAS</t>
  </si>
  <si>
    <t>THIAGO ANDERSON OLIVEIRA DE AZEVEDO</t>
  </si>
  <si>
    <t>VALERIA DA SILVA ARAUJO</t>
  </si>
  <si>
    <t>VALGNELIA DE FATIMA COSTA DOS SANTOS</t>
  </si>
  <si>
    <t>VERA CRISTINA BRAZ DA SILVA</t>
  </si>
  <si>
    <t>WELLSON DE AZEVEDO ARAUJO</t>
  </si>
  <si>
    <t>ANSELMO DE ARAUJO BARBOSA</t>
  </si>
  <si>
    <t>GLEISIEL DA SILVA ARAUJO</t>
  </si>
  <si>
    <t>JANAESSE DOS SANTOS LIMA</t>
  </si>
  <si>
    <t>KELLY TAINA DOS SANTOS SILVA</t>
  </si>
  <si>
    <t>KELLYANE NIEDJA DE LIMA VASCONCELOS</t>
  </si>
  <si>
    <t>LIDIGLEYDSON GERLEYDSON DE LIMA SILVA</t>
  </si>
  <si>
    <t>MARIA OZENEIDE DE LIMA</t>
  </si>
  <si>
    <t>RAFAELA DE ARAUJO DANTAS</t>
  </si>
  <si>
    <t>RENATA ALVES BARBOSA</t>
  </si>
  <si>
    <t>RUAM ADELMO MACEDO DA SILVA</t>
  </si>
  <si>
    <t>WELLINGTON DA SILVA FREITAS</t>
  </si>
  <si>
    <t>ADILZA COELHO DE MEDEIROS FERNANDES</t>
  </si>
  <si>
    <t>ALBENISE MARIANA DE QUEIROZ SALES</t>
  </si>
  <si>
    <t>ALDAIZA DE CASTRO SANTOS</t>
  </si>
  <si>
    <t>ALMARY LOURENCO DE OLIVEIRA</t>
  </si>
  <si>
    <t>BRUNO VIANA ALMEIDA</t>
  </si>
  <si>
    <t>DAIELY DE SOUZA SANTOS</t>
  </si>
  <si>
    <t>DANIEL COSTA FARIAS</t>
  </si>
  <si>
    <t>DAYANA SILVA BERNARDO</t>
  </si>
  <si>
    <t>DELCINETE DA SILVA SANTOS</t>
  </si>
  <si>
    <t>FLAVIA XAVIER RAMOS</t>
  </si>
  <si>
    <t>FRANKSNILSON RAMOS SANTANA</t>
  </si>
  <si>
    <t>GILSON FERNANDES DE SOUZA</t>
  </si>
  <si>
    <t>GILZA DOS SANTOS</t>
  </si>
  <si>
    <t>INACIO FAGUNDES FILHO</t>
  </si>
  <si>
    <t>JACQUELINE SILVA ALCANTARA</t>
  </si>
  <si>
    <t>JORDANA CORDEIRO SILVA</t>
  </si>
  <si>
    <t>LUCAS ALLYSON HERMINIO SOUSA</t>
  </si>
  <si>
    <t>MANOEL HONORATO MARINHO</t>
  </si>
  <si>
    <t>MARIA APARECIDA PATRICIO DE SOUSA SOUTO</t>
  </si>
  <si>
    <t>MARIO CELIO DA SILVA</t>
  </si>
  <si>
    <t>MATEUS DOS SANTOS</t>
  </si>
  <si>
    <t>NIKELLY DE FARIAS SILVA</t>
  </si>
  <si>
    <t>VERONILDO SALES DOS SANTOS</t>
  </si>
  <si>
    <t>WALISSON FERREIRA SOARES DE OLIVEIRA</t>
  </si>
  <si>
    <t>WESLEY JANYEL CUNHA SILVA</t>
  </si>
  <si>
    <t>ADERALDO PATRICIO DE GOUVEIA SOUZA</t>
  </si>
  <si>
    <t>AIDA PATRICIO DE SOUZA</t>
  </si>
  <si>
    <t>ALDENEIR DE OLIVEIRA GONCALVES</t>
  </si>
  <si>
    <t>CICERO DOS SANTOS</t>
  </si>
  <si>
    <t>CICERO GUEDES DE OLIVEIRA</t>
  </si>
  <si>
    <t>ELISANGELA XAVIER DE VASCONCELOS</t>
  </si>
  <si>
    <t>GILBERLANIA MATEUS DE LIMA SANTOS</t>
  </si>
  <si>
    <t>GISELIA MARIA OLIVEIRA DA SILVA</t>
  </si>
  <si>
    <t>HELENA GONCALVES DA SILVA</t>
  </si>
  <si>
    <t>ISONILDO ELIASIB CORDEIRO SOUTO</t>
  </si>
  <si>
    <t>JAIMAR CORDEIRO DE ARAUJO</t>
  </si>
  <si>
    <t>JARDENICE SILVA ALCANTARA</t>
  </si>
  <si>
    <t>JOAO PAULO DOS SANTOS SOUTO</t>
  </si>
  <si>
    <t>JOSE ROBERTO DOS SANTOS</t>
  </si>
  <si>
    <t>JOSICLEIDE GALDINO DOS SANTOS</t>
  </si>
  <si>
    <t>KALINA LIVIA LIMA DE OLIVEIRA</t>
  </si>
  <si>
    <t>LUCRECIA TEODOSIO DA SILVA NETA OLIVEIRA</t>
  </si>
  <si>
    <t>MANOELINA PATRICIO DE SOUZA</t>
  </si>
  <si>
    <t>MARIA DO SOCORRO BERTO DA SILVA</t>
  </si>
  <si>
    <t>MARIA ERIKA ROCHA CASSEMIRO</t>
  </si>
  <si>
    <t>PAULO DOMINGOS DE OLIVEIRA</t>
  </si>
  <si>
    <t>RODRIGO FELIPE DOS SANTOS</t>
  </si>
  <si>
    <t>SAMARA FIDELIS DE MEDEIROS</t>
  </si>
  <si>
    <t>SERGIO LOPES PEREIRA</t>
  </si>
  <si>
    <t>SIMONE MEDEIROS DOS SANTOS</t>
  </si>
  <si>
    <t>YURI PATRICIO DOS SANTOS</t>
  </si>
  <si>
    <t>ALESSANDRO MICHELL DE ARAUJO SILVA</t>
  </si>
  <si>
    <t>ANDREIA SANTOS ARRUDA</t>
  </si>
  <si>
    <t>ANTONIO DANIEL BURITI DE MACEDO</t>
  </si>
  <si>
    <t>BRUNO TARDELLI DA COSTA MACEDO</t>
  </si>
  <si>
    <t>DEYZIANNE COSTA OLIVEIRA</t>
  </si>
  <si>
    <t>ELIELMA DA SILVA NOBREGA</t>
  </si>
  <si>
    <t>GECIANE DA SILVA OLIVEIRA</t>
  </si>
  <si>
    <t>GENEZIO PEREIRA DOS SANTOS FILHO</t>
  </si>
  <si>
    <t>GUSTAVO JOSE MEDEIROS DE MOURA</t>
  </si>
  <si>
    <t>HELYMARCKSON BATISTA DE AZEVEDO</t>
  </si>
  <si>
    <t>JOSE CARLOS ANTUNES DE MELO</t>
  </si>
  <si>
    <t>JOSE IAGO DA SILVA NUNES</t>
  </si>
  <si>
    <t>JULIA DANIELA FERREIRA RAMOS</t>
  </si>
  <si>
    <t>LUANA CRISTINA SANTOS PEREIRA</t>
  </si>
  <si>
    <t>MANUEL JEOVANI PEREIRA COSTA</t>
  </si>
  <si>
    <t>OSANA MARQUES DO NASCIMENTO</t>
  </si>
  <si>
    <t>ROBERTO BARBOSA DE SOUSA</t>
  </si>
  <si>
    <t>ROSELY DE LIMA CASADO</t>
  </si>
  <si>
    <t>SILVANA MARIA BARBOSA DE MEDEIROS</t>
  </si>
  <si>
    <t>VANESSA EMANUELLE DE SOUZA</t>
  </si>
  <si>
    <t>VITORIA RENATA GOMES DE MELO</t>
  </si>
  <si>
    <t>WELLEN MICAELI DA COSTA OLIVEIRA</t>
  </si>
  <si>
    <t>ADRIANA DE CARVALHO SILVA</t>
  </si>
  <si>
    <t>ALDAIR DANIEL DA SILVA</t>
  </si>
  <si>
    <t>BRENA DE FATIMA DA SILVA SIQUEIRA</t>
  </si>
  <si>
    <t>CIRILA DJANER LIMA DA SILVA</t>
  </si>
  <si>
    <t>EDNALDO DE SOUSA FREITAS</t>
  </si>
  <si>
    <t>ERALDO ERONIDES MACIEL</t>
  </si>
  <si>
    <t>ERIKA TAISE DO MONTE</t>
  </si>
  <si>
    <t>GUSTAVO DE OLIVEIRA SANTOS</t>
  </si>
  <si>
    <t>JOSE NOGUEIRA DE MORAIS</t>
  </si>
  <si>
    <t>LAIS DA SILVA COSTA</t>
  </si>
  <si>
    <t>LEANDRA SOARES SILVA CONSERVA</t>
  </si>
  <si>
    <t>LUIZ CARLOS SOARES DO NASCIMENTO</t>
  </si>
  <si>
    <t>MARIA VITORIA GONCALVES MACIEL</t>
  </si>
  <si>
    <t>MONIZY VASCONCELOS PEREIRA</t>
  </si>
  <si>
    <t>OTAVIO HENRIQUE OLIVEIRA SANTOS</t>
  </si>
  <si>
    <t>ALAN SILVA BACELAR</t>
  </si>
  <si>
    <t>AMIR ROGERIO OLIVEIRA SILVA</t>
  </si>
  <si>
    <t>ARI ANTONIO CORREIA GUEDES</t>
  </si>
  <si>
    <t>ARIOSVALDO RAMOS DA SILVA</t>
  </si>
  <si>
    <t>BRUNO DA CUNHA LIMA E NASCIMENTO</t>
  </si>
  <si>
    <t>CLEIDE APARECIDA DE FARIAS COSTA</t>
  </si>
  <si>
    <t>EDILSON BEZERRA DE MENDONCA</t>
  </si>
  <si>
    <t>ELIELSON BRUNO MIRANDA LIMA</t>
  </si>
  <si>
    <t>EZEQUIEL SOSTENES BEZERRA FARIAS</t>
  </si>
  <si>
    <t>FRANCINEIDE CORREIA DINIZ</t>
  </si>
  <si>
    <t>IVONETE DUARTE DE SOUSA QUEIROZ</t>
  </si>
  <si>
    <t>JANAINA FEITOSA SILVA</t>
  </si>
  <si>
    <t>JOSE ELVIS SOARES CIRIACO</t>
  </si>
  <si>
    <t>LUCIENE PEREIRA DE LIMA MONTEIRO</t>
  </si>
  <si>
    <t>MARIA CLAUDETE DE OLIVEIRA</t>
  </si>
  <si>
    <t>MARIA LUCILEIDE DE LIMA MAGALHAES</t>
  </si>
  <si>
    <t>MARIA POLIANA DOS SANTOS SALES</t>
  </si>
  <si>
    <t>MARICELIO JANUARIO DA SILVA</t>
  </si>
  <si>
    <t>RAQUEL RODRIGUES FEITOZA</t>
  </si>
  <si>
    <t>REGINALDO SANTANA LIMA</t>
  </si>
  <si>
    <t>RENATA TAMIRES SANTOS DE SOUSA</t>
  </si>
  <si>
    <t>ROSILENE FEITOSA DA COSTA</t>
  </si>
  <si>
    <t>SEBASTIAO RAFAEL PINHEIRO DA SILVA</t>
  </si>
  <si>
    <t>TERESA MARTA DE LIMA</t>
  </si>
  <si>
    <t>THAYSA LILIANE RODRIGUES DE COUTO</t>
  </si>
  <si>
    <t>WEDSON JOAO DOS SANTOS SILVA</t>
  </si>
  <si>
    <t>AGNAILDA BARROS DE AMORIM NEVES</t>
  </si>
  <si>
    <t>ALEF BRUNO DOS SANTOS</t>
  </si>
  <si>
    <t>ANNA EMANOELLA FARIAS DE CARVALHO COSTA</t>
  </si>
  <si>
    <t>ANTONIO PEREIRA DE QUEIROZ NETO</t>
  </si>
  <si>
    <t>ARLANIA DA COSTA NEVES</t>
  </si>
  <si>
    <t>ELAINE CRISTINA DA SILVA PEREIRA BRITO</t>
  </si>
  <si>
    <t>ELTON RICARDO DE SOUZA</t>
  </si>
  <si>
    <t>GABRIEL DA SILVA COSTA</t>
  </si>
  <si>
    <t>GENILSON RODRIGUES DE LIMA SILVA</t>
  </si>
  <si>
    <t>GLAUBER FERNANDES DE CARVALHO</t>
  </si>
  <si>
    <t>IRIAN KARLA BEZERRA DE LIMA</t>
  </si>
  <si>
    <t>IZABELE DO NASCIMENTO ARRUDA</t>
  </si>
  <si>
    <t>JANAILSON SILVA DA COSTA</t>
  </si>
  <si>
    <t>JOAO BATISTA NEVES DE OLIVEIRA</t>
  </si>
  <si>
    <t>JONAS SEVERINO FILHO</t>
  </si>
  <si>
    <t>JOSE ALFREDO FILHO</t>
  </si>
  <si>
    <t>MARIA APARECIDA DA SILVA</t>
  </si>
  <si>
    <t>MARIA DO SOCORRO DA SILVA SOUSA</t>
  </si>
  <si>
    <t>MARIA JOSE BEZERRA</t>
  </si>
  <si>
    <t>MATEUS NEVES BRITO</t>
  </si>
  <si>
    <t>MYLENA DE ANDRADE ARAUJO</t>
  </si>
  <si>
    <t>SERGIO ALVES DA SILVA</t>
  </si>
  <si>
    <t>SILVIA FLAVIA FERNANDES DOS SANTOS SILVA</t>
  </si>
  <si>
    <t>WANI CLAINE DE LIMA</t>
  </si>
  <si>
    <t>WELLIDA ELIZANGELA BEZERRA DE ARAUJO</t>
  </si>
  <si>
    <t>ADRIANA BATISTA SILVA</t>
  </si>
  <si>
    <t>ANA JACQUELINE NUNES</t>
  </si>
  <si>
    <t>ANDRE LUIS LINS PIRES</t>
  </si>
  <si>
    <t>ANDRESON DA SILVA ALQUINO</t>
  </si>
  <si>
    <t>ANGELA LEOPOLDINA SOUSA QUINTANS</t>
  </si>
  <si>
    <t>ANTONIO PEREIRA DOS SANTOS FILHO</t>
  </si>
  <si>
    <t>ARNALDO FARIAS DE FREITAS</t>
  </si>
  <si>
    <t>BIANCA DA SILVA NUNES</t>
  </si>
  <si>
    <t>CARLOS GONZAGA DA SILVA JUNIOR</t>
  </si>
  <si>
    <t>CLAUDIA JEANE DE SOUSA SANTOS</t>
  </si>
  <si>
    <t>CRISOLOGO PEREIRA DOS SANTOS</t>
  </si>
  <si>
    <t>DAMIANA DAYSE PEREIRA SANTOS</t>
  </si>
  <si>
    <t>FABIANA FARIAS DE MACEDO</t>
  </si>
  <si>
    <t>FRANCIENE BASILIO CORREIA</t>
  </si>
  <si>
    <t>IZANEIDE CLEMENTE DA COSTA QUIRINO</t>
  </si>
  <si>
    <t>JANAINA CONSTANTINO MARINHO</t>
  </si>
  <si>
    <t>JOAN RODRIGO LUCENA VILAR</t>
  </si>
  <si>
    <t>JOSE CLAUDIO AGRA DOS SANTOS</t>
  </si>
  <si>
    <t>KEROLINN DANDARA SILVA</t>
  </si>
  <si>
    <t>LUCIANA JORDAO DAS NEVES MOURA</t>
  </si>
  <si>
    <t>LUCINEIDE DE SOUSA COELHO</t>
  </si>
  <si>
    <t>MARIA EVANY FARIAS DE CARVALHO</t>
  </si>
  <si>
    <t>MARIA SONIA FARIAS DE FREITAS</t>
  </si>
  <si>
    <t>RENATA LOPES DE OLIVEIRA</t>
  </si>
  <si>
    <t>RODRIGO CARNEIRO DE FARIAS</t>
  </si>
  <si>
    <t>SERGIO LUIZ AMARAL DE LIMA</t>
  </si>
  <si>
    <t>TIAGO VIANA DA SILVA</t>
  </si>
  <si>
    <t>VALERIA JULIANA RAPOSO PEREIRA</t>
  </si>
  <si>
    <t>WAMBERTO JOSE PEREIRA DA SILVA</t>
  </si>
  <si>
    <t>WELLINGTON DA SILVA OLIVEIRA</t>
  </si>
  <si>
    <t>EVELINE RODRIGUES GONCALVES AMORIM</t>
  </si>
  <si>
    <t>JOSE NEVES FILHO</t>
  </si>
  <si>
    <t>LUANA MAYARA DA SILVA GONCALVES</t>
  </si>
  <si>
    <t>MANOEL FRANCO NETO</t>
  </si>
  <si>
    <t>MARIA DE FATIMA LEMOS</t>
  </si>
  <si>
    <t>MARIA LAURIZY FERREIRA MARTINS</t>
  </si>
  <si>
    <t>MARTA TAMIRES DE FARIAS DOURADO</t>
  </si>
  <si>
    <t>PAOLA JULIA DA SILVA</t>
  </si>
  <si>
    <t>PATRICK JOSLAND MENDES GOUVEIA</t>
  </si>
  <si>
    <t>RIVALDO PAULO DE SOUSA</t>
  </si>
  <si>
    <t>ROBERTA TATIANE SILVA DE LIMA</t>
  </si>
  <si>
    <t>TATIANE MARIA LIMEIRA</t>
  </si>
  <si>
    <t>THALES BEZERRA FERREIRA DE FREITAS</t>
  </si>
  <si>
    <t>ELAYNE AMARA LIMA DOS SANTOS</t>
  </si>
  <si>
    <t>EMILIA DE FARIAS LUCENA</t>
  </si>
  <si>
    <t>FRANCICLEIDE DA SILVA BORGES</t>
  </si>
  <si>
    <t>JOABE LEANDRO DA COSTA RIBEIRO</t>
  </si>
  <si>
    <t>JOSE FLAVIO RAMOS DE QUEIROZ</t>
  </si>
  <si>
    <t>JOSE LEANDRO DE SOUZA FELIX</t>
  </si>
  <si>
    <t>KAYKE JOSE BORGES DA SILVA</t>
  </si>
  <si>
    <t>LARISSA FERREIRA ROCHA</t>
  </si>
  <si>
    <t>LILIAN SOUSA DE ARAUJO</t>
  </si>
  <si>
    <t>LUAN FARIAS DE ANDRADE</t>
  </si>
  <si>
    <t>MARCIA DE FARIAS RAMOS BORGES</t>
  </si>
  <si>
    <t>MARIA RITA ARAUJO DOS SANTOS QUEIROZ</t>
  </si>
  <si>
    <t>MARIA SOLANGE SOARES SOUZA</t>
  </si>
  <si>
    <t>PATRICIA DA SILVA EVANGELISTA</t>
  </si>
  <si>
    <t>SUETONIO DE FARIAS MATIAS</t>
  </si>
  <si>
    <t>THAYNAR LIMA MORAIS CASTRO</t>
  </si>
  <si>
    <t>TRIPHINA MARIA GURJAO SEGUNDA</t>
  </si>
  <si>
    <t>VANDERLANIA GALDINO DA SILVA LIMA</t>
  </si>
  <si>
    <t>VANECIA MARACAJA COUTINHO DE FARIAS</t>
  </si>
  <si>
    <t>ALDJANE VILAR PEQUENO</t>
  </si>
  <si>
    <t>EDUARDO DA SILVA EDUARDO</t>
  </si>
  <si>
    <t>ELAINE CRISTINA MACIEL</t>
  </si>
  <si>
    <t>FABIANA FAUSTO LIMA SILVA</t>
  </si>
  <si>
    <t>FRANCISCA DE CASSIA PEREIRA SOUSA</t>
  </si>
  <si>
    <t>JOSEILMA ALVES PEREIRA SOARES</t>
  </si>
  <si>
    <t>JOSENILTON BENIGNO DE LIMA</t>
  </si>
  <si>
    <t>LADYANNY NYELLY CAMPOS PEREIRA DE ARAUJO</t>
  </si>
  <si>
    <t>LEUSON NUNES DE MORAIS</t>
  </si>
  <si>
    <t>LIDIANE BARRETO FRANCA</t>
  </si>
  <si>
    <t>MARIA CARLEANNE FERNANDES DOS SANTOS</t>
  </si>
  <si>
    <t>MARIA DO SOCORRO TAVARES DE FARIAS</t>
  </si>
  <si>
    <t>MIRYA SAMARA RIBEIRO DOS SANTOS</t>
  </si>
  <si>
    <t>RAPHAEL DA SILVA EDUARDO</t>
  </si>
  <si>
    <t>SELMA REJANE LEITE</t>
  </si>
  <si>
    <t>TAILANE VENICE RAMOS</t>
  </si>
  <si>
    <t>THAYAMMA BRENA LEITE MARANHAO DE LUCENA</t>
  </si>
  <si>
    <t>THIAGO LUIZ DE SALES</t>
  </si>
  <si>
    <t>ADALTO CARLOS DA CONCEICAO</t>
  </si>
  <si>
    <t>ADILSON BARBOSA DE SOUSA</t>
  </si>
  <si>
    <t>AECIO ALVES MANDU</t>
  </si>
  <si>
    <t>ANA DARC DE SOUZA CAVALCANTE</t>
  </si>
  <si>
    <t>ANA PAULA DE SOUSA SILVA</t>
  </si>
  <si>
    <t>BENICIA DE PAULA PEREIRA DE SOUSA ALVES</t>
  </si>
  <si>
    <t>BRUNA MIKAELLY FERNANDES TEIXEIRA</t>
  </si>
  <si>
    <t>CELIANY GOMES</t>
  </si>
  <si>
    <t>CRISTOVAO MARIANO DA SILVA</t>
  </si>
  <si>
    <t>DJAILMA OLIVEIRA SA</t>
  </si>
  <si>
    <t>EDCARLOS JOSE DE OLIVEIRA BARBOSA</t>
  </si>
  <si>
    <t>ELEXANDRE BEZERRA DE LIMA</t>
  </si>
  <si>
    <t>EVANDSON BORGES DE OLIVEIRA</t>
  </si>
  <si>
    <t>FABIANA VIEIRA BARBOSA</t>
  </si>
  <si>
    <t>FABIO EMANOEL FELIX AZEVEDO</t>
  </si>
  <si>
    <t>FILLIPY DA SILVA LIMA</t>
  </si>
  <si>
    <t>GENILDO MONTEIRO DA PAZ</t>
  </si>
  <si>
    <t>GEOVANIA AIRES DE QUEIROZ</t>
  </si>
  <si>
    <t>IEDA MARIA FREITAS</t>
  </si>
  <si>
    <t>JAYRO WILKER DE SOUZA</t>
  </si>
  <si>
    <t>JEFFERSON RODOLFO GALDINO DA SILVA</t>
  </si>
  <si>
    <t>JOSE VICTOR SANTOS DE ALMEIDA</t>
  </si>
  <si>
    <t>JOSELMA DA PAZ HERMINIO</t>
  </si>
  <si>
    <t>LECIA PINTO FERREIRA DE MORAIS</t>
  </si>
  <si>
    <t>LUANA ALINE AMELIA DE AGUIAR</t>
  </si>
  <si>
    <t>MAIARA MOREIRA DA SILVA</t>
  </si>
  <si>
    <t>MARIA BEATRIZ MORAIS</t>
  </si>
  <si>
    <t>MARIA ROSELI DA SILVA DE FARIAS</t>
  </si>
  <si>
    <t>MIRIAM PEREIRA FERNANDES DE LIMA</t>
  </si>
  <si>
    <t>MIRIAN RAQUEL ALVES DA SILVA</t>
  </si>
  <si>
    <t>NAPOLEAO CAMILO DA SILVA NETO</t>
  </si>
  <si>
    <t>RAFAEL BARBOZA LEAL</t>
  </si>
  <si>
    <t>RISOLENE BERTO DA SILVA</t>
  </si>
  <si>
    <t>ROSANA GONDIM MARQUES</t>
  </si>
  <si>
    <t>RUBENITA BERTO DA SILVA</t>
  </si>
  <si>
    <t>SEBASTIAO PEREIRA NETO</t>
  </si>
  <si>
    <t>SINEIDE MARIA DA SILVA</t>
  </si>
  <si>
    <t>SIRLEIDE MARINHEIRO DA SILVA</t>
  </si>
  <si>
    <t>TALYTA RENNALE DE LIMA SILVA</t>
  </si>
  <si>
    <t>VANDA MARIA FELIX BARBOSA</t>
  </si>
  <si>
    <t>VANESSA MONTEIRO DE SOUSA</t>
  </si>
  <si>
    <t>VERANEIDE PAZ DUARTE</t>
  </si>
  <si>
    <t>VERTUOSA DE LOURDES DE SOUZA BEZERRA</t>
  </si>
  <si>
    <t>ALBANIZA PEREIRA DA SILVA</t>
  </si>
  <si>
    <t>ALIANA DAS NEVES BARBOSA SA</t>
  </si>
  <si>
    <t>ANA PAULA BEZERRA BRITO</t>
  </si>
  <si>
    <t>ANA PAULA DA SILVEIRA FORMIGA</t>
  </si>
  <si>
    <t>ANA SUERDA VIANA BEZERRA</t>
  </si>
  <si>
    <t>ARANY MONTEIRO ALVES</t>
  </si>
  <si>
    <t>CRISTIANA BRITO DE FIGUEIREDO</t>
  </si>
  <si>
    <t>DACIO JOSE CALDEIRA DE LIMA</t>
  </si>
  <si>
    <t>DANIELE QUINTANS CALDEIRA</t>
  </si>
  <si>
    <t>EDMAYLSONN JOIA LEANDRO</t>
  </si>
  <si>
    <t>ELIVERSON OLIVEIRA SANTOS</t>
  </si>
  <si>
    <t>ELIZABETE FERREIRA DA SILVA</t>
  </si>
  <si>
    <t>GABRIELA GILVANDA DE OLIVEIRA</t>
  </si>
  <si>
    <t>GENILDA DE ALMEIDA BELIX</t>
  </si>
  <si>
    <t>GUILHERME HENRIQUE DA SILVA PAES</t>
  </si>
  <si>
    <t>GUSTAVO HONORIO DA SILVA</t>
  </si>
  <si>
    <t>IRIS MARIA SIMOES DA SILVA</t>
  </si>
  <si>
    <t>IVANEIDE MONTEIRO ALVES</t>
  </si>
  <si>
    <t>IVANETE BEZERRA DA SILVA LIMA</t>
  </si>
  <si>
    <t>IVANILDA ALVES DA SILVA</t>
  </si>
  <si>
    <t>IZAIAS NARIO DA SILVA</t>
  </si>
  <si>
    <t>JAMISON ALVES TEIXEIRA</t>
  </si>
  <si>
    <t>JESSICA PRISCILA DE OLIVEIRA MARTINS</t>
  </si>
  <si>
    <t>JOSE EDSON PIRES DE ARAUJO</t>
  </si>
  <si>
    <t>JOSEFA CLEMENTE DE MELO</t>
  </si>
  <si>
    <t>JOSEFA PETRONILA LEANDRO</t>
  </si>
  <si>
    <t>KALITA OLIVEIRA DE ALBUQUERQUE</t>
  </si>
  <si>
    <t>MANOEL IVANILDO MENDES DE SOUZA</t>
  </si>
  <si>
    <t>MARCIA CRISTINA FERREIRA DA SILVA</t>
  </si>
  <si>
    <t>MARIA DA APARECIDA GOMES DE LIMA</t>
  </si>
  <si>
    <t>MARIA DAS DORES SAMPAIO NOVAES MAYER</t>
  </si>
  <si>
    <t>MARIA DAS GRACAS SILVA</t>
  </si>
  <si>
    <t>MARIA DE FATIMA CAVALCANTE ALVES</t>
  </si>
  <si>
    <t>MARIA DE LOURDES DA SILVA</t>
  </si>
  <si>
    <t>MARIA DO SOCORRO FERREIRA BEZERRA</t>
  </si>
  <si>
    <t>MARIA GEISA MENDES REMIGIO</t>
  </si>
  <si>
    <t>MARIA JOSE GOMES PEREIRA</t>
  </si>
  <si>
    <t>MARIA LINDOMAR GOMES MARTINS</t>
  </si>
  <si>
    <t>MARIA SILVIA ALVES LEITE</t>
  </si>
  <si>
    <t>MARIA SUELY BATISTA LINDOSO</t>
  </si>
  <si>
    <t>MARIA TANIA SILVA</t>
  </si>
  <si>
    <t>MARIA VERONICA XAVIER DE SOUZA SILVA</t>
  </si>
  <si>
    <t>PAULO EDUARDO ALEIXO NUNES</t>
  </si>
  <si>
    <t>REGIO SERGIO FERREIRA</t>
  </si>
  <si>
    <t>RENATA RAQUEL DE BARROS PEREIRA</t>
  </si>
  <si>
    <t>SANDRA APARECIDA DE LIMA FERREIRA PRATA</t>
  </si>
  <si>
    <t>TATIANA ALVES RODRIGUES</t>
  </si>
  <si>
    <t>VALDEJUNIOR MANDU DA SILVA</t>
  </si>
  <si>
    <t>WELSON DOS ANJOS PEREIRA</t>
  </si>
  <si>
    <t>ZULEIKA MARIA DA SILVA REMIGIO</t>
  </si>
  <si>
    <t>CAMILA RODRIGUES DA CRUZ</t>
  </si>
  <si>
    <t>DALILA MARIA DA COSTA SANTOS</t>
  </si>
  <si>
    <t>DHIEGO VIEIRA DO AMARAL</t>
  </si>
  <si>
    <t>EDUARDO REIS GUEDES</t>
  </si>
  <si>
    <t>FAGNER DE OLIVEIRA SANTOS</t>
  </si>
  <si>
    <t>ITALA GOMES ROCHA</t>
  </si>
  <si>
    <t>IVANDRO BATISTA DE QUEIROZ</t>
  </si>
  <si>
    <t>MATEUS REZENDE DOS SANTOS</t>
  </si>
  <si>
    <t>SUERDA CRISTINA MARTINS GUEDES</t>
  </si>
  <si>
    <t>THAIANA AGUIDA CAMPOS</t>
  </si>
  <si>
    <t>ALECSANDER FERREIRA TOME</t>
  </si>
  <si>
    <t>ALEXSANDRO DE SOUSA RODRIGUES</t>
  </si>
  <si>
    <t>ANA CLAUDIA FERNANDES DE MELO</t>
  </si>
  <si>
    <t>ANDRESSA MAIARA TORRES TARGINO DA COSTA</t>
  </si>
  <si>
    <t>ANTONIO SOUSA DA SILVA</t>
  </si>
  <si>
    <t>CARLOS GILVANDO FEITOSA SIMOES</t>
  </si>
  <si>
    <t>GABRIELLE SUAMY GOMES CAMPELO</t>
  </si>
  <si>
    <t>GLAUCIA FARIAS GUERRA DE SOUSA GOMES</t>
  </si>
  <si>
    <t>IGOR LIMA FERNANDES</t>
  </si>
  <si>
    <t>ISOLDA ALVES LIBERAL DE AQUINO</t>
  </si>
  <si>
    <t>JOAO HELY GONCALVES BEZERRA</t>
  </si>
  <si>
    <t>JOELMA VIEIRA MENDES</t>
  </si>
  <si>
    <t>JOSE FLORENTINO DE ANDRADE</t>
  </si>
  <si>
    <t>LINDOMAR BENTO DA SILVA</t>
  </si>
  <si>
    <t>LUCELIA ALVES PEREIRA</t>
  </si>
  <si>
    <t>LUIZ CLAUDIO RODRIGUES DE SOUSA</t>
  </si>
  <si>
    <t>MARIA APARECIDA SILVESTRE DA SILVA</t>
  </si>
  <si>
    <t>MARIA DAS DORES BRITO SIMOES PATRIOTA</t>
  </si>
  <si>
    <t>MARIVALDA MARTINS ALCANTARA DE SOUSA</t>
  </si>
  <si>
    <t>MARLENE BISPO SOBRAL</t>
  </si>
  <si>
    <t>MOISES PINHO DO NASCIMENTO SEGUNDO</t>
  </si>
  <si>
    <t>RAQUEL PRISCILA IBIAPINO</t>
  </si>
  <si>
    <t>REJANE MARIA DE CARVALHO ESPINOLA</t>
  </si>
  <si>
    <t>RISOMAR MARIA BRAGA DE CARVALHO</t>
  </si>
  <si>
    <t>ROZANGELA MARIA DIAS COSTA</t>
  </si>
  <si>
    <t>VLADEMIR MAGNO VENTURA CAVALCANTE</t>
  </si>
  <si>
    <t>ICARO RAFAEL DA SILVA RAMALHO</t>
  </si>
  <si>
    <t>FABIANA DE SIQUEIRA NARIO</t>
  </si>
  <si>
    <t>MICKAEL TOME DE SOUZA</t>
  </si>
  <si>
    <t>NILDA CRISTINA DE AQUINO SOUSA</t>
  </si>
  <si>
    <t>VICTORIA BEATRIZ ANASTACIO DA SILVA</t>
  </si>
  <si>
    <t>AISLAN RAMOS DE MELO</t>
  </si>
  <si>
    <t>MARIA LETICIA DE SOUSA RAMOS</t>
  </si>
  <si>
    <t>RILDO MACIEL BERTO DA SILVA</t>
  </si>
  <si>
    <t>JAMACYARA DA SILVA NARIO</t>
  </si>
  <si>
    <t>JOSE AILTON DE SOUZA XAVIER FILHO</t>
  </si>
  <si>
    <t>ANA MARIA DA SILVA NARIO</t>
  </si>
  <si>
    <t>ANDRESSA LAIS ALVES FERREIRA</t>
  </si>
  <si>
    <t>ARYSTTOTENES DA SILVA PRATA</t>
  </si>
  <si>
    <t>AUGUSTO CESAR FELICIANO DE SOUZA</t>
  </si>
  <si>
    <t>AVANI BEZERRA DA SILVA</t>
  </si>
  <si>
    <t>CLAUDIA CRISTINA FEITOSA FREITAS</t>
  </si>
  <si>
    <t>DEYSE MARIA GOMES MENDES</t>
  </si>
  <si>
    <t>DOUGLAS WADSON COSTA LEANDRO</t>
  </si>
  <si>
    <t>FABIANO PEREIRA DA SILVA</t>
  </si>
  <si>
    <t>FRANCISCO TENORIO DE MENEZES TOME</t>
  </si>
  <si>
    <t>GEISA CRISTINA BRITO DA SILVA</t>
  </si>
  <si>
    <t>IORANA EVANDRA GOMES FERREIRA</t>
  </si>
  <si>
    <t>IVANELSON DA SILVA SANTOS</t>
  </si>
  <si>
    <t>JOAO CARLOS DE FARIAS CAVALCANTE</t>
  </si>
  <si>
    <t>JOAO MARCOS ALMEIDA FERREIRA</t>
  </si>
  <si>
    <t>JOSE EDILSON CAETANO DE LIMA</t>
  </si>
  <si>
    <t>JOSE PATRICIO DA SILVA</t>
  </si>
  <si>
    <t>JOSENILDO DE SOUSA NASCIMENTO</t>
  </si>
  <si>
    <t>JULIO EDSON DA SILVA FERREIRA</t>
  </si>
  <si>
    <t>KAROLINY LINO DE LIMA</t>
  </si>
  <si>
    <t>LIDIANE FERREIRA DE FREITAS RAFAEL</t>
  </si>
  <si>
    <t>MARCELA DE OLIVEIRA SILVA</t>
  </si>
  <si>
    <t>MARCOS ANTONIO FERREIRA DE FREITAS</t>
  </si>
  <si>
    <t>MAURICIO ROMULO QUARESMA MATOS</t>
  </si>
  <si>
    <t>NIANGELA DOS SANTOS MOURA</t>
  </si>
  <si>
    <t>PAULO ROGERIO DA SILVA SOUSA</t>
  </si>
  <si>
    <t>RITA DE CASSIA FERREIRA DA SILVA</t>
  </si>
  <si>
    <t>TIAGO FRANCISCO DE SOUSA DA SILVA</t>
  </si>
  <si>
    <t>ADRIANA RIBEIRO MOURA</t>
  </si>
  <si>
    <t>CAMILA MARIA DE MENEZES SILVA</t>
  </si>
  <si>
    <t>DAVI AUGUSTO CORDEIRO DA MOTA</t>
  </si>
  <si>
    <t>EDINAIRAN CARDOSO BERNARDO</t>
  </si>
  <si>
    <t>IANNE MARIA LIMA DE SOUZA</t>
  </si>
  <si>
    <t>ISIS THIELLY DE LIMA FERREIRA PRATA</t>
  </si>
  <si>
    <t>IZAMARA RAFAELA RAMOS</t>
  </si>
  <si>
    <t>JANAINA SORAIA COSTA MARQUES</t>
  </si>
  <si>
    <t>JOANA D ARC DE OLIVEIRA NASCIMENTO</t>
  </si>
  <si>
    <t>JOANA DARC DE FREITAS FERREIRA</t>
  </si>
  <si>
    <t>JOAO PAULO CORDEIRO DA SILVA</t>
  </si>
  <si>
    <t>JOSE ROBERIO DE FARIAS</t>
  </si>
  <si>
    <t>JOSE VAMBERTO BARBOSA GOMES</t>
  </si>
  <si>
    <t>JOSEANE CABRAL DE ARRUDA SIQUEIRA</t>
  </si>
  <si>
    <t>JULIO CESAR BEZERRA DIAS</t>
  </si>
  <si>
    <t>LILIAN RACHEL ALVES DE LIMA NEVES</t>
  </si>
  <si>
    <t>MARCIO ROBERTO DE LIMA NASCIMENTO</t>
  </si>
  <si>
    <t>MARIA DO CARMO NEVES</t>
  </si>
  <si>
    <t>MARIA JOSE DE LIMA</t>
  </si>
  <si>
    <t>MARLENE MARIA DO NASCIMENTO</t>
  </si>
  <si>
    <t>NATASSIA THAIS DO NASCIMENTO RIBEIRO</t>
  </si>
  <si>
    <t>REJANE MARIA DA SILVA FARIAS</t>
  </si>
  <si>
    <t>SILVIA LARISSE SOUSA DE MENEZES FONSECA</t>
  </si>
  <si>
    <t>TEREZA CRISTINA FERNANDES DE OLIVEIRA COSTA</t>
  </si>
  <si>
    <t>VINICIUS NUNES DE QUEIROZ</t>
  </si>
  <si>
    <t>ANTONIO VANDERLEY COSTA DE FARIAS</t>
  </si>
  <si>
    <t>DAYANNE OLIVEIRA DE QUEIROZ</t>
  </si>
  <si>
    <t>EDUARDO LIMA DE ALMEIDA</t>
  </si>
  <si>
    <t>EDUARDO ROGERIO BRITO ARAUJO</t>
  </si>
  <si>
    <t>ISMAEL DE LIMA OLIVEIRA</t>
  </si>
  <si>
    <t>JOSE TADEU AIRES CALUETE</t>
  </si>
  <si>
    <t>JOSEFA WANDERLEIA COSTA FARIAS</t>
  </si>
  <si>
    <t>JOSELMO OLIVEIRA DE SOUZA</t>
  </si>
  <si>
    <t>MARIA JOSE DA SILVA TARGINO</t>
  </si>
  <si>
    <t>MARIA LEANDRA RIBEIRO CAVALCANTE</t>
  </si>
  <si>
    <t>MARIA MADALENA FERREIRA CAVALCANTE</t>
  </si>
  <si>
    <t>MARIA SELESTE DE AMORIM HOLANDA</t>
  </si>
  <si>
    <t>MARTA RAQUEL FERREIRA XAVIER</t>
  </si>
  <si>
    <t>NATANAEL GOMES DA SILVA FILHO</t>
  </si>
  <si>
    <t>PABLO ROBSON FERREIRA DE OLIVEIRA</t>
  </si>
  <si>
    <t>RAFAEL CAMILO MOREIRA</t>
  </si>
  <si>
    <t>RUBENILDO CAMPOS DA SILVA</t>
  </si>
  <si>
    <t>SERGIO HENRIQUE DE LIMA SOUZA</t>
  </si>
  <si>
    <t>STEFAN FELIX DOS SANTOS SILVA</t>
  </si>
  <si>
    <t>TARCISIO WAGNER DE QUEIROZ</t>
  </si>
  <si>
    <t>TAYNA MEDEIROS SILVA</t>
  </si>
  <si>
    <t>VALERIA MARIA DE QUEIROZ RIBEIRO</t>
  </si>
  <si>
    <t>ALINE CRISTINA NASCIMENTO DE MELO</t>
  </si>
  <si>
    <t>ANTONIO DE FREITAS BARROS JUNIOR</t>
  </si>
  <si>
    <t>CAIO FRANCISCO SANTOS NOGUEIRA</t>
  </si>
  <si>
    <t>CRISTIANE DE FATIMA REINALDO FREITAS</t>
  </si>
  <si>
    <t>EDIGAR GOMES DAS NEVES</t>
  </si>
  <si>
    <t>EDILZA MONTEIRO BARROS</t>
  </si>
  <si>
    <t>FABIANO PEREIRA MARCOLINO</t>
  </si>
  <si>
    <t>FRANKLIN WANDSON CLEMENTE SILVA</t>
  </si>
  <si>
    <t>INACIO ROBERIO CARDOSO BRITO</t>
  </si>
  <si>
    <t>JOSE FABIO BEZERRA DE FARIAS</t>
  </si>
  <si>
    <t>JOSEFA DENISE DE FARIAS</t>
  </si>
  <si>
    <t>JOSIMAR FERREIRA</t>
  </si>
  <si>
    <t>JOVANA LIMA</t>
  </si>
  <si>
    <t>KEVEN OLIVEIRA SANTOS SOUSA</t>
  </si>
  <si>
    <t>LAURA DO SOCORRO RODRIGUES DE SOUSA</t>
  </si>
  <si>
    <t>LUCIANA LIMA DE SIQUEIRA</t>
  </si>
  <si>
    <t>LUMA RAISSA DA SILVA</t>
  </si>
  <si>
    <t>MARIA DO SOCORRO MENEZES</t>
  </si>
  <si>
    <t>MARIA EDUARDA NUNES ISIDRO</t>
  </si>
  <si>
    <t>MARIA LINA DOS SANTOS</t>
  </si>
  <si>
    <t>MORGANA ISADORA GOMES ABREU</t>
  </si>
  <si>
    <t>PETESON DAVID SOARES DE LIMA MEDEIROS</t>
  </si>
  <si>
    <t>ROBERTO SILAS DO NASCIMENTO LIMA</t>
  </si>
  <si>
    <t>TALLITA MEDEIROS PRATA</t>
  </si>
  <si>
    <t>THAMIRES DA SILVA MELO</t>
  </si>
  <si>
    <t>VALDIRENE MARQUES DE OLIVEIRA</t>
  </si>
  <si>
    <t>YURI BRITO NUNES DE FARIAS</t>
  </si>
  <si>
    <t>ALEKSANDRA PEREIRA DA SILVA</t>
  </si>
  <si>
    <t>ALINE NUNES DE ARAUJO</t>
  </si>
  <si>
    <t>ANCELMO ANTONIO DE ALMEIDA ARAUJO</t>
  </si>
  <si>
    <t>CLAUDIANA DE OLIVEIRA SILVA FIRMINO</t>
  </si>
  <si>
    <t>DAMIAO MARCIO FERREIRA SEVERIANO</t>
  </si>
  <si>
    <t>ERIVAGNA RODRIGUES DE MORAIS</t>
  </si>
  <si>
    <t>FABIO DE ARAUJO OLIVEIRA</t>
  </si>
  <si>
    <t>JANE MARIA CATANDUBAS</t>
  </si>
  <si>
    <t>KAREN DOS SANTOS MELO</t>
  </si>
  <si>
    <t>LUCICLEIA MARIA DE ANDRADE SILVA ALVES</t>
  </si>
  <si>
    <t>MARIA LUCIA MEDEIROS DE LIMA</t>
  </si>
  <si>
    <t>OSVALDO CORREIA GUEDES</t>
  </si>
  <si>
    <t>PATRICIA REJANE LEITE DOS SANTOS</t>
  </si>
  <si>
    <t>RITA DE CASSIA CORREIA DINIZ</t>
  </si>
  <si>
    <t>VALDERLAN FERREIRA JACINTO</t>
  </si>
  <si>
    <t>VALDINETE DE QUEIROZ RIBEIRO</t>
  </si>
  <si>
    <t>ADENILSA DIAS MACIEL</t>
  </si>
  <si>
    <t>ALANE CRISTINA QUEIROZ NASCIMENTO</t>
  </si>
  <si>
    <t>AMANDA BEZERRA DE FARIAS</t>
  </si>
  <si>
    <t>CLARA CATARINA REGO SANTOS</t>
  </si>
  <si>
    <t>DAMIANA OLIVEIRA GOVEIA</t>
  </si>
  <si>
    <t>DIOCELIA OLIVEIRA DA SILVA</t>
  </si>
  <si>
    <t>ERINALDO EMILIANO DA SILVA</t>
  </si>
  <si>
    <t>FELIPE DOS SANTOS PEREIRA</t>
  </si>
  <si>
    <t>FELIPE LUIZ DE OLIVEIRA</t>
  </si>
  <si>
    <t>GABRYELLE BRITO DA SILVA SANTANA</t>
  </si>
  <si>
    <t>IARA PATRICIA FERREIRA DE SOUSA</t>
  </si>
  <si>
    <t>INACIA FERREIRA</t>
  </si>
  <si>
    <t>IVETE BARROS</t>
  </si>
  <si>
    <t>JACKELINE HENRIQUES PEREIRA DE QUEIROZ</t>
  </si>
  <si>
    <t>JONATHS RAMOS DA SILVEIRA</t>
  </si>
  <si>
    <t>JOSEDI PEREIRA DE ARAUJO</t>
  </si>
  <si>
    <t>JOSILEIDE FERREIRA DE ARAUJO</t>
  </si>
  <si>
    <t>JUCELINA DIAS DE ARAUJO SOUSA</t>
  </si>
  <si>
    <t>KALINA RIBEIRO GRANGEIRO</t>
  </si>
  <si>
    <t>KATIANE BATISTA ALMEIDA DE LUCENA</t>
  </si>
  <si>
    <t>LEONEL COSTA DE OLIVEIRA</t>
  </si>
  <si>
    <t>LINDOMAR NUNES DE LIMA</t>
  </si>
  <si>
    <t>LUCIA DE FARIAS ARAUJO</t>
  </si>
  <si>
    <t>LUIZ GUSTAVO BIZERRA DE LIMA MORAIS</t>
  </si>
  <si>
    <t>MARCO ANTONIO MATEUS COSTA</t>
  </si>
  <si>
    <t>MARIA ALCILENE VITORIA BATISTA AIRES</t>
  </si>
  <si>
    <t>MARIA DE FATIMA FERREIRA PEREIRA</t>
  </si>
  <si>
    <t>MARIA DO SOCORRO CORDEIRO RAMOS</t>
  </si>
  <si>
    <t>MARIA GABRIELLE ARAUJO SILVA</t>
  </si>
  <si>
    <t>MARIA JOSE ARAUJO BRANDAO JOVINO</t>
  </si>
  <si>
    <t>MARIA SUELI RIBEIRO ALVES</t>
  </si>
  <si>
    <t>NIVALDO MARACAJA FILHO</t>
  </si>
  <si>
    <t>PATRICIA DE FARIAS SOUSA MORAIS</t>
  </si>
  <si>
    <t>RENATA SILVA DE FARIAS</t>
  </si>
  <si>
    <t>RIVANILDO FERREIRA DE MOURA</t>
  </si>
  <si>
    <t>ROBERTA DO NASCIMENTO GOMES</t>
  </si>
  <si>
    <t>RONIELIO FERREIRA DE LIMA</t>
  </si>
  <si>
    <t>SILVIA BARBOSA DE FARIAS</t>
  </si>
  <si>
    <t>SONIA MARIA BARROS DE OLIVEIRA</t>
  </si>
  <si>
    <t>SUENIO CARNEIRO DA SILVA</t>
  </si>
  <si>
    <t>TERCIO RAMON ALMEIDA SILVA</t>
  </si>
  <si>
    <t>VIVIANE LIMA GAUDENCIO</t>
  </si>
  <si>
    <t>ALESSANDRA LEANDRO</t>
  </si>
  <si>
    <t>ANA RAIANY BENTO DA SILVA</t>
  </si>
  <si>
    <t>ARENITA LEANDRO DA COSTA</t>
  </si>
  <si>
    <t>DAMIAO COSTA</t>
  </si>
  <si>
    <t>FELIPE PEREIRA BATISTA</t>
  </si>
  <si>
    <t>GABRYELLE DE FARIAS SOUSA</t>
  </si>
  <si>
    <t>JONH LENO RIBEIRO ALVES</t>
  </si>
  <si>
    <t>JOSELMA DE FARIAS ENEAS</t>
  </si>
  <si>
    <t>KARINE EMANUELE LEITE AIRES DE MELO</t>
  </si>
  <si>
    <t>LIGIA NATALIA DA SILVA BRITO REGO</t>
  </si>
  <si>
    <t>LINDINALVA CAVALCANTE DE ARAUJO</t>
  </si>
  <si>
    <t>MARIA DAS DORES CANDIDO DE ARAUJO</t>
  </si>
  <si>
    <t>MAYKONN RAFFA SILVA GOMES</t>
  </si>
  <si>
    <t>MIKAELE SOUSA DA COSTA</t>
  </si>
  <si>
    <t>PATRICIA RAMOS DE FARIAS</t>
  </si>
  <si>
    <t>ROGER BRAULIO DE SOUZA FARIAS</t>
  </si>
  <si>
    <t>TAYSE RAQUEL GOMES DOS SANTOS SOUSA</t>
  </si>
  <si>
    <t>TEOMAR RAMOS DA COSTA</t>
  </si>
  <si>
    <t>VANUSA RAMOS DE SOUSA</t>
  </si>
  <si>
    <t>WANDERSON GOMES DA SILVA</t>
  </si>
  <si>
    <t>ALICLEI DEIBSON DE MEDEIROS</t>
  </si>
  <si>
    <t>CARLOS WILKER COSTA</t>
  </si>
  <si>
    <t>DANIELI DE SOUSA COSTA</t>
  </si>
  <si>
    <t>ELCIVAN RAMALHO DE FIGUEIREDO</t>
  </si>
  <si>
    <t>ELIZANGELA BARBOSA FEITOSA</t>
  </si>
  <si>
    <t>EMILIANE MACIEL DE LIMA</t>
  </si>
  <si>
    <t>ESTHER JUCLECYA OLIVEIRA VENTURA</t>
  </si>
  <si>
    <t>EVERALDO CORDEIRO DE FREITAS</t>
  </si>
  <si>
    <t>IOLANDO CORDEIRO SILVA</t>
  </si>
  <si>
    <t>JOAO HENRIQUE ANIZIO DE FARIAS</t>
  </si>
  <si>
    <t>JORGIMAR VENTURA MONTEIRO</t>
  </si>
  <si>
    <t>JOSE INALDO GOMES DE SOUZA</t>
  </si>
  <si>
    <t>MARIA GRACILEIDE DE SOUSA MEDEIROS</t>
  </si>
  <si>
    <t>MARIA LAUDECY DE FREITAS</t>
  </si>
  <si>
    <t>MYRIAN STEFANY GOMES DE ARAUJO GURJAO</t>
  </si>
  <si>
    <t>NADIANE CORREIA DE ARAUJO</t>
  </si>
  <si>
    <t>RUI YSLAN DE FREITAS BEZERRA</t>
  </si>
  <si>
    <t>SANDRA VILMA JATOBA GONCALVES</t>
  </si>
  <si>
    <t>ALYSSON BANDEIRA DE MELO</t>
  </si>
  <si>
    <t>ANA PAULA ALCANTARA DE CARVALHO ARAUJO</t>
  </si>
  <si>
    <t>CARLA FERREIRA AMORIM</t>
  </si>
  <si>
    <t>CLAUDIO MARTINHO DA SILVA</t>
  </si>
  <si>
    <t>DAMIANA FARIAS DE SOUZA</t>
  </si>
  <si>
    <t>EMILIA LEITE DE HOLANDA</t>
  </si>
  <si>
    <t>FERNANDO MARCOS DE QUEIROZ</t>
  </si>
  <si>
    <t>FLEBERSON SARAIVA AIRES</t>
  </si>
  <si>
    <t>FRANCICLEIDE CHAGAS ANDRADE</t>
  </si>
  <si>
    <t>KALINA LIGIA DA SILVA HOLANDA</t>
  </si>
  <si>
    <t>LUCIANA ANDREIA GALDINO DE OLIVEIRA</t>
  </si>
  <si>
    <t>LUCIANA RAMOS ALVES</t>
  </si>
  <si>
    <t>MARIA DA GUIA BEZERRA LIMA</t>
  </si>
  <si>
    <t>MARIA JOSE NEPONUCENO HOLANDA</t>
  </si>
  <si>
    <t>MIKAELY ARAUJO BARROS</t>
  </si>
  <si>
    <t>MONICA ALCANTARA CARVALHO DE ALMEIDA</t>
  </si>
  <si>
    <t>OTO BARBOSA DE ANDRADE</t>
  </si>
  <si>
    <t>SELMA SIBELE FIGUEREDO DA SILVA</t>
  </si>
  <si>
    <t>VALQUIRIA FARIAS DE HOLANDA</t>
  </si>
  <si>
    <t>VALTER FARIAS DE HOLANDA</t>
  </si>
  <si>
    <t>ALVARO ROGERIO BATISTA</t>
  </si>
  <si>
    <t>AMANDA RAQUEL SILVA SA</t>
  </si>
  <si>
    <t>DANIEL DOUGLAS ALVES DE TORRES</t>
  </si>
  <si>
    <t>DEUZAILDA MARIA DE SOUZA</t>
  </si>
  <si>
    <t>DJANILDA ALVES FEITOSA REBOUCAS</t>
  </si>
  <si>
    <t>FLAVIO JOSE FERREIRA DE BRITO</t>
  </si>
  <si>
    <t>GABRIEL AMORIM DIAS DE OLIVEIRA</t>
  </si>
  <si>
    <t>HELEMARIA APARECIDA FEITOSA SOUZA</t>
  </si>
  <si>
    <t>IZAELY HELOIZA BEZERRA</t>
  </si>
  <si>
    <t>JAILSON FREITAS NUNES</t>
  </si>
  <si>
    <t>JEFFERSON DAVID DOS SANTOS</t>
  </si>
  <si>
    <t>JOAO BATISTA DE SOUZA</t>
  </si>
  <si>
    <t>JOSE ROGERIO PEREIRA AMORIM</t>
  </si>
  <si>
    <t>KAROLINE RAIANE DE OLIVEIRA CAMPOS</t>
  </si>
  <si>
    <t>MARIA CELIA ALEIXO VENANCIO</t>
  </si>
  <si>
    <t>MARIA TEREZA DA SILVA AMORIM</t>
  </si>
  <si>
    <t>MARTA VERONICA VENTURA DE MORAIS</t>
  </si>
  <si>
    <t>RENATO DE SOUSA FERREIRA</t>
  </si>
  <si>
    <t>SEBASTIAO TEIXEIRA DA SILVA</t>
  </si>
  <si>
    <t>ANA RITA DE SOUSA OLIVEIRA</t>
  </si>
  <si>
    <t>ANGELA SILVA ANDRADE</t>
  </si>
  <si>
    <t>BRIGIDA BARBOSA XAVIER</t>
  </si>
  <si>
    <t>ERIKA ELLEN DANTAS DE ALMEIDA</t>
  </si>
  <si>
    <t>EUDA MARIA OLIVEIRA</t>
  </si>
  <si>
    <t>GABRIELLA OLIVEIRA BRITO DA SILVA SANTOS</t>
  </si>
  <si>
    <t>INACIO MAMEDE DE LIMA</t>
  </si>
  <si>
    <t>JAQUELINE CONSTANTINO MARINHO</t>
  </si>
  <si>
    <t>JOSE ANATONE DE SOUZA</t>
  </si>
  <si>
    <t>KATIA CARINA MESQUITA CRUZ DE ARAUJO</t>
  </si>
  <si>
    <t>LUCIVALDO FERREIRA DE ARAUJO FELIX</t>
  </si>
  <si>
    <t>MARIA BEATRIZ BEZERRA DE BRITO</t>
  </si>
  <si>
    <t>MARIA SIMONE CALIXTO DA SILVA JUSTINO</t>
  </si>
  <si>
    <t>MARILENE ALVES DA COSTA</t>
  </si>
  <si>
    <t>PATRICIA LOEDNA PEREIRA DE LIMA CHAVES</t>
  </si>
  <si>
    <t>RENATO CERQUEIRA DE SANTANA TORRES</t>
  </si>
  <si>
    <t>SABRINA IRIS ANDRE GOUVEIA</t>
  </si>
  <si>
    <t>SILENE DE SOUZA SILVA</t>
  </si>
  <si>
    <t>TANIELLY FERREIRA TRAJANO</t>
  </si>
  <si>
    <t>ADRIANA RIBEIRO DE LIMA DOS SANTOS</t>
  </si>
  <si>
    <t>AKY ANNY JOYCE GOMES DE MACEDO VIDERES</t>
  </si>
  <si>
    <t>ALDEIR JOSE DE FARIAS</t>
  </si>
  <si>
    <t>ANA INES GOMES DE SOUSA</t>
  </si>
  <si>
    <t>CRISTIANO DE SOUSA FRANCA</t>
  </si>
  <si>
    <t>GERSIO FABIANO ALEIXO XAVIER</t>
  </si>
  <si>
    <t>IRIS DE FATIMA NEVES AMORIM</t>
  </si>
  <si>
    <t>JOSENILDO DA COSTA CAVALCANTE</t>
  </si>
  <si>
    <t>JOSIAS MOURA DE ALMEIDA</t>
  </si>
  <si>
    <t>KELDMA LUCIANA COSTA CAMPOS</t>
  </si>
  <si>
    <t>LETICIA SOUZA RODRIGUES</t>
  </si>
  <si>
    <t>LUCIA DE CASSIA DE SOUSA OLIVEIRA</t>
  </si>
  <si>
    <t>MARIA BETANIA CAVALCANTE DE BRITO</t>
  </si>
  <si>
    <t>MARIA DA CONCEICAO ANTONINO</t>
  </si>
  <si>
    <t>MARIA DA CONCEICAO ARAUJO DE SOUSA</t>
  </si>
  <si>
    <t>MARIA DA GUIA DA SILVA</t>
  </si>
  <si>
    <t>MARIA DAS GRACAS SILVA ARAUJO</t>
  </si>
  <si>
    <t>MARIA DE NAZARE ARAUJO GALDINO RODRIGUES</t>
  </si>
  <si>
    <t>MARIA EUZA BATISTA RAMOS</t>
  </si>
  <si>
    <t>MARIA GORETE DARIO DE OLIVEIRA</t>
  </si>
  <si>
    <t>MARIA JOSE BERNADO</t>
  </si>
  <si>
    <t>MARIA RAMAIANA ANTONINO DA COSTA</t>
  </si>
  <si>
    <t>PATRICIA DE QUEIROZ CAVALCANTE</t>
  </si>
  <si>
    <t>ROBERIO MAGNO LOBO DE SOUZA</t>
  </si>
  <si>
    <t>ROBERTA ARAUJO</t>
  </si>
  <si>
    <t>RONILDA BRITO MACIEL</t>
  </si>
  <si>
    <t>SONIA MARIA LUNA QUEIROZ</t>
  </si>
  <si>
    <t>YLKA DA SILVA GUIMARAES</t>
  </si>
  <si>
    <t>AGAMENON FELICIO DE SOUSA</t>
  </si>
  <si>
    <t>ALDEANE BRAZ NUNES DOS SANTOS</t>
  </si>
  <si>
    <t>CLEONICE OLIVEIRA DOS SANTOS</t>
  </si>
  <si>
    <t>DAMIANA BEZERRA DE LIMA</t>
  </si>
  <si>
    <t>JABEL COSTA DE ALBUQUERQUE JUNIOR</t>
  </si>
  <si>
    <t>JOSE EULOGIO FILHO</t>
  </si>
  <si>
    <t>JOSE RONALDO MACIEL PINTO</t>
  </si>
  <si>
    <t>JOSEFA ADRIANA GREGORIO DE SOUZA</t>
  </si>
  <si>
    <t>LORENA RODRIGUES</t>
  </si>
  <si>
    <t>MARIA SAMARA ANDRADE DE FIGUEIREDO</t>
  </si>
  <si>
    <t>OSVALDO FARIAS ALVES</t>
  </si>
  <si>
    <t>RONALDO FERREIRA DA SILVA</t>
  </si>
  <si>
    <t>ROZILDA TRAVASSOS DE SOUZA NASCIMENTO</t>
  </si>
  <si>
    <t>SEBASTIAO HENRIQUE GONCALVES DOS SANTOS</t>
  </si>
  <si>
    <t>SIMUNE FEITOSA DE OLIVEIRA</t>
  </si>
  <si>
    <t>BRUNO FIALHO DE SOUSA ANDRADE</t>
  </si>
  <si>
    <t>ELIANE CARVALHO GOMES</t>
  </si>
  <si>
    <t>FRANCISCO DAS CHAGAS CAETANO DE ARAUJO</t>
  </si>
  <si>
    <t>GEYSON MAGNO TORRES MONTEIRO</t>
  </si>
  <si>
    <t>HELENA DE FATIMA FIRMINO DA COSTA LEAO</t>
  </si>
  <si>
    <t>HELENA GILMA SILVA DOS SANTOS</t>
  </si>
  <si>
    <t>JACIRA RIBEIRO DA SILVA</t>
  </si>
  <si>
    <t>JORGE MIGUEL ARCANJU PEREIRA</t>
  </si>
  <si>
    <t>JOSE GUSTAVO BATISTA DA SILVA</t>
  </si>
  <si>
    <t>JOSEFA LUCIA DE MOURA ARAUJO AGUIAR</t>
  </si>
  <si>
    <t>JOSENILDO GONCALVES DE BRITO</t>
  </si>
  <si>
    <t>JOSHECILDO OLIVEIRA DE SOUZA</t>
  </si>
  <si>
    <t>JUAREZ RIBEIRO DE ARAUJO</t>
  </si>
  <si>
    <t>KALINE GAIAO SARAIVA</t>
  </si>
  <si>
    <t>LUIZ RICARDO VASCONCELOS DE MENDONCA</t>
  </si>
  <si>
    <t>MARCIA COSMA DE SOUZA SILVA</t>
  </si>
  <si>
    <t>MARIA DAS GRACAS SOUZA DARIO</t>
  </si>
  <si>
    <t>MARIA DO SOCORRO DE ALCANTARA</t>
  </si>
  <si>
    <t>MARIA JAQUELINE DE SOUZA SILVA</t>
  </si>
  <si>
    <t>MARISA CELERINO DE ALMEIDA</t>
  </si>
  <si>
    <t>MERCIA DAMIANA DE SOUZA SILVA</t>
  </si>
  <si>
    <t>NORMA SUELI GOMES TRAJANO</t>
  </si>
  <si>
    <t>ONILDO GOUVEIA DE SOUZA</t>
  </si>
  <si>
    <t>PAULO RIBEIRO SILVA</t>
  </si>
  <si>
    <t>RAFAEL REI DE FRANCA JUNIOR</t>
  </si>
  <si>
    <t>ROSA CRISTINA DE FRANCA</t>
  </si>
  <si>
    <t>SUETANIA ALVES DA SILVA</t>
  </si>
  <si>
    <t>TAIANNY FERREIRA TRAJANO</t>
  </si>
  <si>
    <t>TERCIO ALVES DA COSTA</t>
  </si>
  <si>
    <t>VICENTE DE SOUZA ANDRADE</t>
  </si>
  <si>
    <t>ANA PAULA DE BRITO</t>
  </si>
  <si>
    <t>ANTONIO LINDONBERTO BATISTA DA SILVA</t>
  </si>
  <si>
    <t>ANTONIO LINO DOS SANTOS NETO</t>
  </si>
  <si>
    <t>ARACELE BARBOSA GOMES</t>
  </si>
  <si>
    <t>ARTHUR ANTUNES NEVES DA SILVA</t>
  </si>
  <si>
    <t>AUDICLEIDE BATISTA SOUSA DE OLIVEIRA</t>
  </si>
  <si>
    <t>AURENICE BATISTA DE SOUZA DIAS</t>
  </si>
  <si>
    <t>BRENO GOMES DE LIMA AMORIM</t>
  </si>
  <si>
    <t>CARLA DAYANNE FREIRE GOMES</t>
  </si>
  <si>
    <t>CAROLINA QUEIROZ DUARTE DE SOUSA</t>
  </si>
  <si>
    <t>CASSIO FELLIPE ARAUJO ALEIXO</t>
  </si>
  <si>
    <t>DIEGO BRUNO DE SOUZA</t>
  </si>
  <si>
    <t>DIEGO LIMA ARAUJO</t>
  </si>
  <si>
    <t>DOUGLAS DA SILVA ANDRADE</t>
  </si>
  <si>
    <t>EDILZA DE OLIVEIRA SILVA</t>
  </si>
  <si>
    <t>EDLENE RAFAEL DE SOUZA SILVA</t>
  </si>
  <si>
    <t>GLORIA MARIA DE SOUSA GUIMARAES</t>
  </si>
  <si>
    <t>GUSTAVO DOS SANTOS COSTA</t>
  </si>
  <si>
    <t>IRINEUSA MARIA FERREIRA</t>
  </si>
  <si>
    <t>ISIS TERSE BARROS DE SOUZA AMORIM</t>
  </si>
  <si>
    <t>JOAO PAULO DE MELO CHAGAS</t>
  </si>
  <si>
    <t>JOSE EVANGELISTA FLORENCIO DA SILVA</t>
  </si>
  <si>
    <t>JOSEMAR FERREIRA DE FREITAS</t>
  </si>
  <si>
    <t>JOSEMBERG DOS SANTOS SILVA</t>
  </si>
  <si>
    <t>KIARA DE SOUSA BATISTA</t>
  </si>
  <si>
    <t>LESLEY CARLA LEITE DE FREITAS</t>
  </si>
  <si>
    <t>MAGNA MEDEIROS PORTO</t>
  </si>
  <si>
    <t>MARCILEIDE FERREIRA DA SILVA ALCANTARA</t>
  </si>
  <si>
    <t>MARIA DA GUIA ARAUJO DE SOUZA</t>
  </si>
  <si>
    <t>MARIA DA GUIA LIMA ARAUJO</t>
  </si>
  <si>
    <t>MARIA DA PAZ DE LIMA</t>
  </si>
  <si>
    <t>MARIA DA PENHA DE OLIVEIRA SIMOES</t>
  </si>
  <si>
    <t>MARIA DE FATIMA LEITE CLEMENTINO</t>
  </si>
  <si>
    <t>MARIA DO CARMO ALMEIDA DE OLIVEIRA</t>
  </si>
  <si>
    <t>MARIA GRACILENE SILVA SOUSA</t>
  </si>
  <si>
    <t>MARIA IVONEIDE DE OLIVEIRA ARAUJO</t>
  </si>
  <si>
    <t>MARIA JOSE DA SILVA BERNARDO</t>
  </si>
  <si>
    <t>MARIA JOSE FELIX DE FARIAS</t>
  </si>
  <si>
    <t>MARIA LAUDILENE BATISTA GONCALVES</t>
  </si>
  <si>
    <t>MARIA ROSILENE BRAZ BARROS</t>
  </si>
  <si>
    <t>NATASHA LORENNA FERREIRA DA SILVA</t>
  </si>
  <si>
    <t>ODILON LIMA ARAUJO</t>
  </si>
  <si>
    <t>RENATA CRISTINE SANTOS RIBEIRO</t>
  </si>
  <si>
    <t>ROGERIO SIMOES MACIEL</t>
  </si>
  <si>
    <t>RUTE BATISTA DOS SANTOS</t>
  </si>
  <si>
    <t>SANTINA SANTA CRUZ SIMOES BRAZ</t>
  </si>
  <si>
    <t>SANZIO BARBOSA DE ARAUJO</t>
  </si>
  <si>
    <t>SILAS GABRIEL MOTA DE ARAUJO</t>
  </si>
  <si>
    <t>SONIA FREITAS DE QUEIROZ</t>
  </si>
  <si>
    <t>TERESINHA TRAVASSOS SOUSA</t>
  </si>
  <si>
    <t>UILMA CRISTINA DE BRITO FRANCO</t>
  </si>
  <si>
    <t>VANDECLEIDE BRAZ TAVARES</t>
  </si>
  <si>
    <t>WANDERLEY PAULO SILVA</t>
  </si>
  <si>
    <t>ZITO NUNES DE SIQUEIRA JUNIOR</t>
  </si>
  <si>
    <t>ANSELMO BARROS RAFAEL</t>
  </si>
  <si>
    <t>DEISE VALERIA CORDEIRO DA SILVA</t>
  </si>
  <si>
    <t>FABIOLA CRISTIANE OLIVEIRA MARTINS</t>
  </si>
  <si>
    <t>GEOVANIO ALVES DA SILVA</t>
  </si>
  <si>
    <t>ILZA DE ALMEIDA</t>
  </si>
  <si>
    <t>IRAYLDO PEREIRA BEZERRA</t>
  </si>
  <si>
    <t>JOSE HYGOR DE OLIVEIRA SOUZA</t>
  </si>
  <si>
    <t>JOSINARIO NASCIMENTO</t>
  </si>
  <si>
    <t>LUIS ANTONIO BARBOSA</t>
  </si>
  <si>
    <t>MARIA DA PAZ DA SILVA</t>
  </si>
  <si>
    <t>MARIA IZABELLY BEZERRA DE SANTANA</t>
  </si>
  <si>
    <t>MARICELIA TEIXEIRA LEITE</t>
  </si>
  <si>
    <t>MIKAELLY FERNANDA VICENTE ALVES</t>
  </si>
  <si>
    <t>SEBASTIAO DE SOUSA FEITOSA FILHO</t>
  </si>
  <si>
    <t>ALICIA LUZIA CORDEIRO PALMEIRA</t>
  </si>
  <si>
    <t>EDILEUSON CHAVES LOPES</t>
  </si>
  <si>
    <t>ELIAS ALVES MEIRA</t>
  </si>
  <si>
    <t>ELIZELMA MARIA OLIVEIRA DA SILVA</t>
  </si>
  <si>
    <t>GEOVANIA PEREIRA DA COSTA</t>
  </si>
  <si>
    <t>IANCA MIKELLY FARIAS DA COSTA</t>
  </si>
  <si>
    <t>IRACEMA FERREIRA ARAUJO LIMA</t>
  </si>
  <si>
    <t>JANIEL JAKSON DE OLIVEIRA</t>
  </si>
  <si>
    <t>JAQUELINE DE OLIVEIRA ARAUJO</t>
  </si>
  <si>
    <t>JEFERSON DE CAMPOS BARRETO</t>
  </si>
  <si>
    <t>JESSICA DOS SANTOS LUCENA</t>
  </si>
  <si>
    <t>MARIA WILMA ALVES DE OLIVEIRA</t>
  </si>
  <si>
    <t>WESLLEY RODRIGUES TRAJANO</t>
  </si>
  <si>
    <t>ADENILDO PEREIRA GUEDES</t>
  </si>
  <si>
    <t>ANA KAROLINE MOREIRA SANTOS</t>
  </si>
  <si>
    <t>ANIBAL SIMOES FILHO</t>
  </si>
  <si>
    <t>ANTONIO BARROS DE FARIAS FILHO</t>
  </si>
  <si>
    <t>DANILO ANTONIO NASCIMENTO SANTOS</t>
  </si>
  <si>
    <t>DENILSON MOTA SIMOES NASCIMENTO</t>
  </si>
  <si>
    <t>ELIZANGELA DE SOUZA PEREIRA ARAUJO</t>
  </si>
  <si>
    <t>EMANUEL POMPEU DE BRITO</t>
  </si>
  <si>
    <t>FERNANDA OLIVEIRA ANDRADE</t>
  </si>
  <si>
    <t>FILIPE MARTINIANO SILVA</t>
  </si>
  <si>
    <t>GERMANO RAMOS DE ALMEIDA</t>
  </si>
  <si>
    <t>IAN MACIEL MARTINS</t>
  </si>
  <si>
    <t>JOSELANIA SILVA ALVES</t>
  </si>
  <si>
    <t>LEANDRO MARIO LUCAS</t>
  </si>
  <si>
    <t>PATRICIA DA COSTA SANTOS</t>
  </si>
  <si>
    <t>PAULA OVIDIA DA COSTA</t>
  </si>
  <si>
    <t>SEBASTIANA DE SOUZA LIMA QUEIROZ</t>
  </si>
  <si>
    <t>THAISE MAXWELLE DE OLIVEIRA CORDEIRO</t>
  </si>
  <si>
    <t>THIAGO SILVEIRA DE MELO</t>
  </si>
  <si>
    <t>VERONICA MARIA OLIVEIRA DA SILVA</t>
  </si>
  <si>
    <t>WANDERSON RODRIGUES VIEIRA DA SILVA</t>
  </si>
  <si>
    <t>WASCHINGTON ALVES GUEDES</t>
  </si>
  <si>
    <t>WEVERTON WELLINTONN SILVA SANTOS</t>
  </si>
  <si>
    <t>FRANCISCA LETICIA MOREIRA NOBREGA</t>
  </si>
  <si>
    <t>GEAN CARLOS XAVIER CAMPOS</t>
  </si>
  <si>
    <t>ITAMMA FERREIRA DA NOBREGA DANTAS</t>
  </si>
  <si>
    <t>LUCAS FERREIRA DA NOBREGA CAMPOS</t>
  </si>
  <si>
    <t>MANUELA SOUZA DE ANDRADE XAVIER</t>
  </si>
  <si>
    <t>MARIA ESGISLEUDA NOBREGA DA COSTA SOUZA</t>
  </si>
  <si>
    <t>MARIA GORETE DE ARAUJO SOARES</t>
  </si>
  <si>
    <t>MARIA MADALENA FERREIRA DA SILVA</t>
  </si>
  <si>
    <t>MARIA MARGARETE ANASTACIO XAVIER</t>
  </si>
  <si>
    <t>PALLOMA PEREIRA DE SOUSA</t>
  </si>
  <si>
    <t>PAULA TAMARA ALVES FERREIRA SOUZA</t>
  </si>
  <si>
    <t>ROSILENE ALMEIDA DE OLIVEIRA</t>
  </si>
  <si>
    <t>VALMIRA ANASTACIO XAVIER</t>
  </si>
  <si>
    <t>YURI DE ARAUJO SOARES</t>
  </si>
  <si>
    <t>ALDAIR DOS SANTOS GOMES</t>
  </si>
  <si>
    <t>ARTHUR BATISTA CARNEIRO</t>
  </si>
  <si>
    <t>AURISETE PEREIRA DA SILVA CUNHA</t>
  </si>
  <si>
    <t>CICERO SHERDAN LIMA DE MEDEIROS</t>
  </si>
  <si>
    <t>DAMIAO MARQUES PEREIRA</t>
  </si>
  <si>
    <t>DIMAS DA CUNHA DE LIMA</t>
  </si>
  <si>
    <t>EDENICE GOMES ALVES NEPOMUCENA</t>
  </si>
  <si>
    <t>EDILEUSON DA SILVA SOUSA</t>
  </si>
  <si>
    <t>EDUARDO CUNHA BRITO</t>
  </si>
  <si>
    <t>ESTEFANY SIMPLICIO DOS SANTOS</t>
  </si>
  <si>
    <t>GEANE TERTO DA SILVA</t>
  </si>
  <si>
    <t>GIOVANA MATILDES DA SILVA ALEXANDRE</t>
  </si>
  <si>
    <t>JOAO BATISTA FILHO</t>
  </si>
  <si>
    <t>JOAO BATISTA GONCALO DAS NEVES</t>
  </si>
  <si>
    <t>JOAO BATISTA LEITE</t>
  </si>
  <si>
    <t>JOISCILENE FARIAS DA CUNHA</t>
  </si>
  <si>
    <t>JOSE RAMALHO HOLANDA DA SILVA</t>
  </si>
  <si>
    <t>JUBERLANIA SANTOS SILVA</t>
  </si>
  <si>
    <t>LUIZ PAULO DA CUNHA</t>
  </si>
  <si>
    <t>MARIA KIEVLY TAVARES DOS SANTOS</t>
  </si>
  <si>
    <t>MAURICEIA DOS SANTOS SILVA</t>
  </si>
  <si>
    <t>MAURICEIA SOARES DE LIMA</t>
  </si>
  <si>
    <t>NATHALYA ALMEIDA DE OLIVEIRA</t>
  </si>
  <si>
    <t>NIVEA ARAUJO LOPES</t>
  </si>
  <si>
    <t>OLIVALDO GOVEIA DA SILVA</t>
  </si>
  <si>
    <t>RANYELA MARIA CALDEIRA SANTANA</t>
  </si>
  <si>
    <t>ROGERIO FERREIRA TERTO</t>
  </si>
  <si>
    <t>SEVERINO DOS RAMOS AUGUSTO DE LIMA</t>
  </si>
  <si>
    <t>TEOFILO FERREIRA TERTO NETO</t>
  </si>
  <si>
    <t>ALAN REMIGIO GOMES</t>
  </si>
  <si>
    <t>ANTONIO JOSE DA SILVA NETO</t>
  </si>
  <si>
    <t>CARLOS GEAN FELIX FLORENCIO</t>
  </si>
  <si>
    <t>ELIOMAR FERREIRA DE LIMA</t>
  </si>
  <si>
    <t>ENIO JARLY DE FIGUEIREDO GOMES</t>
  </si>
  <si>
    <t>FERNANDO BARBOSA LIRA</t>
  </si>
  <si>
    <t>HELENA MARTINS FAUSTO LOUREIRO</t>
  </si>
  <si>
    <t>JOSE HUMBERTO FERNANDES BRUNET</t>
  </si>
  <si>
    <t>JOSE OLEGARIO GOMES DE SOUZA</t>
  </si>
  <si>
    <t>JOSE ROBERTO GOMES</t>
  </si>
  <si>
    <t>LEONARDO AUGUSTO DE FIGUEIREDO GOMES</t>
  </si>
  <si>
    <t>LUCIANO DE MEDEIROS CHAGAS</t>
  </si>
  <si>
    <t>LUZIA PEREIRA LAURINDO NOBREGA</t>
  </si>
  <si>
    <t>MARCOS THADEU LUCIO DA SILVA</t>
  </si>
  <si>
    <t>MARIA APARECIDA DE FIGUEIREDO GOMES</t>
  </si>
  <si>
    <t>MARIA DE FATIMA DE SOUZA GUILHERME</t>
  </si>
  <si>
    <t>MARIA DE FATIMA LEITE DE SOUZA</t>
  </si>
  <si>
    <t>MARIA ELIANE LEITE ANGELIM</t>
  </si>
  <si>
    <t>MARICLEIDE DA SILVA CESARIO</t>
  </si>
  <si>
    <t>MONICA REBECCA DE FIGUEIREDO GOMES</t>
  </si>
  <si>
    <t>ROSIANA FERREIRA DE MEDEIROS</t>
  </si>
  <si>
    <t>ROZILDA ALMEIDA DA SILVA</t>
  </si>
  <si>
    <t>SANDRA VERONICA DA COSTA BATISTA</t>
  </si>
  <si>
    <t>SEBASTIAO GUY GOMES BRUNET</t>
  </si>
  <si>
    <t>VANDELSO SOARES ALVES</t>
  </si>
  <si>
    <t>VERONICA PEREIRA NOBREGA</t>
  </si>
  <si>
    <t>ADEILDO HENRIQUES GONCALVES</t>
  </si>
  <si>
    <t>AFONSO MIELLE DA CUNHA QUIRINO</t>
  </si>
  <si>
    <t>ALLAN MISSAEL HENRIQUES GONCALVES</t>
  </si>
  <si>
    <t>DIANA SOUTO SILVA</t>
  </si>
  <si>
    <t>EDINARYA KELANYA DOS SANTOS PEREIRA</t>
  </si>
  <si>
    <t>ERICA POLIANA HOLANDA LEITE AMORIM</t>
  </si>
  <si>
    <t>FERNANDA FERREIRA DE MORAIS</t>
  </si>
  <si>
    <t>FRANCISCO WELIO FIRMINO DA SILVA JUNIOR</t>
  </si>
  <si>
    <t>GEORGIANA BATISTA DA SILVA</t>
  </si>
  <si>
    <t>ILIDIA ALVES SILVESTRE</t>
  </si>
  <si>
    <t>JANAINA LIMA MENDONCA</t>
  </si>
  <si>
    <t>JERFFESON RAMON GUIMARAES LOPES</t>
  </si>
  <si>
    <t>JOANO BEZERRA DA SILVA</t>
  </si>
  <si>
    <t>JOAO LENNON BATISTA</t>
  </si>
  <si>
    <t>JOSE BORGES DOS SANTOS</t>
  </si>
  <si>
    <t>JOSE ELIONALDO FERREIRA EZEQUIEL</t>
  </si>
  <si>
    <t>JOSE HELIO PEREIRA</t>
  </si>
  <si>
    <t>KATIANE EDUARDO MENDONCA</t>
  </si>
  <si>
    <t>KRISTIAN DE LUCENA BRAZ</t>
  </si>
  <si>
    <t>LEANDRO MEDEIROS FERREIRA</t>
  </si>
  <si>
    <t>LIVIA MAYNE LINO DA SILVA</t>
  </si>
  <si>
    <t>LUZIANA DE CASSIA DA SILVA ANDRADE TELES</t>
  </si>
  <si>
    <t>MAIKY JHONANTTAN DA SILVA CAMPOS</t>
  </si>
  <si>
    <t>MARCLEANE FERREIRA DOS SANTOS</t>
  </si>
  <si>
    <t>MARGARIDA MARIA DE ANDRADE</t>
  </si>
  <si>
    <t>MARIA DE FATIMA ROSA DA SILVA</t>
  </si>
  <si>
    <t>MARIA JESSICA SOARES SANTOS</t>
  </si>
  <si>
    <t>MARLINE CLEIDE CAMPOS MARCIEL</t>
  </si>
  <si>
    <t>MERCIA FRAGOSO DE LIRA SANTOS</t>
  </si>
  <si>
    <t>MURILO DA CUNHA QUIRINO</t>
  </si>
  <si>
    <t>NATHAN RONNY FERREIRA LUCENA</t>
  </si>
  <si>
    <t>RAIMUNDO CORDEIRO DA SILVA</t>
  </si>
  <si>
    <t>SONARIA TOMAS PEDROSA</t>
  </si>
  <si>
    <t>SUZANA MERCIA AMORIM DE ARAUJO</t>
  </si>
  <si>
    <t>VALDECI LOPES DA SILVA</t>
  </si>
  <si>
    <t>VANDERLUCIA LOPES DE MENDONCA</t>
  </si>
  <si>
    <t>VITOR HELENO HOLANDA SANTOS</t>
  </si>
  <si>
    <t>ANGELICA MARIA VITAL DA SILVA</t>
  </si>
  <si>
    <t>AURINICE NUNES DE LIMA</t>
  </si>
  <si>
    <t>BEATRIZ DOS SANTOS</t>
  </si>
  <si>
    <t>CICERO CASSIMIRO DA SILVA</t>
  </si>
  <si>
    <t>CLECIA HOLANDA DE ARAUJO SANTOS</t>
  </si>
  <si>
    <t>EDINALVA DA SILVA SIMIAO FERREIRA</t>
  </si>
  <si>
    <t>ELIZANGELA MARIA DOS SANTOS LIMA</t>
  </si>
  <si>
    <t>GEILZA VIEIRA DA CUNHA</t>
  </si>
  <si>
    <t>GEORGIA TAVARES DA SILVA</t>
  </si>
  <si>
    <t>GERTRUDES MARIA SOARES DOS SANTOS LIRA</t>
  </si>
  <si>
    <t>JACICLEIDE LIMA DOS SANTOS</t>
  </si>
  <si>
    <t>JANEMERE HOLANDA CAMPOS</t>
  </si>
  <si>
    <t>JANIO FRAGOSO BARBOSA</t>
  </si>
  <si>
    <t>JATAITAN SERAFIM DOS SANTOS</t>
  </si>
  <si>
    <t>JOAO BATISTA DE LIMA</t>
  </si>
  <si>
    <t>JOSE ELITON DA SILVA COSTA</t>
  </si>
  <si>
    <t>MARIA DAS DORES DE SOUSA LEITE</t>
  </si>
  <si>
    <t>MARIA JOSE LIMA SANTOS ANDRADE</t>
  </si>
  <si>
    <t>MARIA VILMA EDUARDO DA COSTA</t>
  </si>
  <si>
    <t>MARKSUENIA GUIMARAES DE AMORIM SOUSA</t>
  </si>
  <si>
    <t>MARLLO JOSE NUNES DEODATO ALVES</t>
  </si>
  <si>
    <t>NADJA DE ALMEIDA SOUSA</t>
  </si>
  <si>
    <t>SUZETE MIRIAN DA SILVA</t>
  </si>
  <si>
    <t>VERA LUCIA DE LIMA MEDEIROS PEREIRA</t>
  </si>
  <si>
    <t>ZELIA MARIA LEITE</t>
  </si>
  <si>
    <t>ANA KELLY DE OLIVEIRA LIMA</t>
  </si>
  <si>
    <t>ANA MARIA PAULO RUFINO</t>
  </si>
  <si>
    <t>CIRO WANDELL SOUZA SANTANA</t>
  </si>
  <si>
    <t>DANIEL RODRIGUES DA SILVA</t>
  </si>
  <si>
    <t>EUDO RODRIGUES NUNES</t>
  </si>
  <si>
    <t>FLAVIANO PEREIRA ARRUDA</t>
  </si>
  <si>
    <t>FRANCISCA MARIA LOUREIRO SOBRINHO</t>
  </si>
  <si>
    <t>INACIA FELIX FERREIRA</t>
  </si>
  <si>
    <t>ITALANEI CHAVES DE SOUSA</t>
  </si>
  <si>
    <t>JOSE GIVANILDO FAUSTINO TOMAZ</t>
  </si>
  <si>
    <t>LIDIANE SANTOS DE AZEVEDO</t>
  </si>
  <si>
    <t>LUCIANO DA SILVA DINIZ</t>
  </si>
  <si>
    <t>MARCIELA MARIA BALCONTE DA SILVA</t>
  </si>
  <si>
    <t>MARCONILDA SOARES DA SILVA LUCENA</t>
  </si>
  <si>
    <t>MARIA DA CONCEICAO MACEDO DE FREITAS ARRUDA</t>
  </si>
  <si>
    <t>MARIA DAS GRACAS NUNES RODRIGUES</t>
  </si>
  <si>
    <t>MARIA GORETE CHAVES DE SOUSA</t>
  </si>
  <si>
    <t>MARIA JOSE COSTA PEREIRA CAETANO</t>
  </si>
  <si>
    <t>SAIONARA MOTA DOS SANTOS</t>
  </si>
  <si>
    <t>TEODOSIO CARDUCCI MEDEIROS GUIMARAES</t>
  </si>
  <si>
    <t>TEREZINHA NELMA DIAS DOS SANTOS</t>
  </si>
  <si>
    <t>TEREZINHA SOLANGE ADELINO GABRIEL</t>
  </si>
  <si>
    <t>ADRIANA DA CUNHA ARAUJO</t>
  </si>
  <si>
    <t>ANTONIO CARLOS NUNES DE BRITO</t>
  </si>
  <si>
    <t>CARLOS JEAN SOUSA LIRA</t>
  </si>
  <si>
    <t>CLISLANE RAMOS DE BRITO SOUZA</t>
  </si>
  <si>
    <t>DIEGO RAWALYSON MARQUES DE SOUZA</t>
  </si>
  <si>
    <t>DIVANEIDE CIPRIANO DE LIMA MORAIS</t>
  </si>
  <si>
    <t>ELIONALDO FIRMINO RAMOS</t>
  </si>
  <si>
    <t>ERVETTON CARLOS ARAUJO</t>
  </si>
  <si>
    <t>FRANCISCO DE ASSIS FERREIRA SILVA</t>
  </si>
  <si>
    <t>HANLLEY CRISTINA VASCONCELOS FIGUEIREDO</t>
  </si>
  <si>
    <t>INACIO MIGUEL DE FRANCA</t>
  </si>
  <si>
    <t>JOAB CAVALCANTE BARROS</t>
  </si>
  <si>
    <t>JOELSON FIDELIS MATIAS</t>
  </si>
  <si>
    <t>JOSENILDA MARIA DE ALMEIDA</t>
  </si>
  <si>
    <t>JOSENILDO MARQUES DA SILVA</t>
  </si>
  <si>
    <t>KATHY JEANNY CAVALCANTI DE VASCONCELOS PEREIR</t>
  </si>
  <si>
    <t>MARIA DE FATIMA GUEDES DIAS TERTO</t>
  </si>
  <si>
    <t>NATALIA TITO PEREIRA FELIX</t>
  </si>
  <si>
    <t>ORTIMAR TEODOSIO DE OLIVEIRA</t>
  </si>
  <si>
    <t>RAFAEL MATHEUS SALES GONCALVES</t>
  </si>
  <si>
    <t>ROBERTA DE FATIMA DE LIMA TEOFILO</t>
  </si>
  <si>
    <t>VERONICA SANTOS LIMA DA COSTA</t>
  </si>
  <si>
    <t>WAGNA ADRIANA PATRICIO CORREIA DE ANDRADE</t>
  </si>
  <si>
    <t>YASMIN HELEN RODRIGUES SANTOS</t>
  </si>
  <si>
    <t>ALEXANDRE BATISTA DE QUEIROZ</t>
  </si>
  <si>
    <t>ANA NIVEA BATISTA AURINO</t>
  </si>
  <si>
    <t>ANTONIA FABRICIA DE SOUZA</t>
  </si>
  <si>
    <t>BARBARA DO SOCORRO DE SOUSA ARAUJO</t>
  </si>
  <si>
    <t>CASSIANO QUININO DE MEDEIROS FIGUEIREDO</t>
  </si>
  <si>
    <t>ELANE CRISTINA ALVES ARAUJO DA NOBREGA</t>
  </si>
  <si>
    <t>EMANUEL LINDENBERG BATISTA ROBERTO</t>
  </si>
  <si>
    <t>ENOS SARAIVA DOS SANTOS</t>
  </si>
  <si>
    <t>EVANDRO CUNHA DE ARAUJO OLIVEIRA</t>
  </si>
  <si>
    <t>FABIANA GOUVEIA GARCIA</t>
  </si>
  <si>
    <t>FABRICIO CORREIA DINIZ</t>
  </si>
  <si>
    <t>INAIRAN CRISTINO CUNHA</t>
  </si>
  <si>
    <t>JAQUELINA TORRES DE AZEVEDO</t>
  </si>
  <si>
    <t>JOAB AURINO BATISTA</t>
  </si>
  <si>
    <t>JOSE GERALDO VIEIRA DE ANDRADE</t>
  </si>
  <si>
    <t>JOSENILDA RAMOS ARAUJO SOUZA</t>
  </si>
  <si>
    <t>JOSIMAR PEREIRA</t>
  </si>
  <si>
    <t>LAZARO CESAR NASCIMENTO</t>
  </si>
  <si>
    <t>LEANDRO RODRIGUES DA SILVA</t>
  </si>
  <si>
    <t>MARIANO NOBERTO DA SILVA</t>
  </si>
  <si>
    <t>MICHELLE MORAIS DA SILVA</t>
  </si>
  <si>
    <t>NAJARA SULAMITA ASSIS SANTOS</t>
  </si>
  <si>
    <t>NEUZA JORGE RODRIGUES</t>
  </si>
  <si>
    <t>SIMONE DINIZ DE ARAUJO SANTOS</t>
  </si>
  <si>
    <t>TAYNARA BRANCO FILHA</t>
  </si>
  <si>
    <t>THAISES CARLA GUEDES FERNANDES DUTRA</t>
  </si>
  <si>
    <t>VALDELUCIA CLAUDIO DOS SANTOS LIRA</t>
  </si>
  <si>
    <t>VALERIA MARIA JANUARIO DA SILVA DE LIMA</t>
  </si>
  <si>
    <t>AILMA GONCALVES DOS SANTOS OLIVEIRA</t>
  </si>
  <si>
    <t>ALDENOR JOVINO DOS SANTOS</t>
  </si>
  <si>
    <t>ALMIR DANTAS DE SOUZA</t>
  </si>
  <si>
    <t>AURELIANO DOS SANTOS ROCHA</t>
  </si>
  <si>
    <t>DAMIANA MIGUEL DOS SANTOS FIDELIS</t>
  </si>
  <si>
    <t>DAMIAO BALDUINO</t>
  </si>
  <si>
    <t>DAMIAO MEDEIROS DA SILVA</t>
  </si>
  <si>
    <t>DAMIAO NOBREGA DE ALBUQUERQUE</t>
  </si>
  <si>
    <t>DANIESIO DANTAS DE AZEVEDO</t>
  </si>
  <si>
    <t>ELOISA DE ALMEIDA NASCIMENTO</t>
  </si>
  <si>
    <t>EVANILSON ALVES DUTRA</t>
  </si>
  <si>
    <t>FABIANA MARIA DA NOBREGA</t>
  </si>
  <si>
    <t>FRANCIMARIA BATISTA DA SILVA</t>
  </si>
  <si>
    <t>FRANCIWILY DONATO DOS SANTOS</t>
  </si>
  <si>
    <t>FRANCYELLEN BESERRA DE OLIVEIRA</t>
  </si>
  <si>
    <t>GABRIELLY BALDUINO COELHO</t>
  </si>
  <si>
    <t>GILMARA JANE OLIVEIRA DE BRITO</t>
  </si>
  <si>
    <t>GINALVA PINHEIRO DA NOBREGA</t>
  </si>
  <si>
    <t>JAQUILENE SOUZA MENDES</t>
  </si>
  <si>
    <t>JOELMA RODRIGUES DE OLIVEIRA</t>
  </si>
  <si>
    <t>JOSE DAVID LIMA DE ALMEIDA</t>
  </si>
  <si>
    <t>JOSE DONATO DA NOBREGA</t>
  </si>
  <si>
    <t>JOSE HENRIQUE BALDUINO DOS SANTOS DONATO</t>
  </si>
  <si>
    <t>LIDIANE KATIELLY DA NOBREGA</t>
  </si>
  <si>
    <t>LUCILENE DE FATIMA NOBREGA MEDEIROS</t>
  </si>
  <si>
    <t>MARIA ADELUCIA DOS SANTOS</t>
  </si>
  <si>
    <t>MARIA DE LOURDES MEDEIROS</t>
  </si>
  <si>
    <t>MARIA DO SOCORRO MEDEIROS NOBREGA</t>
  </si>
  <si>
    <t>MARIA JOENNYSE DE MELO DINIZ</t>
  </si>
  <si>
    <t>MARIA JOSE DE ANDRADE</t>
  </si>
  <si>
    <t>ROBERTO NASCIMENTO VITORINO</t>
  </si>
  <si>
    <t>VITORIA REGGY ROCHA SANTOS</t>
  </si>
  <si>
    <t>WELBA FELIPE DOS SANTOS</t>
  </si>
  <si>
    <t>ALDEMIR DE SOUZA LUSTOSA</t>
  </si>
  <si>
    <t>ALDINE MENESES DE MORAES SILVA</t>
  </si>
  <si>
    <t>AUDENY DE OLIVEIRA SANTANA</t>
  </si>
  <si>
    <t>ERONALDO TRINDADE DE LUCENA</t>
  </si>
  <si>
    <t>FERNANDA OLIVEIRA LUCENA MORAIS</t>
  </si>
  <si>
    <t>GERALDO MACEDO FILHO</t>
  </si>
  <si>
    <t>IZANARA PAULO DE LUCENA SOUSA</t>
  </si>
  <si>
    <t>LAEDSON DA SILVEIRA CRUZ</t>
  </si>
  <si>
    <t>LAIRES MAURICIO DA SILVA</t>
  </si>
  <si>
    <t>LENILTON LUCENA SIMOES</t>
  </si>
  <si>
    <t>LUCIMAR RODRIGUES SOARES DE MORAES</t>
  </si>
  <si>
    <t>MURILO GOMES ALVES</t>
  </si>
  <si>
    <t>REGIANE LOPES VIANA</t>
  </si>
  <si>
    <t>ROBERTO RODRIGUES DA SILVA</t>
  </si>
  <si>
    <t>SHIRLEY MONTEIRO CAMPOS NUNES</t>
  </si>
  <si>
    <t>VALQUIRIA FERREIRA CAMPOS ALMEIDA</t>
  </si>
  <si>
    <t>ALBERTO SOARES DE ARAUJO</t>
  </si>
  <si>
    <t>ALIXANDRE GARCIA FERREIRA</t>
  </si>
  <si>
    <t>ALYNE TASSYANE DUTRA DE MEDEIROS MARANHAO</t>
  </si>
  <si>
    <t>ANA MARIA NERI DE SOUSA</t>
  </si>
  <si>
    <t>ANDREIA MARQUES DA COSTA</t>
  </si>
  <si>
    <t>ANGELA DA SILVA MORAIS</t>
  </si>
  <si>
    <t>ANTONIO JUSTINO DO NASCIMENTO</t>
  </si>
  <si>
    <t>CLEBIA BARBOSA SILVA</t>
  </si>
  <si>
    <t>DANILMA MEDEIROS GARCIA</t>
  </si>
  <si>
    <t>DENIS MEDEIROS GARCIA</t>
  </si>
  <si>
    <t>FELIPE MORAIS DE MEDEIROS</t>
  </si>
  <si>
    <t>FRANCISCO DAS CHAGAS CARNEIRO ROCHA</t>
  </si>
  <si>
    <t>IZABEL DERLANGE DE ARAUJO ALVES</t>
  </si>
  <si>
    <t>JOSE NATANAEL DOS SANTOS</t>
  </si>
  <si>
    <t>JOSE VINICIUS DO NASCIMENTO SILVA</t>
  </si>
  <si>
    <t>LUIZ RICARDO DE ALMEIDA BARBOSA</t>
  </si>
  <si>
    <t>MARIA AVANI FERREIRA DE SOUSA</t>
  </si>
  <si>
    <t>MARIA DILMA RODRIGUES MENDES DE ARAUJO</t>
  </si>
  <si>
    <t>MARIA DO SOCORRO SOUZA VICENTE FERNANDES</t>
  </si>
  <si>
    <t>MARIA GUALBERTO LOPES</t>
  </si>
  <si>
    <t>MARIA TERESA MARQUES DA COSTA</t>
  </si>
  <si>
    <t>MAUARICELIA MACARIO ALVES</t>
  </si>
  <si>
    <t>RAFAELLA FERNANDES GONCALVES</t>
  </si>
  <si>
    <t>THALITA KADYDHJA BELMONT FERREIRA</t>
  </si>
  <si>
    <t>WENDELL PAULINO LEITE</t>
  </si>
  <si>
    <t>ANA LUCIA DA SILVA ARAUJO</t>
  </si>
  <si>
    <t>ANA MARCIA DE OLIVEIRA</t>
  </si>
  <si>
    <t>ANNY KELLY RODOLFO DE LIMA</t>
  </si>
  <si>
    <t>ARYTUSIA MARIA RODOLFO DE LIMA</t>
  </si>
  <si>
    <t>CRISTIANE LEITE DA SILVA</t>
  </si>
  <si>
    <t>DAIANE DOS SANTOS RAMOS</t>
  </si>
  <si>
    <t>DIEGO CAMBOIM DA SILVA</t>
  </si>
  <si>
    <t>EDNA ALVES DA GAMA TRINCK</t>
  </si>
  <si>
    <t>EDRIANA BATISTA MARQUES</t>
  </si>
  <si>
    <t>ELDER MONTEIRO PEREIRA</t>
  </si>
  <si>
    <t>ELIFRANCIO DANTAS DE SOUZA</t>
  </si>
  <si>
    <t>JACKSON DANTAS DE MACEDO</t>
  </si>
  <si>
    <t>JOAO VITOR BARBOSA LIMA</t>
  </si>
  <si>
    <t>JOSE AILTON RODRIGUES DO NASCIMENTO</t>
  </si>
  <si>
    <t>JOSE ARTHUR MARQUES ROCHA</t>
  </si>
  <si>
    <t>KALINE LIMA SANTOS</t>
  </si>
  <si>
    <t>KALYNE KARLA ESPERIDIAO DE SOUZA</t>
  </si>
  <si>
    <t>LYNCON RAMOS SOUZA</t>
  </si>
  <si>
    <t>MARCO AURELIO DA COSTA E SOUZA</t>
  </si>
  <si>
    <t>MARIA AMUNCIADA ALVES</t>
  </si>
  <si>
    <t>MARIA DO SOCORRO DE LUCENA SILVA</t>
  </si>
  <si>
    <t>MILTON FERREIRA MARTINS NETO</t>
  </si>
  <si>
    <t>NIVEA MARIA NASCIMENTO RAMOS</t>
  </si>
  <si>
    <t>RAIROVSKY FELIX DE OLIVEIRA</t>
  </si>
  <si>
    <t>RAQUEL RESENDE DE OLIVEIRA</t>
  </si>
  <si>
    <t>ROSILEINE DIAS DA SILVA</t>
  </si>
  <si>
    <t>VANDERLEI MANOEL DO NASCIMENTO</t>
  </si>
  <si>
    <t>VANDERLEIA DIAS DE SOUSA</t>
  </si>
  <si>
    <t>VANEIDE DO NASCIMENTO DANTAS</t>
  </si>
  <si>
    <t>YARA MARIA DANTAS CAMBOIM</t>
  </si>
  <si>
    <t>ALBERTO VICENTE DE OLIVEIRA</t>
  </si>
  <si>
    <t>ALINE BRAZ DE OLIVEIRA SILVA</t>
  </si>
  <si>
    <t>CAROLYNN MOREIRA FIGUEIREDO DE SOUZA</t>
  </si>
  <si>
    <t>FILIPE VICENTE ALVES</t>
  </si>
  <si>
    <t>GEOSENILDA DE OLIVEIRA RODRIGUES</t>
  </si>
  <si>
    <t>JOYCE HELLEN DE LIMA ARAUJO</t>
  </si>
  <si>
    <t>JULIANA GOMES DA SILVA</t>
  </si>
  <si>
    <t>JUREMA KELLY CRISPIM DE SOUZA FERREIRA</t>
  </si>
  <si>
    <t>MARIA RAIANA PEREIRA DE ARAUJO</t>
  </si>
  <si>
    <t>PAULIANA DA SILVA SOARES FERNANDES</t>
  </si>
  <si>
    <t>RAIANE KELLY DOS SANTOS MEDEIROS</t>
  </si>
  <si>
    <t>SILVIA JEANE FERREIRA ALVES</t>
  </si>
  <si>
    <t>WELLINGHTON GOMES DE OLIVEIRA</t>
  </si>
  <si>
    <t>ALEXSANDRO WAGNER DE ARAUJO FERNANDES</t>
  </si>
  <si>
    <t>ALLINE DOS SANTOS ARAUJO FERREIRA</t>
  </si>
  <si>
    <t>ANA PAULA RAPOSO</t>
  </si>
  <si>
    <t>ANDREZZA DAYSE GOMES DE LUCENA COSTA LEITE</t>
  </si>
  <si>
    <t>ANGELICA BRASILEIRO LUCENA</t>
  </si>
  <si>
    <t>ANGELO MAMEDE</t>
  </si>
  <si>
    <t>APOLONIO JARDESON DOS SANTOS ANASTACIO</t>
  </si>
  <si>
    <t>CARLOS EDUARDO GALDINO FERNANDES PEREIRA</t>
  </si>
  <si>
    <t>DEBORA FIGUEIREDO DE LUCENA</t>
  </si>
  <si>
    <t>ELIDIER ALVES DA SILVA JUNIOR</t>
  </si>
  <si>
    <t>ELVIDIO FIGUEIREDO DA SILVA NETO</t>
  </si>
  <si>
    <t>EMILIA RIBEIRO DANTAS DE MEDEIROS</t>
  </si>
  <si>
    <t>ENDREWS BLENNER SARMENTO CRISOSTOMO</t>
  </si>
  <si>
    <t>FABIANO LUCIO DA SILVA</t>
  </si>
  <si>
    <t>FRANCINETE VIEIRA DOS SANTOS AZEVEDO</t>
  </si>
  <si>
    <t>FRANCISCA EMANUELLY MORAIS DE BARROS</t>
  </si>
  <si>
    <t>FRANCISCO ROGEILSON DE OLIVEIRA</t>
  </si>
  <si>
    <t>GEISA MAYANA MIRANDA DE SOUZA</t>
  </si>
  <si>
    <t>JOAO CARLOS ROCHA</t>
  </si>
  <si>
    <t>JOSE VINICIUS MARQUES CAVALCANTE</t>
  </si>
  <si>
    <t>JUDIVAN PEREIRA SOARES</t>
  </si>
  <si>
    <t>LUANA KELLY DE SOUZA NOBREGA</t>
  </si>
  <si>
    <t>LUCIA BATISTA COSTA SANTOS</t>
  </si>
  <si>
    <t>MARIA IVANILDA PEREIRA DE ARAUJO</t>
  </si>
  <si>
    <t>MARIA LEANDRO TRINDADE</t>
  </si>
  <si>
    <t>MARIA NEUMAN MONTEIRO GARCIA DE MORAIS</t>
  </si>
  <si>
    <t>MARIA TEREZA NETA</t>
  </si>
  <si>
    <t>RICHARDSON MENDES MAXIMINO MONTEIRO</t>
  </si>
  <si>
    <t>ROSANGELA DANTAS BAIA</t>
  </si>
  <si>
    <t>ROSEMARY DANTAS BAIA MEDEIROS</t>
  </si>
  <si>
    <t>VERONICA GARCIA NOBREGA</t>
  </si>
  <si>
    <t>VICTOR VINICIUS LINS NUNES</t>
  </si>
  <si>
    <t>ADRIANA MEDEIROS DIAS</t>
  </si>
  <si>
    <t>ADRIANNA NOBREGA LUSTOZA</t>
  </si>
  <si>
    <t>ADRIANO DA SILVA CAVALCANTE</t>
  </si>
  <si>
    <t>ALIAMARA KELLY DE MORAIS MELO SILVA</t>
  </si>
  <si>
    <t>ALLYSON CARLOS SILVA DOS SANTOS</t>
  </si>
  <si>
    <t>ANNA VALERIA OLIVEIRA PEREIRA</t>
  </si>
  <si>
    <t>AURELIO LEITE BENICIO</t>
  </si>
  <si>
    <t>BRUNO MACARIO DA SILVA</t>
  </si>
  <si>
    <t>CARLOS MAGNO DE FREITAS COSTA</t>
  </si>
  <si>
    <t>CAROLINA DOS SANTOS GUEDES</t>
  </si>
  <si>
    <t>CLEIDSON SUENIO FELIX DE OLIVEIRA</t>
  </si>
  <si>
    <t>CRAVIANA PESSOA BARREIRO</t>
  </si>
  <si>
    <t>DANIEL ARAUJO COSTA</t>
  </si>
  <si>
    <t>DANIEL LEITE DA SILVA JUSTINO</t>
  </si>
  <si>
    <t>DARCIO ROMARIO DE LUCENA CALISTO</t>
  </si>
  <si>
    <t>DARLIANY NOBREGA DOS SANTOS SOARES</t>
  </si>
  <si>
    <t>FRANCILEUDO DE LIMA E SILVA</t>
  </si>
  <si>
    <t>FRANCISCA SAMARA SOUSA BRAGA</t>
  </si>
  <si>
    <t>GEANE ALVES FERNANDES</t>
  </si>
  <si>
    <t>GEISE KELY TELES LEITE</t>
  </si>
  <si>
    <t>GEOVANI GARCIA DE SOUZA</t>
  </si>
  <si>
    <t>GERLANDIA ALMEIDA DE AMORIM</t>
  </si>
  <si>
    <t>GILDEVAN DA COSTA SILVA</t>
  </si>
  <si>
    <t>GILKA DE CASSIA FEITOSA ARAUJO ALVES</t>
  </si>
  <si>
    <t>GILKALINE DE HOLANDA MELO</t>
  </si>
  <si>
    <t>GIOVANNA MARIA DE OLIVEIRA FIGUEIREDO LEITAO</t>
  </si>
  <si>
    <t>HANNY BRILHANTE DE SOUSA</t>
  </si>
  <si>
    <t>HUDSON GUEDES DE MEDEIROS</t>
  </si>
  <si>
    <t>IOLANDA LUSTOSA DE ANDRADE</t>
  </si>
  <si>
    <t>IRAQUITANIA FERREIRA DINIZ</t>
  </si>
  <si>
    <t>ISABEL ARCANGELA DE LUCENA</t>
  </si>
  <si>
    <t>JACILENE FERREIRA DA SILVA OLIVEIRA</t>
  </si>
  <si>
    <t>JANE KELLY SOUSA DE BRITO</t>
  </si>
  <si>
    <t>JANINE VICENTE DIAS</t>
  </si>
  <si>
    <t>JESSICA DA NOBREGA LEITE MARQUES</t>
  </si>
  <si>
    <t>JOANA DARC SATIRO BRASILEIRO</t>
  </si>
  <si>
    <t>JOAO PAULO DE LUCENA COSTA</t>
  </si>
  <si>
    <t>JONAS AMARAL GOMES</t>
  </si>
  <si>
    <t>JOSE EDIMAR VIEIRA COSTA</t>
  </si>
  <si>
    <t>JOSE EDINALDO RODRIGUES GUEDES</t>
  </si>
  <si>
    <t>JOSE GEOVANY NOBREGA DA COSTA</t>
  </si>
  <si>
    <t>JOSE MILTON DAVI DA SILVA</t>
  </si>
  <si>
    <t>JOSE ROBERTO NUNES DE SOUSA</t>
  </si>
  <si>
    <t>JOSE SOUSA DE LUCENA</t>
  </si>
  <si>
    <t>JOSE WILKER DA COSTA</t>
  </si>
  <si>
    <t>JOSEFA LIEUZA LEITE</t>
  </si>
  <si>
    <t>JOSEFA NETA FERREIRA</t>
  </si>
  <si>
    <t>KEILLA MONTEIRO DE ALENCAR RAMOS</t>
  </si>
  <si>
    <t>KELSON BARBOSA FERREIRA</t>
  </si>
  <si>
    <t>KLITIA CIMENE CARNEIRO DE OLIVEIRA</t>
  </si>
  <si>
    <t>LUCIANA DE ARAUJO NOBREGA SANTOS</t>
  </si>
  <si>
    <t>MACIENE FERNANDES CALDAS</t>
  </si>
  <si>
    <t>MANOEL FRANCISCO SOBRINHO</t>
  </si>
  <si>
    <t>MARGARETH ARAUJO MEDEIROS</t>
  </si>
  <si>
    <t>MARIA ALVES DA SILVA MAGALHAES</t>
  </si>
  <si>
    <t>MARIA APARECIDA TRINDADE COSTA</t>
  </si>
  <si>
    <t>MARIA CIRLENE ALVES MARCELINO</t>
  </si>
  <si>
    <t>MARIA DA CONCEICAO DA SILVA TORRES</t>
  </si>
  <si>
    <t>MARIA DAS LAGRIMAS LEITE MINERVINO</t>
  </si>
  <si>
    <t>MARIA DE FATIMA RIBEIRO HENRIQUE</t>
  </si>
  <si>
    <t>MARIA DE LOURDES DE LIMA</t>
  </si>
  <si>
    <t>MARIA DO SOCORRO DE ARAUJO FARIAS</t>
  </si>
  <si>
    <t>MARIA DO SOCORRO MOREIRA FIGUEIREDO DE SOUSA</t>
  </si>
  <si>
    <t>MARIA VALDOCIRA HENRIQUES DE SOUSA</t>
  </si>
  <si>
    <t>MARIANA FERREIRA ARAUJO</t>
  </si>
  <si>
    <t>MARINALDO MAGALHAES DANTAS</t>
  </si>
  <si>
    <t>MARTA GERUZA CARVALHO DE SOUSA</t>
  </si>
  <si>
    <t>MATHEUS GONCALVES DOS SANTOS</t>
  </si>
  <si>
    <t>MORGANNA GOMES CAVALCANTI</t>
  </si>
  <si>
    <t>NILCLECIO NIXSON ARAUJO DA SILVA</t>
  </si>
  <si>
    <t>REJANE GOMES DE SOUSA</t>
  </si>
  <si>
    <t>RIVANY DOS SANTOS MEDEIROS DE OLIVEIRA</t>
  </si>
  <si>
    <t>RODRIGO ARAUJO DE MEDEIROS</t>
  </si>
  <si>
    <t>RODRIGO BRITO DE MEDEIROS</t>
  </si>
  <si>
    <t>ROMSELLY CONCEICAO DIAS MENDONCA</t>
  </si>
  <si>
    <t>RONALD REYGAN FERREIRA ARAUJO DOS SANTOS</t>
  </si>
  <si>
    <t>SANDRA RODRIGUES DANTAS</t>
  </si>
  <si>
    <t>SUEDILEIDE LUCENA MEDEIROS</t>
  </si>
  <si>
    <t>SUELEIDE CASTRO FERNANDES</t>
  </si>
  <si>
    <t>TAMIRES SILVA BARBOSA</t>
  </si>
  <si>
    <t>VALTER LUIS DOS SANTOS</t>
  </si>
  <si>
    <t>VERONICA FIRMINO CAMPOS</t>
  </si>
  <si>
    <t>VERONICA MARIA OLIVEIRA DE FIGUEIREDO</t>
  </si>
  <si>
    <t>VINICIOUS FERNANDES PEREIRA</t>
  </si>
  <si>
    <t>WELISSON MARTINS MOTA</t>
  </si>
  <si>
    <t>AGEMIRIO REMIGIO NETO</t>
  </si>
  <si>
    <t>ALESSON RAYF JACINTO TEIXEIRA</t>
  </si>
  <si>
    <t>ANA LIVIA MORAIS WANDERLEY</t>
  </si>
  <si>
    <t>ANA MARIA ALVES MARINHO</t>
  </si>
  <si>
    <t>ANDRE TIBURTINO LEITE</t>
  </si>
  <si>
    <t>EDME VALE PEREIRA</t>
  </si>
  <si>
    <t>EDNA SATIE HATAGAMI</t>
  </si>
  <si>
    <t>EWERTON LOPES PIRES NETO</t>
  </si>
  <si>
    <t>FERNANDA LARISSE DOS SANTOS LIMA</t>
  </si>
  <si>
    <t>FRANCISCA LAURINDA DE CALDAS</t>
  </si>
  <si>
    <t>FRANCISCO HELTON NOBREGA BARBOSA LIMA</t>
  </si>
  <si>
    <t>FRANCISCO LEANDRO PONTES CARLOS</t>
  </si>
  <si>
    <t>GIZELIA SOARES MOTA</t>
  </si>
  <si>
    <t>ISLANNY RAMALHO FRAGOSO</t>
  </si>
  <si>
    <t>IVANNIA ZILDA GOMES VIANA</t>
  </si>
  <si>
    <t>JAIR DAMASCENA DE ARAUJO SANTOS</t>
  </si>
  <si>
    <t>JARBAS DE OLIVEIRA SILVA</t>
  </si>
  <si>
    <t>JOSE MARCIO FERNANDES FRAGOSO</t>
  </si>
  <si>
    <t>JOSE NUNES LEITE NETO</t>
  </si>
  <si>
    <t>KATIA LAURINDO GOMES</t>
  </si>
  <si>
    <t>KETSYA MEDEIROS DE OLIVEIRA</t>
  </si>
  <si>
    <t>MARIA APARECIDA DE ALMEIDA DIAS</t>
  </si>
  <si>
    <t>MARIA DA PENHA MEDEIROS</t>
  </si>
  <si>
    <t>MARIA DO SOCORRO MAIA SABINO</t>
  </si>
  <si>
    <t>MARIA GORETE DA COSTA</t>
  </si>
  <si>
    <t>MARIA JOSE RISIA DA SILVA FIGUEIREDO</t>
  </si>
  <si>
    <t>ONALDO DA NOBREGA FALCAO</t>
  </si>
  <si>
    <t>SELDA MARIA DANTAS MEDEIROS</t>
  </si>
  <si>
    <t>ANDERSON RENALIO DANTAS DE ARAUJO</t>
  </si>
  <si>
    <t>ANDREINA GABRIELA DOS SANTOS SA</t>
  </si>
  <si>
    <t>BRENDA TUANY GREGO BARBOSA</t>
  </si>
  <si>
    <t>EMANOEL JOHN DOS SANTOS LIMA</t>
  </si>
  <si>
    <t>FABRICIO DOS SANTOS ARAUJO FELIX</t>
  </si>
  <si>
    <t>FERNANDA ITALA PAULO DA SILVA LIMA</t>
  </si>
  <si>
    <t>IDINEIDE LIDIANE SILVA</t>
  </si>
  <si>
    <t>IVALDO SILVA DO NASCIMENTO</t>
  </si>
  <si>
    <t>JANAINA PEREIRA NUNES</t>
  </si>
  <si>
    <t>JONAS GABRIEL DE SOUZA FRANCA</t>
  </si>
  <si>
    <t>JOSE ALVES DOS SANTOS JUNIOR</t>
  </si>
  <si>
    <t>JOSE BRUNO LEITE PARAGUAI</t>
  </si>
  <si>
    <t>JOSE DE SOUZA LIMA JUNIOR</t>
  </si>
  <si>
    <t>LARISSA CRISTINE DANIEL GONDIM</t>
  </si>
  <si>
    <t>MARCIA DA CRUZ DANTAS</t>
  </si>
  <si>
    <t>MARCIO TRIGUEIRO CAROCA WANDERLEY DA NOBREGA</t>
  </si>
  <si>
    <t>MARLLON DOS SANTOS SILVA LEITAO</t>
  </si>
  <si>
    <t>NARA MARIZ WANDERLEY SOUSA</t>
  </si>
  <si>
    <t>VALDIVANIA VIRGULINO DE SOUZA</t>
  </si>
  <si>
    <t>VANESSA KATIA DE MEDEIROS NOBREGA</t>
  </si>
  <si>
    <t>WELIO GOMES BEZERRA</t>
  </si>
  <si>
    <t>ALEXANDRE MAGNO DA SILVA PEREIRA</t>
  </si>
  <si>
    <t>ALINE VALERIA DA SILVA SANTOS</t>
  </si>
  <si>
    <t>CHARLLYS MONTEIRO NUNES</t>
  </si>
  <si>
    <t>DELYANE LIMA SOARES</t>
  </si>
  <si>
    <t>EDILEUDO DE LUCENA MEDEIROS</t>
  </si>
  <si>
    <t>FRANCISCA CAETANO DA SILVA FERREIRA</t>
  </si>
  <si>
    <t>GIGLIOLA RAQUEL RODRIGUES BRITO</t>
  </si>
  <si>
    <t>HEDILBERTO DE OLIVEIRA ALVES</t>
  </si>
  <si>
    <t>ISMAEL ALVES GRANGEIRO</t>
  </si>
  <si>
    <t>JOSE DE ALMEIDA CARVALHO</t>
  </si>
  <si>
    <t>JOSE JOSIANO DE SANTANA</t>
  </si>
  <si>
    <t>JOSICLEIDE MONTENEGRO DA COSTA FIGUEIREDO</t>
  </si>
  <si>
    <t>LUZIMAR BEZERRA FEITOZA</t>
  </si>
  <si>
    <t>MAIRANE WANDERLEY DANTAS PARAGUAI</t>
  </si>
  <si>
    <t>MARIA ANUNCIADA GOMES PEREIRA</t>
  </si>
  <si>
    <t>MARIA AUXILIADORA DA COSTA SILVA MEDEIROS</t>
  </si>
  <si>
    <t>MARIA MONICA PEREIRA CORDEIRO</t>
  </si>
  <si>
    <t>MARILENE DE MORAIS OLIVEIRA</t>
  </si>
  <si>
    <t>MARINALVA OLIVEIRA TRAJANO</t>
  </si>
  <si>
    <t>PAULO TIBURCIO NETO</t>
  </si>
  <si>
    <t>RAFAEL ARAUJO DE MEDEIROS LEITE</t>
  </si>
  <si>
    <t>ROZANGELA DINIZ DE SOUSA</t>
  </si>
  <si>
    <t>VALQUIRIA ARAUJO DE MEDEIROS</t>
  </si>
  <si>
    <t>ALINE CRISTINA DE LUCENA</t>
  </si>
  <si>
    <t>ANA MARIA LIMA DE LUCENA</t>
  </si>
  <si>
    <t>ANANARIA MEDEIROS DE ARAUJO</t>
  </si>
  <si>
    <t>HERMANO XAVIER MARINHO</t>
  </si>
  <si>
    <t>JANAINA ALVES NUNES</t>
  </si>
  <si>
    <t>JOAO EDSON PEREIRA DOS SANTOS</t>
  </si>
  <si>
    <t>JOELMA DA SILVA FERNANDES CANDEIA</t>
  </si>
  <si>
    <t>JOSE CARLOS COSTA XAVIER</t>
  </si>
  <si>
    <t>JOSE LEUDO DE ARAUJO NOBREGA</t>
  </si>
  <si>
    <t>LEANDRO BRANCO DA SILVA</t>
  </si>
  <si>
    <t>LUAN DE LUCENA FELIPE</t>
  </si>
  <si>
    <t>MACIEL GOMES DA SILVA</t>
  </si>
  <si>
    <t>MARIA ZILCA SOARES WANDERLEY</t>
  </si>
  <si>
    <t>RAYZA DO NASCIMENTO PASSOS</t>
  </si>
  <si>
    <t>SABRYNA DE AZEVEDO DANTAS</t>
  </si>
  <si>
    <t>SMIRNA EVELLYN QUEIROZ SANTOS LIMA</t>
  </si>
  <si>
    <t>EVACI MARIA FILGUEIRA BEZERRA</t>
  </si>
  <si>
    <t>FABIANA FERNANDES DA COSTA</t>
  </si>
  <si>
    <t>GERALDA PEREIRA DO NASCIMENTO PENHA</t>
  </si>
  <si>
    <t>GIRDANIA BIZERRA DA SILVA</t>
  </si>
  <si>
    <t>GIRLENE CAVALCANTE COSTA FELIPE</t>
  </si>
  <si>
    <t>HEVALDO PALMEIRA DA SILVA</t>
  </si>
  <si>
    <t>JOSE CAMPINA DINIZ NETO</t>
  </si>
  <si>
    <t>KACIO ROGERIO DE ARAUJO</t>
  </si>
  <si>
    <t>LUZIA SANTANA DA SILVA CARNEIRO</t>
  </si>
  <si>
    <t>REJANE MEDEIROS DIAS NOBREGA</t>
  </si>
  <si>
    <t>ADALBERTO MOREIRA DE MEDEIROS JUNIOR</t>
  </si>
  <si>
    <t>ALIANE DE OLIVEIRA SANTOS SOARES</t>
  </si>
  <si>
    <t>ALINE MAYARA DO NASCIMENTO RAMOS MORAIS</t>
  </si>
  <si>
    <t>ANA LUCIA MARINHO GOMES ROLIM</t>
  </si>
  <si>
    <t>ANA MARIA SILVA PEREIRA DE ARAUJO</t>
  </si>
  <si>
    <t>ARNALDO FERNANDES DE LUCENA</t>
  </si>
  <si>
    <t>AURENI ALVES FIGUEIREDO</t>
  </si>
  <si>
    <t>AURIA MEDEIROS DE SOUTO</t>
  </si>
  <si>
    <t>CAMILO DE LELIS NUNES DE SOUZA</t>
  </si>
  <si>
    <t>CINARA DANTAS DOS SANTOS MEDEIROS</t>
  </si>
  <si>
    <t>CLAUDIO RIBEIRO BARBOSA</t>
  </si>
  <si>
    <t>CRISANEA MARIA ARAUJO BEZERRA</t>
  </si>
  <si>
    <t>DANIEL DANTAS MARQUES</t>
  </si>
  <si>
    <t>DANIELA FERREIRA SATIRO XAVIER</t>
  </si>
  <si>
    <t>DANIELA NUNES LIMEIRA DA SILVA</t>
  </si>
  <si>
    <t>DONARIA KATYENE LUCENA DAMASCENA LOCIO</t>
  </si>
  <si>
    <t>EDNA MARIA DE SOUZA ARAUJO</t>
  </si>
  <si>
    <t>FLAVIO JERONIMO DA SILVA</t>
  </si>
  <si>
    <t>FLAVIO NOBREGA GONSALVES</t>
  </si>
  <si>
    <t>FRANCISCA REJANE SILVA CUNEGUNDES PEREIRA</t>
  </si>
  <si>
    <t>FRANCISCO TIAGO GUEDES BITU</t>
  </si>
  <si>
    <t>FRANCISCO TOMAZ DE ASSIS NETO</t>
  </si>
  <si>
    <t>HAMSTRONG ELLEN ALENCAR MENEZES</t>
  </si>
  <si>
    <t>HELDER PABLO JUSTINO DE LIMA</t>
  </si>
  <si>
    <t>ISLANNY ALVINO LEITE SOARES</t>
  </si>
  <si>
    <t>ITAMAR BENEDITO ARAUJO CABRAL</t>
  </si>
  <si>
    <t>IZABEL CRISTINA GUEDES ARAUJO</t>
  </si>
  <si>
    <t>JOANA DARC DA SILVA MATEUS</t>
  </si>
  <si>
    <t>JOASILDO DE MORAIS SANTOS</t>
  </si>
  <si>
    <t>JOCELIA NOBREGA DOS SANTOS</t>
  </si>
  <si>
    <t>JOSE FLAVIO PORTELA SOARES</t>
  </si>
  <si>
    <t>JOSE JERONIMO VIEIRA JUNIOR</t>
  </si>
  <si>
    <t>JOSE LEANDRO ASSIS ALMEIDA</t>
  </si>
  <si>
    <t>JOSEANE LEITE FORMIGA VIEIRA</t>
  </si>
  <si>
    <t>JULIO CESAR DE LIMA BARBOSA</t>
  </si>
  <si>
    <t>KALIANE MORAIS DE LUCENA MARTINS</t>
  </si>
  <si>
    <t>KAMILA PEREIRA JUSTINO</t>
  </si>
  <si>
    <t>KERLANE MORAIS DE LUCENA</t>
  </si>
  <si>
    <t>KILDENN TADEU MORAIS DE LUCENA</t>
  </si>
  <si>
    <t>LEDA DINIZ E SILVA</t>
  </si>
  <si>
    <t>LEILSA SOARES DE FRANCA</t>
  </si>
  <si>
    <t>LUCIA MARQUES COSTA</t>
  </si>
  <si>
    <t>LUCILDA DOS SANTOS MARQUES</t>
  </si>
  <si>
    <t>LUCINEIDE NERES GOMES</t>
  </si>
  <si>
    <t>LUIZ CANDIDO NETO</t>
  </si>
  <si>
    <t>MARCIANO GOVEIA DE ARAUJO</t>
  </si>
  <si>
    <t>MARIA APARECIDA MEDEIROS BORGES</t>
  </si>
  <si>
    <t>MARIA APARECIDA VASCONCELOS DE LIMA NOBREGA</t>
  </si>
  <si>
    <t>MARIA DA SALETE LOPES LEITE FERREIRA</t>
  </si>
  <si>
    <t>MARIA DO SOCORRO DO NASCIMENTO SILVA</t>
  </si>
  <si>
    <t>MARIA ELIEDA LIMA MORAIS DE CARVALHO</t>
  </si>
  <si>
    <t>MARIA GALDETE SANTOS MEDEIROS</t>
  </si>
  <si>
    <t>MARIA JOSE DE ARAUJO SILVA</t>
  </si>
  <si>
    <t>MARIA JOSE DE BRITO ROCHA</t>
  </si>
  <si>
    <t>MARIA JOSENY DE LIMA MEDEIROS ASSIS</t>
  </si>
  <si>
    <t>MARIA MARCELINA VALDIVINO LOPES</t>
  </si>
  <si>
    <t>MARIA MARLUCE PERIGO DOS SANTOS</t>
  </si>
  <si>
    <t>MARIA SINEIDE LACERDA</t>
  </si>
  <si>
    <t>MARTA LUCIA LUCENA DE SOUSA</t>
  </si>
  <si>
    <t>MELANIA FERREIRA AMORIM MARQUES</t>
  </si>
  <si>
    <t>MIRELE MARTINEZ FURTADO LEITE E SILVA</t>
  </si>
  <si>
    <t>NAELMA WANDERLEY LIRA DE ARAUJO</t>
  </si>
  <si>
    <t>NAYARA GUSMAO FERREIRA NUNES</t>
  </si>
  <si>
    <t>OZINEIDE BRAZ DAMASCENO</t>
  </si>
  <si>
    <t>PRISCILA SILVA MORAIS</t>
  </si>
  <si>
    <t>REJANE MARIA ABILIO MANGUEIRA</t>
  </si>
  <si>
    <t>RIANE MAGALHAES MEDEIROS</t>
  </si>
  <si>
    <t>RISTENIO GALDINO DE ARAUJO</t>
  </si>
  <si>
    <t>ROBERTO HILARIO ALVES RIBEIRO</t>
  </si>
  <si>
    <t>RODOLFO MOREIRA CABRAL</t>
  </si>
  <si>
    <t>SANDRA MARIA MARTINS SILVA</t>
  </si>
  <si>
    <t>SATURNO SEGUNDO FERNANDES DE MEDEIROS</t>
  </si>
  <si>
    <t>SHIRLEY DE LIMA DIAS</t>
  </si>
  <si>
    <t>TELMA DE SOUSA COSTA</t>
  </si>
  <si>
    <t>VALDISE DE ASSIS DANTAS CANDEIA</t>
  </si>
  <si>
    <t>WILMA DA NOBREGA</t>
  </si>
  <si>
    <t>AIDA ALENCAR LEITE</t>
  </si>
  <si>
    <t>CLAUDIA GEAN CARNEIRO ARAUJO</t>
  </si>
  <si>
    <t>EDICELIA ALVES DE LUCENA</t>
  </si>
  <si>
    <t>EDINALVA NUNES CAMBOIM VIEIRA</t>
  </si>
  <si>
    <t>ELBISLANIO TIBURTINO LEITE</t>
  </si>
  <si>
    <t>ELISANGELA MAMEDE DE CARVALHO ALMEIDA</t>
  </si>
  <si>
    <t>FRANCINALDO ROMAO DE LIMA</t>
  </si>
  <si>
    <t>FRANCIS HIME DA SILVA SANTOS</t>
  </si>
  <si>
    <t>FRANCISCO DAS CHAGAS FERREIRA DE ARAUJO</t>
  </si>
  <si>
    <t>FRANCISCO DE ASSIS PETRONILO DA SILVA</t>
  </si>
  <si>
    <t>FRANCISCO FIDELIS DA SILVA FILHO</t>
  </si>
  <si>
    <t>GRIMBERG CARLOS DA SILVA FERREIRA</t>
  </si>
  <si>
    <t>HAYLA MARIA FERNANDES BOTELHO</t>
  </si>
  <si>
    <t>HILDEBERTO MORAIS DE CARVALHO</t>
  </si>
  <si>
    <t>JOABE TAVARES PEREIRA</t>
  </si>
  <si>
    <t>JOSEMAR GOMES BATISTA</t>
  </si>
  <si>
    <t>LAILMA NAZARE DE BRITO SANTOS</t>
  </si>
  <si>
    <t>LUZIA CESARIA SOARES DE CARVALHO</t>
  </si>
  <si>
    <t>MARIA ADIJUTO LEITE</t>
  </si>
  <si>
    <t>MARIA DA GUIA OLIVEIRA DA SILVA</t>
  </si>
  <si>
    <t>MARIA EDLUCIA FERNANDES MARQUES</t>
  </si>
  <si>
    <t>MARIA LUCIA DOS SANTOS LIMA</t>
  </si>
  <si>
    <t>MATHEUS SIMOES LUCENA</t>
  </si>
  <si>
    <t>MAYANNY RODRIGUES DE MORAIS LIMA</t>
  </si>
  <si>
    <t>NUBIA JEANE DE MOURA VASCONCELOS</t>
  </si>
  <si>
    <t>RITA DE CASSIA FELIX DE SOUSA</t>
  </si>
  <si>
    <t>VERIDIANA MATIAS DA SILVA</t>
  </si>
  <si>
    <t>ADAILTA MARIA DE SOUSA CAMPOS</t>
  </si>
  <si>
    <t>ANA PAULA MEDEIROS DE MARIZ</t>
  </si>
  <si>
    <t>ANDREZA DE MEDEIROS BATISTA</t>
  </si>
  <si>
    <t>ANDREZA FERREIRA BORGES</t>
  </si>
  <si>
    <t>ANDRIELLE RAMOS LIRA DE LUCENA</t>
  </si>
  <si>
    <t>CELIA MARIA LAURINDO GOMES</t>
  </si>
  <si>
    <t>COSMO LUIZ DE ALMEIDA</t>
  </si>
  <si>
    <t>DILMA PRATA CONSERVA</t>
  </si>
  <si>
    <t>DOMINGOS LOPES RAMALHO</t>
  </si>
  <si>
    <t>EMMANUEL DA NOBREGA FALCAO</t>
  </si>
  <si>
    <t>ERIVAR AZEVEDO DE OLIVEIRA</t>
  </si>
  <si>
    <t>FLAVIO NOBREGA GONCALVES</t>
  </si>
  <si>
    <t>GILKELLY TORRES DA SILVA SANTOS</t>
  </si>
  <si>
    <t>GUSTAVO MARINHO DE ALBUQUERQUE</t>
  </si>
  <si>
    <t>ICARO VALE DE MELO</t>
  </si>
  <si>
    <t>JOANA DARQUE GOMES DE SOUSA GUEDES</t>
  </si>
  <si>
    <t>JOSE ALEXANDRE DE LIMA</t>
  </si>
  <si>
    <t>JOSE CARREIRO DE ALMEIDA FILHO</t>
  </si>
  <si>
    <t>JOSE FLAVIO PAULO FERREIRA</t>
  </si>
  <si>
    <t>JOSE FRANCINALDO BEZERRA DA LUZ</t>
  </si>
  <si>
    <t>JOSEFA DE FATIMA FERNANDES ARAUJO</t>
  </si>
  <si>
    <t>JUCILENE DE SOUSA ARAUJO</t>
  </si>
  <si>
    <t>LINDEMBERG BEZERRA DE SOUSA</t>
  </si>
  <si>
    <t>LUISNELDA MARIA LEITE DE LIRA</t>
  </si>
  <si>
    <t>MABEL ARAUJO DA NOBREGA</t>
  </si>
  <si>
    <t>MARIA APARECIDA BATISTA BALBINO</t>
  </si>
  <si>
    <t>MARIA APARECIDA FERREIRA XAVIER</t>
  </si>
  <si>
    <t>MARIA DA CONCEICAO DA NOBREGA CARREIRO</t>
  </si>
  <si>
    <t>MARIA DE FATIMA MORAIS DE ASSIS</t>
  </si>
  <si>
    <t>MARIA DE LOURDES GOMES DE CARVALHO</t>
  </si>
  <si>
    <t>MARIA DO CARMO ARAUJO BEZERRA</t>
  </si>
  <si>
    <t>MARIA IRISNALDA DE FIGUEIREDO COSTA</t>
  </si>
  <si>
    <t>MARIA SALETE DA NOBREGA DINIZ</t>
  </si>
  <si>
    <t>MARIVANIA CAVALCANTI FERREIRA</t>
  </si>
  <si>
    <t>MAURILIO FERNANDES RANGEL</t>
  </si>
  <si>
    <t>PATRICIANA VIANA GADELHA</t>
  </si>
  <si>
    <t>PEDRO ALVES DA COSTA NETTO</t>
  </si>
  <si>
    <t>PERICLES FAUSTINO DE SOUSA</t>
  </si>
  <si>
    <t>RODRIGO FERNANDES DE AZEVEDO</t>
  </si>
  <si>
    <t>ROSALIA MARQUES DOS SANTOS</t>
  </si>
  <si>
    <t>SIDNEY GOMES DA ROCHA</t>
  </si>
  <si>
    <t>SILDENIA DANTAS FRAGOSO</t>
  </si>
  <si>
    <t>VALDEREZ GOMES LOPES FERNANDES</t>
  </si>
  <si>
    <t>VAMBERLANIA ARAUJO DE MEDEIROS</t>
  </si>
  <si>
    <t>VANDA LUCIA BARROS</t>
  </si>
  <si>
    <t>YANA PATRICIO MIRANDA</t>
  </si>
  <si>
    <t>AMBROZINA LAURA DE MEDEIROS AMARO</t>
  </si>
  <si>
    <t>DACIO GALDINO FERNANDES</t>
  </si>
  <si>
    <t>ELZILENE BEZERRA SATURNINO FREITAS</t>
  </si>
  <si>
    <t>FABIVANIA FERREIRA DA SILVA</t>
  </si>
  <si>
    <t>GERALDA SEVERINA DE SOUSA LUCENA</t>
  </si>
  <si>
    <t>GILTON FERREIRA DE OLIVEIRA</t>
  </si>
  <si>
    <t>GLORIA NATALICIA PAZ DE OLIVEIRA</t>
  </si>
  <si>
    <t>HELLEN ROBERTA DE ASSIS RODRIGUES</t>
  </si>
  <si>
    <t>JANETE CRISTINA GOMES SOTERO</t>
  </si>
  <si>
    <t>JEANNE EPAMINONDAS TEOTONIO</t>
  </si>
  <si>
    <t>JOANITA GOMES DA SILVA</t>
  </si>
  <si>
    <t>JOSE PEREIRA DE ARAUJO</t>
  </si>
  <si>
    <t>JULIO CESAR DA SILVA DANTAS</t>
  </si>
  <si>
    <t>KAYO CESAR ARAUJO DA NOBREGA</t>
  </si>
  <si>
    <t>KELLYENY VIVIAN SOUZA WANDERLEY</t>
  </si>
  <si>
    <t>LEUDO DOS SANTOS FELIX VIEIRA</t>
  </si>
  <si>
    <t>MARCIO MEDEIROS VIEIRA</t>
  </si>
  <si>
    <t>MARIA DAS GRACAS BATISTA RODRIGUES</t>
  </si>
  <si>
    <t>MARIA DE FATIMA LEITE DE CALDAS</t>
  </si>
  <si>
    <t>MARIA JOSE ARAUJO CASIMIRO</t>
  </si>
  <si>
    <t>MONICA ALVES PAULO</t>
  </si>
  <si>
    <t>NATANA RODRIGUES DE MOURA</t>
  </si>
  <si>
    <t>RIBOT AGUIAR DE SA</t>
  </si>
  <si>
    <t>RITA DE CASSIA FEITOSA ALVES</t>
  </si>
  <si>
    <t>ROSILEIDE GOMES DE LUCENA</t>
  </si>
  <si>
    <t>SALY REJANE MOURA DE LACERDA</t>
  </si>
  <si>
    <t>ZALDENIRA BEZERRA DA SILVA</t>
  </si>
  <si>
    <t>ADELMA FERREIRA DOS SANTOS</t>
  </si>
  <si>
    <t>CLAUBER RILDO NEVES DANTAS</t>
  </si>
  <si>
    <t>GENIVAL FERREIRA CAMPOS NETO</t>
  </si>
  <si>
    <t>MARIA IZABEL DE JESUS SILVA</t>
  </si>
  <si>
    <t>RENATA VIEIRA MARTINS</t>
  </si>
  <si>
    <t>DANIELLE JESSICA MORAIS LOBO</t>
  </si>
  <si>
    <t>DENES MENDES DE MELO</t>
  </si>
  <si>
    <t>DIEGO FRANKLEY DA SILVA OLIVEIRA</t>
  </si>
  <si>
    <t>EDNAN CUSTODIO CAVALCANTI</t>
  </si>
  <si>
    <t>ELIANE DE SOUSA MORAIS</t>
  </si>
  <si>
    <t>EVANIO SOARES PEREIRA</t>
  </si>
  <si>
    <t>FRANCISCO DE ASSIS DA SILVA VIEIRA</t>
  </si>
  <si>
    <t>JANAINA MARTINS PEREIRA</t>
  </si>
  <si>
    <t>JOSE RIBAMAR CAVALCANTE DOS SANTOS</t>
  </si>
  <si>
    <t>LUCIANA ALVES DE ARAUJO</t>
  </si>
  <si>
    <t>MACICLEIDE SILVA JORGE</t>
  </si>
  <si>
    <t>MARIA DO CARMO SILVA DE SOUZA</t>
  </si>
  <si>
    <t>NADIA KELLY CAETANO DE LUCENA SILVA</t>
  </si>
  <si>
    <t>SAMARA FERREIRA RAMOS</t>
  </si>
  <si>
    <t>SEBASTIAO NUNES DE ARAUJO</t>
  </si>
  <si>
    <t>SUILES ANTONIA DANTAS DA NOBREGA</t>
  </si>
  <si>
    <t>VANUSA ALVES DE OLIVEIRA RIBEIRO</t>
  </si>
  <si>
    <t>WHISMABELLE DE LIMA RIBEIRO</t>
  </si>
  <si>
    <t>ZULEIDE COSTA DOS SANTOS</t>
  </si>
  <si>
    <t>ALESSANDRA MARIA MOURA CAVALCANTE GONDIM</t>
  </si>
  <si>
    <t>ANTONIO FERNANDES SUASSUNA</t>
  </si>
  <si>
    <t>EUZIMAR DE OLIVEIRA MARTINS</t>
  </si>
  <si>
    <t>MARIA MARILIA VIEIRA LUCAS</t>
  </si>
  <si>
    <t>RAFAEL LIMA DE ALMEIDA</t>
  </si>
  <si>
    <t>ADEMILDA BARROS BEZERRA</t>
  </si>
  <si>
    <t>ALEIDE RAMOS SIMOES RODRIGUES</t>
  </si>
  <si>
    <t>ALEXANDRE ALVES DE LIMA</t>
  </si>
  <si>
    <t>ALKELINE ALEXANDRE DE MOURA</t>
  </si>
  <si>
    <t>AMANDA LIGIA LOPES PEREIRA</t>
  </si>
  <si>
    <t>ANTONIO BATISTA DOS SANTOS</t>
  </si>
  <si>
    <t>AUXILIENE KELLI BEZERRA DE ANDRADE</t>
  </si>
  <si>
    <t>CLOTILDE SIMOES DE SOUZA</t>
  </si>
  <si>
    <t>DALIA LUCIA FERREIRA DE LUCENA</t>
  </si>
  <si>
    <t>DANIELA THAYS DA SILVA LUCENA</t>
  </si>
  <si>
    <t>DANIELLY WAMBERTA WANDERLEY</t>
  </si>
  <si>
    <t>DARLAN PEREIRA RODRIGUES</t>
  </si>
  <si>
    <t>FRANCIELE DOS SANTOS ROCHA SANTANA</t>
  </si>
  <si>
    <t>FRANCIMONE BEZERRA LINS ARAUJO</t>
  </si>
  <si>
    <t>FRANCINALDO DE AMORIM BORGES</t>
  </si>
  <si>
    <t>FRANCINEIDE FERREIRA DE MORAIS</t>
  </si>
  <si>
    <t>FRANCISCA TRINDADE DE MEDEIROS</t>
  </si>
  <si>
    <t>FRANCIVALDO ARAUJO DA SILVA</t>
  </si>
  <si>
    <t>GENILUCIA MEDEIROS DE ARAUJO</t>
  </si>
  <si>
    <t>GLAUCYMARA MEDEIROS DE LUCENA</t>
  </si>
  <si>
    <t>INGRID THAYNA MORAIS DE OLIVEIRA</t>
  </si>
  <si>
    <t>JAVAN GUEDES JUNIOR</t>
  </si>
  <si>
    <t>JEFFERSON ANTONIO GOMES ARAUJO</t>
  </si>
  <si>
    <t>JESSYKA MENDES LUCENA BEZERRA</t>
  </si>
  <si>
    <t>JOSE ANCHIETA DA SILVA MOURA</t>
  </si>
  <si>
    <t>JOSE DO EGITO MENDES DE SOUSA</t>
  </si>
  <si>
    <t>JOSE LUCAS CARNEIRO DE MORAIS</t>
  </si>
  <si>
    <t>JOSE OLIVEIRA DE ARAUJO JUNIOR</t>
  </si>
  <si>
    <t>JOSELIA FERREIRA RODRIGUES</t>
  </si>
  <si>
    <t>JOSILDA DE SANTANA PEREIRA ASSIS</t>
  </si>
  <si>
    <t>KARLA MAYANE GUEDES RAMOS</t>
  </si>
  <si>
    <t>KESIA MARCELA NOBREGA CARNEIRO DE ARAUJO</t>
  </si>
  <si>
    <t>LEVI ALVES GUEDES</t>
  </si>
  <si>
    <t>LIGIA NUNES DE MELO</t>
  </si>
  <si>
    <t>LUCAS MARCONI DOS SANTOS LEITE</t>
  </si>
  <si>
    <t>LUCIA LUCENA DOS SANTOS GAMBARRA</t>
  </si>
  <si>
    <t>MARCIO ALBUQUERQUE DA COSTA</t>
  </si>
  <si>
    <t>MARIA DE FATIMA MENDES DE SOUSA</t>
  </si>
  <si>
    <t>MARIA DO SOCORRO DE MEDEIROS ARAUJO</t>
  </si>
  <si>
    <t>MARIA JOSILENE SILVA ROSA</t>
  </si>
  <si>
    <t>MARIA NAZARE BATISTA COSTA</t>
  </si>
  <si>
    <t>MARIA VERA LUCIA PEREIRA PROCOPIO</t>
  </si>
  <si>
    <t>MAURICIO GOMES WANDERLEY</t>
  </si>
  <si>
    <t>MICHELLINE SILVA SOUTO</t>
  </si>
  <si>
    <t>PAULA MAGNA ALMEIDA MINERVINO</t>
  </si>
  <si>
    <t>RONALDO DE ANDRADE LOURENCO</t>
  </si>
  <si>
    <t>STHASHY VIEIRA E SOUZA</t>
  </si>
  <si>
    <t>TELMA GUEDES VIEIRA</t>
  </si>
  <si>
    <t>TELMA MARIA DIAS DE MORAIS</t>
  </si>
  <si>
    <t>THAYANE NASARE DINIZ BENTO DA SILVA</t>
  </si>
  <si>
    <t>URSULA BRITO DE OLIVEIRA</t>
  </si>
  <si>
    <t>VAN SOSTENES OLIVEIRA DE ANDRADE</t>
  </si>
  <si>
    <t>VERDANDE DANTAS DE LUCENA</t>
  </si>
  <si>
    <t>YATA ANDERSON RODRIGUES PEREIRA</t>
  </si>
  <si>
    <t>ALICE LOPES DA SILVA</t>
  </si>
  <si>
    <t>ANA PAULA CANDEIA</t>
  </si>
  <si>
    <t>CAMILA ALVES BATISTA</t>
  </si>
  <si>
    <t>CARLA FERREIRA BORGES</t>
  </si>
  <si>
    <t>DAIANE DE OLIVEIRA LUCENA</t>
  </si>
  <si>
    <t>JANAINA PEREIRA NUNES DIAS</t>
  </si>
  <si>
    <t>LUCIANO SIMOES FERREIRA</t>
  </si>
  <si>
    <t>LUZENILDA NUNES ALVES</t>
  </si>
  <si>
    <t>MARGALHEM DUARTE MASCARENHAS</t>
  </si>
  <si>
    <t>MARIA DA LUZ DE SOUSA QUEIROZ</t>
  </si>
  <si>
    <t>MARILEIDE SILVA CARDOSO MACARIO</t>
  </si>
  <si>
    <t>WALTER LEANDRO CANDEIA NETO</t>
  </si>
  <si>
    <t>ANDREZA MEDEIROS DINIZ</t>
  </si>
  <si>
    <t>ARIANO BATISTA MOTA</t>
  </si>
  <si>
    <t>CONCEICAO VERUSKA SILVA FREITAS</t>
  </si>
  <si>
    <t>CRISTOVAO JEFFERSON FRANKLIN PEREIRA</t>
  </si>
  <si>
    <t>FRANCILENE MAIA DA COSTA</t>
  </si>
  <si>
    <t>IVO FERNANDES DE SOUSA</t>
  </si>
  <si>
    <t>JOSE HIAGO SOARES</t>
  </si>
  <si>
    <t>LAISE DINIZ LIMA</t>
  </si>
  <si>
    <t>MARIA SULENE BEZERRA DA NOBREGA</t>
  </si>
  <si>
    <t>PABLO CIRINEU PALMEIRA DA SILVA</t>
  </si>
  <si>
    <t>ROGERIA DA SILVA SANTOS</t>
  </si>
  <si>
    <t>ROSILEIA MARQUES DA SILVA</t>
  </si>
  <si>
    <t>ROZILDA MARIA DA SILVA</t>
  </si>
  <si>
    <t>SERGIO JORDAO NOBREGA</t>
  </si>
  <si>
    <t>SILVANA MARIA DE OLIVEIRA DOS SANTOS SOUSA</t>
  </si>
  <si>
    <t>WILSON TAVARES DE FIGUEIREDO</t>
  </si>
  <si>
    <t>ANA CRISTINA SANTANA DE OLIVEIRA</t>
  </si>
  <si>
    <t>ANA LUZIA VEIGA MACHADO MARINHO</t>
  </si>
  <si>
    <t>ANTONIO CARLOS GUEDES DE OLIVEIRA</t>
  </si>
  <si>
    <t>CLEIDE REGINA MAJOR TORRES</t>
  </si>
  <si>
    <t>DAYSES BALDUINO DA SILVA</t>
  </si>
  <si>
    <t>FRANCINETE SANTOS DO NASCIMENTO</t>
  </si>
  <si>
    <t>GLAUCIO ROBERTO DE MEDEIROS NOBREGA</t>
  </si>
  <si>
    <t>ILANE SOUZA DO NASCIMENTO</t>
  </si>
  <si>
    <t>JANE DE ASSIS NASCIMENTO LIMA</t>
  </si>
  <si>
    <t>JOSE JULIAO DE MEDEIROS DANTAS</t>
  </si>
  <si>
    <t>JOSE LEANDRO DE ASSIS LIMA</t>
  </si>
  <si>
    <t>JOSE SARTO DA NOBREGA FERREIRA</t>
  </si>
  <si>
    <t>KATIA MARIA DE MEDEIROS CAMARA</t>
  </si>
  <si>
    <t>MARIA DO CARMO LUCAS DE MEDEIROS</t>
  </si>
  <si>
    <t>MARIA VANUZA SEVERIANO ROMA</t>
  </si>
  <si>
    <t>NIVANIA CARLA AZEVEDO DINIZ</t>
  </si>
  <si>
    <t>RENAN TENORIO DE MEDEIROS</t>
  </si>
  <si>
    <t>SUELY NOBREGA FERNANDES DE MEDEIROS</t>
  </si>
  <si>
    <t>TATIANY DE SOUZA ALBUQUERQUE DOS SANTOS</t>
  </si>
  <si>
    <t>ADRIANA MORAIS DE MEDEIROS SOUZA</t>
  </si>
  <si>
    <t>AGUIMAR LUCENA DE OLIVEIRA JUNIOR</t>
  </si>
  <si>
    <t>ANA PAULA DA NOBREGA</t>
  </si>
  <si>
    <t>ANDRESON APARECIDO AZEVEDO DOS SANTOS</t>
  </si>
  <si>
    <t>ANGELO MEDEIROS VICTOR SANTOS</t>
  </si>
  <si>
    <t>BENIFRANCE LUCENA DE MEDEIROS</t>
  </si>
  <si>
    <t>DAIANNE GRAZIELLE DE SOUZA NOBREGA</t>
  </si>
  <si>
    <t>DANILO BATISTA RODRIGUES</t>
  </si>
  <si>
    <t>DOMICIO ALVES DE MEDEIROS JUNIOR</t>
  </si>
  <si>
    <t>ELAYNE CRISTHINE ROCHA PINHEIRO</t>
  </si>
  <si>
    <t>ERINALDO ALVES FERREIRA</t>
  </si>
  <si>
    <t>FELIX MIGUEL DE OLIVEIRA JUNIOR</t>
  </si>
  <si>
    <t>FRANKLIN MEDEIROS DE LUCENA</t>
  </si>
  <si>
    <t>GERALDO DAMIAO DE MEDEIROS</t>
  </si>
  <si>
    <t>GILBERLAN FERREIRA DOS SANTOS</t>
  </si>
  <si>
    <t>HERBE COELHO DE SOUZA</t>
  </si>
  <si>
    <t>HOTULIO JOSE DA NOBREGA JUNIOR</t>
  </si>
  <si>
    <t>IAN CARLOS DANTAS DE AZEVEDO</t>
  </si>
  <si>
    <t>JANIO ELPIDIO DE MEDEIROS</t>
  </si>
  <si>
    <t>JOSE ADERIVALDO SILVA DA NOBREGA</t>
  </si>
  <si>
    <t>JOSE JALLES DOS SANTOS SOBRINHO</t>
  </si>
  <si>
    <t>JOYCE MILLENE DE MEDEIROS</t>
  </si>
  <si>
    <t>LENICE MARIA PINTO</t>
  </si>
  <si>
    <t>LUIS CARLOS LUCENA FERREIRA</t>
  </si>
  <si>
    <t>LUZINETE MARIA DE MEDEIROS SANTOS</t>
  </si>
  <si>
    <t>MARIA DE FATIMA MORAIS MEDEIROS</t>
  </si>
  <si>
    <t>MARIA DE FATIMA NOBREGA</t>
  </si>
  <si>
    <t>MICAELY SANTOS MEDEIROS</t>
  </si>
  <si>
    <t>NURIEL ARAUJO LIRA</t>
  </si>
  <si>
    <t>REGIS CLET MEDEIROS DA SILVA</t>
  </si>
  <si>
    <t>RENATO FELIX DA SILVA</t>
  </si>
  <si>
    <t>ROSSANDRO LUCENA DE MEDEIROS</t>
  </si>
  <si>
    <t>SEBASTIAO FABIANO DE ARAUJO</t>
  </si>
  <si>
    <t>SEMIRAMIS DE CACIA LIMA</t>
  </si>
  <si>
    <t>TEREZA D VILA FERNANCES DE MEDEIROS</t>
  </si>
  <si>
    <t>TEREZINHA DE ASSIS MARINHO</t>
  </si>
  <si>
    <t>THAWANNY DAVILLA MORAIS DOS SANTOS</t>
  </si>
  <si>
    <t>VALDEMAR BEZERRA DOS SANTOS</t>
  </si>
  <si>
    <t>VALDIR PEREIRA DOS SANTOS</t>
  </si>
  <si>
    <t>ALDO BATISTA DE AZEVEDO JUNIOR</t>
  </si>
  <si>
    <t>ALINE KEILLA AZEVEDO DOS SANTOS</t>
  </si>
  <si>
    <t>ALLAN RODRIGO ALMEIDA CORTEZ</t>
  </si>
  <si>
    <t>BARTOLOMEU HUMBERTO DE SOUSA</t>
  </si>
  <si>
    <t>BERTRAND MARCELO DA NOBREGA FERREIRA</t>
  </si>
  <si>
    <t>EMANOEL EDSON ALVES DOS SANTOS</t>
  </si>
  <si>
    <t>ERICO MEDEIROS VEIGA</t>
  </si>
  <si>
    <t>EUGENIO PACELLI DA NOBREGA GAMBARRA</t>
  </si>
  <si>
    <t>FRANCISCA ZUILA DOS SANTOS</t>
  </si>
  <si>
    <t>GEREMIAS DE SOUZA SILVA</t>
  </si>
  <si>
    <t>GILCLEIDE ANDRADE LEMOS DA SILVA NEVES</t>
  </si>
  <si>
    <t>GILMA LIMA DE SALES SANTOS</t>
  </si>
  <si>
    <t>GILMA ROCHA DOS SANTOS</t>
  </si>
  <si>
    <t>GILZA LIMA DE SALES</t>
  </si>
  <si>
    <t>JAISSA CRISTINA DA SILVA AZEVEDO</t>
  </si>
  <si>
    <t>JANUARIO DE ASSIS NASCIMENTO</t>
  </si>
  <si>
    <t>JAYANE DO NASCIMENTO SOUZA</t>
  </si>
  <si>
    <t>JOSE PEREIRA DO NASCIMENTO</t>
  </si>
  <si>
    <t>JULIANY KELLY ARAUJO DOS SANTOS</t>
  </si>
  <si>
    <t>KARLLA KAREN MEDEIROS BELARMINO</t>
  </si>
  <si>
    <t>KATHARINE MEDEIROS VILLAR DE AZEVEDO</t>
  </si>
  <si>
    <t>LENIVALDO GONZAGA DE OLIVEIRA</t>
  </si>
  <si>
    <t>LUCIANA BENTO DA SILVA</t>
  </si>
  <si>
    <t>MANOEL MESSIAS DA SILVA</t>
  </si>
  <si>
    <t>MARIA APARECIDA ARAUJO DA NOBREGA</t>
  </si>
  <si>
    <t>MARIA AUXILIADORA CARTAXO</t>
  </si>
  <si>
    <t>MARIA CECILIA REGINA DA SILVA</t>
  </si>
  <si>
    <t>MARIA DAS GRACAS MEDEIROS</t>
  </si>
  <si>
    <t>MARIA DAS NEVES MORAIS</t>
  </si>
  <si>
    <t>MARIA JORDANIA DE SOUSA GUEDES SANTOS</t>
  </si>
  <si>
    <t>MARIA LUCIA DAS CHAGAS NOBREGA</t>
  </si>
  <si>
    <t>MARIA TERESA DA SILVA ANDRADE</t>
  </si>
  <si>
    <t>MARIA VANUSA RIBEIRO DELGADO DE OLIVEIRA</t>
  </si>
  <si>
    <t>MARIA VILLANY DE MEDEIROS PAZ</t>
  </si>
  <si>
    <t>MERCIA SOLANGE DE MEDEIROS</t>
  </si>
  <si>
    <t>MILENE GOMES FERREIRA DOS SANTOS</t>
  </si>
  <si>
    <t>NANCY LUCENA ALVES</t>
  </si>
  <si>
    <t>NUBIA ANDRADE DE MEDEIROS</t>
  </si>
  <si>
    <t>PATRICIA DE SOUZA NOBREGA</t>
  </si>
  <si>
    <t>RICHIELLE THAISE DE AZEVEDO</t>
  </si>
  <si>
    <t>ROBERIO DE LIMA VIEIRA</t>
  </si>
  <si>
    <t>ROSA DE LOURDES MEDEIROS</t>
  </si>
  <si>
    <t>SYLVANA NOBREGA DE MEDEIROS COELHO</t>
  </si>
  <si>
    <t>ALDELAN LIMA TRINDADE</t>
  </si>
  <si>
    <t>ANA KATIA GUEDES DE MORAIS</t>
  </si>
  <si>
    <t>ARIANO OLIVEIRA LEMOS</t>
  </si>
  <si>
    <t>CARLOS WELINGTON DOS SANTOS CORDEIRO</t>
  </si>
  <si>
    <t>DAMIANA KARLA TORRES DINIZ</t>
  </si>
  <si>
    <t>ERIKA FELIX PEREIRA</t>
  </si>
  <si>
    <t>FRANCISCO DE ASSIS GOMES DE LUCENA</t>
  </si>
  <si>
    <t>GIZELE DAS GRACAS FARIAS DE ANDRADE</t>
  </si>
  <si>
    <t>INALDA SISENANDO DA COSTA</t>
  </si>
  <si>
    <t>JOSE NETO PEREIRA FELIX</t>
  </si>
  <si>
    <t>JOSIVAN PAULINO DOS SANTOS</t>
  </si>
  <si>
    <t>LUCAS BEZERRA ALVES</t>
  </si>
  <si>
    <t>LUZINEIDE FELIX CAMPOS DOS SANTOS</t>
  </si>
  <si>
    <t>MARIA JOSE BATISTA PEREIRA NASCIMENTO</t>
  </si>
  <si>
    <t>MARIA LIDIJANNE CARDOSO ZUZA</t>
  </si>
  <si>
    <t>ROBERTA TEREZA MENEZES DOS SANTOS</t>
  </si>
  <si>
    <t>TATIANNY KELLY DE OLIVEIRA CIDELINO</t>
  </si>
  <si>
    <t>WELLINGTON COSTA FERREIRA</t>
  </si>
  <si>
    <t>ANDREIA DE SOUSA MEDEIROS</t>
  </si>
  <si>
    <t>CAMILA SOUSA SATIRO MARQUES</t>
  </si>
  <si>
    <t>CHIRLENE GUIMARAES DOS SANTOS DELFINO</t>
  </si>
  <si>
    <t>CLAUDIA JEANE DE SOUSA MORAIS VIEIRA</t>
  </si>
  <si>
    <t>FELIPE FERNANDES SILVA</t>
  </si>
  <si>
    <t>GIRLENE NOBREGA DE MEDEIROS SANTOS</t>
  </si>
  <si>
    <t>JEFSON MARQUES DA SILVA</t>
  </si>
  <si>
    <t>JUSSARA PORFIRIO DA SILVA</t>
  </si>
  <si>
    <t>KATIA GEANNE JARUZO DO NASCIMENTO</t>
  </si>
  <si>
    <t>KEDYMA KERLY MARTINS DE FREITAS</t>
  </si>
  <si>
    <t>LEILA ARAUJO LOPES DA SILVA MEDEIROS</t>
  </si>
  <si>
    <t>LETICIA MORAIS VIEIRA</t>
  </si>
  <si>
    <t>LUIZ CARLOS DOS SANTOS NOBREGA</t>
  </si>
  <si>
    <t>MARCOS MARTINS SANTOS</t>
  </si>
  <si>
    <t>MARTHA JANE CAVALCANTE TRINDADE</t>
  </si>
  <si>
    <t>PATRICIA OLIVEIRA DA SILVA</t>
  </si>
  <si>
    <t>VENICIUS VIEIRA DA SILVA LUCENA</t>
  </si>
  <si>
    <t>ANA MARIA DA SILVA SOUSA</t>
  </si>
  <si>
    <t>CLEONICE DOS SANTOS SILVA LUCENA</t>
  </si>
  <si>
    <t>DELIA MAGNA SILVA E OLIVEIRA</t>
  </si>
  <si>
    <t>DUCINEIA GUEDES DE LIMA RODRIGUES</t>
  </si>
  <si>
    <t>ERICA MAMEDE ALVES DOS SANTOS</t>
  </si>
  <si>
    <t>FRANCIERIA SOUZA FREITAS TEIXEIRA</t>
  </si>
  <si>
    <t>HERBETE TEOTONIO DOS SANTOS</t>
  </si>
  <si>
    <t>JHONATHAN DA SILVA LINS MARIANO</t>
  </si>
  <si>
    <t>JOSE TADEU SOARES DA SILVA</t>
  </si>
  <si>
    <t>KALINE GERONIMO DE AMORIM</t>
  </si>
  <si>
    <t>LUCAS FELIPE DOS SANTOS DANTAS</t>
  </si>
  <si>
    <t>LUCIANA MINERVINO DE SALES</t>
  </si>
  <si>
    <t>MARIA IZABEL QUEIROZ DA NOBREGA</t>
  </si>
  <si>
    <t>MATHEUS GRACIA DE MORAIS</t>
  </si>
  <si>
    <t>FLAVIA BEZERRA DE ALMEIDA</t>
  </si>
  <si>
    <t>FRANCISCO DE ASSIS DA COSTA MEDEIROS</t>
  </si>
  <si>
    <t>GLAIDSON CARLOS DE MEDEIROS</t>
  </si>
  <si>
    <t>JACKELINE FERREIRA DE AZEVEDO DINIZ</t>
  </si>
  <si>
    <t>JOCIARA ALVES NOBREGA</t>
  </si>
  <si>
    <t>JOSE JOELSON DOS SANTOS</t>
  </si>
  <si>
    <t>JOVINIANO ALVES DA SILVA NETO</t>
  </si>
  <si>
    <t>JULIANA KARINE DE FIGUEIREDO ALMEIDA MEDEIROS</t>
  </si>
  <si>
    <t>MAILDES HELIA DE MEDEIROS</t>
  </si>
  <si>
    <t>MARIA DO SOCORRO SANTOS</t>
  </si>
  <si>
    <t>MARIA KAMILA COSTA GOMES</t>
  </si>
  <si>
    <t>MARIA SONIA DOS SANTOS SIMPLICIO</t>
  </si>
  <si>
    <t>MARIA STANRLLYA DOS SANTOS GALVINCIO</t>
  </si>
  <si>
    <t>MARLEIDE MORAES DA SILVA</t>
  </si>
  <si>
    <t>RAISSY ALANNA DOMICIANO DOS SANTOS</t>
  </si>
  <si>
    <t>REGINA SHELLY MEDEIROS DAMASCENO</t>
  </si>
  <si>
    <t>ADERLAN MEDEIROS NOBREGA</t>
  </si>
  <si>
    <t>ALCIDES OLINTO DA SILVA</t>
  </si>
  <si>
    <t>AMANDA BORBUREMA ARAUJO</t>
  </si>
  <si>
    <t>ANA PAULA NEVES SILVA DE MEDEIROS</t>
  </si>
  <si>
    <t>FRANCISCO DAVES DA NOBREGA JUNIOR</t>
  </si>
  <si>
    <t>GEORGE XAVIER VIEIRA</t>
  </si>
  <si>
    <t>JANICLEIDE DE ARAUJO SOUSA OLIVEIRA</t>
  </si>
  <si>
    <t>LUCIANA DE ALENCAR DANTAS</t>
  </si>
  <si>
    <t>MANUEL LUCENA DOS SANTOS</t>
  </si>
  <si>
    <t>MARIA APARECIDA DE SOUZA DANTAS</t>
  </si>
  <si>
    <t>MARIA DAISY OLIVEIRA DA NOBREGA</t>
  </si>
  <si>
    <t>PEDRO JOSE DE MEDEIROS NETO</t>
  </si>
  <si>
    <t>RAMON LUAN DE OLIVEIRA LEITE</t>
  </si>
  <si>
    <t>ROSELANGELA NOBREGA DA SILVA E MEDEIROS</t>
  </si>
  <si>
    <t>THAILLA DA SILVA SENA</t>
  </si>
  <si>
    <t>AGUINALDO SALVINO DE ARAUJO</t>
  </si>
  <si>
    <t>ANA FLAVIA BARBOSA DA SILVA</t>
  </si>
  <si>
    <t>ANA MARIA DE MEDEIROS</t>
  </si>
  <si>
    <t>ANDREA DE CASSIA ARAUJO</t>
  </si>
  <si>
    <t>ANDREA ITALIANO DA NOBREGA FIGUEIREDO ARAUJO</t>
  </si>
  <si>
    <t>ANTONIO DE PADUA DE MEDEIROS SANTOS</t>
  </si>
  <si>
    <t>ASENATE SARAIVA DANTAS</t>
  </si>
  <si>
    <t>FRANCISCA MARTA ARAUJO DA SILVA</t>
  </si>
  <si>
    <t>GERLUCIO MEDEIROS DE ARAUJO</t>
  </si>
  <si>
    <t>IRACI ISIDORO DE ANDRADE</t>
  </si>
  <si>
    <t>JOAO BATISTA DOS SANTOS ARAUJO</t>
  </si>
  <si>
    <t>JOSE AUGUSTO PEREIRA NETO</t>
  </si>
  <si>
    <t>JOZAN MEDEIROS</t>
  </si>
  <si>
    <t>KELIANE PEREIRA DE ARAUJO</t>
  </si>
  <si>
    <t>LUCIA DE FATIMA FARIAS DA SILVA LIMA</t>
  </si>
  <si>
    <t>LUCIENE SOUZA DE ANDRADE MEDEIROS</t>
  </si>
  <si>
    <t>LUCY SATYRO DE MEDEIROS</t>
  </si>
  <si>
    <t>LUZIA TAVARES DE PAULA</t>
  </si>
  <si>
    <t>MARCELINO ELIZEU BATISTA DE SOUTO</t>
  </si>
  <si>
    <t>REJANE MIGUEL DOS SANTOS MAGALHAES</t>
  </si>
  <si>
    <t>RODOLFO MARCOS ARAUJO DA NOBREGA</t>
  </si>
  <si>
    <t>VALDOMIRO FRANCISCO DA SILVA</t>
  </si>
  <si>
    <t>VERA LUCIA TORRES DE ARAUJO</t>
  </si>
  <si>
    <t>ALCINEDES TORRES VILAR</t>
  </si>
  <si>
    <t>ALISSON BEZERRA FELINTO</t>
  </si>
  <si>
    <t>ANA PAULA CORREIA</t>
  </si>
  <si>
    <t>ANA ZENICLEA DE OLIVEIRA</t>
  </si>
  <si>
    <t>DEBORA CRISTINA FARIAS VILAR</t>
  </si>
  <si>
    <t>DIANA VILAR DE CARVALHO</t>
  </si>
  <si>
    <t>GILDEVANIA SULPINO</t>
  </si>
  <si>
    <t>GILMARIA PEREIRA DOS ANJOS SILVA</t>
  </si>
  <si>
    <t>IVANA PATRICIA DE SOUZA RAMOS SILVA</t>
  </si>
  <si>
    <t>IVONEIDE VERONICA DA SILVA</t>
  </si>
  <si>
    <t>IVONETE BEZERRA DE ARAUJO FELINTO</t>
  </si>
  <si>
    <t>IVONETE VILAR DE QUEIROZ</t>
  </si>
  <si>
    <t>JACKSON TRAJANO FARIAS</t>
  </si>
  <si>
    <t>JACY MARIA DA SILVA NETA</t>
  </si>
  <si>
    <t>JANNE CRISTINA FARIAS DE GOUVEIA</t>
  </si>
  <si>
    <t>JOSE ROMENELLI DE SOUSA</t>
  </si>
  <si>
    <t>KATIA CAROLINE AYRES DE LIMA</t>
  </si>
  <si>
    <t>MARIA DO SOCORRO NUNES GARCIA</t>
  </si>
  <si>
    <t>MARIA ELIZONETE CORREIA DINIZ PEREIRA</t>
  </si>
  <si>
    <t>MARIA LUCIA DE FARIAS</t>
  </si>
  <si>
    <t>MARIA ROSANGELA NUNES DINIZ</t>
  </si>
  <si>
    <t>MIKAEL MARTINS GOMES DE ARAUJO</t>
  </si>
  <si>
    <t>NATANAEL BEZERRA GOMES</t>
  </si>
  <si>
    <t>RAMILLA MAYARA LUCAS DA SILVA QUEIROZ</t>
  </si>
  <si>
    <t>RODRIGO COSTA DOS SANTOS</t>
  </si>
  <si>
    <t>ROMARIO BARBOSA GOMES</t>
  </si>
  <si>
    <t>RUSEMBERG MOURA BRASIL</t>
  </si>
  <si>
    <t>TARCIELY CORREIA PEREIRA</t>
  </si>
  <si>
    <t>ADRIANO JOSE DE ARAUJO</t>
  </si>
  <si>
    <t>ANA CELIA CAMPOS DINIZ</t>
  </si>
  <si>
    <t>ANDRELE FIRMINO DINIZ GREGORIO</t>
  </si>
  <si>
    <t>ANTONIO BEZERRA DE ARAUJO</t>
  </si>
  <si>
    <t>AURIZELIA PEREIRA DA SILVA</t>
  </si>
  <si>
    <t>CARLOS ANTONIO DINIZ</t>
  </si>
  <si>
    <t>CRISTIANE DA SILVA POMPEU</t>
  </si>
  <si>
    <t>DEBORA VILAR FONSECA</t>
  </si>
  <si>
    <t>ELIENE BARRETO</t>
  </si>
  <si>
    <t>ELIZETE SANTOS SILVA</t>
  </si>
  <si>
    <t>FABIANA DA SILVA</t>
  </si>
  <si>
    <t>FELIPE SERVULO MACIEL COSTA</t>
  </si>
  <si>
    <t>FRANCICLEIDE PEREIRA DE QUEIROZ</t>
  </si>
  <si>
    <t>FRANCISCO RIBEIRO NECO</t>
  </si>
  <si>
    <t>GLEDSON TALLYS DO NASCIMENTO AURELIO</t>
  </si>
  <si>
    <t>HIGOR DE OLIVEIRA ALVES</t>
  </si>
  <si>
    <t>HOSANA LUZIA CAMPOS GARCIA</t>
  </si>
  <si>
    <t>IZABELLE MAYARA RAMOS DE OLIVEIRA</t>
  </si>
  <si>
    <t>JAILSON ALVES DAS NEVES</t>
  </si>
  <si>
    <t>JAQUELINE PEREIRA BRASIL CAMPOS</t>
  </si>
  <si>
    <t>JESSICA MOREIRA ALVES</t>
  </si>
  <si>
    <t>JOANA D ARC DA CONCEICAO</t>
  </si>
  <si>
    <t>JOSE AMIR ROMAO DOS SANTOS</t>
  </si>
  <si>
    <t>JOSE CARLOS SOBRAL DO NASCIMENTO</t>
  </si>
  <si>
    <t>JOSE EDNAILDO SARAIVA DE BRITO</t>
  </si>
  <si>
    <t>JUCINEIDE VILAR DE MELO</t>
  </si>
  <si>
    <t>JULIANA PAULA CORREIA</t>
  </si>
  <si>
    <t>KALINA NERY DE ALMEIDA GOUVEIA</t>
  </si>
  <si>
    <t>KATIA MARIA PEREIRA MACIEL</t>
  </si>
  <si>
    <t>KELI CRISTINA DE SALES</t>
  </si>
  <si>
    <t>LUCIA DE CASSIA DA SILVA FONSECA</t>
  </si>
  <si>
    <t>MARIA APARECIDA AMANCIO DA SILVA FERREIRA</t>
  </si>
  <si>
    <t>MARIA APARECIDA GOMES RAMOS</t>
  </si>
  <si>
    <t>MARIA DA CONCEICAO DINIZ NOBREGA SOBRAL</t>
  </si>
  <si>
    <t>MARIA DE LOURDES SANTOS BRANDAO</t>
  </si>
  <si>
    <t>MARIA DO CARMO CAMPOS DE LIMA</t>
  </si>
  <si>
    <t>MARIA DO SOCORRO DA SILVA SOUZA</t>
  </si>
  <si>
    <t>MARIA DO SOCORRO SILVA DE MELO</t>
  </si>
  <si>
    <t>MARIA ELIZABETE GOMES DE SOUZA SILVA</t>
  </si>
  <si>
    <t>MARIA IVANES DA SILVA ARAUJO</t>
  </si>
  <si>
    <t>MARIA LUCIA MARINHO DE OLIVEIRA</t>
  </si>
  <si>
    <t>MARIA LUZINETE LOURENCO BEZERRA</t>
  </si>
  <si>
    <t>MARILIA NOBREGA DE FARIAS</t>
  </si>
  <si>
    <t>MARINA ALVES DE MORAES</t>
  </si>
  <si>
    <t>MARTINHA BEZERRA LOURENCO</t>
  </si>
  <si>
    <t>RAILSON PEREIRA DE SOUSA</t>
  </si>
  <si>
    <t>RENATA VIRGINIA MARINHO SALES</t>
  </si>
  <si>
    <t>ROMENIA RUTH DE SOUSA</t>
  </si>
  <si>
    <t>RYLDO VANDERLEY DE SOUSA ALVES</t>
  </si>
  <si>
    <t>SALOMAO MARINHO DE OLIVEIRA</t>
  </si>
  <si>
    <t>SARITA LUIZA ANTAO RAMALHO SALES</t>
  </si>
  <si>
    <t>ADRIANO DE SOUSA SANTOS</t>
  </si>
  <si>
    <t>ALMIR XAVIER FREITAS</t>
  </si>
  <si>
    <t>ANDERSON NUNES LOPES</t>
  </si>
  <si>
    <t>ANGELO DIEGO DE ALMEIDA ROMAO</t>
  </si>
  <si>
    <t>ANTONIO JAIRO ALVES LIMEIRA</t>
  </si>
  <si>
    <t>ARLYENE ALVES BEZERRA DO NASCIMENTO</t>
  </si>
  <si>
    <t>BRUNO BRANDAO MORAIS</t>
  </si>
  <si>
    <t>CASSIA DE SOUSA SILVA NUNES</t>
  </si>
  <si>
    <t>DANIEL ANGELO BATISTA OLIVEIRA</t>
  </si>
  <si>
    <t>DANIEL RODAS RAMALHO</t>
  </si>
  <si>
    <t>DHIANCARLO VASCONCELOS DE ARAUJO</t>
  </si>
  <si>
    <t>DIONIO SOARES BATISTA</t>
  </si>
  <si>
    <t>FLAUVIANA RAMOS DA SILVA</t>
  </si>
  <si>
    <t>GILLIARD DE OLIVEIRA JUSTINO</t>
  </si>
  <si>
    <t>IVAN JAKSON GOMES CORDEIRO</t>
  </si>
  <si>
    <t>IVANDELSO BORGE SOBRINHO</t>
  </si>
  <si>
    <t>JANINE LEITE DE SOUZA FRANCELINO</t>
  </si>
  <si>
    <t>JORGE MESSIAS FERREIRA RAMOS</t>
  </si>
  <si>
    <t>JOSE ADELMO NUNES LEITE</t>
  </si>
  <si>
    <t>JOSE DO EGITO SIQUEIRA ALVES</t>
  </si>
  <si>
    <t>JOSE LUCAS NUNES DE OLIVEIRA</t>
  </si>
  <si>
    <t>JOSETANIA SOARES DOS SANTOS</t>
  </si>
  <si>
    <t>LUZIA RITA NUNES DE LIRA</t>
  </si>
  <si>
    <t>MAENIA AMORIM GUEDES</t>
  </si>
  <si>
    <t>MARIA DO SOCORRO PAZ DE AMORIM</t>
  </si>
  <si>
    <t>MARIA LUCIENE SANTOS MAIA</t>
  </si>
  <si>
    <t>MARIA NEISE SOARES DE OLIVEIRA</t>
  </si>
  <si>
    <t>PATRICIA LIRA GUEDES</t>
  </si>
  <si>
    <t>RAFAEL FERREIRA FERNANDES</t>
  </si>
  <si>
    <t>ROGERIO DE SOUZA LEITE</t>
  </si>
  <si>
    <t>ROMERITO DE MEDEIROS NONATO</t>
  </si>
  <si>
    <t>SOLANGE DUARTE FERREIRA</t>
  </si>
  <si>
    <t>SULENE SOARES DE ARAUJO MAIA</t>
  </si>
  <si>
    <t>TEREZINHA JORDANIA RODRIGUES CABRAL</t>
  </si>
  <si>
    <t>VERA LUCIA BRITO DE LUCENA</t>
  </si>
  <si>
    <t>WALESKA DIAS RODRIGUES</t>
  </si>
  <si>
    <t>ADERLI MARIA DA COSTA</t>
  </si>
  <si>
    <t>ANDERSON CARLOS SILVA DOS SANTOS</t>
  </si>
  <si>
    <t>ANGELA MARIA CARNEIRO NUNES</t>
  </si>
  <si>
    <t>ANNA DORYS GONCALVES</t>
  </si>
  <si>
    <t>ARLEIDE GOMES SIQUEIRA ARAUJO</t>
  </si>
  <si>
    <t>AURIANE CORDEIRO DE LIMA LUCENA</t>
  </si>
  <si>
    <t>CLAUDEANIO GOMES BRASIL</t>
  </si>
  <si>
    <t>EDINALDO LIMA DE LIRA</t>
  </si>
  <si>
    <t>EVALDO NUNES MARCELINO</t>
  </si>
  <si>
    <t>GESSY GLEINE LEITE MARTINS</t>
  </si>
  <si>
    <t>GILZA CRISTINA RAMALHO DE AMORIM DINIZ</t>
  </si>
  <si>
    <t>HIAGO DE SOUZA NUNES</t>
  </si>
  <si>
    <t>HILDEBERTO DE SOUZA RAMALHO NETO</t>
  </si>
  <si>
    <t>INACIO DE OLIVEIRA AMORIM JUNIOR</t>
  </si>
  <si>
    <t>IVETE MARCELINO CAMPOS</t>
  </si>
  <si>
    <t>JOAO BATISTA SOUZA MARQUES FILHO</t>
  </si>
  <si>
    <t>JOAO KENNEDY FELIX ROCHA</t>
  </si>
  <si>
    <t>JOCASTA ALVES DE ALMEIDA NUNES</t>
  </si>
  <si>
    <t>JONES DE SOUZA</t>
  </si>
  <si>
    <t>JONH KETNEY LEITE AMORIM</t>
  </si>
  <si>
    <t>JORGE LUIZ CAVALCANTE DE SIQUEIRA FILHO</t>
  </si>
  <si>
    <t>JOSE DIVANILDO SOUSA ALVES</t>
  </si>
  <si>
    <t>JOSE EDVAN AMORIM FERREIRA</t>
  </si>
  <si>
    <t>JOSE MARCIO DOS SANTOS SIQUEIRA</t>
  </si>
  <si>
    <t>JOSE RENE SILVA DA GAMA</t>
  </si>
  <si>
    <t>JOSE SANTANA DA SILVA SEGUNDO</t>
  </si>
  <si>
    <t>LEONARDO COSTA MARQUES</t>
  </si>
  <si>
    <t>LEONARDO MAMEDE ALVES</t>
  </si>
  <si>
    <t>LINDON JOHNSON LEITE DE ALMEIDA</t>
  </si>
  <si>
    <t>LUCIVALDO JOSE DE ANDRADE PEREIRA</t>
  </si>
  <si>
    <t>MARCIO SANTOS SOARES</t>
  </si>
  <si>
    <t>MARCOS TAYRONE DOS SANTOS</t>
  </si>
  <si>
    <t>MARIA BERNADETE PEREIRA ALVES</t>
  </si>
  <si>
    <t>MARIA DAS GRACAS LEITE DE ALMEIDA</t>
  </si>
  <si>
    <t>MARIA DE FATIMA PAZ DE AMORIM</t>
  </si>
  <si>
    <t>MARIA DE LOURDES RODRIGUES LIMA</t>
  </si>
  <si>
    <t>MARIA DO SOCORRO DE LIMA SILVA</t>
  </si>
  <si>
    <t>MARIA GORETE NUNES DE SOUZA</t>
  </si>
  <si>
    <t>MARIA MADALENA DE LUCENA AQUINO</t>
  </si>
  <si>
    <t>MARIA MADALENA MARQUES CAMPOS</t>
  </si>
  <si>
    <t>MARIA NADEGE BRASIL DE LIMA</t>
  </si>
  <si>
    <t>MARIA NATERCIA BRASIL DE LIMA</t>
  </si>
  <si>
    <t>RENATA LOPES VITAL</t>
  </si>
  <si>
    <t>RENE RODRIGUES DE LIRA</t>
  </si>
  <si>
    <t>SEVERINO ALEXANDRE BENTO DA SILVA</t>
  </si>
  <si>
    <t>TATIANA DIAS RODRIGUES</t>
  </si>
  <si>
    <t>VALDENICE CAVALCANTE CAMPOS</t>
  </si>
  <si>
    <t>WANESSA AMORIM DA COSTA</t>
  </si>
  <si>
    <t>ADEILMA LUCIA DE LIMA</t>
  </si>
  <si>
    <t>ALCIMAR ARAUJO DE MEDEIROS</t>
  </si>
  <si>
    <t>ALEXSANDRO FERNANDES DOS SANTOS</t>
  </si>
  <si>
    <t>ANA NERY BATISTA AURINO</t>
  </si>
  <si>
    <t>ANA PAULA FERREIRA ARAUJO</t>
  </si>
  <si>
    <t>ELIARA DANTAS DE OLIVEIRA DINIZ</t>
  </si>
  <si>
    <t>ELIZANGELA ARAUJO DE VASCONCELOS DANTAS</t>
  </si>
  <si>
    <t>EROS VESALIO MARINHO DA NOBREGA</t>
  </si>
  <si>
    <t>IVANILSON FIDELIS DOS SANTOS</t>
  </si>
  <si>
    <t>JAMIRE MURIEL DA SILVA</t>
  </si>
  <si>
    <t>JANUARIO CORDEIRO FILHO</t>
  </si>
  <si>
    <t>JOANA DE SOUTO GOMES</t>
  </si>
  <si>
    <t>MARCARIA MACIELI DE ARAUJO</t>
  </si>
  <si>
    <t>MARIA JOSE ALVES DE SOUZA</t>
  </si>
  <si>
    <t>MARIA JOSE DE ARAUJO</t>
  </si>
  <si>
    <t>RENILSON NOBREGA GOMES</t>
  </si>
  <si>
    <t>ROSIMERY SILVA DE OLIVEIRA</t>
  </si>
  <si>
    <t>SEVERINO RAMOS DOS SANTOS</t>
  </si>
  <si>
    <t>VANDRIELY RAFAELY GOMES</t>
  </si>
  <si>
    <t>ALBANEIDE DE MEDEIROS SOUZA</t>
  </si>
  <si>
    <t>ANA KARLA DANTAS DE MEDEIROS</t>
  </si>
  <si>
    <t>BRENDA CARDOSO DE MELO</t>
  </si>
  <si>
    <t>CLECIA MEDEIROS DOS SANTOS</t>
  </si>
  <si>
    <t>DANIELLE DANTAS NOBREGA</t>
  </si>
  <si>
    <t>EDNA ARAUJO SILVA</t>
  </si>
  <si>
    <t>HERLON PATRICK SANTOS ARAUJO</t>
  </si>
  <si>
    <t>JOSE AMILTON DA COSTA</t>
  </si>
  <si>
    <t>JOSE AUGUSTO DE VASCONCELOS MORAIS</t>
  </si>
  <si>
    <t>MARIA DAS GRACAS DE SOUZA ALBUQUERQUE</t>
  </si>
  <si>
    <t>MARIA EDI ROCHA</t>
  </si>
  <si>
    <t>MARIA MARLI DANTAS</t>
  </si>
  <si>
    <t>MAYARA THAYSA SANTOS PASSOS</t>
  </si>
  <si>
    <t>RERYSTHON RODOLFO DE MEDEIROS</t>
  </si>
  <si>
    <t>ROSALI KELLY DE ARAUJO AZEVEDO</t>
  </si>
  <si>
    <t>SANDRIVAL DA SILVA SANTOS</t>
  </si>
  <si>
    <t>SHEILA CRISTINA DA SILVA PEREIRA</t>
  </si>
  <si>
    <t>SUSANA PAIVA MORAIS DE MEDEIROS</t>
  </si>
  <si>
    <t>VERONICA MONICA DE MEDEIROS</t>
  </si>
  <si>
    <t>VILANIA GRAZIELA MEDEIROS DA SILVA</t>
  </si>
  <si>
    <t>EDUARDO RODRIGUES DA SILVA</t>
  </si>
  <si>
    <t>ELIZABETH BEZERRA ARAUJO</t>
  </si>
  <si>
    <t>EMIDIO LEITE FERREIRA NETO</t>
  </si>
  <si>
    <t>ENZO RENAN CARVALHO GUEDES</t>
  </si>
  <si>
    <t>FRANCINILDA RUFINO DE SOUZA</t>
  </si>
  <si>
    <t>FRANCISCA BATISTA DA SILVA LIMA</t>
  </si>
  <si>
    <t>FRANCISCA IARA VIANA NUNES</t>
  </si>
  <si>
    <t>FRANCISCA IRINEUZA ALVES DE LACERDA PEREIRA</t>
  </si>
  <si>
    <t>FRANCISCA VIANA ALVES</t>
  </si>
  <si>
    <t>FRANCISCO ALVES FEITOSA</t>
  </si>
  <si>
    <t>GERALDO ANTAS DE SOUZA</t>
  </si>
  <si>
    <t>GERALDO SOARES LEITE JUNIOR</t>
  </si>
  <si>
    <t>JANAINA NETA NUNES DE SOUSA</t>
  </si>
  <si>
    <t>JOAO PAULO CLEMENTE DA SILVA</t>
  </si>
  <si>
    <t>JOSEFA RODRIGUES DA SILVA</t>
  </si>
  <si>
    <t>JOSIVAL LEANDRO DA SILVA</t>
  </si>
  <si>
    <t>LEIDIANA RODRIGUES DE SOUZA</t>
  </si>
  <si>
    <t>MAIARA DO NASCIMENTO ARAUJO</t>
  </si>
  <si>
    <t>MARCELO FRANCISCO DA SILVA</t>
  </si>
  <si>
    <t>MARCOS ALBERTO DA SILVA JUNIOR</t>
  </si>
  <si>
    <t>MARIA APARECIDA LEITE</t>
  </si>
  <si>
    <t>MARIA BARBOSA LEITE SILVA</t>
  </si>
  <si>
    <t>MARIA DA CONCEICAO NUNES</t>
  </si>
  <si>
    <t>MARIA DO ROSARIO FILHA</t>
  </si>
  <si>
    <t>MARIA DO SOCORRO MAIA DANTAS SILVA</t>
  </si>
  <si>
    <t>MARIA HERMINA XAVIER DE SOUSA LOPES</t>
  </si>
  <si>
    <t>MARIA IZABELA SANTOS DE CALDAS</t>
  </si>
  <si>
    <t>MARIA LUIZA GOMES DA SILVA</t>
  </si>
  <si>
    <t>NIVALDO BATISTA GUEDES</t>
  </si>
  <si>
    <t>ONELIO ARANTES LIMA</t>
  </si>
  <si>
    <t>PEDRO JUNIOR DA SILVA NUNES</t>
  </si>
  <si>
    <t>PEDRO RAUL OLIVEIRA NUNES FERREIRA</t>
  </si>
  <si>
    <t>SAMUEL BATISTA LOPES</t>
  </si>
  <si>
    <t>SILVANA DE FREITAS LEITE SILVA</t>
  </si>
  <si>
    <t>ANA KARLA GADELHA CARDOZO PINTO</t>
  </si>
  <si>
    <t>ANTONIO MARCOS MATEUS DA SILVA</t>
  </si>
  <si>
    <t>AUDEILDA SOARES DE OLIVEIRA</t>
  </si>
  <si>
    <t>CASSIANA GENUINO DE ARAUJO FERNANDES</t>
  </si>
  <si>
    <t>DALVANISA VIEIRA DE SOUSA GALDINO</t>
  </si>
  <si>
    <t>DANIEL TEU DA SILVA</t>
  </si>
  <si>
    <t>EGIDIO DIAS XAVIER</t>
  </si>
  <si>
    <t>ESTEFANIA GOMES DA SILVA</t>
  </si>
  <si>
    <t>FRANCISCA ELIANE DOS SANTOS SILVA</t>
  </si>
  <si>
    <t>GABRIELA DE ALVARENGA GUIMARAES</t>
  </si>
  <si>
    <t>GERALDO PEDRO DE SOUSA</t>
  </si>
  <si>
    <t>GILVANIA ALFREDO DA COSTA</t>
  </si>
  <si>
    <t>JOAQUIM SERVULO DE SOUSA JUNIOR</t>
  </si>
  <si>
    <t>JOSE HUMBERTO SERAFIM GUIMARAES</t>
  </si>
  <si>
    <t>JOSEFA NAUBIA ALVES DE BRITO MARQUES</t>
  </si>
  <si>
    <t>MANOEL FERREIRA GOMES</t>
  </si>
  <si>
    <t>MARIA DA PENHA GOMES DE LIMA</t>
  </si>
  <si>
    <t>MARIA DO SOCORRO PINTO GOMES</t>
  </si>
  <si>
    <t>MARIA GORETE GONCALO COSMO</t>
  </si>
  <si>
    <t>MARIA IRINALDA LEITE</t>
  </si>
  <si>
    <t>MARIA LIVONEIDE PINTO DE SOUSA ALVES DE CARVA</t>
  </si>
  <si>
    <t>MARIA LUCIANA SOARES GOMES CANDIDO</t>
  </si>
  <si>
    <t>PAULO FRASSINETE PINTO SOBRINHO</t>
  </si>
  <si>
    <t>RITA DE CASSIA MILITAO ALVARENGA</t>
  </si>
  <si>
    <t>SEBASTIAO RAMON DAMIAO DE SOUZA</t>
  </si>
  <si>
    <t>THIAGO DAYVSON ALVES PINTO</t>
  </si>
  <si>
    <t>ZULEIDE PEREIRA DOS SANTOS PINTO</t>
  </si>
  <si>
    <t>ADRIANA MARIA RODRIGUES VIEIRA</t>
  </si>
  <si>
    <t>ALDEIR FERNANDES DE OLIVEIRA</t>
  </si>
  <si>
    <t>ALEFE DE SOUSA CARVALHO</t>
  </si>
  <si>
    <t>ALINE CARLOS FURTADO SAMPAIO</t>
  </si>
  <si>
    <t>ANA MARIA FERREIRA LIMA</t>
  </si>
  <si>
    <t>ANDRE AMORIM DE SOUSA NETO</t>
  </si>
  <si>
    <t>CICERO AMORIM DE SOUSA</t>
  </si>
  <si>
    <t>CICERO ROMAO BATISTA GAMA DA SILVA</t>
  </si>
  <si>
    <t>DANIEL ACACIO CORDEIRO</t>
  </si>
  <si>
    <t>EDJA MAGNA ALVES PEREIRA</t>
  </si>
  <si>
    <t>EDVALDO VIEIRA RAMALHO</t>
  </si>
  <si>
    <t>FABIANO QUEIROZ PEREIRA</t>
  </si>
  <si>
    <t>FRANCISCA ALBA HOLANDA RAMALHO</t>
  </si>
  <si>
    <t>FRANCISCA LEONILA VIRGULINO NUNES</t>
  </si>
  <si>
    <t>FRANCISCA MARIA PEREIRA XAVIER</t>
  </si>
  <si>
    <t>FRANCISCA SUDERLANEA FURTADO DE LACERDA LIRA</t>
  </si>
  <si>
    <t>FRANCISCO ALVES DE SOUSA</t>
  </si>
  <si>
    <t>FRANCISCO ARNALDO RAMALHO</t>
  </si>
  <si>
    <t>FRANCISCO DAS CHAGAS DO NASCIMENTO</t>
  </si>
  <si>
    <t>FRANCISCO JUNIO SANTOS MOREIRA</t>
  </si>
  <si>
    <t>FRANCISCO VIRGULINO DE AMORIM</t>
  </si>
  <si>
    <t>IRANILDA SABINO BEZERRA</t>
  </si>
  <si>
    <t>ISAIAS PAULO NUNES DE ALMEIDA</t>
  </si>
  <si>
    <t>JACKELINE JUVENAL DA FONSECA</t>
  </si>
  <si>
    <t>JOAQUIM LOPES VIEIRA</t>
  </si>
  <si>
    <t>JOCELINY VIEIRA DE SOUZA</t>
  </si>
  <si>
    <t>JOELMA SOARES PEREIRA</t>
  </si>
  <si>
    <t>JOSENILDO DO NASCIMENTO OLIVEIRA</t>
  </si>
  <si>
    <t>JOSICLEIDE GALDINO DE SOUSA</t>
  </si>
  <si>
    <t>KARLA CELIDA CABRAL MARTINS MAIA</t>
  </si>
  <si>
    <t>LEONARDO DE SOUZA BEZERRA</t>
  </si>
  <si>
    <t>LUCAS INACIO TRAJANO</t>
  </si>
  <si>
    <t>LUCIA DE FATIMA MARTILDES FIGUEIREDO EVANGELI</t>
  </si>
  <si>
    <t>LUCIA DE FATIMA RODRIGUES LEITE</t>
  </si>
  <si>
    <t>LUIZ NILO RAMALHO FILHO</t>
  </si>
  <si>
    <t>MANOEL FERREIRA NETO</t>
  </si>
  <si>
    <t>MARCIA FERREIRA LEITE DANTAS</t>
  </si>
  <si>
    <t>MARCIA REGINA FERNANDES LEITE</t>
  </si>
  <si>
    <t>MARCOS JOSE CAMPOS DE SOUSA</t>
  </si>
  <si>
    <t>MARIA APARECIDA ABILIO LEITE</t>
  </si>
  <si>
    <t>MARIA DO SOCORRO SOUSA LEITE</t>
  </si>
  <si>
    <t>MARIA NUNES RODRIGUES BELMIRO</t>
  </si>
  <si>
    <t>MILTON PEREIRA DE SOUSA</t>
  </si>
  <si>
    <t>NIVALDO NUNES PACHECO</t>
  </si>
  <si>
    <t>OTAVILA CRISTINA BARBOSA GOMES</t>
  </si>
  <si>
    <t>ROSA CLEIDE FURTADO DE LACERDA</t>
  </si>
  <si>
    <t>SIDNEY GUSTAVO DINIZ FEITOSA</t>
  </si>
  <si>
    <t>SIMONE NUNES PEREIRA GONCALVES</t>
  </si>
  <si>
    <t>TANIA MARIA RAMALHO</t>
  </si>
  <si>
    <t>WELLINGTON JORGE SANTANA DA SILVA</t>
  </si>
  <si>
    <t>WESLEY DO NASCIMENTO FERREIRA</t>
  </si>
  <si>
    <t>ZILGENIA FERREIRA DANTAS PEREIRA</t>
  </si>
  <si>
    <t>ANDREA KARLA RODRIGUES FRADE</t>
  </si>
  <si>
    <t>DANIEL GOMES DA COSTA</t>
  </si>
  <si>
    <t>EDILEIDIANE MIGUEL DE SOUSA</t>
  </si>
  <si>
    <t>ERIKA DE SOUSA LIMA LOPES</t>
  </si>
  <si>
    <t>EUGENIA MARIA DANTAS</t>
  </si>
  <si>
    <t>FRANCISCA DINARIA DE SOUSA DANTAS OLIVEIRA</t>
  </si>
  <si>
    <t>FRANCISCO DE ASSIS JUVITO</t>
  </si>
  <si>
    <t>GERALDA MARIA DOS SANTOS LIMA</t>
  </si>
  <si>
    <t>JANAINA KARLA CARVALHO DANTAS</t>
  </si>
  <si>
    <t>JHOANY KELLY SEVERO DE SOUZA</t>
  </si>
  <si>
    <t>JOAO BERNARDO DE FIGUEIREDO FILHO</t>
  </si>
  <si>
    <t>JOAO PAULO SOARES DE CARVALHO</t>
  </si>
  <si>
    <t>JOSEFA ANDREZA DE ALENCAR NASCIMENTO</t>
  </si>
  <si>
    <t>KATIA TATIANA FERREIRA MARTINS VIDALETT</t>
  </si>
  <si>
    <t>LUZINETE PESSOA DOS SANTOS</t>
  </si>
  <si>
    <t>MARCOS MARCIEL RAMALHO</t>
  </si>
  <si>
    <t>MARIA DE FATIMA DE SOUSA LEITE</t>
  </si>
  <si>
    <t>MARIA DE LOURDES HIPOLITO</t>
  </si>
  <si>
    <t>MARIA ILMANY PONCIANO</t>
  </si>
  <si>
    <t>MARIA IRACEMA CAZUZA DA SILVA</t>
  </si>
  <si>
    <t>MARIA LUCIMAR DO NASCIMENTO LACERDA</t>
  </si>
  <si>
    <t>MARIA VALDILENE GOMES</t>
  </si>
  <si>
    <t>MARLENE TAVARES LEITE DA SILVA</t>
  </si>
  <si>
    <t>PAULA RODRIGUES DA SILVA</t>
  </si>
  <si>
    <t>ROSANGELA DA SILVA RAMALHO</t>
  </si>
  <si>
    <t>SAVANNA ARRUDA BRAGA CARDOSO</t>
  </si>
  <si>
    <t>UDICLEIDE MANGUEIRA DE LACERDA</t>
  </si>
  <si>
    <t>VALDEMIR FERREIRA MANGUEIRA JUNIOR</t>
  </si>
  <si>
    <t>VINICIUS SANTOS DANTAS DE ARAUJO</t>
  </si>
  <si>
    <t>WEDSON DA SILVA PEREIRA</t>
  </si>
  <si>
    <t>ALBEMARIA LECIA ALVES LEITE</t>
  </si>
  <si>
    <t>ANTONIO JERONIMO NETTO</t>
  </si>
  <si>
    <t>CLEIDIANA ARAUJO LEITE MALTIDES</t>
  </si>
  <si>
    <t>EXPEDITA JULIANY DE ASSIS PEREIRA</t>
  </si>
  <si>
    <t>FRANCIANY MARRIETE MIRANDA OLIVEIRA DE ALENCA</t>
  </si>
  <si>
    <t>FRANCISCA LUCIENE MOREIRA</t>
  </si>
  <si>
    <t>FRANCISCO VELTON DE MAGALHAES</t>
  </si>
  <si>
    <t>IVAN BELMIRO LIMA</t>
  </si>
  <si>
    <t>JOANA GRACIELLE ACACIO DE LIMA FURTADO</t>
  </si>
  <si>
    <t>JOSEFA LEITE DE ALMEIDA</t>
  </si>
  <si>
    <t>JOSEFA SOARES DA COSTA LUSTOSA</t>
  </si>
  <si>
    <t>KATIUSSIA MARTINS FERREIRA</t>
  </si>
  <si>
    <t>KELIANE CARVALHO DANTAS</t>
  </si>
  <si>
    <t>LUIZ ROSA DA SILVA FILHO</t>
  </si>
  <si>
    <t>MARCIA LEANDRA AMORIM DE SOUSA</t>
  </si>
  <si>
    <t>MARIA APARECIDA BENICIO FERNANDES</t>
  </si>
  <si>
    <t>MARIA CENIR RAMALHO</t>
  </si>
  <si>
    <t>MARIA DAS NEVES PALITO FERNANDES</t>
  </si>
  <si>
    <t>MARIA ERIVALDA BELMIRO DA SILVA</t>
  </si>
  <si>
    <t>MARIA NORMA TAVARES RAMALHO</t>
  </si>
  <si>
    <t>NEBSON PRAXEDES DE SOUSA</t>
  </si>
  <si>
    <t>NEUDA MARIA BELMIRO FRANCA</t>
  </si>
  <si>
    <t>PALOMA DAVILA RODRIGUES BRAGA XAVIER</t>
  </si>
  <si>
    <t>ROBERTA PEREIRA DE LACERDA</t>
  </si>
  <si>
    <t>ROMILSON FERREIRA GOMES</t>
  </si>
  <si>
    <t>WASHINGTON MIGUEL GOMES</t>
  </si>
  <si>
    <t>AILA MARIA FERREIRA</t>
  </si>
  <si>
    <t>ANA JANAINA FURTADO LACERDA</t>
  </si>
  <si>
    <t>CARLOS ALBERTO ALVES FERREIRA</t>
  </si>
  <si>
    <t>CICERO MARINHO DE LACERDA</t>
  </si>
  <si>
    <t>CLEANO GOMES RAMALHO</t>
  </si>
  <si>
    <t>DANUBIA DE SOUSA DANTAS</t>
  </si>
  <si>
    <t>DAVID RAMALHO NOBREGA</t>
  </si>
  <si>
    <t>ELEAZART FERREIRA LIMA</t>
  </si>
  <si>
    <t>HARLENE ALVES DE LIMA</t>
  </si>
  <si>
    <t>IDALESCIO ALLEFY SOARES DA COSTA</t>
  </si>
  <si>
    <t>JESSICA EVENY CARDOSO MARTINS</t>
  </si>
  <si>
    <t>JOSE IVAN GOMES LIMA</t>
  </si>
  <si>
    <t>JOSE RAMALHO FILHO</t>
  </si>
  <si>
    <t>LUISLANDIA VIEIRA DE FIGUEIREDO</t>
  </si>
  <si>
    <t>MARIA CELIA RAMOS FERREIRA DE CARVALHO</t>
  </si>
  <si>
    <t>MARIA EDILIAN SOARES FERREIRA HENRIQUE</t>
  </si>
  <si>
    <t>MARIA FRANCINETE XAVIER DE LACERDA</t>
  </si>
  <si>
    <t>MARIA MAIRA DA NOBREGA SOUSA</t>
  </si>
  <si>
    <t>MARIA PEREIRA RAMALHO</t>
  </si>
  <si>
    <t>MARIZA FERNANDES DE MORAIS</t>
  </si>
  <si>
    <t>NECY RODRIGUES PROCOPIO</t>
  </si>
  <si>
    <t>RANIEDJA BENICIO FERNANDES BRAGA</t>
  </si>
  <si>
    <t>REDMOND CLYNTON DE LIMA E SILVA</t>
  </si>
  <si>
    <t>RITA BELARMINO DE SOUSA VIEIRA</t>
  </si>
  <si>
    <t>RIVANIA FELIPE LEITE</t>
  </si>
  <si>
    <t>TALITA FELIX DE LACERDA</t>
  </si>
  <si>
    <t>VIVIENE CABRAL LEITE DE SOUZA</t>
  </si>
  <si>
    <t>ANA AMELIA CAVALCANTI NUNES</t>
  </si>
  <si>
    <t>ANA LEITE DE SOUSA MARIANO</t>
  </si>
  <si>
    <t>ANTONIO AVELINO SOARES</t>
  </si>
  <si>
    <t>ANTONIO BONFIM FELIX ALVES</t>
  </si>
  <si>
    <t>DEBORA MARIA DA NOBREGA CANUTO</t>
  </si>
  <si>
    <t>ELAINE LEITE DE ALMEIDA FERREIRA</t>
  </si>
  <si>
    <t>FABIO ANDRADE LEITE</t>
  </si>
  <si>
    <t>FRANCIELZA MARIA DOS SANTOS SOUSA</t>
  </si>
  <si>
    <t>FRANCIEUDO SOARES DA SILVA</t>
  </si>
  <si>
    <t>FRANCIMARIO FAUSTINO DE SOUSA</t>
  </si>
  <si>
    <t>FRANCISCA EDNA CAMPOS</t>
  </si>
  <si>
    <t>FRANCISCO DE ASSIS LUCENA</t>
  </si>
  <si>
    <t>FRANCISCO PIERRE FERREIRA DE SOUSA</t>
  </si>
  <si>
    <t>GERDILANE FEITOZA GUEDES</t>
  </si>
  <si>
    <t>IVAM ESTRELA MEDEIROS</t>
  </si>
  <si>
    <t>JOSCELINO DOS SANTOS AMORIM</t>
  </si>
  <si>
    <t>JOSE CARLOS DA SILVA JUNIOR</t>
  </si>
  <si>
    <t>JOSE CARLOS TOMAZ DA SILVA</t>
  </si>
  <si>
    <t>JOSE VITORIANO DA SILVA FILHO</t>
  </si>
  <si>
    <t>JOSEFA FAUSTINO DA SILVA FELIZARDO</t>
  </si>
  <si>
    <t>LINDALVA MARIA DA CONCEICAO</t>
  </si>
  <si>
    <t>MARIA DE FATIMA BATISTA ALMEIDA</t>
  </si>
  <si>
    <t>MARIA DO SOCORRO DA SILVA BARBOSA</t>
  </si>
  <si>
    <t>MARIA PIEDADE SILVA DE ARAUJO</t>
  </si>
  <si>
    <t>MARTHA REJANE DE SOUSA LEITE GUEDES</t>
  </si>
  <si>
    <t>MAXMILLER ANDRADE NOBREGA</t>
  </si>
  <si>
    <t>MAXSUEL GONCALVES DE OLIVEIRA</t>
  </si>
  <si>
    <t>MYLLA CHRISTIE CANUTO JUSTINO DE ANDRADE</t>
  </si>
  <si>
    <t>RITA DE CASSIA PACHECO SOUSA</t>
  </si>
  <si>
    <t>ROBSON SILVA CAVALCANTI</t>
  </si>
  <si>
    <t>ROSALIA SOARES GONCALVES</t>
  </si>
  <si>
    <t>ROSIVANIA DE ANDRADE</t>
  </si>
  <si>
    <t>SAYONARA ANDRADE ESTRELA</t>
  </si>
  <si>
    <t>SOCORRO MARIA FERREIRA ALVES</t>
  </si>
  <si>
    <t>WALMAR DA NOBREGA MACHADO</t>
  </si>
  <si>
    <t>ZAYANE MACIEL DA SILVA</t>
  </si>
  <si>
    <t>ALINNE CARLA LACERDA LEITE</t>
  </si>
  <si>
    <t>ANAIRES GUIMARAES DE OLIVEIRA</t>
  </si>
  <si>
    <t>AUZENI ALVES DA SILVA MOURA</t>
  </si>
  <si>
    <t>CLOVESBEL PAULINO</t>
  </si>
  <si>
    <t>DANIEL PIRES DOS SANTOS</t>
  </si>
  <si>
    <t>ERLANDIO GUALBERTO SILVA</t>
  </si>
  <si>
    <t>FRANCINALDA DE SOUSA PIRES</t>
  </si>
  <si>
    <t>FRANCINEIDE DE SOUSA PIRES</t>
  </si>
  <si>
    <t>FRANCINETE ROBERTO DE SOUSA</t>
  </si>
  <si>
    <t>FRANCISCA ABILIO DE SOUZA ALMEIDA</t>
  </si>
  <si>
    <t>FRANCISCA LUCIMAR DE ARAUJO CAVALCANTE</t>
  </si>
  <si>
    <t>FRANCISCO JOSE DA SILVA</t>
  </si>
  <si>
    <t>FRANCISCO SERGIO LOPES SILVA</t>
  </si>
  <si>
    <t>JAILSON CHAGAS OLIVEIRA</t>
  </si>
  <si>
    <t>JOCERLAN LEITE DA SILVA</t>
  </si>
  <si>
    <t>JOSEFA IVONE MACHADO DE OLIVEIRA BATISTA</t>
  </si>
  <si>
    <t>LEANDRO BATISTA CABRAL</t>
  </si>
  <si>
    <t>LUZIA MARIA GONCALVES DE ARAUJO</t>
  </si>
  <si>
    <t>MARIA DA GUIA DE SOUZA FERREIRA ALVES</t>
  </si>
  <si>
    <t>MARIA DA LUZ LEITE SILVA</t>
  </si>
  <si>
    <t>MARIA DE FATIMA CHAGAS OLIVEIRA</t>
  </si>
  <si>
    <t>MARIA DO SOCORRO ALMEIDA PINTO</t>
  </si>
  <si>
    <t>MARIA IVANIRA MACHADO DE OLIVEIRA</t>
  </si>
  <si>
    <t>MARIA MADALENA BEZERRA PEREIRA DA SILVA</t>
  </si>
  <si>
    <t>NAIRA FERREIRA DE ARAUJO LACERDA</t>
  </si>
  <si>
    <t>ONIAS FERREIRA DE LIMA JUNIOR</t>
  </si>
  <si>
    <t>VILMA ROBERTO GOMES LEANDRO</t>
  </si>
  <si>
    <t>CICERO ROMERIO PEREIRA DA SILVA</t>
  </si>
  <si>
    <t>FABIO FURTADO BEZERRA</t>
  </si>
  <si>
    <t>GILBERLANDIO BARBOSA DE SOUSA</t>
  </si>
  <si>
    <t>IZAURILENY ALVINO BARBOSA</t>
  </si>
  <si>
    <t>JAQUELINE BARBOSA DE LACERDA</t>
  </si>
  <si>
    <t>JOSE FABRICIO ARAUJO DA SILVA</t>
  </si>
  <si>
    <t>JOSE THALISSON FERREIRA BAIAO</t>
  </si>
  <si>
    <t>JOSIVANIA SOARES DA SILVA RODRIGUES</t>
  </si>
  <si>
    <t>MARIA APARECIDA NICOLAU SIMPLICIO</t>
  </si>
  <si>
    <t>MARIA DA PAZ DE CARVALHO PEREIRA</t>
  </si>
  <si>
    <t>MARIA DO CARMO LOURENCO CARNEIRO</t>
  </si>
  <si>
    <t>MARIANA GUEDES BEZERRA</t>
  </si>
  <si>
    <t>NILMARA FARIAS DE ARAUJO</t>
  </si>
  <si>
    <t>REINA RIANY BEZERRA ARAUJO</t>
  </si>
  <si>
    <t>VAGNA LUCIA SALVIANO DE GOIS</t>
  </si>
  <si>
    <t>ZUILA FLORENTINO DE SOUSA ALVARENGA</t>
  </si>
  <si>
    <t>ADENILDO TEXEIRA DE ARAUJO</t>
  </si>
  <si>
    <t>ANA KAROLYNE FERREIRA CARTAXO</t>
  </si>
  <si>
    <t>ANDERSON MATEUS PAZ LIMA</t>
  </si>
  <si>
    <t>ARCELINA PINTO DA SILVA</t>
  </si>
  <si>
    <t>ATHENAGORAS RODRIGUES BARROS PEIXOTO</t>
  </si>
  <si>
    <t>AUDINETE FRANCO DE SANTANA</t>
  </si>
  <si>
    <t>CARLOS JOSE DA SILVA PINTO</t>
  </si>
  <si>
    <t>DENISE MARIA VENTURA DE LIMA</t>
  </si>
  <si>
    <t>EDVANIA LEITE PEREIRA</t>
  </si>
  <si>
    <t>ERIVAN COSTA DE SOUSA</t>
  </si>
  <si>
    <t>FRANCERLY MOREIRA BARREIRO DE ARAUJO</t>
  </si>
  <si>
    <t>FRANCISCO ERIVALDO ROSENDO DE SOUSA</t>
  </si>
  <si>
    <t>JOSEFA NILZELIA RODRIGUES SANTANA GALDINO</t>
  </si>
  <si>
    <t>LUCIANA ANGELO DA SILVA</t>
  </si>
  <si>
    <t>MARIA LUCIA JUVITO DA COSTA</t>
  </si>
  <si>
    <t>PABLO VINICIUS FERREIRA MARQUES</t>
  </si>
  <si>
    <t>ROSALINY SANTANA DE SOUSA</t>
  </si>
  <si>
    <t>RUANN CARLOS FRANCISCO VIEIRA DE LIMA</t>
  </si>
  <si>
    <t>SABRINA XAVIER GOMES</t>
  </si>
  <si>
    <t>TERESA NAYARA CARIRI DE LACERDA</t>
  </si>
  <si>
    <t>VERILANIA BARBOSA FRANCO DE MOURA</t>
  </si>
  <si>
    <t>WENDELL FURTADO DE LIMA MOURA</t>
  </si>
  <si>
    <t>ALLYSON TEIXEIRA RIBEIRO</t>
  </si>
  <si>
    <t>CHARLES TEIXEIRA DE SOUSA</t>
  </si>
  <si>
    <t>DAMIANA GALDINO MEDEIROS</t>
  </si>
  <si>
    <t>FRANCEILMA PEREIRA LEITE</t>
  </si>
  <si>
    <t>JEFFERSON PEREIRA MARTINS</t>
  </si>
  <si>
    <t>MARIA DAS DORES HENRIQUES FERNANDO</t>
  </si>
  <si>
    <t>MARINA VIEIRA VILAR MARTINS</t>
  </si>
  <si>
    <t>AELSON DA COSTA DINIZ</t>
  </si>
  <si>
    <t>ALVINA XAVIER DE ARAUJO</t>
  </si>
  <si>
    <t>ANGELICA MARIA TEIXEIRA DE ARAUJO SANTOS</t>
  </si>
  <si>
    <t>FRANCILEIDE GOMES DE FREITAS</t>
  </si>
  <si>
    <t>FRANCISCA POSSIDONIO RIBEIRO DA SILVA</t>
  </si>
  <si>
    <t>JOSENILDA MARQUES BENICIO SILVA</t>
  </si>
  <si>
    <t>LIZIANE MARQUES DE OLIVEIRA GOMES</t>
  </si>
  <si>
    <t>MARCOS ANTONIO VIEIRA DIAS</t>
  </si>
  <si>
    <t>VERA LUCIA PRAXEDES LEITE FRANCO</t>
  </si>
  <si>
    <t>ALAN NASCIMENTO RODRIGUES</t>
  </si>
  <si>
    <t>ANA CLAUDIA LOPES DA SILVA ALVES</t>
  </si>
  <si>
    <t>CARLA GIOVANA TEIXEIRA DE SOUSA</t>
  </si>
  <si>
    <t>FLORISVALDO ALVES DE SOUSA</t>
  </si>
  <si>
    <t>FRANCISCO PEREIRA DE SOUSA</t>
  </si>
  <si>
    <t>GESICA ELLANE SOUSA OLIVEIRA</t>
  </si>
  <si>
    <t>GUILHERME ROOSIWELT DANTAS BASILIO</t>
  </si>
  <si>
    <t>JACIMARIA FERREIRA DE SOUSA</t>
  </si>
  <si>
    <t>JOAO ERIKES ALMEIDA MARQUES</t>
  </si>
  <si>
    <t>JOCILDA MANGUEIRA MARIANO</t>
  </si>
  <si>
    <t>JONAS FELIX DE SOUSA</t>
  </si>
  <si>
    <t>JOSE MARCOS DE SOUSA</t>
  </si>
  <si>
    <t>JOSELITA RODRIGUES RAMALHO</t>
  </si>
  <si>
    <t>KAYO DA SILVA JACOBINO</t>
  </si>
  <si>
    <t>MARIA ALBANEZE DE SOUSA ALMEIDA RAMALHO</t>
  </si>
  <si>
    <t>MARIA DE LOURDES DE SOUSA</t>
  </si>
  <si>
    <t>MARIA DO SOCORRO ALVES SIMAO</t>
  </si>
  <si>
    <t>MARIA LEILDA GALDINO</t>
  </si>
  <si>
    <t>MAURICIO BOLDRIN ZAMPAULO</t>
  </si>
  <si>
    <t>NARA LIGIA LEMOS ALVES</t>
  </si>
  <si>
    <t>ROBERTO WAGNER SIMAO ARRUDA</t>
  </si>
  <si>
    <t>SALVILINO BASILIO DA SILVA</t>
  </si>
  <si>
    <t>SEBASTIAO HAMILTON PALITOT</t>
  </si>
  <si>
    <t>TALLYTA MONTIELLY MANGUEIRA NUNES</t>
  </si>
  <si>
    <t>YADNA FLAVIA GALDINO LEMOS</t>
  </si>
  <si>
    <t>CLEBERTINA PARENTE DE SOUSA</t>
  </si>
  <si>
    <t>CLEIDE MATEUS FURTADO</t>
  </si>
  <si>
    <t>CLEIDE VANIA MANGUEIRA</t>
  </si>
  <si>
    <t>DAMIAO RAMALHO ALVES</t>
  </si>
  <si>
    <t>ELIZENIA ALVES PACHECO MENDES</t>
  </si>
  <si>
    <t>FRANCISCO KENNEDY FERREIRA CARTAXO</t>
  </si>
  <si>
    <t>FRANCISCO PEREIRA BELEM II</t>
  </si>
  <si>
    <t>JALDECY LEITE FLORENCIO</t>
  </si>
  <si>
    <t>JOSEFA ADELONIA PEDONE DE SOUSA</t>
  </si>
  <si>
    <t>MANOEL EDNAILDO RAMALHO</t>
  </si>
  <si>
    <t>MANOEL NETO VIEIRA DA SILVA</t>
  </si>
  <si>
    <t>MARCIA LUCIA LOPES DA SILVA</t>
  </si>
  <si>
    <t>MARCOS DO NASCIMENTO DE MEDEIROS</t>
  </si>
  <si>
    <t>MARIA DE LOURDES ALEXANDRE</t>
  </si>
  <si>
    <t>MARIA LUCIENE PEDRO DE SOUSA</t>
  </si>
  <si>
    <t>MARIA MECIA FERREIRA DOS SANTOS</t>
  </si>
  <si>
    <t>NATALIA SIMAO DE LIMA FERREIRA</t>
  </si>
  <si>
    <t>SANDRA MARIA ALVES QUEIROZ</t>
  </si>
  <si>
    <t>AMANDA CARLA COSTA SOBREIRA</t>
  </si>
  <si>
    <t>CARLOS GEAM LUIZ DA SILVA</t>
  </si>
  <si>
    <t>CARLOS PEREIRA MATIAS</t>
  </si>
  <si>
    <t>CICERA DE SOUZA ALMEIDA</t>
  </si>
  <si>
    <t>DANIELLA LEITE DE SOUZA SOBREIRA</t>
  </si>
  <si>
    <t>DEDIM MATIAS DA SILVA</t>
  </si>
  <si>
    <t>DEUSALEIDE JERONIMO LEITE</t>
  </si>
  <si>
    <t>EBORE LORRANY RODRIGUES DE OLIVEIRA CANDIDO</t>
  </si>
  <si>
    <t>EMANUEL SILVESTRE DA SILVA</t>
  </si>
  <si>
    <t>FELIPE RODRIGO DA SILVA DE SOUSA</t>
  </si>
  <si>
    <t>FRANCINETE PEREIRA LEITE BENTO</t>
  </si>
  <si>
    <t>FRANCISCA ISRAELDA RODRIGUES NUNES</t>
  </si>
  <si>
    <t>FRANCISCA SALVIANO DA SILVA</t>
  </si>
  <si>
    <t>GUILHERME CANDIDO DA SILVA</t>
  </si>
  <si>
    <t>IRISMAR FELIX DA SILVA</t>
  </si>
  <si>
    <t>JOILTON GERALDO DE ALMEIDA</t>
  </si>
  <si>
    <t>JOSE LEONARDO DE CARVALHO</t>
  </si>
  <si>
    <t>JUSEANO LOPES DO VALE</t>
  </si>
  <si>
    <t>KAMYLLA HERBELLY DE SOUZA MARTINS</t>
  </si>
  <si>
    <t>LUIS PAULO LIMA DE BRITO</t>
  </si>
  <si>
    <t>MARIA APARECIDA RODRIGUES PRIMO LACERDA</t>
  </si>
  <si>
    <t>MARIA CARNEIRO DE ALMEIDA VIEIRA LOPES</t>
  </si>
  <si>
    <t>MARIA DAIANA RODRIGUES PRIMO OLIVEIRA</t>
  </si>
  <si>
    <t>MARIA DE FATIMA NUNES VIANA LEITE COSTA</t>
  </si>
  <si>
    <t>MARIA DO SOCORRO PADRE DA SILVA BARREIRO</t>
  </si>
  <si>
    <t>MARIA IZABEL PEREIRA ARAUJO</t>
  </si>
  <si>
    <t>RISONEIDE SILVA DE ARAUJO</t>
  </si>
  <si>
    <t>SAMUEL JUNIOR DUARTE SILVA</t>
  </si>
  <si>
    <t>THIAGO FRANCISCO CORREIA</t>
  </si>
  <si>
    <t>VERONICA SEVERO DE QUEIROZ EUGENIO</t>
  </si>
  <si>
    <t>ANDERLUCIA CALDAS DA SILVA SOUSA</t>
  </si>
  <si>
    <t>ANTONIA ALVES DE CARVALHO PEREIRA</t>
  </si>
  <si>
    <t>BARBARA JACINTA VENTURA DE FREITAS GOMES SOUZ</t>
  </si>
  <si>
    <t>CARLOS AUGUSTO NUNES SERAFIM</t>
  </si>
  <si>
    <t>ELISA NETA GOMES FRANCO</t>
  </si>
  <si>
    <t>ELZA MORATO DE SOUSA</t>
  </si>
  <si>
    <t>EVA LUCIA GUIMARAES PINTO DA SILVA</t>
  </si>
  <si>
    <t>FABIANA RODRIGUES SILVINO</t>
  </si>
  <si>
    <t>FRANCINELIA CABRAL DA SILVA</t>
  </si>
  <si>
    <t>FRANCISCO ROMULO SANTOS RODRIGUES</t>
  </si>
  <si>
    <t>FRANCIVALDO DA SILVA PEREIRA</t>
  </si>
  <si>
    <t>GENESIO FIGUEIREDO DA SILVA NETO</t>
  </si>
  <si>
    <t>JORGE LUIZ TORRES DA SILVA</t>
  </si>
  <si>
    <t>JOSE NILSON COELHO DE SOUSA</t>
  </si>
  <si>
    <t>MARIA CELIA DE SOUSA</t>
  </si>
  <si>
    <t>MARIA DA CONCEICAO QUEIROZ DE ARARUNA</t>
  </si>
  <si>
    <t>MARIA DO CARMO LIMA BEZERRA RODRIGUES</t>
  </si>
  <si>
    <t>MARIA MARLENE PRUDENCIO RODRIGUES</t>
  </si>
  <si>
    <t>MARTA LUCIA SOARES RIBEIRO</t>
  </si>
  <si>
    <t>RAINERY ANDRE ANGELO ALVENTINO</t>
  </si>
  <si>
    <t>ROBERLANDIA DE ABRANTES GADELHA SILVA</t>
  </si>
  <si>
    <t>ROSANEI PINTO DE ARAUJO</t>
  </si>
  <si>
    <t>ROSEMARY NEVES CHAGAS COSTA</t>
  </si>
  <si>
    <t>ROSILEIDE NEVES CHAGAS RODRIGUES</t>
  </si>
  <si>
    <t>SILVIA REGINA SIQUEIRA DE SOUSA</t>
  </si>
  <si>
    <t>TASSIA MANOEL DA SILVA</t>
  </si>
  <si>
    <t>VANESSA LEMOS ROQUE</t>
  </si>
  <si>
    <t>DANILO LIMA COSTA</t>
  </si>
  <si>
    <t>EDNA KATIA DE SOUSA LEITE</t>
  </si>
  <si>
    <t>EDNALDA SOARES DE FIGUEIREDO</t>
  </si>
  <si>
    <t>ESPERIDIAO FERREIRA DE PAULO FILHO</t>
  </si>
  <si>
    <t>EUDO REGES SOARES BRAZ</t>
  </si>
  <si>
    <t>FABIO SOARES DA SILVA</t>
  </si>
  <si>
    <t>FELIPE XAVIER DOS SANTOS</t>
  </si>
  <si>
    <t>FLAVIA LORENA RODRIGUES SILVINO</t>
  </si>
  <si>
    <t>FRANCINEIDE BRANDAO GUIMARAES</t>
  </si>
  <si>
    <t>FRANCISCA RUFINO BAIAO DA SILVA</t>
  </si>
  <si>
    <t>FRANCISCO DE ASSIS ALVES DA SILVA</t>
  </si>
  <si>
    <t>GERALDA FIGUEIREDO PINTO</t>
  </si>
  <si>
    <t>ISMAEL ARISTIDES FERNANDES</t>
  </si>
  <si>
    <t>JAILMA CARNEIRO TEIXEIRA</t>
  </si>
  <si>
    <t>JAILTON SOARES VICENTE</t>
  </si>
  <si>
    <t>JOSE FELIPE GUEDES FEITOSA</t>
  </si>
  <si>
    <t>JOSEDNA DE SOUSA DELFINO</t>
  </si>
  <si>
    <t>KLEVILAND WASHINGTON LEITE DE SOUSA</t>
  </si>
  <si>
    <t>LUANDO PEREIRA ANDRADE</t>
  </si>
  <si>
    <t>LUCIMARIA FONSECA DOS SANTOS</t>
  </si>
  <si>
    <t>LUIZ ALVENTINO DA SILVA JUNIOR</t>
  </si>
  <si>
    <t>LUSINEIDE CAIANA LEITE DE SOUSA</t>
  </si>
  <si>
    <t>LUZIA JOICE SALES TOLENTINO</t>
  </si>
  <si>
    <t>MARIA ALCILENE ARAUJO HOLANDA FRADE</t>
  </si>
  <si>
    <t>MARIA DE FATIMA CAIANA RIBEIRO ALVES</t>
  </si>
  <si>
    <t>MARIA IVONETE RODRIGUES DE ALEXANDRIA</t>
  </si>
  <si>
    <t>MARIA NATHALIA VIEIRA DE ALMEIDA</t>
  </si>
  <si>
    <t>ROSA MARIA DA SILVA VIRGOLINO</t>
  </si>
  <si>
    <t>ROSIMAR OLIVEIRA GOMES</t>
  </si>
  <si>
    <t>VALDEVANIA ALVES SERAFIM LEITE</t>
  </si>
  <si>
    <t>VILMARIA RODRIGUES BARROS</t>
  </si>
  <si>
    <t>YAKONES LOPES DE ARAUJO</t>
  </si>
  <si>
    <t>YONNARA DE ARAUJO CARTAXO</t>
  </si>
  <si>
    <t>ADSOMARA GONCALVES DE SOUSA</t>
  </si>
  <si>
    <t>ALBINA DE SOUSA DUARTE</t>
  </si>
  <si>
    <t>ALCIVANDO PAULO DE SOUSA</t>
  </si>
  <si>
    <t>ALFRANIA ANANIAS DE SOUSA</t>
  </si>
  <si>
    <t>ALZENIRA DE SOUSA LEMOS</t>
  </si>
  <si>
    <t>AMANDA KARLA ALVES</t>
  </si>
  <si>
    <t>AMONIKELE GOMES LEITE</t>
  </si>
  <si>
    <t>ANA CLAUDIA BARBOSA SABINO DE SOUSA</t>
  </si>
  <si>
    <t>ANA HELENA DE ARAUJO LIMA</t>
  </si>
  <si>
    <t>ANA PAULA DE LIMA ALVES</t>
  </si>
  <si>
    <t>ANALIA DE CASSIA ALEXANDRE BARREIRO</t>
  </si>
  <si>
    <t>ANDREA BENTO DE FARIAS</t>
  </si>
  <si>
    <t>AUDIBERG ALVES DE CARVALHO</t>
  </si>
  <si>
    <t>CARLOS GERMANO BERNARDINO DOS SANTOS</t>
  </si>
  <si>
    <t>CLAUDENI OLEGARIO LEMOS</t>
  </si>
  <si>
    <t>CLISTENES KLAYTON LEITE DE SOUSA</t>
  </si>
  <si>
    <t>DAMIANA FIGUEIREDO LEMOS</t>
  </si>
  <si>
    <t>DAMIANA NUNES VIANA SOARES</t>
  </si>
  <si>
    <t>DULCINETE DE ARAUJO LEITE</t>
  </si>
  <si>
    <t>EDINEIDE SANTOS SILVA</t>
  </si>
  <si>
    <t>ELIANE CRISTINA DE ARAUJO</t>
  </si>
  <si>
    <t>GARDENEZIO LEITE DA SILVA</t>
  </si>
  <si>
    <t>GERALDA FARIAS BRASILEIRO</t>
  </si>
  <si>
    <t>GILVANILDA LOPES DE ALBUQUERQUE CARVALHO</t>
  </si>
  <si>
    <t>HERMENILDES COSTA LOPES</t>
  </si>
  <si>
    <t>JAYRO RICARDO LEITE GOMES</t>
  </si>
  <si>
    <t>JEOVANA NITAO DINIZ</t>
  </si>
  <si>
    <t>JOELMA NITAO DINIZ SOARES</t>
  </si>
  <si>
    <t>JOSE DE CALDAS LEMOS NETO</t>
  </si>
  <si>
    <t>JOSE DE SOUSA SILVA</t>
  </si>
  <si>
    <t>JOSICLEIA ESTRELA DINIZ</t>
  </si>
  <si>
    <t>JUCILEIDE NITAO DINIZ</t>
  </si>
  <si>
    <t>JURANDIR ESTRELA DINIZ CARNEIRO</t>
  </si>
  <si>
    <t>KERLIANY SINFRONIO PEREIRA FERREIRA</t>
  </si>
  <si>
    <t>LOURIVANIA CABRAL FIGUEIREDO PITAS</t>
  </si>
  <si>
    <t>LUCIA MARIA ALVES BARREIRO VERIATO</t>
  </si>
  <si>
    <t>LUZIA DE ARAUJO HENRIQUES</t>
  </si>
  <si>
    <t>MARCILIO DE ALEXANDRIA LEITE</t>
  </si>
  <si>
    <t>MARGARIDA ALVES DE QUEIROZ BARREIRO</t>
  </si>
  <si>
    <t>MARIA APARECIDA DOS SANTOS NASCIMENTO</t>
  </si>
  <si>
    <t>MARIA DA GUIA GUIMARAES SILVA</t>
  </si>
  <si>
    <t>MARIA DE FATIMA CONSERVA JOVITO</t>
  </si>
  <si>
    <t>MARIA DO CEU BIDO JERONIMO</t>
  </si>
  <si>
    <t>MARIA DO SOCORRO</t>
  </si>
  <si>
    <t>MARIA DO SOCORRO ALVES</t>
  </si>
  <si>
    <t>MARIA DO SOCORRO VICENTE DOS SANTOS</t>
  </si>
  <si>
    <t>MARIA INEZ CABRAL</t>
  </si>
  <si>
    <t>MARIA JOSE DAVID DE OLIVEIRA SOARES</t>
  </si>
  <si>
    <t>MARIA LOURIVANIA CUSTODIO</t>
  </si>
  <si>
    <t>MARIA LUCIA DE ARAUJO</t>
  </si>
  <si>
    <t>MARIA MAVI DE ALEXANDRIA MORATO</t>
  </si>
  <si>
    <t>MARINEZ ALMEIDA DINIZ DE FARIAS</t>
  </si>
  <si>
    <t>MARTA LORENA CUSTODIO PEREIRA</t>
  </si>
  <si>
    <t>NADJA SOARES FERREIRA RICARTE</t>
  </si>
  <si>
    <t>RICARDO VIEIRA DA SILVA FERREIRA</t>
  </si>
  <si>
    <t>RILDO CARIRI GONCALO</t>
  </si>
  <si>
    <t>RITA SELMA NOBREGA SOARES</t>
  </si>
  <si>
    <t>ROSIMA NOEMEA ARAUJO CLEMENTINO</t>
  </si>
  <si>
    <t>AGURISMANA CATIA SOUSA NUNES</t>
  </si>
  <si>
    <t>ALANE LUCIA DE OLIVEIRA SILVA SOARES</t>
  </si>
  <si>
    <t>ANA LIVIA DE ARAUJO PEDROSA</t>
  </si>
  <si>
    <t>ANASTACIO CASSIMIRO DOS SANTOS JUNIOR</t>
  </si>
  <si>
    <t>CLAUDIA GERMANA LEITE</t>
  </si>
  <si>
    <t>FRANCILVERA DA SILVA PEREIRA BARREIRO</t>
  </si>
  <si>
    <t>FRANCISCO DE ASSIS ALVES</t>
  </si>
  <si>
    <t>FRANCISCO SAULO DA SILVA</t>
  </si>
  <si>
    <t>HILBERLANDIO VICENTE DE LIMA</t>
  </si>
  <si>
    <t>HYRLYENNY RENNYA FRANCELINO LACERDA</t>
  </si>
  <si>
    <t>ILDERLANDIO GOMES DE CARVALHO</t>
  </si>
  <si>
    <t>IVOMARCIA FLORENTINO DE SOUSA</t>
  </si>
  <si>
    <t>JESSE LEITE ARAUJO CAVALCANTE</t>
  </si>
  <si>
    <t>JOANA LOPES DE ARAUJO</t>
  </si>
  <si>
    <t>JUCIVAN DE ARAUJO</t>
  </si>
  <si>
    <t>MANOEL EUFRAUZINO DA SILVA</t>
  </si>
  <si>
    <t>MARCELO RODRIGUES ALVARENGA</t>
  </si>
  <si>
    <t>MARIA DO DESTERRO DOS SANTOS FERREIRA</t>
  </si>
  <si>
    <t>MARIA ELANE VICENTE DE ARAUJO</t>
  </si>
  <si>
    <t>MARIA JOSEANE BRASILINO DE LIMA LEMOS</t>
  </si>
  <si>
    <t>MARLENE LOUREIRO NITAO ARAUJO</t>
  </si>
  <si>
    <t>RAFAELA LOPES DOS SANTOS</t>
  </si>
  <si>
    <t>REGIO JORIO DE ANDRADE</t>
  </si>
  <si>
    <t>RIVANEIDE LEITE DE SOUSA</t>
  </si>
  <si>
    <t>SEBASTIAO BENTO FILHO</t>
  </si>
  <si>
    <t>SHEILA SANDREANI BATISTA DE ALMEIDA</t>
  </si>
  <si>
    <t>SINFRONIO CUSTODIO BEZERRA</t>
  </si>
  <si>
    <t>SUEDY MARIA ANTAS DE SOUSA</t>
  </si>
  <si>
    <t>TADEU LEITE DIAS</t>
  </si>
  <si>
    <t>WILMA JAMILLE DA SILVA MANGUEIRA DE SOUSA</t>
  </si>
  <si>
    <t>MANOEL DE ARAUJO LIMA JUNIOR</t>
  </si>
  <si>
    <t>ALINE MARIA ALVENTINO FRADE</t>
  </si>
  <si>
    <t>JOSE EUDO NICOLAU DA SILVA</t>
  </si>
  <si>
    <t>LUCIA DE FATIMA ALEXANDRINO</t>
  </si>
  <si>
    <t>LUZIA INOCENCIO ALVES DA SILVA</t>
  </si>
  <si>
    <t>THAMIRIS MIKELY DA SILVA</t>
  </si>
  <si>
    <t>DILVANIA DANTAS GOMES</t>
  </si>
  <si>
    <t>JUSSARA GOMES DE SOUSA COSMO</t>
  </si>
  <si>
    <t>AMANDA MOEMIA RODRIGUES DE ARAUJO</t>
  </si>
  <si>
    <t>AURICELIA INOCENCIO SOARES</t>
  </si>
  <si>
    <t>CLARO JORGE PRUDENCIO RODRIGUES</t>
  </si>
  <si>
    <t>MARIA INEZ SOARES</t>
  </si>
  <si>
    <t>MARIA MORAIS LEITE PEREIRA</t>
  </si>
  <si>
    <t>MARIA WENIA RIBEIRO XAVIER</t>
  </si>
  <si>
    <t>SAMARA KATIA DE AZEVEDO ARAUJO RIBEIRO</t>
  </si>
  <si>
    <t>ADALIA ISABEL ALEXANDRE BARREIRO</t>
  </si>
  <si>
    <t>ADRIANA DA SILVA LEITE ALEXANDRE</t>
  </si>
  <si>
    <t>ALBINEIDE ANGELO DE SOUSA</t>
  </si>
  <si>
    <t>ANTONIO TEIXEIRA DE ARAUJO NETO</t>
  </si>
  <si>
    <t>CLEONALDO NUNES JUCA</t>
  </si>
  <si>
    <t>DANAIANY PINHEIRO LEITE</t>
  </si>
  <si>
    <t>DANIEL NICOLAU FAUSTINO GOMES</t>
  </si>
  <si>
    <t>DANIELA LOPES CIRILO</t>
  </si>
  <si>
    <t>DANIELE DOS SANTOS COSTA</t>
  </si>
  <si>
    <t>ERICA MARIA SILVA</t>
  </si>
  <si>
    <t>ERIVAM ARRUDA DE SOUSA</t>
  </si>
  <si>
    <t>FRANCIMARIO ALVES DA SILVA</t>
  </si>
  <si>
    <t>GERLANDIA BIDO RIBEIRO</t>
  </si>
  <si>
    <t>GIMENA GABRIELLY SOARES SALES DE OLIVEIRA</t>
  </si>
  <si>
    <t>JESSICA ARAUJO LEITE CAVALCANTE</t>
  </si>
  <si>
    <t>JOAO MENDES NETO</t>
  </si>
  <si>
    <t>JOAQUIM TOLENTINO LEITE NETO</t>
  </si>
  <si>
    <t>JORDEAN GONCALVES DOS SANTOS</t>
  </si>
  <si>
    <t>JORGE LUIZ DOS SANTOS RIOS</t>
  </si>
  <si>
    <t>JOSE ANDRELINO DA SILVA</t>
  </si>
  <si>
    <t>JOSE ERIVAN ARAUJO DOS SANTOS</t>
  </si>
  <si>
    <t>JOSE LEONCIO SOARES</t>
  </si>
  <si>
    <t>LAURA NITAO DINIZ</t>
  </si>
  <si>
    <t>LUCIANO RODRIGUES DE FIGUEIREDO</t>
  </si>
  <si>
    <t>MANOELA PEREIRA MARROCOS</t>
  </si>
  <si>
    <t>MARIA DO SOCORRO ALEXANDRINO</t>
  </si>
  <si>
    <t>MARIA DO SOCORRO FIGUEIREDO</t>
  </si>
  <si>
    <t>MARIA DUCILENE GONCALVES</t>
  </si>
  <si>
    <t>NEIDE JELMA CORCINO ALVES</t>
  </si>
  <si>
    <t>SOLANGE RODRIGUES DE OLIVEIRA</t>
  </si>
  <si>
    <t>VERA LUCIA LOPES NEVES</t>
  </si>
  <si>
    <t>WELLERSON ROSA LINO</t>
  </si>
  <si>
    <t>ANTONIA PAULINO DA SILVA RAMALHO</t>
  </si>
  <si>
    <t>ANTONIO DANTAS LOPES FILHO</t>
  </si>
  <si>
    <t>AUCENI INACIO GOMES MARTINS</t>
  </si>
  <si>
    <t>BRUNA GOMES MARTINS DA SILVA</t>
  </si>
  <si>
    <t>BRUNO ROMAO</t>
  </si>
  <si>
    <t>BRUNO SAMUEL MACEDO SOBRINHO</t>
  </si>
  <si>
    <t>DANIELE ROSADO DE SOUSA LEITE</t>
  </si>
  <si>
    <t>DEUSIMAR CAMPOS DA SILVA</t>
  </si>
  <si>
    <t>DONISETE MARIA DA SILVA AMORIM</t>
  </si>
  <si>
    <t>DONIVALDO CURINGA DOS SANTOS</t>
  </si>
  <si>
    <t>EULINE DA CONCEICAO SILVA</t>
  </si>
  <si>
    <t>FABIANA DANTAS DE SOUSA</t>
  </si>
  <si>
    <t>FRANCKNARDY TEOTONIO DE SOUSA</t>
  </si>
  <si>
    <t>IVONALDO PEREIRA DA SILVA</t>
  </si>
  <si>
    <t>JANAILDA MARIA DA SILVA</t>
  </si>
  <si>
    <t>JOSE AUCIRLEY ANTONIO DA SILVA</t>
  </si>
  <si>
    <t>JUDIVAN LIMA DA SILVA</t>
  </si>
  <si>
    <t>LUCELIA ROSA DOS SANTOS COSTA</t>
  </si>
  <si>
    <t>MARIA DO DESTERRO JANUARIO DA SILVA</t>
  </si>
  <si>
    <t>MARIA DO DISTERRO JULIAO DOS SANTOS SOUZA</t>
  </si>
  <si>
    <t>MARIA JOSE MARTINA DE SOUSA PEREIRA</t>
  </si>
  <si>
    <t>MARIA RAQUEL BIZERRA DE FREITAS SOUSA</t>
  </si>
  <si>
    <t>MARIA SALETE ROZADO NOBREGA</t>
  </si>
  <si>
    <t>PEDRO LEITE GUIMARAES NETTO</t>
  </si>
  <si>
    <t>RIVANIA RAIMUNDO DA SILVA BARREIRO</t>
  </si>
  <si>
    <t>ROZIMEIRA DAVID DA SILVA</t>
  </si>
  <si>
    <t>SILVANA FELIX DE OLIVEIRA</t>
  </si>
  <si>
    <t>SNADGYELL DAHASLEY BARROS LEAL</t>
  </si>
  <si>
    <t>VALDEREZ LOPES DA SILVA</t>
  </si>
  <si>
    <t>ANA LIGIA BATISTA DE SOUSA FERREIRA</t>
  </si>
  <si>
    <t>ANA PAULA PEREIRA TENORIO</t>
  </si>
  <si>
    <t>ANTONIO PAULINO SILVA FILHO</t>
  </si>
  <si>
    <t>DIOMEDES TOLENTINO DE ALMEIDA</t>
  </si>
  <si>
    <t>EDINA MARIA AVELINO DE ALMEIDA LOPES</t>
  </si>
  <si>
    <t>EDJANE MARIA ALVES BATISTA ALMEIDA</t>
  </si>
  <si>
    <t>ELENILDA AMARAL DA SILVA VALE</t>
  </si>
  <si>
    <t>ERIVAN ALMEIDA CALDAS</t>
  </si>
  <si>
    <t>ESMAILDO PEREIRA</t>
  </si>
  <si>
    <t>JESUS CARLOS TIBURTINO BRASIL</t>
  </si>
  <si>
    <t>JOAO MAMEDE BEZERRA</t>
  </si>
  <si>
    <t>JOAO MANOEL DOS SANTOS</t>
  </si>
  <si>
    <t>JOSE ALVINO NETO</t>
  </si>
  <si>
    <t>LUANA RUFINO ARAUJO DA SILVA</t>
  </si>
  <si>
    <t>LUCIANA RUFINO DE ARAUJO GONCALVES</t>
  </si>
  <si>
    <t>MARCELE AVELINO DE ALMEIDA TOLENTINO</t>
  </si>
  <si>
    <t>MARIA DE FATIMA ALMEIDA SILVA</t>
  </si>
  <si>
    <t>MARIA DE FATIMA CARVALHO COSTA</t>
  </si>
  <si>
    <t>MARIA DE FATIMA DE SOUZA LEITE</t>
  </si>
  <si>
    <t>MARIA DO SOCORRO CALDAS TEOTONIO</t>
  </si>
  <si>
    <t>MARIA DO SOCORRO LEITE ALMEIDA</t>
  </si>
  <si>
    <t>MARIA DO SOCORRO LEITE CALDAS GONCALVES</t>
  </si>
  <si>
    <t>MARIA ESTHEFANY BARBOSA DA SILVA</t>
  </si>
  <si>
    <t>PAULA LUCELIA OLIVEIRA QUEIROZ</t>
  </si>
  <si>
    <t>SAMARA FILISMINO DE LIMA</t>
  </si>
  <si>
    <t>SEVERINO AFONSO JUNIOR</t>
  </si>
  <si>
    <t>TAYNARA TOME VIANA</t>
  </si>
  <si>
    <t>VANDEILTON BATISTA FIALHO</t>
  </si>
  <si>
    <t>EDILENE GABRIEL DE SOUSA BATISTA</t>
  </si>
  <si>
    <t>FRANCISCA LEITE MACEDO</t>
  </si>
  <si>
    <t>GEINY JOSINO DE ALMEIDA SILVA</t>
  </si>
  <si>
    <t>GILMARIA LEITE BRUNO</t>
  </si>
  <si>
    <t>ILMARIA LEITE DE OLIVEIRA ALIXANDRINO</t>
  </si>
  <si>
    <t>MARIA AURICELIA DE LIMA CALDAS</t>
  </si>
  <si>
    <t>MARIA DAS GRACAS BATISTA DE CALDAS GUIMARAES</t>
  </si>
  <si>
    <t>MARIA LUCIA MENDES LUCENA</t>
  </si>
  <si>
    <t>MARIA LUCIA OLIVEIRA</t>
  </si>
  <si>
    <t>MARINALVA ADJUTO LEITE DE ALMEIDA</t>
  </si>
  <si>
    <t>RITA LIMEIRA DE JESUS</t>
  </si>
  <si>
    <t>SERGIO GUIMARAES LEITE</t>
  </si>
  <si>
    <t>ANGELA MARIA DOS SANTOS LIMA</t>
  </si>
  <si>
    <t>CIDINELIO TRAJANO DA SILVA</t>
  </si>
  <si>
    <t>CLEIDIANE COSTA DE SOUSA</t>
  </si>
  <si>
    <t>COSMO RODRIGUES DA SILVA</t>
  </si>
  <si>
    <t>DAMIANA ANALICIA DA SILVA BATISTA PONCHET</t>
  </si>
  <si>
    <t>GILMARA BEZERRA DINIZ</t>
  </si>
  <si>
    <t>GISELLE RIBEIRO DOS SANTOS FERNANDES</t>
  </si>
  <si>
    <t>JANAINA OLIVEIRA DA COSTA</t>
  </si>
  <si>
    <t>JOANA FORTUNATO DA SILVA SOARES</t>
  </si>
  <si>
    <t>JOSE CARLOS CLAUDINO DA SILVA</t>
  </si>
  <si>
    <t>JOSE GILDEMBERG ARAUJO</t>
  </si>
  <si>
    <t>JOSE JAELSON TEOTONIO DE SOUSA</t>
  </si>
  <si>
    <t>JOSE VICTOR FRANCELINO DE SOUZA</t>
  </si>
  <si>
    <t>JOSEFA FERNANDA FELIX DE OLIVEIRA</t>
  </si>
  <si>
    <t>JOSEFA VALCELANIA DE CALDAS JUVITO</t>
  </si>
  <si>
    <t>JOSIAS TOLENTINO</t>
  </si>
  <si>
    <t>LUENIA PRUDENCIO DE SOUSA</t>
  </si>
  <si>
    <t>MARIA DA CONCEICAO OLIVEIRA NAZARIO</t>
  </si>
  <si>
    <t>MARIA JANCILMA FLORENTINO DE LACERDA</t>
  </si>
  <si>
    <t>MAYARA TEOTONIO RUFINO</t>
  </si>
  <si>
    <t>NALBERLANIA ALVES CHAGAS PAULINO</t>
  </si>
  <si>
    <t>PEDRO HENRIQUE RODRIGUES DE OLIVEIRA</t>
  </si>
  <si>
    <t>ROMARIO VERISSIMO FELIX DE MELO</t>
  </si>
  <si>
    <t>SAULO CLEMENTINO LOPES</t>
  </si>
  <si>
    <t>SAYONARA FERNANDES TEOTONIO</t>
  </si>
  <si>
    <t>VERONICA MARIA DE SOUSA</t>
  </si>
  <si>
    <t>WELYSON NASCIMNENTO DA SILVA</t>
  </si>
  <si>
    <t>MARIA DO SOCORRO ALMEIDA ALVARENGA</t>
  </si>
  <si>
    <t>ARTUNHO DE ARAUJO FARIAS</t>
  </si>
  <si>
    <t>CLERIA EFIGENIA DE OLIVEIRA HILARIO</t>
  </si>
  <si>
    <t>EDILENE CRISTOVAO DA NOBREGA</t>
  </si>
  <si>
    <t>ESMAILDO PEREIRA JUNIOR</t>
  </si>
  <si>
    <t>INEZ DE ARAUJO DA SILVA REMIGIO BATISTA</t>
  </si>
  <si>
    <t>JEAN KARLOS CARDOSO RAMOS</t>
  </si>
  <si>
    <t>JOSE NEUDO LOPES</t>
  </si>
  <si>
    <t>MANOEL GELSON GERVAZIO DA SILVA</t>
  </si>
  <si>
    <t>MARIA ALUIZA DE ARAUJO DA SILVA REMIGIO</t>
  </si>
  <si>
    <t>MARIA DO SOCORRO GONCALVES LEITE</t>
  </si>
  <si>
    <t>MARIA LEANOURA LEONARDO E LACERDA</t>
  </si>
  <si>
    <t>MARIA LOPES MOREIRA</t>
  </si>
  <si>
    <t>MARIA PATRICIA DE ALMEIDA</t>
  </si>
  <si>
    <t>RENE WELLINHTON ARAUJO</t>
  </si>
  <si>
    <t>TARCIO MAMEDE MARIZ</t>
  </si>
  <si>
    <t>YANA MARTA FERREIRA DE ARAUJO</t>
  </si>
  <si>
    <t>ADAILTON BATISTA GAMBARRA DE OLIVEIRA</t>
  </si>
  <si>
    <t>ANA LETICIA SALVIANO NASCIMENTO</t>
  </si>
  <si>
    <t>ANNA CRISTHINA PALITOT REMIGIO ALVES</t>
  </si>
  <si>
    <t>ANTONIO RUFINO LEITE</t>
  </si>
  <si>
    <t>BENNETTE RICARDO CARVALHO FARIAS ANTAS</t>
  </si>
  <si>
    <t>CICERO PAULINO DOS SANTOS COSTA ARAUJO</t>
  </si>
  <si>
    <t>DORGIVAL TOLENTINO FILHO</t>
  </si>
  <si>
    <t>EDIS INOCENCIO DA SILVA</t>
  </si>
  <si>
    <t>ELUZIMAR VALE DA SILVA</t>
  </si>
  <si>
    <t>EROTILDES MARIA DA SILVA</t>
  </si>
  <si>
    <t>FABIO RUFINO DE LIMA</t>
  </si>
  <si>
    <t>FRANCISCO DE ASSIS FELIPE BITU</t>
  </si>
  <si>
    <t>GILMARA FERNANDA PEREIRA COSTA</t>
  </si>
  <si>
    <t>HELLAYNE ROSY FERNANDES BATISTA</t>
  </si>
  <si>
    <t>IRENE MARIA DA CONCEICAO NETA</t>
  </si>
  <si>
    <t>JOANA GOMES DE SOUSA</t>
  </si>
  <si>
    <t>JOSE MARCOS NETO BERNARDO</t>
  </si>
  <si>
    <t>JOSE VIANEZ TONICO</t>
  </si>
  <si>
    <t>LIDIANE SANTOS DO NASCIMENTO</t>
  </si>
  <si>
    <t>LUCAS DE ANDRADE BARROS</t>
  </si>
  <si>
    <t>LUCIA MARIA DA SILVA</t>
  </si>
  <si>
    <t>MARGARIDA ALACOQUE MARIZ FLORIANO</t>
  </si>
  <si>
    <t>MARGARIDA LOPES FERREIRA</t>
  </si>
  <si>
    <t>MARIA CICLEIDE FERREIRA</t>
  </si>
  <si>
    <t>MARIA DA CONCEICAO RUFINO ARAUJO CARVALHO</t>
  </si>
  <si>
    <t>MARIA DO SOCORRO AMBROZIO DOS SANTOS</t>
  </si>
  <si>
    <t>MARIA ERINALDA ALVES BRAGA</t>
  </si>
  <si>
    <t>MARIA FRANCYHERLA MIGUEL DA SILVA LEITE</t>
  </si>
  <si>
    <t>MARIA LUCIA BRAZ</t>
  </si>
  <si>
    <t>MARIA SALOME GONCALVES LEITE</t>
  </si>
  <si>
    <t>MARTINS DE SOUZA</t>
  </si>
  <si>
    <t>MATHEUS LUAN GUEDES DA SILVA</t>
  </si>
  <si>
    <t>NILZA NADJA PAULA GOMES LEITE</t>
  </si>
  <si>
    <t>RAIMUNDA GOMES FERREIRA</t>
  </si>
  <si>
    <t>REGINA MARIA ALVES DE ARAUJO</t>
  </si>
  <si>
    <t>REGINA SHELLY DE ALMEIDA MONTEIRO CABRAL</t>
  </si>
  <si>
    <t>RITA MARIA LIMA CAVALCANTI</t>
  </si>
  <si>
    <t>SARA MARIA FARIAS DE MACEDO RUFINO</t>
  </si>
  <si>
    <t>SHEILA DE SA LEITE FERREIRA LACERDA</t>
  </si>
  <si>
    <t>SONIA CLEMIRA LEONARDO DE ALENCAR</t>
  </si>
  <si>
    <t>TEREZINHA SOARES PEREIRA</t>
  </si>
  <si>
    <t>TOME LEITE FERREIRA</t>
  </si>
  <si>
    <t>VANDERLUCIA TOMAZ DE SOUZA BRITO LIRA</t>
  </si>
  <si>
    <t>ANNA SUEMY VIEIRA DA SILVA</t>
  </si>
  <si>
    <t>AURENIR PEREIRA LACERDA VIEIRA</t>
  </si>
  <si>
    <t>BRIGDA DANIELLA RODRIGUES LACERDA</t>
  </si>
  <si>
    <t>CARMONILDA DO NASCIMENTO</t>
  </si>
  <si>
    <t>CICERA SOARES ALVES RAMALHO</t>
  </si>
  <si>
    <t>EDILANIA CASSIA RAMALHO ALVES</t>
  </si>
  <si>
    <t>EDUARDO FERNANDES DA SILVA OLIVEIRA</t>
  </si>
  <si>
    <t>FRANCISCA PEREIRA DA SILVA</t>
  </si>
  <si>
    <t>FRANCISCO ERMESON MARQUES DE SOUSA</t>
  </si>
  <si>
    <t>INES LUCIA NUNES LACERDA</t>
  </si>
  <si>
    <t>JOANA DARC RODRIGUES DE FRANCA CARVALHO</t>
  </si>
  <si>
    <t>JOANA DARCK NUNES DE LUCENA</t>
  </si>
  <si>
    <t>JOELMA FIGUEIREDO SOUSA RODRIGUES</t>
  </si>
  <si>
    <t>JOSE VIEIRA RODRIGUES</t>
  </si>
  <si>
    <t>JOSEFA EMILIANY BARROS DE SOUSA DOS REIS</t>
  </si>
  <si>
    <t>LEANDRO RODRIGUES FERREIRA</t>
  </si>
  <si>
    <t>MARIA DE FATIMA PEREIRA DA SILVA DE SOUSA</t>
  </si>
  <si>
    <t>MARIA DE LOURDES OLIVEIRA AUGUSTO XAVIER</t>
  </si>
  <si>
    <t>MARIA JOSEFA FIGUEIREDO DA SILVA</t>
  </si>
  <si>
    <t>RAIMUNDO NONATO MARTINS PEREIRA</t>
  </si>
  <si>
    <t>VALQUIRIA LIERGE DE MELO RAMALHO</t>
  </si>
  <si>
    <t>YUSAYAKY TAKASHY XAVIER ONUMA</t>
  </si>
  <si>
    <t>ADILMA LAURENTINO DE LIMA MARQUES</t>
  </si>
  <si>
    <t>ANA LOPES DE LIMA MANGUEIRA</t>
  </si>
  <si>
    <t>ANTONIO TEIXEIRA RUFINO</t>
  </si>
  <si>
    <t>AUDECIR CORTE DE MORAIS</t>
  </si>
  <si>
    <t>CICERA MOREIRA DE MOURA</t>
  </si>
  <si>
    <t>CICERO PEREIRA DOS SANTOS</t>
  </si>
  <si>
    <t>DENIS MARQUES DE LIMA</t>
  </si>
  <si>
    <t>EDINAELIS LUCENA DA SILVA</t>
  </si>
  <si>
    <t>ELIONARDO MARTINS DA SILVA</t>
  </si>
  <si>
    <t>ELIZANGELA FERREIRA DOS SANTOS SOUSA</t>
  </si>
  <si>
    <t>ESPEDITO ALDECI MANGUEIRA DINIZ</t>
  </si>
  <si>
    <t>FRANCIELDA VIEIRA DE OLIVEIRA SOUSA</t>
  </si>
  <si>
    <t>FRANCISCO CANDIDO DUARTE</t>
  </si>
  <si>
    <t>GERMANA ALVES GOMES</t>
  </si>
  <si>
    <t>GILVAN FERREIRA LEITE</t>
  </si>
  <si>
    <t>HOSANA TEIXEIRA DE SOUSA</t>
  </si>
  <si>
    <t>INEZ GONZAGA RIBEIRO INACIO</t>
  </si>
  <si>
    <t>JACKELINE FERREIRA SIMOES MANGUEIRA</t>
  </si>
  <si>
    <t>JORGE FERREIRA SIMOES</t>
  </si>
  <si>
    <t>JOSE NICOLAU DOS SANTOS</t>
  </si>
  <si>
    <t>JOSE RODOLFO DA SILVA SANTOS</t>
  </si>
  <si>
    <t>JOSEFA PEREIRA DE SOUSA</t>
  </si>
  <si>
    <t>LINDOVAN MANGUEIRA DOS SANTOS</t>
  </si>
  <si>
    <t>MARCOS FABIANO OLIVEIRA MANGUEIRA</t>
  </si>
  <si>
    <t>MARIA DE FATIMA VIEIRA DE SOUSA</t>
  </si>
  <si>
    <t>MARIA EDIUZA INACIO MANGUEIRA</t>
  </si>
  <si>
    <t>MARIA ENEIDE RODRIGUES CARTAXO</t>
  </si>
  <si>
    <t>MARIA JOSIVANIA CORDEIRO CAMPOS SOUZA</t>
  </si>
  <si>
    <t>MAYSA PEREIRA DE MOURA</t>
  </si>
  <si>
    <t>MIKAELY NUNES RUFINO</t>
  </si>
  <si>
    <t>MIKELY NUNES RUFINO</t>
  </si>
  <si>
    <t>MONICA REGINA INACIO MARTINS</t>
  </si>
  <si>
    <t>NAIDE PEREIRA LOPES</t>
  </si>
  <si>
    <t>OTONIEL INACIO DA SILVA</t>
  </si>
  <si>
    <t>PATRICIA RICASSIA INACIO</t>
  </si>
  <si>
    <t>PAULO CEZAR RODRIGUES DA SILVA</t>
  </si>
  <si>
    <t>PLINIO DE SOUSA MANGUEIRA</t>
  </si>
  <si>
    <t>RAFAELA PEREIRA DA SILVA</t>
  </si>
  <si>
    <t>SALATIEL BRAZ RODRIGUES</t>
  </si>
  <si>
    <t>VERONICA FERREIRA VIEIRA</t>
  </si>
  <si>
    <t>CLEIDE EPAMINONDAS DE SOUZA LOPES</t>
  </si>
  <si>
    <t>DELMIRA LEITE DA SILVA PAULO</t>
  </si>
  <si>
    <t>FRANCISCA FRANCIVANIA ARAUJO</t>
  </si>
  <si>
    <t>FRANCISCO TEIXEIRA ANGELO</t>
  </si>
  <si>
    <t>FRANCISCO TOMAZ NETO</t>
  </si>
  <si>
    <t>GERALDA SOARES DE LACERDA ARAUJO</t>
  </si>
  <si>
    <t>GILMARA PASSOS SOARES DE LIMA</t>
  </si>
  <si>
    <t>GILVANEIDE FRANCISCO DA SILVA ARAUJO</t>
  </si>
  <si>
    <t>IRENE NETA DE ARAUJO</t>
  </si>
  <si>
    <t>JOAQUIM LOPES PINTO</t>
  </si>
  <si>
    <t>JOELYSSON DE ARAUJO QUEIROZ</t>
  </si>
  <si>
    <t>JOSE CLERIO DE OLIVEIRA</t>
  </si>
  <si>
    <t>JOSE CLERIO DE OLIVEIRA II</t>
  </si>
  <si>
    <t>JOSE PAULO FILHO</t>
  </si>
  <si>
    <t>JOSE ROBERTO PINTO</t>
  </si>
  <si>
    <t>JOSELIO PEREIRA RODRIGUES LEITE</t>
  </si>
  <si>
    <t>JULIO DA SILVA DE MORAIS</t>
  </si>
  <si>
    <t>LENILDO MORAIS DOS SANTOS</t>
  </si>
  <si>
    <t>LUANA ANANIAS DA SILVA CHAGAS</t>
  </si>
  <si>
    <t>MARIA DA CONCEICAO COSTA ARAUJO LOPES</t>
  </si>
  <si>
    <t>MARIA DA CONCEICAO FERREIRA</t>
  </si>
  <si>
    <t>MARIA DA GUIA FLOR DA SILVA</t>
  </si>
  <si>
    <t>MARIA ELMA ALENCAR LIMA</t>
  </si>
  <si>
    <t>NILKER FELIPE AMANCIO CORDEIRO</t>
  </si>
  <si>
    <t>RAILSON CIDENNYS LOURENCO LEITE</t>
  </si>
  <si>
    <t>THIAGO CIRILO ALVINO</t>
  </si>
  <si>
    <t>UMBELINA ANTAS BARBOZA</t>
  </si>
  <si>
    <t>ANA IVOMARA LEITE GUIMARAES</t>
  </si>
  <si>
    <t>ANTONIA SATURNINO LOPES</t>
  </si>
  <si>
    <t>ARLINDA LOPES HENRIQUE</t>
  </si>
  <si>
    <t>EDINO CEZAR FERREIRA LIMA</t>
  </si>
  <si>
    <t>ENANDIA ALVES CARNAUBA LOPES</t>
  </si>
  <si>
    <t>FRANCISCA VERALUCIA ALVES</t>
  </si>
  <si>
    <t>GESSONIA CRISTINA ANDRADE DE SOUSA</t>
  </si>
  <si>
    <t>IVOMIRES PINTO RAMALHO</t>
  </si>
  <si>
    <t>JACKELINE ROCHA</t>
  </si>
  <si>
    <t>JOSE LOPES DA SILVA</t>
  </si>
  <si>
    <t>JOSE RENNAN FERREIRA LOPES</t>
  </si>
  <si>
    <t>JOSE VAMBERTO LOPES</t>
  </si>
  <si>
    <t>JOSE WILNER TOMAZ CRUZ DA SILVA</t>
  </si>
  <si>
    <t>JOSEFA KATIA DE SOUSA LACERDA</t>
  </si>
  <si>
    <t>JOSEFA LIMA DE OLIVEIRA FERREIRA</t>
  </si>
  <si>
    <t>JOSEFA LUCIANA LIMA LOPES ARAUJO</t>
  </si>
  <si>
    <t>LAUDETE ANALIA DA SILVA</t>
  </si>
  <si>
    <t>LEYLANE KAROLAYNE MENDONCA DA SILVA</t>
  </si>
  <si>
    <t>LUCIVAGNA MORAIS DA SILVA ALVES</t>
  </si>
  <si>
    <t>LUZIA VACELUCIA LOPES ALVES DE LUCENA</t>
  </si>
  <si>
    <t>MARIA DO SOCORRO PEREIRA LOPES</t>
  </si>
  <si>
    <t>MARIA GLORIA LOPES DE SOUZA</t>
  </si>
  <si>
    <t>MARIA JOZEANA BARBOSA RAMALHO</t>
  </si>
  <si>
    <t>MARIA ZILDA PEREIRA LOPES</t>
  </si>
  <si>
    <t>MARIJANHA LEITE DE ARAUJO LOPES</t>
  </si>
  <si>
    <t>NIWLANDES DE FARIAS ARAUJO</t>
  </si>
  <si>
    <t>QUERUBINA ALEXANDRA DE LIMA FERREIRA</t>
  </si>
  <si>
    <t>RICARDO BRUNO ALVES DA SILVA</t>
  </si>
  <si>
    <t>RITA LOPES DE SOUSA</t>
  </si>
  <si>
    <t>VERA LUCIA VIEIRA MIGUEL</t>
  </si>
  <si>
    <t>WELTON GEREMIAS EMIDIO LOPES</t>
  </si>
  <si>
    <t>ALAN LEITE PEREIRA</t>
  </si>
  <si>
    <t>ALUIZIO ABILIO DE SOUZA</t>
  </si>
  <si>
    <t>FRANCISCO DANILO DA SILVA GOMES</t>
  </si>
  <si>
    <t>HELENA TRAJANO DA SILVA</t>
  </si>
  <si>
    <t>JOAO BATISTA DE SOUSA</t>
  </si>
  <si>
    <t>JOSE ROMARIO TRAJANO</t>
  </si>
  <si>
    <t>MARIA GISLENE DOS SANTOS BENTO</t>
  </si>
  <si>
    <t>MARIA MARGARETE DE SOUZA</t>
  </si>
  <si>
    <t>MARIA ROSILANE DA SILVA</t>
  </si>
  <si>
    <t>MARIA VALDEREIS DOS SANTOS SILVA</t>
  </si>
  <si>
    <t>TEREZA DIONISIO TAVARES DE ABREU</t>
  </si>
  <si>
    <t>THALLISSON NATTANAEL DOS SANTOS SOUZA</t>
  </si>
  <si>
    <t>WEVERTON LEITE DE OLIVEIRA</t>
  </si>
  <si>
    <t>ANTONINA MARIA DA CONCEICAO NETA</t>
  </si>
  <si>
    <t>DAVID JERFESON PEREIRA</t>
  </si>
  <si>
    <t>DYANNE SILVA SOUSA</t>
  </si>
  <si>
    <t>FREDIANO LUCAS DA SILVA</t>
  </si>
  <si>
    <t>GETULIO LACERDA MEDEIROS</t>
  </si>
  <si>
    <t>HILARIO DE OLIVEIRA FILHO</t>
  </si>
  <si>
    <t>JOSE AILSON PAIVA SILVA</t>
  </si>
  <si>
    <t>JOSE ISMAELTON PEREIRA DE ANDRADE</t>
  </si>
  <si>
    <t>LAERTE FRANCISCO DA COSTA</t>
  </si>
  <si>
    <t>LAUDEFANIA SOARES DA SILVA</t>
  </si>
  <si>
    <t>MARIA ADALGIZA BRAGA ANGELO DE ALMEIDA</t>
  </si>
  <si>
    <t>MARIA DE FATIMA DANTAS DA SILVA</t>
  </si>
  <si>
    <t>MARTA DANIELLY JALES ELIAS</t>
  </si>
  <si>
    <t>MONICA KELLY DE ANDRADE GOMES CORTEZ</t>
  </si>
  <si>
    <t>ROSICLEIDE PEREIRA DANTAS</t>
  </si>
  <si>
    <t>VERANITA FREITAS TEIXEIRA</t>
  </si>
  <si>
    <t>WAGNA BRAGA MEDEIROS</t>
  </si>
  <si>
    <t>AGUINALDO GOMES</t>
  </si>
  <si>
    <t>ALLISSON MAGNO GOMES PEREIRA</t>
  </si>
  <si>
    <t>ANA CATIA ALVES DA SILVA</t>
  </si>
  <si>
    <t>ARTEDIA DERLIAN DANTAS DE OLIVEIRA LINHARES</t>
  </si>
  <si>
    <t>BENEDITA FERNANDES DA SILVA</t>
  </si>
  <si>
    <t>BENEDITO LEITE DA SILVA</t>
  </si>
  <si>
    <t>DALVANIRA DANTAS MARTINS</t>
  </si>
  <si>
    <t>DIEGO DANTAS DE OLIVEIRA</t>
  </si>
  <si>
    <t>EDVANIA BATISTA DE MORAIS</t>
  </si>
  <si>
    <t>FRANCISCO CARLOS RODRIGUES SANTOS</t>
  </si>
  <si>
    <t>GENARIO AZEVEDO DOS SANTOS</t>
  </si>
  <si>
    <t>GERALDA AIRES DANTAS</t>
  </si>
  <si>
    <t>GILMAR GOMES DA SILVA</t>
  </si>
  <si>
    <t>HELIO CUSTODIO DA SILVA</t>
  </si>
  <si>
    <t>IRENE PEREIRA DA SILVA</t>
  </si>
  <si>
    <t>JOAO PAULO JALES DA SILVA</t>
  </si>
  <si>
    <t>JOAO PAULO SARAIVA SILVA</t>
  </si>
  <si>
    <t>JOSE AUGUSTO SOBRINHO NETO</t>
  </si>
  <si>
    <t>KLEBER ANTONIO VIANA DOS SANTOS</t>
  </si>
  <si>
    <t>MARIA BATISTA SANTIAGO SILVA</t>
  </si>
  <si>
    <t>OZANIRO OLIMPIO MAIA</t>
  </si>
  <si>
    <t>REJANE ANDRADE DE MEDEIROS FERREIRA</t>
  </si>
  <si>
    <t>SANDRA TARGINO DA SILVA</t>
  </si>
  <si>
    <t>SHYLTON QUEIROZ DE LIMA</t>
  </si>
  <si>
    <t>TEREZINHA FERREIRA DO AMARAL NETA</t>
  </si>
  <si>
    <t>VERONICA JALES DANTAS</t>
  </si>
  <si>
    <t>ANTONIO JOSE DE ALMEIDA</t>
  </si>
  <si>
    <t>AUZENI ANANIAS DA COSTA LIMA</t>
  </si>
  <si>
    <t>BENEDITO TORRES FILHO</t>
  </si>
  <si>
    <t>DANIEL NILDECIO DA SILVA</t>
  </si>
  <si>
    <t>FLAVIA DE ARAUJO CORDEIRO GONCALVES</t>
  </si>
  <si>
    <t>FRANCISCA FERNANDA DE OLIVEIRA SATIRO</t>
  </si>
  <si>
    <t>FRANCISCO ANDRE FERREIRA PAULINO</t>
  </si>
  <si>
    <t>FRANCISCO VIEIRA DE OLIVEIRA</t>
  </si>
  <si>
    <t>FRANCIVALDO MARTINS DE OLIVEIRA</t>
  </si>
  <si>
    <t>HELIO SOARES DA SILVA</t>
  </si>
  <si>
    <t>IZABEL CRISTINA FERREIRA DA CRUZ</t>
  </si>
  <si>
    <t>JAFIA EDUARDA DA SILVA ARAUJO</t>
  </si>
  <si>
    <t>LUCICLEIDE DA SILVA</t>
  </si>
  <si>
    <t>MAURO VENICIUS DE LIMA</t>
  </si>
  <si>
    <t>MAY IAKULO TARGINO DA SILVA</t>
  </si>
  <si>
    <t>NATALHA DA SILVA ALMEIDA</t>
  </si>
  <si>
    <t>RAFAEL DA SILVA ALVES</t>
  </si>
  <si>
    <t>WAGNE DANTAS DE PAZ</t>
  </si>
  <si>
    <t>DIEGO FERREIRA DANTAS</t>
  </si>
  <si>
    <t>FRANCISCO FERREIRA DE LIMA FILHO</t>
  </si>
  <si>
    <t>GILMAR ALVES TEIXEIRA</t>
  </si>
  <si>
    <t>JACIRONEIDO VENANCIO DA SILVA</t>
  </si>
  <si>
    <t>JESSICA MIRELLY DANTAS DE MELO</t>
  </si>
  <si>
    <t>LUZIMAR DE ARAUJO</t>
  </si>
  <si>
    <t>MARCOS MARCIEL ALVES</t>
  </si>
  <si>
    <t>PATRICIA WANDERLEY NUNES</t>
  </si>
  <si>
    <t>RITA OLIVEIRA DE SOUSA NETA</t>
  </si>
  <si>
    <t>ROSILEIDE MESQUITA LIMA DE OLIVEIRA</t>
  </si>
  <si>
    <t>SANDERLANDE TRAJANO DE SOUSA</t>
  </si>
  <si>
    <t>ALYSON HITLER DANTAS BRAGA</t>
  </si>
  <si>
    <t>AMANDA LAYANE DANTAS BRAGA</t>
  </si>
  <si>
    <t>ANTONIO GUEDES DE SOUSA</t>
  </si>
  <si>
    <t>CLEVERTON FERNANDES CARDOSO</t>
  </si>
  <si>
    <t>DAMIAO BARBOSA DUTRA</t>
  </si>
  <si>
    <t>DEBORA ARAUJO DE MEDEIROS</t>
  </si>
  <si>
    <t>ELIESIO ALVES DA SILVA</t>
  </si>
  <si>
    <t>ELYKLAUCIO OLINTO BRAGA</t>
  </si>
  <si>
    <t>FELIPE GOMES ALVES</t>
  </si>
  <si>
    <t>FRANCILIAN NOBRE DA COSTA FERNANDES</t>
  </si>
  <si>
    <t>FRANKLEBER BRAGA LINHARES</t>
  </si>
  <si>
    <t>GHEYZNA HARY FERNANDES VIEIRA</t>
  </si>
  <si>
    <t>GIRLANDY PEREIRA DA COSTA</t>
  </si>
  <si>
    <t>JANEKELLY GOMES BRAGA</t>
  </si>
  <si>
    <t>KARLA JEANE GOMES SILVEIRA DE ALENCAR MAIA</t>
  </si>
  <si>
    <t>NATAN JOSE FERNANDES</t>
  </si>
  <si>
    <t>ONALDO FERNANDES MAIA</t>
  </si>
  <si>
    <t>PATRICIA RICHELE DE SOUSA</t>
  </si>
  <si>
    <t>SANDERSON DOS SANTOS SILVA</t>
  </si>
  <si>
    <t>SOLANGE DA SILVA ELIAS</t>
  </si>
  <si>
    <t>WESCLEY NOBRE DA SILVA</t>
  </si>
  <si>
    <t>AILTON ARAUJO DA SILVA</t>
  </si>
  <si>
    <t>ALDENICE BARBOSA DOS SANTOS</t>
  </si>
  <si>
    <t>ANA MARIA DUTRA PEREIRA</t>
  </si>
  <si>
    <t>ANDREIA ALVES DE BRITO OLIVEIRA</t>
  </si>
  <si>
    <t>BRENDA DE MEDEIROS LIMA</t>
  </si>
  <si>
    <t>CAIRO LIMA OLIVEIRA ALMEIDA</t>
  </si>
  <si>
    <t>CARLOS ALBERTO GARCIA DE OLIVEIRA</t>
  </si>
  <si>
    <t>CLEMENTINO JOSE LINHARES DE OLIVEIRA</t>
  </si>
  <si>
    <t>FRANCISCA PAULA DUTRA LINHARES</t>
  </si>
  <si>
    <t>FRANCISCO ALBERTINO GOMES</t>
  </si>
  <si>
    <t>FRANCISCO BORGES DE ARAUJO</t>
  </si>
  <si>
    <t>JOSE CLAUDIO SILVEIRA DOS SANTOS</t>
  </si>
  <si>
    <t>JOSE ODIVIO LOBO MAIA</t>
  </si>
  <si>
    <t>MARIA DAS GRACAS DUTRA DE OLIVEIRA AZEVEDO</t>
  </si>
  <si>
    <t>MARIA DO SOCORRO PEREIRA GOMES</t>
  </si>
  <si>
    <t>MOACIR ARAUJO DANTAS</t>
  </si>
  <si>
    <t>SERGIO GOMES SILVEIRA SOBRINHO</t>
  </si>
  <si>
    <t>THAYSA ALVES DA CRUZ MONTEIRO</t>
  </si>
  <si>
    <t>WENIA KAIRES FAUSTINO NUNES</t>
  </si>
  <si>
    <t>WILLA DA SILVA MEDEIROS</t>
  </si>
  <si>
    <t>ADOMAN JOSE DA SILVA</t>
  </si>
  <si>
    <t>ADRIANA DE FREITAS AMBROSIO VERAS</t>
  </si>
  <si>
    <t>AMARO JOSE DA MASCENA NETO</t>
  </si>
  <si>
    <t>ANASTACIO DA COSTA LIMA NETO</t>
  </si>
  <si>
    <t>ANTONIO CALIXTO NETO</t>
  </si>
  <si>
    <t>BRUNO DE PAIVA COSTA</t>
  </si>
  <si>
    <t>CARMEN CHRISTIANE ALVES DA SILVA</t>
  </si>
  <si>
    <t>DEUSANI PEREIRA DA SILVA</t>
  </si>
  <si>
    <t>DIEGO DE SOUZA</t>
  </si>
  <si>
    <t>DJAIRA CONRADO DA SILVA</t>
  </si>
  <si>
    <t>EDIVAN GUILHERMINO DA SILVA</t>
  </si>
  <si>
    <t>FABLENIA TATIANY DE FARIAS</t>
  </si>
  <si>
    <t>FRANCISCO SANDRO TORRES DA SILVA</t>
  </si>
  <si>
    <t>IGENARIO DE SOUZA BORGES</t>
  </si>
  <si>
    <t>ILDETE MARIA DA SILVA</t>
  </si>
  <si>
    <t>ISAAC BRUNO SILVA SOUZA</t>
  </si>
  <si>
    <t>JARISLENE BARRETO DOS SANTOS ANDRADE</t>
  </si>
  <si>
    <t>JEFFERSON MARTINS DE SOUSA</t>
  </si>
  <si>
    <t>JOAO LUCAS ALVES JUNIOR</t>
  </si>
  <si>
    <t>JOSENILDA ANDRADE DA SILVA FREITAS</t>
  </si>
  <si>
    <t>JOSIAS DANTAS DE ALENCAR</t>
  </si>
  <si>
    <t>JULIO CEZAR QUEIROGA DO AMARAL</t>
  </si>
  <si>
    <t>LIDIANE FONSECA DA SILVA</t>
  </si>
  <si>
    <t>LINDOBERTO VIEIRA DA SILVA</t>
  </si>
  <si>
    <t>LINDOMAR VIEIRA DA SILVA</t>
  </si>
  <si>
    <t>MAGNO DE SOUZA CARNEIRO</t>
  </si>
  <si>
    <t>MAGNUM MENDES BARRETO</t>
  </si>
  <si>
    <t>MANOEL ANDRADE DA SILVA NETO</t>
  </si>
  <si>
    <t>MARIA IRES VIEIRA DINIZ</t>
  </si>
  <si>
    <t>MARIA IZABEL ALVES DE FREITAS PAIXAO</t>
  </si>
  <si>
    <t>NEY ROBSON CONRADO DE MELO</t>
  </si>
  <si>
    <t>PRISCILA DA SILVA FERREIRA</t>
  </si>
  <si>
    <t>QUEDORLAOMER DE OLIVEIRAS VERAS</t>
  </si>
  <si>
    <t>QUEZIA MIRELE DA COSTA SILVA</t>
  </si>
  <si>
    <t>RENATO ESTEVAO DA SILVA</t>
  </si>
  <si>
    <t>SUELY DOS SANTOS OLIVEIRA FERREIRA</t>
  </si>
  <si>
    <t>VALDI BARRETO</t>
  </si>
  <si>
    <t>WASHINGTON GOMES DE LIMA</t>
  </si>
  <si>
    <t>YURI DOS SANTOS FERREIRA</t>
  </si>
  <si>
    <t>ANDRE LUCAS SANTOS DE OLIVEIRA</t>
  </si>
  <si>
    <t>DANIEL BARBOSA DE OLIVEIRA</t>
  </si>
  <si>
    <t>EDILANIA CRISTINA BARRETO</t>
  </si>
  <si>
    <t>EDINA ALVES DE ALENCAR</t>
  </si>
  <si>
    <t>EDINEIDA GOMES COSTA</t>
  </si>
  <si>
    <t>EDINIR FRANKLIN DE MESQUITA</t>
  </si>
  <si>
    <t>FRANCISCA MARINHO DE OLIVEIRA BARRETO</t>
  </si>
  <si>
    <t>GENALDO OLIVEIRA DE ARAUJO</t>
  </si>
  <si>
    <t>GEORGE PEREIRA DE OLIVEIRA</t>
  </si>
  <si>
    <t>GISMAR DOS SANTOS ROCHA</t>
  </si>
  <si>
    <t>JOAO FERNANDES PIMENTA NETO</t>
  </si>
  <si>
    <t>JORGE BATISTA TORRES</t>
  </si>
  <si>
    <t>JOSE CLEITON DOMINGOS DE SOUSA</t>
  </si>
  <si>
    <t>KILVIA PEREIRA DE ARAUJO GADELHA</t>
  </si>
  <si>
    <t>LAURENIZA OLIVEIRA DE LIMA</t>
  </si>
  <si>
    <t>LAURI OLIVEIRA DE LIMA</t>
  </si>
  <si>
    <t>LUCIANA PEREIRA SALDANHA</t>
  </si>
  <si>
    <t>MARCOS AURELIO DA SILVA SOUSA</t>
  </si>
  <si>
    <t>MARIA GORETE ALVES PEREIRA</t>
  </si>
  <si>
    <t>MARIANA LORENA DOS SANTOS SILVA</t>
  </si>
  <si>
    <t>MATHEUS DE MOURA E SILVA</t>
  </si>
  <si>
    <t>MOABE ALVES DA COSTA</t>
  </si>
  <si>
    <t>PATRICIA BARRETO TARGINO</t>
  </si>
  <si>
    <t>PRISCILA DE SOUSA BEZERRA SILVA</t>
  </si>
  <si>
    <t>ROSANGELA DE QUEIROZ LIMA</t>
  </si>
  <si>
    <t>ANTONIO RAFAEL DE QUEIROZ LIMA</t>
  </si>
  <si>
    <t>CALLINE DOS SANTOS MARTINS</t>
  </si>
  <si>
    <t>DANIELA DE OLIVEIRA BELTRAO GOMES</t>
  </si>
  <si>
    <t>DANUBIA DA SILVA BARBOSA</t>
  </si>
  <si>
    <t>DEUSILANIA SALDANHA SOUSA SOARES</t>
  </si>
  <si>
    <t>ERICA RENATA NOGUEIRA SA CAETANO</t>
  </si>
  <si>
    <t>FRANCISCO PINHEIRO DANTAS</t>
  </si>
  <si>
    <t>GILDEVAN DA SILVA DANTAS</t>
  </si>
  <si>
    <t>HERCILIO DE SOUSA NETO</t>
  </si>
  <si>
    <t>HERIK VIEIRA DE CARVALHO FONSECA</t>
  </si>
  <si>
    <t>HYAGO SARAIVA DOMINGOS</t>
  </si>
  <si>
    <t>JACIARA DANTAS GEMINIANO MAIA</t>
  </si>
  <si>
    <t>JAIRAM CAETANO DA SILVA</t>
  </si>
  <si>
    <t>JUCIARA SOUSA SANTANA</t>
  </si>
  <si>
    <t>KESSIA PATRICIA DE LIMA REZENDES</t>
  </si>
  <si>
    <t>LUIZ ANTONIO FERREIRA</t>
  </si>
  <si>
    <t>MARIA DE LOURDES LACERDA SOARES</t>
  </si>
  <si>
    <t>MARIA SURAVIA SOARES DINIZ CARNEIRO</t>
  </si>
  <si>
    <t>MARIA UDIENES FERREIRA CAVALCANTE DINIZ</t>
  </si>
  <si>
    <t>NEUSA HELENA MAIA DE SOUSA</t>
  </si>
  <si>
    <t>PALOMA LARISSA CAVALCANTE VIEIRA</t>
  </si>
  <si>
    <t>PAULA PERAZZO DE SOUZA BARBOSA</t>
  </si>
  <si>
    <t>PAULO SALES DOS SANTOS</t>
  </si>
  <si>
    <t>POLIANA SOARES DE SOUSA</t>
  </si>
  <si>
    <t>REGINALDO PEDRO DE LIMA SILVA</t>
  </si>
  <si>
    <t>ROBEVANIA ARAUJO LIMA DE SOUSA</t>
  </si>
  <si>
    <t>TAMISON PEDRO RIBEIRO DA NOBREGA</t>
  </si>
  <si>
    <t>UELDER ALVES GALDINO</t>
  </si>
  <si>
    <t>VALDILENE AGUIAR DINIZ SOUSA</t>
  </si>
  <si>
    <t>VANIA MARIA MACIEL DE LIMA</t>
  </si>
  <si>
    <t>ALEX PEREIRA DO NASCIMENTO</t>
  </si>
  <si>
    <t>ANGELINA ANDRE DE OLIVEIRA</t>
  </si>
  <si>
    <t>CIDIA CILENE DE FIGUEIREDO</t>
  </si>
  <si>
    <t>GETULIO TORRES DE OLIVEIRA</t>
  </si>
  <si>
    <t>ISABELLY MARIANNA SUASSUNA SANTOS</t>
  </si>
  <si>
    <t>JOSE ALMEIDA DA SILVA</t>
  </si>
  <si>
    <t>LUZINETE DE SOUSA SILVA</t>
  </si>
  <si>
    <t>ADNA KELLY VIEIRA DA SILVA</t>
  </si>
  <si>
    <t>CARLOS BARBOSA DE SOUSA</t>
  </si>
  <si>
    <t>CLAUBETE DO NASCIMENTO SILVA</t>
  </si>
  <si>
    <t>DANIELLE ALVES DANTAS</t>
  </si>
  <si>
    <t>ELISSANDRA DE OLIVEIRA FERNANDES</t>
  </si>
  <si>
    <t>FRANCISCO DAS CHAGAS SILVA</t>
  </si>
  <si>
    <t>GERSON DE SA LUCENA</t>
  </si>
  <si>
    <t>IARA MULLER GOMES BARRETO</t>
  </si>
  <si>
    <t>JACQUELINE BATISTA MARTINS</t>
  </si>
  <si>
    <t>JAILMA MENDES DE OLIVEIRA SILVA</t>
  </si>
  <si>
    <t>JONATAS QUEIROGA GUIMARAES</t>
  </si>
  <si>
    <t>LENIRA MARIA FERNANDES</t>
  </si>
  <si>
    <t>LIVIA LAYANNE DE PAIVA BEZERRA</t>
  </si>
  <si>
    <t>MARCOS VINICIUS ALVES MEDEIROS</t>
  </si>
  <si>
    <t>SEVERINO DE FIGUEREIDO NETO</t>
  </si>
  <si>
    <t>SHIRLEY MACLAINE LIMA OLIVEIRA</t>
  </si>
  <si>
    <t>VALERIA CAMILA SILVA MEDEIROS</t>
  </si>
  <si>
    <t>ADRIANA MAIZA DE OLIVEIRA</t>
  </si>
  <si>
    <t>ANA MARIA ALVES DE FREITAS SILVA</t>
  </si>
  <si>
    <t>ANA MARIA CARNEIRO ALMEIDA DINIZ</t>
  </si>
  <si>
    <t>ANCO MARCIO PAIVA DAS CHAGAS</t>
  </si>
  <si>
    <t>ANDERSON ALVES DE FREITAS</t>
  </si>
  <si>
    <t>BIANCA DOS SANTOS DANTAS</t>
  </si>
  <si>
    <t>CALISTRATA BEZERRA DE SOUZA BARRETO</t>
  </si>
  <si>
    <t>EDINALDO DA ROCHA ARNAUD</t>
  </si>
  <si>
    <t>FRANCINEIDE DANTAS DA SILVA</t>
  </si>
  <si>
    <t>FRANCISCO DANTAS VERAS NETO</t>
  </si>
  <si>
    <t>FRANCISCO GOMES DA SILVA</t>
  </si>
  <si>
    <t>GENILZA MARIA ALVERGA LIMA</t>
  </si>
  <si>
    <t>JOAO RIBEIRO DA NOBREGA NETO</t>
  </si>
  <si>
    <t>JOSE ALVES FONSECA</t>
  </si>
  <si>
    <t>JOSETE DE SOUSA SANTOS</t>
  </si>
  <si>
    <t>LARICE DA SILVA OLIVEIRA CRUZ</t>
  </si>
  <si>
    <t>LUCIA TERTULIANO DA SILVA BRITO</t>
  </si>
  <si>
    <t>MARCELO VIEIRA</t>
  </si>
  <si>
    <t>MARIA FABRICIO DE OLIVEIRA MUNIZ</t>
  </si>
  <si>
    <t>MARIA HONORINA DE SOUSA</t>
  </si>
  <si>
    <t>MARIA LUZINETE GOMES BARRETO FEITOSA</t>
  </si>
  <si>
    <t>MARIANE RAFAEL DA ROCHA</t>
  </si>
  <si>
    <t>MONICA MENEZES DE ALMEIDA SILVA</t>
  </si>
  <si>
    <t>PERLA CALISTO DA SILVA SAAVEDRA YPARRAGUIRRE</t>
  </si>
  <si>
    <t>SAUL SAAVEDRA YPARRAGUIRRE</t>
  </si>
  <si>
    <t>SUELENE BARRETO DE MELO</t>
  </si>
  <si>
    <t>VANERIA SOARES DE FREITAS ANDRADE</t>
  </si>
  <si>
    <t>ZELIA PEREIRA DA ROCHA</t>
  </si>
  <si>
    <t>CLOVES GOES ALVES DA SILVA NETO</t>
  </si>
  <si>
    <t>COSMO FRANCISCO DE LIMA</t>
  </si>
  <si>
    <t>FRANCISCA PAIVA DA SILVA PEREIRA</t>
  </si>
  <si>
    <t>HIANE GOMES DE AGUIAR</t>
  </si>
  <si>
    <t>JUCELIA ANIZIA OZORIO SOUSA</t>
  </si>
  <si>
    <t>MARIA ELIANE VIEIRA DANTAS</t>
  </si>
  <si>
    <t>DANIEL FELIX DO NASCIMENTO</t>
  </si>
  <si>
    <t>DANIELE DE ALMEIDA BRITO</t>
  </si>
  <si>
    <t>JOABE DA SILVA BRITO</t>
  </si>
  <si>
    <t>LUCICLEIDE ALVES FERNANDES</t>
  </si>
  <si>
    <t>FABRICIO DA SILVA AGUIAR</t>
  </si>
  <si>
    <t>JOSILENE FERNANDES SUASSUNA</t>
  </si>
  <si>
    <t>MAILDES SOARES DE OLIVEIRA</t>
  </si>
  <si>
    <t>PATRICIA NEBIA DA SILVA SA VIEIRA</t>
  </si>
  <si>
    <t>EDINETE KATIUSCIA BEZERRA DE SOUSA</t>
  </si>
  <si>
    <t>DERLLIANE REZENDES DOS SANTOS</t>
  </si>
  <si>
    <t>ELINOR DE LIMA ARAUJO</t>
  </si>
  <si>
    <t>EVA MARIA VERAS DE FREITAS</t>
  </si>
  <si>
    <t>HILDA CASSANDRA PINHEIRO ALVES</t>
  </si>
  <si>
    <t>ISTENIO MARINHO VAZ</t>
  </si>
  <si>
    <t>IVANDILSON FORTUNATO VIEIRA</t>
  </si>
  <si>
    <t>IVANILDE BARRETO DE BRITO</t>
  </si>
  <si>
    <t>JANILSON ALVES FERREIRA</t>
  </si>
  <si>
    <t>JESSE RAFAEL DE FIGUEIREDO JUNIOR</t>
  </si>
  <si>
    <t>JOELMA DA SILVA OLIVEIRA</t>
  </si>
  <si>
    <t>LAVOIZIE BEZERRA DINIZ</t>
  </si>
  <si>
    <t>LIVIA DAYZY RIBEIRO CAVALCANTE ARNAUD</t>
  </si>
  <si>
    <t>LUANA LARISSA VIEIRA OLIVEIRA</t>
  </si>
  <si>
    <t>MARIA LELIA BARRETO</t>
  </si>
  <si>
    <t>NATA DA SILVA AZEVEDO</t>
  </si>
  <si>
    <t>NAYARA KARLLA MONTENEGRO DE CARVALHO</t>
  </si>
  <si>
    <t>RITA DE CASSIA DANTAS FERREIRA</t>
  </si>
  <si>
    <t>ROBERTO MIGUEL DE LIMA</t>
  </si>
  <si>
    <t>THAMIRIS PEREIRA DA SILVA</t>
  </si>
  <si>
    <t>THAUANE BORGES DOS SANTOS</t>
  </si>
  <si>
    <t>ZAILTON VAGNER BARRETO DA COSTA</t>
  </si>
  <si>
    <t>ANA RAQUEL ALVES MUNIZ</t>
  </si>
  <si>
    <t>CHACON KENNEDY VIEIRA DE FREITAS</t>
  </si>
  <si>
    <t>DIEGO FRANCISCO DA SILVA</t>
  </si>
  <si>
    <t>DOUGLAS RODRIGUES DE SOUSA</t>
  </si>
  <si>
    <t>EDIMAR FERNANDES BENJAMIM</t>
  </si>
  <si>
    <t>ELIEUDES DE SOUSA CALADO</t>
  </si>
  <si>
    <t>FRANCISCO PEREIRA DA SILVA JUNIOR</t>
  </si>
  <si>
    <t>GERMANO DA SILVA SOUSA NETO</t>
  </si>
  <si>
    <t>ILMA MARTA DE FIGUEIREDO LOPES</t>
  </si>
  <si>
    <t>JOAO VITOR SILVA RODRIGUES</t>
  </si>
  <si>
    <t>LORENA FERNANDES DA SILVA</t>
  </si>
  <si>
    <t>LUANA PEREIRA DA SILVA</t>
  </si>
  <si>
    <t>MARCOS AURELIO DE SOUSA E SILVA</t>
  </si>
  <si>
    <t>MARIA DE FATIMA ALVES DE OLIVEIRA</t>
  </si>
  <si>
    <t>MARIA DO SOCORRO SILVA LIMA</t>
  </si>
  <si>
    <t>MARIA EDNA DA SILVA LIMA</t>
  </si>
  <si>
    <t>MARILIA KARLA ALVES DE OLIVEIRA MONTEIRO</t>
  </si>
  <si>
    <t>NIEDJA RAYANE DA SILVA SANTOS</t>
  </si>
  <si>
    <t>PRISCILA LIMA DE SOUSA</t>
  </si>
  <si>
    <t>SALVINO HENRIQUE DA SILVA</t>
  </si>
  <si>
    <t>THOMAS TADEU DE OLIVEIRA PEREIRA</t>
  </si>
  <si>
    <t>WANDERSON BRUNO DE OLIVEIRA</t>
  </si>
  <si>
    <t>ALEXSANDRO DUARTE BATISTA</t>
  </si>
  <si>
    <t>ALINE CRISTINA FERNANDES DE SOUZA</t>
  </si>
  <si>
    <t>ARYSTON JARBAS DE ALMEIDA SILVA</t>
  </si>
  <si>
    <t>FRANCELMA SILVA DO O</t>
  </si>
  <si>
    <t>FRANCISCO JUNIOR DA SILVA</t>
  </si>
  <si>
    <t>GIOVANA MARIA LINHARES DE SOUZA</t>
  </si>
  <si>
    <t>GIRLENE ONIAS DE SOUSA FERNANDES</t>
  </si>
  <si>
    <t>GRACIGLEIDE ALMEIDA PEREIRA LINHARES</t>
  </si>
  <si>
    <t>GRAZIELA RIBEIRO LOPES</t>
  </si>
  <si>
    <t>MARIA ANTONIA DE OLIVEIRA SILVA</t>
  </si>
  <si>
    <t>MARIA FRANCISCA FERNANDES GUILHERME</t>
  </si>
  <si>
    <t>MAYCON GLEYDSON SILVA DUARTE</t>
  </si>
  <si>
    <t>SETRUNA LINHARES RODRIGUES LEITE</t>
  </si>
  <si>
    <t>THALLES RODRIGO FERREIRA DE SOUSA</t>
  </si>
  <si>
    <t>ANA LUCIA DE SOUSA FERNANDES</t>
  </si>
  <si>
    <t>ANDREEZA TARGINO CARNEIRO</t>
  </si>
  <si>
    <t>EDINACE DE SA MELO</t>
  </si>
  <si>
    <t>FAGNA SAGNA MONTEIRO DA COSTA</t>
  </si>
  <si>
    <t>FRANCINALBA DA SILVA DO O VIEIRA</t>
  </si>
  <si>
    <t>IZABEL CRISTINA FERNANDES PEREIRA</t>
  </si>
  <si>
    <t>LIDIENE DA SILVA ALVES</t>
  </si>
  <si>
    <t>LUCIA FRANCISCA DE ALMEIDA SOUSA</t>
  </si>
  <si>
    <t>MARIA IVETE RIBEIRO</t>
  </si>
  <si>
    <t>MARIA REJANE DE SOUSA COSTA</t>
  </si>
  <si>
    <t>MATHEUS RUBENS OLIVEIRA DE ARAUJO</t>
  </si>
  <si>
    <t>MATHEUS SILVA FERREIRA</t>
  </si>
  <si>
    <t>MATHEUS YURI COSTA DE SOUSA</t>
  </si>
  <si>
    <t>RAYANY MABELL CUSTODIO DA SILVA GOMES</t>
  </si>
  <si>
    <t>RENATO JONATAS DE SOUSA</t>
  </si>
  <si>
    <t>RONY HERON SILVA CUSTODIO</t>
  </si>
  <si>
    <t>SANDRA ALVES DE OLIVEIRA</t>
  </si>
  <si>
    <t>SAVIO TALES PEREIRA LINHARES</t>
  </si>
  <si>
    <t>SODMA JAKCLLINY MONTEIRO DA COSTA</t>
  </si>
  <si>
    <t>SOLANEIDE MONTEIRO COSTA</t>
  </si>
  <si>
    <t>SUELY RODRIGUES DE SOUSA</t>
  </si>
  <si>
    <t>VERIDIANA RODRIGUES DE FREITAS DANTAS</t>
  </si>
  <si>
    <t>VICENCIA RANIELE DE OLIVEIRA NETA</t>
  </si>
  <si>
    <t>WIGNA MAIARA RODRIGUES LEITE LINHARES</t>
  </si>
  <si>
    <t>YEDA ANGELINA VIEIRA CANUTO</t>
  </si>
  <si>
    <t>ADALBERTO VIEIRA DE ALMEIDA JUNIOR</t>
  </si>
  <si>
    <t>EDIMA FERREIRA DA SILVA LIMA</t>
  </si>
  <si>
    <t>FRANCIELIA DE OLIVEIRA COSTA</t>
  </si>
  <si>
    <t>FRANCISCO RIAN PEREIRA SALES</t>
  </si>
  <si>
    <t>GILDEMARQUE SERAFIM DA SILVA</t>
  </si>
  <si>
    <t>GLEICIANE MOREIRA DOS SANTOS</t>
  </si>
  <si>
    <t>LARICE DUTRA DA SILVA</t>
  </si>
  <si>
    <t>LAUDENI VIEIRA DE LIMA</t>
  </si>
  <si>
    <t>MARIA APARECIDA DA SILVA CALADO</t>
  </si>
  <si>
    <t>MARIA KERVIA FERREIRA DA SILVA</t>
  </si>
  <si>
    <t>MARIA VALDELANIA DA SILVA SERAFIM</t>
  </si>
  <si>
    <t>RENE DA SILVA LIMA</t>
  </si>
  <si>
    <t>AIRTON VIEIRA ALVES</t>
  </si>
  <si>
    <t>ALANA LIGIA VIEIRA MAIA DE VASCONCELOS</t>
  </si>
  <si>
    <t>ALRISLANIA VIEIRA DA SILVA</t>
  </si>
  <si>
    <t>DANIEL CLEMENTINO DOS SANTOS</t>
  </si>
  <si>
    <t>FRANCINETE PEREIRA CARNEIRO</t>
  </si>
  <si>
    <t>FRANCISCA DE FATIMA DINIZ VIEIRA</t>
  </si>
  <si>
    <t>JOILDO DUTRA DE MEDEIROS</t>
  </si>
  <si>
    <t>JOSE BRUNO QUEIROGA DE OLIVEIRA</t>
  </si>
  <si>
    <t>JOSE CARLOS PINHEIRO DE FREITAS</t>
  </si>
  <si>
    <t>MARIA APOLLYANNE VAZ DA COSTA</t>
  </si>
  <si>
    <t>MARIA ISABEL JALES VIEIRA</t>
  </si>
  <si>
    <t>MARIA JOSE CARNEIRO DA COSTA SILVA</t>
  </si>
  <si>
    <t>MARIA LUCIA VIEIRA SANTOS SALDANHA</t>
  </si>
  <si>
    <t>MATEUS FERNANDES CARNEIRO</t>
  </si>
  <si>
    <t>MATHEUS VIEIRA DA SILVA</t>
  </si>
  <si>
    <t>NELSON SUASSUNA SOBRINHO</t>
  </si>
  <si>
    <t>RIVANDA VIEIRA CARNEIRO</t>
  </si>
  <si>
    <t>ROBERTO VIEIRA DA SILVA</t>
  </si>
  <si>
    <t>SUELEIDE FERNANDES CARNEIRO SUASSUNA</t>
  </si>
  <si>
    <t>ANDREIA VIEIRA DOS SANTOS GOMES</t>
  </si>
  <si>
    <t>ARTUR DE ALMEIDA SILVA</t>
  </si>
  <si>
    <t>CLARA VITORIA DE MOURA MARTINS</t>
  </si>
  <si>
    <t>CLEILSON CAVALCANTE DA SILVA</t>
  </si>
  <si>
    <t>DALIANE DE OLIVEIRA LUCENA</t>
  </si>
  <si>
    <t>DAMIAO DE OLIVEIRA ALVES</t>
  </si>
  <si>
    <t>DANILANE DE SOUSA</t>
  </si>
  <si>
    <t>DANILO ALMEIDA PINHEIRO</t>
  </si>
  <si>
    <t>DENIS DA SILVA ARAUJO</t>
  </si>
  <si>
    <t>FRANCINALDO GOMES LUCIO</t>
  </si>
  <si>
    <t>FRANCISCO CLESIO MEDEIROS DANTAS DE ARAUJO</t>
  </si>
  <si>
    <t>GEINA EMILIA GERMANO DA SILVA</t>
  </si>
  <si>
    <t>GERALDO BONIFACIO DA NOBREGA JUNIOR</t>
  </si>
  <si>
    <t>GILIEL RODRIGUES LEANDRO</t>
  </si>
  <si>
    <t>JESSICA NAYARA DA SILVA CAMARA</t>
  </si>
  <si>
    <t>JOANITA FRAZIELLY PEREIRA GOMES</t>
  </si>
  <si>
    <t>MAGNA MANSUENE DE FREITAS MEDEIROS</t>
  </si>
  <si>
    <t>MANOEL MESSIAS DE ARAUJO GOMES</t>
  </si>
  <si>
    <t>MARCOS ALBERTO DE SOUSA SILVA</t>
  </si>
  <si>
    <t>MARCOS DANIEL ROSA DE FREITAS</t>
  </si>
  <si>
    <t>MOURANA ANGELA DINIZ</t>
  </si>
  <si>
    <t>VANESSA ALVES MARTINS</t>
  </si>
  <si>
    <t>VITORIA REGIA DUTRA RESENDE</t>
  </si>
  <si>
    <t>WISLEY KID COSTA E SILVA</t>
  </si>
  <si>
    <t>YANNE CAMILLE ANDARDE DE OLIVEIRA</t>
  </si>
  <si>
    <t>JORGE DANTAS DE SOUSA ARAUJO</t>
  </si>
  <si>
    <t>ADAILTON RODRIGUES BEZERRA</t>
  </si>
  <si>
    <t>AILZA MERCIA XAVIER DA SILVA</t>
  </si>
  <si>
    <t>ALEXANDRE ANDRE NETO</t>
  </si>
  <si>
    <t>ANA CLAUDIA SANTOS DE MEDEIROS</t>
  </si>
  <si>
    <t>ANDREIA CRISTINA ESCARIAO FERREIRA</t>
  </si>
  <si>
    <t>BARBARA ACACIA DE SENA</t>
  </si>
  <si>
    <t>BERNARDINO CARREIRO DA SILVA SOBRINHO</t>
  </si>
  <si>
    <t>CARLOS MAGNO FARIAS RODRIGUES</t>
  </si>
  <si>
    <t>CLAUDIA CRISTINA DANTAS PEREIRA</t>
  </si>
  <si>
    <t>DANIELE FARIAS VIDAL</t>
  </si>
  <si>
    <t>DANILO DE SOUSA MARQUES</t>
  </si>
  <si>
    <t>DAYANE DA SILVA MONTEIRO</t>
  </si>
  <si>
    <t>DORALICE DE FREITAS FERNANDES</t>
  </si>
  <si>
    <t>ENIA RAMALHO DOS SANTOS</t>
  </si>
  <si>
    <t>ERICLES ALVES DA SILVA</t>
  </si>
  <si>
    <t>FLAVIO FERNANDES FILGUEIRAS</t>
  </si>
  <si>
    <t>FRANCIMEIRE GOMES MONTEIRO COSTA E SILVA</t>
  </si>
  <si>
    <t>GEILDO DO NASCIMENTO LUCIO</t>
  </si>
  <si>
    <t>GERALDA PEREIRA DANTAS</t>
  </si>
  <si>
    <t>GIRLEUDO PINTO RODRIGUES</t>
  </si>
  <si>
    <t>ITAMAR ALMEIDA SANTANA</t>
  </si>
  <si>
    <t>IVONETE LIMA DE BRITO</t>
  </si>
  <si>
    <t>JACKSON DE SA MENDES</t>
  </si>
  <si>
    <t>JAILTON MEDEIROS DE ARAUJO</t>
  </si>
  <si>
    <t>JEFERSON CANDIDO ALVES</t>
  </si>
  <si>
    <t>JODSON KLEDSON FELIX DE LIMA</t>
  </si>
  <si>
    <t>JORDANA VIEIRA BATISTA</t>
  </si>
  <si>
    <t>JORGE ERISON DUTRA ALVES</t>
  </si>
  <si>
    <t>JOSE FERNANDES DE BRITO</t>
  </si>
  <si>
    <t>JOSE MARIANO DUTRA DA SILVA</t>
  </si>
  <si>
    <t>JOSE WILTON DE SOUZA SILVA</t>
  </si>
  <si>
    <t>JULIETTI CARLA DE AZEVEDO NASCIMENTO</t>
  </si>
  <si>
    <t>LAERCIO DE ARAUJO SILVA</t>
  </si>
  <si>
    <t>LEONARDO GOMES FERNANDES</t>
  </si>
  <si>
    <t>MAISA DE ARAUJO FARIA</t>
  </si>
  <si>
    <t>MARCIO FRANCISCO GONCALVES DOS SANTOS</t>
  </si>
  <si>
    <t>MARCIO MARCONNY DA SILVA DUTRA</t>
  </si>
  <si>
    <t>MARIA APARECIDA DA SILVA COSTA</t>
  </si>
  <si>
    <t>MARIA DA GUIA RODRIGUES DE OLIVEIRA</t>
  </si>
  <si>
    <t>MARIA NAZARE DE SOUZA</t>
  </si>
  <si>
    <t>MARTA REGINA DE OLIVEIRA</t>
  </si>
  <si>
    <t>PABLU PEDRO MOREIRA DA SILVA</t>
  </si>
  <si>
    <t>PEDRO MOREIRA DANTAS FILHO</t>
  </si>
  <si>
    <t>RAIMUNDO ALVES MAIA FILHO</t>
  </si>
  <si>
    <t>RAYANNE DANTAS MAIA</t>
  </si>
  <si>
    <t>RENATO ESTEVAM DA SILVA</t>
  </si>
  <si>
    <t>ROSEMERE DANTAS BARBOSA NASCIMENTO</t>
  </si>
  <si>
    <t>SAMUEL FRANCISCO PEREIRA DE OLIVEIRA</t>
  </si>
  <si>
    <t>SHIRLAY CLEMENTINO DE MOURA</t>
  </si>
  <si>
    <t>TERESINHA ALVES DOS SANTOS</t>
  </si>
  <si>
    <t>TIAGO BARBOSA DOS SANTOS</t>
  </si>
  <si>
    <t>ALEXANDRE MARTINS SARAIVA</t>
  </si>
  <si>
    <t>ANTONIO DE OLIVEIRA NETO</t>
  </si>
  <si>
    <t>AVANI ARAUJO DA SILVA FILHO</t>
  </si>
  <si>
    <t>CLAUDIO ROGERIO DUTRA DANTAS</t>
  </si>
  <si>
    <t>FLAVIO JOSE SARAIVA DE OLIVEIRA</t>
  </si>
  <si>
    <t>FRANCISCA FERNANDES ARAUJO</t>
  </si>
  <si>
    <t>IALESSY KEWEN SARAIVA SANTIAGO</t>
  </si>
  <si>
    <t>LOURENA DA SILVA FERREIRA</t>
  </si>
  <si>
    <t>MARIA DOMERINA GOMES DANTAS</t>
  </si>
  <si>
    <t>MARIA JOYCE SARAIVA DOS SANTOS</t>
  </si>
  <si>
    <t>MARIA SAMARA ALVES DA COSTA</t>
  </si>
  <si>
    <t>RAMIRES VIEIRA GOMES</t>
  </si>
  <si>
    <t>RICELIANDRE DANTAS DA SILVA</t>
  </si>
  <si>
    <t>RITA NOGUEIRA DA SILVA</t>
  </si>
  <si>
    <t>SABINO DANTAS DE OLIVEIRA</t>
  </si>
  <si>
    <t>AGUIDA NIKAELY DE SOUSA ANDRADE</t>
  </si>
  <si>
    <t>ALEXANDRE KALLEW SOUZA FREIRE</t>
  </si>
  <si>
    <t>EDSON ALVES DE LIMA JUNIOR</t>
  </si>
  <si>
    <t>FABIANA MARIA RIBEIRO</t>
  </si>
  <si>
    <t>FENEVOLY DE ALMEIDA FREITAS XAVIER</t>
  </si>
  <si>
    <t>FRANCISCO BENEDITO DE SANTANA</t>
  </si>
  <si>
    <t>GLICIO FREIRE DE ANDRADE JUNIOR</t>
  </si>
  <si>
    <t>JANAINE INACIA DOS SANTOS</t>
  </si>
  <si>
    <t>JANAIZA DO NASCIMENTO PAIXAO</t>
  </si>
  <si>
    <t>JOSILENE MARIA DA SILVA</t>
  </si>
  <si>
    <t>KAGILA BATISTA ALVES AMORIM</t>
  </si>
  <si>
    <t>LARISSA DA MOTA NUNES</t>
  </si>
  <si>
    <t>MANOEL CRISTOVAO FERREIRA NETO</t>
  </si>
  <si>
    <t>MARCELO JOSE BENTA ILDEFONSO</t>
  </si>
  <si>
    <t>MARIA ELIETE DA SILVA</t>
  </si>
  <si>
    <t>MARIA IARA BATISTA DOS SANTOS</t>
  </si>
  <si>
    <t>PATRICIA GENTIL ABRANTES</t>
  </si>
  <si>
    <t>SILVIA EGIDIO SANTOS</t>
  </si>
  <si>
    <t>SUSINEIDE DA SILVA FERREIRA</t>
  </si>
  <si>
    <t>SUZANE EGIDIO MARTINS</t>
  </si>
  <si>
    <t>VERONICA DE ANDRADE DOS SANTOS</t>
  </si>
  <si>
    <t>WILLAMY EGIDIO BATISTA</t>
  </si>
  <si>
    <t>ALEXANDRA DE AQUINO ALEXANDRE</t>
  </si>
  <si>
    <t>CAMILA MARIANO DE SOUSA</t>
  </si>
  <si>
    <t>CARMEM REJANE ALVES DA FONSECA</t>
  </si>
  <si>
    <t>CLISIANE DE SOUZA MOTA</t>
  </si>
  <si>
    <t>GIANCARLO DE BRITO DANTAS</t>
  </si>
  <si>
    <t>JOHNNYSON TERTO DE ARAUJO SILVA</t>
  </si>
  <si>
    <t>JOSE ADAILSON DE ALBUQUERQUE PEREIRA</t>
  </si>
  <si>
    <t>JOSE CLAUDIO GOMES DANTAS</t>
  </si>
  <si>
    <t>JOSEFA ALICE NETA SOBRAL SOUSA</t>
  </si>
  <si>
    <t>LEISIANI RODRIGUES DOS SANTOS</t>
  </si>
  <si>
    <t>LIDIANA TOMAZ LACERDA</t>
  </si>
  <si>
    <t>MARIANA BARROS PEREIRA</t>
  </si>
  <si>
    <t>MIRELLA KATIUZE ANDRE LOPES PONCHET</t>
  </si>
  <si>
    <t>PEDRO EMILE ARAUJO DE CARVALHO</t>
  </si>
  <si>
    <t>RENAN DIAS DE LIRA</t>
  </si>
  <si>
    <t>ROBERNILDO RODRIGUES NUNES</t>
  </si>
  <si>
    <t>VALDIRA DE SOUSA SA</t>
  </si>
  <si>
    <t>WANDERLUCY FERREIRA PARNAIBA BARROS</t>
  </si>
  <si>
    <t>YURI LEITE ROLIM DE ALENCAR</t>
  </si>
  <si>
    <t>ADLANY LETICIA TEMOTEO VIEIRA DE FREITAS</t>
  </si>
  <si>
    <t>ANA VICTORIA PEREIRA RAMALHO</t>
  </si>
  <si>
    <t>ANDRE DA SILVA LIMA</t>
  </si>
  <si>
    <t>ARNALDO TIMOTEO DE SOUSA</t>
  </si>
  <si>
    <t>CICERA REGINA PEREIRA DE MENESES</t>
  </si>
  <si>
    <t>CLAUDECI DOS SANTOS</t>
  </si>
  <si>
    <t>CLOVES FERREIRA CAJU DE BRITO</t>
  </si>
  <si>
    <t>FABIANA VERA CRUZ DOS SANTOS</t>
  </si>
  <si>
    <t>FERNANDO FEITOSA DE ALMEIDA</t>
  </si>
  <si>
    <t>FRANCISCA JACIELLE FERREIRA DE OLIVEIRA</t>
  </si>
  <si>
    <t>FRANCISCO CARLOS DE CARVALHO</t>
  </si>
  <si>
    <t>FRANCISCO DJACIR MOREIRA DA SILVA</t>
  </si>
  <si>
    <t>HELOISA FREITAS E SILVA ARARUNA</t>
  </si>
  <si>
    <t>JACKSON TAVARES DE ANDRADE</t>
  </si>
  <si>
    <t>JOSE PAULINO SOBRINHO</t>
  </si>
  <si>
    <t>JOSEVANIA DE SOUSA OLIVEIRA</t>
  </si>
  <si>
    <t>JULIA DAPHINY OLIVEIRA PAULINO</t>
  </si>
  <si>
    <t>LUANA FURTADO DA SILVA</t>
  </si>
  <si>
    <t>MARIA DAS DORES ALVES TAVARES</t>
  </si>
  <si>
    <t>MARIA DORAIDE ALVES NASCIMENTO</t>
  </si>
  <si>
    <t>MARIA GLADYS DE CARVALHO</t>
  </si>
  <si>
    <t>MARIA SAMARA CARDOSO DE FIGUEIREDO RAMALHO</t>
  </si>
  <si>
    <t>NADJA LARICE SIMAO DE LACERDA</t>
  </si>
  <si>
    <t>PAULIANA ALVES DE SOUSA</t>
  </si>
  <si>
    <t>WALISON ARRUDA FERREIRA</t>
  </si>
  <si>
    <t>WINDSON TIMOTEO DE SOUSA</t>
  </si>
  <si>
    <t>ALAN ALYSSON ARRUDA TEMOTEO</t>
  </si>
  <si>
    <t>ALANE LUZIENE DANTAS PIMENTA</t>
  </si>
  <si>
    <t>AMANDA PEREIRA DE ALBUQUERQUE</t>
  </si>
  <si>
    <t>EDILSON PEREIRA DA SILVA</t>
  </si>
  <si>
    <t>ELTON NATANIEL ARARUNA LEITE</t>
  </si>
  <si>
    <t>EVERALDO BENTO DA SILVA</t>
  </si>
  <si>
    <t>FRANCISCO DE ASSIS LUCENA CLEMENTE</t>
  </si>
  <si>
    <t>GIRLENE TERTO DOS SANTOS</t>
  </si>
  <si>
    <t>GIZELDA SULA DAS NEVES</t>
  </si>
  <si>
    <t>HELIO RIBEIRO DA SILVA</t>
  </si>
  <si>
    <t>JANAINA MARIA BACURAU TAVARES TELES</t>
  </si>
  <si>
    <t>JOSEFA EDJANE DOS SANTOS SOUSA</t>
  </si>
  <si>
    <t>LINDAILZA TORRE SALES</t>
  </si>
  <si>
    <t>MARIA DO SOCORRO LEANDRO DA SILVA</t>
  </si>
  <si>
    <t>MERCIA CAVALCANTI DA SILVA</t>
  </si>
  <si>
    <t>NOELY TIMOTEO DE SOUSA</t>
  </si>
  <si>
    <t>PATRICIA LOPES BILA ROLIM</t>
  </si>
  <si>
    <t>ABEL JUNIOR BATISTA BARROS</t>
  </si>
  <si>
    <t>AGUINALDO BATISTA ROLIM</t>
  </si>
  <si>
    <t>ALDEMIR FERREIRA DIAS</t>
  </si>
  <si>
    <t>ANA MARIA DA SILVA FERREIRA</t>
  </si>
  <si>
    <t>ANTONIO MARCOS FERREIRA DE SOUSA</t>
  </si>
  <si>
    <t>BARTHOLOMEU ROSARIO DA SILVA</t>
  </si>
  <si>
    <t>CICERA GILMARA FAUSTINO DE SOUSA</t>
  </si>
  <si>
    <t>FRANANTONIO ALBUQUERQUE DOS SANTOS</t>
  </si>
  <si>
    <t>FRANCISCO DAVID DINIZ</t>
  </si>
  <si>
    <t>FRANCISCO ISRAEL DE OLIVEIRA</t>
  </si>
  <si>
    <t>FRANCISCO JOSE SOUSA DA SILVA</t>
  </si>
  <si>
    <t>GEORGENE TAVARES DE SOUSA</t>
  </si>
  <si>
    <t>GIRLANE SANTOS ANDRADE</t>
  </si>
  <si>
    <t>IVALDO DE SOUSA OLIVEIRA</t>
  </si>
  <si>
    <t>JOAQUIM AURELIO PEREIRA DA SILVA</t>
  </si>
  <si>
    <t>JORGE BELEM E SILVA</t>
  </si>
  <si>
    <t>JOSE ODAILTON DANTAS</t>
  </si>
  <si>
    <t>JOSE WILLAMES SILVA BELEM</t>
  </si>
  <si>
    <t>JOSEFA DA COSTA INACIO</t>
  </si>
  <si>
    <t>KATIA PEREIRA DA SILVA</t>
  </si>
  <si>
    <t>MANUEL MARQUES DA NOBREGA NETO</t>
  </si>
  <si>
    <t>MARIA DO SOCORRO LINS COELHO</t>
  </si>
  <si>
    <t>MARIA JOSE LINS COELHO</t>
  </si>
  <si>
    <t>ORLANDO DOS SANTOS PEBA</t>
  </si>
  <si>
    <t>PEDRO HENRIQUE SILVA ALENCAR</t>
  </si>
  <si>
    <t>RODRIGO CARDOSO OLIMPIO</t>
  </si>
  <si>
    <t>THAYSE DA SILVA LIMA</t>
  </si>
  <si>
    <t>TIAGO LOURENCO DE ALMEIDA</t>
  </si>
  <si>
    <t>VALESCA MARIA SILVA DE BRITO</t>
  </si>
  <si>
    <t>VIVIANE FERREIRA NETA</t>
  </si>
  <si>
    <t>WAGNER DE ALMEIDA BARBOSA</t>
  </si>
  <si>
    <t>ANA PAULA DA SILVA SOARES</t>
  </si>
  <si>
    <t>ANA PAULA DE ABREU SILVA</t>
  </si>
  <si>
    <t>ANTONIO RODRIGUES SOBRINHO FILHO</t>
  </si>
  <si>
    <t>AQUISA DE MORAES AMORIM</t>
  </si>
  <si>
    <t>DANIEL SOARES DANTAS</t>
  </si>
  <si>
    <t>DINAINA FREIRE DE LIMA</t>
  </si>
  <si>
    <t>EDINARDO NOGUEIRA COSTA</t>
  </si>
  <si>
    <t>ELIANE GOMES DA SILVA</t>
  </si>
  <si>
    <t>FAGNER DA SILVA LEITE</t>
  </si>
  <si>
    <t>GLERYSTON PEREIRA DE SOUZA</t>
  </si>
  <si>
    <t>GUILHERME ANGELO MOREIRA BERNARDO</t>
  </si>
  <si>
    <t>ITAMERSON MACELL DE OLIVEIRA COSTA DA SILVA</t>
  </si>
  <si>
    <t>JONABIO DE SOUZA BARROS</t>
  </si>
  <si>
    <t>JOSE CLAUDEMIR PEREIRA BEZERRA</t>
  </si>
  <si>
    <t>JOSE IVAN LUZ BATISTA</t>
  </si>
  <si>
    <t>JOSE PHILIPP MANUEL LINS DE FIGUEIREDO</t>
  </si>
  <si>
    <t>JOSE RILTON DE CARVALHO VIANA</t>
  </si>
  <si>
    <t>KARLA RAIESKA CANDIDO ALBUQUERQUE</t>
  </si>
  <si>
    <t>LARISSA LACERDA DE SOUSA</t>
  </si>
  <si>
    <t>LEANDRO GONCALVES MORAES</t>
  </si>
  <si>
    <t>MARIA DA SILVA GOMES PEREIRA</t>
  </si>
  <si>
    <t>MARIA LIDIANE BATISTA FORMIGA</t>
  </si>
  <si>
    <t>MARIA LUCIA ALVES DE ABREU</t>
  </si>
  <si>
    <t>PAULA FRANCINETE LIRA DOS SANTOS</t>
  </si>
  <si>
    <t>RAUL VICTOR DA SILVA CAJAZEIRAS</t>
  </si>
  <si>
    <t>SEFORA CEZAR LIRA</t>
  </si>
  <si>
    <t>TALYTA KAROLINE SANTOS OLIVEIRA</t>
  </si>
  <si>
    <t>VILMAR GOMES PEREIRA</t>
  </si>
  <si>
    <t>WALDEMAR LUKAS MYCKAEL DUARTE</t>
  </si>
  <si>
    <t>WILDERLAN MATOS DE LIMA</t>
  </si>
  <si>
    <t>ZILMAR GOMES FERREIRA VELOSO</t>
  </si>
  <si>
    <t>ALEXSANDRO VINICIUS MELO DA COSTA</t>
  </si>
  <si>
    <t>ANAILDES GERMANO SOARES</t>
  </si>
  <si>
    <t>ARLAN MARTINS DO NASCIMENTO</t>
  </si>
  <si>
    <t>BRAYA RUMMNIGG JESUINO PEREIRA</t>
  </si>
  <si>
    <t>CAMILA GONCALVES SANTOS</t>
  </si>
  <si>
    <t>CLAUDIA KARLA DA SILVA SANTOS</t>
  </si>
  <si>
    <t>COSMA SABINA DE LIRA</t>
  </si>
  <si>
    <t>DIANA NOGUEIRA DE SOUZA</t>
  </si>
  <si>
    <t>EDGLEY GONCALVES ALVES SEGUNDO</t>
  </si>
  <si>
    <t>ELIENE DAMIAO DE SOUSA BATISTA</t>
  </si>
  <si>
    <t>ETELVINA DE LIMA GOMES</t>
  </si>
  <si>
    <t>FELLYPE SOUZA DE OLIVEIRA</t>
  </si>
  <si>
    <t>FRANCISCA FELIX BEZERRA</t>
  </si>
  <si>
    <t>FRANCISCO ALISSON DE OLIVEIRA</t>
  </si>
  <si>
    <t>FRANCISCO DAS CHAGAS SOUZA DA SILVA</t>
  </si>
  <si>
    <t>FRANCISCO RONILDO COELHO</t>
  </si>
  <si>
    <t>FRANCISCO WELLINGTON BARROS VALE JUNIOR</t>
  </si>
  <si>
    <t>IGOR ROLIM DE ABREU MONTEIRO</t>
  </si>
  <si>
    <t>IVANILDO AURELIO MARTINS FILHO</t>
  </si>
  <si>
    <t>JESSICA SANTOS SILVA</t>
  </si>
  <si>
    <t>JOACILEIDE BEZERRA DE SOUSA</t>
  </si>
  <si>
    <t>JOSE PEREIRA NETO</t>
  </si>
  <si>
    <t>JOSE WELLINGTON SANTOS SILVA</t>
  </si>
  <si>
    <t>LARRUBIA CALDAS DE ABREU</t>
  </si>
  <si>
    <t>LEIDE GOMES PEREIRA</t>
  </si>
  <si>
    <t>MARIA CLEIDE CAVALCANTE LACERDA</t>
  </si>
  <si>
    <t>MARIA JOSELIA DA SILVA MACIEL GONCALVES</t>
  </si>
  <si>
    <t>PALOMAKELLI DE SOUSA NASCIMENTO</t>
  </si>
  <si>
    <t>PAULO VINICIO MARTINS MANGUEIRA</t>
  </si>
  <si>
    <t>RAQUEL ANGELO DO NASCIMENTO RIBEIRO</t>
  </si>
  <si>
    <t>ROMULO ALVES AUGUSTO DE SOUZA</t>
  </si>
  <si>
    <t>SAMARA BEZERRA DE FIGUEREDO</t>
  </si>
  <si>
    <t>TAMIRES PARNAIBA BRUNO ZAMBRANO</t>
  </si>
  <si>
    <t>THIAGO BRANDAO DE ASSIS</t>
  </si>
  <si>
    <t>VERA LUCIA MEDEIROS DOS SANTOS RODRIGUES</t>
  </si>
  <si>
    <t>WALERIA QUIRINO PATRICIO</t>
  </si>
  <si>
    <t>ALESSANDRA DOS SANTOS LEON</t>
  </si>
  <si>
    <t>ALEXANDRE AUGUSTO MENEZES DE CARVALHO</t>
  </si>
  <si>
    <t>ANA CELIA NUNES DE LIMA ARAUJO</t>
  </si>
  <si>
    <t>ANGELA MARIA MORAIS SILVA</t>
  </si>
  <si>
    <t>CICERO GABRIEL MATEUS DA SILVA</t>
  </si>
  <si>
    <t>CLAUDIANA XAVIER GOMES</t>
  </si>
  <si>
    <t>CRISTINA DA SILVA GOMES</t>
  </si>
  <si>
    <t>DINEVANIA JAIANE DE LIMA</t>
  </si>
  <si>
    <t>ERIKLYS DARLAN GOMES BEZERRA</t>
  </si>
  <si>
    <t>FELIPE VENCESLAU SILVA ALMEIDA</t>
  </si>
  <si>
    <t>FRANCISCA CAMPOS DE OLIVEIRA</t>
  </si>
  <si>
    <t>FRANCISCO BENICIO ESTANISLAU DE FIGUEIREDO</t>
  </si>
  <si>
    <t>FRANCISCO JOSE ARRUDA DE VASCONCELOS</t>
  </si>
  <si>
    <t>FRANCYARLLEY DE FREITAS NEVES</t>
  </si>
  <si>
    <t>FRANSUILMA LUNA BARBOSA</t>
  </si>
  <si>
    <t>IRACEMA DUARTE FILHA</t>
  </si>
  <si>
    <t>JEANNE CRISTINE FEITOZA FERREIRA PINTO</t>
  </si>
  <si>
    <t>JOAO FILHO ALEXANDRE</t>
  </si>
  <si>
    <t>JOAO PEDRO FERREIRA PEREIRA</t>
  </si>
  <si>
    <t>JOELSON FAUSTINO SOUZA</t>
  </si>
  <si>
    <t>JOSE AMARO DA SILVA NETO</t>
  </si>
  <si>
    <t>JUCICLEIDE DIAS DE ARRUDA</t>
  </si>
  <si>
    <t>KAMILA CRISTINA LINS</t>
  </si>
  <si>
    <t>LAYLA MONIQUE NUNES DE LIMA</t>
  </si>
  <si>
    <t>LIVIA DE ALBUQUERQUE NOVELLO</t>
  </si>
  <si>
    <t>MARIA GILVANEIDE LOPES DE SOUZA</t>
  </si>
  <si>
    <t>NAYANE KELY SILVA SAMPAIO</t>
  </si>
  <si>
    <t>NEUCIVANIA MOREIRA DA SILVA</t>
  </si>
  <si>
    <t>RITA DE LUCIA GOMES DE SOUZA</t>
  </si>
  <si>
    <t>ROMARIO AMORIM CAVALCANTE LIMA</t>
  </si>
  <si>
    <t>SILVIO RICARDO BUENO</t>
  </si>
  <si>
    <t>SIMONE SIMAO VERISSIMO</t>
  </si>
  <si>
    <t>ANA CLEIDE DE OLIVEIRA GONCALVES</t>
  </si>
  <si>
    <t>ANTONIA ALVES NUNES DE SOUZA</t>
  </si>
  <si>
    <t>ANTONIA ARISTELA FONSECA MATIAS ARAUJO</t>
  </si>
  <si>
    <t>BIANCA VIEIRA LIMA</t>
  </si>
  <si>
    <t>CARLOS ALBERTO LEITE ROLIM</t>
  </si>
  <si>
    <t>CLEILSON QUEIROZ LOPES</t>
  </si>
  <si>
    <t>FERNANDO CESAR DA SILVA ALVES</t>
  </si>
  <si>
    <t>GENECILDA SILVA DANTAS</t>
  </si>
  <si>
    <t>HANUSKA CAMPOS DE OLIVEIRA</t>
  </si>
  <si>
    <t>JOAO MOREIRA RANGEL JUNIOR</t>
  </si>
  <si>
    <t>JOSE FIRMINO DE MELO JUNIOR</t>
  </si>
  <si>
    <t>JOSILENE DE SOUSA</t>
  </si>
  <si>
    <t>MARIA ALVES BEZERRA</t>
  </si>
  <si>
    <t>MARIA LUCIA LIMA DE MORAIS</t>
  </si>
  <si>
    <t>MARTA GERUZA PINTO DA COSTA</t>
  </si>
  <si>
    <t>MAYARA DUARTE BARRETO SILVA</t>
  </si>
  <si>
    <t>MIRIA RODRIGUES DE ALENCAR ALBUQUERQUE</t>
  </si>
  <si>
    <t>ROBERTA NUNES DA SILVA</t>
  </si>
  <si>
    <t>ROSILANE FELIX ROLIM DELFINO</t>
  </si>
  <si>
    <t>SARA FERNANDES MARTINS</t>
  </si>
  <si>
    <t>THIAGO NOGUEIRA MANGUEIRA</t>
  </si>
  <si>
    <t>WESLLEY VINICIUS DE SOUZA SILVA</t>
  </si>
  <si>
    <t>ALBETANIA BEZERRA ALVES</t>
  </si>
  <si>
    <t>ANDERCLEBIA FARIAS CARTAXO</t>
  </si>
  <si>
    <t>DANIEL SOUSA DA SILVA</t>
  </si>
  <si>
    <t>EMANUEL LEONARDO BEZERRA FERNANDES</t>
  </si>
  <si>
    <t>ERIKA NATHALIA BARBOZA LIRA PEREIRA</t>
  </si>
  <si>
    <t>EVANDRO COSMO TOMAZ DE ABREU</t>
  </si>
  <si>
    <t>EVANIA DANTAS DA COSTA SOBREIRA</t>
  </si>
  <si>
    <t>FRANCISCA CARNEIRO LUIZ</t>
  </si>
  <si>
    <t>FRANCISCO CARNEIRO BRAGA</t>
  </si>
  <si>
    <t>FRANCISCO GOMES DE ALMEIDA</t>
  </si>
  <si>
    <t>FRANK HERIK ALEXANDRE DOS SANTOS</t>
  </si>
  <si>
    <t>IANNY HARLEN REINALDO ALVES GOMES</t>
  </si>
  <si>
    <t>IASMIM DE LACERDA SEVERO</t>
  </si>
  <si>
    <t>JAISA BEZERRA GALDINO</t>
  </si>
  <si>
    <t>JOANA MARTA GOMES DE ALMEIDA</t>
  </si>
  <si>
    <t>JOSE MABIO CARVALHO ALVES</t>
  </si>
  <si>
    <t>MARIA ALDEIDE RODRIGUES BEZERRA</t>
  </si>
  <si>
    <t>MARIA GORETE DE MELLO PIRES</t>
  </si>
  <si>
    <t>MIKAELLY ANTUNES DE OLIVEIRA</t>
  </si>
  <si>
    <t>NARLA BATISTA DELFINO COELHO</t>
  </si>
  <si>
    <t>NEREIDE LIMA DE LIRA</t>
  </si>
  <si>
    <t>RAIANY BRAGA AMADOR</t>
  </si>
  <si>
    <t>RAIMUNDA SIMAO DE LIRA</t>
  </si>
  <si>
    <t>SUENIA DE OLIVEIRA DANTAS</t>
  </si>
  <si>
    <t>ADAMS RICARDO PEREIRA DE ABREU</t>
  </si>
  <si>
    <t>ADRIANA CONRADO FIGUEIREDO MARQUES</t>
  </si>
  <si>
    <t>ALICE GONCALVES CRUZ</t>
  </si>
  <si>
    <t>ANNIELLY DE BRITO</t>
  </si>
  <si>
    <t>ARMINDA FEITOZA FERREIRA PINTO</t>
  </si>
  <si>
    <t>AYRA JIMENA BARBOSA DE ARAUJO ROLIM</t>
  </si>
  <si>
    <t>CELIA MARIA JORDAO ARRUDA QUERINO</t>
  </si>
  <si>
    <t>DULCINEIA GONCALVES DOS SANTOS</t>
  </si>
  <si>
    <t>EDIVANIA FIGUEREDO RODRIGUES</t>
  </si>
  <si>
    <t>EDNA ELBA DE CALDAS BARRETO</t>
  </si>
  <si>
    <t>EDNA TELMA BRAGA DE CALDAS</t>
  </si>
  <si>
    <t>EDNUZIA FERREIRA FERNANDES</t>
  </si>
  <si>
    <t>ELAIDO ALVES DE ANDRADE</t>
  </si>
  <si>
    <t>EUGENIO ROLIM RODOVALHO DE ALENCAR</t>
  </si>
  <si>
    <t>EVERALDO DIAS DE ALMEIDA</t>
  </si>
  <si>
    <t>FELIPE PEREIRA DE SOUZA</t>
  </si>
  <si>
    <t>FILORNETE DE ASSUNCAO E SILVA ALBUQUERQUE</t>
  </si>
  <si>
    <t>FRANCISCA DANTAS CARTAXO RIBEIRO</t>
  </si>
  <si>
    <t>FRANCISCA ISADORA FELIX DE SOUSA</t>
  </si>
  <si>
    <t>FRANCISCA NELBE RAMALHO VIEIRA</t>
  </si>
  <si>
    <t>FRANCISCO CARLOS SALES CARTAXO</t>
  </si>
  <si>
    <t>FRANCISCO DANTAS FERREIRA</t>
  </si>
  <si>
    <t>GERALDA MARIA DE SOUZA</t>
  </si>
  <si>
    <t>GERAMILDO MANGUEIRA DE AQUINO</t>
  </si>
  <si>
    <t>HILDELITA MARIA CAITANO</t>
  </si>
  <si>
    <t>IZABELLA CANDEIA E SILVA</t>
  </si>
  <si>
    <t>JACI ARAUJO DE SOUSA</t>
  </si>
  <si>
    <t>JEFFERSON FERNANDES DE AQUINO</t>
  </si>
  <si>
    <t>JESSE LOPES DE SOUSA</t>
  </si>
  <si>
    <t>JOELCIO ALVES DE ANDRADE</t>
  </si>
  <si>
    <t>JORGE LUIS LOURENCO</t>
  </si>
  <si>
    <t>JOSE DE RIBAMAR BRINGEL FILHO</t>
  </si>
  <si>
    <t>JOSE JUDIMACI MARQUES RICARTE</t>
  </si>
  <si>
    <t>JOSEFA FORMIGA DE ABREU</t>
  </si>
  <si>
    <t>JOSEFA LAUREANA DE SOUSA ANDRADE</t>
  </si>
  <si>
    <t>JUNIO CESAR DE OLIVEIRA</t>
  </si>
  <si>
    <t>KALINE NOGUEIRA CARTAXO</t>
  </si>
  <si>
    <t>KELLY DE ARAUJO COURAS</t>
  </si>
  <si>
    <t>KENNYA MARIA VASQUES DE ALMEIDA BEZERRA</t>
  </si>
  <si>
    <t>LINDUINA NOGUEIRA PEQUENO</t>
  </si>
  <si>
    <t>LUCIANO CONRADO GOMES</t>
  </si>
  <si>
    <t>LUCIVALDO FONSECA PORFIRIO</t>
  </si>
  <si>
    <t>MARIA DAS NEVES VILAR SILVA</t>
  </si>
  <si>
    <t>MARIA DE ANDRADE</t>
  </si>
  <si>
    <t>MARIA DE FATIMA SOUZA ALEXANDRE</t>
  </si>
  <si>
    <t>MARIA DE LOURDES OLIVEIRA MORAES</t>
  </si>
  <si>
    <t>MARIA DO SOCORRO LIMA RODRIGUES DE HOLANDA</t>
  </si>
  <si>
    <t>MARIA IEDA SEVERO</t>
  </si>
  <si>
    <t>MARIA LISIE SARAIVA TAVARES DE SOUSA</t>
  </si>
  <si>
    <t>MARIA LUCIVANIA DE LIMA BARBOSA</t>
  </si>
  <si>
    <t>MARIA SANDRA RODRIGUES DOS SANTOS</t>
  </si>
  <si>
    <t>MARIA SOCORRO ALENCAR DE SOUZA</t>
  </si>
  <si>
    <t>MARIBEL MOURA MEDEIROS</t>
  </si>
  <si>
    <t>MARYLIANNE FORMIGA DE OLIVEIRA</t>
  </si>
  <si>
    <t>NADJA CLAUDINALE DA COSTA CLAUDINO</t>
  </si>
  <si>
    <t>NUBIA LIMA CAVALCANTE</t>
  </si>
  <si>
    <t>OLIVAN ABRANTES DANTAS</t>
  </si>
  <si>
    <t>RAIANNY LOPES DUARTE</t>
  </si>
  <si>
    <t>RAIMUNDO ROLIM DE ALBUQUERQUE NETO</t>
  </si>
  <si>
    <t>SINARA MARIA LACERDA SILVA</t>
  </si>
  <si>
    <t>SONIA TAVARES DE LUNA</t>
  </si>
  <si>
    <t>SORAYA NARGILA BATISTA LACERDA</t>
  </si>
  <si>
    <t>STEFFERSON BRUNO BARROS RIBEIRO</t>
  </si>
  <si>
    <t>SUIASLY OLIVEIRA DA SILVA</t>
  </si>
  <si>
    <t>THALITA DE OLIVEIRA AMARO</t>
  </si>
  <si>
    <t>TIAGO DE ANDRADE LEITE</t>
  </si>
  <si>
    <t>VITORIA REGINA FERREIRA MENDES</t>
  </si>
  <si>
    <t>WALERIA ARAUJO ALVES</t>
  </si>
  <si>
    <t>WELDON PEREIRA SILVA DE NOVAIS</t>
  </si>
  <si>
    <t>WELLYA KARLA ALEXANDRE FERREIRA</t>
  </si>
  <si>
    <t>AGDA FRANCO BARRETO</t>
  </si>
  <si>
    <t>ANA EMILIA FORMIGA MARQUES</t>
  </si>
  <si>
    <t>ANDERSON KERLLY RODRIGUES DE SOUSA</t>
  </si>
  <si>
    <t>AURELIANA TAVARES DE LUNA</t>
  </si>
  <si>
    <t>CELIA MARIA MENDONCA DE LIRA</t>
  </si>
  <si>
    <t>DAMIAO FERNANDES DOS SANTOS</t>
  </si>
  <si>
    <t>DAMIAO MOREIRA DOS ANJOS</t>
  </si>
  <si>
    <t>DJALMA LUIZ DO NASCIMENTO DANTAS</t>
  </si>
  <si>
    <t>DOMINGOS SAVIO DE SOUSA</t>
  </si>
  <si>
    <t>EDGLEY DE OLIVEIRA BEZERRA</t>
  </si>
  <si>
    <t>ELIANA DE SOUZA ROLIM</t>
  </si>
  <si>
    <t>ERIK VIANA CARLOS RODRIGUES</t>
  </si>
  <si>
    <t>EUDISLENE GONCALVES ALVES CARTAXO</t>
  </si>
  <si>
    <t>FABIANA FERREIRA DE QUEIROGA LINS</t>
  </si>
  <si>
    <t>FABIANA LUCAS VIEIRA</t>
  </si>
  <si>
    <t>FLAVIO PEREIRA MOURA</t>
  </si>
  <si>
    <t>FRANCICLEBIA NICOLAU DA SILVA</t>
  </si>
  <si>
    <t>FRANCISCA JAIONARA DE ALENCAR PEREIRA</t>
  </si>
  <si>
    <t>FRANCISCO ADALBERTO ABREU MARTINS</t>
  </si>
  <si>
    <t>FRANCISCO DAS CHAGAS ALVARENGA</t>
  </si>
  <si>
    <t>FREDERICO ENGELS GUIMARAES COELHO</t>
  </si>
  <si>
    <t>HIROBERES TEOTONIO DE ALENCAR</t>
  </si>
  <si>
    <t>JANIERK PEREIRA DE FREITAS</t>
  </si>
  <si>
    <t>JENNIPHER STEPHANIE DOS REIS BARROS</t>
  </si>
  <si>
    <t>JOABSON LINS DOS SANTOS</t>
  </si>
  <si>
    <t>JOSE ALISON PEREIRA DE SOUSA</t>
  </si>
  <si>
    <t>JOSE IRAN DA SILVA</t>
  </si>
  <si>
    <t>JOSE OLIVEIRA DA SILVA</t>
  </si>
  <si>
    <t>JOSE PAULO JORDAO DE ARRUDA</t>
  </si>
  <si>
    <t>JOSEFA LIMA DE MORAIS</t>
  </si>
  <si>
    <t>JUCIAN JOSE DE SOUZA</t>
  </si>
  <si>
    <t>JURACI JERONIMO FERREIRA</t>
  </si>
  <si>
    <t>KELLY VITURIANO DE SOUZA CARTAXO</t>
  </si>
  <si>
    <t>LILIANE PINHEIRO DE SOUSA</t>
  </si>
  <si>
    <t>LUCIA VIEIRA LINS OLIVEIRA</t>
  </si>
  <si>
    <t>LUCICLEIA MENDES DE OLIVEIRA</t>
  </si>
  <si>
    <t>MARCELO PEREIRA DA COSTA</t>
  </si>
  <si>
    <t>MARCOS DE ALMEIDA PEREIRA</t>
  </si>
  <si>
    <t>MARIA CELMA ALVES FERREIRA</t>
  </si>
  <si>
    <t>MARIA DA CONCEICAO DE MORAIS ARAUJO LIMEIRA</t>
  </si>
  <si>
    <t>MARIA TEREZA RODRIGUES DE SOUZA</t>
  </si>
  <si>
    <t>MARIANGELA DUARTE MAGALHAES</t>
  </si>
  <si>
    <t>MERCIA CAVALCANTE COSTA DE OLIVEIRA</t>
  </si>
  <si>
    <t>PABLU PEREIRA DE ANDRADE</t>
  </si>
  <si>
    <t>PAULO JOSE DE ANDRADE</t>
  </si>
  <si>
    <t>PEDRO CABOCLO DE AMORIM</t>
  </si>
  <si>
    <t>PLACIDO LOURENCO FERNANDES JUNIOR</t>
  </si>
  <si>
    <t>SIMONE VIEIRA GOMES</t>
  </si>
  <si>
    <t>SUELY MOREIRA DO NASCIMENTO</t>
  </si>
  <si>
    <t>VERNALBA ROLIM COSTA DE ATAIDE</t>
  </si>
  <si>
    <t>WANNESSA FERREIRA PARNAIBA</t>
  </si>
  <si>
    <t>WENDEL PIRES DE ALMEIDA</t>
  </si>
  <si>
    <t>YVES LACOSTE PEREIRA DA SILVA</t>
  </si>
  <si>
    <t>ALVARO MAMEDE DA SILVA</t>
  </si>
  <si>
    <t>AMANNDA PATRICIA PIMENTEL DE ABREU</t>
  </si>
  <si>
    <t>ANA BEATRIZ DE BRITO</t>
  </si>
  <si>
    <t>ANA CLAUDIA MARTINS RODRIGUES</t>
  </si>
  <si>
    <t>ANACLEA BEZERRA DOS SANTOS</t>
  </si>
  <si>
    <t>CICERO ARAUJO XAVIER</t>
  </si>
  <si>
    <t>CLAUDIANA LINS DANTAS</t>
  </si>
  <si>
    <t>CLENILSON SANTANA DA SILVA</t>
  </si>
  <si>
    <t>CYTHARA BRAGA DOS SANTOS</t>
  </si>
  <si>
    <t>DAMIAO ALVES DE SOUZA</t>
  </si>
  <si>
    <t>EDUARDO TOMAZ DA SILVA</t>
  </si>
  <si>
    <t>EGLE KATARINNE SOUZA DA SILVA</t>
  </si>
  <si>
    <t>EMANUELLA PEREIRA DE SOUZA DANTAS</t>
  </si>
  <si>
    <t>FABIANA BARROS VIEIRA</t>
  </si>
  <si>
    <t>FELIPE DE ABREU MANGUEIRA</t>
  </si>
  <si>
    <t>FERNANDA MARABELLY DE OLIVEIRA VERAS</t>
  </si>
  <si>
    <t>FRANCICLEUDO SOARES DA SILVA</t>
  </si>
  <si>
    <t>FRANCISCA MARYANE PEREIRA DO NASCIMENTO</t>
  </si>
  <si>
    <t>FRANCISCO DAS CHAGAS DOS SANTOS MOURA</t>
  </si>
  <si>
    <t>FRANCISCO UELISON DA SILVA</t>
  </si>
  <si>
    <t>GEBETH FRANCESCO LIMA BATISTA</t>
  </si>
  <si>
    <t>GEVALDO LAVOR GOMES</t>
  </si>
  <si>
    <t>GUILHERME LIRA GOMES</t>
  </si>
  <si>
    <t>IRANDY VIEIRA LINS</t>
  </si>
  <si>
    <t>ISLANIA TAIZA VIANA FILHA</t>
  </si>
  <si>
    <t>JAERLY DIAS ROLIM DE LIMA</t>
  </si>
  <si>
    <t>JAMMILY PEDROSA LINS</t>
  </si>
  <si>
    <t>JAQUELINE COURAS CARVALHO SILVA</t>
  </si>
  <si>
    <t>JOCIARA BRITO DE AQUINO</t>
  </si>
  <si>
    <t>JOELMA MARIA DE ABREU</t>
  </si>
  <si>
    <t>JONABIO LIRA ALVES</t>
  </si>
  <si>
    <t>JONATHAS DAVID DE BRITO</t>
  </si>
  <si>
    <t>KARLA JUCILENE MARINHEIRO ALVES</t>
  </si>
  <si>
    <t>KARLA KAIRONE LEANDRO SILVA</t>
  </si>
  <si>
    <t>LAURICEIA FERREIRA DE SOUZA</t>
  </si>
  <si>
    <t>LEONTIEV RAMALHO DINIZ QUIRINO</t>
  </si>
  <si>
    <t>LUIS CARLOS BIZERRA DE BRITO</t>
  </si>
  <si>
    <t>MARIA ANTONIA DA SILVA FILHA</t>
  </si>
  <si>
    <t>MARIA DIOGENEIDE FERREIRA DE SA</t>
  </si>
  <si>
    <t>MARIA DO SOCORRO FELIX ROLIM MOREIRA</t>
  </si>
  <si>
    <t>MARIA FATIMA DE LIMA SILVA</t>
  </si>
  <si>
    <t>MARIA GIRLEIDE RAMALHO</t>
  </si>
  <si>
    <t>MARIA GORETE LEITE ALVES ROCHA</t>
  </si>
  <si>
    <t>MARIA ZULEIDE FERREIRA MARTINS</t>
  </si>
  <si>
    <t>MARTA BARTIRA DE ARAUJO BENTO</t>
  </si>
  <si>
    <t>MATHEUS PINTO MELO BARBOSA</t>
  </si>
  <si>
    <t>MIRLA VIEIRA RAMOS</t>
  </si>
  <si>
    <t>NEUJANNY CHAVES PATRICIO</t>
  </si>
  <si>
    <t>NEY ALECXANDRO BANDEIRA CRISPIM</t>
  </si>
  <si>
    <t>NOALDO NUNES FERREIRA</t>
  </si>
  <si>
    <t>PEDRINA AUGUSTA DE ANDRADE</t>
  </si>
  <si>
    <t>PEDRO EGYDIO AMORIM MADRUGA</t>
  </si>
  <si>
    <t>PEDRO HENRIQUE DANTAS MONTEIRO</t>
  </si>
  <si>
    <t>POLLYANA DOS SANTOS PEREIRA</t>
  </si>
  <si>
    <t>RIVANIA LIRA FERREIRA</t>
  </si>
  <si>
    <t>ROSELITA BRITO DE SOUSA</t>
  </si>
  <si>
    <t>ROSILDA BEZERRA DE SOUZA</t>
  </si>
  <si>
    <t>SIDNEY MOREIRA DA COSTA</t>
  </si>
  <si>
    <t>SUZANA RIBEIRO COELHO</t>
  </si>
  <si>
    <t>THAMARA DE HOLANDA ANDRADE</t>
  </si>
  <si>
    <t>THIAGO VENCESLAU SILVA ALMEIDA</t>
  </si>
  <si>
    <t>VALDINA GERMANA SOARES</t>
  </si>
  <si>
    <t>VANDERLUCIO FIGUEIREDO DE SOUSA</t>
  </si>
  <si>
    <t>VANIA VIEIRA DE OLIVEIRA</t>
  </si>
  <si>
    <t>VERA LUCIA DO NASCIMENTO SARAIVA</t>
  </si>
  <si>
    <t>VITORIA FEITOSA DE SOUZA</t>
  </si>
  <si>
    <t>WILLIANE PEREIRA DE ARAUJO</t>
  </si>
  <si>
    <t>WILMA ALMEIDA HOLANDA</t>
  </si>
  <si>
    <t>CHRISTYELLE FILGUEIRA OLIVEIRA</t>
  </si>
  <si>
    <t>CICERA DA SILVA MACIEL FREIRE</t>
  </si>
  <si>
    <t>DAMIANA TAVARES DE LIRA ALVES</t>
  </si>
  <si>
    <t>ERLANE FERREIRA DA SILVA</t>
  </si>
  <si>
    <t>FRANCISCA LUCIA MOREIRA</t>
  </si>
  <si>
    <t>FRANCISCO DAMIAO DE ABREU</t>
  </si>
  <si>
    <t>GILCLEIDE MOREIRA DE SOUSA</t>
  </si>
  <si>
    <t>JALUSA PONTES DE OLIVEIRA</t>
  </si>
  <si>
    <t>JOELMA LIMA CAVALCANTE DUARTE</t>
  </si>
  <si>
    <t>JOSEFA IRIZETE DE SOUSA BARROS</t>
  </si>
  <si>
    <t>JOSEFA JUSSARA ASSIS FERNANDES</t>
  </si>
  <si>
    <t>JOSENILDA LIRA DE OLIVEIRA</t>
  </si>
  <si>
    <t>LUCIA LACERDA PEDROSA CARTAXO</t>
  </si>
  <si>
    <t>LUCILENE DE SOUZA PEREIRA</t>
  </si>
  <si>
    <t>LUCIMAR DANTAS DE LIMA</t>
  </si>
  <si>
    <t>MARCIA REJANE MOREIRA ROLIM VASCONCELOS</t>
  </si>
  <si>
    <t>MARIA ADRIENE LEITE DE SOUZA</t>
  </si>
  <si>
    <t>MARIA CAMPOS MENDES</t>
  </si>
  <si>
    <t>MARIA DO CARMO DA COSTA ARAUJO</t>
  </si>
  <si>
    <t>MARIA DO SOCORRO MENDES LOPES</t>
  </si>
  <si>
    <t>MARIA JONABIA FARIAS SATIRO</t>
  </si>
  <si>
    <t>MARIA JOSEFA DA SILVA</t>
  </si>
  <si>
    <t>MIRIAM BARBOSA SOUZA DA SILVA</t>
  </si>
  <si>
    <t>NEILDA MARIA DE CASTRO COSTA</t>
  </si>
  <si>
    <t>RENATO FILGUEIRA ALVES</t>
  </si>
  <si>
    <t>TAUANE VIEIRA FELIX</t>
  </si>
  <si>
    <t>VANIA CELIA SOARES</t>
  </si>
  <si>
    <t>AIRTON COSMO DE SOUZA</t>
  </si>
  <si>
    <t>ALDENI MENDES LIRA</t>
  </si>
  <si>
    <t>AMELIA ABREU BEZERRA DE SOUSA</t>
  </si>
  <si>
    <t>ANA CLAUDIA GOMES ROLIM</t>
  </si>
  <si>
    <t>ANA LUCIA ALVES DE SOUSA</t>
  </si>
  <si>
    <t>ANA MARIA LACERDA DA SILVA</t>
  </si>
  <si>
    <t>ANDREZZA CAROLINE SILVA MARQUES</t>
  </si>
  <si>
    <t>ANNY KALLYNE OLIVEIRA ALVES</t>
  </si>
  <si>
    <t>ANTONIO BASILIO BRAGA</t>
  </si>
  <si>
    <t>BETANIA FEITOSA NOGUEIRA</t>
  </si>
  <si>
    <t>BEUNILDE MARIA SANTIAGO</t>
  </si>
  <si>
    <t>CICERA RICARTE FERREIRA GOMES</t>
  </si>
  <si>
    <t>CILIJA OLIVEIRA DO NASCIMENTO</t>
  </si>
  <si>
    <t>CLEIA EVANGELISTA DA SILVA</t>
  </si>
  <si>
    <t>CLENIO ALBUQUERQUE MACIEL</t>
  </si>
  <si>
    <t>COSMO LAURENTINO MONTEIRO</t>
  </si>
  <si>
    <t>CRISLANIO ISIDORIO DE FIGUEIREDO</t>
  </si>
  <si>
    <t>CRISTIANO GENES ROLIM SILVA</t>
  </si>
  <si>
    <t>CRISTINA BATISTA DE ANDRADE</t>
  </si>
  <si>
    <t>CRYSMENIA RODRIGUES DA COSTA</t>
  </si>
  <si>
    <t>DANUSA CLEA ARAUJO MENDES</t>
  </si>
  <si>
    <t>DANYELLE LACERDA DE ALBUQUERQUE</t>
  </si>
  <si>
    <t>DARTICLEIA ANDRADE ROLIM</t>
  </si>
  <si>
    <t>DAYSE MILENE DA SILVA AFRO</t>
  </si>
  <si>
    <t>DIOGO PINHEIRO LEITE</t>
  </si>
  <si>
    <t>DORGIVAL VIEIRA BRASIL</t>
  </si>
  <si>
    <t>DYAGO MAGNO GOMES DE ALBUQUERQUE</t>
  </si>
  <si>
    <t>EDSON DE OLIVEIRA ANDRIOLA</t>
  </si>
  <si>
    <t>ELAINE CRISTINA LIMA BRAGA</t>
  </si>
  <si>
    <t>ELIZIANE DE CARVALHO CAROLINO</t>
  </si>
  <si>
    <t>ELSON MORAIS</t>
  </si>
  <si>
    <t>ELYDA MARIA MACENA MARQUES NOGUEIRA</t>
  </si>
  <si>
    <t>ERINELDA MENDES FELIX</t>
  </si>
  <si>
    <t>EUREMIRTON DE SOUSA PINHEIRO</t>
  </si>
  <si>
    <t>FABIANO LOPES FORMIGA</t>
  </si>
  <si>
    <t>FELIPE RAMALHO CAVALCANTE</t>
  </si>
  <si>
    <t>FERNANDA DA SILVA CHAGAS</t>
  </si>
  <si>
    <t>FRANCIER DE OLIVEIRA SOUZA</t>
  </si>
  <si>
    <t>FRANCISCA FERREIRA ALENCAR</t>
  </si>
  <si>
    <t>FRANCISCA NADLANY GOMES DE SOUSA</t>
  </si>
  <si>
    <t>FRANCISCO APARECIDO TAVARES</t>
  </si>
  <si>
    <t>FRANCISCO BERNARDO DA SILVA</t>
  </si>
  <si>
    <t>FRANCISCO DEOLINDO DE ABREU FILHO</t>
  </si>
  <si>
    <t>FRANCISCO LINS FERREIRA</t>
  </si>
  <si>
    <t>FRANCISCO RONALDO DA SILVA MACIEL</t>
  </si>
  <si>
    <t>FRANCISCO RUBENILDO DE FREITAS</t>
  </si>
  <si>
    <t>GEAN FRANCESCO LIMA BATISTA</t>
  </si>
  <si>
    <t>GEISLANDE AMANDA LACERDA</t>
  </si>
  <si>
    <t>HALYSSON LUIZ PEREIRA LIRA</t>
  </si>
  <si>
    <t>IRACEMA MENDES DANTAS BRILHANTE</t>
  </si>
  <si>
    <t>ISMENIA SOUSA MACAMBIRA</t>
  </si>
  <si>
    <t>JACQUELINE GALVAO</t>
  </si>
  <si>
    <t>JACQUILENE FERREIRA LINHARES</t>
  </si>
  <si>
    <t>JAILMA OLIVEIRA DUARTE</t>
  </si>
  <si>
    <t>JESSICA LAIS GONCALVES VIANA</t>
  </si>
  <si>
    <t>JOANE BEZERRA DE MENEZES</t>
  </si>
  <si>
    <t>JOAO MONTEIRO DA SILVA</t>
  </si>
  <si>
    <t>JOAO SOARES SENNA LIMA ROLIM FARIAS</t>
  </si>
  <si>
    <t>JOENY PEREIRA RODRIGUES DE ABREU</t>
  </si>
  <si>
    <t>JONATA DE SOUZA SILVA</t>
  </si>
  <si>
    <t>JOSE AIRTON DE OLIVEIRA SA</t>
  </si>
  <si>
    <t>JOSE ALME GOMES</t>
  </si>
  <si>
    <t>JOSE GONCALVES ROLIM</t>
  </si>
  <si>
    <t>JOSE KELLSON LIMA CAROLINO</t>
  </si>
  <si>
    <t>JOSE LUCIANO FERREIRA</t>
  </si>
  <si>
    <t>JOSE WANDERLEY PEREIRA DE ARAUJO</t>
  </si>
  <si>
    <t>JOSEFA GLEDIANA BRAGA DE SOUSA</t>
  </si>
  <si>
    <t>JOSEMAR DA SILVA FREITAS</t>
  </si>
  <si>
    <t>JOSENILSON MATIAS DIAS</t>
  </si>
  <si>
    <t>JOSIANE FREITAS DA SILVA</t>
  </si>
  <si>
    <t>JULIA DUARTE FERNANDES</t>
  </si>
  <si>
    <t>JULIANO FERREIRA DA SILVA</t>
  </si>
  <si>
    <t>KAIO WESLLEY RAMALHO LACERDA</t>
  </si>
  <si>
    <t>KAMYLA TOMAZ DE MORAES</t>
  </si>
  <si>
    <t>KAYSE PAMYLA VIEIRA GUIMARAES DE SOUZA</t>
  </si>
  <si>
    <t>KLEBER GONCALVES LIMA SEGUNDO</t>
  </si>
  <si>
    <t>LAZARO MOREIRA DE MEDEIROS JUNIOR</t>
  </si>
  <si>
    <t>LEANDRO FERREIRA MENDES</t>
  </si>
  <si>
    <t>LIDIA BRAZILEIRO DE ABREU</t>
  </si>
  <si>
    <t>LIDIANA DANTAS SANTANA DE ALENCAR</t>
  </si>
  <si>
    <t>LINDBERG LIRA DE SOUZA JUNIOR</t>
  </si>
  <si>
    <t>LIZANDRA LINS FERREIRA</t>
  </si>
  <si>
    <t>LUCAS VIEIRA LEITE</t>
  </si>
  <si>
    <t>LUCIA DE FATIMA FERNANDES DE MELO</t>
  </si>
  <si>
    <t>LUCILEA FERREIRA MAIA</t>
  </si>
  <si>
    <t>LUCYENNE BATISTA PEREIRA BRAGA</t>
  </si>
  <si>
    <t>MAIRES SOARES DE CARVALHO</t>
  </si>
  <si>
    <t>MARCIO JEFFERSON DA CRUZ MELO</t>
  </si>
  <si>
    <t>MARCUS ANTONIO GOMES DE ABREU</t>
  </si>
  <si>
    <t>MARIA ANALIA DIAS PINHEIRO</t>
  </si>
  <si>
    <t>MARIA CLEONICE PINHEIRO RIBEIRO</t>
  </si>
  <si>
    <t>MARIA DE LOURDES LOPES MENDES</t>
  </si>
  <si>
    <t>MARIA DO SOCORRO DE SOUSA</t>
  </si>
  <si>
    <t>MARIA ELIZABETH FONSECA ALVES</t>
  </si>
  <si>
    <t>MARIA NELY FEITOSA NOGUEIRA</t>
  </si>
  <si>
    <t>MARIA NILZA SOARES DE SOUSA</t>
  </si>
  <si>
    <t>MARIA PEREIRA OLIVEIRA DOS SANTOS</t>
  </si>
  <si>
    <t>MARIA RIVONIA PEREIRA DE OLIVEIRA</t>
  </si>
  <si>
    <t>MARIA ROSIMERE BATISTA ALVES</t>
  </si>
  <si>
    <t>MARIA VERONEIDE SOUZA NEPOMUCENO</t>
  </si>
  <si>
    <t>MARIA VERONICA DA SILVA FELIX</t>
  </si>
  <si>
    <t>MARINEIDE DA SILVA DANTAS</t>
  </si>
  <si>
    <t>MATHEUS ALVES LIRA</t>
  </si>
  <si>
    <t>MATHEUS DE ABREU CARTAXO</t>
  </si>
  <si>
    <t>MICHELLY ANTUNES DE OLIVEIRA PINHEIRO</t>
  </si>
  <si>
    <t>MICHELLY RAMALHO DE SOUZA</t>
  </si>
  <si>
    <t>MONIKE KELY COSTA MELO</t>
  </si>
  <si>
    <t>MYRELLY LORANA DA SILVA MANGUEIRA</t>
  </si>
  <si>
    <t>NAJARA DE SOUSA</t>
  </si>
  <si>
    <t>OSMILDO SIMAO PEREIRA</t>
  </si>
  <si>
    <t>PANMELA RAYANNE SANTOS DA COSTA</t>
  </si>
  <si>
    <t>PAULICEA LIRA BEZERRA</t>
  </si>
  <si>
    <t>RAFAEL MENDES FERREIRA</t>
  </si>
  <si>
    <t>RAFAELLA LARYSSA DE ARAUJO MENDONCA</t>
  </si>
  <si>
    <t>RAIANE SILVA DE AMURIM</t>
  </si>
  <si>
    <t>RAILSON ALVES MACIEL</t>
  </si>
  <si>
    <t>RAIMUNDA BARBOSA DA SILVA LIMA</t>
  </si>
  <si>
    <t>RAIMUNDA JUDITH DE ALMEIDA BARRETO MENEZES</t>
  </si>
  <si>
    <t>REGILANE BEZERRA DOS SANTOS</t>
  </si>
  <si>
    <t>ROBSON ALVES DA SILVA</t>
  </si>
  <si>
    <t>ROGERIO DA CUNHA DOS SANTOS</t>
  </si>
  <si>
    <t>SCHNEIDER FERREIRA PEREIRA</t>
  </si>
  <si>
    <t>SEBASTIAO JORGE ALVES VALE</t>
  </si>
  <si>
    <t>SHARLENE CAMPOS DE OLIVEIRA MORAIS</t>
  </si>
  <si>
    <t>SIMONE VIEIRA DE MENESES</t>
  </si>
  <si>
    <t>SUZE DAYANY ESTRELA LACERDA</t>
  </si>
  <si>
    <t>TATIANNE MARIA DO NASCIMENTO FERNANDES</t>
  </si>
  <si>
    <t>THAIS ARAUJO DOS SANTOS</t>
  </si>
  <si>
    <t>TOMAZ AQUINO DOS SANTOS</t>
  </si>
  <si>
    <t>VALCILENE CARVALHO DE ALBUQUERQUE</t>
  </si>
  <si>
    <t>VALDECI JOSE DE OLIVEIRA JUNIOR</t>
  </si>
  <si>
    <t>VALDILANIO DE ALENCAR FEITOSA</t>
  </si>
  <si>
    <t>VANESCA AFONSO DIAS ARRAIS</t>
  </si>
  <si>
    <t>VERONICA BARROS DE SOUZA</t>
  </si>
  <si>
    <t>VERONICA FERNANDES DE BRITO ALVES</t>
  </si>
  <si>
    <t>VERONICA FERREIRA</t>
  </si>
  <si>
    <t>VIRLEIDE LEITE E ARAUJO</t>
  </si>
  <si>
    <t>WENYA KARLINDA ALEXANDRE FERREIRA</t>
  </si>
  <si>
    <t>WIGNA NIBEGNA ASSIS DE ALMEIDA</t>
  </si>
  <si>
    <t>YOHANA MANGUEIRA ROLIM CAVALCANTI</t>
  </si>
  <si>
    <t>VANESKA DE ALENCAR BRAGA</t>
  </si>
  <si>
    <t>ANTONIO FELIPE COSTA DA SILVA</t>
  </si>
  <si>
    <t>CLAUDIA REJANE LUCENA MESSIAS</t>
  </si>
  <si>
    <t>MARIA ELIETE MENDES DA SILVA</t>
  </si>
  <si>
    <t>ELAN NASCIMENTO APOLINARIO</t>
  </si>
  <si>
    <t>ANA TAVARES DE FRANCA</t>
  </si>
  <si>
    <t>BIANCA PEDROSA LEO</t>
  </si>
  <si>
    <t>DANIELA VIEIRA PEREIRA</t>
  </si>
  <si>
    <t>DAVID BECKHAM LIMA VIEIRA</t>
  </si>
  <si>
    <t>EDIENNE DE LIRA SILVA</t>
  </si>
  <si>
    <t>FRANCISCA NEUMA VIEIRA DE LIMA</t>
  </si>
  <si>
    <t>GILMARIA GALDINO PEREIRA</t>
  </si>
  <si>
    <t>JOSEFA LUIZA NUNES TAVARES</t>
  </si>
  <si>
    <t>JULIO CEZAR GALDINO DA SILVA</t>
  </si>
  <si>
    <t>KASSIA GALDINO CARDOSO</t>
  </si>
  <si>
    <t>KATIUCIA GALDINO BEZERRA OLIVEIRA</t>
  </si>
  <si>
    <t>LUCAS ALVES PEREIRA</t>
  </si>
  <si>
    <t>LUCAS MENDES VIEIRA</t>
  </si>
  <si>
    <t>MARIA DAS GRACAS DA SILVA VIEIRA</t>
  </si>
  <si>
    <t>PATRICIA PEDROSA GALDINO</t>
  </si>
  <si>
    <t>PATRICIA PRUDENCIO ALVES DE LIMA</t>
  </si>
  <si>
    <t>RAFAEL PEREIRA DA SILVA</t>
  </si>
  <si>
    <t>RENAULT BATISTA COELHO</t>
  </si>
  <si>
    <t>RODRIGO VIEIRA PEREIRA</t>
  </si>
  <si>
    <t>TALITA ROBERTO GALDINO</t>
  </si>
  <si>
    <t>JOSEFA VERONICA DANTAS GOMES DE SOUZA</t>
  </si>
  <si>
    <t>AMANDA VITORIA DA SILVA CRUZ</t>
  </si>
  <si>
    <t>ANA CLAUDIA CLAUDINO DUARTE</t>
  </si>
  <si>
    <t>ARMANDO RIBEIRO DA SILVA</t>
  </si>
  <si>
    <t>AURISVANIA MARIA DE ANDRADE</t>
  </si>
  <si>
    <t>DAYALA DA SILVA ROCHA</t>
  </si>
  <si>
    <t>EDNA MARIA RODRIGUES CORREIA</t>
  </si>
  <si>
    <t>ELIZANGELA JOSEFA DA SILVA</t>
  </si>
  <si>
    <t>ESMENIA TAILANY DUARTE DE LIRA</t>
  </si>
  <si>
    <t>EURILENY MEDEIROS DOS SANTOS</t>
  </si>
  <si>
    <t>FRANCISCO JOSE GOMES DE SOUSA</t>
  </si>
  <si>
    <t>GISLAYNE LIRA DUARTE</t>
  </si>
  <si>
    <t>GISLENE LEANDRO DUARTE</t>
  </si>
  <si>
    <t>JOSE HENRIQUE BATISTA DE OLIVEIRA</t>
  </si>
  <si>
    <t>KATIANE INACIO FERREIRA VIEIRA</t>
  </si>
  <si>
    <t>MARIA LUCIA CANUTO DA SILVA VIEIRA</t>
  </si>
  <si>
    <t>YARA CARLA SILVA LIRA</t>
  </si>
  <si>
    <t>ARISTON BEZERRA PEREIRA</t>
  </si>
  <si>
    <t>BRUNNO BERNARDO MENDES</t>
  </si>
  <si>
    <t>BRUNO VICENTE DE ABREU</t>
  </si>
  <si>
    <t>CARLOS MIGUEL ANIZIODOS RAMOS</t>
  </si>
  <si>
    <t>DERIVALDO JANES FERREIRA BRAGA</t>
  </si>
  <si>
    <t>EDENIA MARIA DA SILVA</t>
  </si>
  <si>
    <t>ELANNE MARIA RODRIGUES</t>
  </si>
  <si>
    <t>FRANCISCO AIRTON ALVES DE SOUSA</t>
  </si>
  <si>
    <t>GENILSOM BEZERRA DA SILVA</t>
  </si>
  <si>
    <t>HIGO CEZAR NETO</t>
  </si>
  <si>
    <t>JOAO BATISTA SIQUEIRA LUSTOSA</t>
  </si>
  <si>
    <t>JOSEFA DIAS DE FIGUEIREDO</t>
  </si>
  <si>
    <t>JOSEFA MARIA NETA SOUSA</t>
  </si>
  <si>
    <t>JOSEFA WIRLANY DE SOUSA MARTINS</t>
  </si>
  <si>
    <t>LAYCIA CRISTINA DE ALMEIDA LIMA</t>
  </si>
  <si>
    <t>LEIDYANNE ALVES DE LIMA</t>
  </si>
  <si>
    <t>LINIK SUED CARVALHO DA MOTA</t>
  </si>
  <si>
    <t>LUCIA DIAS DE SOUSA</t>
  </si>
  <si>
    <t>LUCIVANIA RODRIGUES LEITE</t>
  </si>
  <si>
    <t>MARIA ALICE DIAS ALVES DE BRITO</t>
  </si>
  <si>
    <t>MARIA APARECIDA BATISTA DA SILVA</t>
  </si>
  <si>
    <t>MARIA APARECIDA GOMES DE SOUSA</t>
  </si>
  <si>
    <t>MARIA ILZA ALVES FURTADO DANTAS</t>
  </si>
  <si>
    <t>MARIA IVOLITA PEREIRA DIAS</t>
  </si>
  <si>
    <t>MARIA JULIANA BARRETO FERREIRA</t>
  </si>
  <si>
    <t>MARIA JULIMARA DE SOUSA</t>
  </si>
  <si>
    <t>MONIKE SOBRAL DE SOUSA</t>
  </si>
  <si>
    <t>RAMON MARCELO HENRIQUE DE OLIVEIRA</t>
  </si>
  <si>
    <t>THAMARA YOHANNA GOMES JORDAO DE ABREU</t>
  </si>
  <si>
    <t>WANDREILLA BANDEIRA CAVALCANTE</t>
  </si>
  <si>
    <t>WELITON IRIS DE SOUSA</t>
  </si>
  <si>
    <t>WENDY MARIA LIMA DE LACERDA</t>
  </si>
  <si>
    <t>YASMINE MICHAELE CEZARIO DOS SANTOS DE LIMA</t>
  </si>
  <si>
    <t>ALECXIA ALEXANDRA DE MELO ALVES</t>
  </si>
  <si>
    <t>CLAUDIANA BALTAZAR DA SILVA</t>
  </si>
  <si>
    <t>CLAUDIVANIA BALTAZAR DA SILVA</t>
  </si>
  <si>
    <t>CLEIA MARIA DE ARAUJO SAMPAIO</t>
  </si>
  <si>
    <t>ELANDIA CELESTINO DA SILVA</t>
  </si>
  <si>
    <t>FRANCINEY BEGNE BEZERRA</t>
  </si>
  <si>
    <t>FRANCISCA GABRIELA BEZERRA</t>
  </si>
  <si>
    <t>FRANCISCO LEONARDO COSTA</t>
  </si>
  <si>
    <t>GIZELDA FERNANDES DA SILVA</t>
  </si>
  <si>
    <t>IRACY ALMEIDA DE SOUSA</t>
  </si>
  <si>
    <t>JOSE AURELIO NUNES DE OLIVEIRA</t>
  </si>
  <si>
    <t>JOSEFA LINS SILVA</t>
  </si>
  <si>
    <t>JUCIMARA FERREIRA FIDELES FREITAS</t>
  </si>
  <si>
    <t>JULIANE SILVA BELEM</t>
  </si>
  <si>
    <t>LEANDRO FIDELES ROCHA</t>
  </si>
  <si>
    <t>LINEKER ALVES DA SILVA</t>
  </si>
  <si>
    <t>LUANA ALVES FERREIRA OLIVEIRA</t>
  </si>
  <si>
    <t>MARIA NILZA PEREIRA</t>
  </si>
  <si>
    <t>MIGUEL PAULO BEZERRA NETO</t>
  </si>
  <si>
    <t>RANIELE BALTAZAR DA SILVA</t>
  </si>
  <si>
    <t>ROSA DAS CANDEIAS ALMEIDA DE SOUSA</t>
  </si>
  <si>
    <t>ADRIANO FRANCISCO AMANCIO JUNIOR</t>
  </si>
  <si>
    <t>ALEX DE ASSIS CALIXTO</t>
  </si>
  <si>
    <t>ANTONIA AGOSTINHO DA SILVA MOREIRA</t>
  </si>
  <si>
    <t>ANTONIO FERNANDES QUEIROGA</t>
  </si>
  <si>
    <t>ANTONIO FRANCISCO DUARTE AGOSTINHO</t>
  </si>
  <si>
    <t>AURICELIA GONCALVES PINHEIRO</t>
  </si>
  <si>
    <t>DIOGENES MENDES DUARTE</t>
  </si>
  <si>
    <t>EVERALDO FERNANDES BARBOSA</t>
  </si>
  <si>
    <t>FABRIELY ESTRELA DE OLIVEIRA</t>
  </si>
  <si>
    <t>FRANCISCA SINIE BORGES GUEDES</t>
  </si>
  <si>
    <t>FRANCISCO ALAN AFONSO DAVID</t>
  </si>
  <si>
    <t>FRANCISCO CAZUZA DA SILVA SOBRINHO</t>
  </si>
  <si>
    <t>FRANCISCO WALMY QUARESMA DA SILVA</t>
  </si>
  <si>
    <t>HERISTHON MAX MOREIRA LIBANIO</t>
  </si>
  <si>
    <t>ISAIAS DA SILVA NEPOMUCENO</t>
  </si>
  <si>
    <t>JENNIFFER DO REGO FRANCO</t>
  </si>
  <si>
    <t>JOSE CAIO DANTAS CABRAL</t>
  </si>
  <si>
    <t>JULIVONES ANACLETO</t>
  </si>
  <si>
    <t>LAURINDO FRANCISCO DUARTE FILHO</t>
  </si>
  <si>
    <t>LUZIANA ALVES ROLIM</t>
  </si>
  <si>
    <t>MAIANE DE SOUSA OLIVEIRA</t>
  </si>
  <si>
    <t>MARCELO QUARESMA MARTINS</t>
  </si>
  <si>
    <t>MARCIA MARQUES DE SANTANA</t>
  </si>
  <si>
    <t>MARIA CORNELIA DUARTE DE MOURA FERNANDES</t>
  </si>
  <si>
    <t>MARIA ISABEL LIRA ALEXANDRE</t>
  </si>
  <si>
    <t>MARIA JOSE BARBOSA DE ANDRADE</t>
  </si>
  <si>
    <t>MARIA MARIZETE ESTRELA BORGES</t>
  </si>
  <si>
    <t>MARIA SUENIA ALBUQUERQUE TEMOTEO</t>
  </si>
  <si>
    <t>MAYARA MARQUES DE SANTANA</t>
  </si>
  <si>
    <t>MONICA FERNANDES PINHEIRO</t>
  </si>
  <si>
    <t>OTILIA REGINA RIBEIRO ROLIM GONCALVES</t>
  </si>
  <si>
    <t>PALOMA MARIANO DUARTE</t>
  </si>
  <si>
    <t>SOLON GONCALVES PEREIRA</t>
  </si>
  <si>
    <t>ANA LIVIA BARROSO MUNIZ</t>
  </si>
  <si>
    <t>DALUA OLIVEIRA DE LIRA</t>
  </si>
  <si>
    <t>EDUARDO LEITE VIEIRA</t>
  </si>
  <si>
    <t>FRANCISCA MATILDES LISBOA</t>
  </si>
  <si>
    <t>JOAO ROBERTO DANTAS BRAGA</t>
  </si>
  <si>
    <t>JOSE ALDANILO PARNAIBA</t>
  </si>
  <si>
    <t>MARIA BEATRIZ MOREIRA DANTAS</t>
  </si>
  <si>
    <t>MARIA DE FATIMA OLIVEIRA MORAIS LOPES</t>
  </si>
  <si>
    <t>MARIA DO SOCORRO PEREIRA</t>
  </si>
  <si>
    <t>MARIA ELIZABETH SOARES DE SOUZA</t>
  </si>
  <si>
    <t>RANNYEL ANDERSON DOS SANTOS</t>
  </si>
  <si>
    <t>TEREZINHA LUANA LOPES MARTINS</t>
  </si>
  <si>
    <t>VALERIA MOREIRA DANTAS</t>
  </si>
  <si>
    <t>VERONICA MONTEIRO PARNAIBA BRUNO</t>
  </si>
  <si>
    <t>VIRGINIA ROBERTO DE SOUSA</t>
  </si>
  <si>
    <t>ADLANGE GOMES DOS SANTOS DANTAS</t>
  </si>
  <si>
    <t>ANA KAROLINA MOREIRA DANTAS</t>
  </si>
  <si>
    <t>ANA VICTORIA PINHEIRO DIAS</t>
  </si>
  <si>
    <t>AUGUSTA EUGENIA SILVA BEZERRA MOTA</t>
  </si>
  <si>
    <t>CICERA RAMALHO</t>
  </si>
  <si>
    <t>EDILEUSA JOSEFA DA SILVA</t>
  </si>
  <si>
    <t>FRANCIMEIRE GOMES ROLIM DE MORAIS</t>
  </si>
  <si>
    <t>FRANCINEUDA GOMES ROLIM</t>
  </si>
  <si>
    <t>FRANCINILDA RIBEIRO PINHEIRO</t>
  </si>
  <si>
    <t>GEAN FERREIRA DE FIGUEIREDO</t>
  </si>
  <si>
    <t>GEORGIA THALLMA GOMES RODRIGUES MOTA</t>
  </si>
  <si>
    <t>GLAEDSON VITORIANO GOMES</t>
  </si>
  <si>
    <t>HELENA FIRMINO DA SILVA</t>
  </si>
  <si>
    <t>HELENO ALVES DE OLIVEIRA</t>
  </si>
  <si>
    <t>JAIRO RIBEIRO DE LIMA</t>
  </si>
  <si>
    <t>JOSE ALEXANDRE SARAIVA</t>
  </si>
  <si>
    <t>JOSE LUCAS MACHADO PARNAIBA</t>
  </si>
  <si>
    <t>JOSE QUARESMA PARNAIBA</t>
  </si>
  <si>
    <t>JOSEFA CANDIDO DE SOUSA GOMES</t>
  </si>
  <si>
    <t>JOSEFRAN FERREIRA LIMA</t>
  </si>
  <si>
    <t>MARIA DAS GRACAS LOPES GOMES</t>
  </si>
  <si>
    <t>MARIA DAS GRACAS PARNAIBA NETA</t>
  </si>
  <si>
    <t>MARIA DE FATIMA LOPES</t>
  </si>
  <si>
    <t>MARIA ELENICE FERREIRA VELOSO</t>
  </si>
  <si>
    <t>MARIA ELISIETH ANACLETO DE ALBUQUERQUE</t>
  </si>
  <si>
    <t>MARIA VALCILENE LOPES</t>
  </si>
  <si>
    <t>MARINEZ JOAO DE MOURA</t>
  </si>
  <si>
    <t>MEIRE BRAZ ROLIM</t>
  </si>
  <si>
    <t>OTONIEL ANACLETO ESTRELA FILHO</t>
  </si>
  <si>
    <t>RITA DE CARCIA RAMALHO BEZERRA</t>
  </si>
  <si>
    <t>SEVERINA JORGE MACHADO</t>
  </si>
  <si>
    <t>SILVANIA CORREIA DANTAS</t>
  </si>
  <si>
    <t>ALCINEIDE PEREIRA DA COSTA</t>
  </si>
  <si>
    <t>CECILIA FERNANDES FORMIGA DANTAS</t>
  </si>
  <si>
    <t>CLAUDIO REINKE</t>
  </si>
  <si>
    <t>EDRIELLY KRISTHYNE DA SILVA SA</t>
  </si>
  <si>
    <t>ELIZETE FERREIRA</t>
  </si>
  <si>
    <t>FRANCISCA COSTA BARBOSA MEDEIROS</t>
  </si>
  <si>
    <t>FRANCISCA FERREIRA</t>
  </si>
  <si>
    <t>FRANCISCO RODRIGUES DE SOUSA</t>
  </si>
  <si>
    <t>FRANCISCO ULISSES VIANA JUNIOR</t>
  </si>
  <si>
    <t>JANICARLA LINS DE SOUSA</t>
  </si>
  <si>
    <t>JOAO BOSCO BATISTA DA SILVA</t>
  </si>
  <si>
    <t>JOSE CIEDSTON TOMAZ DE SOUSA ANDRADE</t>
  </si>
  <si>
    <t>JOSE SANTANA DE ANDRADE</t>
  </si>
  <si>
    <t>JOSEFA PEREIRA DOS SANTOS</t>
  </si>
  <si>
    <t>LEOCILANIA DINIZ LOPES</t>
  </si>
  <si>
    <t>LUCIA DE FATIMA DANTAS DE ALMEIDA</t>
  </si>
  <si>
    <t>LUCINEIDE GONCALVES DE MOURA</t>
  </si>
  <si>
    <t>LUCIO ANDRADE DUARTE</t>
  </si>
  <si>
    <t>LUEDLLEY RAYNNER DE SOUZA LIRA</t>
  </si>
  <si>
    <t>MARIA AMANDA CIPRIANO VIEIRA</t>
  </si>
  <si>
    <t>MARIA DA PENHA LEITE</t>
  </si>
  <si>
    <t>MARIA DAS DORES DA SILVA</t>
  </si>
  <si>
    <t>MARIA GORETTE GOMES DE MOURA PEREIRA</t>
  </si>
  <si>
    <t>MARIA JULIETA DIAS GONCALVES</t>
  </si>
  <si>
    <t>MARIA PEREIRA DE SA</t>
  </si>
  <si>
    <t>MARIA PEREIRA DOS SANTOS</t>
  </si>
  <si>
    <t>MARLI MARIA DE ANDRADE</t>
  </si>
  <si>
    <t>NEUZETE OLIVEIRA DOS SANTOS NUNES</t>
  </si>
  <si>
    <t>NORMA DE LIMA LIRA MACIEL</t>
  </si>
  <si>
    <t>ORLIANE LARICE DANTAS PINHEIRO</t>
  </si>
  <si>
    <t>OSMAR PEREIRA DE FIGUEIREDO</t>
  </si>
  <si>
    <t>ROBSON BARRETO MENESES</t>
  </si>
  <si>
    <t>SOCORRO MARIA VIEIRA BENEVIDES</t>
  </si>
  <si>
    <t>MARIZA BEZERRA DE LIRA</t>
  </si>
  <si>
    <t>ANDERSON JULIANO FORMIGA DE OLIVEIRA</t>
  </si>
  <si>
    <t>ARIADNE FEITOZA FERREIRA MILITAO</t>
  </si>
  <si>
    <t>CECILIA MARIA DANTAS GONCALVES</t>
  </si>
  <si>
    <t>CLEUDIVALDO EVANGELISTA DA SILVA</t>
  </si>
  <si>
    <t>DARLYSSON BEZERRA DE SOUSA</t>
  </si>
  <si>
    <t>EDILSON TOMAZ DE SOUSA</t>
  </si>
  <si>
    <t>EDMILZA LEANDRO DA SILVA BONANNO</t>
  </si>
  <si>
    <t>EVERALDO NICOLAU</t>
  </si>
  <si>
    <t>FRANCINETE REINALDO DA SILVA SOUSA</t>
  </si>
  <si>
    <t>FRANCISCA ALLYNE BATISTA DINIZ</t>
  </si>
  <si>
    <t>FRANCISCA CINDERVANIA DUARTE BEZERRA DE LIMA</t>
  </si>
  <si>
    <t>FRANCISCA DANTAS PINHEIRO DE ALMEIDA</t>
  </si>
  <si>
    <t>FRANCISCA DANTAS TAVARES FILHA</t>
  </si>
  <si>
    <t>FRANCISCA FERREIRA DA SILVA</t>
  </si>
  <si>
    <t>FRANCISCA PEREIRA GOMES</t>
  </si>
  <si>
    <t>FRANCISCA SILVANIA DUARTE</t>
  </si>
  <si>
    <t>FRANCISCO GERALDO DE SOUSA</t>
  </si>
  <si>
    <t>FRANCISCO SALATIEL FORMIGA PEREIRA</t>
  </si>
  <si>
    <t>GERALDA MARIA DE SOUSA</t>
  </si>
  <si>
    <t>HELENO ROBSON DA SILVA</t>
  </si>
  <si>
    <t>ISNA DANTAS VIEIRA</t>
  </si>
  <si>
    <t>JOANA DARC QUARESMA GOMES</t>
  </si>
  <si>
    <t>JORGE LUIZ ASSIS PEREIRA</t>
  </si>
  <si>
    <t>JOSE GEIMERSON GOMES DANTAS</t>
  </si>
  <si>
    <t>JOSE GENIVALDO BRAGA</t>
  </si>
  <si>
    <t>JOSE NILTON DANTAS</t>
  </si>
  <si>
    <t>JOSE ROBERTO LINS DO NASCIMENTO</t>
  </si>
  <si>
    <t>JOSINEIDE DA SILVA SOUSA</t>
  </si>
  <si>
    <t>LEILA CRISTINA RODRIGUES DE SOUSA</t>
  </si>
  <si>
    <t>LUCIA DE FATIMA DANTAS</t>
  </si>
  <si>
    <t>LYNDON JOHNSON RIBEIRO SOARES</t>
  </si>
  <si>
    <t>MANUEL PEREIRA DE SOUSA</t>
  </si>
  <si>
    <t>MARCOS CESAR GOMES DE SOUZA</t>
  </si>
  <si>
    <t>MARIA APARECIDA DE SOUSA CARDOSO</t>
  </si>
  <si>
    <t>MARIA APARECIDA MEDEIROS DE FREITAS</t>
  </si>
  <si>
    <t>MARIA BERNADETE PINHEIRO DE SA</t>
  </si>
  <si>
    <t>MARIA DE FATIMA DUARTE BEZERRA</t>
  </si>
  <si>
    <t>MARIA DE FATIMA MARTINS MACIEL</t>
  </si>
  <si>
    <t>MARIA DE SOUSA ABREU</t>
  </si>
  <si>
    <t>MARIA DO SOCORRO GONCALVES BARBOSA</t>
  </si>
  <si>
    <t>MARIA DO SOCORRO GUERRA ROCHA</t>
  </si>
  <si>
    <t>MARIA ELISINETH ANACLETO</t>
  </si>
  <si>
    <t>MARIA HELENA FERREIRA DE SOUSA</t>
  </si>
  <si>
    <t>MARIA JANAILZA DE SOUZA VIEIRA</t>
  </si>
  <si>
    <t>MARIA JOSE ABREU FERNANDES</t>
  </si>
  <si>
    <t>MARIA NEIDE OLIVEIRA DE SOUSA BRECKENFELD</t>
  </si>
  <si>
    <t>MARIA VALCILENE COSTA DOS SANTOS</t>
  </si>
  <si>
    <t>MEIREANE DE CARVALHO ALVES</t>
  </si>
  <si>
    <t>NEUMA FERREIRA DUARTE</t>
  </si>
  <si>
    <t>PAULO REGIO MOISES</t>
  </si>
  <si>
    <t>RAIMUNDA GOMES DE SOUSA</t>
  </si>
  <si>
    <t>RITA ALVES DE ALMEIDA</t>
  </si>
  <si>
    <t>ROSIVALDO AMADOR DE SOUSA</t>
  </si>
  <si>
    <t>SIRLEIDE DANTAS FREITAS DE FARIAS</t>
  </si>
  <si>
    <t>VALDILEIDE MASSILON DE ABREU</t>
  </si>
  <si>
    <t>VITORIA OHANNA DE CARVALHO FLORENCIO GAMA</t>
  </si>
  <si>
    <t>ADA QUEZIA DE LIMA SOARES ALVES</t>
  </si>
  <si>
    <t>DAVID RAMON ABRANTES CANUTO</t>
  </si>
  <si>
    <t>DIANA MARIA VICENTE GOMES</t>
  </si>
  <si>
    <t>ELITA DIGIARA LACERDA CESARIO</t>
  </si>
  <si>
    <t>FERNANDA MAIARA SOUSA SOUTO</t>
  </si>
  <si>
    <t>FRANCIEUDA DE SOUSA OLIVEIRA</t>
  </si>
  <si>
    <t>FRANCISCO RODRIGO VIEIRA DOS SANTOS</t>
  </si>
  <si>
    <t>IVAN BEZERRA DE SOUSA</t>
  </si>
  <si>
    <t>JOCELIO NEY DE SOUSA DANTAS</t>
  </si>
  <si>
    <t>JOCIELIA FRANCISCA DE SOUSA</t>
  </si>
  <si>
    <t>JORGE MOREIRA MARTINS</t>
  </si>
  <si>
    <t>JOSELANIA DE SOUSA RIBEIRO OLIVEIRA</t>
  </si>
  <si>
    <t>LUZIA FLAVYNELLY DE SOUZA DANTAS</t>
  </si>
  <si>
    <t>MARCIA MADELON PEREIRA DE SOUSA LACERDA</t>
  </si>
  <si>
    <t>MARIA DA CONCEICAO DE SOUZA DANTAS</t>
  </si>
  <si>
    <t>MARIA TEREZINHA DE MORAIS</t>
  </si>
  <si>
    <t>MARILIA BATISTA FORMIGA SENA</t>
  </si>
  <si>
    <t>ROSANGELA CRISTINA PEREIRA LACERDA</t>
  </si>
  <si>
    <t>TALITA TASSIA DA COSTA</t>
  </si>
  <si>
    <t>FRANCISCA DALVANI NOGUEIRA GOMES</t>
  </si>
  <si>
    <t>ALBERTINO DA SILVA</t>
  </si>
  <si>
    <t>ANA LARYSSA TAVARES DE ANDRADE</t>
  </si>
  <si>
    <t>ANNA LETICIA PEREIRA NUNES</t>
  </si>
  <si>
    <t>ANTONIO MATOS JUNIOR</t>
  </si>
  <si>
    <t>BRUNA MONARA LIMA DE OLIVEIRA SANTOS</t>
  </si>
  <si>
    <t>CHARMENIA BRAZ DE LIMA</t>
  </si>
  <si>
    <t>DANIEL BRAZ DE LIMA</t>
  </si>
  <si>
    <t>DAVID LUCIANO NUNES DA SILVA</t>
  </si>
  <si>
    <t>DIORGENES CLAUDINO DE OLIVEIRA</t>
  </si>
  <si>
    <t>ELISANGELA MENDES BRAZ FERREIRA</t>
  </si>
  <si>
    <t>ERENILZA DOS SANTOS DA SILVA AGOSTINHO</t>
  </si>
  <si>
    <t>ERINEUDA CAVALCANTI DE FIGUEREDO</t>
  </si>
  <si>
    <t>EVA MARCIA DIAS ALEXANDRE</t>
  </si>
  <si>
    <t>FABIO DIAS BEZERRA</t>
  </si>
  <si>
    <t>FLAVIO HENRIQUE TAVARES DE ALBUQUERQUE</t>
  </si>
  <si>
    <t>FRANCINEIDE BEZERRA DA SILVA</t>
  </si>
  <si>
    <t>FRANCISCA RISOMAR VIEIRA</t>
  </si>
  <si>
    <t>FRANCISCA VIEIRA DE MORAIS DIAS</t>
  </si>
  <si>
    <t>GENY COELI LACERDA BRASILEIRO</t>
  </si>
  <si>
    <t>GERALDA LACERDA FERREIRA</t>
  </si>
  <si>
    <t>GONZALO HERNAN APOLO ATI</t>
  </si>
  <si>
    <t>IDALINA RACHEL FERREIRA DE FREITAS</t>
  </si>
  <si>
    <t>ILDENI FERREIRA GOMES</t>
  </si>
  <si>
    <t>ITAMARA MENDES CAVALCANTI</t>
  </si>
  <si>
    <t>JARDEL CRUZ XAVIER</t>
  </si>
  <si>
    <t>JONAS TADEU LIMA NUNES</t>
  </si>
  <si>
    <t>JOSE ANTONIO ARARUNA NETO</t>
  </si>
  <si>
    <t>JOSE IDOMAR DE SOUSA BENTO</t>
  </si>
  <si>
    <t>KEDMA VIEIRA DE FRANCA</t>
  </si>
  <si>
    <t>LEANDRO BATISTA ALEXANDRE</t>
  </si>
  <si>
    <t>LUCICLEIDE GALDINO VIEIRA DA SILVA</t>
  </si>
  <si>
    <t>MARCIO RANIERE DOMINGOS SOARES</t>
  </si>
  <si>
    <t>MARIA AMANDA FERREIRA DA SILVA</t>
  </si>
  <si>
    <t>MARIA APARECIDA NOBRE</t>
  </si>
  <si>
    <t>MARIA DE FATIMA DE LIMA PEREIRA</t>
  </si>
  <si>
    <t>MARIA DE FATIMA DE MIRANDA LEITE</t>
  </si>
  <si>
    <t>MARIA DE FATIMA LOPES VIEIRA</t>
  </si>
  <si>
    <t>MARIA DE FATIMA MARTINS DE BRITO</t>
  </si>
  <si>
    <t>MARIA DE FATIMA SILVA E LIMA</t>
  </si>
  <si>
    <t>MARIA DE LOURDES DE ARAUJO LIRA ANDRELINO</t>
  </si>
  <si>
    <t>MARIA FRANCINEIDE EVANGELISTA DIAS FERREIRA</t>
  </si>
  <si>
    <t>MARIA GIRLANE DE ANDRADE BEZERRA</t>
  </si>
  <si>
    <t>MARIA ROSEANE SOARES AMORIM</t>
  </si>
  <si>
    <t>NEUZA CAVALCANTI SOBRAL DE SOUSA</t>
  </si>
  <si>
    <t>NUBIA HENRIQUE GOMES OLIVEIRA</t>
  </si>
  <si>
    <t>PAULA FRANCINETE LEITE</t>
  </si>
  <si>
    <t>RAFAELLA OLIVEIRA DA COSTA</t>
  </si>
  <si>
    <t>SERJANO DE ANDRADE AMORIM</t>
  </si>
  <si>
    <t>SONIA MARIA DE MIRANDA</t>
  </si>
  <si>
    <t>SUZANA CUNHA DE MOURA</t>
  </si>
  <si>
    <t>TEREZINHA TAVARES GOMES</t>
  </si>
  <si>
    <t>VALDINEIDE CARDOSO DANTAS</t>
  </si>
  <si>
    <t>VALDINETE CARDOSO DANTAS BENTO</t>
  </si>
  <si>
    <t>ZELIA MARIA LIMA DE OLIVEIRA</t>
  </si>
  <si>
    <t>ANDREA MARIA LEITE PEREIRA</t>
  </si>
  <si>
    <t>ANTONIO FERNANDES LEITE FILHO</t>
  </si>
  <si>
    <t>CLARINDO GERALDO NUNES ROLIM</t>
  </si>
  <si>
    <t>CLEIDIANA COELHO BATISTA FERREIRA</t>
  </si>
  <si>
    <t>DAMIAO CELSO DE OLIVEIRA GONCALVES</t>
  </si>
  <si>
    <t>DENIS DINIZ CAVALCANTI</t>
  </si>
  <si>
    <t>ELEONARA DE SOUZA SOARES</t>
  </si>
  <si>
    <t>EMERSON FERREIRA FERNANDES</t>
  </si>
  <si>
    <t>ERILANIA LEITE COELHO</t>
  </si>
  <si>
    <t>ERILEIDE CAVALCANTI DE FIGUEREDO COELHO</t>
  </si>
  <si>
    <t>FABIO ALEXANDRE SANTOS</t>
  </si>
  <si>
    <t>GRACIELLY VIEIRA DIAS LINS</t>
  </si>
  <si>
    <t>JOSE EDMAR DA SILVA</t>
  </si>
  <si>
    <t>JOSE IRARI CAVALCANTI FERREIRA</t>
  </si>
  <si>
    <t>JOSEFA ORIETE BATISTA FAUSTINO</t>
  </si>
  <si>
    <t>JUCILENE COELHO DO NASCIMENTO RAMOS</t>
  </si>
  <si>
    <t>KELLY CRISTINA DA SILVA</t>
  </si>
  <si>
    <t>LUCAS PEDROSA GOMES DE ABREU</t>
  </si>
  <si>
    <t>MADLON SILVA LACERDA</t>
  </si>
  <si>
    <t>MAILSON GOMES ALVES</t>
  </si>
  <si>
    <t>MANOEL MESSIAS ARAUJO VIEIRA</t>
  </si>
  <si>
    <t>MARCIA SUZETTE DE SOUSA FRANCA ROLIM</t>
  </si>
  <si>
    <t>MARIA CRISTINA TAVARES DE ALBUQUERQUE MENDES</t>
  </si>
  <si>
    <t>MARIA DE FATIMA ARAUJO VIEIRA</t>
  </si>
  <si>
    <t>MARIA DE FATIMA DE SOUSA SANTANA</t>
  </si>
  <si>
    <t>MARIA DE FATIMA SOUSA</t>
  </si>
  <si>
    <t>MARIA DELANIA TAVARES DOS SANTOS IRINEU</t>
  </si>
  <si>
    <t>MARIA DO SOCORRO ELISANGELA LEITE DA SILVA</t>
  </si>
  <si>
    <t>MARIA KYONARA VIEIRA DE OLIVEIRA</t>
  </si>
  <si>
    <t>MAYRA GOMES ALVES</t>
  </si>
  <si>
    <t>MEIRECELLY INACIO DE SOUSA</t>
  </si>
  <si>
    <t>MICHERLANIA MARIA BRAZ TAVARES</t>
  </si>
  <si>
    <t>NATALIA FERNANDES DE ARRUDA</t>
  </si>
  <si>
    <t>REGINEIDE DUTRA RIBEIRO</t>
  </si>
  <si>
    <t>RONIVON ALVES</t>
  </si>
  <si>
    <t>ROSELANE MENDES CAVALCANTI SOBRAL DIAS</t>
  </si>
  <si>
    <t>SEBASTIAO DA SILVA BANDEIRA</t>
  </si>
  <si>
    <t>YGOR ALVES DE ANDRADE</t>
  </si>
  <si>
    <t>ANA MARIA LOURENCO DE ANDRADE</t>
  </si>
  <si>
    <t>AYWSCA LEYLANE GONCALVES ROLIM</t>
  </si>
  <si>
    <t>CELDA REJANE FERREIRA</t>
  </si>
  <si>
    <t>CIBELLY PEREIRA DE SOUZA SILVA</t>
  </si>
  <si>
    <t>DEORCINDO GOMES FILHO</t>
  </si>
  <si>
    <t>EZEQUIANY LAYANY BATISTA DANTAS</t>
  </si>
  <si>
    <t>FRANCISCA GISLEINE CANDIDO DE SOUSA</t>
  </si>
  <si>
    <t>FRANCISCO MATEUS PINHEIRO FEITOSA</t>
  </si>
  <si>
    <t>FREDIANA CAVALCANTE DE SOUSA</t>
  </si>
  <si>
    <t>HALABA BATISTA BRITO CLAUDINO</t>
  </si>
  <si>
    <t>ISADORA ROSENDO MARTINS TORRES</t>
  </si>
  <si>
    <t>JAMARK FERREIRA JULIAO</t>
  </si>
  <si>
    <t>JANAINA MOREIRA LISBOA</t>
  </si>
  <si>
    <t>JOSE ALBERTO CARTAXO FEITOSA</t>
  </si>
  <si>
    <t>JOSE VALDENOR MANGUEIRA LISBOA</t>
  </si>
  <si>
    <t>JOSIVANIA ALVES DIAS DE LIRA</t>
  </si>
  <si>
    <t>LUCIELIA OLIVEIRA LIMA</t>
  </si>
  <si>
    <t>MANOEL ALVES NETO</t>
  </si>
  <si>
    <t>MARIA DA NATIVIDADE DE SOUSA MOURA</t>
  </si>
  <si>
    <t>MARIA DE JESUS ROLIM DE SOUSA</t>
  </si>
  <si>
    <t>MARIA LUANA BATISTA</t>
  </si>
  <si>
    <t>NOZICASSIO GOMES DE OLIVEIRA</t>
  </si>
  <si>
    <t>RENATO SILVA DE OLIVEIRA</t>
  </si>
  <si>
    <t>TEODULINO MANGUEIRA ROSENDO</t>
  </si>
  <si>
    <t>ANTONIO NILTON PINHEIRO</t>
  </si>
  <si>
    <t>APARECIDA LUANA SILVA MARTINS</t>
  </si>
  <si>
    <t>BRUNA GONCALVES TEIXEIRA</t>
  </si>
  <si>
    <t>CARLOS CLEITON EVANGELISTA GONCALVES</t>
  </si>
  <si>
    <t>CARLOS LISBOA DUARTE</t>
  </si>
  <si>
    <t>CLAUDETE ALVES GONCALVES TEIXEIRA</t>
  </si>
  <si>
    <t>ERIDA PEREIRA DANTAS</t>
  </si>
  <si>
    <t>ESPEDITO SALIOMARQUES DE FREITAS</t>
  </si>
  <si>
    <t>FRANCISCO PETRONIO ESTRELA SILVA</t>
  </si>
  <si>
    <t>JANICE MOREIRA LISBOA FARIAS</t>
  </si>
  <si>
    <t>JUNIOR EVANGELISTA ALVES</t>
  </si>
  <si>
    <t>MARIA APARECIDA ADELINO DUARTE</t>
  </si>
  <si>
    <t>MARIA HELENA NETA</t>
  </si>
  <si>
    <t>MARIA LUECI ROSENDO TEIXEIRA</t>
  </si>
  <si>
    <t>RAIMUNDA MARIA ANACLETO DE SA</t>
  </si>
  <si>
    <t>RITO DE CASSIO DA SILVA</t>
  </si>
  <si>
    <t>VANESSA BARROSO DA SILVA</t>
  </si>
  <si>
    <t>VILARIA DE FREITAS MOURA</t>
  </si>
  <si>
    <t>ABRAAO AUGUSTO DA SILVA FERNANDES</t>
  </si>
  <si>
    <t>ANA MARIA PINHEIRO BARBOSA</t>
  </si>
  <si>
    <t>BRUNA DOS SANTOS MOREIRA</t>
  </si>
  <si>
    <t>DAGMAR RAVICK VIEIRA DO NASCIMENTO</t>
  </si>
  <si>
    <t>DANILLY DE SOUSA BEZERRA</t>
  </si>
  <si>
    <t>DEUSIVAN DO NASCIMENTO SILVA</t>
  </si>
  <si>
    <t>EDUARDO FERNANDES QUEIROGA DE FREITAS</t>
  </si>
  <si>
    <t>EMANUEL EVARISTO DE SOUSA</t>
  </si>
  <si>
    <t>FRANCISCA ADRIANA MAIA MATEUS</t>
  </si>
  <si>
    <t>FRANCISCA JOCEILMA DANTAS ALENCAR</t>
  </si>
  <si>
    <t>FRANCISCO ALENCAR</t>
  </si>
  <si>
    <t>FRANCISCO EDSON FERNANDES SOARES</t>
  </si>
  <si>
    <t>GEOVANNI MENDES AMANCIO</t>
  </si>
  <si>
    <t>HELTON CHARLLYS BATISTA CARDOSO</t>
  </si>
  <si>
    <t>ISAIAS MIGUEL DE SOUSA CLAUDINO</t>
  </si>
  <si>
    <t>JONAS SILVA BATISTA</t>
  </si>
  <si>
    <t>KIARA LIRA DE LIMA CHAVES</t>
  </si>
  <si>
    <t>LARISSA CRISTINA VIANA LOPES</t>
  </si>
  <si>
    <t>LIDIANE ANDRADE DUARTE</t>
  </si>
  <si>
    <t>LUANA JARDILA DOS SANTOS ESTEVAO</t>
  </si>
  <si>
    <t>MAILA PEREIRA DE SOUSA</t>
  </si>
  <si>
    <t>MARIA DANIELA ROCHA DUARTE</t>
  </si>
  <si>
    <t>PAULO CESAR SILVA FERREIRA DE ANDRADE</t>
  </si>
  <si>
    <t>PERPETUA SOCORRO MOREIRA</t>
  </si>
  <si>
    <t>RICHARDSON ISAIAS DOS SANTOS</t>
  </si>
  <si>
    <t>ROBERTO AMARO DE OLIVEIRA</t>
  </si>
  <si>
    <t>RONILSON FERNANDES DA SILVA</t>
  </si>
  <si>
    <t>SAMARA IZABEL DANTAS ALENCAR</t>
  </si>
  <si>
    <t>SAMARA LUCIANO VIEIRA</t>
  </si>
  <si>
    <t>SIMONE BATISTA DA SILVA</t>
  </si>
  <si>
    <t>THAYZA LIRA GOUVEIA</t>
  </si>
  <si>
    <t>YANCA NOGUEIRA DE FIGUEIREDO BARBOZA</t>
  </si>
  <si>
    <t>ANDREA MARIA SOBREIRA</t>
  </si>
  <si>
    <t>BRENDA MARIA DA SILVA</t>
  </si>
  <si>
    <t>DAMIANA FERREIRA DE LIMA</t>
  </si>
  <si>
    <t>DENIZE DO NASCIMENTO FERREIRA</t>
  </si>
  <si>
    <t>EDILANIA DE ALMEIDA SOUSA</t>
  </si>
  <si>
    <t>ELIDOMAR ESTEVAO DA SILVA JUNIOR</t>
  </si>
  <si>
    <t>FRANCISCA ADELIA DAVID</t>
  </si>
  <si>
    <t>FRANCISCO JOSE VIEIRA DANTAS</t>
  </si>
  <si>
    <t>JANILANE BARROSO DE SOUZA ALMEIDA</t>
  </si>
  <si>
    <t>JOSIDETE ALVES ANACLETO LINS</t>
  </si>
  <si>
    <t>MARIA DA CONSOLACAO FERNANDES DA SILVA</t>
  </si>
  <si>
    <t>MARIA DE FATIMA DANTAS DA SILVA ALMEIDA</t>
  </si>
  <si>
    <t>MARIA JOSANY DA COSTA DUARTE</t>
  </si>
  <si>
    <t>MICHELLE OLIVEIRA DA SILVA</t>
  </si>
  <si>
    <t>NADVANIA ALEXANDRE LIMAO</t>
  </si>
  <si>
    <t>WALERIA CRISTINA ANACLETO FERNANDES DE SA</t>
  </si>
  <si>
    <t>ALAIDE CALIXTO DE ANDRADE OLIVEIRA</t>
  </si>
  <si>
    <t>ALDA CAVALCANTE DE LIRA</t>
  </si>
  <si>
    <t>ALEIDE DE OLIVEIRA ANDRADE</t>
  </si>
  <si>
    <t>ALISSON FERNANDES QUEIROGA</t>
  </si>
  <si>
    <t>ANA CRISTINA DUARTE</t>
  </si>
  <si>
    <t>ANTONIA GONCALVES DANTAS</t>
  </si>
  <si>
    <t>BOANERGES DA SILVA BATISTA</t>
  </si>
  <si>
    <t>CHRISTIANNE NOGUEIRA DONATO FORMIGA</t>
  </si>
  <si>
    <t>DAVID ALAN DE OLIVEIRA DANTAS</t>
  </si>
  <si>
    <t>EDIGLEUMA MARIA DA SILVA</t>
  </si>
  <si>
    <t>ERONILDO ALVES MARTINS</t>
  </si>
  <si>
    <t>FRANCISCA NAIANE COSTA DA SILVA</t>
  </si>
  <si>
    <t>FRANCISCO DIEGO TAVARES DE LUNA</t>
  </si>
  <si>
    <t>JADEILMA ROLIM DE ANDRADE DANTAS</t>
  </si>
  <si>
    <t>JAIDE ROBERTO DE LIRA</t>
  </si>
  <si>
    <t>JOANA D ARC ALENCAR NOGUEIRA</t>
  </si>
  <si>
    <t>JOANA RAQUEL ALVES ROCHA</t>
  </si>
  <si>
    <t>JONISVON ANDRADE VITAL</t>
  </si>
  <si>
    <t>JOSE EPIFANIO SOBRINHO</t>
  </si>
  <si>
    <t>JOSEFA SILDERLEI BATISTA DA SILVA</t>
  </si>
  <si>
    <t>KAIO LAMAISON ARAUJO CAMPELO</t>
  </si>
  <si>
    <t>LUCILEIDE GABRIEL DOS SANTOS</t>
  </si>
  <si>
    <t>MANUELA DIAS DO NASCIMENTO</t>
  </si>
  <si>
    <t>MARCIEL FERNANDES DA SILVA</t>
  </si>
  <si>
    <t>MARCOS AURELIO DE QUEIROGA</t>
  </si>
  <si>
    <t>MARIA DE FATIMA FERNANDES FORMIGA</t>
  </si>
  <si>
    <t>MARIA DE LOURDES SOBREIRA</t>
  </si>
  <si>
    <t>MARIA DO SOCORRO DANTAS</t>
  </si>
  <si>
    <t>MARIA ERINALDA DE SOUSA LIRA</t>
  </si>
  <si>
    <t>MARIA HELENA DANIEL DUARTE</t>
  </si>
  <si>
    <t>MARIA JAQUELINA DE OLIVEIRA</t>
  </si>
  <si>
    <t>MARIA UMBELINA DA COSTA</t>
  </si>
  <si>
    <t>MAYARA GUILHERME GOUVEIA</t>
  </si>
  <si>
    <t>NATALICE LAURENTINO DE ANDRADE</t>
  </si>
  <si>
    <t>PATRICIA GURGEL DE CARVALHO</t>
  </si>
  <si>
    <t>PAULO HENRIQUE DE OLIVEIRA SILVA</t>
  </si>
  <si>
    <t>RAQUEL EVELLY VIEIRA DE ARAUJO</t>
  </si>
  <si>
    <t>ROBEVAL AMARO DE OLIVEIRA</t>
  </si>
  <si>
    <t>TALLYTA RIVANIA LIRA GOUVEIA</t>
  </si>
  <si>
    <t>TEREZINHA VIEIRA DA SILVA OLIVEIRA</t>
  </si>
  <si>
    <t>VANDERLEI FRANCISCO DE LIMA</t>
  </si>
  <si>
    <t>WELLINGTON PADUA DE OLIVEIRA</t>
  </si>
  <si>
    <t>ALICSSON PINHEIRO FORMIGA</t>
  </si>
  <si>
    <t>ALLINE PINHEIRO CAVALCANTE DANTAS</t>
  </si>
  <si>
    <t>AMANDA CRISTINA PEREIRA FONSECA</t>
  </si>
  <si>
    <t>ANTONIA ZUCLENE DE ANDRADE</t>
  </si>
  <si>
    <t>CLAUDIA LIRA DA SILVA</t>
  </si>
  <si>
    <t>ELIANE DE FREITAS DEONIZIO</t>
  </si>
  <si>
    <t>ELIVALDA VIEIRA DE SOUSA</t>
  </si>
  <si>
    <t>ELVANDIRA PEREIRA NAPOLEAO</t>
  </si>
  <si>
    <t>FABIA MOREIRA DE QUEIROGA SOBREIRA</t>
  </si>
  <si>
    <t>FRANCISCA DAS CHAGAS SILVEIRA LACERDA</t>
  </si>
  <si>
    <t>GEANE DE ANDRADE PINHEIRO</t>
  </si>
  <si>
    <t>GUTIERRE ANDRADE DUARTE</t>
  </si>
  <si>
    <t>IANKA LORRANA FERREIRA SOBREIRA FORMIGA</t>
  </si>
  <si>
    <t>INES KIARA DE ALMEIDA SILVA</t>
  </si>
  <si>
    <t>IVANIA MARIA DE FREITAS</t>
  </si>
  <si>
    <t>JANETE FERNANDES PINTO AQUINO</t>
  </si>
  <si>
    <t>JENICELIA DUARTE DA SILVA</t>
  </si>
  <si>
    <t>JERFFERSON JOHNNY DE AQUINO FELIX</t>
  </si>
  <si>
    <t>JOSEFA GENELY OLIVEIRA</t>
  </si>
  <si>
    <t>LUDIMYLLA VIEIRA RUFINO</t>
  </si>
  <si>
    <t>MANUEL DIAS DE OLIVEIRA JUNIOR</t>
  </si>
  <si>
    <t>MARIA ALYNE DANTAS FERREIRA</t>
  </si>
  <si>
    <t>MARIA CLEIDIOMAR SARMENTO DE OLIVEIRA</t>
  </si>
  <si>
    <t>MARIA DA CONSOLACAO MACENA DE ALMEIDA</t>
  </si>
  <si>
    <t>MARIA DE FATIMA VALDIVINO DE LIMA</t>
  </si>
  <si>
    <t>MARIA DOS REMEDIOS DO NASCIMENTO</t>
  </si>
  <si>
    <t>MARIA KELANIA ESTEVAM LACERDA OLIVEIRA</t>
  </si>
  <si>
    <t>MARIA RUTERLANDIA FERNANDES DA SILVEIRA</t>
  </si>
  <si>
    <t>MARIZETE BATISTA DO NASCIMENTO</t>
  </si>
  <si>
    <t>MAYKON KELVIN CRUZ NASCIMENTO</t>
  </si>
  <si>
    <t>MONAISA FERREIRA SANTIAGO</t>
  </si>
  <si>
    <t>MONICA FERNANDES BRASIL DANTAS</t>
  </si>
  <si>
    <t>RAYLANY FERREIRA ANACLETO</t>
  </si>
  <si>
    <t>SANDERLEIA MARIA ANACLETO DE ANDRADE MACHADO</t>
  </si>
  <si>
    <t>SONIA MARIA DE ARAUJO SILVA</t>
  </si>
  <si>
    <t>VICTOR HUGO SANTANA DE ALMEIDA</t>
  </si>
  <si>
    <t>ADRIANA MATIAS DE ANDRADE BARBOSA</t>
  </si>
  <si>
    <t>ALAN GEORGE FERREIRA DA CRUZ</t>
  </si>
  <si>
    <t>ALEX MATIAS DE OLIVEIRA</t>
  </si>
  <si>
    <t>ANA MARIA MEDEIROS DE ALBUQUERQUE SANTANA</t>
  </si>
  <si>
    <t>BERNARDETE DE LOURDES DE ARAUJO</t>
  </si>
  <si>
    <t>BRUNO FELIPE DA SILVA DE SOUZA</t>
  </si>
  <si>
    <t>CAROLINA DE SOUSA FERREIRA GITIRANA</t>
  </si>
  <si>
    <t>CRISTIANO BENEVIDES DE SOUSA</t>
  </si>
  <si>
    <t>DEUZIANA RAISSA PAULINO FERREIRA</t>
  </si>
  <si>
    <t>ELISANGELA MEDEIRO DE OLIVEIRA</t>
  </si>
  <si>
    <t>FRANCISCO BENEDITO DE ARAUJO</t>
  </si>
  <si>
    <t>FRANCISCO TALES DA SILVA</t>
  </si>
  <si>
    <t>JOSEANE SOARES DE SOUSA LIMA</t>
  </si>
  <si>
    <t>MAIRA DE SOUSA RODRIGUES</t>
  </si>
  <si>
    <t>MARCOS ROBERTO GOMES DA SILVA</t>
  </si>
  <si>
    <t>MARCOS VINICIUS ALVES CONRADO</t>
  </si>
  <si>
    <t>MARIANA TEODORO DOS SANTOS</t>
  </si>
  <si>
    <t>MONARAH SIMONE PALITO TOMAZ PIRES</t>
  </si>
  <si>
    <t>NIDIELLE MUNIZ DE SOUSA</t>
  </si>
  <si>
    <t>PABLO ABRANTES</t>
  </si>
  <si>
    <t>PATRICIA SARMENTO DE OLIVEIRA ANDRADE</t>
  </si>
  <si>
    <t>RICARDO COSTA FERNANDES</t>
  </si>
  <si>
    <t>SARA CAROLINA MIGUEL DE SOUSA</t>
  </si>
  <si>
    <t>THAYANY DE OLIVEIRA BATISTA MORAIS</t>
  </si>
  <si>
    <t>VIVIANE ALMEIDA PIRES</t>
  </si>
  <si>
    <t>ANTONIA NETA</t>
  </si>
  <si>
    <t>CLAUDIA JAILMA DE ANDRADE</t>
  </si>
  <si>
    <t>DENILSON DUARTE BARBOSA</t>
  </si>
  <si>
    <t>EDINATANIA SARMENTO DE SOUSA</t>
  </si>
  <si>
    <t>FERNANDA KEVILA CAVALCANTE DA SILVA</t>
  </si>
  <si>
    <t>FRANCIMARES LOURENCO DE OLIVEIRA</t>
  </si>
  <si>
    <t>FRANCINILDA GARRIDO SARMENTO</t>
  </si>
  <si>
    <t>FRANCISCO CARLOS FILHO</t>
  </si>
  <si>
    <t>FRANCISCO DAMIAO PEREIRA SARMENTO</t>
  </si>
  <si>
    <t>FRANCISCO JANDESBERG DE SOUSA MAIA</t>
  </si>
  <si>
    <t>GILSONBERG SOARES DE ABRANTES</t>
  </si>
  <si>
    <t>GLAUCIO SIMAO ALVES</t>
  </si>
  <si>
    <t>LUCAS AUGUSTO LOURENCO FURTADO</t>
  </si>
  <si>
    <t>M MYLLA ROBERTA SILVA SARMENTO</t>
  </si>
  <si>
    <t>PAULA DE CASSIA GONCALVES LEANDRO DE LIRA</t>
  </si>
  <si>
    <t>VANILSON AUGUSTO DA SILVA</t>
  </si>
  <si>
    <t>DARIO GERMANO LEITE FECHINE</t>
  </si>
  <si>
    <t>EDNA SOUZA BONFIM DA SILVA</t>
  </si>
  <si>
    <t>ELZA SIMOES DE FARIAS</t>
  </si>
  <si>
    <t>EMIDIO ROBERIO OLIVEIRA DE SOUSA</t>
  </si>
  <si>
    <t>FERNANDA LINS MACIEL</t>
  </si>
  <si>
    <t>FRANCISCA DANTAS LOPES DE ALMEIDA</t>
  </si>
  <si>
    <t>FRANCISCA DE FATIMA LOPES FURTADO</t>
  </si>
  <si>
    <t>FRANCISCO MARCOS DA SILVA FIGUEIREDO</t>
  </si>
  <si>
    <t>GILDENI MARIA DE ABREU</t>
  </si>
  <si>
    <t>GIRLANE SOARES DE SOUSA</t>
  </si>
  <si>
    <t>ITALO CARDOSO DE LIMA</t>
  </si>
  <si>
    <t>JACKSON BARBOSA DOS SANTOS</t>
  </si>
  <si>
    <t>JAQUELINE MARQUES NOGUEIRA</t>
  </si>
  <si>
    <t>JOHN KENNEDY RUFINO DE CARVALHO</t>
  </si>
  <si>
    <t>JOSE MARTINS LINS LIRA</t>
  </si>
  <si>
    <t>LUANA SILVA DE SOUSA</t>
  </si>
  <si>
    <t>LUCAS DE LIMA CESAR</t>
  </si>
  <si>
    <t>MARIA APARECIDA DA SILVA SA</t>
  </si>
  <si>
    <t>MARIA DE LOURDES ARAUJO DE OLIVEIRA</t>
  </si>
  <si>
    <t>MARIA ELIETE ROBERTO</t>
  </si>
  <si>
    <t>MELQUISEDEQUE DA SILVA LOPO</t>
  </si>
  <si>
    <t>MONICA RODRIGUES DA CRUZ LINS</t>
  </si>
  <si>
    <t>OSMANDO PAULINO DE SOUSA</t>
  </si>
  <si>
    <t>PALOMA GOMES DE ABRANTES</t>
  </si>
  <si>
    <t>PEDRO SERGIO GOMES ROCHA</t>
  </si>
  <si>
    <t>RAQUEL LINS DA SILVA</t>
  </si>
  <si>
    <t>RAWENEA PEREIRA LOPES DOS SANTOS</t>
  </si>
  <si>
    <t>REGINA FRANCELINO DE SOUSA CALADO</t>
  </si>
  <si>
    <t>RENATA DE SOUSA MACIEL</t>
  </si>
  <si>
    <t>SARAH JENNIFER DE SOUSA LIRA</t>
  </si>
  <si>
    <t>ADRIANE DOS SANTOS</t>
  </si>
  <si>
    <t>BRIGIDA DE CASSIA GOMES ALVES</t>
  </si>
  <si>
    <t>CATIA LARISSI MENDES DIAS CARVALHO</t>
  </si>
  <si>
    <t>CLEBERSON VIEIRA DE ARAUJO</t>
  </si>
  <si>
    <t>DIOGENES MARCEL DE LIMA</t>
  </si>
  <si>
    <t>EMANUELLE BATISTA FELISMINO DA SILVA</t>
  </si>
  <si>
    <t>ERICA BRAGA DE SOUSA VIEIRA</t>
  </si>
  <si>
    <t>GEORGE DIAS ALVES</t>
  </si>
  <si>
    <t>GUILHERME AMISTERDAN CORREIA LIMA</t>
  </si>
  <si>
    <t>JARISMAR DOS ANJOS PEDROSA</t>
  </si>
  <si>
    <t>MARCIA DOS ANJOS GOMES</t>
  </si>
  <si>
    <t>MARIA ANUZIA MENDES CAMPOS</t>
  </si>
  <si>
    <t>MARIA DO SOCORRO SARMENTO LUIS</t>
  </si>
  <si>
    <t>MARIZA ROBERTO LINS</t>
  </si>
  <si>
    <t>MONIKY MENDES MACIEL</t>
  </si>
  <si>
    <t>NATALIA DO VALE</t>
  </si>
  <si>
    <t>RENATA LUIZ MENDES</t>
  </si>
  <si>
    <t>RENEILDA LINS VIEIRA MACIEL</t>
  </si>
  <si>
    <t>RENNAN REGIS DE SOUSA MACEDO</t>
  </si>
  <si>
    <t>RITA DE CASSIA DOS ANJOS SOUSA</t>
  </si>
  <si>
    <t>ROGENIA MACIEL LINS MENDES</t>
  </si>
  <si>
    <t>SAMARA DA SILVA ANDRELINO</t>
  </si>
  <si>
    <t>SILVANEIDE DE LIMA PEREIRA FIRMO</t>
  </si>
  <si>
    <t>THAISE MENDES PEDROSA DE MEDEIROS</t>
  </si>
  <si>
    <t>BRYGIDA ROBERTO TARGINO</t>
  </si>
  <si>
    <t>EDILANE PEREIRA DA SILVA</t>
  </si>
  <si>
    <t>FRANCISCA SARA FERREIRA DA SILVA SARMENTO</t>
  </si>
  <si>
    <t>GERALDA VIEIRA MACIEL</t>
  </si>
  <si>
    <t>ILCA MENDES VALE</t>
  </si>
  <si>
    <t>IZONEIDE ALMEIDA TRAJANO</t>
  </si>
  <si>
    <t>JOSEFA ALVES</t>
  </si>
  <si>
    <t>LEONARDO VALENCIO DOS SANTOS</t>
  </si>
  <si>
    <t>LUCIENE ALVES DE SOUSA</t>
  </si>
  <si>
    <t>MARIA DE LOURDES FERREIRA LIMA</t>
  </si>
  <si>
    <t>MARIA NISSE ALVINO DE FARIAS</t>
  </si>
  <si>
    <t>PAULA FRANCINETE RIBEIRO DE ALMEIDA</t>
  </si>
  <si>
    <t>WILLIAN MARCENA DA SILVA</t>
  </si>
  <si>
    <t>ADAUTO FERREIRA NETO</t>
  </si>
  <si>
    <t>ADRIANA FERREIRA BARBOSA</t>
  </si>
  <si>
    <t>ALINE VANARA MACIEL SOARES</t>
  </si>
  <si>
    <t>ANARIELLE LOPES MARQUES</t>
  </si>
  <si>
    <t>AUGUSTO CESAR ALVES DA SILVA</t>
  </si>
  <si>
    <t>DAMIAO DE OLIVEIRA FERREIRA</t>
  </si>
  <si>
    <t>EDJANIA PEREIRA DOS ANJOS</t>
  </si>
  <si>
    <t>FRANCISCO ROBSON SATURNO DE ABRANTES</t>
  </si>
  <si>
    <t>JANDSON MOISEIS MARCELINO RODRIGUES</t>
  </si>
  <si>
    <t>JESSICA ALVES DA SILVA</t>
  </si>
  <si>
    <t>LUCIANA FERREIRA DE ARAUJO</t>
  </si>
  <si>
    <t>MAGDA MIRELE DA SILVA ALMEIDA</t>
  </si>
  <si>
    <t>MARCELLE MARQUES DA SILVA</t>
  </si>
  <si>
    <t>MARCELO ERISSON CAVALCANTE</t>
  </si>
  <si>
    <t>MARIA DE FATIMA SOUTO</t>
  </si>
  <si>
    <t>NATALIA FIRMINO SERAFIM</t>
  </si>
  <si>
    <t>PEDRO GIL SILVA SANTOS</t>
  </si>
  <si>
    <t>RITA DE CASSEA VIEIRA</t>
  </si>
  <si>
    <t>WESLEY DANTAS TELIS</t>
  </si>
  <si>
    <t>ANA CLEIDE ALVES BARBOSA</t>
  </si>
  <si>
    <t>ANA JARA ALVES DE OLIVEIRA</t>
  </si>
  <si>
    <t>ELAINE CRISTINA GONCALVES DE OLIVEIRA</t>
  </si>
  <si>
    <t>FABIANA ALVES DE OLIVEIRA</t>
  </si>
  <si>
    <t>FELIPE GOMES</t>
  </si>
  <si>
    <t>FRANCISCA LUCICLENE ALVES MARIZ</t>
  </si>
  <si>
    <t>FRANCISCO FAUSTINO DA SILVA</t>
  </si>
  <si>
    <t>FRANCISCO JOILSON DE ALMEIDA COSTA</t>
  </si>
  <si>
    <t>GENICLEIDE GOMES DE OLIVEIRA</t>
  </si>
  <si>
    <t>KARLA SIMONE GOMES DE SOUSA</t>
  </si>
  <si>
    <t>LUIZ GUSTAVO SARMENTO PEREIRA</t>
  </si>
  <si>
    <t>MARIA DO SOCORRO OLIVEIRA SILVA</t>
  </si>
  <si>
    <t>MARIA JOSE GOMES DE OLIVEIRA</t>
  </si>
  <si>
    <t>MARIA RAQUEL DA SILVA</t>
  </si>
  <si>
    <t>MARIA SOLANGE DA SILVA</t>
  </si>
  <si>
    <t>REGIA MARIA MOREIRA DE OLIVEIRA</t>
  </si>
  <si>
    <t>SORAIA NOEMIA DA FONSECA FREITAS FERREIRA</t>
  </si>
  <si>
    <t>TIAGO ANDRADE DANTAS</t>
  </si>
  <si>
    <t>AGNALDO PEREIRA DA SILVA</t>
  </si>
  <si>
    <t>ALAN JACKSON DA SILVA OLIVEIRA</t>
  </si>
  <si>
    <t>ANDRE DA SILVEIRA VASCONCELOS</t>
  </si>
  <si>
    <t>ANDRESA DA SILVEIRA VASCONCELOS</t>
  </si>
  <si>
    <t>CARLOS VINICIUS PINHEIRO DOS SANTOS</t>
  </si>
  <si>
    <t>DANIEL NOGUEIRA DA SILVA</t>
  </si>
  <si>
    <t>DAVID PONCIANO DA SILVA</t>
  </si>
  <si>
    <t>DENISE DA SILVA RAMOS</t>
  </si>
  <si>
    <t>EDNEIDE PEDRO CARVALHO DA SILVA</t>
  </si>
  <si>
    <t>FABRICIA SOARES DA SILVEIRA OLIVEIRA</t>
  </si>
  <si>
    <t>FERNANDA ABRANTES DE ALMEIDA</t>
  </si>
  <si>
    <t>FRANCISCA RAYANNE COSTA DA SILVA</t>
  </si>
  <si>
    <t>FRANCISCO REYNALDO MARTINS GABRIEL</t>
  </si>
  <si>
    <t>JOAO PAULO FERNANDES DE OLIVEIRA PEREIRA</t>
  </si>
  <si>
    <t>JOSE ROFRANTS LOPES CASIMIRO</t>
  </si>
  <si>
    <t>LUCAS BATISTA DA SILVA</t>
  </si>
  <si>
    <t>MARIA DO SOCORRO ELIAS SOARES</t>
  </si>
  <si>
    <t>MARIA ZUMIRA SOARES</t>
  </si>
  <si>
    <t>NAIARA CARLA DA SILVA SILVEIRA</t>
  </si>
  <si>
    <t>ORMINDA HELOANA MARTINS DA SILVA</t>
  </si>
  <si>
    <t>PEDRO NONATO DA SILVA</t>
  </si>
  <si>
    <t>PEDRO RIBEIRO DA NOBREGA</t>
  </si>
  <si>
    <t>RIVANALDO MARTINS LOPES</t>
  </si>
  <si>
    <t>ANA ODILIA MARQUES ESTRELA DE ABRANTES</t>
  </si>
  <si>
    <t>ANA ROBERTA DE SA SILVA</t>
  </si>
  <si>
    <t>ANNY PAULA DE SOUSA PEDROZA</t>
  </si>
  <si>
    <t>BEATRIZ SOUSA COSTA</t>
  </si>
  <si>
    <t>BENEDITA MARTINS TOMAZ</t>
  </si>
  <si>
    <t>EDILMA MARTINS DE SOUZA</t>
  </si>
  <si>
    <t>EDILVA MARTINS TOMAZ</t>
  </si>
  <si>
    <t>FRANCILENE FRANCISCA DE ANDRADE</t>
  </si>
  <si>
    <t>FRANCISCA JULIA DA SILVA SOARES</t>
  </si>
  <si>
    <t>FRANCISCA LOPES DE FIGUEREDO</t>
  </si>
  <si>
    <t>FRANCISCA MARTA SILVA MARTINS ANDRADE</t>
  </si>
  <si>
    <t>FRANCISCA SALENILZA SILVA OLIVEIRA</t>
  </si>
  <si>
    <t>FRANCISCO LUCAS DE SOUSA LEONEL</t>
  </si>
  <si>
    <t>GILDENIA ABRANTES DE OLIVEIRA</t>
  </si>
  <si>
    <t>GIRLENE LOPES DE SOUSA</t>
  </si>
  <si>
    <t>GISLAN PEREIRA DA SILVA</t>
  </si>
  <si>
    <t>IRINEU SIMAO DA SILVA</t>
  </si>
  <si>
    <t>JANAINA ARAUJO DE SOUSA</t>
  </si>
  <si>
    <t>JOSE EDJEANY TOMAS DA SILVA</t>
  </si>
  <si>
    <t>JOSE VALMIR PEREIRA DE SOUSA</t>
  </si>
  <si>
    <t>MARIA DAS GRACAS ARAUJO COURA</t>
  </si>
  <si>
    <t>MARIA DE FATIMA LEITE DE SOUSA</t>
  </si>
  <si>
    <t>MARIA RIBEIRO DE SOUSA</t>
  </si>
  <si>
    <t>MICHEL FERREIRA MONTEIRO</t>
  </si>
  <si>
    <t>ODILON RODRIGUES DE LIMA NETTO</t>
  </si>
  <si>
    <t>REINALDO ESTEVAM DA SILVA</t>
  </si>
  <si>
    <t>AGOSTINHO PEREIRA DA PAIXAO NETO</t>
  </si>
  <si>
    <t>CESAR ALEXANDRE COSTA</t>
  </si>
  <si>
    <t>FLAVIANA DOS SANTOS CARINHANHA</t>
  </si>
  <si>
    <t>JOAO ROMAO DA SILVA JUNIOR</t>
  </si>
  <si>
    <t>MARIA FERNANDA ARAGAO DE LIMA SILVA</t>
  </si>
  <si>
    <t>SABRINA DE MEDEIROS FONTES ABRANTES</t>
  </si>
  <si>
    <t>VANESSA RIBEIRO FERREIRA</t>
  </si>
  <si>
    <t>FRANCISCA ROSA DE LUCENA</t>
  </si>
  <si>
    <t>FRANCISCO FORTUNATO DE SOUSA</t>
  </si>
  <si>
    <t>FRANCISCO SALES DE SOUSA FILHO</t>
  </si>
  <si>
    <t>JOSE OLIVEIRA DE SOUSA</t>
  </si>
  <si>
    <t>MARCOS ANTONIO SERGIO DOS SANTOS</t>
  </si>
  <si>
    <t>MARIA DAS GRACAS DE SOUSA</t>
  </si>
  <si>
    <t>MARIA DO SOCORRO LEANDRO DANTAS</t>
  </si>
  <si>
    <t>MARIA DO SOCORRO SILVA</t>
  </si>
  <si>
    <t>MARIA JOSE GOMES</t>
  </si>
  <si>
    <t>MARIA VERA LUCIA HOLANDA VIEIRA RIBEIRO</t>
  </si>
  <si>
    <t>NUBIA MARIA PEREIRA DE OLIVEIRA</t>
  </si>
  <si>
    <t>ROSANGELA DE SOUSA PINTO</t>
  </si>
  <si>
    <t>ALINE TRAJANO DO NASCIMENTO</t>
  </si>
  <si>
    <t>ANDERSON RODRIGUES MONTEIRO</t>
  </si>
  <si>
    <t>ANGELA MARIA RIBEIRO</t>
  </si>
  <si>
    <t>ANTONIO LOURENCO DE SOUZA</t>
  </si>
  <si>
    <t>ANUSKA BRAGA DE SA</t>
  </si>
  <si>
    <t>ARNOBIO ESTRELA LOPES</t>
  </si>
  <si>
    <t>BRUNO RAFAEL RODRIGUES</t>
  </si>
  <si>
    <t>CICERO ROMAO BATISTA</t>
  </si>
  <si>
    <t>DANUBIA LOURENCO CASSIMIRO</t>
  </si>
  <si>
    <t>DIEGO MARQUES JANUARIO</t>
  </si>
  <si>
    <t>ELIDA RODRIGUES DE SOUSA</t>
  </si>
  <si>
    <t>ESCOLASTICA MARIA FERREIRA DE OLIVEIRA</t>
  </si>
  <si>
    <t>EUDES TAVARES DA SILVA</t>
  </si>
  <si>
    <t>EVANILDO ELVIDIO DE SOUSA</t>
  </si>
  <si>
    <t>FRANCILIE DE SOUSA</t>
  </si>
  <si>
    <t>FRANCISCA APARECIDA DE LIMA JARDELINO</t>
  </si>
  <si>
    <t>FRANCISCO JONES DA SILVA</t>
  </si>
  <si>
    <t>FRANCISCO LOPES DO NASCIMENTO</t>
  </si>
  <si>
    <t>FRANCISCO RAUL EUFRASIO DE SOUSA SILVA</t>
  </si>
  <si>
    <t>FRANCISCO RODRIGUES FILHO</t>
  </si>
  <si>
    <t>FRANCISCO UBERLANDI MEDEIROS</t>
  </si>
  <si>
    <t>FRANCISCO VIDAL PEREIRA</t>
  </si>
  <si>
    <t>GIRLANIA DA SILVA GOMES DANTAS</t>
  </si>
  <si>
    <t>HAMILTON ANDRADE GOMES</t>
  </si>
  <si>
    <t>IRANILDA FERREIRA DA SILVA</t>
  </si>
  <si>
    <t>IZINEZ SILVA CAMPOS</t>
  </si>
  <si>
    <t>JARDELL VICTOR CORIOLANO ANDRADE PONTES</t>
  </si>
  <si>
    <t>JOAO ALEXANDRE CELESTE DE SOUSA</t>
  </si>
  <si>
    <t>JOSE CESAR RODRIGUES GONCALVES</t>
  </si>
  <si>
    <t>JOSE MARCELO MOREIRA</t>
  </si>
  <si>
    <t>JOSE NOBREGA ALVES</t>
  </si>
  <si>
    <t>KAIO CESAR FERREIRA</t>
  </si>
  <si>
    <t>KEYLANNE FERNANDES DE OLIVEIRA CHAGAS</t>
  </si>
  <si>
    <t>LEONARDO BATISTA DE SOUSA</t>
  </si>
  <si>
    <t>LINDINES NERY BATISTA DE OLIVEIRA</t>
  </si>
  <si>
    <t>LUCIENE BATISTA DA SILVA</t>
  </si>
  <si>
    <t>LUIZ FRANCISCO DA SILVA</t>
  </si>
  <si>
    <t>LUIZA MARIA DE SOUSA</t>
  </si>
  <si>
    <t>MAGNA JAINE ALVES DE BRITO</t>
  </si>
  <si>
    <t>MARIA APARECIDA CASIMIRO DE SOUSA</t>
  </si>
  <si>
    <t>MARIA APARECIDA ELIAS PEREIRA</t>
  </si>
  <si>
    <t>MARIA CLARA MENDES CARDOSO</t>
  </si>
  <si>
    <t>MARIA DO SOCORRO ROMA DE OLIVEIRA</t>
  </si>
  <si>
    <t>MARIA ELENICE BARBOSA DA SILVA</t>
  </si>
  <si>
    <t>MARIA FERREIRA NASCIMENTO DE OLIVEIRA</t>
  </si>
  <si>
    <t>MAYANNA ELLEN DANTAS DOS SANTOS</t>
  </si>
  <si>
    <t>NEWTON ALVES DE SOUSA</t>
  </si>
  <si>
    <t>OZELIO SEVERINO DE SOUSA</t>
  </si>
  <si>
    <t>RAFAEL ABRANTES FERREIRA</t>
  </si>
  <si>
    <t>RAFAEL DE OLIVEIRA GADELHA ABRANTES</t>
  </si>
  <si>
    <t>RAFAEL MARQUES ABRANTES</t>
  </si>
  <si>
    <t>ROBERTO GLEBE ALVES</t>
  </si>
  <si>
    <t>RONALDO SOARES</t>
  </si>
  <si>
    <t>ROSANGELA SUELY ALVES CABRAL</t>
  </si>
  <si>
    <t>SANDRA MARIA NUNES NOVO</t>
  </si>
  <si>
    <t>SAYONARA LOPES DE OLIVEIRA MARQUES</t>
  </si>
  <si>
    <t>SEBASTIAO RAIMUNDO DA SILVA</t>
  </si>
  <si>
    <t>SIZENANDO BELMIRO NETO</t>
  </si>
  <si>
    <t>SONALY ELIAS DANTAS</t>
  </si>
  <si>
    <t>TAYNARA DE SOUSA SILVA</t>
  </si>
  <si>
    <t>TEREZINHA ESTRELA DE SOUSA</t>
  </si>
  <si>
    <t>THALISSON ALVES GOUVEIA</t>
  </si>
  <si>
    <t>VALDIR RIBEIRO DA SILVA</t>
  </si>
  <si>
    <t>VANIA CERES PAIVA PIRES</t>
  </si>
  <si>
    <t>WALESKA OLIVEIRA DE ALMEIDA ABRANTES</t>
  </si>
  <si>
    <t>WOSLEY FERNANDES RIBEIRO</t>
  </si>
  <si>
    <t>AGUIDON MESQUITA DA COSTA</t>
  </si>
  <si>
    <t>ALBERTO RUAN DOS SANTOS SILVA</t>
  </si>
  <si>
    <t>ALYNE FERREIRA DE ARAUJO</t>
  </si>
  <si>
    <t>BIANCA DEBORAH DA SILVA GOMES</t>
  </si>
  <si>
    <t>CARLOS EDUARDO COUTINHO DE MELO</t>
  </si>
  <si>
    <t>CRISTIANNE COSTA ALVES DE SOUZA</t>
  </si>
  <si>
    <t>DEBORA DA SILVA FERREIRA</t>
  </si>
  <si>
    <t>DELZEITHS BATISTA DE QUEIROGA LINS</t>
  </si>
  <si>
    <t>DIEGO COSTA DE ANDRADE</t>
  </si>
  <si>
    <t>DIEGO ROBSON DAS CHAGAS</t>
  </si>
  <si>
    <t>ESPEDITO LOPES NETO</t>
  </si>
  <si>
    <t>FILIPE BARROS DA SILVA</t>
  </si>
  <si>
    <t>FRANCICLEIDE PEREIRA DA SILVA</t>
  </si>
  <si>
    <t>FRANCINALDO FLORIANO DE LIRA</t>
  </si>
  <si>
    <t>FRANCISCO ASSIS DE ALMEIDA MAGALHAES</t>
  </si>
  <si>
    <t>GABRIELA FERREIRA DE QUEIROGA</t>
  </si>
  <si>
    <t>GERALDO GONCALVES FERREIRA</t>
  </si>
  <si>
    <t>HENRIQUE AMERICO DOS SANTOS</t>
  </si>
  <si>
    <t>JACQUELINE FERNANDES DE ALENCAR FURTADO</t>
  </si>
  <si>
    <t>JOAO ALCIDES TRIGUEIRO DA SILVA</t>
  </si>
  <si>
    <t>JOAQUIM OLIVEIRA DA SILVA</t>
  </si>
  <si>
    <t>JORDAN GOMES FORMIGA</t>
  </si>
  <si>
    <t>JOSE ALMEIDA DE LIMA JUNIOR</t>
  </si>
  <si>
    <t>JOSE HELDER PORDEUS LISBOA</t>
  </si>
  <si>
    <t>JOSE THEODULO FERNANDES NETO</t>
  </si>
  <si>
    <t>JOSENITA QUEIROGA DE LIMA</t>
  </si>
  <si>
    <t>LEONARDO DA SILVA GARCIA</t>
  </si>
  <si>
    <t>LEYLA MARIA DA COSTA MAIA ABREU</t>
  </si>
  <si>
    <t>LUANA CARLA DE SOUZA</t>
  </si>
  <si>
    <t>LUIS CARLOS PEREIRA DE SOUSA</t>
  </si>
  <si>
    <t>MANOEL CLAUDIO BEZERRA</t>
  </si>
  <si>
    <t>MARIA DO SOCORRO MOURA DE MAGALHAES</t>
  </si>
  <si>
    <t>MARIA DO SOCORRO SILVA GOMES</t>
  </si>
  <si>
    <t>MARIA GORETI DE SOUSA OLIVEIRA</t>
  </si>
  <si>
    <t>MARIA ROSILENE DA SILVEIRA PEREIRA SANTOS</t>
  </si>
  <si>
    <t>MATHEUS DANTAS BERNARDO DE ALBUQUERQUE</t>
  </si>
  <si>
    <t>MAURICIO JOSE NASCIMENTO MACEDO</t>
  </si>
  <si>
    <t>MAYARA LAIANE VIEIRA DE SOUSA DUARTE</t>
  </si>
  <si>
    <t>MICHELLE AMANCIO DA SILVA</t>
  </si>
  <si>
    <t>NADIEL CAVALCANTE DE SOUSA</t>
  </si>
  <si>
    <t>NATALIA DE SOUSA RIBEIRO</t>
  </si>
  <si>
    <t>NEURIVAN OLIVEIRA DE SOUZA</t>
  </si>
  <si>
    <t>NICOLAS NATHAN NEVES ALEXANDRE</t>
  </si>
  <si>
    <t>POLLIANA DA SILVA CELESTE OLIVEIRA</t>
  </si>
  <si>
    <t>RAIANE NOGUEIRA SILVA</t>
  </si>
  <si>
    <t>ROBERTA RABELO DE SA NUNES</t>
  </si>
  <si>
    <t>ROMARIO PEREIRA DA SILVA</t>
  </si>
  <si>
    <t>ROSANGELA DANTAS DA SILVA</t>
  </si>
  <si>
    <t>ROSINEIDE GOMES QUEIROGA</t>
  </si>
  <si>
    <t>RUBISLAN ABRANTES BARBOSA</t>
  </si>
  <si>
    <t>SEVERINO GOMES BARBOSA</t>
  </si>
  <si>
    <t>SILVANA FORMIGA SARMENTO</t>
  </si>
  <si>
    <t>SIMONITALA DUTRA DE LIMA</t>
  </si>
  <si>
    <t>VALDEMAR ANTONIO DA SILVA</t>
  </si>
  <si>
    <t>VALESKA DE ABRANTES PEREIRA</t>
  </si>
  <si>
    <t>WEDSON ALVES DE SOUSA</t>
  </si>
  <si>
    <t>WELSON BRUNO DA SILVA</t>
  </si>
  <si>
    <t>WILANDIO MENDES DE OLIVEIRA</t>
  </si>
  <si>
    <t>ANA THAIS SILVA DE OLIVEIRA</t>
  </si>
  <si>
    <t>ANNA KAROLYNA DE ARAUJO COSTA</t>
  </si>
  <si>
    <t>CAIO FRANCYS ALVES NONATO</t>
  </si>
  <si>
    <t>CICERA KELICIANE DE BARROS</t>
  </si>
  <si>
    <t>CICERO LOPES FERNANDES</t>
  </si>
  <si>
    <t>CLEIDINEA DE SOUSA CARVALHO</t>
  </si>
  <si>
    <t>DANIEL DE SOUSA RIBEIRO</t>
  </si>
  <si>
    <t>DANIELE PEREIRA DOS SANTOS</t>
  </si>
  <si>
    <t>DANILO DE ALMEIDA SILVA</t>
  </si>
  <si>
    <t>EDIJANE MAILA MARTINS MARQUES</t>
  </si>
  <si>
    <t>ERICA MOREIRA DUARTE</t>
  </si>
  <si>
    <t>FABIANA VIEIRA TEIXEIRA DE SOUSA</t>
  </si>
  <si>
    <t>FELINTO ANTONIO FURTADO NETO</t>
  </si>
  <si>
    <t>FRANCISCO ALISSON FERNANDES</t>
  </si>
  <si>
    <t>FRANCISCO EDSON DE FREITAS LOPES</t>
  </si>
  <si>
    <t>GIVAL PORDEUS DA SILVA NETO</t>
  </si>
  <si>
    <t>GUILHERME DAMIAO PEDROSA</t>
  </si>
  <si>
    <t>HELLEN CRISTINA NASCIMENTO OLIVEIRA</t>
  </si>
  <si>
    <t>IGOR GABRIEL DE ALMEIDA BARBOSA</t>
  </si>
  <si>
    <t>JOAO LUIZ SOUZA ANDRADE</t>
  </si>
  <si>
    <t>JOEL OLIVEIRA FERREIRA</t>
  </si>
  <si>
    <t>JOKARLA HAYANNE QUEIROZ SILVA</t>
  </si>
  <si>
    <t>JOSE LUIZ MARIANO DA SILVA SANTOS</t>
  </si>
  <si>
    <t>JOSE WELDER SANTOS FREIRES</t>
  </si>
  <si>
    <t>JOSIENE MACEDO DA SILVA</t>
  </si>
  <si>
    <t>JOZIELISON MARQUES MARTINS</t>
  </si>
  <si>
    <t>KATYANA SILVA SANTIAGO</t>
  </si>
  <si>
    <t>LIBERALINA SARMENTO ZUZA</t>
  </si>
  <si>
    <t>MARIA DAS GRACAS DE SOUSA OLIVEIRA</t>
  </si>
  <si>
    <t>MARIA DO DESTERRO SARMENTO DA SILVA NOGUEIRA</t>
  </si>
  <si>
    <t>MARIA JOSEILDA DA SILVA</t>
  </si>
  <si>
    <t>MARIANA MOREIRA TORRES NOGUEIRA</t>
  </si>
  <si>
    <t>NAIR PEREIRA MENDES</t>
  </si>
  <si>
    <t>NILSON DE SOUSA RUTIZAT</t>
  </si>
  <si>
    <t>RAIMUNDA NUBERLANDIA GONCALVES</t>
  </si>
  <si>
    <t>VINICIUS TEOTONIO</t>
  </si>
  <si>
    <t>ANA PAULA BEZERRA DA SILVA</t>
  </si>
  <si>
    <t>ANTONIO FORMIGA DE LACERDA</t>
  </si>
  <si>
    <t>CARLA JOSEFA GONCALO DE OLIVEIRA</t>
  </si>
  <si>
    <t>CATARINA GONCALO DE OLIVEIRA</t>
  </si>
  <si>
    <t>CREUZA LOPES SILVA DA COSTA NASCIMENTO</t>
  </si>
  <si>
    <t>DENISE CABRAL DA SILVA COSTA</t>
  </si>
  <si>
    <t>FLAVIA REGINA RODRIGUES MACHADO DE OLIVEIRA</t>
  </si>
  <si>
    <t>FRANCISCA BEZERRA PINHEIRO</t>
  </si>
  <si>
    <t>FRANCISCA MIRACI MARTINS</t>
  </si>
  <si>
    <t>FRANCISCA NUBIA VIEIRA DE ALMEIDA</t>
  </si>
  <si>
    <t>FRANCISCO ALVES</t>
  </si>
  <si>
    <t>FRANCISCO DE ASSIS LEITE</t>
  </si>
  <si>
    <t>FRANCISCO THALLES MARQUES BRAGA</t>
  </si>
  <si>
    <t>GILMAR FERNANDES DE ARAUJO</t>
  </si>
  <si>
    <t>HELDER FERREIRA DE SOUSA FERNANDES</t>
  </si>
  <si>
    <t>ILDENBERGUE LINS DOS SANTOS</t>
  </si>
  <si>
    <t>IRANALDO DIAS DE ALMEIDA</t>
  </si>
  <si>
    <t>JOAO KILDERY DE OLIVEIRA E ABRANTES</t>
  </si>
  <si>
    <t>JULIANA ALVES DE ANDRADE</t>
  </si>
  <si>
    <t>KARINY MENDES LEITE ANTUNES</t>
  </si>
  <si>
    <t>MARIA CELY MARQUES RICARTE</t>
  </si>
  <si>
    <t>MARIA DE FATIMA CASIMIRO LOPES</t>
  </si>
  <si>
    <t>MARIA DE FATIMA DA SILVA FREITAS</t>
  </si>
  <si>
    <t>MARIA DE FATIMA NASCIMENTO DE OLIVEIRA</t>
  </si>
  <si>
    <t>MARIA DE LOURDES VIEIRA DE ALMEIDA</t>
  </si>
  <si>
    <t>MARIA DO CARMO ARAUJO DA SILVA</t>
  </si>
  <si>
    <t>MARIA DO DESTERRO MENDES FORMIGA</t>
  </si>
  <si>
    <t>MARIA DO SOCORRO ANTUNES PEREIRA FERREIRA</t>
  </si>
  <si>
    <t>MARIA DO SOCORRO ASSIS GADELHA BOTELHO</t>
  </si>
  <si>
    <t>MARIA DO SOCORRO MOREIRA DE SOUSA</t>
  </si>
  <si>
    <t>MARIA DO SOCORRO OLIVEIRA DE ABRANTES</t>
  </si>
  <si>
    <t>MARIA DOS REMEDIOS CASIMIRO DE QUEIROGA BANDE</t>
  </si>
  <si>
    <t>MARIA JOSE MORAIS</t>
  </si>
  <si>
    <t>MARIA LUCIA CASIMIRO DE OLIVEIRA</t>
  </si>
  <si>
    <t>MARIA ROSANGELA ABRANTES FERREIRA</t>
  </si>
  <si>
    <t>MARIA VERALUCIA NOBREGA MARQUES</t>
  </si>
  <si>
    <t>NAYANA VIEIRA DE ALMEIDA ESTRELA</t>
  </si>
  <si>
    <t>RAFAEL EDUARDO INACIO DO NASCIMENTO</t>
  </si>
  <si>
    <t>ROSANA PEREIRA DA COSTA ALMEIDA</t>
  </si>
  <si>
    <t>ROSANGELA ELIAS DA CRUZ DIAS</t>
  </si>
  <si>
    <t>SANDRA MARA DE LIMA SILVA ABRANTES</t>
  </si>
  <si>
    <t>TATIJANE RIBEIRO ESTRELA</t>
  </si>
  <si>
    <t>TEREZINHA ABRANTES ESTRELA</t>
  </si>
  <si>
    <t>VANILDA FERREIRA DA SILVA</t>
  </si>
  <si>
    <t>VERA LUCIA ABRANTES CASIMIRO</t>
  </si>
  <si>
    <t>WELDER PIRES DE ALMEIDA</t>
  </si>
  <si>
    <t>ALISSON MOURA DE OLIVEIRA</t>
  </si>
  <si>
    <t>ANTONIO UELITON SILVA CAVALCANTE</t>
  </si>
  <si>
    <t>CICERA ARAUJO DE SOUSA</t>
  </si>
  <si>
    <t>DANIEL RODRIGUES MARQUES</t>
  </si>
  <si>
    <t>DIEGO PAULO MORENO FERRER DE OLIVEIRA</t>
  </si>
  <si>
    <t>EDILENE GOMES DE OLIVEIRA ALMEIDA</t>
  </si>
  <si>
    <t>EDMAR OLIVEIRA SILVA</t>
  </si>
  <si>
    <t>EDUARDO MARQUES MONTEIRO NETO</t>
  </si>
  <si>
    <t>FRANCISCA DANIELA DE MELO ABRANTES LINS</t>
  </si>
  <si>
    <t>FRANCISCO DE ASSIS DO NASCIMENTO</t>
  </si>
  <si>
    <t>GESILDA BERNARDO ABRANTES</t>
  </si>
  <si>
    <t>GUILHERME PEREIRA DE SOUSA</t>
  </si>
  <si>
    <t>JOANA DARK ISMAEL DE ARAUJO</t>
  </si>
  <si>
    <t>JOCENILTON CESARIO DA COSTA</t>
  </si>
  <si>
    <t>JOSICLEIDE MARIA DA SILVA OLIVEIRA</t>
  </si>
  <si>
    <t>JUSSARA MARIA DE SOUSA GADELHA</t>
  </si>
  <si>
    <t>KAMILLA DANTAS MENDES</t>
  </si>
  <si>
    <t>KARLOS ALISON OLIVEIRA DE SANTANA SILVA</t>
  </si>
  <si>
    <t>LARESKA LUANNA ROCHA DE FREITAS</t>
  </si>
  <si>
    <t>LIVIA BATISTA DUARTE</t>
  </si>
  <si>
    <t>LUCIANA MIRANDA DE SOUSA</t>
  </si>
  <si>
    <t>MANOEL EMIDIO ABRANTES</t>
  </si>
  <si>
    <t>MARACOS DOUGLAS DA SILVA</t>
  </si>
  <si>
    <t>MARIA DE FATIMA FIGUEIREDO PIRES</t>
  </si>
  <si>
    <t>MARIA DO SOCORRO CAMPOS BATISTA</t>
  </si>
  <si>
    <t>MARIA DO SOCORRO MENDES PEDROZA</t>
  </si>
  <si>
    <t>MARIA DOS REMEDIOS DA SILVA BATISTA</t>
  </si>
  <si>
    <t>MARIA ROSIMERE ARAUJO DE SOUSA</t>
  </si>
  <si>
    <t>MARIA SELMA FERREIRA ALVES</t>
  </si>
  <si>
    <t>MARIA SOCORRO ARAUJO SA</t>
  </si>
  <si>
    <t>MARIA VILENE DE LIMA SOUSA</t>
  </si>
  <si>
    <t>RIUDALENE BATISTA BORGE BRAGA</t>
  </si>
  <si>
    <t>ROSIMERY SOARES FERNANDES RODRIGUES</t>
  </si>
  <si>
    <t>SAMUEL ALVES MENDES</t>
  </si>
  <si>
    <t>VIVIANE QUEIROGA DA SILVEIRA ANTUNES</t>
  </si>
  <si>
    <t>WASHINGTON BENICIO GONCALVES VIEIRA</t>
  </si>
  <si>
    <t>ANA CRISTINA GOMES DA SILVA</t>
  </si>
  <si>
    <t>ANA KARINNE GONCALVES LOPES DA SILVA</t>
  </si>
  <si>
    <t>ANA MARIA SABINO LEANDRO DAMIAO</t>
  </si>
  <si>
    <t>DAMIANA FERNANDES DE LIMA</t>
  </si>
  <si>
    <t>EMANOELLE LOURENCO GONCALVES DE BRITO</t>
  </si>
  <si>
    <t>FERNANDA MARIA GOMES DE LUCENA</t>
  </si>
  <si>
    <t>FLAVIA DE OLIVEIRA COELHO ASSIS</t>
  </si>
  <si>
    <t>GILBERLANIA DE SOUSA SILVA</t>
  </si>
  <si>
    <t>HAYRLLA MARQUES SARMENTO</t>
  </si>
  <si>
    <t>JANAINA GOMES SOBREIRA MARQUES</t>
  </si>
  <si>
    <t>JOANA DARC SOARES FRADE DE ABRANTES</t>
  </si>
  <si>
    <t>JOSEMILIA CASIMIRO DO NASCIMENTO</t>
  </si>
  <si>
    <t>JULIA MARIA CASIMIRO DE ASSIS</t>
  </si>
  <si>
    <t>LUCIGREIDE MARTINS DE OLIVEIRA</t>
  </si>
  <si>
    <t>MARCIA MARIA SOARES DE ABRANTES</t>
  </si>
  <si>
    <t>MARCIONILA MARIA DE OLIVEIRA</t>
  </si>
  <si>
    <t>MARIA ADRIANA ANTUNES ABRANTES</t>
  </si>
  <si>
    <t>MARIA AUXILIADORA FORMIGA FONTES</t>
  </si>
  <si>
    <t>MARIA CELIA FERREIRA GADELHA</t>
  </si>
  <si>
    <t>MARIA DAS GRACAS ALVES BERNADINO</t>
  </si>
  <si>
    <t>MARIA DE FATIMA GONCALVES SARMENTO</t>
  </si>
  <si>
    <t>MARIA LUANA GOMES FERREIRA DE FIGUEIREDO</t>
  </si>
  <si>
    <t>MICKAELLI GERMANO DE QUEIROGA</t>
  </si>
  <si>
    <t>NOELIA LOURENCO MARTINS FERREIRA</t>
  </si>
  <si>
    <t>RAMMON ROBERTO DOS SANTOS</t>
  </si>
  <si>
    <t>ROMENNIGGE PEREIRA DE FARIAS</t>
  </si>
  <si>
    <t>SAMIELLY ALEXANDRE DE ASSIS MARQUES</t>
  </si>
  <si>
    <t>ANA LUCIA VIEIRA DE ALMEIDA</t>
  </si>
  <si>
    <t>ANGELINA QUEIROGA LUNGUINHO MORAIS</t>
  </si>
  <si>
    <t>ANTONIO EVERSON DE SOUSA GARRIDO</t>
  </si>
  <si>
    <t>ANTONIO MARCOS DE OLIVEIRA MORAIS</t>
  </si>
  <si>
    <t>AYSLAN TRINDADE LIMA</t>
  </si>
  <si>
    <t>DELIAN DE ABREU MOREIRA</t>
  </si>
  <si>
    <t>EDILENE GALDINO DE ANDRADE SILVA</t>
  </si>
  <si>
    <t>ELAINE RIBEIRO DE MORAES</t>
  </si>
  <si>
    <t>FRANCISCA BERNARDETE BERNARDINO FREIRE CHAVES</t>
  </si>
  <si>
    <t>GEISA MARIA LOPES CASIMIRO</t>
  </si>
  <si>
    <t>GEORGIA VANESSA OLIVEIRA DANTAS</t>
  </si>
  <si>
    <t>GERAILSON ALVES DA SILVA</t>
  </si>
  <si>
    <t>GISELE QUIXABEIRA DA SILVA</t>
  </si>
  <si>
    <t>GLECIA FERNANDA ARISTOTELES DE SOUSA GADELHA</t>
  </si>
  <si>
    <t>IZONARIA MARIA DA SILVA ABRANTES</t>
  </si>
  <si>
    <t>JARBAS MARTINS DE CARVALHO</t>
  </si>
  <si>
    <t>JONAS JUSCELINO MEDEIROS DOS SANTOS</t>
  </si>
  <si>
    <t>JULIANA DE LIMA PEREIRA</t>
  </si>
  <si>
    <t>KATIUSCIA FIDELES PEREIRA DOS SANTOS</t>
  </si>
  <si>
    <t>LEONARDO ARAUJO PEREIRA</t>
  </si>
  <si>
    <t>LUCIVANIA FERNANDES PEREIRA HIGINO</t>
  </si>
  <si>
    <t>MARIA APARECIDA DOS SANTOS SILVA</t>
  </si>
  <si>
    <t>MARIA BENEDITA DE MACENA</t>
  </si>
  <si>
    <t>MARIA DA CONCEICAO GOMES</t>
  </si>
  <si>
    <t>MARIA DE FATIMA ANTUNES</t>
  </si>
  <si>
    <t>MARIA REJANE LOPES ALVES SILVESTRE</t>
  </si>
  <si>
    <t>RANIELE ALVES LEANDRO MATIAS</t>
  </si>
  <si>
    <t>RICKSON RAICKSON DE FREITAS RODRIGUES</t>
  </si>
  <si>
    <t>SANDRA HELENA NOBREGA</t>
  </si>
  <si>
    <t>SOLANGE FACUNDO RIBEIRO ASSIS ROCHA</t>
  </si>
  <si>
    <t>THIERRY FERREIRA CAVALCANTI</t>
  </si>
  <si>
    <t>VALDEMIR PAULINO DA SILVA</t>
  </si>
  <si>
    <t>FELICIA MARIA FERNANDES DE OLIVEIRA</t>
  </si>
  <si>
    <t>FRANCISCA ELIZABETE BERNARDINO</t>
  </si>
  <si>
    <t>FRANCISCA ROQUE DA SILVA ABREU</t>
  </si>
  <si>
    <t>FRANCISCA TANIA LOPES</t>
  </si>
  <si>
    <t>GERALDA ALEXANDRE</t>
  </si>
  <si>
    <t>GILMARA FERNANDES DE LIMA GONCALVES</t>
  </si>
  <si>
    <t>ISAIAS DE OLIVEIRA EHRICH</t>
  </si>
  <si>
    <t>JANESSON GOMES QUEIROZ</t>
  </si>
  <si>
    <t>JOSE WERTEVAN PEREIRA DE LIMA</t>
  </si>
  <si>
    <t>KATIA MARCELINO DE SOUSA</t>
  </si>
  <si>
    <t>MARALIVIA LIMA DE SOUSA</t>
  </si>
  <si>
    <t>MARIA GORETH DE FIGUEIREDO BERNARDINO</t>
  </si>
  <si>
    <t>MARIA ISABEL CLEMENTINO PEREIRA</t>
  </si>
  <si>
    <t>MARIA LUCIA DE ARRUDA SILVA</t>
  </si>
  <si>
    <t>MARIA LUCIA FLORENTINO</t>
  </si>
  <si>
    <t>MARIA RODRIGUES COURA OLIVEIRA</t>
  </si>
  <si>
    <t>MARY EHRICH DE SOUSA</t>
  </si>
  <si>
    <t>MONICA CABRAL PEREIRA</t>
  </si>
  <si>
    <t>NEWTON OLIMPIO SILVA</t>
  </si>
  <si>
    <t>PATRICIA BATISTA DE LIMA LEANDRO</t>
  </si>
  <si>
    <t>RANILSON DE SOUSA OLIVEIRA</t>
  </si>
  <si>
    <t>VERIDIANA BATISTA DE MATOS ASSIS</t>
  </si>
  <si>
    <t>ALECIO ALVES DE MEDEIROS</t>
  </si>
  <si>
    <t>ALINE LUZIA DA SILVA</t>
  </si>
  <si>
    <t>BARBARA DANIANE MENDES MARQUES</t>
  </si>
  <si>
    <t>BARBARA KALINE DE SOUSA</t>
  </si>
  <si>
    <t>CLAUDINO ANACLETO DE ANDRADE NETO</t>
  </si>
  <si>
    <t>EDILENE CASIMIRO DE LIMA PEDROSA</t>
  </si>
  <si>
    <t>EVANALUCIA MENDES PEREIRA CARDOSO</t>
  </si>
  <si>
    <t>FRANCISCA FABRICIA DE FARIAS</t>
  </si>
  <si>
    <t>FRANCISCA PEREIRA DIAS</t>
  </si>
  <si>
    <t>GERALDO DIAS FILHO</t>
  </si>
  <si>
    <t>GILDISNARA TATIANE DA SILVA SOUSA</t>
  </si>
  <si>
    <t>JOHN DE OLIVEIRA MAGALHAES</t>
  </si>
  <si>
    <t>LIDIANE LIMA CARDOSO ESTRELA</t>
  </si>
  <si>
    <t>MARIA APARECIDA DE ARAUJO</t>
  </si>
  <si>
    <t>MARIA EDNA PEDROSA BRILHANTE</t>
  </si>
  <si>
    <t>MATHEUS VIEIRA MENDES</t>
  </si>
  <si>
    <t>MERYLANI ARAUJO GUIMARAES PEREIRA</t>
  </si>
  <si>
    <t>REJANY CLAUDINO DE SOUSA BRILHANTE</t>
  </si>
  <si>
    <t>THIAGO MATEUS BATISTA PINTO</t>
  </si>
  <si>
    <t>ALDILENE BENEVIDES DA SILVA FERNANDES</t>
  </si>
  <si>
    <t>DAMIANA PEREIRA DE ARAUJO</t>
  </si>
  <si>
    <t>DORA MARIA ABRANTES FERREIRA</t>
  </si>
  <si>
    <t>FERNANDA LOURENCO DE SOUSA</t>
  </si>
  <si>
    <t>FRANCILANIA DE ABREU CRUZ</t>
  </si>
  <si>
    <t>GILMARA MORAIS DE LIMA</t>
  </si>
  <si>
    <t>JULIENE ALVES PONTES</t>
  </si>
  <si>
    <t>MADAYONARA MEDEIROS NOGUEIRA</t>
  </si>
  <si>
    <t>MARIA BARBOSA DA SILVA OLIVEIRA</t>
  </si>
  <si>
    <t>MARIA JOSE BATISTA DE SOUSA PEREIRA</t>
  </si>
  <si>
    <t>SALONIA DANTAS DA SILVA BATISTA</t>
  </si>
  <si>
    <t>ALINE LUCENA DE BRITO</t>
  </si>
  <si>
    <t>CICERO ANTONIO DE OLIVEIRA</t>
  </si>
  <si>
    <t>DANIELLA BRITO ALMEIDA</t>
  </si>
  <si>
    <t>DEUSIMAR PIRES FERREIRA</t>
  </si>
  <si>
    <t>EDUARDA MARIA MOREIRA LOPES</t>
  </si>
  <si>
    <t>ELIZANGELA MARIA CRUZ JOB</t>
  </si>
  <si>
    <t>EMIDIO MARQUES DE SOUSA NETO</t>
  </si>
  <si>
    <t>FABRICIA ALVES DE ALMEIDA SILVA</t>
  </si>
  <si>
    <t>FRANCISCO CALIXTO JUNIOR</t>
  </si>
  <si>
    <t>FRANCISCO IRANILDO SARMENTO</t>
  </si>
  <si>
    <t>FRANCISCO PAULO FRANCELINO</t>
  </si>
  <si>
    <t>GABRIEL OLIVEIRA BARBOSA</t>
  </si>
  <si>
    <t>ILDOMAR ESTRELA DA SILVEIRA</t>
  </si>
  <si>
    <t>JAELSON MARQUES MARTINS</t>
  </si>
  <si>
    <t>JAILSON GOMES TRAJANO</t>
  </si>
  <si>
    <t>JAKELYNE SANTOS APOLONIO</t>
  </si>
  <si>
    <t>JESSICA RIVANIA COSTA GADELHA</t>
  </si>
  <si>
    <t>JOSE GONCALVES DE SA</t>
  </si>
  <si>
    <t>JOSE LINHARES DE ARAUJO</t>
  </si>
  <si>
    <t>JULIO NETO DOS SANTOS</t>
  </si>
  <si>
    <t>KARINELLY MENDES LEITE ANTUNES</t>
  </si>
  <si>
    <t>KARLA SAMARA ALVES DOS SANTOS NEVES</t>
  </si>
  <si>
    <t>LOURIVAL ANTONIO SIMOES DE FARIAS</t>
  </si>
  <si>
    <t>LUCILENE FERREIRA DE ANDRADE LOPES</t>
  </si>
  <si>
    <t>LUIZ SOARES PESSOA JUNIOR</t>
  </si>
  <si>
    <t>MARIA CECILIA GOMES AIRES</t>
  </si>
  <si>
    <t>MARIA DO SOCORRO PINAGE DE ABRANTES</t>
  </si>
  <si>
    <t>MARIA DOS REMEDIOS AVELINO VIEIRA LINS</t>
  </si>
  <si>
    <t>MARIA ELZIMAR PINHEIRO</t>
  </si>
  <si>
    <t>MARIA VERONICA NOBREGA</t>
  </si>
  <si>
    <t>MATEUS SANTIAGO FERREIRA</t>
  </si>
  <si>
    <t>MICAELLE AMANCIO DA SILVA</t>
  </si>
  <si>
    <t>NIVIA MARIA PEREIRA</t>
  </si>
  <si>
    <t>ROSECHEIDE ABRANTES DE OLIVEIRA</t>
  </si>
  <si>
    <t>SHARLIANY FERNANDES VIEIRA</t>
  </si>
  <si>
    <t>SONIA SIARA SARMENTO</t>
  </si>
  <si>
    <t>SUELY SOBREIRA DE PAULA SANTOS</t>
  </si>
  <si>
    <t>VINICIUS CIRILO DE MEDEIROS</t>
  </si>
  <si>
    <t>WELLINGTON DE SOUSA MATIAS</t>
  </si>
  <si>
    <t>ALCIR BARROS DA SILVA</t>
  </si>
  <si>
    <t>ALDIR SILVA LEANDRO</t>
  </si>
  <si>
    <t>ALEXANDRE FERREIRA DA ROCHA ARNAUD</t>
  </si>
  <si>
    <t>CICLEIDE ALVES DA NOBREGA FORMIGA</t>
  </si>
  <si>
    <t>EDILEUZA VIDAL DE SOUSA</t>
  </si>
  <si>
    <t>EDJAIR RAIMUNDO DE MELO</t>
  </si>
  <si>
    <t>EMILLY KELLY LOPES RODRIGUES</t>
  </si>
  <si>
    <t>FABIANA GOMES DANTAS PAZ</t>
  </si>
  <si>
    <t>FABIOLA FERREIRA DE QUEIROGA</t>
  </si>
  <si>
    <t>FELIPE ARAGAO DE LIMA</t>
  </si>
  <si>
    <t>FILIPE PEDROSA DA SILVA</t>
  </si>
  <si>
    <t>FRANCISCA DAS CHAGAS ALVES</t>
  </si>
  <si>
    <t>FRANCISCA UMBERLINA DE OLIVEIRA</t>
  </si>
  <si>
    <t>FRANCISCA VIEIRA DE SOUSA SENA</t>
  </si>
  <si>
    <t>FRANKLIN GONCALVES DE ABRANTES</t>
  </si>
  <si>
    <t>GERALDO ARAUJO PEREIRA JUNIOR</t>
  </si>
  <si>
    <t>HELENIR ALVES SARMENTO</t>
  </si>
  <si>
    <t>ISABEL CRISTINA BATISTA DE ANDRADE</t>
  </si>
  <si>
    <t>JOANA DARC COSME DA SILVA</t>
  </si>
  <si>
    <t>JOSE INACIO FILHO</t>
  </si>
  <si>
    <t>JOSE WASHINGTON GONCALVES PEREIRA</t>
  </si>
  <si>
    <t>KALINY DE SOUSA MOULAO</t>
  </si>
  <si>
    <t>LUCAS FERREIRA BATISTA</t>
  </si>
  <si>
    <t>MACIO ROGERIO DO REGO URBANO BENICIO</t>
  </si>
  <si>
    <t>MARIA DA PIEDADE RODRIGUES DOS SANTOS</t>
  </si>
  <si>
    <t>MARIA DE FATIMA LEITE RAMOS</t>
  </si>
  <si>
    <t>MARIA DE MELO DA SILVA</t>
  </si>
  <si>
    <t>MARIA DOS REMEDIOS DE SOUSA</t>
  </si>
  <si>
    <t>MARIA LUCIA ALVES DA SILVA LINHARES</t>
  </si>
  <si>
    <t>MIRELI MORAIS DE OLIVEIRA</t>
  </si>
  <si>
    <t>MIRELY COSTA COELHO</t>
  </si>
  <si>
    <t>REJANE FORMIGA DA SILVA ALVES</t>
  </si>
  <si>
    <t>RONALDO ARAUJO DE ALMEIDA</t>
  </si>
  <si>
    <t>SILVANA NEVES DA SILVA</t>
  </si>
  <si>
    <t>TATIANA MACARIO XAVIER FERNANDES</t>
  </si>
  <si>
    <t>VALBIA MACENA DE MELO</t>
  </si>
  <si>
    <t>VALDIZA DA COSTA RODRIGUES</t>
  </si>
  <si>
    <t>VERA LUCIA FERREIRA</t>
  </si>
  <si>
    <t>ANAMARIA LIRA SARMENTO</t>
  </si>
  <si>
    <t>ANTONIO DE PADUA BEZERRA LEITE</t>
  </si>
  <si>
    <t>CICERO MENDES DA COSTA</t>
  </si>
  <si>
    <t>EDVANIA PINTO DOS SANTOS</t>
  </si>
  <si>
    <t>ELIANA MARQUES DA NOBREGA SILVA</t>
  </si>
  <si>
    <t>ELIANE RODRIGUES DURAND</t>
  </si>
  <si>
    <t>FRANCISCA DE ANDRADE LOPES PEREIRA</t>
  </si>
  <si>
    <t>FRANCISCA EUFLAUSIA DOS SANTOS BRAGA</t>
  </si>
  <si>
    <t>FRANCISCO MELO DE VERAS</t>
  </si>
  <si>
    <t>GILDETE DE SOUSA LINS FERNANDES</t>
  </si>
  <si>
    <t>GIRLENE CASIMIRO DE OLIVEIRA</t>
  </si>
  <si>
    <t>HEITOR MOREIRA DE QUEIROGA</t>
  </si>
  <si>
    <t>JAILSOM PEREIRA DA SILVA</t>
  </si>
  <si>
    <t>JOANA DARC DE OLIVEIRA NOBREGA</t>
  </si>
  <si>
    <t>LUCICLEIA GABRIEL DA SILVA SOUSA</t>
  </si>
  <si>
    <t>MAGNO WERBETT DE ANDRADE OLIVEIRA</t>
  </si>
  <si>
    <t>MARIA DAS GRACAS FERREIRA LOPES</t>
  </si>
  <si>
    <t>MARIA DE LOURDES MARIANO DE SOUSA</t>
  </si>
  <si>
    <t>MARIA RISEULDA SOARES</t>
  </si>
  <si>
    <t>PAULO ROBERTO DA SILVA</t>
  </si>
  <si>
    <t>RAIMUNDO DE SOUSA VIDERES</t>
  </si>
  <si>
    <t>WAGNER XAVIER GARRIDO</t>
  </si>
  <si>
    <t>ANDRE MAGNALDO FORMIGA SARMENTO</t>
  </si>
  <si>
    <t>CLEMILSON JACKSON BARROS LACERDA</t>
  </si>
  <si>
    <t>CRYSTYANO EHRICH FIRMINO</t>
  </si>
  <si>
    <t>DANIELE MARIA CARNEIRO NOGUEIRA</t>
  </si>
  <si>
    <t>ELAINE CRISTINA RODRIGUES DA SILVA</t>
  </si>
  <si>
    <t>EUDES ERIONILDE SOUZA MARINHO</t>
  </si>
  <si>
    <t>FABIO AUGUSTO XAVIER</t>
  </si>
  <si>
    <t>FERNANDO RODRIGUES DE ARAUJO</t>
  </si>
  <si>
    <t>FRAILSON VIEIRA DA SILVA</t>
  </si>
  <si>
    <t>FRANCINALVA JERONIMO DA SILVA</t>
  </si>
  <si>
    <t>GISEUDA PEREIRA DE ALMEIDA</t>
  </si>
  <si>
    <t>IRBIA SONALY DO NASCIMENTO SILVA</t>
  </si>
  <si>
    <t>JANE EBERTO DA SILVA</t>
  </si>
  <si>
    <t>JANETE MENEZES BRAGA</t>
  </si>
  <si>
    <t>KENAFLY DANTAS DIAS</t>
  </si>
  <si>
    <t>LAUCENIA BATISTA DE LUCENA</t>
  </si>
  <si>
    <t>LINDALVA DOS SANTOS SOUSA</t>
  </si>
  <si>
    <t>MARIA ALANAIZA GOMES DE ALMEIDA</t>
  </si>
  <si>
    <t>MARIA APARECIDA COSMO DE ARAUJO</t>
  </si>
  <si>
    <t>MARIA DE FATIMA ARAUJO COSMO DE ALMEIDA</t>
  </si>
  <si>
    <t>MARIA ROSIELLE DINIZ</t>
  </si>
  <si>
    <t>MARIA THAYNARA DOS SANTOS DINIZ</t>
  </si>
  <si>
    <t>MEIRIANE LIMA DE SOUSA</t>
  </si>
  <si>
    <t>RAY DO NASCIMENTO SILVA</t>
  </si>
  <si>
    <t>REGILENE ALVES VIEIRA</t>
  </si>
  <si>
    <t>REGINA CELIA RODRIGUES DINIZ</t>
  </si>
  <si>
    <t>APARECIDA WILLIAM DE MENESES</t>
  </si>
  <si>
    <t>DAYVSON DUARTE DE ASSIS GADELHA</t>
  </si>
  <si>
    <t>ELIZEU ARRUDA DE ASSIS NETO</t>
  </si>
  <si>
    <t>EMANUEL MESSIAS NOGUEIRA DE SOUSA</t>
  </si>
  <si>
    <t>FRANCINEIDE SOARES DA SILVA OLIVEIRA</t>
  </si>
  <si>
    <t>JESSICA SILVA</t>
  </si>
  <si>
    <t>JOSEILMA ELVIDIO DE SOUSA ALVES</t>
  </si>
  <si>
    <t>MARCUS ANTONIO RIBEIRO ALVES</t>
  </si>
  <si>
    <t>MARIA DA CONCEICAO CAVALCANTE</t>
  </si>
  <si>
    <t>MARIA DA CONCEICAO NASARE</t>
  </si>
  <si>
    <t>MARIA INEZ MENDES LUIZ</t>
  </si>
  <si>
    <t>MARIA SIQUEIRA DE ABREU</t>
  </si>
  <si>
    <t>MARYANNE CAROLYNE DE OLIVEIRA</t>
  </si>
  <si>
    <t>SEBASTIAO EPAMINONDAS NETO</t>
  </si>
  <si>
    <t>SUZANA EUGENIO DOS SANTOS</t>
  </si>
  <si>
    <t>WYARA FERREIRA MELO</t>
  </si>
  <si>
    <t>ANA CRISTINE DE SOUSA</t>
  </si>
  <si>
    <t>ANDERSON MACIEL SOARES</t>
  </si>
  <si>
    <t>CILENE ALVES DA SILVA</t>
  </si>
  <si>
    <t>DEBORA BEZERRA DIAS</t>
  </si>
  <si>
    <t>ERNANDO GOMES PEREIRA</t>
  </si>
  <si>
    <t>FRANCISCO TIAGO VIEIRA MACIEL</t>
  </si>
  <si>
    <t>FRANSUEUDA CAVALCANTE DIAS</t>
  </si>
  <si>
    <t>JOARES ALVES DIAS</t>
  </si>
  <si>
    <t>JOSE ROBERTO FARIAS DE BRITO</t>
  </si>
  <si>
    <t>JOSEANE FERREIRA SOARES</t>
  </si>
  <si>
    <t>LUZIA LIMA DA SILVA DOUETTS</t>
  </si>
  <si>
    <t>MARIA APARECIDA PEREIRA DA SILVA</t>
  </si>
  <si>
    <t>NADIRA PEREIRA MENDES</t>
  </si>
  <si>
    <t>NIETE VIEIRA MACIEL</t>
  </si>
  <si>
    <t>VANDA MARIA FELIX</t>
  </si>
  <si>
    <t>WILLIAM DE SOUSA FERNANDES</t>
  </si>
  <si>
    <t>ARINALDA BRASIL ABRANTES MEDEIROS</t>
  </si>
  <si>
    <t>CARDINALE SOARES DA FONSECA NASCIMENTO</t>
  </si>
  <si>
    <t>DANIELA MARQUES FIGUEIREDO</t>
  </si>
  <si>
    <t>ERICA SANTANA DE SOUSA</t>
  </si>
  <si>
    <t>FRANCISCA MARIA DE SOUSA</t>
  </si>
  <si>
    <t>FRANCISCO FLAVIO MAMEDIO LEITE</t>
  </si>
  <si>
    <t>FRANCISCO PEREIRA DA COSTA</t>
  </si>
  <si>
    <t>IRENE RODRIGUES DURAND DE OLIVEIRA</t>
  </si>
  <si>
    <t>IRES MELANIA FERREIRA SOARES MALVINO</t>
  </si>
  <si>
    <t>JESSICA MARIA SOARES</t>
  </si>
  <si>
    <t>JOSE MAMEDIO NETO</t>
  </si>
  <si>
    <t>JUCELIO MENDES DE SOUSA</t>
  </si>
  <si>
    <t>KALLINE CRISTINA COSTA CARVALHO</t>
  </si>
  <si>
    <t>KAMYLA KARLA SILVA SOBREIRA</t>
  </si>
  <si>
    <t>KELLYANE FERNANDES DA SILVA</t>
  </si>
  <si>
    <t>MARIA APARECIDA DO NASCIMENTO</t>
  </si>
  <si>
    <t>MARIA AUXILIADORA ALVES MENDES</t>
  </si>
  <si>
    <t>MARIA DE FATIMA MIRANDA RIBEIRO</t>
  </si>
  <si>
    <t>MARIA DO SOCORRO FERREIRA</t>
  </si>
  <si>
    <t>MIRELLY ALEXANDRE GOMES</t>
  </si>
  <si>
    <t>RAIMUNDA AVELINA DE SOUSA</t>
  </si>
  <si>
    <t>ROSANGELA PACIFICO MARINHO</t>
  </si>
  <si>
    <t>SAMARA BATISTA DE SOUSA</t>
  </si>
  <si>
    <t>SHEILA CRISTINA FERREIRA DE SOUSA</t>
  </si>
  <si>
    <t>SONIA MARIA CESAR</t>
  </si>
  <si>
    <t>VALDENIRA RAMALHO DE SOUSA</t>
  </si>
  <si>
    <t>WALESKA CRISTYNA DE OLIVEIRA PINTO</t>
  </si>
  <si>
    <t>AFRANIO SOUTO DUQUE DE ABRANTES</t>
  </si>
  <si>
    <t>ALMAIR MORAIS DE SA</t>
  </si>
  <si>
    <t>ANA CELIA ROCHA SARMENTO AQUINO</t>
  </si>
  <si>
    <t>ANA MARIA MENDES CAMPOS</t>
  </si>
  <si>
    <t>CLAUDIO FERREIRA DA SILVA</t>
  </si>
  <si>
    <t>CRISTIANA VIEIRA DE SOUSA ALVES</t>
  </si>
  <si>
    <t>DAIANE GABRIELE LIRA MARCELINO OLIVEIRA</t>
  </si>
  <si>
    <t>DIEGO SANTOS DE MEDEIROS</t>
  </si>
  <si>
    <t>ENNIO KARLOS MUNIZ DE MEDEIROS</t>
  </si>
  <si>
    <t>FRANCISCA JUDIRLENE DA SILVA JACINTO</t>
  </si>
  <si>
    <t>FRANCISCO JOSE DIAS</t>
  </si>
  <si>
    <t>FRANCISCO LIMA DE MELO</t>
  </si>
  <si>
    <t>FRANCISCO MARCELO PEREIRA GARCIA</t>
  </si>
  <si>
    <t>FRANCISCO PEREIRA DE ANDRADE</t>
  </si>
  <si>
    <t>IMELIDA TEIXEIRA SANTOS DE LIMA</t>
  </si>
  <si>
    <t>JOAQUIM AMANCIO FILHO</t>
  </si>
  <si>
    <t>JOSE ROBERTO MOREIRA DA SILVA</t>
  </si>
  <si>
    <t>JULIA ISONEIDE DA SILVA</t>
  </si>
  <si>
    <t>KAREN GOMES DE SOUSA</t>
  </si>
  <si>
    <t>KELLY SIMONNY FLORENTINO DE LIMA</t>
  </si>
  <si>
    <t>KENNEDY BELO PAMPLONA</t>
  </si>
  <si>
    <t>LUCIA DE FATIMA LUNGUINHO DE OLIVEIRA</t>
  </si>
  <si>
    <t>LUIZA LUERCIZELIA FERREIRA VIEIRA DE ALMEIDA</t>
  </si>
  <si>
    <t>MANOEL CRISTIANO VIEIRA DOS SANTOS</t>
  </si>
  <si>
    <t>MARIA DA PAZ FILHA MESQUITA</t>
  </si>
  <si>
    <t>MARIA DE FATIMA DE SOUSA</t>
  </si>
  <si>
    <t>MARIA DE FATIMA TEIXEIRA SANTOS</t>
  </si>
  <si>
    <t>MARIA FRANCISCA DA SILVA AGRIPINO</t>
  </si>
  <si>
    <t>MARIA LUCIA NOBREGA ANTUNES</t>
  </si>
  <si>
    <t>MARIA REJANE DE ABRANTES GADELHA</t>
  </si>
  <si>
    <t>MARIA YSLANIA DE ARAUJO</t>
  </si>
  <si>
    <t>MIRTES MARA RODRIGUES ALENCAR</t>
  </si>
  <si>
    <t>NAEDIA BARBOSA DOS SANTOS</t>
  </si>
  <si>
    <t>PALOMA ANDRADE SARMENTO</t>
  </si>
  <si>
    <t>PETRONIO FERNANDES DE OLIVEIRA</t>
  </si>
  <si>
    <t>RAIMUNDO LIMA BATISTA</t>
  </si>
  <si>
    <t>RITA DE CACIA DE MOURA</t>
  </si>
  <si>
    <t>ROMERO CELESTINO DE SA</t>
  </si>
  <si>
    <t>SANDRA ESTRELA SOARES</t>
  </si>
  <si>
    <t>SIDNEIA DE SOUZA COELHO DE LACERDA</t>
  </si>
  <si>
    <t>THIAGO ARRAIS SOARES</t>
  </si>
  <si>
    <t>UBIRACY MENDES DE SOUSA</t>
  </si>
  <si>
    <t>VALERIA MARIA CAVALCANTE PEREIRA SILVEIRA</t>
  </si>
  <si>
    <t>VALMIRA MARIA DE SOUSA</t>
  </si>
  <si>
    <t>VITORIA REGIA SARMENTO DE ABRANTES</t>
  </si>
  <si>
    <t>ZILKA MARIA LIMA DE SOUSA PINHEIRO BRANDAO</t>
  </si>
  <si>
    <t>VICTORIA AMANCIO VIDERES</t>
  </si>
  <si>
    <t>FRANCISCO PAULINO DA SILVA JUNIOR</t>
  </si>
  <si>
    <t>JUCIELY DE SOUSA SILVA</t>
  </si>
  <si>
    <t>DAVI DANTAS ALVES</t>
  </si>
  <si>
    <t>REBECA DA SILVA FEITOSA</t>
  </si>
  <si>
    <t>ADAO MENDES DE ASSIS</t>
  </si>
  <si>
    <t>ADRIANA FRANCISCA DE OLIVEIRA FORMIGA</t>
  </si>
  <si>
    <t>ALBIANA ARISTOTELIS DE ALBUQUERQUE</t>
  </si>
  <si>
    <t>ANA CECILIA JACOME DE ABRANTES</t>
  </si>
  <si>
    <t>FRANCILENE MOREIRA SILVA</t>
  </si>
  <si>
    <t>FRANCISCA FABIANA DE ANDRADE</t>
  </si>
  <si>
    <t>FRANCISCA GRACIENE ROQUE</t>
  </si>
  <si>
    <t>FRANCISCA MIQUELLY DE OLIVEIRA</t>
  </si>
  <si>
    <t>FRANCISCA NONATO TRIGUEIRO SARMENTO</t>
  </si>
  <si>
    <t>GENECY MARCELINO DE OLIVEIRA PINTO</t>
  </si>
  <si>
    <t>JEBSON FABIO PINTO E SILVA</t>
  </si>
  <si>
    <t>MARIA LIDIANGELA DE OLIVEIRA PINTO</t>
  </si>
  <si>
    <t>MARIA RENATA ALVES DE ANDRADE</t>
  </si>
  <si>
    <t>MARIANA DE OLIVEIRA BATISTA</t>
  </si>
  <si>
    <t>MARIANA VALENCA FELIX</t>
  </si>
  <si>
    <t>MARILIA PEREIRA DE ALMEIDA</t>
  </si>
  <si>
    <t>POLIANA DE ALBUQUERQUE SARMENTO</t>
  </si>
  <si>
    <t>RAFAEL BARBOSA SILVA</t>
  </si>
  <si>
    <t>RAFAELA ALVES DE ANDRADE</t>
  </si>
  <si>
    <t>TIAGO HENRIQUE FONTENELE DE ALMEIDA</t>
  </si>
  <si>
    <t>ANDREZA GOMES MOREIRA</t>
  </si>
  <si>
    <t>BRUNA HELEN SILVA SOUTO</t>
  </si>
  <si>
    <t>JANAINA SOARES DE SOUSA</t>
  </si>
  <si>
    <t>JOSE NOGUEIRA FILHO</t>
  </si>
  <si>
    <t>JOSEFA ALVES BERNARDO DA SILVA</t>
  </si>
  <si>
    <t>MARCOS ANTONIO NOGUEIRA</t>
  </si>
  <si>
    <t>MARIA CARLA PAMPLONA GONCALVES</t>
  </si>
  <si>
    <t>NOEL NETO NOGUEIRA LACERDA</t>
  </si>
  <si>
    <t>SABRINA DOS SANTOS PINHEIRO</t>
  </si>
  <si>
    <t>SIMAO DIAS GOMES</t>
  </si>
  <si>
    <t>ALANY MELO PEREIRA LEITE</t>
  </si>
  <si>
    <t>ALLEF BARBOSA DOS SANTOS</t>
  </si>
  <si>
    <t>ARTHUR BARBOSA DA SILVA</t>
  </si>
  <si>
    <t>CLAUDENICE BISPO ALVES PEREIRA</t>
  </si>
  <si>
    <t>DAIANE MICHELE MARCAL FIRMINO</t>
  </si>
  <si>
    <t>DIEGO OLIVEIRA SOUZA</t>
  </si>
  <si>
    <t>EDINERAM BIDO DIAS</t>
  </si>
  <si>
    <t>EDNEIDE OLIVEIRA SOUSA</t>
  </si>
  <si>
    <t>EGDEMO VIRGOLINO DE MELO</t>
  </si>
  <si>
    <t>ERICA LAIS FIRMINO DE MELO</t>
  </si>
  <si>
    <t>GECIANE MARCAL ONORATO</t>
  </si>
  <si>
    <t>HIAGO GOUVEIA DE LIMA</t>
  </si>
  <si>
    <t>ITALA RAQUEL FERREIRA MARINHO PIRES</t>
  </si>
  <si>
    <t>JANIELE MARCAL DE LIMA</t>
  </si>
  <si>
    <t>JEAN PEREIRA LEITE</t>
  </si>
  <si>
    <t>JOERGERSON VLADISLON BATISTA GOUVEIA</t>
  </si>
  <si>
    <t>JOSIMAR NICOLAU OLIVEIRA</t>
  </si>
  <si>
    <t>JOSIVANIA FRANCISCO DE SOUSA</t>
  </si>
  <si>
    <t>JULIETE REGINA RIBEIRO COSTA</t>
  </si>
  <si>
    <t>KATIANA GOMES ROBERTO</t>
  </si>
  <si>
    <t>LUCIELE GUIMARAES LEITE</t>
  </si>
  <si>
    <t>LUCIVANIA DA SILVA PEREIRA</t>
  </si>
  <si>
    <t>MARIA BERNADETE MARIANO DA SILVA</t>
  </si>
  <si>
    <t>MARIA CELIA ALVES DE OLIVEIRA</t>
  </si>
  <si>
    <t>MARIA DO SOCORRO BARBOSA GOMES</t>
  </si>
  <si>
    <t>MARIA HILANA GALDINO DA SILVA</t>
  </si>
  <si>
    <t>MARIA KALINY GOMES FREITAS</t>
  </si>
  <si>
    <t>NAIANE DA SILVA SENA</t>
  </si>
  <si>
    <t>PAULO CORREIA CHAVES</t>
  </si>
  <si>
    <t>ROSINETE SILVA OLIVEIRA LIMA</t>
  </si>
  <si>
    <t>SERGIO CORREIA BORGES</t>
  </si>
  <si>
    <t>SONILZA CORREIA BORGES SILVA</t>
  </si>
  <si>
    <t>TAILINY CESAR MARTINS</t>
  </si>
  <si>
    <t>WELLISON GALDINO ALVES</t>
  </si>
  <si>
    <t>ALINE CLEMENTINO DA SILVA</t>
  </si>
  <si>
    <t>BRUNO NUNES SILVA</t>
  </si>
  <si>
    <t>DASSY MARIA NUNES MARTINS</t>
  </si>
  <si>
    <t>DOUGLAS LEITE ALVES</t>
  </si>
  <si>
    <t>EDVALDO FERREIRA</t>
  </si>
  <si>
    <t>EMILIA EMILY LEITE</t>
  </si>
  <si>
    <t>ERIKELSON PEREIRA FAUSTINO</t>
  </si>
  <si>
    <t>FABIANO DE LIMA OLIVEIRA</t>
  </si>
  <si>
    <t>JAIDE NICOLAU DE OLIVEIRA</t>
  </si>
  <si>
    <t>JOSE APARECIDO PROTAZIO PEREIRA</t>
  </si>
  <si>
    <t>LEONARDO SOARES SILVA</t>
  </si>
  <si>
    <t>LUCIENE RIBEIRO DE ANDRADE</t>
  </si>
  <si>
    <t>MARCELO OLIVEIRA BATISTA CAVALCANTE</t>
  </si>
  <si>
    <t>MARIA SIDNEY FEITOSA MOREIRA</t>
  </si>
  <si>
    <t>MARINALVA GOMES FERREIRA DE MELO</t>
  </si>
  <si>
    <t>MARTA TATIANE BRITO DIAS</t>
  </si>
  <si>
    <t>NICACIO LUSTOSA DA COSTA</t>
  </si>
  <si>
    <t>PAULO SERGIO VITAL GUALBERTO</t>
  </si>
  <si>
    <t>TAMARA TATISE BISPO PEREIRA</t>
  </si>
  <si>
    <t>VINICIUS SANTANA OLINTO</t>
  </si>
  <si>
    <t>VIVIAN VITAL GUALBERTO</t>
  </si>
  <si>
    <t>VONALDO FEITOSA DE SIQUEIRA</t>
  </si>
  <si>
    <t>ADRIANA DIAS ALVES</t>
  </si>
  <si>
    <t>CARLA MACHADO DA SILVA</t>
  </si>
  <si>
    <t>ERICA RAFAELA PEREIRA LIMA</t>
  </si>
  <si>
    <t>JANNE SUSI LEANDRO</t>
  </si>
  <si>
    <t>JESSIKA WILANI SANTOS ALVES</t>
  </si>
  <si>
    <t>JOSE VENANCIO EVANGELISTA FILHO</t>
  </si>
  <si>
    <t>JOSERLITA FABLICIO BARBOSA</t>
  </si>
  <si>
    <t>KALEBE MARQUES SANTOS</t>
  </si>
  <si>
    <t>KELLY EMANUELA MIGUEL</t>
  </si>
  <si>
    <t>LAIANE PEREIRA ALVES</t>
  </si>
  <si>
    <t>LILIANE GABRIEL FERREIRA</t>
  </si>
  <si>
    <t>LOURINALDO RAMALHO DE SALES</t>
  </si>
  <si>
    <t>LUCIANA PEREIRA PROCOPIO ALVES</t>
  </si>
  <si>
    <t>LUDIMILA LUCENA RAMALHO</t>
  </si>
  <si>
    <t>MARCIA RAQUEL DO CARMO COSTA</t>
  </si>
  <si>
    <t>MARIA JOSE ARAUJO DOS SANTOS</t>
  </si>
  <si>
    <t>MARIA JOSE LOPES DOS SANTOS</t>
  </si>
  <si>
    <t>MARIA JUSSARA RIBEIRO CAETANO</t>
  </si>
  <si>
    <t>MARIA LENI FERREIRA DE FRANCA</t>
  </si>
  <si>
    <t>MARIA RAFAELA SOARES ARAUJO</t>
  </si>
  <si>
    <t>MARIA RAIANE CARMO SILVA</t>
  </si>
  <si>
    <t>SOLANGE LOPES GUEDES</t>
  </si>
  <si>
    <t>TIAGO SILVA DE LIMA</t>
  </si>
  <si>
    <t>VERONICA PEREIRA PLACIDO</t>
  </si>
  <si>
    <t>WAGNER EMERSON FERREIRA GOMES</t>
  </si>
  <si>
    <t>EUGENIA FERREIRA DA SILVA</t>
  </si>
  <si>
    <t>FRANCIELE FELIX DE SOUSA</t>
  </si>
  <si>
    <t>GILSON RODRIGUES DA SILVA</t>
  </si>
  <si>
    <t>JOAB BELARMINO DE SANTANA</t>
  </si>
  <si>
    <t>JOSE HIGOR SOUSA PEREIRA</t>
  </si>
  <si>
    <t>JUDILENE FABLICIO DE SOUSA</t>
  </si>
  <si>
    <t>LEOSVALDO CHAVES DE OLIVEIRA</t>
  </si>
  <si>
    <t>LIDIANE VASCONCELOS MENESES</t>
  </si>
  <si>
    <t>LUCILENE FERREIRA DA SILVA</t>
  </si>
  <si>
    <t>MAIARA FREIRES DIAS</t>
  </si>
  <si>
    <t>SILVANA LUSTOSA RODRIGUES</t>
  </si>
  <si>
    <t>WILLA RODRIGUES DE SOUSA</t>
  </si>
  <si>
    <t>ALDAIR JOSE MARTINS SOUZA</t>
  </si>
  <si>
    <t>ALINE BRITO SILVA</t>
  </si>
  <si>
    <t>ALISSON MANOEL PRAXEDES PEREIRA</t>
  </si>
  <si>
    <t>ALLINE TORRES CARVALHO</t>
  </si>
  <si>
    <t>ANA LUCIA CANDIDA LEITE</t>
  </si>
  <si>
    <t>CAMILA GUIMARAES FERREIRA</t>
  </si>
  <si>
    <t>EMANUEL TENORIO ILUMINATA</t>
  </si>
  <si>
    <t>FABIANA FELIX DA SILVA</t>
  </si>
  <si>
    <t>FRANCISCO SALES PESSOA</t>
  </si>
  <si>
    <t>ISABELLE CRISTINA LIMA DE SOUZA MELO BARROS</t>
  </si>
  <si>
    <t>ISAIAS FERREIRA VIANA</t>
  </si>
  <si>
    <t>JACKSCIENE MARCOLINO DE LIMA</t>
  </si>
  <si>
    <t>JENNIFER ESTER DE OLIVEIRA LIMA</t>
  </si>
  <si>
    <t>JOSE RAUL LEITE RODRIGUES</t>
  </si>
  <si>
    <t>KAROLAYNE DE FATIMA GALDINO RAMOS</t>
  </si>
  <si>
    <t>LUCIANA RAMOS LEITE</t>
  </si>
  <si>
    <t>MARCELO PAULINO DE SOUSA</t>
  </si>
  <si>
    <t>MARIA JAKCIELMA MARCOLINO GOMES</t>
  </si>
  <si>
    <t>MIGUEL ALVES DA SILVA</t>
  </si>
  <si>
    <t>NATAN ALVES RAMOS</t>
  </si>
  <si>
    <t>RICARDO ANTONIO DA SILVA</t>
  </si>
  <si>
    <t>ROBSON FAGNER RAMOS DE ARAUJO</t>
  </si>
  <si>
    <t>SERGIA LUCIA PEREIRA VERAS</t>
  </si>
  <si>
    <t>SOLANGE RAMOS DE LIMA</t>
  </si>
  <si>
    <t>SUENIA BRAZ DA ROCHA</t>
  </si>
  <si>
    <t>THIAGO CORDEIRO RAMOS</t>
  </si>
  <si>
    <t>VITAL RAMOS DA SILVA</t>
  </si>
  <si>
    <t>WERTEVAN CAETANO DA SILVA</t>
  </si>
  <si>
    <t>CLEIDE PIRES ALVES</t>
  </si>
  <si>
    <t>DEBORAH GLEINE DE OLIVEIRA</t>
  </si>
  <si>
    <t>DENISE BATISTA DE LIMA</t>
  </si>
  <si>
    <t>LUCIANA RAMOS DE MEDEIROS</t>
  </si>
  <si>
    <t>MARCIA MARIA CORDEIRO RAMOS</t>
  </si>
  <si>
    <t>MARIA APARECIDA GOMES DA SILVA MENDES</t>
  </si>
  <si>
    <t>MARIANA ALVES DE ANDRADE</t>
  </si>
  <si>
    <t>MONICA PEREIRA MARTINS NUNES</t>
  </si>
  <si>
    <t>RAQUEL NUNES FERREIRA</t>
  </si>
  <si>
    <t>RENATO NUNES FERREIRA</t>
  </si>
  <si>
    <t>ROSINEIDE GOMES LEITE VIEIRA</t>
  </si>
  <si>
    <t>TEREZA CRISTINA COSTA DE OLIVEIRA LOPES</t>
  </si>
  <si>
    <t>TEREZINHA LOPES DE OLIVEIRA RAMOS</t>
  </si>
  <si>
    <t>VANESSA GALDINO SILVA</t>
  </si>
  <si>
    <t>WALKIRIA FERNANDES DA SILVA</t>
  </si>
  <si>
    <t>WELVIS EMANUEL OLIVEIRA MACHADO</t>
  </si>
  <si>
    <t>AMILTON FLORENTINO MEDEIROS</t>
  </si>
  <si>
    <t>ANA KELMA PEREIRA DINIZ</t>
  </si>
  <si>
    <t>ANDERSON ALCANTARA MEDEIROS</t>
  </si>
  <si>
    <t>AVELLYNE RAFAELA NOGUEIRA BEZERRA COSMO</t>
  </si>
  <si>
    <t>BENJAMIM HENRIQUES RABELO</t>
  </si>
  <si>
    <t>CARINA PATRICIA FERRAZ RABELO</t>
  </si>
  <si>
    <t>CARLA ANDREA PEREIRA DA SILVA RABELO</t>
  </si>
  <si>
    <t>CICERA CANDIDO PEREIRA</t>
  </si>
  <si>
    <t>DAIANE CRISTINA RODRIGUES DOS SANTOS</t>
  </si>
  <si>
    <t>DIOGO EVANDRO ALVES DOS SANTOS</t>
  </si>
  <si>
    <t>ELIANE DOS SANTOS FIRMINO ALVES</t>
  </si>
  <si>
    <t>ELIANE FLORENTINO DE MEDEIROS</t>
  </si>
  <si>
    <t>EMANUELLY MARTINS CAMELO</t>
  </si>
  <si>
    <t>ERALDO HENRIQUES DE SIQUEIRA SOBRINHO</t>
  </si>
  <si>
    <t>ERICA PEREIRA FAUSTINO</t>
  </si>
  <si>
    <t>FABIANO DINIZ ALVES</t>
  </si>
  <si>
    <t>FABIO PEREIRA DINIZ</t>
  </si>
  <si>
    <t>FRANCISCO SUEL ALVES BEZERRA</t>
  </si>
  <si>
    <t>GELIDSON JAHAIR DIAS SILVA</t>
  </si>
  <si>
    <t>IVONICE RODRIGUES DE OLIVEIRA ALVES</t>
  </si>
  <si>
    <t>JAIRES JUSTINO DE SOUSA</t>
  </si>
  <si>
    <t>JESSICA BEZERRA DA SILVA</t>
  </si>
  <si>
    <t>JOANA ANTAS FERREIRA NUNES</t>
  </si>
  <si>
    <t>JOSE ALEX ALVES PEREIRA</t>
  </si>
  <si>
    <t>JOSE LAERCIO ALVES FERREIRA</t>
  </si>
  <si>
    <t>JOSE VAGNER DELMIRO NOGUEIRA</t>
  </si>
  <si>
    <t>JOSEVANIA DO NASCIMENTO SOUSA</t>
  </si>
  <si>
    <t>LAUDECY RODRIGUES DE ANDRADE ALVES</t>
  </si>
  <si>
    <t>LUZIA MARIA PEREIRA ALVES SA</t>
  </si>
  <si>
    <t>MANOELA MARIA DA SILVA PACHECO</t>
  </si>
  <si>
    <t>MARCELLY SIMAO RODRIGUES</t>
  </si>
  <si>
    <t>MARCELO CAVALIERI TEIXEIRA</t>
  </si>
  <si>
    <t>MARIA DO SOCORRO TAVARES SERGIO</t>
  </si>
  <si>
    <t>MARIA JOSE PEREIRA LOPES</t>
  </si>
  <si>
    <t>MARIA RAQUEL TAVARES RODRIGUES</t>
  </si>
  <si>
    <t>MATEUS RODRIGUES GONCALVES</t>
  </si>
  <si>
    <t>PATRICIA LEANDRA PEREIRA RODRIGUES</t>
  </si>
  <si>
    <t>SAWLLO NOGUEIRA BEZERRA</t>
  </si>
  <si>
    <t>SIDNEY ABBEL SERAFIM DOS SANTOS</t>
  </si>
  <si>
    <t>WELLINGTON DA SILVA CAMPOS</t>
  </si>
  <si>
    <t>ADELMA VIEIRA DOS SANTOS PEREIRA</t>
  </si>
  <si>
    <t>ANA PAULA NASCIMENTO DA COSTA</t>
  </si>
  <si>
    <t>ANNA LIVIA DOS SANTOS DINIZ</t>
  </si>
  <si>
    <t>CARLA LECIA ALMEIDA DA SILVA</t>
  </si>
  <si>
    <t>CLAUDIA REGINA SOARES DE LIMA</t>
  </si>
  <si>
    <t>CLETIA APARECIDA MELO FLORENTINO SILVA</t>
  </si>
  <si>
    <t>EDNETE BEZERRA DE SOUSA RODRIGUES</t>
  </si>
  <si>
    <t>ELAINE CRISTINA DE MENEZES DINIZ</t>
  </si>
  <si>
    <t>FABIANA MEDEIROS DE SOUZA</t>
  </si>
  <si>
    <t>FRANCISCO ALISSON PEREIRA DE GOUVEIA</t>
  </si>
  <si>
    <t>GLEYDSON NERI DE SANTANA</t>
  </si>
  <si>
    <t>HANNAH TAYNNAN DE LIMA BEZERRA RABELO</t>
  </si>
  <si>
    <t>IVANISE MADEIRO MARINHO DE SIQUEIRA</t>
  </si>
  <si>
    <t>JOSE AILTON ALVES CARIRI</t>
  </si>
  <si>
    <t>JURACY DE MOURA PEREIRA</t>
  </si>
  <si>
    <t>LADJANE SEVERINO DA SILVA SOUZA</t>
  </si>
  <si>
    <t>LEONEIDE DA SILVA MIRANDA DE MEDEIROS</t>
  </si>
  <si>
    <t>MARIA DA GLORIA SILVA</t>
  </si>
  <si>
    <t>MARIA DE FATIMA JUSTINO DE SOUSA</t>
  </si>
  <si>
    <t>MARIA DO SOCORRO FLORENTINO DE OLINDA</t>
  </si>
  <si>
    <t>MARIA ISABEL SIMAO RODRIGUES</t>
  </si>
  <si>
    <t>MARIA JOCELANIA ALVES DOS SANTOS</t>
  </si>
  <si>
    <t>MARIA JOSE ALVES BARBOSA DA SILVA</t>
  </si>
  <si>
    <t>MARIA LIGIANE RABELO PEREIRA</t>
  </si>
  <si>
    <t>MARIA ROSANGELA CORDEIRO DE SIQUEIRA</t>
  </si>
  <si>
    <t>MARIA WALQUIRIA AMANCIO DOS SANTOS</t>
  </si>
  <si>
    <t>MARLENE DELFINO DA SILVA</t>
  </si>
  <si>
    <t>MICHELA KELLY PEREIRA BEZERRA</t>
  </si>
  <si>
    <t>REDINALVA MARIA DOS SANTOS ANTAS</t>
  </si>
  <si>
    <t>ROSANE ALAIDE ANTAS CABRAL</t>
  </si>
  <si>
    <t>SOSTHENES ANTONIO PAULINO COSMO</t>
  </si>
  <si>
    <t>CELSO FERNANDES DE CARVALHO</t>
  </si>
  <si>
    <t>EDNA ANTAS DINIZ</t>
  </si>
  <si>
    <t>GERALDA MARQUES PIRES</t>
  </si>
  <si>
    <t>JOEDSON WANDERLEY EVARISTO</t>
  </si>
  <si>
    <t>MOISES FREITAS DE SOUSA</t>
  </si>
  <si>
    <t>REGINALDO SALVADOR DA SILVA</t>
  </si>
  <si>
    <t>SIMONE PEREIRA DE MEDEIROS</t>
  </si>
  <si>
    <t>AGATA CHRISTY HERCULANO FLORENTINO</t>
  </si>
  <si>
    <t>ALAN LEITE DE AZEVEDO COSTA</t>
  </si>
  <si>
    <t>AMANDA JAIANE FEITOSA DE OLIVEIRA</t>
  </si>
  <si>
    <t>ANDRESSA LUANA DA SILVA ANDRADE</t>
  </si>
  <si>
    <t>ANGELA MARIA DA SILVA</t>
  </si>
  <si>
    <t>AROUDO FIRMINO BATISTA</t>
  </si>
  <si>
    <t>AURISTELIO ALVES DOS SANTOS</t>
  </si>
  <si>
    <t>CAMILA MEDEIROS</t>
  </si>
  <si>
    <t>CASSIO FAUSTINO DO NASCIMENTO LIMA</t>
  </si>
  <si>
    <t>CELIA MARIA DA SILVA ALVES</t>
  </si>
  <si>
    <t>CICERO BEZERRA DA SILVA</t>
  </si>
  <si>
    <t>CINTHYA PADUA PEREIRA CAMPOS</t>
  </si>
  <si>
    <t>DILVANIA ALVES DOS SANTOS ARAUJO</t>
  </si>
  <si>
    <t>DOMENICA MEDEIROS DO NASCIMENTO</t>
  </si>
  <si>
    <t>EDNEIDE ANICETO FERREIRA</t>
  </si>
  <si>
    <t>FRANCISCO BARBOSA DE LIMA</t>
  </si>
  <si>
    <t>GILCIVAN SERAFIM BARBOSA</t>
  </si>
  <si>
    <t>GLEYSON CORDEIRO DA SILVA</t>
  </si>
  <si>
    <t>ILMA SOARES NICOLAU</t>
  </si>
  <si>
    <t>IVONALDO FARIAS MARTINS</t>
  </si>
  <si>
    <t>JAIRO PAULINO DA SILVA</t>
  </si>
  <si>
    <t>JANNY LUANA HERCULANO DA SILVA</t>
  </si>
  <si>
    <t>JOANA DARC FIRMINO ALVES</t>
  </si>
  <si>
    <t>JOAO PAULO DE SOUSA OLIVEIRA</t>
  </si>
  <si>
    <t>JOSE DUARTE LIMA</t>
  </si>
  <si>
    <t>JOSE FIRMINO</t>
  </si>
  <si>
    <t>KASSIO ALVES CORDEIRO</t>
  </si>
  <si>
    <t>LARISSA FERREIRA DO NASCIMENTO</t>
  </si>
  <si>
    <t>LEDA GOMES DA COSTA</t>
  </si>
  <si>
    <t>LINDOMAR LEANDRO DE MOURA</t>
  </si>
  <si>
    <t>LUANA ALVES MAIA</t>
  </si>
  <si>
    <t>LUANA FERREIRA LOPES</t>
  </si>
  <si>
    <t>LUCIA LEITE DE AZEVEDO COSTA</t>
  </si>
  <si>
    <t>MARIA APARECIDA PEREIRA DE LEMOS MANGUEIRA</t>
  </si>
  <si>
    <t>MARIA DO BOM CONSELHO SERAFIM DA SILVA</t>
  </si>
  <si>
    <t>MARIA RAQUEL SANTANA LIMA</t>
  </si>
  <si>
    <t>MARIANE DE MELO PEREIRA SILVA</t>
  </si>
  <si>
    <t>MARLA MAISA FRANCELINO COSTA</t>
  </si>
  <si>
    <t>MIGUEL SANTANA DA SILVA</t>
  </si>
  <si>
    <t>NIVALDO FAUSTINO FERREIRA</t>
  </si>
  <si>
    <t>ONESIO ALVES DE OLIVEIRA</t>
  </si>
  <si>
    <t>PAULA FIRMINO ARAUJO PEREIRA</t>
  </si>
  <si>
    <t>RICARDO QUINTINO DE MAGALHAES</t>
  </si>
  <si>
    <t>ROBSON BEZERRA MARIANO</t>
  </si>
  <si>
    <t>RODOLFO ARRUDA PEREIRA</t>
  </si>
  <si>
    <t>ROSANGELA MEDEIROS DA SILVA</t>
  </si>
  <si>
    <t>SOCORRO MARIA DO REGO JUSTINO</t>
  </si>
  <si>
    <t>SUELITON CAMILO DOS SANTOS</t>
  </si>
  <si>
    <t>TEREZINHA BELARMINO DE SOUSA</t>
  </si>
  <si>
    <t>VANESSA NICACIO DE OLIVEIRA</t>
  </si>
  <si>
    <t>VANILDA BARBOSA DOS SANTOS</t>
  </si>
  <si>
    <t>VENICIUS BARBOSA DE ARAUJO</t>
  </si>
  <si>
    <t>ZILDA CARLOS DE ANDRADE MORENO</t>
  </si>
  <si>
    <t>ADRINA LOPES DE LIMA</t>
  </si>
  <si>
    <t>ALINE CABRAL DOS SANTOS</t>
  </si>
  <si>
    <t>ANA LUCIA ALVES BIZERRA</t>
  </si>
  <si>
    <t>ANDRE DA SILVA MELO</t>
  </si>
  <si>
    <t>ANTONIO ZEFERINO DA SILVA NETO</t>
  </si>
  <si>
    <t>CARLOS RICARDO FLORENTINO MANDU BEZERRA</t>
  </si>
  <si>
    <t>CHIRLEY MARIA DE LIMA DA SILVA</t>
  </si>
  <si>
    <t>CLAUDIA CRISTINA FELIZARDO DE SOUZA</t>
  </si>
  <si>
    <t>ENYO JOSE DE SOUZA</t>
  </si>
  <si>
    <t>FRANCIMAR BARBOSA DA SILVA</t>
  </si>
  <si>
    <t>FRANCINEIDE FELIZARDO DE SOUZA</t>
  </si>
  <si>
    <t>GILMERIA ANTAS MADEIRO CAVALCANTI</t>
  </si>
  <si>
    <t>GUILHERME ANTONIO SOUSA CORDEIRO</t>
  </si>
  <si>
    <t>JOAO LAURINDO DE ALMEIDA NETO</t>
  </si>
  <si>
    <t>KARINA ANDRELINO DOS SANTOS</t>
  </si>
  <si>
    <t>KEYLA MICHELLE DE SANTANA FERNANDES</t>
  </si>
  <si>
    <t>LAYLA RUANNE DE LIMA HENRIQUES</t>
  </si>
  <si>
    <t>MARIA DO SOCORRO DE SOUSA LACERDA</t>
  </si>
  <si>
    <t>MARIA LEONEIDE PAULO AMORIM</t>
  </si>
  <si>
    <t>NEDSON CRISTIANO MEDEIROS LACERDA</t>
  </si>
  <si>
    <t>PEDRO GABRIEL SILVA DOS SANTOS</t>
  </si>
  <si>
    <t>RISOLCRER RUTH FLORENTINO</t>
  </si>
  <si>
    <t>ROBERT EVERTON DINIZ</t>
  </si>
  <si>
    <t>SANDRA MEDEIROS CAVALCANTE</t>
  </si>
  <si>
    <t>SUELANIA BEZERRA DE LIMA</t>
  </si>
  <si>
    <t>SUELYANE LIRA DO O</t>
  </si>
  <si>
    <t>TADEU PEREIRA DA SILVA</t>
  </si>
  <si>
    <t>WALESCA SOUZA FERREIRA</t>
  </si>
  <si>
    <t>ANA CECILIA CORDEIRO DA SILVA</t>
  </si>
  <si>
    <t>MARIA DA CONCEICAO LOPES</t>
  </si>
  <si>
    <t>MARIA ISABEL ANDRE DE SOUSA</t>
  </si>
  <si>
    <t>RAPHAEL JEFFERSON BEZERRA DE OLIVEIRA</t>
  </si>
  <si>
    <t>SONARA MAYRA TAVARES FAUSTINO</t>
  </si>
  <si>
    <t>VANDERSON DE LIMA OLIVEIRA</t>
  </si>
  <si>
    <t>DEBORAH CHRISTIANE DE SOUZA FERRAZ LEAL</t>
  </si>
  <si>
    <t>JOSEANE ANDRE DE LIMA</t>
  </si>
  <si>
    <t>LUCIA DE FATIMA DE ALMEIDA BARBOSA</t>
  </si>
  <si>
    <t>LUCIA DE FATIMA ORESTINO FERREIRA PEREIRA</t>
  </si>
  <si>
    <t>LUIZ BEZERRA NEVES</t>
  </si>
  <si>
    <t>MARCO AURELIO IZIDORO DE MORAIS</t>
  </si>
  <si>
    <t>MARIA APARECIDA LOPES</t>
  </si>
  <si>
    <t>MARIA DO BOM CONSELHO RODRIGUES DA SILVA</t>
  </si>
  <si>
    <t>MARIA HILMA DE MEDEIROS BARBOSA</t>
  </si>
  <si>
    <t>MARIA MARTA FERREIRA ANDRADE</t>
  </si>
  <si>
    <t>RAFAEL BRANCO DA SILVA</t>
  </si>
  <si>
    <t>RILDA MARIA DE BRITO FIDELIS DOS SANTOS</t>
  </si>
  <si>
    <t>ROSELY PEREIRA DE SOUSA SOARES</t>
  </si>
  <si>
    <t>ROSINALVA MARIA DOS SANTOS ANTAS CORDEIRO</t>
  </si>
  <si>
    <t>VALMIR LOPES BEZERRA</t>
  </si>
  <si>
    <t>VERIMAR MARQUES LEANDRO</t>
  </si>
  <si>
    <t>ADRIANA VICENTE BEZERRA ALVES</t>
  </si>
  <si>
    <t>ALEX DANIEL PEREIRA DA SILVA</t>
  </si>
  <si>
    <t>AMANDA KALINE DE MEDEIROS</t>
  </si>
  <si>
    <t>ANA CARLA ESTEVAM RAMOS</t>
  </si>
  <si>
    <t>ANA CLAUDIA LUCIO DA SILVA</t>
  </si>
  <si>
    <t>ANA CLEIDE DE MEDEIROS LEANDRO</t>
  </si>
  <si>
    <t>ANA MARIA ALVES DE MEDEIROS</t>
  </si>
  <si>
    <t>ANGELA PAULA DA SILVA MORAIS</t>
  </si>
  <si>
    <t>APARECIDA MARIA DE MEDEIROS BARBOSA</t>
  </si>
  <si>
    <t>CICERA BARBOSA DA SILVA</t>
  </si>
  <si>
    <t>CLAUDIANA GOMES DE MEDEIROS</t>
  </si>
  <si>
    <t>DILMA SOARES NICOLAU</t>
  </si>
  <si>
    <t>ELIETE BARBOSA BERNARDINO DE LIMA MEDEIROS</t>
  </si>
  <si>
    <t>FILIPE JOSE DA SILVA</t>
  </si>
  <si>
    <t>GABRIELA BARBOSA DE MEDEIROS</t>
  </si>
  <si>
    <t>GESSICA FEITOSA DE PAULA</t>
  </si>
  <si>
    <t>GLEYCIANE GERMANO ALVES DE LIMA</t>
  </si>
  <si>
    <t>HILVA GRANGEIRO DA SILVA</t>
  </si>
  <si>
    <t>IVAN JOSE NUNES FRANCISCO</t>
  </si>
  <si>
    <t>JOSE LEANDRO DE LIMA</t>
  </si>
  <si>
    <t>JOSICLEIDE DE FREITAS GUIMARAES BATISTA</t>
  </si>
  <si>
    <t>JUSSARA SANTANA DA SILVA</t>
  </si>
  <si>
    <t>KALIEL DANILO DA SILVA MEDEIROS ROBERTO</t>
  </si>
  <si>
    <t>LUANA DA SILVA NUNES</t>
  </si>
  <si>
    <t>MARCILENE RODRIGUES NICACIO BARBOSA</t>
  </si>
  <si>
    <t>MARCUS VINICIUS NUNES FLORENTINO</t>
  </si>
  <si>
    <t>MARIA APARECIDA BEZERRA DE LIMA</t>
  </si>
  <si>
    <t>MARIA DO BOM CONSELHO DA SILVA BESERRA FREITA</t>
  </si>
  <si>
    <t>MARIA DO SOCORRO CARVALHO LEITE</t>
  </si>
  <si>
    <t>MARIA DO SOCORRO DOS SANTOS PEREIRA CALDA</t>
  </si>
  <si>
    <t>MARIA DO SOCORRO LOPES NICACIO PEREIRA</t>
  </si>
  <si>
    <t>MARIA JOSE LOPES DA SILVA</t>
  </si>
  <si>
    <t>MARIA JOSE MEDEIROS FREITAS</t>
  </si>
  <si>
    <t>MARIA NEUDMAR MARTINS DA SILVA</t>
  </si>
  <si>
    <t>MARIA REJANE ANTAS DA SILVA</t>
  </si>
  <si>
    <t>MARIANA PEREIRA SALVADOR</t>
  </si>
  <si>
    <t>MARTA MARIA DE LIMA</t>
  </si>
  <si>
    <t>MERILANIA LOPES BARBOSA DOS SANTOS</t>
  </si>
  <si>
    <t>PATRICIA ALEXSANDRA BASTOS DOS SANTOS CANDIDO</t>
  </si>
  <si>
    <t>RAFAEL CELESTINO SOARES</t>
  </si>
  <si>
    <t>RITA DE CASSIA AQUINO BARROS</t>
  </si>
  <si>
    <t>RODRIGO ANDRADE DE SIQUEIRA</t>
  </si>
  <si>
    <t>ROSENEIDE TRAVASSOS PIRES ANTAS</t>
  </si>
  <si>
    <t>ROZINETE GOMES DA SILVA</t>
  </si>
  <si>
    <t>SINEIDE BEZERRA DA SILVA</t>
  </si>
  <si>
    <t>SONEIDE PEREIRA DOS SANTOS</t>
  </si>
  <si>
    <t>VANESSA MORATO DE MEDEIROS</t>
  </si>
  <si>
    <t>VANIA MARCIA RODRIGUES PENA NUNES</t>
  </si>
  <si>
    <t>VERONEIDE DUARTE LIMA</t>
  </si>
  <si>
    <t>ALAN GALDINO DA SILVA</t>
  </si>
  <si>
    <t>ALCILENE ARAUJO DO AMARAL</t>
  </si>
  <si>
    <t>ANA CLARA LEONCIO GUIMARAES</t>
  </si>
  <si>
    <t>ANA PAULA NUNES DA SILVA</t>
  </si>
  <si>
    <t>ANDERSON PEREIRA DA SILVA</t>
  </si>
  <si>
    <t>ANTONIA CAROLINE ALVES DA SILVA</t>
  </si>
  <si>
    <t>DAYANE MARY NOGUEIRA DE MELO</t>
  </si>
  <si>
    <t>DIVANETE LIMA FERNANDES DINIZ</t>
  </si>
  <si>
    <t>EDUARDO GOMES MEDEIROS</t>
  </si>
  <si>
    <t>EDVAM DE SOUSA FREITAS</t>
  </si>
  <si>
    <t>ELISMARCIO MANDU DOS SANTOS</t>
  </si>
  <si>
    <t>GENECI RODRIGUES CHAVES</t>
  </si>
  <si>
    <t>GILBERTO BESERRA DA SILVA FILHO</t>
  </si>
  <si>
    <t>GILMARIA GALDINO DE MELO</t>
  </si>
  <si>
    <t>HAVANE ESTEFANE DE ALMEIDA FELIX</t>
  </si>
  <si>
    <t>JANAIRA PEREIRA DA SILVA OLIVEIRA</t>
  </si>
  <si>
    <t>JOCEANA CAETANO DA SILVA</t>
  </si>
  <si>
    <t>JOEDNA MARIA MELO DE OLIVEIRA</t>
  </si>
  <si>
    <t>JOSE DE ARIMATEA FIDELIS DOS SANTOS</t>
  </si>
  <si>
    <t>KELMA MARIA MARQUES FERREIRA</t>
  </si>
  <si>
    <t>KESSIA CRISTINA LOPES SALVADOR</t>
  </si>
  <si>
    <t>MAGNA MAIANE VIEIRA MEDEIROS</t>
  </si>
  <si>
    <t>MARCIEL BATISTA DOS SANTOS JUNIOR</t>
  </si>
  <si>
    <t>MARIA LETICIA DE MORAIS</t>
  </si>
  <si>
    <t>MONICA MARIA LOPES DOS SANTOS</t>
  </si>
  <si>
    <t>NILVA GOMES DE SOUSA</t>
  </si>
  <si>
    <t>SEBASTIAO ROGAL COSTA DA SILVA</t>
  </si>
  <si>
    <t>SOCORRO MARIA MANDU TIBURTINO</t>
  </si>
  <si>
    <t>VANEUDA BARBOSA DOS SANTOS</t>
  </si>
  <si>
    <t>WAGNER MARTINS DE MENEZES LOPES</t>
  </si>
  <si>
    <t>PATRICIA BARBOSA NUNES</t>
  </si>
  <si>
    <t>WAGNER DE PAULO PESSOA</t>
  </si>
  <si>
    <t>MARINA LEONCIO GUIMARAES</t>
  </si>
  <si>
    <t>JULIANA RODRIGUES PAIVA SILVA</t>
  </si>
  <si>
    <t>NUBIA DE MEDEIROS SANTOS</t>
  </si>
  <si>
    <t>JOSE CARLOS CRISPIM BARBOSA</t>
  </si>
  <si>
    <t>ADNAIARA AUGUSTA CAMPOS FLORENTINO</t>
  </si>
  <si>
    <t>ADRIANA ANTAS DE OLIVEIRA LOPES</t>
  </si>
  <si>
    <t>ALISSON ARLINDO DA SILVA AQUINO</t>
  </si>
  <si>
    <t>ANDREIA DE MELO GOES</t>
  </si>
  <si>
    <t>AUGUSTO CESAR CAMPOS FLORENTINO</t>
  </si>
  <si>
    <t>ELAYNE BARBOSA DOS SANTOS</t>
  </si>
  <si>
    <t>EVELYN CRISTINA ALEXANDRE DE LIMA</t>
  </si>
  <si>
    <t>GECICA PAULINO BEZERRA</t>
  </si>
  <si>
    <t>LIANA EDILA DE ARAUJO ALEIXO</t>
  </si>
  <si>
    <t>LUCELIA ANTAS DE SIQUEIRA</t>
  </si>
  <si>
    <t>LUIZ DAMIAO DA SILVA FILHO</t>
  </si>
  <si>
    <t>MARCOS GABRIEL DOS SANTOS</t>
  </si>
  <si>
    <t>MARIANA DA SILVA ALVES</t>
  </si>
  <si>
    <t>NILCE GIOVANA PEREIRA LIMA BARROS</t>
  </si>
  <si>
    <t>PATRICIA FLORENTINO DE LIMA PADUA</t>
  </si>
  <si>
    <t>PAULA CRISTIANE DE SIQUEIRA CORDEIRO</t>
  </si>
  <si>
    <t>PETRONIO ALVES BEZERRA</t>
  </si>
  <si>
    <t>TIENE ANTAS FERREIRA LOPES</t>
  </si>
  <si>
    <t>ADAUCIONE DE OLIVEIRA RAMOS</t>
  </si>
  <si>
    <t>ALANNE ADRYELLI MARQUES DA SILVA NASCIMENTO</t>
  </si>
  <si>
    <t>ALBERIO FERNANDES DE MELO</t>
  </si>
  <si>
    <t>ALIDA KELLY ROCHA DO NASCIMENTO</t>
  </si>
  <si>
    <t>ANA MARIA DE OLIVEIRA PAIVA</t>
  </si>
  <si>
    <t>ANASTACIO ALVES DA SILVA</t>
  </si>
  <si>
    <t>ANTONIA MARIA DA SILVA</t>
  </si>
  <si>
    <t>ANTONIO MARCOS BARBOSA</t>
  </si>
  <si>
    <t>ANTONIO SEVERO SOBRINHO</t>
  </si>
  <si>
    <t>CRISTINA DA CONCEICAO ALMEIDA SILVA</t>
  </si>
  <si>
    <t>CRISTINA LEITE ALVES RIBEIRO</t>
  </si>
  <si>
    <t>ELISANGELA BEZERRA DA SILVA PAIVA</t>
  </si>
  <si>
    <t>EUSEBIO CANDIDO DE LIMA</t>
  </si>
  <si>
    <t>FABIANA MARQUES DE SOUSA BEZERRA</t>
  </si>
  <si>
    <t>FABRICIA ALVES DA SILVA DEL LLANO</t>
  </si>
  <si>
    <t>FATIMA MARIA BEZERRA LOPES RAMOS</t>
  </si>
  <si>
    <t>JACKSON MIGUEL DOS SANTOS</t>
  </si>
  <si>
    <t>JHENEFE MIRTES BARROS DOS SANTOS</t>
  </si>
  <si>
    <t>JOSEFA MILENA ROBERTO PEREIRA</t>
  </si>
  <si>
    <t>JOSIVAL TENORIO DOS SANTOS</t>
  </si>
  <si>
    <t>LUCIANO FERREIRA CAVALCANTI</t>
  </si>
  <si>
    <t>MARIA APARECIDA FERNANDES DA SILVA</t>
  </si>
  <si>
    <t>MARIA APARECIDA MARQUES DO NASCIMENTO</t>
  </si>
  <si>
    <t>MARIA BEATRIZ PEREIRA VIEIRA</t>
  </si>
  <si>
    <t>MARIA DE FATIMA DE MELO CANDIDO</t>
  </si>
  <si>
    <t>MARIA DO BOM CONSELHO CORDEIRO LEITE</t>
  </si>
  <si>
    <t>MARLENE BARRETO DA SILVA</t>
  </si>
  <si>
    <t>MEIRIANE VIEIRA DA SILVA</t>
  </si>
  <si>
    <t>MILER VIRGULINO DE SOUZA</t>
  </si>
  <si>
    <t>RAMAIANA LEITE RODRIGUES RIBEIRO</t>
  </si>
  <si>
    <t>SELMA MORENO BEZERRA</t>
  </si>
  <si>
    <t>SONEIDE NUNES DE SOUSA PEREIRA</t>
  </si>
  <si>
    <t>URBANO JOSE NUNES</t>
  </si>
  <si>
    <t>WELINGTON CARNEIRO DA SILVA</t>
  </si>
  <si>
    <t>ANGELA MARIA DOS SANTOS SILVA</t>
  </si>
  <si>
    <t>GEANE COSTA DO NASCIMENTO</t>
  </si>
  <si>
    <t>GILSIVALDO MESSIAS DA SILVA</t>
  </si>
  <si>
    <t>ISRAEL JOAQUIM DA SILVA</t>
  </si>
  <si>
    <t>JOCILENE FERREIRA GUEDES</t>
  </si>
  <si>
    <t>MARIA ANDREYNA SUELE BEZERRA DA SILVA</t>
  </si>
  <si>
    <t>MARIA DAS GRACAS SOUSA FLOR</t>
  </si>
  <si>
    <t>RENATA RANIELLY DE OLIVEIRA</t>
  </si>
  <si>
    <t>SIMONE EVANGELISTA DA SILVA</t>
  </si>
  <si>
    <t>SUELLEN INDRIA DA SILVA</t>
  </si>
  <si>
    <t>ADAO SOARES DE SOUSA</t>
  </si>
  <si>
    <t>ALINE MARQUES GOUVEIA DE OLIVEIRA</t>
  </si>
  <si>
    <t>ANDREA DE LOURDES ARAUJO SILVA</t>
  </si>
  <si>
    <t>ANGELICA LOPES BULHOES</t>
  </si>
  <si>
    <t>BRUNO ARAUJO CARDOSO</t>
  </si>
  <si>
    <t>CARLA ANDRESSA BARBOSA XAVIER</t>
  </si>
  <si>
    <t>ELIETE LOURENCO DA SILVA</t>
  </si>
  <si>
    <t>HELIA DA SILVA</t>
  </si>
  <si>
    <t>ITHALLO FERNANDES ALEXANDRE DA SILVA</t>
  </si>
  <si>
    <t>JAQUELINE DA SILVA</t>
  </si>
  <si>
    <t>JOAO BATISTA TEOTONIO DE MELO</t>
  </si>
  <si>
    <t>JORGE PAULO SILVA ARRUDA</t>
  </si>
  <si>
    <t>JOSE CHAVES DE ANDRADE</t>
  </si>
  <si>
    <t>JOSE CLAUDINO CAVALCANTE FILHO</t>
  </si>
  <si>
    <t>JOSILENE SALVINO DE OLIVEIRA BATISTA</t>
  </si>
  <si>
    <t>JOSIVAN GALDINO DE LUCENA</t>
  </si>
  <si>
    <t>MANUEL MESSIAS DE LIMA</t>
  </si>
  <si>
    <t>MARIA DAS GRACAS FERREIRA DE PAIVA SANTOS</t>
  </si>
  <si>
    <t>MARIA JOSE CARNEIRO DA SILVA</t>
  </si>
  <si>
    <t>MILTON MONTEIRO DE MELO</t>
  </si>
  <si>
    <t>SAULO THIAGO DA SILVA</t>
  </si>
  <si>
    <t>SEVERINO LOURENCO DA SILVA ALBUQUERQUE</t>
  </si>
  <si>
    <t>SEVERINO MACARIO FELIX</t>
  </si>
  <si>
    <t>SUELLEN DA SILVA GONCALVES</t>
  </si>
  <si>
    <t>TANIA MARIA CAVALCANTE DOS SANTOS</t>
  </si>
  <si>
    <t>WAGNA MARIA OLIVEIRA DA SILVA</t>
  </si>
  <si>
    <t>WERVERSON JESUS GOMES DA SILVA</t>
  </si>
  <si>
    <t>WILLIANA PAULA LIMA DE MENEZES</t>
  </si>
  <si>
    <t>ADRIANO MAGNO DA SILVA FERNANDES</t>
  </si>
  <si>
    <t>ALCIONE VIEIRA DA SILVA</t>
  </si>
  <si>
    <t>ANGELA DA SILVA CABRAL</t>
  </si>
  <si>
    <t>CLARICE IDALINO PEREIRA</t>
  </si>
  <si>
    <t>EDINALDO ARAUJO DA SILVA</t>
  </si>
  <si>
    <t>HELIO JOSE HENRIQUE DA SILVA</t>
  </si>
  <si>
    <t>HEVERTON JOSE PAIVA DA SILVA</t>
  </si>
  <si>
    <t>JANAINA ALVES MARIANO</t>
  </si>
  <si>
    <t>JOSE CARLOS PONTES DE FARIAS</t>
  </si>
  <si>
    <t>JOSE OLIVEIRA DE ARAUJO</t>
  </si>
  <si>
    <t>JOSE RONALDO DE SOUZA OLIVEIRA</t>
  </si>
  <si>
    <t>LADISONIA RODRIGUES DE SOUZA</t>
  </si>
  <si>
    <t>LAVINIA DA SILVA ALVES</t>
  </si>
  <si>
    <t>MARIA DA CONCEICAO MINERVINO DE SOUZA</t>
  </si>
  <si>
    <t>RICARDO JOSE DA SILVA</t>
  </si>
  <si>
    <t>SILVANIA DE OLIVEIRA NASCIMENTO</t>
  </si>
  <si>
    <t>WAGNER GABRIEL DA SILVA</t>
  </si>
  <si>
    <t>ALISSON SANTOS DE FARIAS</t>
  </si>
  <si>
    <t>ANA PAULA DA SILVA SANTOS ARAUJO</t>
  </si>
  <si>
    <t>BENISIA MINERVINO DE SOUZA OLIVEIRA</t>
  </si>
  <si>
    <t>BRUNA ALVES DA SILVA SANTOS</t>
  </si>
  <si>
    <t>CLAUDEVAN TRAJANO FERREIRA</t>
  </si>
  <si>
    <t>CLEYTON VINICIUS DOS ANJOS VIEIRA</t>
  </si>
  <si>
    <t>DANIELE DA SILVA ARAUJO FERREIRA</t>
  </si>
  <si>
    <t>DIEGO JUNIO DA SILVA</t>
  </si>
  <si>
    <t>DIOGENA RODRIGUES DA COSTA</t>
  </si>
  <si>
    <t>ELIZANGELA PAIVA DO NASCIMENTO</t>
  </si>
  <si>
    <t>ERICA PEREIRA DA SILVA</t>
  </si>
  <si>
    <t>FABIO ALVES DA SILVA</t>
  </si>
  <si>
    <t>JOAO PRUDENCIO DO NASCIMENTO FILHO</t>
  </si>
  <si>
    <t>JOSE ARIMATEIA DOS SANTOS ARAUJO</t>
  </si>
  <si>
    <t>JOSE DE ANCHIETA RANGEL DE PAIVA</t>
  </si>
  <si>
    <t>JOSE ROBERTO DOS SANTOS ARAUJO</t>
  </si>
  <si>
    <t>JOSEFA ANICELIA DE TADEU</t>
  </si>
  <si>
    <t>JOSINETE DE FATIMA OLIVEIRA REGIS</t>
  </si>
  <si>
    <t>LACERDA DOS SANTOS COSTA</t>
  </si>
  <si>
    <t>LINEKER LUAN DE LIMA PASSOS</t>
  </si>
  <si>
    <t>LOURENCO SEVERINO DE PAIVA FILHO</t>
  </si>
  <si>
    <t>LUCIONEA DE SOUZA ALMEIDA</t>
  </si>
  <si>
    <t>MARCELE LIMA DE OLIVEIRA</t>
  </si>
  <si>
    <t>MARIA DAS GRACAS FERREIRA SERRANO</t>
  </si>
  <si>
    <t>MARIA DE FATIMA ALVES</t>
  </si>
  <si>
    <t>MARIA EDUARDA ANGELO PEREIRA</t>
  </si>
  <si>
    <t>MARIA ELENILDA DE SOUZA SANTOS GOMES ARAUJO</t>
  </si>
  <si>
    <t>MARIA LUCIENE DOS SANTOS</t>
  </si>
  <si>
    <t>PAULA FRACINETE DE ARAUJO</t>
  </si>
  <si>
    <t>ROZINALDO BEZERRA DA SILVA</t>
  </si>
  <si>
    <t>SEVERINA EDNA MONTEIRO BIZERRA</t>
  </si>
  <si>
    <t>SILVIO ROMERO DE PAIVA ARAUJO</t>
  </si>
  <si>
    <t>VALDIR BERNARDO DO NASCIMENTO</t>
  </si>
  <si>
    <t>WILLIAMS DE LIMA REGIS</t>
  </si>
  <si>
    <t>ALEXANDRE FERREIRA</t>
  </si>
  <si>
    <t>ALTEMIR DE SOUZA SILVA</t>
  </si>
  <si>
    <t>ANA CAROLINA DA SILVA</t>
  </si>
  <si>
    <t>ANDREA CHAVES SANTIAGO DE LIMA</t>
  </si>
  <si>
    <t>CAIO PHELIPE LUNA QUEIROZ</t>
  </si>
  <si>
    <t>CASSEMIRO DUARTE BARROS NETO</t>
  </si>
  <si>
    <t>DANILO SUELTON DOS SANTOS MACHADO</t>
  </si>
  <si>
    <t>DELLES DUARTE LIMA</t>
  </si>
  <si>
    <t>EDILAINE DIAS DA SILVA</t>
  </si>
  <si>
    <t>ELISABETE ALMEIDA SANTOS DE OLIVEIRA</t>
  </si>
  <si>
    <t>ERIK SERAFIM DA SILVA</t>
  </si>
  <si>
    <t>GEANE ARAUJO DA SILVA</t>
  </si>
  <si>
    <t>GEOVANDA FERNANDES BARBOSA</t>
  </si>
  <si>
    <t>HELTON ALVES DA SILVA DIAS</t>
  </si>
  <si>
    <t>ISABELIANA RAMOS BARBOSA DE MEDEIROS</t>
  </si>
  <si>
    <t>JUAN CLAYTON REIS DE LIMA</t>
  </si>
  <si>
    <t>KARLA DA SILVA RODRIGUES</t>
  </si>
  <si>
    <t>KEDYANE FERREIRA DE LUCENA</t>
  </si>
  <si>
    <t>LUCIA MARIA FREITAS NASCIMENTO</t>
  </si>
  <si>
    <t>MARIA ISABELLA MACEDO SANTIAGO DIAS</t>
  </si>
  <si>
    <t>MARIA ISABELLY MACEDO SANTIAGO BACALHAU</t>
  </si>
  <si>
    <t>MARIA JOSE DE ARAUJO HENRIQUES LIMA</t>
  </si>
  <si>
    <t>RAI DOUGLAS OLIVEIRA REGIS</t>
  </si>
  <si>
    <t>RITA DE CASSIA SILVA</t>
  </si>
  <si>
    <t>ROBSON TEIXEIRA ANDRE</t>
  </si>
  <si>
    <t>ROSICLECIA CAMILLA OLIVEIRA DO AMARAL</t>
  </si>
  <si>
    <t>RUI DA SILVA BARBOSA</t>
  </si>
  <si>
    <t>TATIANE PEREIRA CANDIDO FERREIRA</t>
  </si>
  <si>
    <t>ALDO CATAO DE VASCONCELOS</t>
  </si>
  <si>
    <t>ANDERSON TERTULIANO FERREIRA</t>
  </si>
  <si>
    <t>ARIEL ALVES DA SILVA</t>
  </si>
  <si>
    <t>DELANE CRISTINA GALIZA LOURENCO</t>
  </si>
  <si>
    <t>ELBES BARBOSA DE LIMA FILHO</t>
  </si>
  <si>
    <t>JAMES ALVES GONCALVES</t>
  </si>
  <si>
    <t>JOSE CLAUDINO DA SILVA JUNIOR</t>
  </si>
  <si>
    <t>JOSE COSME DA SILVA NETO</t>
  </si>
  <si>
    <t>JOSE JANDUHI INACIO DE SOUZA</t>
  </si>
  <si>
    <t>LAIONEL DO NASCIMENTO SILVA</t>
  </si>
  <si>
    <t>LIANUCIA OLINTO DE FREITAS</t>
  </si>
  <si>
    <t>LINDINETE FERREIRA DE MORAES LIMA</t>
  </si>
  <si>
    <t>MARILIA DE SOUZA SALES COELHO</t>
  </si>
  <si>
    <t>PHILIPE HUGO BEZERRA BARBOSA</t>
  </si>
  <si>
    <t>POLYANNA VALERIA DE OLIVEIRA FONSECA FABRICIO</t>
  </si>
  <si>
    <t>RAYANNE EMMANOELLA LEAL DA COSTA</t>
  </si>
  <si>
    <t>RENALI ALVES PEREIRA</t>
  </si>
  <si>
    <t>RICARDO RODRIGUES NASCIMENTO</t>
  </si>
  <si>
    <t>ROBSON VICTOR DA SILVA ARAUJO</t>
  </si>
  <si>
    <t>ROSILDA MARIA ARAUJO SALES RODRIGUES</t>
  </si>
  <si>
    <t>ROSIMARY RAMOS DE OLIVEIRA MASCARANHAS</t>
  </si>
  <si>
    <t>RUTILENE DA SILVA GOMES</t>
  </si>
  <si>
    <t>SELMA LUCIA DA SILVA ALMEIDA ARAUJO</t>
  </si>
  <si>
    <t>SEVERINO COELHO DOS SANTOS</t>
  </si>
  <si>
    <t>SONIA MARIA LOURENCO MARCELINO</t>
  </si>
  <si>
    <t>TIAGO FELIPE BARBOZA COSTA</t>
  </si>
  <si>
    <t>VANDICLEIA BARBOSA DE OLIVEIRA</t>
  </si>
  <si>
    <t>ZELIA DE LIMA MACIEL JANUARIO</t>
  </si>
  <si>
    <t>ADRYAGNA KELLY MEDEIROS DA SILVA</t>
  </si>
  <si>
    <t>AGAILSON ANDRADE DA SILVA</t>
  </si>
  <si>
    <t>ALANE LIVIA DA SILVA CORREIA</t>
  </si>
  <si>
    <t>ALYSSON JOSE LUNA DA SILVA</t>
  </si>
  <si>
    <t>AMANDA ABREU VELOSO FREIRE</t>
  </si>
  <si>
    <t>ANA PAULA FERREIRA DE OLIVEIRA</t>
  </si>
  <si>
    <t>ANTONIA MARIA ALVES DA ROCHA BARBOSA DE ARAUJ</t>
  </si>
  <si>
    <t>ANTONIO CARLOS COSTA</t>
  </si>
  <si>
    <t>CASSIA EMANNUELA PATRICIO DE ALBERTINI VASCON</t>
  </si>
  <si>
    <t>DANIEL GOMES FERREIRA</t>
  </si>
  <si>
    <t>DANIELLY GLEYSE BARBOSA DE SOUSA</t>
  </si>
  <si>
    <t>DEBORA VITORIA FERNANDES DA SILVA</t>
  </si>
  <si>
    <t>EDSON ANTONIO DE LIMA</t>
  </si>
  <si>
    <t>ELIDA KALINE DOS SANTOS SOARES</t>
  </si>
  <si>
    <t>ELLEN JUCIARA ARAUJO ALMEIDA DE MELO</t>
  </si>
  <si>
    <t>FABIANA FIGUEIREDO BORGES SOBRAL</t>
  </si>
  <si>
    <t>FRANCISCO GOMES FERNANDES</t>
  </si>
  <si>
    <t>GUTEMBERG PATRICIO DO NASCIMENTO</t>
  </si>
  <si>
    <t>IOMAR DOMICIO DO NASCIMENTO</t>
  </si>
  <si>
    <t>JAKELINE AVELINO RODRIGUES</t>
  </si>
  <si>
    <t>JOAO VICTOR FONSECA VERAS MENDES</t>
  </si>
  <si>
    <t>JOAO VITOR ALVES DA SILVA</t>
  </si>
  <si>
    <t>JONAS JOSE DA CRUZ SILVA</t>
  </si>
  <si>
    <t>JOSE JULIO DA SILVA FILHO</t>
  </si>
  <si>
    <t>JOSE ROBSON PEREIRA DE FRANCA</t>
  </si>
  <si>
    <t>JOSEFA MARIA DA SILVA LIMA</t>
  </si>
  <si>
    <t>JOSELENA DA SILVA</t>
  </si>
  <si>
    <t>JOSIANE MARIA MARTINS DA SILVA</t>
  </si>
  <si>
    <t>KELLYANNE KAREN DA SILVA</t>
  </si>
  <si>
    <t>KENIA STEFFANIE SOUSA FERREIRA</t>
  </si>
  <si>
    <t>LOURENCO GOMES DA SILVA</t>
  </si>
  <si>
    <t>LUCIANO FERREIRA DA SILVA</t>
  </si>
  <si>
    <t>LUCIANO JUVINO DOS SANTOS</t>
  </si>
  <si>
    <t>LUIZ FELIPE DE OLIVEIRA</t>
  </si>
  <si>
    <t>MAIRA GONCALVES DA SILVA</t>
  </si>
  <si>
    <t>MANOEL PEDRO DA SILVA</t>
  </si>
  <si>
    <t>MARIA DA CONCEICAO LEAL</t>
  </si>
  <si>
    <t>MARIA DAS NEVES ARAUJO GOMES</t>
  </si>
  <si>
    <t>MARIA DE FATIMA BATISTA ALVES</t>
  </si>
  <si>
    <t>MARIA JOSE DE SOUZA FELICIANO</t>
  </si>
  <si>
    <t>MARIA JOSEFA DE FREITAS</t>
  </si>
  <si>
    <t>MARIA LUCIA BATISTA DA SILVA</t>
  </si>
  <si>
    <t>MARILENE BANDEIRA DE MELLO</t>
  </si>
  <si>
    <t>RENAN DA SILVA BEZERRA DE LIMA</t>
  </si>
  <si>
    <t>RENAN MAX DE LIMA AGUIAR</t>
  </si>
  <si>
    <t>RHAYLA CARLA GALDINO DA SILVA</t>
  </si>
  <si>
    <t>SIMONE CRISTINA DE SOUZA</t>
  </si>
  <si>
    <t>SUENIA DA SILVA MOTA</t>
  </si>
  <si>
    <t>ALEX SANDRO ALVES DE SOUSA</t>
  </si>
  <si>
    <t>ANA CLAUDIA BENTO MELCHIADES</t>
  </si>
  <si>
    <t>ANGELO FERNANDES DA SILVA FRANCA</t>
  </si>
  <si>
    <t>ANTONIO ALBUQUERQUE DE ANDRADE</t>
  </si>
  <si>
    <t>DAVI ALVES TRANQUILINO</t>
  </si>
  <si>
    <t>EDGLEY VASCONCELOS DE BARROS</t>
  </si>
  <si>
    <t>ELIZETE GONCALVES GUERRA ALVES</t>
  </si>
  <si>
    <t>EMMANUELLE ARAUJO DA SILVA</t>
  </si>
  <si>
    <t>ERIKA DE FATIMA PEREIRA DE LACERDA</t>
  </si>
  <si>
    <t>GALVONI DE ALMEIDA</t>
  </si>
  <si>
    <t>HERIVELT FELIX DE LIMA</t>
  </si>
  <si>
    <t>IRATAM DA NOBREGA ANDRADE</t>
  </si>
  <si>
    <t>IVAN DA COSTA SOUZA JUNIOR</t>
  </si>
  <si>
    <t>JAMMES RODRIGO CALACA CUNHA</t>
  </si>
  <si>
    <t>JOSE GABRIEL GOUVEIA SILVA</t>
  </si>
  <si>
    <t>JOSE MILTON JERONIMO BARBOSA</t>
  </si>
  <si>
    <t>JOSELITO BARBOSA DA SILVA</t>
  </si>
  <si>
    <t>JULIO CESAR DE PAIVA NUNES</t>
  </si>
  <si>
    <t>LEANDRO EUZEBIO DE LIRA ANDRADE</t>
  </si>
  <si>
    <t>LIDIANE MENDES BARBOSA DA SILVA</t>
  </si>
  <si>
    <t>MAILSON CARLOS NUNES</t>
  </si>
  <si>
    <t>MARCIA MARIA DE LIMA</t>
  </si>
  <si>
    <t>MARILENE DE LOURDES ALVES DA SILVA</t>
  </si>
  <si>
    <t>PAULO JOSE DE ALMEIDA MELO</t>
  </si>
  <si>
    <t>TAMIRIS ANDRADE VIEIRA</t>
  </si>
  <si>
    <t>UBIRATAN LUIZ SANTOS DO NASCIMENTO</t>
  </si>
  <si>
    <t>ALCIONE CRISTINA NUNES OLIVEIRA</t>
  </si>
  <si>
    <t>ALESSANDRA DA SILVA CORREIA</t>
  </si>
  <si>
    <t>ALINE BORBA MEDEIROS DA SILVA</t>
  </si>
  <si>
    <t>ANA CLAUDIA VIEIRA DA SILVA</t>
  </si>
  <si>
    <t>ANALDI BARBOSA DE ARAUJO</t>
  </si>
  <si>
    <t>ANDRE ANDRADE BARBOSA</t>
  </si>
  <si>
    <t>BARBARA DE VASCONCELOS FERREIRA LIMA</t>
  </si>
  <si>
    <t>CEZARINA MARIA DA SILVA SANTOS</t>
  </si>
  <si>
    <t>CHARLES MICHEL NUNES FELIX</t>
  </si>
  <si>
    <t>CLAUDIA MACIEL DE SOUZA</t>
  </si>
  <si>
    <t>DAMIAO PAES DA SILVA</t>
  </si>
  <si>
    <t>DENISE NEVES DE ARAGAO SEIXAS</t>
  </si>
  <si>
    <t>EDUARDO BARBOZA DE SOUZA</t>
  </si>
  <si>
    <t>ELIETE MARIA BRITO DE CARVALHO</t>
  </si>
  <si>
    <t>FABIO JUNIOR ALVES BARBOSA</t>
  </si>
  <si>
    <t>FRANCISCO DE ASSIS DA MACENA JUNIOR</t>
  </si>
  <si>
    <t>GIOVANI ARAUJO TARGINO</t>
  </si>
  <si>
    <t>GRAZIELA BARBOSA DA SILVA</t>
  </si>
  <si>
    <t>IZAIAS CORREIA ALEXANDRE</t>
  </si>
  <si>
    <t>JANAINA CARLA LOPES</t>
  </si>
  <si>
    <t>JOAO DIMAS DA SILVA SOUSA</t>
  </si>
  <si>
    <t>JOELSON PEREIRA DE SOUZA</t>
  </si>
  <si>
    <t>JORIO MAGNO OLIVEIRA DE SOUZA</t>
  </si>
  <si>
    <t>JOSE MARINHO DOS SANTOS NETO</t>
  </si>
  <si>
    <t>JOSE ROGERIO DE MELO REZENDE</t>
  </si>
  <si>
    <t>JOSE SERGIO GONDIM RAMOS</t>
  </si>
  <si>
    <t>JOSEILDA MARIA DE LIMA</t>
  </si>
  <si>
    <t>JOSELIA FONSECA DE ANDRADE</t>
  </si>
  <si>
    <t>JOSENILDA BARBOSA DA FONSECA FARIAS</t>
  </si>
  <si>
    <t>JOSETE CORREIA DA SILVA</t>
  </si>
  <si>
    <t>JOSINALDO ANDRADE DOS SANTOS</t>
  </si>
  <si>
    <t>KALINE DANTAS FERRAIS</t>
  </si>
  <si>
    <t>LEANDRO JOSE GALDINO</t>
  </si>
  <si>
    <t>LINCON CESAR MEDEIROS DE SOUZA</t>
  </si>
  <si>
    <t>LUCICLEIDE RODRIGUES DE LIMA</t>
  </si>
  <si>
    <t>LUIS ANTONIO DA SILVA</t>
  </si>
  <si>
    <t>LUIZ AUGUSTO MARINHO DE ARAUJO</t>
  </si>
  <si>
    <t>MANOEL DE ALBUQUERQUE MARANHAO</t>
  </si>
  <si>
    <t>MARIA DAS DORES DA SILVA SOUZA</t>
  </si>
  <si>
    <t>MARIA DAS DORES NETA</t>
  </si>
  <si>
    <t>MARIA DO SOCORRO CRUZ COSTA</t>
  </si>
  <si>
    <t>MARIA DO SOCORRO MEDEIROS DIAS</t>
  </si>
  <si>
    <t>MARIA IRENE ALEXANDRE LOURENCO</t>
  </si>
  <si>
    <t>MARIA JOSE SILVA LEITE</t>
  </si>
  <si>
    <t>MARIA LUCIA DA SILVA FERREIRA</t>
  </si>
  <si>
    <t>MARIA NERIANGELA DE ARAUJO ALVES</t>
  </si>
  <si>
    <t>MARIA SOARES DE CARVALHO ARAUJO</t>
  </si>
  <si>
    <t>MARIA ZILANDA DE ANDRADE LEONARDO</t>
  </si>
  <si>
    <t>MARY LAYANNE GUEDES DA SILVA</t>
  </si>
  <si>
    <t>MAURICELIA ALVES</t>
  </si>
  <si>
    <t>MILANE ALVES DE OLIVEIRA</t>
  </si>
  <si>
    <t>MOISES VIANA FELIPE DE OLIVEIRA</t>
  </si>
  <si>
    <t>NATHALLYE GALVAO DE SOUSA DANTAS</t>
  </si>
  <si>
    <t>NELIO DE OLIVEIRA ARAUJO</t>
  </si>
  <si>
    <t>RAMON FELIPE LEITE NEVES</t>
  </si>
  <si>
    <t>REGINA SOARES EVANGELISTA CORREIA</t>
  </si>
  <si>
    <t>ROBERTA KELY PAIVA DOS SANTOS</t>
  </si>
  <si>
    <t>ROSANE MARIA DE ALMEIDA</t>
  </si>
  <si>
    <t>ROSEMARY LIRA DANTAS SILVA</t>
  </si>
  <si>
    <t>ROYTE EMANUEL GALDINO DA SILVA</t>
  </si>
  <si>
    <t>SERGIO DE ALMEIDA SALES</t>
  </si>
  <si>
    <t>SEVERINA ANDRADE DE ALBUQUERQUE</t>
  </si>
  <si>
    <t>SILVANIO RAMOS DA SILVA</t>
  </si>
  <si>
    <t>SONIA LIGIA CORREIA QUEIROZ</t>
  </si>
  <si>
    <t>SUNELMA DE LIMA SILVA BARBOSA</t>
  </si>
  <si>
    <t>TACIANA CARLA SILVA DOS SANTOS</t>
  </si>
  <si>
    <t>TACIANA MARIA JORDAO DE LUNA ARAUJO</t>
  </si>
  <si>
    <t>TELMA SIMONE LIMEIRA</t>
  </si>
  <si>
    <t>THAIS MEDEIROS DIAS DE PAULA</t>
  </si>
  <si>
    <t>TIAGO ALVES DE BRITO</t>
  </si>
  <si>
    <t>VANESSA LIGIA NASCIMENTO SILVA</t>
  </si>
  <si>
    <t>VILMA LUCIA ARAUJO DE OLIVEIRA</t>
  </si>
  <si>
    <t>VIRGINIA DE LOURDES ARAUJO DE OLIVEIRA</t>
  </si>
  <si>
    <t>VIVIANNY MARIA LIMA DO NASCIMENTO SANTOS</t>
  </si>
  <si>
    <t>WAGNER DO CARMO GONCALVES</t>
  </si>
  <si>
    <t>WHELLYN CONCEICAO MOURA DE SENA</t>
  </si>
  <si>
    <t>ADJACIRA LOURENCO DA SILVA</t>
  </si>
  <si>
    <t>ADRIANA LUCIA ALVES DE SOUSA</t>
  </si>
  <si>
    <t>ANDREZA RODRIGUES DOS SANTOS</t>
  </si>
  <si>
    <t>ANTONIEL DO NASCIMENTO GOMES</t>
  </si>
  <si>
    <t>ARACELLY SOUSA ANDRADE</t>
  </si>
  <si>
    <t>EDILENE MARIA DA SILVA</t>
  </si>
  <si>
    <t>IRIAN MARY ARAUJO RODRIGUES</t>
  </si>
  <si>
    <t>IRVING VASCONCELOS DOS SANTOS</t>
  </si>
  <si>
    <t>JAQUELINE ERNESTO DE ANDRADE SILVA</t>
  </si>
  <si>
    <t>JOCELIA DE FATIMA ALVES</t>
  </si>
  <si>
    <t>JOSE ANDERSON DE ANDRADE COUTINHO</t>
  </si>
  <si>
    <t>JOSE RENATO AGRIPINO DE MEDEIROS</t>
  </si>
  <si>
    <t>JOSEFA LUCIA PASSOS DA SILVA</t>
  </si>
  <si>
    <t>JOSEVALDO MARINHO FELINTO</t>
  </si>
  <si>
    <t>JOSIVAN MARTINS DA SILVA</t>
  </si>
  <si>
    <t>JUANH CARLOS DE OLIVEIRA BATISTA</t>
  </si>
  <si>
    <t>MARIA HELENA RAMOS BARBOSA DA SILVA</t>
  </si>
  <si>
    <t>MARINEIDE MARIA DA SILVA</t>
  </si>
  <si>
    <t>MARINNA LIRA CORREIA DE MELO</t>
  </si>
  <si>
    <t>SAMUEL RODOLFO MELO CARVALHO</t>
  </si>
  <si>
    <t>SUELY MARIA LOPES DE ALMEIDA</t>
  </si>
  <si>
    <t>VERA LUCIA PIRES DE ANDRADE</t>
  </si>
  <si>
    <t>VILMA LUCIA DE OLIVEIRA TRIGUEIRO</t>
  </si>
  <si>
    <t>DARTANHA MANOEL ANDRADE DA COSTA</t>
  </si>
  <si>
    <t>LUANA GABRIELA MARTINIANO DA SILVA MENDONCA</t>
  </si>
  <si>
    <t>EDUARDO DE AGUIAR RAMOS</t>
  </si>
  <si>
    <t>ELDER PIRES DE ANDRADE</t>
  </si>
  <si>
    <t>VALDINES KESIA PEREIRA DA SILVA</t>
  </si>
  <si>
    <t>IVONE PAULO FELIX</t>
  </si>
  <si>
    <t>ALDINETE GABRIEL DO NASCIMENTO SILVA</t>
  </si>
  <si>
    <t>ALINE SAYONARA DIAS VALENTIM DA SILVA FARIAS</t>
  </si>
  <si>
    <t>ANDRE LUIZ MARANHAO AGOSTINHO DOS SANTOS</t>
  </si>
  <si>
    <t>ANDRESA LAYS DIAS GONCALVES</t>
  </si>
  <si>
    <t>ANGELA RAYANNE GABRIEL DE OLIVEIRA</t>
  </si>
  <si>
    <t>ARIANE DA COSTA LIMA</t>
  </si>
  <si>
    <t>ARTHUR HENRIQUE CAMPELO</t>
  </si>
  <si>
    <t>CARLOS ALBERTO BRASIL GUERRA</t>
  </si>
  <si>
    <t>CARLOS VINICIUS DE ARAUJO BRASIL</t>
  </si>
  <si>
    <t>CARMILUCIA MORAIS SOUTO DA SILVA</t>
  </si>
  <si>
    <t>DARIO MACHADO MARQUES</t>
  </si>
  <si>
    <t>DAVI ALVES DE SOUZA</t>
  </si>
  <si>
    <t>EDIMAR GONCALVES DA SILVA</t>
  </si>
  <si>
    <t>EDNA DA SILVA MERENCIO GONCALVES</t>
  </si>
  <si>
    <t>ELMA MARIA DE ANDRADE BORBA</t>
  </si>
  <si>
    <t>FRANCINEIDE DE FREITAS PEREIRA</t>
  </si>
  <si>
    <t>GRACIELE PEREIRA DOS SANTOS SILVA</t>
  </si>
  <si>
    <t>GUSTAVO CAVALCANTE BEZERRA</t>
  </si>
  <si>
    <t>JACQUELINE TEREZA DE JESUS LUNA</t>
  </si>
  <si>
    <t>JOSE ALTAIR BARBOSA DE QUEIROZ</t>
  </si>
  <si>
    <t>JOSE RAUL DA SILVA DOMINGOS</t>
  </si>
  <si>
    <t>LAEDNO GONCALVES BORBA</t>
  </si>
  <si>
    <t>LUANA DIAS DA SILVA OLIVEIRA</t>
  </si>
  <si>
    <t>LUZIA CLEIDE BRASIL GUERRA ANDRADE</t>
  </si>
  <si>
    <t>MARIA JOSE ANDRADE FARIAS</t>
  </si>
  <si>
    <t>PALLOMA ERNESTO DE ANDRADE BORBA LIMA</t>
  </si>
  <si>
    <t>PAULO SERGIO DA MOTA PEREIRA</t>
  </si>
  <si>
    <t>PEDRO HENRIQUE LUNA NASCIMENTO</t>
  </si>
  <si>
    <t>RAFAEL DE ARRUDA SOBRAL</t>
  </si>
  <si>
    <t>RAYANE DE ANDRADE SILVA</t>
  </si>
  <si>
    <t>SANDRA MARIA DA SILVA GUERRA</t>
  </si>
  <si>
    <t>SEVERINA MENDES DE MENEZES BEZERRA</t>
  </si>
  <si>
    <t>SIMONE CRISTINA LOURENCO CAVALCANTE</t>
  </si>
  <si>
    <t>THALIA DA SILVA DE ANDRADE SOUZA</t>
  </si>
  <si>
    <t>ALANA ROBERTA ALVES DE MELO</t>
  </si>
  <si>
    <t>ALINE CRISTINA FERREIRA DA SILVA</t>
  </si>
  <si>
    <t>ANA PAULA FERREIRA DA SILVA ARAUJO</t>
  </si>
  <si>
    <t>ANALICE FREIRES DA SILVA GONCALO</t>
  </si>
  <si>
    <t>CECILIA ARAUJO DE LIMA</t>
  </si>
  <si>
    <t>CRISTINA DOS SANTOS SILVA</t>
  </si>
  <si>
    <t>DAVIDSON DOS SANTOS BARRETO</t>
  </si>
  <si>
    <t>DAYSE DE MEDEIROS TEIXEIRA SILVA</t>
  </si>
  <si>
    <t>EDINALVA JUVINO DA SILVA</t>
  </si>
  <si>
    <t>EDUARDO ANDRE DOS SANTOS</t>
  </si>
  <si>
    <t>ENIELE DOS SANTOS ARAUJO</t>
  </si>
  <si>
    <t>ENILTON DA SILVA JUNIOR</t>
  </si>
  <si>
    <t>IVANEIDE GONCALO DE FARIAS</t>
  </si>
  <si>
    <t>JEOVANIO DOS SANTOS JANUARIO</t>
  </si>
  <si>
    <t>JOAO DIAS DE ALMEIDA</t>
  </si>
  <si>
    <t>JOAO EVANGELISTA RODRIGUES</t>
  </si>
  <si>
    <t>JOAO PEDRO DE OLIVEIRA SILVA</t>
  </si>
  <si>
    <t>JOSENILDA GOMES DA SILVA</t>
  </si>
  <si>
    <t>LILIAN CAROLINE SOBRAL DE MOURA</t>
  </si>
  <si>
    <t>LIVIA ALVES RODRIGUES</t>
  </si>
  <si>
    <t>MARCIA CASSIANA RODRIGUES DA SILVA</t>
  </si>
  <si>
    <t>MARCIO VICENTE PRAZERES</t>
  </si>
  <si>
    <t>MARIA DAS GRACAS CAVALCANTE DE ALMEIDA</t>
  </si>
  <si>
    <t>MARIA VILMA ALVES GUEDES RIBEIRO</t>
  </si>
  <si>
    <t>NATALINE PEREIRA DE FIGUEIREDO ALVES</t>
  </si>
  <si>
    <t>RUBENICE DA COSTA CORREIA</t>
  </si>
  <si>
    <t>SEVERINO TOMAZ SIMAO</t>
  </si>
  <si>
    <t>SILAS DANTAS BARBOSA</t>
  </si>
  <si>
    <t>TEREZINHA MENDES RIBEIRO DA SILVA</t>
  </si>
  <si>
    <t>VANDERSON COSTA CAVALCANTE</t>
  </si>
  <si>
    <t>VEYBER VALTER MARTINS FERREIRA</t>
  </si>
  <si>
    <t>WALMIR JOSE DO NASCIMENTO</t>
  </si>
  <si>
    <t>WBERLANI BEZERRA DO VALE</t>
  </si>
  <si>
    <t>ARTUR CIRINO DA SILVA</t>
  </si>
  <si>
    <t>BRUNA CRISTINY DA SILVA</t>
  </si>
  <si>
    <t>EVYLLAINE MATIAS VELOSO FERREIRA SANTOS</t>
  </si>
  <si>
    <t>FRANCISCO DE ASSIS SOARES DA SILVA</t>
  </si>
  <si>
    <t>GILCELIA SANTOS DA SILVA</t>
  </si>
  <si>
    <t>GISLANY MATIAS RIBEIRO LOPES</t>
  </si>
  <si>
    <t>JOAO DELFINO DE OLIVEIRA NETO</t>
  </si>
  <si>
    <t>JOSE FABIO MEDEIROS SILVA</t>
  </si>
  <si>
    <t>JOSE MARCIO GOMES</t>
  </si>
  <si>
    <t>JOSUALDO JORGE DE LIMA DEODATO</t>
  </si>
  <si>
    <t>LARISA SILVA DE SOUZA</t>
  </si>
  <si>
    <t>MANOEL COSTA DA SILVA</t>
  </si>
  <si>
    <t>MARCELO ALEXANDRE DA SILVA</t>
  </si>
  <si>
    <t>OTACILIO JOSE DA SILVA</t>
  </si>
  <si>
    <t>PAULO JOSE DA SILVA</t>
  </si>
  <si>
    <t>RAFAELA RENEE DA SILVA CASTRO ALVES</t>
  </si>
  <si>
    <t>ROSINEIDE MARIA DA CRUZ</t>
  </si>
  <si>
    <t>SALATIEL DIAS DA SILVA</t>
  </si>
  <si>
    <t>VANDERLEY HENRIQUE DA SILVA</t>
  </si>
  <si>
    <t>WASHINGTON LIMA DE ARAUJO</t>
  </si>
  <si>
    <t>WLLYSSES TAVARES PAZ JUNIOR</t>
  </si>
  <si>
    <t>WOSTON ALEXANDRE DA SILVA</t>
  </si>
  <si>
    <t>ALEXANDRO MENDES ARAUJO</t>
  </si>
  <si>
    <t>AMANDA ISABELA MARINHO FERREIRA</t>
  </si>
  <si>
    <t>ANA PAULA DE ANDRADE</t>
  </si>
  <si>
    <t>ANTONIO GOMES PEREIRA JUNIOR</t>
  </si>
  <si>
    <t>ANUBIA AUGUSTA DA SILVA</t>
  </si>
  <si>
    <t>ARILDO NOGUEIRA GONCALVES</t>
  </si>
  <si>
    <t>CLAUDIO PAZ DA SILVA</t>
  </si>
  <si>
    <t>DORIAN CLEY DE SOUZA COSTA</t>
  </si>
  <si>
    <t>EDILEIDE ANIZIO DAS CHAGAS SILVA</t>
  </si>
  <si>
    <t>EDILZA RODRIGUES DO NASCIMENTO</t>
  </si>
  <si>
    <t>EDNA CRISTINA DE ALMEIDA</t>
  </si>
  <si>
    <t>EDUARDO LUIZ BEZERRA DE CARVALHO</t>
  </si>
  <si>
    <t>ELISANJELA ROSENDO XAVIER</t>
  </si>
  <si>
    <t>ERICA RENATA FERREIRA DA SILVA</t>
  </si>
  <si>
    <t>ESDRAS SOARES DA SILVA</t>
  </si>
  <si>
    <t>EVA MARIA PEREIRA SILVA</t>
  </si>
  <si>
    <t>FABIANA MARIA DA SILVA</t>
  </si>
  <si>
    <t>FABIO FERREIRA DA SILVA</t>
  </si>
  <si>
    <t>GABRIEL GOMES PEREIRA BATISTA</t>
  </si>
  <si>
    <t>GILDO SOARES DA SILVA</t>
  </si>
  <si>
    <t>GILSON TAVARES PAZ JUNIOR</t>
  </si>
  <si>
    <t>HEDILBERTO APOLINARIO DA SILVA</t>
  </si>
  <si>
    <t>JANDECK BARBOSA DA SILVA JUNIOR</t>
  </si>
  <si>
    <t>JAQUELINE DE ARAUJO SILVA</t>
  </si>
  <si>
    <t>JOSE ARMANDO ALMEIDA DE MOURA</t>
  </si>
  <si>
    <t>JOSE FERREIRA DA SILVA</t>
  </si>
  <si>
    <t>JOSE JUNIOR VELOSO DE ARAUJO</t>
  </si>
  <si>
    <t>JOSE MACHADO DE ANDRADE JUNIOR</t>
  </si>
  <si>
    <t>JOSE MAYLSON DOS SANTOS</t>
  </si>
  <si>
    <t>JOSE VALDINEZ DE MOURA BORBA</t>
  </si>
  <si>
    <t>LEONARDO RODRIGUES DE ARAUJO</t>
  </si>
  <si>
    <t>MARIA JOSE LOURENCO DA SILVA</t>
  </si>
  <si>
    <t>MARIA TEREZA JUSTINO DE LIMA</t>
  </si>
  <si>
    <t>MARIA VITORIA BARBOSA CORREIA DE MELO</t>
  </si>
  <si>
    <t>MARILENE NUNES BONIFACIO</t>
  </si>
  <si>
    <t>PATRICIA CORDEIRO DE ASSIS PEREIRA</t>
  </si>
  <si>
    <t>PATRICIA PEREIRA DE ARAUJO SANTANA</t>
  </si>
  <si>
    <t>RAQUEL XAVIER DE QUEIROZ ARAUJO</t>
  </si>
  <si>
    <t>RENILDO BARBOSA DE PONTES</t>
  </si>
  <si>
    <t>ROMERA DOS SANTOS SILVA DE QUEIROZ</t>
  </si>
  <si>
    <t>ROSELIA FERREIRA MACIEL GOUVEIA</t>
  </si>
  <si>
    <t>ROSIANE MARIA DA CRUZ LIMA</t>
  </si>
  <si>
    <t>ROSILENE MARIA DA CRUZ</t>
  </si>
  <si>
    <t>SANDRA MARIA DINIZ SILVA</t>
  </si>
  <si>
    <t>SHIRLEY ALEXSANDRA DA SILVA MELO BRITO</t>
  </si>
  <si>
    <t>SIMONE ARAUJO SILVA</t>
  </si>
  <si>
    <t>TALYSSON PAULO DA SILVA</t>
  </si>
  <si>
    <t>VANESSA ARAUJO BARBOSA DE PONTES</t>
  </si>
  <si>
    <t>WAGNER ANTONIO COSTA DA SILVA</t>
  </si>
  <si>
    <t>WALDIR BORBA DE ANDRADE JUNIOR</t>
  </si>
  <si>
    <t>ZENAIDE DA COSTA LIMA SANTOS</t>
  </si>
  <si>
    <t>AGSON MELCHIADES VASCONCELOS DA SILVA</t>
  </si>
  <si>
    <t>ALBANIA PINTO CASSIMIRO</t>
  </si>
  <si>
    <t>ALEXANDRE GONCALVES DA SILVA</t>
  </si>
  <si>
    <t>ALYSSON DUARTE CABRAL</t>
  </si>
  <si>
    <t>ANNE MARRIE ALVES SILVEIRA MARINHO</t>
  </si>
  <si>
    <t>ARTHUR ROBERTO TAVARES GALDINO</t>
  </si>
  <si>
    <t>AURELIO JOSE DE ANDRADE FERREIRA</t>
  </si>
  <si>
    <t>BRENDA HENRIQUE DE SOUZA</t>
  </si>
  <si>
    <t>CARLA VALERIA FERREIRA TAVARES</t>
  </si>
  <si>
    <t>EMERSON BRUNO RODRIGUES DE BRITO</t>
  </si>
  <si>
    <t>EVA MARIA DE LIMA PAIVA</t>
  </si>
  <si>
    <t>GILMARA SANTOS DA SILVA FERREIRA</t>
  </si>
  <si>
    <t>GILVANEIDE DAS GRACAS SOUSA FERREIRA</t>
  </si>
  <si>
    <t>JESSICA KELLY SOUSA FERREIRA</t>
  </si>
  <si>
    <t>JOAN BRUNO SILVA</t>
  </si>
  <si>
    <t>JOAO FELIX DA SILVEIRA NETO</t>
  </si>
  <si>
    <t>JOAO PEDRO AMARAL BALDUINO</t>
  </si>
  <si>
    <t>JOSE CARLOS ALVES DE OLIVEIRA</t>
  </si>
  <si>
    <t>JOSE LEONARDO DE LIMA</t>
  </si>
  <si>
    <t>JULIANY CORREIA GOMES</t>
  </si>
  <si>
    <t>MARCELO MACIEL DA CUNHA</t>
  </si>
  <si>
    <t>MARIA DA GLORIA TOME DA SILVA</t>
  </si>
  <si>
    <t>MARIA DAS DORES FERREIRA</t>
  </si>
  <si>
    <t>MARIA DE LOURDES GOMES GONCALVES</t>
  </si>
  <si>
    <t>MARIA FATIMA GONCALVES DA SILVA</t>
  </si>
  <si>
    <t>MARIA JOSE DO NASCIMENTO SILVA</t>
  </si>
  <si>
    <t>MARIA MARTA CLEMENTINO DA SILVA</t>
  </si>
  <si>
    <t>MATEUS ALVES MELO</t>
  </si>
  <si>
    <t>MATTHEUS VIANA DO NASCIMENTO</t>
  </si>
  <si>
    <t>MIRELA MOREIRA DA SILVA MONTE</t>
  </si>
  <si>
    <t>NAPOLEAO FERNANDO DO NASCIMENTO</t>
  </si>
  <si>
    <t>ONELICE CLAUDIA PEREIRA FERREIRA GALDINO</t>
  </si>
  <si>
    <t>REJANE BATISTA DA SILVEIRA</t>
  </si>
  <si>
    <t>RENAN RICARDO GONCALVES DE LIMA</t>
  </si>
  <si>
    <t>ROSANGELA GUEDES DE LIMA</t>
  </si>
  <si>
    <t>SANDRA MARIA REGIS</t>
  </si>
  <si>
    <t>SUENIO ANDERSON FELICIANO DA SILVA ALVES</t>
  </si>
  <si>
    <t>THAYANE MARIA DA SILVA VICENTE</t>
  </si>
  <si>
    <t>WELLIDA JULIANA SOUZA FELICIANO</t>
  </si>
  <si>
    <t>AJADIANE RODRIGUES DA COSTA</t>
  </si>
  <si>
    <t>ALISSON QUIRINO NUNES VICENTE</t>
  </si>
  <si>
    <t>BERGSON DA SILVA SOUZA</t>
  </si>
  <si>
    <t>CLAUDIVANIA DA SILVA</t>
  </si>
  <si>
    <t>DALLYANA JUSSARA DA SILVA</t>
  </si>
  <si>
    <t>DEUSILENE SOARES DOS SANTOS LIMA</t>
  </si>
  <si>
    <t>EDIMILSON ROMAO DOS SANTOS</t>
  </si>
  <si>
    <t>ERALDO JOSE DE AGUIAR JUNIOR</t>
  </si>
  <si>
    <t>EWERTON NUNES GUALBERTO</t>
  </si>
  <si>
    <t>FABIO LEONARDO MOTA DE LIMA</t>
  </si>
  <si>
    <t>FABIO LUIZ FERREIRA DOS PASSOS</t>
  </si>
  <si>
    <t>GILENE MARIA DOS SANTOS</t>
  </si>
  <si>
    <t>ISADORA ALVES DE PONTES</t>
  </si>
  <si>
    <t>ITALO DE LIMA MEDEIROS</t>
  </si>
  <si>
    <t>JACINEIDE VIRGINIA BORGES OLIVEIRA DA SILVA S</t>
  </si>
  <si>
    <t>JANDIRA RIBEIRO DE MELO</t>
  </si>
  <si>
    <t>JOSE FELLIPE DE LIMA FRANCA</t>
  </si>
  <si>
    <t>JOSE FRED PEREIRA DA SILVA</t>
  </si>
  <si>
    <t>JOSELMA TAVARES DE ABREU NASCIMENTO</t>
  </si>
  <si>
    <t>JOSINALDO NUNES DE ARAUJO</t>
  </si>
  <si>
    <t>LETICIA LACERDA CARNEIRO MENEZES</t>
  </si>
  <si>
    <t>LUCIANA DE OLIVEIRA DA PAZ</t>
  </si>
  <si>
    <t>MANAHO CALEBE DA SILVA LIMA</t>
  </si>
  <si>
    <t>MARCIEL ALBINO DA SILVA</t>
  </si>
  <si>
    <t>MARIA CLARA DA COSTA MOUZINHO</t>
  </si>
  <si>
    <t>MARIA JOSE DIAS DA SILVA</t>
  </si>
  <si>
    <t>MARISA LIMA FERREIRA GONCALVES</t>
  </si>
  <si>
    <t>MAXWELL ANTUNES MOREIRA DA SILVA</t>
  </si>
  <si>
    <t>MIRIAM DA CONCEICAO SALUSTIANO SILVA</t>
  </si>
  <si>
    <t>NATALY MARIA DE OLIVEIRA SOUZA</t>
  </si>
  <si>
    <t>NIDIANE SOUZA DE FRANCA SANTOS</t>
  </si>
  <si>
    <t>PEDRO JUNIOR PEREIRA DE BRITO</t>
  </si>
  <si>
    <t>RAQUEL ILZA DOS SANTOS</t>
  </si>
  <si>
    <t>RAQUEL MARIA DE ANDRADE SILVA</t>
  </si>
  <si>
    <t>ROBSON LIMA DE SOUZA</t>
  </si>
  <si>
    <t>ROMILDO DA COSTA GONCALVES</t>
  </si>
  <si>
    <t>TARCIANA DE ASSIS DA SILVA COSTA</t>
  </si>
  <si>
    <t>VILMA MARIA DE LIMA CHAVES</t>
  </si>
  <si>
    <t>VINICIUS GABRIEL DA SILVA SANTANA</t>
  </si>
  <si>
    <t>YGOR DA CONCEICAO SOUSA</t>
  </si>
  <si>
    <t>ALBERTO FERREIRA DE OLIVEIRA</t>
  </si>
  <si>
    <t>ALEXANDRE GOUVEIA DE FREITAS</t>
  </si>
  <si>
    <t>ALINE DIAS DA SILVA MENDONCA</t>
  </si>
  <si>
    <t>ALYXANDRE DA SILVA MARINHO</t>
  </si>
  <si>
    <t>ALZENIR MARIA DA SILVA ALBUQUERQUE</t>
  </si>
  <si>
    <t>ANA ALICE MANO SAMPAIO</t>
  </si>
  <si>
    <t>ANA MARTA RODRIGUES GUEDES DA SILVA</t>
  </si>
  <si>
    <t>ANDRE PAULO DO NASCIMENTO</t>
  </si>
  <si>
    <t>ARLENE BELARMINO DA SILVA</t>
  </si>
  <si>
    <t>ARTHUR BELARMINO DA SILVA</t>
  </si>
  <si>
    <t>AURILANE GOMES DE ASSIS</t>
  </si>
  <si>
    <t>BARBARA KELLEN ALMEIDA DE SENA DORNELAS</t>
  </si>
  <si>
    <t>CAMILA HENRIQUE DE LIMA</t>
  </si>
  <si>
    <t>CARLA FABIANA SANTOS DA SILVA</t>
  </si>
  <si>
    <t>CARLOS AUGUSTO SILVA DE ARAUJO</t>
  </si>
  <si>
    <t>CASSIA KARINE DA SILVA COSTA</t>
  </si>
  <si>
    <t>CLENIA CRISTINE DE PONTES LIMA SOUZA</t>
  </si>
  <si>
    <t>COSMO DE CARVALHO CEZAR</t>
  </si>
  <si>
    <t>DANIEL RAMOS CORDEIRO DOS SANTOS</t>
  </si>
  <si>
    <t>DIEGO RAFAEL FERREIRA DE MELO CAVALCANTI</t>
  </si>
  <si>
    <t>DINILTON DA SILVA OLIVEIRA</t>
  </si>
  <si>
    <t>ELIEZER FARIAS DE QUEIROZ</t>
  </si>
  <si>
    <t>FLAVIO FELIX DE BARROS</t>
  </si>
  <si>
    <t>GEOVANE DA SILVA SANTOS</t>
  </si>
  <si>
    <t>HELENA CESAR RODRIGUES GUEDES</t>
  </si>
  <si>
    <t>IVANEIDE MARIA DA CONCEICAO SANTOS</t>
  </si>
  <si>
    <t>JACKCIANE SANTANA DE PONTES</t>
  </si>
  <si>
    <t>JAILSON PEREIRA DA SILVA</t>
  </si>
  <si>
    <t>JAILSON RODRIGUES CHAVES</t>
  </si>
  <si>
    <t>JANAINA ALVES DE MENDONCA LIMA</t>
  </si>
  <si>
    <t>JANIELLY DOS SANTOS LIMA</t>
  </si>
  <si>
    <t>JESSICA DA SILVA BARRETO OLIVEIRA</t>
  </si>
  <si>
    <t>JOCIANE VASCONCELOS DE LIMA</t>
  </si>
  <si>
    <t>JORGE EDUARDO SOARES DE MELO</t>
  </si>
  <si>
    <t>JOSE HUNDEMBERG PEREIRA BARBOSA</t>
  </si>
  <si>
    <t>JOSE LUCIO DA SILVA LIMA</t>
  </si>
  <si>
    <t>JOSIVAN BERNARDO DA SILVA</t>
  </si>
  <si>
    <t>LEILANNY JUDITH FERREIRA DA SILVA</t>
  </si>
  <si>
    <t>LETICIA MARIA DA SILVA SANTOS</t>
  </si>
  <si>
    <t>LUCAS HERICLES DE ALMEIDA DIAS</t>
  </si>
  <si>
    <t>LUCIELMA PEREIRA DA ROCHA</t>
  </si>
  <si>
    <t>MANOEL FELIX DE SANTANA NETO</t>
  </si>
  <si>
    <t>MARCELA CABRAL DE QUEIROZ</t>
  </si>
  <si>
    <t>MARCIA DOS SANTOS LIMA</t>
  </si>
  <si>
    <t>MARIA CAROLINA DO NASCIMENTO SILVA</t>
  </si>
  <si>
    <t>MARIA JOSE GOMES DA SILVA COSTA</t>
  </si>
  <si>
    <t>MARIA JULIANA DO NASCIMENTO</t>
  </si>
  <si>
    <t>MARILENE DA SILVA DE OLIVEIRA</t>
  </si>
  <si>
    <t>MARILIA DA SILVA OLIVEIRA</t>
  </si>
  <si>
    <t>MAURIENE DA SILVA LIMA</t>
  </si>
  <si>
    <t>MAYRA DA SILVA PEREIRA</t>
  </si>
  <si>
    <t>MIGUEL DE OLIVEIRA LIMA</t>
  </si>
  <si>
    <t>NATHALIA DA SILVA SANTOS</t>
  </si>
  <si>
    <t>NILMA DOS SANTOS BARROS NUNES</t>
  </si>
  <si>
    <t>PAULO ROBERTO DE SOUZA</t>
  </si>
  <si>
    <t>PAULO XAVIER DE PONTES</t>
  </si>
  <si>
    <t>PLINIO PEREIRA FILHO</t>
  </si>
  <si>
    <t>RAQUEL PONTES DE SOUZA SANTOS</t>
  </si>
  <si>
    <t>REGINALDO FALCAO DE SOUZA</t>
  </si>
  <si>
    <t>REGIS SILVA PEREIRA</t>
  </si>
  <si>
    <t>RISELIA MARIA DA SILVA</t>
  </si>
  <si>
    <t>ROSANE DE JESUS ABREU</t>
  </si>
  <si>
    <t>RUBENS CESAR DE OLIVEIRA SILVA</t>
  </si>
  <si>
    <t>SEVERINO DOS RAMOS FIDELIS SIMPLICIO</t>
  </si>
  <si>
    <t>TATIANE DA SILVA JULIO</t>
  </si>
  <si>
    <t>THAMIRIS MARIA DA SILVA RODRIGUES</t>
  </si>
  <si>
    <t>THAYNA RHAYSSA BATISTA DA SILVA</t>
  </si>
  <si>
    <t>VALERIA MARTINS XAVIER</t>
  </si>
  <si>
    <t>VANIA CRISTINA VITORIANO PEREIRA</t>
  </si>
  <si>
    <t>WANDEIR ARAUJO DA SILVA</t>
  </si>
  <si>
    <t>WASHINGTON SANTOS DA SILVA</t>
  </si>
  <si>
    <t>WILLAMES PONTES DE SOUZA</t>
  </si>
  <si>
    <t>ABRAAO LUIZ DA SILVA FILHO</t>
  </si>
  <si>
    <t>AMAURI FRANCISCO DA SILVA</t>
  </si>
  <si>
    <t>ANALIA MARIA DOS SANTOS ALCANTARA</t>
  </si>
  <si>
    <t>ANTONIO PEREIRA DE FARIAS FILHO</t>
  </si>
  <si>
    <t>GABRIEL ALVES DE BRITO</t>
  </si>
  <si>
    <t>GIOVANNI CEZAR DE ARAUJO</t>
  </si>
  <si>
    <t>GISELLE DE VASCONCELOS FEITOSA LIMA</t>
  </si>
  <si>
    <t>GISLENE BARBOSA MONTEIRO DOS SANTOS</t>
  </si>
  <si>
    <t>JANE GLEICE BARBOSA DOS SANTOS</t>
  </si>
  <si>
    <t>JOAES CABRAL DE LIMA</t>
  </si>
  <si>
    <t>JOAN SAULO RAMOS DO MONTE</t>
  </si>
  <si>
    <t>JOAO PAULO SILVA FERREIRA</t>
  </si>
  <si>
    <t>JONATHAN DA SILVA COZER</t>
  </si>
  <si>
    <t>JOSE AIRTON FIRMINO DE SOUZA</t>
  </si>
  <si>
    <t>JOSE ANTONIO DIAS FILHO</t>
  </si>
  <si>
    <t>JOSE EDSON DA SILVA</t>
  </si>
  <si>
    <t>JOSE PEDRO TAVARES DO NASCIMENTO</t>
  </si>
  <si>
    <t>JOSE SERGIO ALVES DE BRITO</t>
  </si>
  <si>
    <t>JOSEVALDO VASCONCELOS MARTINS</t>
  </si>
  <si>
    <t>JULYANNA LINS COELHO DE FARIAS FONSECA</t>
  </si>
  <si>
    <t>KADJA GOUVEIA DO NASCIMENTO</t>
  </si>
  <si>
    <t>LUCAS DE LIMA BORGES</t>
  </si>
  <si>
    <t>LUCENIR AUGUSTO DA SILVA</t>
  </si>
  <si>
    <t>LUCIENE MEIRELES DA SILVA</t>
  </si>
  <si>
    <t>MARCIA JIORDANNY PONTES MONTEIRO</t>
  </si>
  <si>
    <t>MARIA DA CONCEICAO DE MELO ALCANTARA</t>
  </si>
  <si>
    <t>MARIA SOLIDADE SILVA MELO DE SALES</t>
  </si>
  <si>
    <t>MICHELLI QUEIROZ AZEVEDO CAVALCANTE</t>
  </si>
  <si>
    <t>NICOLAS DELLIANO SILVA MAGALAHES</t>
  </si>
  <si>
    <t>REGINA COELI NUNES DE SOUZA</t>
  </si>
  <si>
    <t>RIVALDO BEZERRA DA SILVA</t>
  </si>
  <si>
    <t>ROSANE ALVES GABRIEL</t>
  </si>
  <si>
    <t>SEVERINA BARBOSA MONTEIRO SILVA</t>
  </si>
  <si>
    <t>SEVERINO RICARDO DA SILVA FILHO</t>
  </si>
  <si>
    <t>SOLANEA ARAUJO DE OLIVEIRA</t>
  </si>
  <si>
    <t>ABDA CATAO DE VASCONCELOS</t>
  </si>
  <si>
    <t>ACEU CATAO DE VASCONCELOS</t>
  </si>
  <si>
    <t>ADELMO CATAO DE VASCONCELOS</t>
  </si>
  <si>
    <t>ALBANITA CATAO DE VASCONCELOS</t>
  </si>
  <si>
    <t>ALQUIBERIA SOCORRO VASCONCELOS DE MARIA</t>
  </si>
  <si>
    <t>ANA CLAUDIA BATISTA DE OLIVEIRA SOUZA</t>
  </si>
  <si>
    <t>ANA LUCIA SILVA DE SOUZA</t>
  </si>
  <si>
    <t>AUGUSTO CATAO DE VASCONCELOS</t>
  </si>
  <si>
    <t>CAIO CESAR RAMOS NELO</t>
  </si>
  <si>
    <t>CASSIO MAURICIO DE ARAUJO OLIVEIRA</t>
  </si>
  <si>
    <t>EUDO CABRAL DE VASCONCELOS</t>
  </si>
  <si>
    <t>EZIEL DOMINGOS DA SILVA</t>
  </si>
  <si>
    <t>GERLANIA RODRIGUES BARBOSA</t>
  </si>
  <si>
    <t>GUSTAVO FERREIRA SILVA</t>
  </si>
  <si>
    <t>IZABELA SKALABRINA VERISSIMO CABRAL</t>
  </si>
  <si>
    <t>JAILSON LOURENCO DE PONTES</t>
  </si>
  <si>
    <t>JAQUELINE TITO DE OLIVEIRA</t>
  </si>
  <si>
    <t>KICIA KARLA DA SILVA COSTA</t>
  </si>
  <si>
    <t>KLEBER WASHINGTON CABRAL DE VASCONCELOS</t>
  </si>
  <si>
    <t>LUCIANO GOMES DA SILVA</t>
  </si>
  <si>
    <t>LUGERO BATISTA DE MELO</t>
  </si>
  <si>
    <t>MARIA GONCALVES SANTOS</t>
  </si>
  <si>
    <t>MAURICELIA ANASTACIO DA SILVA</t>
  </si>
  <si>
    <t>MICHELE DA SILVA FONTE</t>
  </si>
  <si>
    <t>NICODEMOS BARROS FIDELIS</t>
  </si>
  <si>
    <t>RISONEIDE AMORIM DE MELO</t>
  </si>
  <si>
    <t>THIAGO KLYVER SANTOS OLIVEIRA</t>
  </si>
  <si>
    <t>ALVARO LUIS GOMES</t>
  </si>
  <si>
    <t>ANA MARIA FRANCO</t>
  </si>
  <si>
    <t>ANA PAULA DA COSTA MUNCAO</t>
  </si>
  <si>
    <t>DANIELLY JACYARA PEDROSA SILVA ALBUQUERQUE</t>
  </si>
  <si>
    <t>ERICA EMILIA DA SILVA SOUSA</t>
  </si>
  <si>
    <t>FABIANO JOSE HERMINIO BARBOSA</t>
  </si>
  <si>
    <t>GIDEONI PEREIRA DE BRITO LIMA</t>
  </si>
  <si>
    <t>GILMAR LEANDRO DE BRITO</t>
  </si>
  <si>
    <t>IVANILDO PAULO DE ARAUJO</t>
  </si>
  <si>
    <t>JESSICA CAVALCANTI PACHECO DE AGUIAR OLIVEIRA</t>
  </si>
  <si>
    <t>JOELSON LUCENA VEIGA DA SILVA</t>
  </si>
  <si>
    <t>JOSE LUIZ ALVES</t>
  </si>
  <si>
    <t>JOSE RODOLFO NEVES DA SILVA</t>
  </si>
  <si>
    <t>JOYCE MARIA ALVES CABRAL</t>
  </si>
  <si>
    <t>LADY DAIANY FRANCELINA DA SILVA</t>
  </si>
  <si>
    <t>LUCIANA MARIA REGIS</t>
  </si>
  <si>
    <t>LUSIMAR ALEXANDRE DA SILVA</t>
  </si>
  <si>
    <t>LUZIA MARIA DA SILVA</t>
  </si>
  <si>
    <t>MARCIA GOMES DE GOIS</t>
  </si>
  <si>
    <t>MARIA EMILIA DOMINGUES CHAGAS</t>
  </si>
  <si>
    <t>MARIA GESSIARA DE VASCONCELOS SALES ARAUJO</t>
  </si>
  <si>
    <t>MARIA GORET BARBOSA</t>
  </si>
  <si>
    <t>MARIA JOSE GUEDES LIMA</t>
  </si>
  <si>
    <t>MARIA LUCICLEIDE XAVIER RODRIGUES DA SILVA</t>
  </si>
  <si>
    <t>MARIA VERONICA DE ARAUJO NEVES</t>
  </si>
  <si>
    <t>MONICA ALVES DA SILVA</t>
  </si>
  <si>
    <t>NATALIA DOS SANTOS SALES</t>
  </si>
  <si>
    <t>NATALICE DOS SANTOS SALES</t>
  </si>
  <si>
    <t>PATRICIA NADY DE LIMA COUTINHO</t>
  </si>
  <si>
    <t>PAULO ROBERTO DE FREITAS NEVES</t>
  </si>
  <si>
    <t>ROBERTA EMILIA DE FREITAS NEVES SOUTO</t>
  </si>
  <si>
    <t>RONALDO MATIAS DOS SANTOS</t>
  </si>
  <si>
    <t>ROSEANE DE LOURDES SALES MONTEIRO</t>
  </si>
  <si>
    <t>ROSILENE PAZ DE ARAUJO</t>
  </si>
  <si>
    <t>ROSIVAL LACERDA MARTINS</t>
  </si>
  <si>
    <t>RUHAMA MARIA DE ARAUJO LAURINDO</t>
  </si>
  <si>
    <t>SUELIDA NAGLE OLIVEIRA DA SILVA</t>
  </si>
  <si>
    <t>THAYLANE NATALLY DA SILVA LEMOS</t>
  </si>
  <si>
    <t>TIAGO EMANUEL DOMINGOS DE MOURA</t>
  </si>
  <si>
    <t>VANILDO DE BRITO LIMA FILHO</t>
  </si>
  <si>
    <t>WEVERTON LUCAS DA SILVA ROSENDO</t>
  </si>
  <si>
    <t>AILTON LUIS DE SOUZA</t>
  </si>
  <si>
    <t>ALDINEIDE BERNARDO DA SILVA</t>
  </si>
  <si>
    <t>AMANDA DANIELLY ALVES</t>
  </si>
  <si>
    <t>ANDERSON ANTONIO DA SILVA</t>
  </si>
  <si>
    <t>ANDRE LUIZ LIRA DE SOUSA</t>
  </si>
  <si>
    <t>ANTONIO MARCOS AGUIAR DE LIMA</t>
  </si>
  <si>
    <t>EDVALDO MARINHO DE ARAUJO</t>
  </si>
  <si>
    <t>ELIAS LOPES DA SILVA</t>
  </si>
  <si>
    <t>JOSANE FERREIRA TAVARES</t>
  </si>
  <si>
    <t>JOSINALDO LINO DA SILVA</t>
  </si>
  <si>
    <t>LEONARDO FELIX DA SILVA</t>
  </si>
  <si>
    <t>LEONI JULIO DA SILVA</t>
  </si>
  <si>
    <t>MARCIA MARIA SILVA DE LIMA</t>
  </si>
  <si>
    <t>MARIA CRISTINA PEREIRA DA SILVA</t>
  </si>
  <si>
    <t>MARIA DA CONCEICAO DIAS SILVA</t>
  </si>
  <si>
    <t>MARIA DA CONCEICAO VASCONCELOS</t>
  </si>
  <si>
    <t>MARIA IOLANDA PEDROSA</t>
  </si>
  <si>
    <t>MARIA JOSE GOMES DA SILVA</t>
  </si>
  <si>
    <t>RITA DE CASSIA TAVARES DA SILVA FREITAS</t>
  </si>
  <si>
    <t>RODRIGO DO NASCIMENTO PESSOA</t>
  </si>
  <si>
    <t>RONIERY LUIS MONTEIRO DE ARAUJO</t>
  </si>
  <si>
    <t>ROSIANE BATISTA DA SILVA</t>
  </si>
  <si>
    <t>ANGELA FRANCO DE BRITO DIAS</t>
  </si>
  <si>
    <t>ANTONIO VICENTE DA SILVA SOBRINHO</t>
  </si>
  <si>
    <t>ARLENNE CLEONICE DE VASCONCELOS ARAUJO</t>
  </si>
  <si>
    <t>CIBELE GALDINO MUNIZ</t>
  </si>
  <si>
    <t>EDSON CARLOS DA SILVA XAVIER</t>
  </si>
  <si>
    <t>GERLANE RODRIGUES DA SILVA</t>
  </si>
  <si>
    <t>JAQUELINE JORDAO BORGES DE ARAUJO</t>
  </si>
  <si>
    <t>JOSE MARIA DA SILVA FILHO</t>
  </si>
  <si>
    <t>JOSENAYDE MARIA DA SILVA ARAUJO</t>
  </si>
  <si>
    <t>JOSENILDO JOAQUIM DE ARAUJO JUNIOR</t>
  </si>
  <si>
    <t>LUCAS EMANUEL DE SALES ALMEIDA</t>
  </si>
  <si>
    <t>MARIA DA GLORIA CARDOSO DOMINGUES</t>
  </si>
  <si>
    <t>MARIA DAS GRACAS DIAS CORREIA</t>
  </si>
  <si>
    <t>MARIA JOSE FRANCO DE SOUSA</t>
  </si>
  <si>
    <t>MARLEIDE QUINTINO BARBOSA DE ANDRADE</t>
  </si>
  <si>
    <t>ROSA VANIA CHAGAS BARBOSA</t>
  </si>
  <si>
    <t>ADJA BARBOSA ALVES DE ARRUDA</t>
  </si>
  <si>
    <t>ALBA VALERIA TRIGUEIRO DE MEDEIROS</t>
  </si>
  <si>
    <t>AMANDA FERREIRA DE ARAUJO</t>
  </si>
  <si>
    <t>ANTONIO AZENILDO DE ARAUJO RAMOS</t>
  </si>
  <si>
    <t>DULCINEIDE ALVES DA SILVA</t>
  </si>
  <si>
    <t>GABRIELA RAQUEL RAMOS DE ARAUJO</t>
  </si>
  <si>
    <t>JACKELINE ALVES DE MORAIS</t>
  </si>
  <si>
    <t>JANIO SERGIO DA SILVA</t>
  </si>
  <si>
    <t>JOSE ALEANDRO PEREIRA NEVES</t>
  </si>
  <si>
    <t>JOSE MAIKON SILVA DE OLIVEIRA</t>
  </si>
  <si>
    <t>KATIA REGINA ALVES DE MELO</t>
  </si>
  <si>
    <t>LARISSA HELLEN MORAIS DE MEDEIROS</t>
  </si>
  <si>
    <t>LEYSON DA PENHA DO NASCIMENTO</t>
  </si>
  <si>
    <t>LUIZ ALBINO DA SILVA</t>
  </si>
  <si>
    <t>MARIA DAS NEVES DE SOUZA CHAVES</t>
  </si>
  <si>
    <t>MARIA DO CARMO DA SILVA BRITO</t>
  </si>
  <si>
    <t>MARIA HELENA RODRIGUES DO NASCIMENTO</t>
  </si>
  <si>
    <t>PEDRO RAMON BATISTA DA SILVA</t>
  </si>
  <si>
    <t>RAIARA PAIVA MONTEIRO</t>
  </si>
  <si>
    <t>RHAYSA VITORIA DE AGUIAR</t>
  </si>
  <si>
    <t>RODRIGO RODRIGUES DOS SANTOS</t>
  </si>
  <si>
    <t>RONDYNELLE DA SILVA BARBOSA</t>
  </si>
  <si>
    <t>THYALA LIGIA GALDINO DA SILVA</t>
  </si>
  <si>
    <t>WELLIGHTON MORAIS DO NASCIMENTO</t>
  </si>
  <si>
    <t>WILLIANNE ALVES DOS SANTOS</t>
  </si>
  <si>
    <t>AGEILSON JOSE DE SOUZA</t>
  </si>
  <si>
    <t>DAVIDSON MATHEUS FELIX PEREIRA</t>
  </si>
  <si>
    <t>EDVANIA CRISTINA DA SILVA PEREIRA</t>
  </si>
  <si>
    <t>GILDETE CANDIDO DE LIMA COSTA</t>
  </si>
  <si>
    <t>HELENA JOSE DA SILVA</t>
  </si>
  <si>
    <t>JANEILANDIA FATIMA FIGUEREDO DA SILVA ALMEIDA</t>
  </si>
  <si>
    <t>JOSE NEILSON PESSOA DE ALMEIDA</t>
  </si>
  <si>
    <t>KARLLYSIO RENNAN CAETANO DA SILVA</t>
  </si>
  <si>
    <t>LUCIELMA BARBOSA DA SILVA</t>
  </si>
  <si>
    <t>MARIA CLEIDE PEREIRA DA SILVA</t>
  </si>
  <si>
    <t>MARIA GENILDA ALVES</t>
  </si>
  <si>
    <t>MARIA JOSE DE SOUZA ANDRADE</t>
  </si>
  <si>
    <t>MARILENE SALES DA COSTA LIMA</t>
  </si>
  <si>
    <t>PAULO RICARDO SOUZA PAIVA</t>
  </si>
  <si>
    <t>WALLAS HENRIQUE ARAUJO PESSOA DE LIMA</t>
  </si>
  <si>
    <t>ALECSIMARA DE OLIVEIRA PEREIRA</t>
  </si>
  <si>
    <t>ALISSON HOFYMANN DE LIMA BATISTA</t>
  </si>
  <si>
    <t>CAMILA DA SILVA SANTOS</t>
  </si>
  <si>
    <t>CAMILA DE MELO NERI CAVALCANTE RAMOS</t>
  </si>
  <si>
    <t>CEZARIA DA COSTA BATISTA</t>
  </si>
  <si>
    <t>CLEONICE TAVARES PESSOA</t>
  </si>
  <si>
    <t>EDNILZA DOMINGOS DO NASCIMENTO</t>
  </si>
  <si>
    <t>ERYSSON ROMERO GOMES DE BRITO</t>
  </si>
  <si>
    <t>FABIO LUCIO GOMES BARBOSA</t>
  </si>
  <si>
    <t>GILSIMAR PEREIRA DA SILVA</t>
  </si>
  <si>
    <t>ISABEL CRISTINA ROSALIA MONTEIRO DE LIRA</t>
  </si>
  <si>
    <t>JONAS DA COSTA BATISTA</t>
  </si>
  <si>
    <t>JULIANE BORGES DO NASCIMENTO</t>
  </si>
  <si>
    <t>KASSIA EDUARDA DE ARAUJO QUEIROZ</t>
  </si>
  <si>
    <t>LINDAILTON TRAJANO GONCALVES JUNIOR</t>
  </si>
  <si>
    <t>MARIA DA CONCEICAO VIEIRA COELHO</t>
  </si>
  <si>
    <t>MARIA DAS NEVES CORREIA DA SILVA</t>
  </si>
  <si>
    <t>MARIA GABRIELY DA COSTA SILVA</t>
  </si>
  <si>
    <t>MARIA VITORIA DE SOUZA DIAS</t>
  </si>
  <si>
    <t>MILENA MIGUEL MEIRELES</t>
  </si>
  <si>
    <t>MISAEL CARDOSO DE LIMA</t>
  </si>
  <si>
    <t>RAKEL RODRIGUES DA SILVA</t>
  </si>
  <si>
    <t>RAQUEL PATRICIA DE LIMA</t>
  </si>
  <si>
    <t>RISONEIDE DOS SANTOS TAVARES</t>
  </si>
  <si>
    <t>RODRIGO FERREIRA CAMPOS GOMES</t>
  </si>
  <si>
    <t>ROSINEIDE DA SILVA FERREIRA</t>
  </si>
  <si>
    <t>SERGIO RAMOS DE SOUZA SILVA</t>
  </si>
  <si>
    <t>WAGNE DOS SANTOS NUNES</t>
  </si>
  <si>
    <t>ADAILTON DE MOURA LOURA</t>
  </si>
  <si>
    <t>ADAUTO DE ALMEIDA SILVA</t>
  </si>
  <si>
    <t>ADRIANA RODRIGUES LEITE VIEIRA</t>
  </si>
  <si>
    <t>AGNALDO FERREIRA DA SILVA</t>
  </si>
  <si>
    <t>ANA JANILDA DE ALMEIDA BRILHANTE</t>
  </si>
  <si>
    <t>ANNYKELLY DA SILVA OLIVEIRA CEZARIO</t>
  </si>
  <si>
    <t>BRUNO PIRES ALMEIDA DE SOUSA</t>
  </si>
  <si>
    <t>DANNIELY BARBOSA DE LIMA JORGE LEITE</t>
  </si>
  <si>
    <t>EDNILDA BEZERRA DOS SANTOS PEREIRA</t>
  </si>
  <si>
    <t>JAINY DA COSTA RODRIGUES</t>
  </si>
  <si>
    <t>JAKSON RODRIGUES MARIZ</t>
  </si>
  <si>
    <t>JAQUELINE RODRIGUES DE ALMEIDA</t>
  </si>
  <si>
    <t>JOAO MARCELO DUTRA ARAUJO</t>
  </si>
  <si>
    <t>JOAO VITOR DA NOBREGA MOURA</t>
  </si>
  <si>
    <t>MAIZA FERREIRA BALBINO</t>
  </si>
  <si>
    <t>MARIA DO BONSUCESSO PEREIRA MORAIS</t>
  </si>
  <si>
    <t>MATEUS DA SILVA FERNANDES</t>
  </si>
  <si>
    <t>MATHEUS DE ALMEIDA</t>
  </si>
  <si>
    <t>RITA DE CASSIA SOARES MOURA</t>
  </si>
  <si>
    <t>SIMONE PEREIRA DE MARIA</t>
  </si>
  <si>
    <t>TAIZA VIEIRA FERREIRA</t>
  </si>
  <si>
    <t>VALMIRA RODRIGUES DE ALMEIDA DANTAS</t>
  </si>
  <si>
    <t>VITORIA ALVES RAMOS</t>
  </si>
  <si>
    <t>WILKE KAIQUE LEITE FERNANDES</t>
  </si>
  <si>
    <t>ALESSANDRE FERREIRA DOS SANTOS</t>
  </si>
  <si>
    <t>AMANDA GOMES DE SOUZA</t>
  </si>
  <si>
    <t>ANDRESSA FERREIRA DE ALMEIDA</t>
  </si>
  <si>
    <t>ELIANE HONORIO DE SOUSA</t>
  </si>
  <si>
    <t>ELIANE NASCIMENTO LINHARES</t>
  </si>
  <si>
    <t>ELMA ALVES ONIAS FERREIRA</t>
  </si>
  <si>
    <t>ESTELA MARES DA SILVA FORMIGA</t>
  </si>
  <si>
    <t>FABIA SABRINA DE LIMA RIBEIRO</t>
  </si>
  <si>
    <t>FABIANA MONTEIRO DE ARAUJO</t>
  </si>
  <si>
    <t>FABIO DE CASTRO ALMEIDA FILHO</t>
  </si>
  <si>
    <t>FELIPE ALVES DE ALMEIDA</t>
  </si>
  <si>
    <t>FELLIPE GARCIA DE LUCENA</t>
  </si>
  <si>
    <t>FRANCILEIDE FERREIRA DE LIMA</t>
  </si>
  <si>
    <t>FRANCISCO DE ASSIS DE SOUSA NASCIMENTO</t>
  </si>
  <si>
    <t>FRANCISCO JEFFERSON RODRIGUES ROLIM</t>
  </si>
  <si>
    <t>GERFFERSON FERNANDES LINHARES</t>
  </si>
  <si>
    <t>GLENIO RODRIGUES RIBEIRO NETO</t>
  </si>
  <si>
    <t>GUTEMBERG FORMIGA SILVA</t>
  </si>
  <si>
    <t>HENRIQUE CESAR BATISTA DE LACERDA</t>
  </si>
  <si>
    <t>IZONARIA GOMES DA SILVA SOUSA</t>
  </si>
  <si>
    <t>JACIRA LIRIDA PEREIRA DA SILVA</t>
  </si>
  <si>
    <t>JOSE ANCHIETA DOS SANTOS</t>
  </si>
  <si>
    <t>JOSELITO SILVA MOREIRA</t>
  </si>
  <si>
    <t>JOSSIVAN LOPES LEITE</t>
  </si>
  <si>
    <t>JOZIVANIA DA COSTA FELIPE</t>
  </si>
  <si>
    <t>JULIANA CHAVES DANTAS DE MEDEIROS</t>
  </si>
  <si>
    <t>LUCIENE FORMIGA SOARES SILVA</t>
  </si>
  <si>
    <t>LUIS EDUARDO RODRIGUES REBOUCAS</t>
  </si>
  <si>
    <t>MARCIA CARREIRO LINHARES</t>
  </si>
  <si>
    <t>MARIA DE JESUS LINHARES DOS SANTOS MOTA</t>
  </si>
  <si>
    <t>MARIA EDUARDA DE ALMEIDA MARTINS</t>
  </si>
  <si>
    <t>MARIA IVONE DOS SANTOS</t>
  </si>
  <si>
    <t>MARIA WANESA FERNANDES DA SILVA</t>
  </si>
  <si>
    <t>MESSIAS ESTHEFANI FONSECA VICENTE LOPES</t>
  </si>
  <si>
    <t>MICHELLY ITACIANA DA SILVA MEDEIROS</t>
  </si>
  <si>
    <t>MIRNA MIQUELINY RIBEIRO SOUZA</t>
  </si>
  <si>
    <t>MONICA LINHARES NETA</t>
  </si>
  <si>
    <t>RAIMUNDO PEREIRA FERREIRA</t>
  </si>
  <si>
    <t>RANYERYS RENYS REMIGIO DE OLIVEIRA</t>
  </si>
  <si>
    <t>REMULO FERREIRA QUEIROZ</t>
  </si>
  <si>
    <t>ROSALVA LINHARES RAMALHO</t>
  </si>
  <si>
    <t>RUAN GONCALVES FERREIRA</t>
  </si>
  <si>
    <t>THARCIA DE CALY HENRIQUES CHAVES</t>
  </si>
  <si>
    <t>VAGNER TEIXEIRA DO NASCIMENTO</t>
  </si>
  <si>
    <t>VERANEIDE ALVES DA SILVA</t>
  </si>
  <si>
    <t>VICTOR CAVALCANTE FREIRE</t>
  </si>
  <si>
    <t>VICTORIA REGIA FERNANDES CAETANO ARAUJO</t>
  </si>
  <si>
    <t>WENIA VERTICH FORMIGA LEITE</t>
  </si>
  <si>
    <t>ALBANIA FERREIRA DOS SANTOS</t>
  </si>
  <si>
    <t>ALYSSON KEVEN DE SOUSA SANTOS</t>
  </si>
  <si>
    <t>ANDREIA DE SOUSA MOURA</t>
  </si>
  <si>
    <t>DANIEL FERNANDES RAMALHO</t>
  </si>
  <si>
    <t>EDINILDA PEREIRA DANTAS</t>
  </si>
  <si>
    <t>FABRICIO RIBEIRO DE SOUSA</t>
  </si>
  <si>
    <t>HEITOR MONTEIRO DA SILVA</t>
  </si>
  <si>
    <t>IARA DE OLIVEIRA FARIAS</t>
  </si>
  <si>
    <t>IRMA VITORIA PEREIRA DE LUCENA DANTAS</t>
  </si>
  <si>
    <t>JOALIS DUTRA DA SILVA</t>
  </si>
  <si>
    <t>JOSE ELTON ARAUJO DOS SANTOS</t>
  </si>
  <si>
    <t>KELLY MARIAMA ALVES DE OLIVEIRA</t>
  </si>
  <si>
    <t>LEANDRO DANTAS DA SILVA</t>
  </si>
  <si>
    <t>LUANA SUYANE DA SILVA</t>
  </si>
  <si>
    <t>LUZIA FERREIRA SOUSA PEREIRA</t>
  </si>
  <si>
    <t>MAISA DE FREITAS</t>
  </si>
  <si>
    <t>MARIA JOSE DANTAS DE MELO</t>
  </si>
  <si>
    <t>MARIA JOSE GOMES NOBRE</t>
  </si>
  <si>
    <t>MARIA SALETE LAURENTINO DA SILVA</t>
  </si>
  <si>
    <t>MARLA MONAR ALVES FREITAS</t>
  </si>
  <si>
    <t>NAILTON DUTRA DOS SANTOS</t>
  </si>
  <si>
    <t>RAPHAELLA FERREIRA MENDES</t>
  </si>
  <si>
    <t>VALQUIRIA DUTRA DE FRANCA</t>
  </si>
  <si>
    <t>WELLINGTON GOMES DE SOUSA JUNIOR</t>
  </si>
  <si>
    <t>ABIMAEL MOURA DE OLIVEIRA</t>
  </si>
  <si>
    <t>ALISSON VAZ DE LIMA</t>
  </si>
  <si>
    <t>ANNA IZABEL LINHARES FERREIRA</t>
  </si>
  <si>
    <t>AUDENORA DUTRA DE ALMEIDA</t>
  </si>
  <si>
    <t>DANIELLE ARAUJO DE SOUSA</t>
  </si>
  <si>
    <t>DEUSIVANIA FERREIRA TOME</t>
  </si>
  <si>
    <t>EDIMILSON DINIZ FRANCA</t>
  </si>
  <si>
    <t>EDINETE ALVES LINHARES</t>
  </si>
  <si>
    <t>EDNA FERNANDES DE SOUZA</t>
  </si>
  <si>
    <t>ELOIZE MONTEIRO DOS SANTOS</t>
  </si>
  <si>
    <t>FABIANA SANTANA DE ALMEIDA SILVEIRA</t>
  </si>
  <si>
    <t>JACSANDRA SOARES FERNANDES</t>
  </si>
  <si>
    <t>JESSIKA DE SOUSA MENDES</t>
  </si>
  <si>
    <t>JUSSEMA ALVES FERREIRA</t>
  </si>
  <si>
    <t>KADYGYDA LAMARA DE FRANCA LEITE</t>
  </si>
  <si>
    <t>KALIANE DE FARIAS MONTEIRO</t>
  </si>
  <si>
    <t>KELLY JULLYANNY ALVES DE OLIVEIRA</t>
  </si>
  <si>
    <t>LUCAS DE SOUSA FERREIRA</t>
  </si>
  <si>
    <t>MARCOS ALBERTO DE SOUSA JUNIOR</t>
  </si>
  <si>
    <t>MARIA AUXILIADORA DA SILVA RAMALHO</t>
  </si>
  <si>
    <t>MARIA GERLANIA DE OLIVEIRA</t>
  </si>
  <si>
    <t>MARKBENESIO ARAUJO GOMES</t>
  </si>
  <si>
    <t>RITA DE CASSIA FERREIRA BERNARDO</t>
  </si>
  <si>
    <t>SILDIVANIA FERREIRA DE FARIAS</t>
  </si>
  <si>
    <t>VITORIA MOURA DA SILVA</t>
  </si>
  <si>
    <t>ZILMAR DE ALMEIDA BARBOSA DANTAS</t>
  </si>
  <si>
    <t>ALIANE DA SILVA ALVES</t>
  </si>
  <si>
    <t>ANDERSON JUNIO DE SOUSA GOMES</t>
  </si>
  <si>
    <t>ANGELO MARCIO SILVA</t>
  </si>
  <si>
    <t>AUDIONE MELO DOS SANTOS</t>
  </si>
  <si>
    <t>BRUNO FORMIGA DE ALMEIDA CAVALCANTI</t>
  </si>
  <si>
    <t>CANDICE QUEIROGA GENTIL</t>
  </si>
  <si>
    <t>CASSIO RENATO SILVA QUEIROGA</t>
  </si>
  <si>
    <t>CHARLENE KELL DANTAS DOS SANTOS</t>
  </si>
  <si>
    <t>CLAUDIA JANE FORMIGA FERREIRA</t>
  </si>
  <si>
    <t>CLAUDIANA DA SILVA OLIVEIRA</t>
  </si>
  <si>
    <t>DEBORA DE ALMEIDA SANTANA</t>
  </si>
  <si>
    <t>DIOGO DA SILVA SOUSA</t>
  </si>
  <si>
    <t>EDNA ANDRADE DE MOURA</t>
  </si>
  <si>
    <t>ELIZANGELA ARAUJO DA SILVA</t>
  </si>
  <si>
    <t>ERIVANETE URTIGA DUARTE</t>
  </si>
  <si>
    <t>ESTHER TRIGUEIRO DA SILVA</t>
  </si>
  <si>
    <t>FELIPE MATIAS CASIMIRO</t>
  </si>
  <si>
    <t>FERNANDA BARBARA BEZERRA FLORENCIO FARIAS</t>
  </si>
  <si>
    <t>FRANCINETE WANDERLEY FORMIGA</t>
  </si>
  <si>
    <t>FRANCISCA NAIDE SILVA ALVES</t>
  </si>
  <si>
    <t>GABRIEL HENRIQUES DA SILVA</t>
  </si>
  <si>
    <t>HERIKA ANDREZZA BEZERRA ARRUDA</t>
  </si>
  <si>
    <t>HERMAN RAREBELL DE LIMA FERREIRA</t>
  </si>
  <si>
    <t>ILZANETE DA SILVA FERNANDES</t>
  </si>
  <si>
    <t>JESSICA FRANKLIN DA NOBREGA</t>
  </si>
  <si>
    <t>JESSICA HELLEN SILVA SOUSA DE ALMEIDA</t>
  </si>
  <si>
    <t>JHONNEK HERIKSON SILVA SOUSA</t>
  </si>
  <si>
    <t>JORGE MIGUEL LIMA OLIVEIRA</t>
  </si>
  <si>
    <t>JOSENILDA FERREIRA DOS SANTOS</t>
  </si>
  <si>
    <t>KARLA KAREN ALVES DE OLIVEIRA ARAUJO</t>
  </si>
  <si>
    <t>LUIZ FILIPE DOS SANTOS NOBRE</t>
  </si>
  <si>
    <t>MARCELA MONIQUE DE SOUSA BANDEIRA</t>
  </si>
  <si>
    <t>MARIA DO CARMO MONTEIRO</t>
  </si>
  <si>
    <t>MARIA DO SOCORRO ARAUJO RODRIGUES</t>
  </si>
  <si>
    <t>MARIA KATHYUSK FERREIRA DA SILVA</t>
  </si>
  <si>
    <t>MARIANA SANTANA FERNANDES</t>
  </si>
  <si>
    <t>MATEUS PEREIRA DA COSTA</t>
  </si>
  <si>
    <t>MAYANY RAIULI DA SILVA FERNANDES</t>
  </si>
  <si>
    <t>MILLENA VITORIA LACERDA DA SILVA</t>
  </si>
  <si>
    <t>MIRELLY DUNGA FORMIGA VIEIRA</t>
  </si>
  <si>
    <t>NEY ROBSON MEDEIROS ROCHA</t>
  </si>
  <si>
    <t>OSMAR PEREIRA TRIGUEIRO JUNIOR</t>
  </si>
  <si>
    <t>PRISCILLA THAYNA DA COSTA EVARISTO</t>
  </si>
  <si>
    <t>RAUENIA PEREIRA DOS SANTOS</t>
  </si>
  <si>
    <t>RITA DE CASSIA DE ALMEIDA FRANCA QUEIROGA</t>
  </si>
  <si>
    <t>ROMERIO ARAUJO DOS SANTOS</t>
  </si>
  <si>
    <t>SABRINA VIEIRA DE SOUSA</t>
  </si>
  <si>
    <t>SAIRON GALDINO DA SILVA</t>
  </si>
  <si>
    <t>SANDRA MARIA FORMIGA DE SOUSA RIBEIRO</t>
  </si>
  <si>
    <t>SILVIA ANDREA ANSELMO REIS</t>
  </si>
  <si>
    <t>SUEDER FABRICIO ALVES DA SILVA</t>
  </si>
  <si>
    <t>VALDERAN DE ALMEIDA QUEIROGA</t>
  </si>
  <si>
    <t>VALTERLUCIA QUEIROGA MARTINS</t>
  </si>
  <si>
    <t>ALLINE THAMARA DE SOUSA DOMINGOS</t>
  </si>
  <si>
    <t>AMELIA MARIA RODRIGUES OLIVEIRA</t>
  </si>
  <si>
    <t>AMELIA RAQUEL DE SOUSA SILVA</t>
  </si>
  <si>
    <t>ANA GABRIELLE PINTO DELFINO</t>
  </si>
  <si>
    <t>ANDRE LIMA CANDEIA</t>
  </si>
  <si>
    <t>CELIA ALMEIDA PEREIRA DE MELO</t>
  </si>
  <si>
    <t>DANIEL FERNANDES DA SILVA</t>
  </si>
  <si>
    <t>DANILO NOBRE GOMES</t>
  </si>
  <si>
    <t>ELIANE ALVES ONIAS</t>
  </si>
  <si>
    <t>ELISANGELA MEDEIROS DE ALMEIDA FERNANDES</t>
  </si>
  <si>
    <t>EMYGDIO FLORIANO DINIZ VIEIRA</t>
  </si>
  <si>
    <t>FRANCISCO ISAC SOARES LEITE</t>
  </si>
  <si>
    <t>HELAINE WELMA LIMA FELINTO</t>
  </si>
  <si>
    <t>HUGOENILDO FERNANDES DE OLIVEIRA</t>
  </si>
  <si>
    <t>JOSEANE DE CARAVAGIO SOUSA CARMELIO</t>
  </si>
  <si>
    <t>KAIO MARCELO SAORES SOUZA</t>
  </si>
  <si>
    <t>LIEGE DANTAS REIS DE CARVALHO</t>
  </si>
  <si>
    <t>LUCIA MARIA ALMEIDA DE SOUSA</t>
  </si>
  <si>
    <t>LUCIANA MARTINS DE SOUSA DANTAS</t>
  </si>
  <si>
    <t>LUCINEIDE NOBREGA ALMEIDA FERNANDES</t>
  </si>
  <si>
    <t>MARIA DA PAZ MELO FRAGOSO FORMIGA</t>
  </si>
  <si>
    <t>MARIA DAS GRACAS OLIVEIRA DANTAS</t>
  </si>
  <si>
    <t>MARIA DO SOCORRO MELO FRAGOSO FORMIGA</t>
  </si>
  <si>
    <t>MARIA DO SOCORRO SEVERO DOS SANTOS SOUSA</t>
  </si>
  <si>
    <t>PALOMA NICODEMOS FREIRES</t>
  </si>
  <si>
    <t>PATRICIA REJANE SANTOS SIQUEIRA</t>
  </si>
  <si>
    <t>SHEILA DA SILVA</t>
  </si>
  <si>
    <t>TIAGO AUGUSTO LIMA CARDOSO</t>
  </si>
  <si>
    <t>TOSCANINI PEREIRA DE OLIVEIRA</t>
  </si>
  <si>
    <t>WERCALTERY FERREIRA LOPES</t>
  </si>
  <si>
    <t>ANA GRAZIELA DE ARAUJO</t>
  </si>
  <si>
    <t>ANA PAULA SANTOS LEITE</t>
  </si>
  <si>
    <t>CONCEICAO DE ALENCAR MARQUES</t>
  </si>
  <si>
    <t>DOUGLAS KAIQUE DE ALMEIDA PORFIRIO</t>
  </si>
  <si>
    <t>FLAVIA MILENA FERREIRA RUFINO</t>
  </si>
  <si>
    <t>FRANCIMALBA BANDEIRA DE SOUSA FERNANDES</t>
  </si>
  <si>
    <t>FRANCIMARIO SALES RUFINO</t>
  </si>
  <si>
    <t>FRANCISCO DAS CHAGAS SOUSA LOPES</t>
  </si>
  <si>
    <t>IONE DOS SANTOS SEVERO FORMIGA</t>
  </si>
  <si>
    <t>ISKAIME DA SILVA SOUSA</t>
  </si>
  <si>
    <t>IVONEIDE ALVES DUTRA</t>
  </si>
  <si>
    <t>JOACEMA DA SILVA FIGUEIREDO LACERDA</t>
  </si>
  <si>
    <t>JOAO BENIGNO DE ARAUJO</t>
  </si>
  <si>
    <t>JOYCE LAYARA MOREIRA DANTAS</t>
  </si>
  <si>
    <t>KARIS AGLAIA FRANKLIN DE OLIVEIRA</t>
  </si>
  <si>
    <t>LIDIANE CRUZ ALVES DE SOUSA</t>
  </si>
  <si>
    <t>LUANA REGIA ALVES MARTINS FIRMINO</t>
  </si>
  <si>
    <t>MARCIA LUCIA SERGIO DOS SANTOS</t>
  </si>
  <si>
    <t>MARIA DAS GRACAS LACERDA DANTAS VASCONCELOS</t>
  </si>
  <si>
    <t>MARIA DO SOCORRO DE SOUSA MARTINS</t>
  </si>
  <si>
    <t>MARIA GORETTE FORMIGA DE ALMEIDA</t>
  </si>
  <si>
    <t>MARLENE LEITE DE ALMEIDA</t>
  </si>
  <si>
    <t>MIRICLEIDE OLIVEIRA MARTINS SANTANA</t>
  </si>
  <si>
    <t>PAULO HENRIQUE OLIVEIRA SILVA</t>
  </si>
  <si>
    <t>RAFAEL DE ALMEIDA SILVA</t>
  </si>
  <si>
    <t>ROMARIO RUAN MONTE RIBEIRO</t>
  </si>
  <si>
    <t>SEBASTIAO ALVES FORMIGA</t>
  </si>
  <si>
    <t>SIMONE DE SA SANTANA</t>
  </si>
  <si>
    <t>TIAGO ALMEIDA ALVES</t>
  </si>
  <si>
    <t>VALNEIDE GOMES VANDERLEI</t>
  </si>
  <si>
    <t>FRANCISCO MARCELO SILVA</t>
  </si>
  <si>
    <t>SILVIA OLIVANIA NOBRE ABRANTES</t>
  </si>
  <si>
    <t>GEANE RARIANY FERNANDES ALENCAR</t>
  </si>
  <si>
    <t>LEONARDO ALENCAR RIBEIRO</t>
  </si>
  <si>
    <t>MARIA DA CONCEICAO SOARES DA SILVA FREIRE</t>
  </si>
  <si>
    <t>RENATA RAMOS DE SOUSA</t>
  </si>
  <si>
    <t>ALINE CARLA DE MEDEIROS</t>
  </si>
  <si>
    <t>ANA GILDA FERREIRA DE ALMEIDA REGO</t>
  </si>
  <si>
    <t>ANDYARA KAREN DE FREITAS SILVA</t>
  </si>
  <si>
    <t>EDILANE NOBREGA DE MATOS</t>
  </si>
  <si>
    <t>EVERALDO ISMAEL DA SILVA</t>
  </si>
  <si>
    <t>FERNANDO ARAUJO SILVA</t>
  </si>
  <si>
    <t>FILIPE TAWA GOMES</t>
  </si>
  <si>
    <t>FLAVIA RIRELLE DA SILVA DINIZ QUEIROGA</t>
  </si>
  <si>
    <t>FRANCISCA LUANA ALVES TAVARES</t>
  </si>
  <si>
    <t>HILDEBRANDO RODRIGUES CEZAR</t>
  </si>
  <si>
    <t>IRACILDA MONICA DE OLIVEIRA PEREIRA</t>
  </si>
  <si>
    <t>IZABEL VIEIRA CARNEIRO</t>
  </si>
  <si>
    <t>JANNAYNA BELO LEANDRO</t>
  </si>
  <si>
    <t>JEFFERSON DE OLIVEIRA SILVA</t>
  </si>
  <si>
    <t>JOSE ARRUDA FILHO</t>
  </si>
  <si>
    <t>KAIO HENRIQUE VIEIRA DE SOUSA</t>
  </si>
  <si>
    <t>LUIZ ARAUJO RAMOS NETO</t>
  </si>
  <si>
    <t>MACIO BENTO BEZERRA</t>
  </si>
  <si>
    <t>MANOEL ALEXANDRE DA COSTA NETO</t>
  </si>
  <si>
    <t>MANOEL MESSIAS TRIGUEIRO DA SILVA</t>
  </si>
  <si>
    <t>MARIA DO CARMO DA SILVA PEIXOTO</t>
  </si>
  <si>
    <t>MARIA GORETE SILVA ALVES</t>
  </si>
  <si>
    <t>MARILENE DA SILVA CHAVIER</t>
  </si>
  <si>
    <t>MAYRLA CARREIRO LIMA</t>
  </si>
  <si>
    <t>PAULO HENRIQUE DE OLIVEIRA MENDES</t>
  </si>
  <si>
    <t>PAULO ROBERTO LOPES BEZERRA</t>
  </si>
  <si>
    <t>REJANE DE SOUSA FORMIGA ALMEIDA</t>
  </si>
  <si>
    <t>ROBERTA MEDEIROS GADELHA VIEIRA</t>
  </si>
  <si>
    <t>ROURRAS LEANDRO DA SILVA DANIEL</t>
  </si>
  <si>
    <t>THAYSE OLIVIA DE FARIAS</t>
  </si>
  <si>
    <t>VALDECI FREIRE DA SILVA</t>
  </si>
  <si>
    <t>AIDA MARIA BANDEIRA DE SOUSA</t>
  </si>
  <si>
    <t>ALLYSON BEZERRA DA SILVA</t>
  </si>
  <si>
    <t>ALTINA ALVES DE FRANCA</t>
  </si>
  <si>
    <t>ANDREZA DA SILVA MACHADO</t>
  </si>
  <si>
    <t>CARINA DA SILVA NASCIMENTO BATISTA</t>
  </si>
  <si>
    <t>EDNA ALVES PEREIRA</t>
  </si>
  <si>
    <t>FRANCINETE DA SILVA SANTOS</t>
  </si>
  <si>
    <t>IDALICE VIVIANE QUEIROGA CASSIMIRO</t>
  </si>
  <si>
    <t>JOANA JULIANA LIMA OLIVEIRA</t>
  </si>
  <si>
    <t>JOHENNA DA SILVA BATISTA</t>
  </si>
  <si>
    <t>JOSE DE SOUSA SANTOS</t>
  </si>
  <si>
    <t>JOSE VIEIRA FILHO</t>
  </si>
  <si>
    <t>LEANDRO FERNANDES DE LACERDA</t>
  </si>
  <si>
    <t>LINDALVA URTIGA DA COSTA OLIVEIRA</t>
  </si>
  <si>
    <t>LUCIANA DO NASCIMENTO FERREIRA DE ASSIS</t>
  </si>
  <si>
    <t>MARIA DAS NEVES DE SOUSA VIEIRA</t>
  </si>
  <si>
    <t>MARIA GORETT ALMEIDA LACERDA FERNANDES</t>
  </si>
  <si>
    <t>MAYSA CARREIRO LIMA</t>
  </si>
  <si>
    <t>MONASSES MARQUES DA NOBREGA</t>
  </si>
  <si>
    <t>PALOMA PEREIRA DE SOUSA</t>
  </si>
  <si>
    <t>RAFAEL FERNANDES DE ANDRADE</t>
  </si>
  <si>
    <t>RODRIGO DE SOUSA ALMEIDA CANDEIA</t>
  </si>
  <si>
    <t>VANESSA MARTINS LOPES</t>
  </si>
  <si>
    <t>VICENTE DE PAULA PIRES QUEIROGA</t>
  </si>
  <si>
    <t>ADELIANE LINHARES DE LIMA</t>
  </si>
  <si>
    <t>ADRIANO FILGUEIRA WANDERLEY</t>
  </si>
  <si>
    <t>ALANNE DA COSTA ALMEIDA GOMES</t>
  </si>
  <si>
    <t>ALBA DE ASSIS GOMES FEITOSA</t>
  </si>
  <si>
    <t>ALENILSON DE SOUSA NOBRE</t>
  </si>
  <si>
    <t>ALZENIRA TRIGUEIRO DA SILVA QUEIROGA</t>
  </si>
  <si>
    <t>ANA PAULA MEDEIROS GOMES</t>
  </si>
  <si>
    <t>ANTONIO DOMINGOS NETO</t>
  </si>
  <si>
    <t>AYANNE MAYELLE DA SILVA FERREIRA</t>
  </si>
  <si>
    <t>CLAUDEILDA DOS SANTOS QUEIROGA</t>
  </si>
  <si>
    <t>DEBORA FELINTO PEREIRA MOURA</t>
  </si>
  <si>
    <t>DIVANETE DOS SANTOS FELIX</t>
  </si>
  <si>
    <t>EDIVANDA ALMEIDA DE ARAUJO</t>
  </si>
  <si>
    <t>ELIANA FERREIRA DOS SANTOS</t>
  </si>
  <si>
    <t>ELIZA ALMEIDA DA COSTA</t>
  </si>
  <si>
    <t>ELNY ALVES ONIAS</t>
  </si>
  <si>
    <t>ELYSAMA BENIGNA RODRIGUES BRITO</t>
  </si>
  <si>
    <t>EVA BELO LEANDRO DE ARAUJO</t>
  </si>
  <si>
    <t>FABIANA ALMEIDA BARBOSA</t>
  </si>
  <si>
    <t>FRANCISCA BRASILINA DE OLIVEIRA NETA</t>
  </si>
  <si>
    <t>GEOVANNA MARIA DE MATOS</t>
  </si>
  <si>
    <t>GERALDO DE SOUSA LEITE</t>
  </si>
  <si>
    <t>GILVANIA ALVES DE OLIVEIRA</t>
  </si>
  <si>
    <t>HUGO DE OLIVEIRA SOUSA</t>
  </si>
  <si>
    <t>IVISLANNE DE SOUSA QUEIROGA LACERDA</t>
  </si>
  <si>
    <t>JANE SINARA CLEMENTINO DE ANDRADE</t>
  </si>
  <si>
    <t>JANNY EYRY FARIAS SOUZA DE ARAUJO</t>
  </si>
  <si>
    <t>JESSE BENIGNO DE ARAUJO</t>
  </si>
  <si>
    <t>JOCELIO DE SOUSA MARTINS</t>
  </si>
  <si>
    <t>JOSE ALVES CALADO NETO</t>
  </si>
  <si>
    <t>JOSE FERNANDES NETO</t>
  </si>
  <si>
    <t>JOSE LUCENA DE MEDEIROS</t>
  </si>
  <si>
    <t>JOSE NILSON DE MATOS FERNANDES</t>
  </si>
  <si>
    <t>JULYANA BARBOSA DE MEDEIROS</t>
  </si>
  <si>
    <t>KELLISON FEITOSA SOARES</t>
  </si>
  <si>
    <t>KYSCIA GADELHA DE LIMA</t>
  </si>
  <si>
    <t>LAIRTON GERALDO FORMIGA ALVES</t>
  </si>
  <si>
    <t>LOURIVAL DE OLIVEIRA NOBREGA FILHO</t>
  </si>
  <si>
    <t>LUCAS ROSA DA SILVA</t>
  </si>
  <si>
    <t>LUCI CLEIDE FARIAS SOARES SOUSA</t>
  </si>
  <si>
    <t>LUIZ BARBOSA NETO</t>
  </si>
  <si>
    <t>MAILSON MATOS PEREIRA</t>
  </si>
  <si>
    <t>MANOEL FRANCISCO DO REGO NETO</t>
  </si>
  <si>
    <t>MARCICLEIDE DE SOUSA ASSIS DANTAS</t>
  </si>
  <si>
    <t>MARIA APARECIDA CALADO DE OLIVEIRA DANTAS</t>
  </si>
  <si>
    <t>MARIA AUXILIADORA GOMES TEOTONIO ALVES</t>
  </si>
  <si>
    <t>MARIA CLEUSIENE ALVES FIGUEIREDO DA COSTA</t>
  </si>
  <si>
    <t>MARIA DO O FELIX PEREIRA</t>
  </si>
  <si>
    <t>MARIA DO ROSARIO CALADO DE ARAUJO</t>
  </si>
  <si>
    <t>MARIA FORMIGA DOS SANTOS ROSENDO</t>
  </si>
  <si>
    <t>MARIA HELENA ROSADO TRIGUEIRO ARNAUD</t>
  </si>
  <si>
    <t>MAYARA GOMES DE ASSIS GADELHA SANTOS</t>
  </si>
  <si>
    <t>MILENA VANESSA ALMEIDA LACERDA</t>
  </si>
  <si>
    <t>PAULA FRANCINETE LEITE PIRES</t>
  </si>
  <si>
    <t>PAULO ARAUJO DINIZ FILHO</t>
  </si>
  <si>
    <t>REGINALDO LEANDRO VIEIRA JUNIOR</t>
  </si>
  <si>
    <t>RICK ALLEN DE LIMA FERREIRA</t>
  </si>
  <si>
    <t>RUAN DA SILVA SANTOS</t>
  </si>
  <si>
    <t>SANDRA REGINA DE OLIVEIRA LUCIO</t>
  </si>
  <si>
    <t>SONIA MARIA BATISTA DE SOUSA</t>
  </si>
  <si>
    <t>TABIRA OLIVEIRA CORTEZ COSTA</t>
  </si>
  <si>
    <t>TACIANA SANTOS ASSIS PINHEIRO</t>
  </si>
  <si>
    <t>TAMARA ANDREZA MONTEIRO DE LIMA QUEIROGA</t>
  </si>
  <si>
    <t>TARCIVAN MONTEIRO FORMIGA</t>
  </si>
  <si>
    <t>TERESA EMILIA BEZERRA RODRIGUES ARRUDA</t>
  </si>
  <si>
    <t>VANDERLAN DANTAS DE LIMA</t>
  </si>
  <si>
    <t>VANESSA CRISTINA BENTO SANTANA</t>
  </si>
  <si>
    <t>WAN WALLES PEREIRA NUNES</t>
  </si>
  <si>
    <t>WELLY CRISTINA MONTEIRO DA SILVA</t>
  </si>
  <si>
    <t>WENDEL DA SILVA LIMA</t>
  </si>
  <si>
    <t>WILLAME MENDES DA SILVA</t>
  </si>
  <si>
    <t>YOHANNE SUNALLY MEDEIROS SOUTO DE ASSIS</t>
  </si>
  <si>
    <t>ZULEIDE DE ALMEIDA MARTINS LOURENCO</t>
  </si>
  <si>
    <t>ANDERSON GUILHERME ARAUJO</t>
  </si>
  <si>
    <t>ANTHONY LUAN ARAUJO DE SOUZA</t>
  </si>
  <si>
    <t>ANTONIO RODRIGUES DA SILVA</t>
  </si>
  <si>
    <t>BIZANTINA SILVINO LEITE</t>
  </si>
  <si>
    <t>BRENDO PEREIRA MEDEIROS</t>
  </si>
  <si>
    <t>CAIO DOS SANTOS FARIAS</t>
  </si>
  <si>
    <t>CARLOS ANTONIO PONTES GOMES</t>
  </si>
  <si>
    <t>CARLOS MAGNO ALMEIDA DOS SANTOS</t>
  </si>
  <si>
    <t>CLAUGERMANA DA SILVA FERNANDES</t>
  </si>
  <si>
    <t>DANIELLY MABEL FORMIGA LEITE DE ALMEIDA</t>
  </si>
  <si>
    <t>EDJANE LINHARES DE ARAUJO FERREIRA</t>
  </si>
  <si>
    <t>EIANNY CECILIA DE ABRANTES PONTES E ALMEIDA</t>
  </si>
  <si>
    <t>ELANA BENTO RODRIGUES</t>
  </si>
  <si>
    <t>ELZA MARIA LUCIA DE ASSIS SA</t>
  </si>
  <si>
    <t>EVA ISMAEL DA SILVA</t>
  </si>
  <si>
    <t>FRANCICLEIDE FERREIRA DE MELO GUIMARAES</t>
  </si>
  <si>
    <t>FRANCIELIO ARRUDA FERNANDES</t>
  </si>
  <si>
    <t>FRANCISCO KERLES RAMALHO</t>
  </si>
  <si>
    <t>GILBERTO DE SOUSA SILVA</t>
  </si>
  <si>
    <t>GIZELDA DE SOUSA CARNEIRO</t>
  </si>
  <si>
    <t>JESSIKA ARRUDA FORMIGA GOMES</t>
  </si>
  <si>
    <t>JOAO ARAUJO CAVALCANTE SEGUNDO</t>
  </si>
  <si>
    <t>JOAO FELINTO DE SOUSA NETO</t>
  </si>
  <si>
    <t>JUCICLEIDE DOS SANTOS PEREIRA</t>
  </si>
  <si>
    <t>KARISNELY DE ALMEIDA LINHARES</t>
  </si>
  <si>
    <t>LUCICLEIDE DE SOUSA ALVES</t>
  </si>
  <si>
    <t>LUTHER VASQUE VIEIRA</t>
  </si>
  <si>
    <t>LUZINEIDE DA SILVA MARTINS RAMOS</t>
  </si>
  <si>
    <t>MARIA DAS GRACAS DA SILVA PEREIRA</t>
  </si>
  <si>
    <t>MARIA DE FATIMA BARRETO ARAUJO</t>
  </si>
  <si>
    <t>MARIA DETE LOPES FORMIGA</t>
  </si>
  <si>
    <t>MARIA DO CEU DE MATOS SOUSA</t>
  </si>
  <si>
    <t>MARIA DO SOCORRO MONTE RIBEIRO</t>
  </si>
  <si>
    <t>MARIA HELENA DA SILVA</t>
  </si>
  <si>
    <t>MAYARA MILLENA MOREIRA FORMIGA BEZERRA</t>
  </si>
  <si>
    <t>RAIMUNDO LOURENCO NETO</t>
  </si>
  <si>
    <t>RENILDA BEZERRA DE MEDEIROS WANDERLEY</t>
  </si>
  <si>
    <t>ROOSELIT ALVES HERCULANO FORMIGA</t>
  </si>
  <si>
    <t>SEVERINA PEREIRA DE SOUSA FERREIRA</t>
  </si>
  <si>
    <t>THIAGO MARTINS DE SOUSA</t>
  </si>
  <si>
    <t>VANESSA KELLY DE SOUSA NOBREGA</t>
  </si>
  <si>
    <t>VICENTE HONORIO DE QUEIROGA NETO</t>
  </si>
  <si>
    <t>WALFREDO ALVES DOS SANTOS</t>
  </si>
  <si>
    <t>WILTEMBERG LIMA DA SILVA</t>
  </si>
  <si>
    <t>ZULEIDE FORMIGA PEREIRA CAMINHA</t>
  </si>
  <si>
    <t>ADELIANA FERREIRA FORMIGA LOPES</t>
  </si>
  <si>
    <t>MARIA VITORIA DE SOUSA LEITE</t>
  </si>
  <si>
    <t>ALINE DA COSTA NASCIMENTO</t>
  </si>
  <si>
    <t>ALDENIA FERREIRA BANDEIRA</t>
  </si>
  <si>
    <t>BEATRIZ FERREIRA CASSIANO</t>
  </si>
  <si>
    <t>CLEOMARCIA NOBREGA DE SOUSA</t>
  </si>
  <si>
    <t>DAMIAO CARVALHO BEZERRA</t>
  </si>
  <si>
    <t>DIEGO LEITE DOS SANTOS</t>
  </si>
  <si>
    <t>DINA ALVES DANTAS</t>
  </si>
  <si>
    <t>ELAINE CRISTINA ALMEIDA DE MELO</t>
  </si>
  <si>
    <t>FERNANDA FERREIRA DE SOUSA</t>
  </si>
  <si>
    <t>FLAVIO VIEIRA CARVALHO DA SILVA</t>
  </si>
  <si>
    <t>FRANCILEIDE DOS SANTOS COSTA</t>
  </si>
  <si>
    <t>FRANCISCA FAUSTINO DA SILVA NETA</t>
  </si>
  <si>
    <t>GERLANE ROQUE DA SILVA</t>
  </si>
  <si>
    <t>GILDEVANIA LOPES SOARES</t>
  </si>
  <si>
    <t>GIOVANNA NOBREGA DE LIMA LOPES</t>
  </si>
  <si>
    <t>JOAQUIM ADONIAS DANTAS NETO</t>
  </si>
  <si>
    <t>JOELMA DE SOUSA ALVES</t>
  </si>
  <si>
    <t>JOSE KAIQUE DE LIMA FREITAS</t>
  </si>
  <si>
    <t>JOSE LEANDRO DA SILVA SOUSA</t>
  </si>
  <si>
    <t>MARCELINO FORTUNATO DOS SANTOS NETO</t>
  </si>
  <si>
    <t>MARIA LAURENIZE DE OLIVEIRA CAVALCANTE</t>
  </si>
  <si>
    <t>MARILIA CASSIANO DA COSTA</t>
  </si>
  <si>
    <t>MONNA LISA SILVA OLIMPIO SOUSA</t>
  </si>
  <si>
    <t>RAFAELA KARLA TRIGUEIRO ROSADO</t>
  </si>
  <si>
    <t>RAVENA VALCACER DE MEDEIROS</t>
  </si>
  <si>
    <t>TEOFILO DE OLIVEIRA NETO</t>
  </si>
  <si>
    <t>VIRNNA LIVIA SILVA QUEIROGA SOUSA</t>
  </si>
  <si>
    <t>ANA PAULA MACHADO DA NOBREGA</t>
  </si>
  <si>
    <t>CONCITA RODRIGUES DA SILVA QUEIROGA</t>
  </si>
  <si>
    <t>CRISTINA DO AMARAL OLIVEIRA</t>
  </si>
  <si>
    <t>ELBA LEANDRO NOBREGA E PEREIRA</t>
  </si>
  <si>
    <t>EVERTTON LOPES DE QUEIROZ</t>
  </si>
  <si>
    <t>FILIPE DA NOBREGA PEREIRA</t>
  </si>
  <si>
    <t>FRANCISCO DE ASSIS DE SOUSA</t>
  </si>
  <si>
    <t>GABRIELA NOBREGA ALVES</t>
  </si>
  <si>
    <t>HELLEN ALESSANDRA DE SA BEZERRA</t>
  </si>
  <si>
    <t>IGOR NOBREGA ALVES</t>
  </si>
  <si>
    <t>JAYNE SOARES SANTOS</t>
  </si>
  <si>
    <t>JESSEAN CARLOS FERREIRA DE SOUSA</t>
  </si>
  <si>
    <t>JOSE ANTONIO FREIRE FORMIGA MARTINS</t>
  </si>
  <si>
    <t>JOSIVAL AVELINO DOS SANTOS JUNIOR</t>
  </si>
  <si>
    <t>KATIANNE CRISTINNE DE MEDEIROS</t>
  </si>
  <si>
    <t>NAYARA BARBOSA ALMEIDA</t>
  </si>
  <si>
    <t>REBECCA RUHAMA GOMES BARBOSA</t>
  </si>
  <si>
    <t>RENATO DE QUEIROGA COSTA</t>
  </si>
  <si>
    <t>RODOPHO RUBENS ARAUJO DANTAS</t>
  </si>
  <si>
    <t>RONALDO DANTAS MARTINS</t>
  </si>
  <si>
    <t>SANDRA MARIA DE SOUSA ARAUJO</t>
  </si>
  <si>
    <t>SIDERLANIA DE SOUSA SILVA LIMA</t>
  </si>
  <si>
    <t>VERONICA DAS NEVES ROCHA</t>
  </si>
  <si>
    <t>ALEXANDRINA ALVES DE OLIVEIRA</t>
  </si>
  <si>
    <t>DANILO MARTINS DO NASCIMENTO</t>
  </si>
  <si>
    <t>ESPEDITO GOMES DE ARAUJO</t>
  </si>
  <si>
    <t>EULINA DANTAS DE LIMA MONTEIRO</t>
  </si>
  <si>
    <t>EVILY RAMONA MACEDO DO NASCIMENTO</t>
  </si>
  <si>
    <t>FRANCIONE GOMES SILVA</t>
  </si>
  <si>
    <t>JOSE SAVIO GUILHERME DE MEDEIROS</t>
  </si>
  <si>
    <t>KARLA ARAUJO FERREIRA</t>
  </si>
  <si>
    <t>KARLOS DE MEDEIROS FERNANDES</t>
  </si>
  <si>
    <t>LORENA DOS SANTOS CHAGAS</t>
  </si>
  <si>
    <t>MARA ARAUJO FERREIRA</t>
  </si>
  <si>
    <t>MARIA DE FATIMA LIMA PEREIRA</t>
  </si>
  <si>
    <t>MARIA GOMES NOBRE</t>
  </si>
  <si>
    <t>MARIA GORETTI DIAS DE ARAUJO</t>
  </si>
  <si>
    <t>MARINA DE ARAUJO MONTEIRO</t>
  </si>
  <si>
    <t>MATEUS PATRICIO BARBOSA PEREIRA</t>
  </si>
  <si>
    <t>MIRIAM DIAS DE ARAUJO VINEZOF</t>
  </si>
  <si>
    <t>SALEZIA GOMES XAVIER</t>
  </si>
  <si>
    <t>SAMUEL OLINTO FERREIRA</t>
  </si>
  <si>
    <t>ALESSANDRA ERICA RODRIGUES DAS NEVES</t>
  </si>
  <si>
    <t>ALINE DANTAS TAVARES</t>
  </si>
  <si>
    <t>ALMIRA DANTAS TAVARES</t>
  </si>
  <si>
    <t>ANTONIO AMORIM DE ARAUJO</t>
  </si>
  <si>
    <t>BEATRIZ DOS SANTOS SATIRO</t>
  </si>
  <si>
    <t>DAENNE BEZERRA FALCAO</t>
  </si>
  <si>
    <t>EDILAINE LOURENCO DA SILVA</t>
  </si>
  <si>
    <t>EDJANE DE OLIVEIRA TERTO</t>
  </si>
  <si>
    <t>ELTON GOMES AVELINO DE LIMA</t>
  </si>
  <si>
    <t>FELIPE FRANCISCO RIBEIRO DE MACEDO</t>
  </si>
  <si>
    <t>FERNANDO LEITE FREITAS</t>
  </si>
  <si>
    <t>GILMARA BRITO DE OLIVEIRA</t>
  </si>
  <si>
    <t>GILSON FERNANDES GOMES</t>
  </si>
  <si>
    <t>HOSANA DE BARROS SILVA</t>
  </si>
  <si>
    <t>IRACILDA BARBOSA MAIA</t>
  </si>
  <si>
    <t>IRANEIDE BARBOSA MAIA</t>
  </si>
  <si>
    <t>IVANILDA BARBOSA MAIA SANTANA</t>
  </si>
  <si>
    <t>JACQUELINE DO NASCIMENTO RODRIGUES</t>
  </si>
  <si>
    <t>JAQUELINE CIRIACO DA COSTA</t>
  </si>
  <si>
    <t>JOAO BARBOSA DE LIMA</t>
  </si>
  <si>
    <t>JOSE DE OLIVEIRA LIMA</t>
  </si>
  <si>
    <t>JOSE MARCOS GOMES RODRIGUES</t>
  </si>
  <si>
    <t>JOSE MESSIAS GENUINO BORGES</t>
  </si>
  <si>
    <t>LUCIA VIRGINIO DOS SANTOS RODRIGUES</t>
  </si>
  <si>
    <t>LUZIA FRANCELINO SOARES DA SILVA</t>
  </si>
  <si>
    <t>MARIA CLARA DOS PASSOS PADILHA</t>
  </si>
  <si>
    <t>MARIA DA LUZ COSME DOS SANTOS</t>
  </si>
  <si>
    <t>MATHEUS LUCAS DE LUCENA PEREIRA</t>
  </si>
  <si>
    <t>MILENA VERISSIMO BARBOSA</t>
  </si>
  <si>
    <t>RITA DE CASSIA PEREIRA DA SILVA</t>
  </si>
  <si>
    <t>ROSELINA FRANCISCA DUARTE</t>
  </si>
  <si>
    <t>ROSILDA DE AZEVEDO BERNARDO</t>
  </si>
  <si>
    <t>TIAGO JOSE BEZERRA DA SILVA</t>
  </si>
  <si>
    <t>VALMIR ALVES DOS SANTOS JUNIOR</t>
  </si>
  <si>
    <t>WASHINGTON DOS SANTOS CAMPOS</t>
  </si>
  <si>
    <t>AGUINALDO CIRIACO DA SILVA</t>
  </si>
  <si>
    <t>AMECIAS VIRGILIO DA COSTA</t>
  </si>
  <si>
    <t>ANA MARIA FERNANDES DO NASCIMENTO</t>
  </si>
  <si>
    <t>ANYHELEN PADILHA DA CRUZ</t>
  </si>
  <si>
    <t>CARLOS ALBERTO DOMINGOS</t>
  </si>
  <si>
    <t>CECILIA PESSOA GOMES</t>
  </si>
  <si>
    <t>CRISTIANE DOMINGOS GOMES</t>
  </si>
  <si>
    <t>DEBORA ELLEN FELIX BARBOSA</t>
  </si>
  <si>
    <t>EDNA VIEIRA DOS SANTOS</t>
  </si>
  <si>
    <t>ELIANE GOMES CIRIACO</t>
  </si>
  <si>
    <t>ERNESTO FAUSTINO BATISTA</t>
  </si>
  <si>
    <t>ESDRES GOMES CIRIACO</t>
  </si>
  <si>
    <t>GEANE AURELIANO DOS SANTOS</t>
  </si>
  <si>
    <t>GENILSON BATISTA DE MELO</t>
  </si>
  <si>
    <t>IDALINA APARECIDA DUARTE DE LIMA</t>
  </si>
  <si>
    <t>IRACI MARIA DA CONCEICAO</t>
  </si>
  <si>
    <t>IRATAN CIRIACO DA SILVA</t>
  </si>
  <si>
    <t>ISLEY FREIRE VIEIRA</t>
  </si>
  <si>
    <t>JAILSON DOS SANTOS AURELIANO</t>
  </si>
  <si>
    <t>JOAO MANOEL NERIS</t>
  </si>
  <si>
    <t>JOELMA FELIX BARBOSA</t>
  </si>
  <si>
    <t>JOSE FAUSTINO NERIS</t>
  </si>
  <si>
    <t>JOSE FRANCISCO DA SILVA</t>
  </si>
  <si>
    <t>JOSEILSON CIRIACO DA SILVA</t>
  </si>
  <si>
    <t>JUCELIA DELFINO SOARES DE MELO</t>
  </si>
  <si>
    <t>JUNIOR FELIX DE LIMA</t>
  </si>
  <si>
    <t>JURACY DAYSE DELFINO SOARES</t>
  </si>
  <si>
    <t>KYARA LIGIA ROCHA OLIVEIRA DA SILVA</t>
  </si>
  <si>
    <t>LEILANE MOREIRA DE LIMA DE SOUZA</t>
  </si>
  <si>
    <t>LINDOMAR CIRIACO DA SILVA</t>
  </si>
  <si>
    <t>LUCAS GOMES DA SILVA</t>
  </si>
  <si>
    <t>LUCIANO MANOEL DOS SANTOS</t>
  </si>
  <si>
    <t>LUCIELMA FAUSTINO DA COSTA</t>
  </si>
  <si>
    <t>MARIA DO SOCORRO BATISTA</t>
  </si>
  <si>
    <t>MARIA GORETH ROCHA DE OLIVEIRA</t>
  </si>
  <si>
    <t>MARIA JOSE DE MELO SOARES</t>
  </si>
  <si>
    <t>MARIA JOSE LEANDRO DA SILVA</t>
  </si>
  <si>
    <t>MARIA SONIA BARBALHO DE MACEDO</t>
  </si>
  <si>
    <t>MARICELIA GILBERTO DOS SANTOS</t>
  </si>
  <si>
    <t>MARINANGELA DOS SANTOS MENDONCA</t>
  </si>
  <si>
    <t>MARLI FAUSTINO GOMES</t>
  </si>
  <si>
    <t>MARTA FREIRE DOMINGOS DA SILVA</t>
  </si>
  <si>
    <t>MAURICIO DOS SANTOS LIRA MENDES</t>
  </si>
  <si>
    <t>MERCIA CASSIANO SOARES DA SILVA</t>
  </si>
  <si>
    <t>PEDRO TIAGO DE SOUZA</t>
  </si>
  <si>
    <t>ROBERTO CARLOS BATISTA</t>
  </si>
  <si>
    <t>RONOALDO SILVA CAVALCANTE</t>
  </si>
  <si>
    <t>ROSEMERE CIRIACO DA SILVA</t>
  </si>
  <si>
    <t>ROSILENE CIRIACO DA SILVA</t>
  </si>
  <si>
    <t>SAMUEL FREIRE DOMINGOS</t>
  </si>
  <si>
    <t>SEVERINO DO RAMO FERNANDES DA SILVA NETO</t>
  </si>
  <si>
    <t>SUELI VIEIRA DOMINGOS</t>
  </si>
  <si>
    <t>VALBERLAN LIMA FELIX</t>
  </si>
  <si>
    <t>VALDENICE DE OLIVEIRA LIMA</t>
  </si>
  <si>
    <t>ZENILDA DOMINGOS DA SILVA</t>
  </si>
  <si>
    <t>ADELSON PEREIRA DOS SANTOS POTIGUARA</t>
  </si>
  <si>
    <t>ANA AMELIA RICARDO PADILHA</t>
  </si>
  <si>
    <t>ANA CLAUDIA BARBOSA DO ROSARIO</t>
  </si>
  <si>
    <t>ANA CLEIDE COSTA DOS SANTOS SOUZA</t>
  </si>
  <si>
    <t>ANDREA CANDIDO DO NASCIMENTO</t>
  </si>
  <si>
    <t>ANGELICA EVANGELISTA MARQUES DA SILVA</t>
  </si>
  <si>
    <t>ANGELICA MARIA DE SOUZA MACIEL</t>
  </si>
  <si>
    <t>ANTONIA LOURENCO FIDELIS</t>
  </si>
  <si>
    <t>ANTONIO DIOCLECIO FERREIRA</t>
  </si>
  <si>
    <t>AUDENIVIA SANTOS DE OLIVEIRA</t>
  </si>
  <si>
    <t>CLARA ELYS PEREIRA BERNARDO DA SILVA</t>
  </si>
  <si>
    <t>CLAUDEMIRA PEREIRA DOS SANTOS</t>
  </si>
  <si>
    <t>CRISTIANE FERREIRA PADILHA</t>
  </si>
  <si>
    <t>CRIZELBA FERREIRA PADILHA DOS SANTOS</t>
  </si>
  <si>
    <t>DILMA MAURICIO DO NASCIMENTO</t>
  </si>
  <si>
    <t>ELEN DAYANE DA CONCEICAO VICENTE</t>
  </si>
  <si>
    <t>ERIVANIA LIMA BARBOSA</t>
  </si>
  <si>
    <t>FRANCINALDO FERREIRA CANDIDO DE OLIVEIRA</t>
  </si>
  <si>
    <t>FRANCISCO DE ASSIS JUNIOR</t>
  </si>
  <si>
    <t>FRANCISCO JACINTO DE OLIVEIRA</t>
  </si>
  <si>
    <t>GUARIM EVANGELISTA MARQUES</t>
  </si>
  <si>
    <t>ILDEFONSO EVANGELISTA MARQUES</t>
  </si>
  <si>
    <t>IVAN MAXIMIANO DA SILVA</t>
  </si>
  <si>
    <t>JAMILE JESSICA PADILHA RODRIGUES</t>
  </si>
  <si>
    <t>JOANE SANTOS RIBEIRO</t>
  </si>
  <si>
    <t>JOCILENE SOARES FERNANDES</t>
  </si>
  <si>
    <t>JOHNNY EMANUEL SILVA MARQUES</t>
  </si>
  <si>
    <t>JONATHAS SILVA MARQUES</t>
  </si>
  <si>
    <t>JOSE CLAUDIO BARBOSA DO ROSARIO</t>
  </si>
  <si>
    <t>JOSE PESSOA GOMES</t>
  </si>
  <si>
    <t>JULIANA MARIA DA CONCEICAO</t>
  </si>
  <si>
    <t>JUSSARA CLEMENTINO SOARES</t>
  </si>
  <si>
    <t>JUSSIEL FRANCA DA SILVA</t>
  </si>
  <si>
    <t>LILIA DO CARMO DE AZEVEDO</t>
  </si>
  <si>
    <t>MARCIO BEZERRA DE LIMA</t>
  </si>
  <si>
    <t>MARIA AMELIA FERREIRA PADILHA</t>
  </si>
  <si>
    <t>MARIA BETANIA SANTOS DA SILVA DE OLIVEIRA</t>
  </si>
  <si>
    <t>MARIA DOS NAVEGANTES DA SILVA FERREIRA</t>
  </si>
  <si>
    <t>MARIA JOSE SOARES DA SILVA</t>
  </si>
  <si>
    <t>MAYARA FERNANDES DE SANTANA</t>
  </si>
  <si>
    <t>MIRIAM GOMES DO NASCIMENTO</t>
  </si>
  <si>
    <t>POLIANA MARIA DA SILVA RAMOS DE LIMA</t>
  </si>
  <si>
    <t>RAILTON RODRIGUES DUARTE</t>
  </si>
  <si>
    <t>RANYERE LAMONIER PADILHA DOS SANTOS</t>
  </si>
  <si>
    <t>ROSELIA DUARTE DA SILVA</t>
  </si>
  <si>
    <t>ROSILANE SILVA DE OLIVEIRA LIMA</t>
  </si>
  <si>
    <t>ROSILDA CORREIA</t>
  </si>
  <si>
    <t>SIMONE DE ARAUJO SILVA</t>
  </si>
  <si>
    <t>TAHIGUARA FERREIRA DA SILVA</t>
  </si>
  <si>
    <t>VALMIR ALVES DOS SANTOS</t>
  </si>
  <si>
    <t>ANA JESSICA DA SILVA FERREIRA LIMA</t>
  </si>
  <si>
    <t>DAYANE PEREIRA BENEDITO</t>
  </si>
  <si>
    <t>FRANCISCO SOARES DE LIMA</t>
  </si>
  <si>
    <t>GABRIEL DA NOBREGA MONTEIRO</t>
  </si>
  <si>
    <t>GUSTAVO GOMES DE ALMEIDA MACHADO</t>
  </si>
  <si>
    <t>JAQUELINE LIMA DA SILVA</t>
  </si>
  <si>
    <t>JOAO BELISIO BARTOLOMEU DE FARIAS</t>
  </si>
  <si>
    <t>JOELMA SILVA DO NASCIMENTO GOMES</t>
  </si>
  <si>
    <t>JOSINALDO DA SILVA</t>
  </si>
  <si>
    <t>JOSINEIDE ARAUJO SILVA DE BRITO</t>
  </si>
  <si>
    <t>JUCARA MARIA DE FRANCA SILVA</t>
  </si>
  <si>
    <t>LIDIANE MOREIRA SILVA DE BRITO</t>
  </si>
  <si>
    <t>MARCELA MELO DOS SANTOS</t>
  </si>
  <si>
    <t>MARIA CECILIA PAULINO LEITE</t>
  </si>
  <si>
    <t>MARLEY DENNER VALENTE DE ANDRADE</t>
  </si>
  <si>
    <t>MILENA MENDONCA DA SILVA</t>
  </si>
  <si>
    <t>NATALIA DE SOUZA DOS SANTOS</t>
  </si>
  <si>
    <t>PAULO VINICIUS DE ARAUJO DOS SANTOS</t>
  </si>
  <si>
    <t>POLIANI SANTOS DA SILVA</t>
  </si>
  <si>
    <t>RODANIM RAMOM CARLOS DA SILVA</t>
  </si>
  <si>
    <t>TACIANA NASCIMENTO DE ANDRADE</t>
  </si>
  <si>
    <t>THAIS DE OLIVEIRA LIMA SILVA</t>
  </si>
  <si>
    <t>VANESSA CARLA COELHO DE LIMA</t>
  </si>
  <si>
    <t>ADAILTON FELICIANO DA SILVA</t>
  </si>
  <si>
    <t>ADENILCE GOMES DE SOUZA</t>
  </si>
  <si>
    <t>DAMIANA FERNANDES DE SOUSA</t>
  </si>
  <si>
    <t>DIOCELIO MAGNO DANTAS</t>
  </si>
  <si>
    <t>DIONIZIA ARAUJO DE SOUZA</t>
  </si>
  <si>
    <t>ELINEIDE SANTOS DA CONCEICAO</t>
  </si>
  <si>
    <t>EVANDRO FAUSTINO DOS SANTOS</t>
  </si>
  <si>
    <t>IVANILDO PEDRO DOS SANTOS</t>
  </si>
  <si>
    <t>JOSE ANTONIO PEREIRA</t>
  </si>
  <si>
    <t>JOSE GILSON DE SOUZA</t>
  </si>
  <si>
    <t>JUCIARA JOSE DOS SANTOS</t>
  </si>
  <si>
    <t>LIDIANE MORAIS FIDELIS</t>
  </si>
  <si>
    <t>LUCAS OLIVEIRA DO ROSARIO</t>
  </si>
  <si>
    <t>MARCELINI NASCIMENTO ARAUJO DE OLIVEIRA</t>
  </si>
  <si>
    <t>MARIA BETANIA SILVA SANTIAGO</t>
  </si>
  <si>
    <t>MARIA DE FATIMA GOMES BECO</t>
  </si>
  <si>
    <t>MARIA EDINA DOS SANTOS</t>
  </si>
  <si>
    <t>MICHELLY DORNELAS SANTOS DE OLIVEIRA</t>
  </si>
  <si>
    <t>NATIANE DE CARVALHO SILVA DE ARAUJO</t>
  </si>
  <si>
    <t>PATRICIA SANTOS DE SENA FERREIRA</t>
  </si>
  <si>
    <t>PAULA CABRAL DE SOUZA NATIVO</t>
  </si>
  <si>
    <t>TAINARA FAUSTINO DOS SANTOS</t>
  </si>
  <si>
    <t>TATIANE SANTOS DA SILVA</t>
  </si>
  <si>
    <t>TOBIAS PAULO DE LIMA</t>
  </si>
  <si>
    <t>ZENAIDE DE MELO SILVA</t>
  </si>
  <si>
    <t>ALEX GOMES DA SILVA</t>
  </si>
  <si>
    <t>BARBARA ROQUE DA COSTA SOUZA LISBOA</t>
  </si>
  <si>
    <t>EDMILSON PONTES DE OLIVEIRA</t>
  </si>
  <si>
    <t>FRANCICLEIDE TAYSA DO NASCIMENTO</t>
  </si>
  <si>
    <t>JANIELY MARIA DA SILVA</t>
  </si>
  <si>
    <t>JONAS SILVESTRE DA SILVA NETTO</t>
  </si>
  <si>
    <t>JOSEFA EDNA AMANCIO</t>
  </si>
  <si>
    <t>JOSIVAN BARBALHO DA SILVA</t>
  </si>
  <si>
    <t>LENIRA LISBOA DA SILVA</t>
  </si>
  <si>
    <t>LUCAS SANTOS DA SILVA</t>
  </si>
  <si>
    <t>LUCIANA FERNANDES LINHARES</t>
  </si>
  <si>
    <t>MARIA ALEXISANDRA FARIAS DA SILVA</t>
  </si>
  <si>
    <t>MARIA APARECIDA OLIVEIRA DA SILVA</t>
  </si>
  <si>
    <t>MARIA DE FATIMA CAXIAS DO NASCIMENTO</t>
  </si>
  <si>
    <t>MARIA EDUARDA DE LIMA OLIVEIRA</t>
  </si>
  <si>
    <t>MARIA JOSE VITORIA DA SILVA</t>
  </si>
  <si>
    <t>POLYANA GOMES DE SOUSA</t>
  </si>
  <si>
    <t>RAMON SOARES DOS SANTOS</t>
  </si>
  <si>
    <t>ROSEANE ROCHA BENICIO COSTA</t>
  </si>
  <si>
    <t>RUBIANA SOUZA DA SILVA GONCALVES</t>
  </si>
  <si>
    <t>TAIANE NASCIMENTO DA SILVA</t>
  </si>
  <si>
    <t>TIAGO MOISES LOPES</t>
  </si>
  <si>
    <t>ALINNY RENEE MEDEIROS SILVA DE MOURA</t>
  </si>
  <si>
    <t>ANDREA SANTOS DE SOUZA</t>
  </si>
  <si>
    <t>CESAR HENRIQUE CRUZ DE OLIVEIRA</t>
  </si>
  <si>
    <t>DEYSE KELLY DOS SANTOS MELO DA SILVA</t>
  </si>
  <si>
    <t>DORGIVAL COSTA DA SILVA</t>
  </si>
  <si>
    <t>DVANIA SILVA DE BRITO</t>
  </si>
  <si>
    <t>EUGENIO PACELLI NUNES PAULO JUNIOR</t>
  </si>
  <si>
    <t>FABIO ROBERTO DA SILVA</t>
  </si>
  <si>
    <t>FLAVIO EMANUEL FERREIRA DA SILVA</t>
  </si>
  <si>
    <t>IVO LIMEIRA DE LIMA</t>
  </si>
  <si>
    <t>JANICLEIDE RODRIGUES SILVA DE ANDRADE</t>
  </si>
  <si>
    <t>KLEBER FIGUEIREDO DE BARROS</t>
  </si>
  <si>
    <t>LAYS FREIRE DOS SANTOS</t>
  </si>
  <si>
    <t>LEANDRO ALFREDO DOS SANTOS SILVA</t>
  </si>
  <si>
    <t>LUCAS HERMES DO NASCIMENTO</t>
  </si>
  <si>
    <t>LUIZ GONCALVES MADRUGA JUNIOR</t>
  </si>
  <si>
    <t>LYEGYNA LAYNA OLIVEIRA DE ARRUDA</t>
  </si>
  <si>
    <t>MARCILENE DA SILVA GOMES AZEVEDO</t>
  </si>
  <si>
    <t>MARIA APARECIDA BEZERRA DOS SANTOS</t>
  </si>
  <si>
    <t>MARIA BELA BARBOSA DA SILVA</t>
  </si>
  <si>
    <t>MARIA LUCIA SERRANO DE SOUZA FARIAS</t>
  </si>
  <si>
    <t>ROSA SUZANA ALVES DE BRITO</t>
  </si>
  <si>
    <t>TACYLLA MARIA RIBEIRO DOS SANTOS</t>
  </si>
  <si>
    <t>TIAGO VARELO DA SILVA</t>
  </si>
  <si>
    <t>ADRIANO CESAR JERONIMO DA COSTA</t>
  </si>
  <si>
    <t>ALINY THAMIRIS DA SILVA MEIRELES</t>
  </si>
  <si>
    <t>ANA CLAUDIA LIMA DE OLIVEIRA CUNHA</t>
  </si>
  <si>
    <t>ANGELA TEREZA SILVA DE SOUZA</t>
  </si>
  <si>
    <t>CONCEICAO DE MARIA PESSOA FELIX</t>
  </si>
  <si>
    <t>DAIANE KELLY DA SILVA CORDEIRO MEIRELES</t>
  </si>
  <si>
    <t>DANIELLY GUEDES PEREIRA</t>
  </si>
  <si>
    <t>ELIANE LOPES COSTA</t>
  </si>
  <si>
    <t>ETIENE ALEXANDRINO DE SOUZA</t>
  </si>
  <si>
    <t>FABIANO DA SILVA</t>
  </si>
  <si>
    <t>FABIANO FREIRE DA SILVA</t>
  </si>
  <si>
    <t>FLAVIO BARBOSA LINHARES</t>
  </si>
  <si>
    <t>FRANCIELE DA SILVA ROMUALDO</t>
  </si>
  <si>
    <t>HIVIA NELY NASCIMENTO DE FRANCA</t>
  </si>
  <si>
    <t>HUGO FERNANDO DA SILVA NASCIMENTO</t>
  </si>
  <si>
    <t>IVETE COSTA DE SOUZA PATA</t>
  </si>
  <si>
    <t>JAILTON SANTOS DE MORAIS</t>
  </si>
  <si>
    <t>JANE KELLY DA SILVA RIBEIRO</t>
  </si>
  <si>
    <t>JEFERSON SILVA DO NASCIMENTO</t>
  </si>
  <si>
    <t>JESSICA TARCISIA BENICIO DE ANDRADE</t>
  </si>
  <si>
    <t>JONATAS BEZERRA DE SOUSA</t>
  </si>
  <si>
    <t>JORGE LUIZ DE OLIVEIRA</t>
  </si>
  <si>
    <t>JOSE GILSON FELIX DE FRANCA</t>
  </si>
  <si>
    <t>JOSE PEREIRA GOMES</t>
  </si>
  <si>
    <t>LEIDJANE SILVA DA COSTA</t>
  </si>
  <si>
    <t>LUAN ARAUJO DA SILVA</t>
  </si>
  <si>
    <t>LUIZ GUILHERME MESQUITA PINHEIRO</t>
  </si>
  <si>
    <t>MARIA LUIZA JUVENCIO CLAUDINO</t>
  </si>
  <si>
    <t>MARIA VANESSA MONTEIRO DAS CHAGAS</t>
  </si>
  <si>
    <t>MARILEIA SILVA DE SOUSA</t>
  </si>
  <si>
    <t>MELQUISEDEC ANSELMO DA COSTA AZEVEDO</t>
  </si>
  <si>
    <t>NIEDJA MARIA SOARES DO REGO</t>
  </si>
  <si>
    <t>RAFAELA COSTA DE LIMA</t>
  </si>
  <si>
    <t>ROSANGELA DA SILVA FERREIRA</t>
  </si>
  <si>
    <t>ROZANGELA BARBOSA MASCENA</t>
  </si>
  <si>
    <t>SANDRA SANTOS MUNIZ DE OLIVEIRA</t>
  </si>
  <si>
    <t>SUELANE MENDONCA LUIZ</t>
  </si>
  <si>
    <t>VANUSA MARIA DA SILVA</t>
  </si>
  <si>
    <t>WENDSON CESAR SILVA DO NASCIMENTO</t>
  </si>
  <si>
    <t>WILFRID ALBUQUERQUE DE SOUZA</t>
  </si>
  <si>
    <t>ZILDA CHRISTIANE SALES XAVIER</t>
  </si>
  <si>
    <t>ADRIANA RODRIGUES PESSOA</t>
  </si>
  <si>
    <t>ADRIANO SIMAO DA SILVA</t>
  </si>
  <si>
    <t>CARLOS ANTONIO DA SILVA</t>
  </si>
  <si>
    <t>CASSY JONES FLORENCIO ALVES</t>
  </si>
  <si>
    <t>DENISE SANDRA OLIVEIRA DE PONTES</t>
  </si>
  <si>
    <t>EDMILSON PEREIRA DA SILVA</t>
  </si>
  <si>
    <t>ELIZANGELA MARIO DA SILVA</t>
  </si>
  <si>
    <t>EMANUEL DA SILVA GONCALVES</t>
  </si>
  <si>
    <t>GENILDO BARBOSA DE LIMA</t>
  </si>
  <si>
    <t>HOSANA SOUZA DE FARIAS</t>
  </si>
  <si>
    <t>IVAN MONTEIRO BARBOSA</t>
  </si>
  <si>
    <t>JUSSARA TEREZA SILVA NASCIMENTO</t>
  </si>
  <si>
    <t>KECYA SILVEIRA PEREIRA DE OLIVEIRA</t>
  </si>
  <si>
    <t>LIDIANA EVANGELISTA PEREIRA LIMA</t>
  </si>
  <si>
    <t>LUANN MATHEUS FERNANDES RAMOS</t>
  </si>
  <si>
    <t>MARIA ANGELICA PEREIRA DA SILVA</t>
  </si>
  <si>
    <t>MICARLA DO NASCIMENTO SILVA</t>
  </si>
  <si>
    <t>RITA BOTELHO DE OLIVEIRA NETA</t>
  </si>
  <si>
    <t>SABRINA RIVAD AVIA DE SOUZA SILVA</t>
  </si>
  <si>
    <t>TASIANA FERREIRA SILVA DE FARIAS</t>
  </si>
  <si>
    <t>ADELSON CARLOS MADRUGA</t>
  </si>
  <si>
    <t>ADILSON VALERIO DOS SANTOS</t>
  </si>
  <si>
    <t>ANDRE LUCIO DA SILVA CABRAL</t>
  </si>
  <si>
    <t>ANDRE YURI SANTOS PORTIOLE BELO</t>
  </si>
  <si>
    <t>ANDREZZA SOARES ESPINOLA DE AMORIM</t>
  </si>
  <si>
    <t>AUCILENE FIRMINO DA SILVA</t>
  </si>
  <si>
    <t>DHIERCLAY DE SOUZA ALCANTARA</t>
  </si>
  <si>
    <t>ERIKA DOS ANJOS PESSOA DAMASCENA</t>
  </si>
  <si>
    <t>GELDA SILVA DAMACENO</t>
  </si>
  <si>
    <t>GESSIKA DA SILVA OLIVEIRA</t>
  </si>
  <si>
    <t>HELTON MENDES SOARES</t>
  </si>
  <si>
    <t>HERIBERTO TIMOTEO DE SOUZA</t>
  </si>
  <si>
    <t>JACINTO ANTONIO PESSOA</t>
  </si>
  <si>
    <t>JESSICA PESSOA CARDOSO</t>
  </si>
  <si>
    <t>JEXDSON CANDIDO DE LIMA ALVES</t>
  </si>
  <si>
    <t>MANOEL LUCIO DUARTE</t>
  </si>
  <si>
    <t>MARCOS LUCIO RIBEIRO</t>
  </si>
  <si>
    <t>NILTON CESAR SOARES DA COSTA</t>
  </si>
  <si>
    <t>PAULO BARBALHO DE LIMA</t>
  </si>
  <si>
    <t>PAULO RICARDO GADELHA MAXIMO</t>
  </si>
  <si>
    <t>RITA PEREIRA ALVES</t>
  </si>
  <si>
    <t>SAVANA THAIS LIMA DA SILVA</t>
  </si>
  <si>
    <t>SEVERINA DA SILVA DOS SANTOS</t>
  </si>
  <si>
    <t>SIMONE DE OLIVEIRA COSTA DAMACENO LIMA</t>
  </si>
  <si>
    <t>TAINA SHERLAKYANN ALVES PESSOA</t>
  </si>
  <si>
    <t>VAGNER DOS SANTOS COUTINHO</t>
  </si>
  <si>
    <t>VANESSA CRISTINA DA SILVA</t>
  </si>
  <si>
    <t>ZANANDREYA ANDRADE SILVA</t>
  </si>
  <si>
    <t>AGUYNAIARY PONTES PESSOA GOMES</t>
  </si>
  <si>
    <t>ALESSANDRA SOARES DO NASCIMENTO</t>
  </si>
  <si>
    <t>ANA TATIANE MEIRELES DANTAS</t>
  </si>
  <si>
    <t>ANTONIO MARCOS DO NASCIMENTO</t>
  </si>
  <si>
    <t>CARMEM MABEL DE MOURA NASCIMENTO</t>
  </si>
  <si>
    <t>CRISTIANE SILVA DO NASCIMENTO</t>
  </si>
  <si>
    <t>DAIANA DA SILVA MARINHO</t>
  </si>
  <si>
    <t>EDMILSON PRAXEDES DO NASCIMENTO</t>
  </si>
  <si>
    <t>EDNALDO SILVA DE SOUZA JUNIOR</t>
  </si>
  <si>
    <t>ELANA PONTES DA SILVA</t>
  </si>
  <si>
    <t>GEMERSON FARIAS ROQUE DA COSTA</t>
  </si>
  <si>
    <t>GLEYCE KELLY PAULINO SOARES</t>
  </si>
  <si>
    <t>HENRIQUE FERREIRA FONTES</t>
  </si>
  <si>
    <t>IANNY TORRES MAIA</t>
  </si>
  <si>
    <t>ISMAEL DOS SANTOS ALFREDO</t>
  </si>
  <si>
    <t>JOCELINO COUTINHO DE OLIVEIRA</t>
  </si>
  <si>
    <t>JORGE FERNANDES DA SILVA</t>
  </si>
  <si>
    <t>JOSINALDO RIVELINO SALES DE OLIVEIRA</t>
  </si>
  <si>
    <t>LAISE CAMPOS DAS CHAGAS</t>
  </si>
  <si>
    <t>LARISSA TAVARES NASCIMENTO RODRIGUES</t>
  </si>
  <si>
    <t>MARCIA SANTIAGO DA SILVA</t>
  </si>
  <si>
    <t>MARIA ROSANE COSTA DA SILVA</t>
  </si>
  <si>
    <t>MARIANA CARVALHO DE AZEVEDO</t>
  </si>
  <si>
    <t>MARILENE ROSENDO ANACLETO</t>
  </si>
  <si>
    <t>MOISES DA SILVA</t>
  </si>
  <si>
    <t>MYLLENA MARTINS DE OLIVEIRA</t>
  </si>
  <si>
    <t>PEDRO CRIZOL CINESIO DA SILVA</t>
  </si>
  <si>
    <t>PEDRO FRANCISCO DOS SANTOS</t>
  </si>
  <si>
    <t>RITA DE CASSIA DA SILVA FIGUEIREDO PESSOA</t>
  </si>
  <si>
    <t>ROSILENE MOREIRA DE MORAIS</t>
  </si>
  <si>
    <t>SARA ALBINO DE LUCENA</t>
  </si>
  <si>
    <t>SEVERINO PADILHA DO NASCIMENTO</t>
  </si>
  <si>
    <t>WELLANY BORGES COUTINHO</t>
  </si>
  <si>
    <t>ALBERIS LIRA DE FIGUEIREDO JUNIOR</t>
  </si>
  <si>
    <t>ALEXANDRE CAIXETA VEIGA</t>
  </si>
  <si>
    <t>ANA GLAUCIA MADRUGA BEZERRA DE SOUZA</t>
  </si>
  <si>
    <t>ANNE CAROLINE MELO DA NOBREGA</t>
  </si>
  <si>
    <t>AURELIO DE OLIVEIRA CANTUARIA</t>
  </si>
  <si>
    <t>ELINADJA AQUINO GUEDES</t>
  </si>
  <si>
    <t>ERENITA HELIDA RAMALHO DA SILVA PONTES</t>
  </si>
  <si>
    <t>ERISSON FERNANDES DA SILVA</t>
  </si>
  <si>
    <t>FELIPE CUNHA SOARES</t>
  </si>
  <si>
    <t>FERNANDO OLIVEIRA DE ARAUJO FILHO</t>
  </si>
  <si>
    <t>FLAVIA SIRINO DE OLIVEIRA</t>
  </si>
  <si>
    <t>GIULLIA DE ALENCAR AGUIAR</t>
  </si>
  <si>
    <t>GLAUCIELY ELEUTERIO EUSTAQUIO</t>
  </si>
  <si>
    <t>GLEYCIANE SANTOS DE SOUZA</t>
  </si>
  <si>
    <t>IANNY THALITA MARQUES DE ANDRADE</t>
  </si>
  <si>
    <t>IZANILTON LOPES DE ARAUJO</t>
  </si>
  <si>
    <t>JOAO LUIZ GALVAO DE CARVALHO</t>
  </si>
  <si>
    <t>JOAO PAULO OLIVEIRA DA COSTA</t>
  </si>
  <si>
    <t>JONATAS ESTEVAM DE MEDEIROS</t>
  </si>
  <si>
    <t>JOSE SIMPLICIO JUNIOR</t>
  </si>
  <si>
    <t>JOSE WALTER DUTRA CUNHA FILHO</t>
  </si>
  <si>
    <t>KEDJA SANTOS DE MELO</t>
  </si>
  <si>
    <t>LAIANY DA SILVA LEMOS</t>
  </si>
  <si>
    <t>LIBIA NAYANE FERNANDES DE QUEIROGA</t>
  </si>
  <si>
    <t>MARIA GERCICA MAGNA SILVA</t>
  </si>
  <si>
    <t>MARIA JOSE FERNANDES CARNEIRO</t>
  </si>
  <si>
    <t>MARIA LUCIA DE MOURA ESTEVAM</t>
  </si>
  <si>
    <t>MARIA LUIZA PEREIRA DA SILVA PINTO</t>
  </si>
  <si>
    <t>MERCIA SILVA DE LIMA SOUZA</t>
  </si>
  <si>
    <t>NATAN EVANGELISTA DA SILVA</t>
  </si>
  <si>
    <t>RAFAELLE SOUSA DE BARROS</t>
  </si>
  <si>
    <t>REINALDO BARROS FERNANDES</t>
  </si>
  <si>
    <t>ROSELI DE FRANCA DOS SANTOS</t>
  </si>
  <si>
    <t>SAMUEL RODRIGUES DE SOUZA</t>
  </si>
  <si>
    <t>SIMONE MARIA DA SILVA</t>
  </si>
  <si>
    <t>SUZANA DOS SANTOS GONCALVES</t>
  </si>
  <si>
    <t>TACIANA RIBEIRO CARDOSO</t>
  </si>
  <si>
    <t>TAINA SANTOS DA SILVA</t>
  </si>
  <si>
    <t>VERONICA DA SILVA CAXIAS</t>
  </si>
  <si>
    <t>VILMA CORREIA NASCIMENTO DE OLIVEIRA</t>
  </si>
  <si>
    <t>WAGNER AUGUSTO DA SILVA BARRETO</t>
  </si>
  <si>
    <t>ANALICE DE LIMA E SILVA FERRAZ</t>
  </si>
  <si>
    <t>ARTHUR RASEC CAVALCANTE DE LIRA</t>
  </si>
  <si>
    <t>DENIS ENRIQUE SOARES DE ARAUJO</t>
  </si>
  <si>
    <t>EDILANDRO PORFIRIO NEVES MEDEIROS</t>
  </si>
  <si>
    <t>ERIVELTON CICERO DO NASCIMENTO</t>
  </si>
  <si>
    <t>FILIPE DE ALMEIDA SILVA</t>
  </si>
  <si>
    <t>GIOVANA FELIX BARBOSA ROSENDO</t>
  </si>
  <si>
    <t>GLICERIA DE FATIMA TAVARES DE LIMA</t>
  </si>
  <si>
    <t>ISMENIA TACITA MENEZES DE LIMA</t>
  </si>
  <si>
    <t>JOAO PEDRO NOGUEIRA DA SILVA</t>
  </si>
  <si>
    <t>JONATAS EZEQUIEL SILVA DUARTE</t>
  </si>
  <si>
    <t>JOSE LUIZ DO NASCIMENTO LIMA</t>
  </si>
  <si>
    <t>JOSE WEMERSON DE SOUZA SILVA</t>
  </si>
  <si>
    <t>JULIANA DE MACEDO VIDAL</t>
  </si>
  <si>
    <t>JULIENE MARIA SILVA SANTOS DE LUNA</t>
  </si>
  <si>
    <t>JUSSARA FIGUEIREDO DOS SANTOS NASCIMENTO</t>
  </si>
  <si>
    <t>LUCIANO SANTOS DE LIMA</t>
  </si>
  <si>
    <t>LUISA GALVAO DONATI</t>
  </si>
  <si>
    <t>LUIZ FERREIRA DA NOBREGA FILHO</t>
  </si>
  <si>
    <t>MARCIO KENNEDY DE FREITAS PROCOPIO</t>
  </si>
  <si>
    <t>MARIA DAS DORES FONSECA RIBEIRO SANTOS</t>
  </si>
  <si>
    <t>MARILEI FERNANDES DE BARROS</t>
  </si>
  <si>
    <t>ORLANDO DA SILVA SANTOS</t>
  </si>
  <si>
    <t>RAFAEL SOUSA PINTO</t>
  </si>
  <si>
    <t>RAFAELA FRANCA DA SILVA</t>
  </si>
  <si>
    <t>RAINARA FERREIRA MEIRELES</t>
  </si>
  <si>
    <t>RAQUEL FIGUEIREDO DO NASCIMENTO</t>
  </si>
  <si>
    <t>STEPHANIE CAROLINE SANTOS DE SA</t>
  </si>
  <si>
    <t>ADILSON ANTONIO DA SILVA</t>
  </si>
  <si>
    <t>ALEX LUAN ANDRADE DA SILVA</t>
  </si>
  <si>
    <t>BRUNA RAFAELLE DE JESUS LOPES</t>
  </si>
  <si>
    <t>DANIELE FERREIRA DA SILVA</t>
  </si>
  <si>
    <t>DAYSE ANA DA SILVA FERREIRA</t>
  </si>
  <si>
    <t>DENNY DAVIDSON DE ALMEIDA SILVA</t>
  </si>
  <si>
    <t>EMANUEL MORAIS DE MELO</t>
  </si>
  <si>
    <t>FELLIPE ALBANO MELO DO NASCIMENTO</t>
  </si>
  <si>
    <t>FLAVIA PEDRO DOS SANTOS</t>
  </si>
  <si>
    <t>JOSE RIBAMAR DOS SANTOS OLIVEIRA JUNIOR</t>
  </si>
  <si>
    <t>MARLENE FERREIRA DA NOBREGA</t>
  </si>
  <si>
    <t>NATANIA BARBOZA DA SILVA</t>
  </si>
  <si>
    <t>PATRICIA SILVA DE LIMA</t>
  </si>
  <si>
    <t>VIVIA DE OLIVEIRA CANTUARIA</t>
  </si>
  <si>
    <t>ALAN VITAL DA SILVA DIAS</t>
  </si>
  <si>
    <t>ANA GLORIA BARBOSA BEZERRA DE SOUSA LIMA</t>
  </si>
  <si>
    <t>ILVA DE CARVALHO SILVA</t>
  </si>
  <si>
    <t>IZAIAS DUARTE DA SILVA</t>
  </si>
  <si>
    <t>JONATAS THIAGO SANTOS DA SILVA</t>
  </si>
  <si>
    <t>JOSE ROBERTO COSTA DA SILVA</t>
  </si>
  <si>
    <t>LAYS ADRYELLEN TAVARES DE LIMA</t>
  </si>
  <si>
    <t>LEANDRO SILVA DA ROCHA</t>
  </si>
  <si>
    <t>MARIA JAQUELINE DA SILVA</t>
  </si>
  <si>
    <t>MARIA MARTHA DA SILVA DOS SANTOS</t>
  </si>
  <si>
    <t>MARIA SEBASTIANA DO NASCIMENTO</t>
  </si>
  <si>
    <t>NATALYNE LIMA DA SILVA</t>
  </si>
  <si>
    <t>PATRICIA CRISTIANE LIMA DE ANDRADE</t>
  </si>
  <si>
    <t>RAY DO NASCIMENTO VIDAL</t>
  </si>
  <si>
    <t>RUBISVANIA CAMPOS DE SOUZA</t>
  </si>
  <si>
    <t>ANDERSON DIEGO SILVA GONCALVES</t>
  </si>
  <si>
    <t>ANDREA NIEDJA VERISSIMO DA SILVA LIMA</t>
  </si>
  <si>
    <t>CATIANA VELOSO CONRADO</t>
  </si>
  <si>
    <t>GEISY RAQUEL LIMA DA SILVA</t>
  </si>
  <si>
    <t>JORDANIA MARIA ARAUJO DE SOUZA FERNANDES</t>
  </si>
  <si>
    <t>MAILZA ALVES ALEXANDRINO</t>
  </si>
  <si>
    <t>MARIA DE FATIMA COUTINHO DE CARVALHO</t>
  </si>
  <si>
    <t>MARIA ENISERLANDIA ANDRELINO DA SILVA</t>
  </si>
  <si>
    <t>ROBERTO CARLOS DA SILVA DAVID</t>
  </si>
  <si>
    <t>SULIANA GONCALVES DOS SANTOS</t>
  </si>
  <si>
    <t>TAINE DA SILVA LIMA LEOTERO</t>
  </si>
  <si>
    <t>YGOR RODRIGUES BRITO NOBREGA DE BARROS</t>
  </si>
  <si>
    <t>ADENISE NASCIMENTO DE LIMA</t>
  </si>
  <si>
    <t>ALEXANDRE SOUSA DA SILVA</t>
  </si>
  <si>
    <t>ANA APARECIDA DE ARAUJO DANTAS</t>
  </si>
  <si>
    <t>CLEITON DE SOUZA NASCIMENTO</t>
  </si>
  <si>
    <t>CRISLAYNE DA SILVA SANTOS</t>
  </si>
  <si>
    <t>CRISTIANE DA COSTA SANTOS</t>
  </si>
  <si>
    <t>CRISTIANE FREIRE MADRUGA</t>
  </si>
  <si>
    <t>DANIELE COUTINHO DE CARVALHO BEZERRA</t>
  </si>
  <si>
    <t>ELAINE CRISTINA SANTOS PEREIRA DA SILVA</t>
  </si>
  <si>
    <t>FERNANDA KAINARA MARCELINO DA FONSECA</t>
  </si>
  <si>
    <t>IZIDORIO LIMA DA SILVA</t>
  </si>
  <si>
    <t>JOSEANE DE LIMA E SILVA</t>
  </si>
  <si>
    <t>JOYCE SAMARA BIZERRIL PINTO DA SILVA</t>
  </si>
  <si>
    <t>LUANA PRISCILA DA SILVA</t>
  </si>
  <si>
    <t>LUCIO CAVALCANTE DE ATHAYDE</t>
  </si>
  <si>
    <t>MANOEL MIRANDA DINIZ</t>
  </si>
  <si>
    <t>MARIA DE LOURDES GOMES MEDEIROS</t>
  </si>
  <si>
    <t>MARIA LAURINETE PEREIRA</t>
  </si>
  <si>
    <t>NATILDE PEREIRA MARQUES DA ROCHA</t>
  </si>
  <si>
    <t>RENAN FERREIRA DA SILVA</t>
  </si>
  <si>
    <t>ROSANA MARIA BARBOSA BATISTA DA SILVA</t>
  </si>
  <si>
    <t>SUZANA MARIA BARBOSA BATISTA LEITE</t>
  </si>
  <si>
    <t>ALICE COSTA DE OLIVEIRA</t>
  </si>
  <si>
    <t>CARLOS ALBERTO DE PAIVA MONTEIRO</t>
  </si>
  <si>
    <t>CARLOS ALEX ALVES</t>
  </si>
  <si>
    <t>CARLOS MAGNO SOUZA BARBOSA</t>
  </si>
  <si>
    <t>CARLOS RILKE ADELINO SILVA</t>
  </si>
  <si>
    <t>DANDARA REGO MUNIZ DA SILVA</t>
  </si>
  <si>
    <t>DANIELA KARLA DE SOUZA XAVIER</t>
  </si>
  <si>
    <t>DENYSE MARA DA SILVA OLIVEIRA</t>
  </si>
  <si>
    <t>ELMIR BUSTORFF FEODRIPPE QUINTAO</t>
  </si>
  <si>
    <t>ERICA PATRICIA DA SILVA LIMA</t>
  </si>
  <si>
    <t>EURIQUES FERNANDES DA MOTA</t>
  </si>
  <si>
    <t>EVERSON CARLOS DA SILVA</t>
  </si>
  <si>
    <t>FRANCISCO WERIQUIS SILVA SALES</t>
  </si>
  <si>
    <t>GABRIELLE PESSOA MARINHO</t>
  </si>
  <si>
    <t>IAGO REIS SANTOS</t>
  </si>
  <si>
    <t>JOSE GOMES DE ALMEIDA</t>
  </si>
  <si>
    <t>LUCIANO NUNES DA SILVA</t>
  </si>
  <si>
    <t>MARCIO DE MELO SILVA</t>
  </si>
  <si>
    <t>MARIA DO ROSARIO DA SILVA</t>
  </si>
  <si>
    <t>MYRLENE KARLA SILVA RODRIGUES</t>
  </si>
  <si>
    <t>RAQUEL LIMA DE OLIVEIRA</t>
  </si>
  <si>
    <t>RICARDO NONATO DA SILVA</t>
  </si>
  <si>
    <t>ROBSON NUNES DA SILVA</t>
  </si>
  <si>
    <t>SANDRA DO CARMO DE BRITO LELIS</t>
  </si>
  <si>
    <t>SEVERINO FRANCA DA SILVA</t>
  </si>
  <si>
    <t>SEVERINO MAXIMO DA SILVA</t>
  </si>
  <si>
    <t>TALYTA MARIA AGUIAR RIBEIRO</t>
  </si>
  <si>
    <t>TIAGO SANTOS PRADO</t>
  </si>
  <si>
    <t>WALDENBERG CHAVES FEITOSA</t>
  </si>
  <si>
    <t>WANDERLEY GALDINO DA COSTA</t>
  </si>
  <si>
    <t>WHERMANE ALEXANDRIA MENDONCA</t>
  </si>
  <si>
    <t>WILLIAM DOS SANTOS CAMPOS</t>
  </si>
  <si>
    <t>BENEDITO SILVA ROCHA FILHO</t>
  </si>
  <si>
    <t>MARIA APARECIDA SOUZA DA SILVA</t>
  </si>
  <si>
    <t>RICARDO DA SILVA BEZERRA</t>
  </si>
  <si>
    <t>ROSEANE SANTOS DE MELO</t>
  </si>
  <si>
    <t>AECIO FLAVIO FERNANDES FILHO</t>
  </si>
  <si>
    <t>ALAN WESCLEY BARBALHO FONSECA</t>
  </si>
  <si>
    <t>AMANDA BACELAR DE OLIVEIRA</t>
  </si>
  <si>
    <t>ANA CLAUDIA SILVA DE MOURA</t>
  </si>
  <si>
    <t>ANA MARIA FARIAS RIBEIRO DA SILVA</t>
  </si>
  <si>
    <t>ANA RAQUEL CAMILO DOS SANTOS</t>
  </si>
  <si>
    <t>BENEDITO LOURENCO CALIXTO</t>
  </si>
  <si>
    <t>BRENDA SILVA DO NASCIMENTO</t>
  </si>
  <si>
    <t>CARLOS VINICIUS CARVALHO DO NASCIMENTO</t>
  </si>
  <si>
    <t>COSMO MATIAS GOMES</t>
  </si>
  <si>
    <t>DALILA KAYLANNE DA SILVA NASCIMENTO</t>
  </si>
  <si>
    <t>DANIEL CRUZ DE OLIVEIRA</t>
  </si>
  <si>
    <t>DENILSON QUIRINO DE MEDEIROS</t>
  </si>
  <si>
    <t>DONATO MOREIRA DE LIMA FILHO</t>
  </si>
  <si>
    <t>EDER BARBOSA DE MELO</t>
  </si>
  <si>
    <t>EDYANE MATIAS DE OLIVEIRA SILVA</t>
  </si>
  <si>
    <t>FERNANDA ALEXANDRE LOPES</t>
  </si>
  <si>
    <t>FRANCISCO NETO LIMA DE SOUZA</t>
  </si>
  <si>
    <t>GABRIEL HENRIQUE SANTOS SILVA</t>
  </si>
  <si>
    <t>GILIANNE VICENTE DOS SANTOS</t>
  </si>
  <si>
    <t>HERCULES CANDIDO SILVA</t>
  </si>
  <si>
    <t>HERIVANIA CRUZ DE LIMA</t>
  </si>
  <si>
    <t>JOSE ADERALDO LIRA DE MELO</t>
  </si>
  <si>
    <t>KADJA NASCIMENTO DE OLIVEIRA</t>
  </si>
  <si>
    <t>LEDSON FRANCISCO DE MELO</t>
  </si>
  <si>
    <t>LICIONEA TAVARES CASTOR</t>
  </si>
  <si>
    <t>MAGNA ALEXANDRE LOPES</t>
  </si>
  <si>
    <t>MARCONI FERREIRA LIMA</t>
  </si>
  <si>
    <t>MARIA DA PENHA FERREIRA DA SILVA</t>
  </si>
  <si>
    <t>MARIANA BESSA DE QUEIROZ</t>
  </si>
  <si>
    <t>MARIO SERGIO DE LUCENA PEREIRA</t>
  </si>
  <si>
    <t>MARLENE DIAS LIMA BEZERRA</t>
  </si>
  <si>
    <t>MAX ALEXANDRE DA SILVA</t>
  </si>
  <si>
    <t>MAXIMIANO LOPES MACHADO</t>
  </si>
  <si>
    <t>NATALIANE SILVA DE SOUZA</t>
  </si>
  <si>
    <t>PATRICIA DA SILVA FERREIRA ALMEIDA</t>
  </si>
  <si>
    <t>PAULO SERGIO DA CRUZ COSTA</t>
  </si>
  <si>
    <t>RONALDO DE ALMEIDA AVELINO</t>
  </si>
  <si>
    <t>ROSINELIA DE CARVALHO MOREIRA DE FIGUEREDO</t>
  </si>
  <si>
    <t>SEVERINO MARIA DO NASCIMENTO JUNIOR</t>
  </si>
  <si>
    <t>VANESSA GONCALVES RUFINO</t>
  </si>
  <si>
    <t>ROSANE DA SILVA ALVES</t>
  </si>
  <si>
    <t>EVELINE GOMES DE OLIVEIRA FRANCA</t>
  </si>
  <si>
    <t>VIVIANE SILVA CABRAL</t>
  </si>
  <si>
    <t>MARIA ZENILDA DOS SANTOS</t>
  </si>
  <si>
    <t>LUCAS RIBEIRO DE SOUZA</t>
  </si>
  <si>
    <t>ADEILZA DA PENHA SILVA</t>
  </si>
  <si>
    <t>ANA GIBELE DA SILVA BARBOSA</t>
  </si>
  <si>
    <t>ANDRELINA BARRETO DOS SANTOS</t>
  </si>
  <si>
    <t>ASTRO LUIZ FERNANDES</t>
  </si>
  <si>
    <t>DANIELA DA SILVA MEDEIROS</t>
  </si>
  <si>
    <t>ELIANE DA SILVA SANTOS</t>
  </si>
  <si>
    <t>ELIETE MARIA DO RAMOS DA SILVA</t>
  </si>
  <si>
    <t>ESTELA PAIXAO DA SILVA</t>
  </si>
  <si>
    <t>GENILSON SILVA DE LIMA</t>
  </si>
  <si>
    <t>GIRLENE SILVA DOS SANTOS</t>
  </si>
  <si>
    <t>GRAZIELA DO ROSARIO DE LIMA</t>
  </si>
  <si>
    <t>HELSON SINEZIO DA SILVA</t>
  </si>
  <si>
    <t>IRANILDA CINESIO GOMES</t>
  </si>
  <si>
    <t>IRANY DA SILVA AZEVEDO</t>
  </si>
  <si>
    <t>IVANILZA CINESIO GOMES</t>
  </si>
  <si>
    <t>JAQUELINA DOMINGOS GOMES</t>
  </si>
  <si>
    <t>JORDANA FARIAS AZEVEDO DE OLIVEIRA</t>
  </si>
  <si>
    <t>JOSE BERNARDO DA SILVA NETO</t>
  </si>
  <si>
    <t>JOSE FERREIRA PADILHA</t>
  </si>
  <si>
    <t>JOSE PAIXAO DA SILVA</t>
  </si>
  <si>
    <t>JOSEILDA PAULINO DA COSTA</t>
  </si>
  <si>
    <t>JOSEMAR CIRILO DA COSTA</t>
  </si>
  <si>
    <t>JOSIANE DA SILVA SOARES</t>
  </si>
  <si>
    <t>LEONARDO CINESIO GOMES</t>
  </si>
  <si>
    <t>LYGIA MARIA RAMOS DA SILVA</t>
  </si>
  <si>
    <t>MANOEL PEREIRA DOS SANTOS</t>
  </si>
  <si>
    <t>MARCUS VINICIUS MACIEL</t>
  </si>
  <si>
    <t>MARIA DA CONCEICAO GALDINO SILVA</t>
  </si>
  <si>
    <t>MARIA DA GUIA DA SILVA DE LIMA</t>
  </si>
  <si>
    <t>MARIA DO SOCORRO MACIEL DE LIMA BORGES</t>
  </si>
  <si>
    <t>MARIA NAZARE NEVES MARQUES</t>
  </si>
  <si>
    <t>MERCIA DO NASCIMENTO MARQUES</t>
  </si>
  <si>
    <t>MONICA DO NASCIMENTO MARQUES PEREIRA</t>
  </si>
  <si>
    <t>MYLLENA CINESIO MARINHO DA SILVA</t>
  </si>
  <si>
    <t>NATHAN GALDINO DA SILVA</t>
  </si>
  <si>
    <t>OSANA DA SILVA SOARES LOPES</t>
  </si>
  <si>
    <t>PEDRO DA CRUZ SILVA</t>
  </si>
  <si>
    <t>RITA DE CASSIA NEVES SILVA</t>
  </si>
  <si>
    <t>ROSEANE SINEZIO DOS SANTOS</t>
  </si>
  <si>
    <t>SHEILA ARRUDA DE MELO</t>
  </si>
  <si>
    <t>VENICIO NASCIMENTO MARQUES</t>
  </si>
  <si>
    <t>ALESSANDRO DA SILVA LIMA</t>
  </si>
  <si>
    <t>ANA CLAUDIA DA SILVA ALVES</t>
  </si>
  <si>
    <t>ANA FLAVIA PEREIRA DA SILVA</t>
  </si>
  <si>
    <t>ANA PAULA VERISSIMO BARBOSA</t>
  </si>
  <si>
    <t>DANIELE SOARES DA SILVA</t>
  </si>
  <si>
    <t>DANILO SOARES DA SILVA</t>
  </si>
  <si>
    <t>DAYSE DE LIMA SILVA</t>
  </si>
  <si>
    <t>EDIVANIA AVELAR DE CASTRO</t>
  </si>
  <si>
    <t>ELIANE LIMA DA SILVA</t>
  </si>
  <si>
    <t>FERNANDA SILVA DE LIMA</t>
  </si>
  <si>
    <t>GEANE LIMA DO AMARAL</t>
  </si>
  <si>
    <t>GIZELDA SOARES DE FRANCA</t>
  </si>
  <si>
    <t>JACIANE LIMA DOS SANTOS</t>
  </si>
  <si>
    <t>JACKSON BERNARDINO DA SILVA</t>
  </si>
  <si>
    <t>JANAISE GOMES DA SILVA</t>
  </si>
  <si>
    <t>JESICA NASCIMENTO DA SILVA</t>
  </si>
  <si>
    <t>JOALLISON ANTONIO DA SILVA SOARES</t>
  </si>
  <si>
    <t>JULIANE VERISSIMO DE LIMA</t>
  </si>
  <si>
    <t>JUSSARA SOARES DA SILVA</t>
  </si>
  <si>
    <t>LAIZA MONTEIRO DA SILVA</t>
  </si>
  <si>
    <t>LETICIA SOARES DE FRANCA</t>
  </si>
  <si>
    <t>LILIANE MONTEIRO BARBOSA</t>
  </si>
  <si>
    <t>LUAN CARDOSO DE MENEZES</t>
  </si>
  <si>
    <t>MARCONES CIRILO MARQUES</t>
  </si>
  <si>
    <t>MONICA VERISSIMO DE LIMA</t>
  </si>
  <si>
    <t>NAIARA GOMES DO CARMO</t>
  </si>
  <si>
    <t>RITA DE CASSIA CANDIDO DE LIMA</t>
  </si>
  <si>
    <t>TATIANA CANDIDO DE LIMA</t>
  </si>
  <si>
    <t>TATIANE SILVA GONZAGA</t>
  </si>
  <si>
    <t>THAYNA BERNARDO SILVA</t>
  </si>
  <si>
    <t>VANESSA DA SILVA DE OLIVEIRA BARBOSA</t>
  </si>
  <si>
    <t>VILMARA PATRICIO PEREIRA RODRIGUES</t>
  </si>
  <si>
    <t>WILLIAM FERREIRA DA SILVA</t>
  </si>
  <si>
    <t>ANTONIO IZIDORO PASCOAL NETO</t>
  </si>
  <si>
    <t>AUDIR PEREIRA DAS NEVES</t>
  </si>
  <si>
    <t>DANIEL DA SILVA LEONCO</t>
  </si>
  <si>
    <t>DAYANE TRAJANO DA SILVA</t>
  </si>
  <si>
    <t>EDLEUZA LEANDRO DA SILVA</t>
  </si>
  <si>
    <t>GEOVANE CONCEICAO DE LIMA</t>
  </si>
  <si>
    <t>JACIARA LIMA DE MOURA</t>
  </si>
  <si>
    <t>JAKELINE OLIVEIRA DA SILVA</t>
  </si>
  <si>
    <t>JOSE DOUGLAS MONTEIRO DE LIMA</t>
  </si>
  <si>
    <t>JOSE FABIO DA SILVA BARBOSA</t>
  </si>
  <si>
    <t>JOSEILSON LIMA DE MOURA</t>
  </si>
  <si>
    <t>LUCIANA SOARES DA COSTA</t>
  </si>
  <si>
    <t>MAGNA LIMA DA SILVA</t>
  </si>
  <si>
    <t>MARCELO FELINTRO DA SILVA</t>
  </si>
  <si>
    <t>ROSILDO FIDELIS DA SILVA</t>
  </si>
  <si>
    <t>SEVERINA DE LIMA IZIDORO</t>
  </si>
  <si>
    <t>VALMIR FERREIRA DA SILVA</t>
  </si>
  <si>
    <t>WANUSA DA SILVA OLIVEIRA SOARES</t>
  </si>
  <si>
    <t>ANDERSON PADILHA FERNANDES</t>
  </si>
  <si>
    <t>APARECIDO EMMANUEL DA COSTA SOARES DE AZEVEDO</t>
  </si>
  <si>
    <t>CLAUDIANA BARBOSA DE OLIVEIRA</t>
  </si>
  <si>
    <t>EDILENE DE ARAUJO BERNARDO</t>
  </si>
  <si>
    <t>ELAINE MIKELE ARAUJO DOS SANTOS</t>
  </si>
  <si>
    <t>FERNANDA AZEVEDO DA SILVA</t>
  </si>
  <si>
    <t>FERNANDA SILVA DOS SANTOS</t>
  </si>
  <si>
    <t>GERLANDIA ALBINO DA SILVA</t>
  </si>
  <si>
    <t>GESSE VIANA DA SILVA</t>
  </si>
  <si>
    <t>GILVANIA PEREIRA DA SILVA</t>
  </si>
  <si>
    <t>IRACI MARCULINO DOS SANTOS</t>
  </si>
  <si>
    <t>JACIELI DA SILVA ARAUJO</t>
  </si>
  <si>
    <t>JEANE DA SILVA GONZAGA</t>
  </si>
  <si>
    <t>JOAS AZEVEDO DA SILVA</t>
  </si>
  <si>
    <t>JOSE NILTON RIBEIRO DA SILVA JUNIOR</t>
  </si>
  <si>
    <t>JOSE ROMILDO ARAUJO DA SILVA</t>
  </si>
  <si>
    <t>JOSE RONALDO SILVA CAVALCANTE</t>
  </si>
  <si>
    <t>JOSELMA BIANCA SILVA DE SOUZA MENDONCA</t>
  </si>
  <si>
    <t>LARISSA GORGONHO SOARES DA SILVA VERISSIMO</t>
  </si>
  <si>
    <t>LEONARDO LUIZ DA SILVA</t>
  </si>
  <si>
    <t>MARIA APARECIDA AZEVEDO DA SILVA</t>
  </si>
  <si>
    <t>MARIA VALERIA BARROS DA SILVA</t>
  </si>
  <si>
    <t>MAYNA PESSOA DA SILVA</t>
  </si>
  <si>
    <t>PAULA LIDIANE DE LIMA BEZERRA DE AZEVEDO</t>
  </si>
  <si>
    <t>WELLITON GABRIEL DA SILVA</t>
  </si>
  <si>
    <t>ADERALDO NUNES LEITE</t>
  </si>
  <si>
    <t>AILTON SILVA DE LIMA</t>
  </si>
  <si>
    <t>ANDREIA CELESTINO GOMES</t>
  </si>
  <si>
    <t>ANTONIA DA SILVA CANDIDO</t>
  </si>
  <si>
    <t>ANTONIA PEREIRA DA SILVA</t>
  </si>
  <si>
    <t>DANIEL LEITE DA SILVA</t>
  </si>
  <si>
    <t>DANIELE DA ROCHA SILVA</t>
  </si>
  <si>
    <t>EDILANE PADILHA TEIXEIRA DA SILVA</t>
  </si>
  <si>
    <t>EDUARDO LEITE DOS SANTOS</t>
  </si>
  <si>
    <t>EDUARDO SANTOS DA COSTA</t>
  </si>
  <si>
    <t>ERICA MAXIMO DE LIMA</t>
  </si>
  <si>
    <t>FAGNO BENTO CANDIDO</t>
  </si>
  <si>
    <t>IGOR FERREIRA CANDIDO</t>
  </si>
  <si>
    <t>IRANILDA DAMAZIO DA SILVA</t>
  </si>
  <si>
    <t>JANAINA SINEZIO DANTAS DA SILVA</t>
  </si>
  <si>
    <t>JAYSLANNE PESSOA COSME DOS SANTOS</t>
  </si>
  <si>
    <t>JOAO VITAL DA SILVA CANDIDO</t>
  </si>
  <si>
    <t>JOSE LEONCIO DO NASCIMENTO</t>
  </si>
  <si>
    <t>JOSEFA ALVINA DA CONCEICAO</t>
  </si>
  <si>
    <t>JOSIVALDO PADILHA FARIAS</t>
  </si>
  <si>
    <t>JULIANA SOARES CANDIDO</t>
  </si>
  <si>
    <t>JULIANE FERREIRA DA COSTA</t>
  </si>
  <si>
    <t>KATIA JOSE DA CONCEICAO LEITE</t>
  </si>
  <si>
    <t>KYRALE FERREIRA GOMES DA SILVA</t>
  </si>
  <si>
    <t>LETICIA DO NASCIMENTO CANDIDO</t>
  </si>
  <si>
    <t>LUANA DO NASCIMENTO BARBOSA</t>
  </si>
  <si>
    <t>MAGNA JEANE ANDRADE MOURA DA SILVA</t>
  </si>
  <si>
    <t>MAIZE DE LIMA COSTA</t>
  </si>
  <si>
    <t>MARIA BETHANIA ANDRADE DE BRITO DO NASCIMENTO</t>
  </si>
  <si>
    <t>MARIA DAS DORES PEREIRA DA SILVA</t>
  </si>
  <si>
    <t>MARIA JOSE GOMES CANDIDO</t>
  </si>
  <si>
    <t>MARINALDO ALFREDO CANDIDO</t>
  </si>
  <si>
    <t>RAYSSA PEREIRA DOS SANTOS</t>
  </si>
  <si>
    <t>ROMARIO DA SILVA CANDIDO</t>
  </si>
  <si>
    <t>SEVERINO GOMES DA SILVA</t>
  </si>
  <si>
    <t>SORAIA SOARES DA SILVA</t>
  </si>
  <si>
    <t>VIVIAN DO NASCIMENTO CANDIDO</t>
  </si>
  <si>
    <t>ADAILTON FELICIANO DE ARAUJO</t>
  </si>
  <si>
    <t>ANA KAROLINE PEDRO DE LIMA</t>
  </si>
  <si>
    <t>ANA PAULA DA SILVA SOUTO</t>
  </si>
  <si>
    <t>ANTONIO IZAIAS BESSA FILHO</t>
  </si>
  <si>
    <t>CASSIA TAYNNAH MENEZES DA SILVA</t>
  </si>
  <si>
    <t>ELAINE DE MELO DELGADO</t>
  </si>
  <si>
    <t>ELISANGELA SOARES DE OLIVEIRA</t>
  </si>
  <si>
    <t>ERICO SERAFIM ANSELMO</t>
  </si>
  <si>
    <t>FABIULA DE LIMA BEZERRA</t>
  </si>
  <si>
    <t>JESRIEL MATIAS DA ROCHA</t>
  </si>
  <si>
    <t>JOAO ALVES DO BOMFIM FILHO</t>
  </si>
  <si>
    <t>JOAO VICTOR CARVALHO DA SILVA</t>
  </si>
  <si>
    <t>KEROLANY SOARES RIBEIRO</t>
  </si>
  <si>
    <t>LEANDRO ARRILTON DE MEDEIROS</t>
  </si>
  <si>
    <t>LEOCY MARIA SARAIVA COSTA DO NASCIMENTO</t>
  </si>
  <si>
    <t>LOUISE DA COSTA PRUDENCIO DE FARIAS</t>
  </si>
  <si>
    <t>MAYRA EMILIA BRITO DO ROSARIO</t>
  </si>
  <si>
    <t>PAULO SERGIO CANDIDO FELIX</t>
  </si>
  <si>
    <t>RAFAELLY DA SILVA PAIVA</t>
  </si>
  <si>
    <t>RENATO CARVALHO DA CRUZ</t>
  </si>
  <si>
    <t>SARA NASCIMENTO SILVA CAVALCANTE</t>
  </si>
  <si>
    <t>SUELANE SANTOS DE LIMA SILVA</t>
  </si>
  <si>
    <t>SUELEN ELLIZA DA COSTA</t>
  </si>
  <si>
    <t>THAIS DOS SANTOS MOTA</t>
  </si>
  <si>
    <t>VILMA PINHEIRO SOARES NEVES</t>
  </si>
  <si>
    <t>ADEMIR COSTA PAULINO LUCAS</t>
  </si>
  <si>
    <t>ALEXANDRE BARBOSA TOSCANO</t>
  </si>
  <si>
    <t>ANTONIO PEREIRA DA SILVA FILHO</t>
  </si>
  <si>
    <t>ARNOBIO DE LIMA NETO</t>
  </si>
  <si>
    <t>CARLA DE OLIVEIRA LIMA LOPES</t>
  </si>
  <si>
    <t>ERIKA MARIA GALVAO RIBEIRO</t>
  </si>
  <si>
    <t>EUDENIA DE AGUIAR MORAIS</t>
  </si>
  <si>
    <t>FRANCISCO ALDENOR DA SILVA OLIVEIRA</t>
  </si>
  <si>
    <t>FRANCISCO JOSE MACENA PEREIRA</t>
  </si>
  <si>
    <t>JACIARA JESUINO RODRIGUES</t>
  </si>
  <si>
    <t>JAILSON FIRMINO DA SILVA</t>
  </si>
  <si>
    <t>JAILSON JOSE DA SILVA</t>
  </si>
  <si>
    <t>JAILSON MANOEL SILVA DUARTE</t>
  </si>
  <si>
    <t>JANDEILSON DE LIMA MOURA</t>
  </si>
  <si>
    <t>JOAO LEONARDO FERREIRA DO NASCIMENTO</t>
  </si>
  <si>
    <t>JOCEMAR CANDIDO DE OLIVEIRA JUNIOR</t>
  </si>
  <si>
    <t>JULIANA DO NASCIMENTO PEREIRA</t>
  </si>
  <si>
    <t>LUCIVANIA JOSE DA SILVA</t>
  </si>
  <si>
    <t>MARIA ANIELE SILVA DE OLIVEIRA</t>
  </si>
  <si>
    <t>NIVIA DO NASCIMENTO PESSOA PEREIRA</t>
  </si>
  <si>
    <t>SUELI FERREIRA DE MELO</t>
  </si>
  <si>
    <t>WALTER ALVES DA CRUZ</t>
  </si>
  <si>
    <t>CLARICE NASCIMENTO MELO</t>
  </si>
  <si>
    <t>DANILO ALEX MARQUES DE FARIAS</t>
  </si>
  <si>
    <t>EMANOELLY BORGES SILVA DE ANDRADE CORREIA</t>
  </si>
  <si>
    <t>FERNANDO VIEIRA ROCHA</t>
  </si>
  <si>
    <t>JOSE MUNIZ FALCAO NETO</t>
  </si>
  <si>
    <t>KELLY ANNE DE ARAUJO ESTEVAM</t>
  </si>
  <si>
    <t>LEONIDAS JOSE GERMANO DA COSTA</t>
  </si>
  <si>
    <t>MIKE SOUSA DA SILVA</t>
  </si>
  <si>
    <t>REGINA COELLY MENDES DA SILVA</t>
  </si>
  <si>
    <t>RIVANILSON EVANGELISTA DE CARVALHO MOREIRA</t>
  </si>
  <si>
    <t>ROMERITO EVERTON SILVA DE LIMA</t>
  </si>
  <si>
    <t>SUELYNE DA SILVA MARQUES</t>
  </si>
  <si>
    <t>VANDERLEY DE ALBUQUERQUE BESSA</t>
  </si>
  <si>
    <t>ALAINE NASCIMENTO DE LEIROS</t>
  </si>
  <si>
    <t>PEDRO HENRIQUE SOARES MIRANDA</t>
  </si>
  <si>
    <t>AGUINELLY CESAR MARTINS SANTOS</t>
  </si>
  <si>
    <t>ALDENIR FERREIRA DA SILVA</t>
  </si>
  <si>
    <t>ANA MARIA LIMA SOBRAL</t>
  </si>
  <si>
    <t>ANA PATRICIA AZEVEDO BARBOSA</t>
  </si>
  <si>
    <t>ANNA LUYZA FERNANDES MEDEIROS</t>
  </si>
  <si>
    <t>BETANIA MAXIMO DE LIMA</t>
  </si>
  <si>
    <t>CARLOS ANTONIO MARTINS DA SILVA JUNIOR</t>
  </si>
  <si>
    <t>CLAUDIANA SALES DOS SANTOS</t>
  </si>
  <si>
    <t>CRISTIANE CLEMENTINO DA SILVA</t>
  </si>
  <si>
    <t>DANIEL SILVA DE MEDEIROS</t>
  </si>
  <si>
    <t>DANIELA MEDEIROS DE ALMEIDA</t>
  </si>
  <si>
    <t>DANILO SOARES CRISPIM</t>
  </si>
  <si>
    <t>DENISE SOARES MAIA DO NASCIMENTO</t>
  </si>
  <si>
    <t>EDSON RODOLFO FERREIRA RAMOS</t>
  </si>
  <si>
    <t>FABIANA GUEDES DA SILVA</t>
  </si>
  <si>
    <t>FERNANDA CARLA DA SILVA BATISTA</t>
  </si>
  <si>
    <t>FERNANDO MICHAEL DA COSTA FERREIRA</t>
  </si>
  <si>
    <t>GABRIELA CRISTINA DA SILVA DE SOUZA</t>
  </si>
  <si>
    <t>GRACILENE DA SILVA</t>
  </si>
  <si>
    <t>INGRID PEREIRA ALVES DA SILVA</t>
  </si>
  <si>
    <t>JESSICA CLAUDIA LIMA DOS SANTOS</t>
  </si>
  <si>
    <t>JOAQUIM PEDRO MAXIMO DE LIMA</t>
  </si>
  <si>
    <t>JOSEANE DA SILVA RAMOS</t>
  </si>
  <si>
    <t>JOSILENE DO NASCIMENTO</t>
  </si>
  <si>
    <t>LEANDRO DA SILVA RAMOS</t>
  </si>
  <si>
    <t>LENDERSON FERNANDES CHAGAS</t>
  </si>
  <si>
    <t>LENILSON ATAIDE DA COSTA</t>
  </si>
  <si>
    <t>LUCY ANGELA MARQUES VIEIRA FACUNDO</t>
  </si>
  <si>
    <t>MARCELO VASCONCELOS GOMES</t>
  </si>
  <si>
    <t>MARCOS ANTONIO FLORENCIO ARAUJO</t>
  </si>
  <si>
    <t>MARIA CLEIDE DOS SANTOS DA SILVA</t>
  </si>
  <si>
    <t>MARIA CRISTINA DA SILVA BRAZ PEREIRA</t>
  </si>
  <si>
    <t>MARIA DE FATIMA DE SOUSA SOARES</t>
  </si>
  <si>
    <t>MARIA DOS PRAZERES DUARTE DA PAIXAO</t>
  </si>
  <si>
    <t>MARIA JOSE CRUZ DE SOUSA</t>
  </si>
  <si>
    <t>MARIA LUSINEIDE PEREIRA DE AMORIM</t>
  </si>
  <si>
    <t>MATEUS FERREIRA DA SILVA</t>
  </si>
  <si>
    <t>PETRUCIO HENRIQUE TRAJANO DA SILVA</t>
  </si>
  <si>
    <t>ROBERTA DOS SANTOS BENTO</t>
  </si>
  <si>
    <t>ROSIVANIA DE SOUZA ROSENDO CORREIA</t>
  </si>
  <si>
    <t>ROSIVANIA NASCIMENTO ALVES DOS SANTOS</t>
  </si>
  <si>
    <t>SELMA MARIA GOMES DE MOURA</t>
  </si>
  <si>
    <t>SIMONE SOARES DE OLIVEIRA</t>
  </si>
  <si>
    <t>VERA LUCIA NASCIMENTO HERMINIO</t>
  </si>
  <si>
    <t>VITORIA PEREIRA DE OLIVEIRA</t>
  </si>
  <si>
    <t>WELLINGTON DAVID CRUZ DA SILVA</t>
  </si>
  <si>
    <t>ADRIELE ARAUJO RODRIGUES</t>
  </si>
  <si>
    <t>AMANDA VIVIANE GERMANO PINHEIRO</t>
  </si>
  <si>
    <t>CARLOS ALBERTO BEZERRA NETO</t>
  </si>
  <si>
    <t>CLAUDETE DUTRA DOS SANTOS</t>
  </si>
  <si>
    <t>CLAUDIA CHAGAS DOS SANTOS</t>
  </si>
  <si>
    <t>CLAUDIA RAIMUNDA DA SILVA SANTOS</t>
  </si>
  <si>
    <t>DANIELLI CRISTINE GUILHERME DA SILVA</t>
  </si>
  <si>
    <t>DEIVISON SOARES DE LIMA MAIA</t>
  </si>
  <si>
    <t>DILMA CARNEIRO LIBERATO</t>
  </si>
  <si>
    <t>EDIVANIA FONTE DE SOUZA DO NASCIMENTO</t>
  </si>
  <si>
    <t>EDLANE DA SILVA BARBOSA</t>
  </si>
  <si>
    <t>EDNALVO GENUINO DO NASCIMENTO</t>
  </si>
  <si>
    <t>ELISABETH GOMES DE OLIVEIRA</t>
  </si>
  <si>
    <t>GERLANE BARBOSA GERMANO</t>
  </si>
  <si>
    <t>IARA FERREIRA DO NASCIMENTO</t>
  </si>
  <si>
    <t>IDALECIA DA GUIA SANTOS DE ARRUDA SOARES</t>
  </si>
  <si>
    <t>JAINE PEREIRA BATISTA DE OLIVEIRA</t>
  </si>
  <si>
    <t>JOCELIA PEREIRA SOBRINHO</t>
  </si>
  <si>
    <t>JOSE RIVALDO DA SILVA BARROS</t>
  </si>
  <si>
    <t>JOSELMO PEREIRA DA CRUZ</t>
  </si>
  <si>
    <t>KATIA DE OLIVEIRA ALVES</t>
  </si>
  <si>
    <t>LAYANNE TEREZA GOMES LIMA</t>
  </si>
  <si>
    <t>LESLIENE DA SILVA LIMA</t>
  </si>
  <si>
    <t>LUANA CARDOSO DA SILVA</t>
  </si>
  <si>
    <t>LUCIANA MARIANO DE SOUZA</t>
  </si>
  <si>
    <t>LUCIANO DE FRANCA COSTA</t>
  </si>
  <si>
    <t>MARIA CLEONEIDE LIMA SANTOS</t>
  </si>
  <si>
    <t>MARIA DA GLORIA ALVES DOS SANTOS</t>
  </si>
  <si>
    <t>MARIA HELENA PEREIRA DA SILVA ESPINOLA</t>
  </si>
  <si>
    <t>MILENA CARLA CANDIDO AZEVEDO</t>
  </si>
  <si>
    <t>MONISE NASCIMENTO DE MELO CHAGAS</t>
  </si>
  <si>
    <t>NILMA DE LIMA SOARES</t>
  </si>
  <si>
    <t>PEDRO BATISTA DA SILVA</t>
  </si>
  <si>
    <t>RISONEIDE SOARES DOS ANJOS SILVA</t>
  </si>
  <si>
    <t>ROSALINDA FERREIRA DE LIMA</t>
  </si>
  <si>
    <t>RUBISMAR BARRETO DA SILVA</t>
  </si>
  <si>
    <t>SIBELE TALITA FELIX BARBOSA ROSENDO</t>
  </si>
  <si>
    <t>SUEILY SEVERINO FERREIRA DOS SANTOS</t>
  </si>
  <si>
    <t>TAMIRIS PEREIRA DA SILVA</t>
  </si>
  <si>
    <t>VERA LUCIA DA SILVA DUARTE DE LIMA</t>
  </si>
  <si>
    <t>WENDELL ROMARIO CRUZ DA SILVA</t>
  </si>
  <si>
    <t>ALEXSANDRA BARROS DOS SANTOS</t>
  </si>
  <si>
    <t>AMANDA MARQUES DA SILVA CALIXTO</t>
  </si>
  <si>
    <t>ANA CLECIA DA CONCEICAO SILVA</t>
  </si>
  <si>
    <t>ANA PAULA GOMES DA SILVA</t>
  </si>
  <si>
    <t>ANGELICA NAYARA BORGES DE OLIVEIRA</t>
  </si>
  <si>
    <t>ANSELMO BENTO DE AZEVEDO</t>
  </si>
  <si>
    <t>CINTIA PEREIRA NOGUEIRA CAETANO</t>
  </si>
  <si>
    <t>FABIA MARCOLINO DA SILVA</t>
  </si>
  <si>
    <t>GILSON BARBOSA SOARES</t>
  </si>
  <si>
    <t>ISABELA MARIANA FERREIRA DOS PRAZERES</t>
  </si>
  <si>
    <t>ISAIAS MARCULINO DA SILVA</t>
  </si>
  <si>
    <t>ISYS EMILLY EMILIANO CAETANO</t>
  </si>
  <si>
    <t>JOSE CARLOS FELICIANO DE ARAUJO</t>
  </si>
  <si>
    <t>KAREN DE BARROS BEZERRA MENEZES</t>
  </si>
  <si>
    <t>LETICIA DE SOUZA PEREIRA</t>
  </si>
  <si>
    <t>LUCILEIDE PEREIRA DE AZEVEDO</t>
  </si>
  <si>
    <t>LUCILENE DE SOUZA</t>
  </si>
  <si>
    <t>MARLUCE DOS ANJOS SOARES</t>
  </si>
  <si>
    <t>MAXWELL AMORIM DOS SANTOS</t>
  </si>
  <si>
    <t>MONICA DA SILVA MEDEIROS</t>
  </si>
  <si>
    <t>NANCY BARBOSA DA SILVA</t>
  </si>
  <si>
    <t>PATRICIA TAVARES DE FRANCA</t>
  </si>
  <si>
    <t>ROGERIA OLIVEIRA TRINDADE DE MORAIS</t>
  </si>
  <si>
    <t>ROSELAINE SALVIANO DA SILVA</t>
  </si>
  <si>
    <t>SABINA MARIA BEZERRA</t>
  </si>
  <si>
    <t>TATIANE NOGUEIRA PEREIRA</t>
  </si>
  <si>
    <t>VALDINETE DA SILVA SANTOS</t>
  </si>
  <si>
    <t>VALESCA TOMAZ DOS SANTOS</t>
  </si>
  <si>
    <t>VANESSA SOUSA DA SILVA</t>
  </si>
  <si>
    <t>WESLEY FIGUEIREDO BEZERRA</t>
  </si>
  <si>
    <t>ADAILTON IZIDRO DA COSTA</t>
  </si>
  <si>
    <t>ALDENI DE LIMA DUARTE</t>
  </si>
  <si>
    <t>ALDO SILVA DE MENDONCA</t>
  </si>
  <si>
    <t>ANEILDA DA CRUZ MARQUES</t>
  </si>
  <si>
    <t>CRIZELMA FERREIRA DA SILVA</t>
  </si>
  <si>
    <t>EDINALDO COSTA DE FREITAS</t>
  </si>
  <si>
    <t>EDIVALDO VASCONCELOS DA COSTA</t>
  </si>
  <si>
    <t>EDUARDO MANUEL GONCALVES JUNIOR</t>
  </si>
  <si>
    <t>ELAINE PESSOA PEDROSA</t>
  </si>
  <si>
    <t>ELIANE LOURENCO CALIXTO</t>
  </si>
  <si>
    <t>IONEIDE CAMILO FERREIRA LINS</t>
  </si>
  <si>
    <t>ISADORA CATARINA MAURICIO DE SOUSA</t>
  </si>
  <si>
    <t>JOAO ANISIO DAS CHAGAS FILHO</t>
  </si>
  <si>
    <t>JORDANIA ANDREZZA PONTES DA SILVA</t>
  </si>
  <si>
    <t>JOSEANA FREIRE FERREIRA SATURNINO</t>
  </si>
  <si>
    <t>LIDIA CRISTINA DOS SANTOS SILVA</t>
  </si>
  <si>
    <t>LUCIVAN EVANGELISTA DA SILVA</t>
  </si>
  <si>
    <t>LUIZ HENRIQUE DOS SANTOS DA CRUZ MARQUES</t>
  </si>
  <si>
    <t>MARCOS DE SOUZA TOME</t>
  </si>
  <si>
    <t>MARIA ANDREA DO NASCIMENTO COSTA</t>
  </si>
  <si>
    <t>RABA SOUSA DA SILVA</t>
  </si>
  <si>
    <t>RUTE CUNHA RIBEIRO</t>
  </si>
  <si>
    <t>SHIRLEY PESSOA DE MELO</t>
  </si>
  <si>
    <t>THIAGO FLORENCIO PEREIRA</t>
  </si>
  <si>
    <t>VALDEMIR ALVES DOS SANTOS</t>
  </si>
  <si>
    <t>WLADEMIR CARDOSO DE MOURA</t>
  </si>
  <si>
    <t>ADRIANA NASCIMENTO DE FREITAS</t>
  </si>
  <si>
    <t>ALESANDRA MARIA CLEMENTINO DA SILVA</t>
  </si>
  <si>
    <t>CHRISTIAN EDUARDO CAMPOS DA SILVA</t>
  </si>
  <si>
    <t>DALVANETE FREITAS DO NASCIMENTO</t>
  </si>
  <si>
    <t>DANIELE NASCIMENTO DOS SANTOS</t>
  </si>
  <si>
    <t>EDILANE ARAUJO</t>
  </si>
  <si>
    <t>ELIANE NASARIO DE OLIVEIRA</t>
  </si>
  <si>
    <t>ELISSON DE OLIVEIRA SILVA</t>
  </si>
  <si>
    <t>EMERSON FELIPE DA SILVA</t>
  </si>
  <si>
    <t>EVANDRO SILVA DE FREITAS</t>
  </si>
  <si>
    <t>EVERALDO BATISTA DE FREITAS</t>
  </si>
  <si>
    <t>FERNANDA FRANCA DA SILVA</t>
  </si>
  <si>
    <t>FERNANDO ALVES IZIQUIEL DA SILVA</t>
  </si>
  <si>
    <t>GESSICA NYTIELLE SOUSA GOMES</t>
  </si>
  <si>
    <t>JANAINA TEODORO DOS SANTOS</t>
  </si>
  <si>
    <t>JANEIDE MATIAS DOS SANTOS</t>
  </si>
  <si>
    <t>JEAN DOS SANTOS BARROS</t>
  </si>
  <si>
    <t>JEKSON MARTINS PEREIRA</t>
  </si>
  <si>
    <t>JOAO MIGUEL DE OLIVEIRA NETO</t>
  </si>
  <si>
    <t>JOCELI GONCALVES NERES</t>
  </si>
  <si>
    <t>JOELMA LOURENCO DOS SANTOS</t>
  </si>
  <si>
    <t>JOSE MARIO CAZUZA DOS SANTOS</t>
  </si>
  <si>
    <t>JOSEFA SHEILA PESSOA DE MELO</t>
  </si>
  <si>
    <t>JOSINEIDE GALDINO DE OLIVEIRA</t>
  </si>
  <si>
    <t>JOYCE FELIX DA SILVA</t>
  </si>
  <si>
    <t>LEANDRO OLIVEIRA NASARIO</t>
  </si>
  <si>
    <t>LUCIVANIA SANTOS MARTINS</t>
  </si>
  <si>
    <t>LUIZ FERNANDO NASCIMENTO SOARES</t>
  </si>
  <si>
    <t>MAIRA SILVA DE ARAUJO</t>
  </si>
  <si>
    <t>MARCILIO SOUSA DA SILVA</t>
  </si>
  <si>
    <t>MARIA APARECIDA SENA DA CRUZ</t>
  </si>
  <si>
    <t>MARIA APARECIDA SOUSA OLIVEIRA</t>
  </si>
  <si>
    <t>MARIA DA CONCEICAO DE OLIVEIRA</t>
  </si>
  <si>
    <t>MARIA DA GUIA CLAUDINO TRAJANO</t>
  </si>
  <si>
    <t>MARIA DE FATIMA CONCEICAO DE LIMA</t>
  </si>
  <si>
    <t>MARIA DO NASCIMENTO DE FREITAS</t>
  </si>
  <si>
    <t>MARIA DOS PRAZERES DA SILVA</t>
  </si>
  <si>
    <t>MARIA ELIANE SILVA DE FREITAS</t>
  </si>
  <si>
    <t>MARIA SANTANA DA SILVA</t>
  </si>
  <si>
    <t>MARILUCE PEREIRA BEZERRA</t>
  </si>
  <si>
    <t>MARTA GOMES DA SILVA</t>
  </si>
  <si>
    <t>MIKAELE SILVA DE LIMA</t>
  </si>
  <si>
    <t>MONICA GONCALVES NERES</t>
  </si>
  <si>
    <t>RAFAEL OLIVEIRA DO NASCIMENTO</t>
  </si>
  <si>
    <t>RAFAEL SOUSA GONCALVES</t>
  </si>
  <si>
    <t>RAIMUNDO DUARTE DE LIMA</t>
  </si>
  <si>
    <t>RITA DE CASSIA DA SILVA</t>
  </si>
  <si>
    <t>RODRIGO SILVA DOS SANTOS</t>
  </si>
  <si>
    <t>ROSILANE CAMPOS DE OLIVEIRA DA SILVA</t>
  </si>
  <si>
    <t>SANDERLEIA SANTOS PESSOA DA SILVA</t>
  </si>
  <si>
    <t>SEVERINO LUCAS ESTEVAO DA FONSECA</t>
  </si>
  <si>
    <t>SILVANA DA SILVA SERAFIM LUIZ</t>
  </si>
  <si>
    <t>SILVANO SOARES DE CARVALHO</t>
  </si>
  <si>
    <t>SIMONE LIMA PENEDO DA SILVA</t>
  </si>
  <si>
    <t>UILMA PEREIRA CAZUZA</t>
  </si>
  <si>
    <t>VALDEMAR ISMAEL DOS SANTOS NETO</t>
  </si>
  <si>
    <t>VALDIR SALES DE SOUSA</t>
  </si>
  <si>
    <t>VANDRIANE HERMINIO DA SILVA</t>
  </si>
  <si>
    <t>ALISSON SOARES DE OLIVEIRA</t>
  </si>
  <si>
    <t>AUSTIEREMIES MENDONCA DA COSTA ALVES</t>
  </si>
  <si>
    <t>CLEOLENE DA CRUZ SANTOS</t>
  </si>
  <si>
    <t>CLODOALDO FLEURI DE FIGUEIROA</t>
  </si>
  <si>
    <t>GABRIEL PONTES RAMOS</t>
  </si>
  <si>
    <t>IONE TERESINHA OLIVEIRA LEITAO</t>
  </si>
  <si>
    <t>JOSE WILLIAM LOPES TORRES</t>
  </si>
  <si>
    <t>JULIANNE CORREIA DE FIGUEIREDO</t>
  </si>
  <si>
    <t>LAUDEMIR DE OLIVEIRA RAMOS</t>
  </si>
  <si>
    <t>LUANNA DAIZY DE OLIVEIRA LEAL</t>
  </si>
  <si>
    <t>MARIA ALDIA DA SILVA</t>
  </si>
  <si>
    <t>MARIA GORETE DE LIMA BARBOSA</t>
  </si>
  <si>
    <t>MARIA THAYS DA COSTA SOUSA</t>
  </si>
  <si>
    <t>MIRLENE DA SILVA LEAL</t>
  </si>
  <si>
    <t>PETRONIO DOS SANTOS LIMA</t>
  </si>
  <si>
    <t>SADREZA GOMES DE FARIA TRINDADE</t>
  </si>
  <si>
    <t>VALDOMIRO CANDIDO DE ARAUJO</t>
  </si>
  <si>
    <t>ALANE GOMES DE ALBUQUERQUE NASCIMENTO</t>
  </si>
  <si>
    <t>ANA MARIA MONTEIRO DO NASCIMENTO</t>
  </si>
  <si>
    <t>ANDREIA DE BRITO BARBOSA</t>
  </si>
  <si>
    <t>CLAUDIO SILVA DE SOUZA</t>
  </si>
  <si>
    <t>DIEGO ANISIO DA SILVA</t>
  </si>
  <si>
    <t>EDNA PAULA NASCIMENTO DE ANDRADE</t>
  </si>
  <si>
    <t>ELIENE HILARIO DA SILVA CAVALCANTI</t>
  </si>
  <si>
    <t>EMERSON RICHARDS CARLOS CABRAL</t>
  </si>
  <si>
    <t>FABIO SILVA DE MOURA</t>
  </si>
  <si>
    <t>IZAIAS DA SILVA</t>
  </si>
  <si>
    <t>JULIANA FREIRE DE ANDRADE</t>
  </si>
  <si>
    <t>KALINA LIGIA SANTOS LIMA E SILVA</t>
  </si>
  <si>
    <t>KESIA ISABEL DA SILVA</t>
  </si>
  <si>
    <t>LUANA HONORIO DE MOURA</t>
  </si>
  <si>
    <t>LUCICLAUDIA ALVES DA SILVA</t>
  </si>
  <si>
    <t>LUCIMAR BARBOSA PEREIRA MATOS</t>
  </si>
  <si>
    <t>LUIS GUSTAVO DAS MERCES MUNIZ</t>
  </si>
  <si>
    <t>MARIA AMELIA ANIZIO DA PAZ</t>
  </si>
  <si>
    <t>MARIA ROSALY RODRIGUES DE ANDRADE</t>
  </si>
  <si>
    <t>MARIA SUELANIA ARAUJO DE LIMA SOUZA</t>
  </si>
  <si>
    <t>NARJARA LUIZA SILVA VASCONCELOS BARBOSA</t>
  </si>
  <si>
    <t>RAFAELA DE LIMA SOUZA</t>
  </si>
  <si>
    <t>RAYLSON JOSE DEODATO BERNARDO</t>
  </si>
  <si>
    <t>RIVONEIDE DA SILVA</t>
  </si>
  <si>
    <t>SANDRO ROGERIO GOMES DA COSTA JUNIOR</t>
  </si>
  <si>
    <t>SIDNEI ALVES BARBOSA</t>
  </si>
  <si>
    <t>WAGNER DIAS DE ARAUJO</t>
  </si>
  <si>
    <t>ADALBERTO FERREIRA DE ARAUJO</t>
  </si>
  <si>
    <t>ADRIELY RENALLY CAVALCANTI BARBOSA</t>
  </si>
  <si>
    <t>ALBERTO FERREIRA DE ARAUJO</t>
  </si>
  <si>
    <t>ALIANA GRAZIELLY CAVALCANTI DO NASCIMENTO</t>
  </si>
  <si>
    <t>ALIANDRA VENANCIO BRITO</t>
  </si>
  <si>
    <t>ALINE DA SILVA OLIVEIRA CARVALHO</t>
  </si>
  <si>
    <t>ANDREA DE ANDRADE MOURA</t>
  </si>
  <si>
    <t>ANIELLY DE SOUZA SANTANA RIBEIRO</t>
  </si>
  <si>
    <t>CINTHIA GRAZIELE BARBOSA DE LIMA</t>
  </si>
  <si>
    <t>DANIELLE DE SANTANA GERMANO</t>
  </si>
  <si>
    <t>ELAINE ARRUDA DA SILVA BARBOSA</t>
  </si>
  <si>
    <t>ELISANGELA ALVES DE LUCENA</t>
  </si>
  <si>
    <t>ELKSANDRO DE SOUZA MUNIZ</t>
  </si>
  <si>
    <t>ERIKA KARLA DE ARAUJO BRITO SILVA</t>
  </si>
  <si>
    <t>ERIVAN BARBOSA DA SILVA</t>
  </si>
  <si>
    <t>GILVANDO ALVES VENANCIO</t>
  </si>
  <si>
    <t>GISELIA SILVA BARBOSA MARINHO</t>
  </si>
  <si>
    <t>IRAMAR DE SOUZA ANDRADE</t>
  </si>
  <si>
    <t>JONATAS DA SILVA OLIVEIRA</t>
  </si>
  <si>
    <t>JOSE CARLOS COSME DE LIRA</t>
  </si>
  <si>
    <t>JOSE HUMBERTO BARBOSA DE ANDRADE</t>
  </si>
  <si>
    <t>JOSE JAIRO DOS SANTOS</t>
  </si>
  <si>
    <t>JOSIANE ROSA DA SILVA ANDRADE</t>
  </si>
  <si>
    <t>LUZIA DE MARILAK JERONIMO DA SILVA</t>
  </si>
  <si>
    <t>MAKTOR QUEIROZ DO REGO</t>
  </si>
  <si>
    <t>MARCILANE DE OLIVEIRA ANDRADE</t>
  </si>
  <si>
    <t>MARIA DO SOCORRO BRITO NORMANDO</t>
  </si>
  <si>
    <t>MARIA DO SOCORRO DE PAULA CADENA</t>
  </si>
  <si>
    <t>MARIA SELEIDE ARAUJO DE MEDEIROS VIDAL</t>
  </si>
  <si>
    <t>MARIA SOLANGE DE FIGUEIREDO</t>
  </si>
  <si>
    <t>MARIZE PEREIRA DA SILVA VIEIRA</t>
  </si>
  <si>
    <t>PATRICIA GOMES GERMANO</t>
  </si>
  <si>
    <t>SUELEN MARIA TAVARES</t>
  </si>
  <si>
    <t>TAISA FERNANDA DE ARAUJO SILVA SOUZA</t>
  </si>
  <si>
    <t>VICENTE CESAR ANDRADE</t>
  </si>
  <si>
    <t>ADSON LUIS AGUIAR</t>
  </si>
  <si>
    <t>ALEXANDRE ANTONIO DA SILVA</t>
  </si>
  <si>
    <t>ANA CAROLINA DA SILVA SALES</t>
  </si>
  <si>
    <t>ANA KAROLINE DA SILVA ANDRADE</t>
  </si>
  <si>
    <t>ANA LIDIA DE MACEDO LUCENA</t>
  </si>
  <si>
    <t>ARIOZETE ALMEIDA DOS SANTOS</t>
  </si>
  <si>
    <t>CARLA TATIANA SOUZA BARBOSA</t>
  </si>
  <si>
    <t>CINTIA PRISCILA DA SILVA</t>
  </si>
  <si>
    <t>DAVID ABILIO BARBOSA</t>
  </si>
  <si>
    <t>EDSON PEREIRA QUINTANS</t>
  </si>
  <si>
    <t>ELIZANDRO LIMA FREITAS</t>
  </si>
  <si>
    <t>FABIOLA CRISTINA DE ALBUQUERQUE</t>
  </si>
  <si>
    <t>HECTON FRANCIS ALVES DE SOUSA</t>
  </si>
  <si>
    <t>IVANICE BARBOSA ALVES BATISTA</t>
  </si>
  <si>
    <t>IVANILDA MARQUES SILVA BRASILEIRO</t>
  </si>
  <si>
    <t>JANDSON BARBOSA GOMES</t>
  </si>
  <si>
    <t>JOANA GOMES DA SILVA LIMA</t>
  </si>
  <si>
    <t>JOCELIO GONCALVES DA COSTA</t>
  </si>
  <si>
    <t>JOSE ROBERTO SOUSA DE ALENCAR FILHO</t>
  </si>
  <si>
    <t>JOSEFA ROSEANE NOBERTO DA SILVA</t>
  </si>
  <si>
    <t>JULIO ANTONINO DA SILVA NETO</t>
  </si>
  <si>
    <t>KEZIA KALINE MONTEIRO BRITO ALENCAR</t>
  </si>
  <si>
    <t>LUIZIANEIDE MARIA BARBOSA COSTA</t>
  </si>
  <si>
    <t>LUZIA LOURDES MACEDO</t>
  </si>
  <si>
    <t>MARCIO KECIO DA SILVA</t>
  </si>
  <si>
    <t>MARCOS ANTONIO LIMA DA SILVA</t>
  </si>
  <si>
    <t>MILENE CABRAL OLIVEIRA ALVES</t>
  </si>
  <si>
    <t>MONICA FERNANDES LEAL</t>
  </si>
  <si>
    <t>RAQUEL ARAUJO LUNA</t>
  </si>
  <si>
    <t>RAYLSON JOSE DEODATO BERBARDO</t>
  </si>
  <si>
    <t>ROSTAND MACHADO BEZERRA DE MELO</t>
  </si>
  <si>
    <t>SILVERIO GONCALVES DE ASSIS</t>
  </si>
  <si>
    <t>ANA CAROLINE FERREIRA DA SILVA</t>
  </si>
  <si>
    <t>CARLOS EDUARDO SILVA DOS SANTOS</t>
  </si>
  <si>
    <t>GLEYDSON FARIAS RODRIGUES</t>
  </si>
  <si>
    <t>HELIANE DO NASCIMENTO DINIZ NOBREGA</t>
  </si>
  <si>
    <t>HUGO GOMES DA SILVA</t>
  </si>
  <si>
    <t>JOSIVANIA SILVA CAMPOS</t>
  </si>
  <si>
    <t>KLAUDIANY LIMA NASCIMENTO</t>
  </si>
  <si>
    <t>LETICIA SANTOS LEITE</t>
  </si>
  <si>
    <t>MARCELA TALYNA BEZERRA CAMPOS</t>
  </si>
  <si>
    <t>MARIA ADENILSA DA SILVA TRUTA</t>
  </si>
  <si>
    <t>MARIA EDITE BARRETO DE FIGUEREDO</t>
  </si>
  <si>
    <t>MARIA NATHALY SILVA LIMA</t>
  </si>
  <si>
    <t>MARIA TALITA BARBOSA PINTO DA SILVA</t>
  </si>
  <si>
    <t>MERCIA ROSEANE DA SILVA PINTO</t>
  </si>
  <si>
    <t>OSILVANIA SOLANGE COSTA GOMES</t>
  </si>
  <si>
    <t>RONALDO VIEIRA CABRAL</t>
  </si>
  <si>
    <t>THAYANE MAYTCHELE VERISSIMO SANTOS</t>
  </si>
  <si>
    <t>UBIRATAM DOSO PEDROSA</t>
  </si>
  <si>
    <t>ALINE BARBOSA DE QUEIROZ</t>
  </si>
  <si>
    <t>AMANDDA MAYARA ARAUJO FARIAS</t>
  </si>
  <si>
    <t>ANA PAULA EVANGELISTA BRILHANTE</t>
  </si>
  <si>
    <t>BRUNO RONNIERE MACIEL DE OLIVEIRA</t>
  </si>
  <si>
    <t>CARMEM ROBERTA SANTOS COSTA CAVALCANTE</t>
  </si>
  <si>
    <t>CAROLINA ALBUQUERQUE DOS SANTOS</t>
  </si>
  <si>
    <t>CLAUDIA ROBERTA SILVA PORTO</t>
  </si>
  <si>
    <t>FABIO MENDES BARBOSA JUNIOR</t>
  </si>
  <si>
    <t>FERNANDO FLORENCIO DA SILVA</t>
  </si>
  <si>
    <t>GILBERTO JOSE DA SILVA</t>
  </si>
  <si>
    <t>JOAO JOSE DE SOUSA JUNIOR</t>
  </si>
  <si>
    <t>KLEBER GOMES DE BRITO</t>
  </si>
  <si>
    <t>LARISSA SILVA ARAUJO MACIEL</t>
  </si>
  <si>
    <t>MARIA LUCIANA PEREIRA LIMA</t>
  </si>
  <si>
    <t>MICIAS DANIEL DE NEGREIROS</t>
  </si>
  <si>
    <t>NATANE DAIANA SILVA SOUSA</t>
  </si>
  <si>
    <t>NILCEDALBA RODRIGUES LEAL</t>
  </si>
  <si>
    <t>PAULO DA MATA MONTEIRO</t>
  </si>
  <si>
    <t>RENALLE RAMOS RODRIGUES MACEDO</t>
  </si>
  <si>
    <t>RICARDO FRANCISCO DA COSTA</t>
  </si>
  <si>
    <t>RODOLPHO ROUSSEAU SOARES SILVA</t>
  </si>
  <si>
    <t>THIAGO MATIAS FARIAS DE LIMA</t>
  </si>
  <si>
    <t>ZAMENHOFF LEAL RICARDO DE ARAUJO</t>
  </si>
  <si>
    <t>ADELMO DE ANDRADE CARNEIRO</t>
  </si>
  <si>
    <t>CHRISTIANE ALVES CARDOSO</t>
  </si>
  <si>
    <t>CLAUDIA FERNANDA COSTA ESTEVAM</t>
  </si>
  <si>
    <t>EDNETE RODRIGUES SILVA</t>
  </si>
  <si>
    <t>EDUARDO FERNANDES LEAL</t>
  </si>
  <si>
    <t>FABIO FERNANDO BARBOSA DE BRITO OLIVEIRA</t>
  </si>
  <si>
    <t>FRANCITANIA DE ALBUQUERQUE SILVA</t>
  </si>
  <si>
    <t>HOSANA CELI PEREIRA CAVALCANTE</t>
  </si>
  <si>
    <t>HUGO SILVA GOMES</t>
  </si>
  <si>
    <t>IDALICE MARIA SANTIAGO OLIVEIRA</t>
  </si>
  <si>
    <t>IVONETE BEZERRA ALVES</t>
  </si>
  <si>
    <t>JEFESSON FRANCIARLLY FARIAS DE ANDRADE</t>
  </si>
  <si>
    <t>JESSICA DRYANE GUIMARAES AGUIAR</t>
  </si>
  <si>
    <t>JOSE GENILSON RAMOS DE FARIAS</t>
  </si>
  <si>
    <t>JOSE LAERCIO DE LIRA FARIAS</t>
  </si>
  <si>
    <t>JOSEFA TATIANA NEGREIROS DE SOUSA</t>
  </si>
  <si>
    <t>KATIELY MENDES MONTEIRO LEAL</t>
  </si>
  <si>
    <t>MARIA DAS DORES RAMOS COSTA</t>
  </si>
  <si>
    <t>MARIA JOSEANE DA SILVA SANTOS</t>
  </si>
  <si>
    <t>MAXWELL FERNANDES DANTAS</t>
  </si>
  <si>
    <t>NATALIA PEREIRA DE ARAUJO OLIVEIRA</t>
  </si>
  <si>
    <t>NIKSON RALF FARIAS DE ANDRADE</t>
  </si>
  <si>
    <t>NILCEMERE D ARK DA SILVA BRITO</t>
  </si>
  <si>
    <t>NOALDO JOSE AIRES TAVARES</t>
  </si>
  <si>
    <t>PATRICIA MARIA DA SILVA</t>
  </si>
  <si>
    <t>RAQUEL BRITO DE LUCENA</t>
  </si>
  <si>
    <t>ROMULO ROLDAO DE MELO</t>
  </si>
  <si>
    <t>ROSEMARY DE FATIMA FLORINDO BARBOSA</t>
  </si>
  <si>
    <t>SEVERINA DIOSILENE DA SILVA MACIEL</t>
  </si>
  <si>
    <t>VALDINEI DE JESUS ANDRADE</t>
  </si>
  <si>
    <t>WELLINGTON DA SILVA GOMES MENDES</t>
  </si>
  <si>
    <t>WESLLEY SANCHIS ALVES DE OLIVEIRA</t>
  </si>
  <si>
    <t>ALBERTINA DE FARIAS SILVA</t>
  </si>
  <si>
    <t>ALESCA JOIS DA COSTA SILVA</t>
  </si>
  <si>
    <t>ALINE ALBUQUERQUE RAMOS</t>
  </si>
  <si>
    <t>BRENO GUIMARAES NOBREGA AIRES</t>
  </si>
  <si>
    <t>DIMAS DA SILVA SANTOS</t>
  </si>
  <si>
    <t>HELLEN ALESSANDRA JANUARIO DE LIMA FARIAS</t>
  </si>
  <si>
    <t>LEONIDAS JOSE DE FARIAS MARIBONDO</t>
  </si>
  <si>
    <t>LUANA STEFANE CASTRO MARQUES</t>
  </si>
  <si>
    <t>LUCIANA DA SILVA QUARTINIANO</t>
  </si>
  <si>
    <t>MARIA DO DESTERRO GUIMARAES BIZERRA SOARES</t>
  </si>
  <si>
    <t>NIZIELI MAYARA DE MACEDO FARIAS</t>
  </si>
  <si>
    <t>OTACILIA MEIRA DE FREITAS NETA BESERRA</t>
  </si>
  <si>
    <t>RAFAELA GOMES MEIRA</t>
  </si>
  <si>
    <t>RIBAMAR ALVES DE FARIAS</t>
  </si>
  <si>
    <t>ROSELANE APARECIDA NOBREGA DE FARIAS</t>
  </si>
  <si>
    <t>SABRYNA VITORIA PEREIRA LIMA</t>
  </si>
  <si>
    <t>SERGIO BEZERRA DE BARROS</t>
  </si>
  <si>
    <t>TASSIO HONORATO DE ALMEIDA</t>
  </si>
  <si>
    <t>THIAGO ANDRE MONTEIRO</t>
  </si>
  <si>
    <t>ALDA LUCIARA GOMES DE OLIVEIRA MEIRA</t>
  </si>
  <si>
    <t>CARLOS JOSE DUARTE PEREIRA</t>
  </si>
  <si>
    <t>CARMEM JOSETTE DUARTE PEREIRA MEIRA</t>
  </si>
  <si>
    <t>HELDER PEREIRA RAMOS</t>
  </si>
  <si>
    <t>HUGO ALESSE DE ARAUJO ROCHA</t>
  </si>
  <si>
    <t>ISMAR DE OLIVEIRA RODRIGUES</t>
  </si>
  <si>
    <t>LARISSA SAMPAIO MEIRA</t>
  </si>
  <si>
    <t>MAIARA MEIRA RAMOS</t>
  </si>
  <si>
    <t>MARIA JOSE CAVALCANTE PORTO</t>
  </si>
  <si>
    <t>PAULO ROGERIO DUARTE MACEDO</t>
  </si>
  <si>
    <t>PRISCILA PEREIRA SOUSA RAMOS</t>
  </si>
  <si>
    <t>RAFAEL FARIAS DE CASTRO</t>
  </si>
  <si>
    <t>ROBERTA ANDRADE FARIAS</t>
  </si>
  <si>
    <t>ROBERTA DA COSTA MEIRA</t>
  </si>
  <si>
    <t>ROBERTO BORGES SILVA</t>
  </si>
  <si>
    <t>ABDIAS DE BRITO AGUIAR JUNIOR</t>
  </si>
  <si>
    <t>ADORICE ISMAEL ARAUJO CRUZ</t>
  </si>
  <si>
    <t>ALBERIA CARLA ALVES MELO</t>
  </si>
  <si>
    <t>ALYSSON AYRTON LEANDRO CRUZ</t>
  </si>
  <si>
    <t>ANA MARIA DE MELO</t>
  </si>
  <si>
    <t>ANA PAULA DE SOUSA CORDEIRO</t>
  </si>
  <si>
    <t>ANTONIO VIEIRA CABRAL</t>
  </si>
  <si>
    <t>CLAUDIA NATANE MENEZES DA SILVA</t>
  </si>
  <si>
    <t>ELISABETH CRISTINA DOS SANTOS</t>
  </si>
  <si>
    <t>ERICA NUNES DA SILVA</t>
  </si>
  <si>
    <t>FRANCICLAUDIO GOMES DE ARAUJO</t>
  </si>
  <si>
    <t>IJAILSA RODRIGUES DA PENHA</t>
  </si>
  <si>
    <t>JANAINA DE FARIAS RIBEIRO BORBA</t>
  </si>
  <si>
    <t>JOSE LAELSON GOMES CRUZ</t>
  </si>
  <si>
    <t>JOSE LUIZ PEREIRA NETO</t>
  </si>
  <si>
    <t>JOVENTINA FERNANDES DINIZ GOMES</t>
  </si>
  <si>
    <t>MAGNA CORDEIRO DE MACEDO MELO</t>
  </si>
  <si>
    <t>MARCIA MIRELLY SILVA MELO</t>
  </si>
  <si>
    <t>MARIA ALVES PEQUENO DA SILVA</t>
  </si>
  <si>
    <t>MARIA HELENA DA SILVA FIGUEIREDO</t>
  </si>
  <si>
    <t>MARTA LIGIA SANTOS CARDOSO</t>
  </si>
  <si>
    <t>PAULO ALVES BORBA</t>
  </si>
  <si>
    <t>PRISCILLA CORDEIRO DE MIRANDA</t>
  </si>
  <si>
    <t>RENALLY CESARIO MOURA</t>
  </si>
  <si>
    <t>RILDO DE SOUSA</t>
  </si>
  <si>
    <t>ADRIANA CUNHA PESSOA</t>
  </si>
  <si>
    <t>ALBERTO MARTINS DA CONCEICAO</t>
  </si>
  <si>
    <t>ALEX DA SILVA ARAUJO</t>
  </si>
  <si>
    <t>ALEXSANDER BARONE SANTOS FERREIRA</t>
  </si>
  <si>
    <t>ANA PAULA BORGES DE SOUZA</t>
  </si>
  <si>
    <t>CAROLINNE TAVEIRA DE MELO</t>
  </si>
  <si>
    <t>DARIANY SILVA FRANCISCO</t>
  </si>
  <si>
    <t>EDCARLOS MARTINS DE FREITAS</t>
  </si>
  <si>
    <t>ELOIZA SILVA CANDIDO</t>
  </si>
  <si>
    <t>ELZA MARIA RIBEIRO DE LIMA DANTAS</t>
  </si>
  <si>
    <t>EMANUELLY CRISTOVAO BARBOSA DA SILVA</t>
  </si>
  <si>
    <t>FELIPE FABLICIO DE MELO</t>
  </si>
  <si>
    <t>GERLANE MENESES DA SILVA</t>
  </si>
  <si>
    <t>HALLYSON DA SILVA PINTO</t>
  </si>
  <si>
    <t>HELENILDO ARRUDA DE MACEDO JUNIOR</t>
  </si>
  <si>
    <t>HILDA MARIA DA SILVA COSTA</t>
  </si>
  <si>
    <t>ISLANIA DE LIMA SOUZA</t>
  </si>
  <si>
    <t>IZANETE MARIA SILVA DE LIMA</t>
  </si>
  <si>
    <t>JADILMA NUNES OLIVEIRA</t>
  </si>
  <si>
    <t>JOAO ANDREI DANTAS</t>
  </si>
  <si>
    <t>JOSE ANTONIO DA SILVA LEITE</t>
  </si>
  <si>
    <t>JOSE WELLINGTON FARIAS DA SILVA</t>
  </si>
  <si>
    <t>JOSINETE MARIA DE MACEDO SILVA</t>
  </si>
  <si>
    <t>KARLIANA BARBOSA DE ARRUDA</t>
  </si>
  <si>
    <t>LAFAIETE SILVA FRANCISCO</t>
  </si>
  <si>
    <t>MACIEL MOTA DA SILVA</t>
  </si>
  <si>
    <t>MARIA DAS NEVES DA SILVA</t>
  </si>
  <si>
    <t>MARIA JOSE LEITE CAVALCANTE</t>
  </si>
  <si>
    <t>MARIA JOSE NETA DE ARRUDA</t>
  </si>
  <si>
    <t>MICHELI MOISINHO LEAL</t>
  </si>
  <si>
    <t>MIRIAM REGINA DE SOUSA OLIVEIRA</t>
  </si>
  <si>
    <t>RAIMUNDO ALEXANDRO DA SILVA</t>
  </si>
  <si>
    <t>RENATA PATRICIA FABLICIO DA SILVA</t>
  </si>
  <si>
    <t>RENIZ BARBOSA MADUREIRA</t>
  </si>
  <si>
    <t>ROSSANA LIGIA ALVES DE SOUSA</t>
  </si>
  <si>
    <t>SONALY MAIRA VEIGA DE FREITAS MARTINS</t>
  </si>
  <si>
    <t>THAIS FABLICIO DE CASTRO LEAO</t>
  </si>
  <si>
    <t>VADELMA SILVA MELO</t>
  </si>
  <si>
    <t>VICTOR ALVES ALBINO</t>
  </si>
  <si>
    <t>APARECIDA DE LOURDES RODRIGUES MELO</t>
  </si>
  <si>
    <t>BRUNNO DE CASTRO TRAJANO</t>
  </si>
  <si>
    <t>CARLA DANYELA DA SILVA MIRANDA</t>
  </si>
  <si>
    <t>DALETE CAVALCANTE VEIGA</t>
  </si>
  <si>
    <t>ELENILDA PEREIRA ALVES</t>
  </si>
  <si>
    <t>FERNANDO AMANCIO</t>
  </si>
  <si>
    <t>FRANCINEIDE SOUZA ALEXANDRE</t>
  </si>
  <si>
    <t>IZABEL MENDES BEZERRA</t>
  </si>
  <si>
    <t>JAUPERI RICELLI DE MACEDO RODRIGUES</t>
  </si>
  <si>
    <t>JOSE ROBERTO BARBOSA GOMES</t>
  </si>
  <si>
    <t>MARAISA SANTOS SILVA</t>
  </si>
  <si>
    <t>MARCICLEIDE DA SILVA MILANEZ FARIAS</t>
  </si>
  <si>
    <t>MARIA APARECIDA LOURENCO</t>
  </si>
  <si>
    <t>MARIA DA GUIA SOUZA TAVEIRA</t>
  </si>
  <si>
    <t>MARIA EDILEIDE DANTAS E DANTAS</t>
  </si>
  <si>
    <t>MARIA ELIANE GUSTAVO DOS SANTOS</t>
  </si>
  <si>
    <t>MIKAELE APARECIDA ARAUJO</t>
  </si>
  <si>
    <t>SUZY MELAINNE ARAUJO MATIAS</t>
  </si>
  <si>
    <t>VALMIRES GOMES BARBOSA</t>
  </si>
  <si>
    <t>WILMA LEANDRA MARTINS PEREIRA</t>
  </si>
  <si>
    <t>ALEXSANDRO FERREIRA DE SOUZA</t>
  </si>
  <si>
    <t>ANA PAULA DE BRITO LIRA</t>
  </si>
  <si>
    <t>ANTONIA SUZETE FREIRE DE LIMA</t>
  </si>
  <si>
    <t>ANTONIO JOSE DE SOUZA JUNIOR</t>
  </si>
  <si>
    <t>CELIA APARECIDA BARBOSA SILVA</t>
  </si>
  <si>
    <t>CICERO EMANOEL DE LIMA</t>
  </si>
  <si>
    <t>EDGLEY ALVES BATISTA</t>
  </si>
  <si>
    <t>IJANEIDE DE MOURA BARBOSA</t>
  </si>
  <si>
    <t>JOSE SALES DE AGUIAR JUNIOR</t>
  </si>
  <si>
    <t>JOSINALDO BARBOSA DA SILVA</t>
  </si>
  <si>
    <t>LARISSA DA SILVA ARRUDA</t>
  </si>
  <si>
    <t>LARISSA FREITAS DE SANTANA</t>
  </si>
  <si>
    <t>LEONARDO DIAS DA SILVA</t>
  </si>
  <si>
    <t>LIDIANNE DA SILVA ARRUDA CAMELO</t>
  </si>
  <si>
    <t>LUCYELLEN PEREIRA HERCULANO</t>
  </si>
  <si>
    <t>MARIA AURIANE OTAVIO CABRAL</t>
  </si>
  <si>
    <t>MARIA FABIANA DE FREITAS FERREIRA</t>
  </si>
  <si>
    <t>MARIA FERREIRA DE LIMA</t>
  </si>
  <si>
    <t>MARIA LUCIANA AGUIAR</t>
  </si>
  <si>
    <t>PAULO ROMULO CARVALHAL GALVAO</t>
  </si>
  <si>
    <t>PEDRO JUNIOR MONTEIRO DA COSTA</t>
  </si>
  <si>
    <t>VALERIA KACIA GOMES SOARES</t>
  </si>
  <si>
    <t>VALQUIRIA GOMES DOS SANTOS</t>
  </si>
  <si>
    <t>WELHINGTON SERGIO DA SILVA</t>
  </si>
  <si>
    <t>ANDREZA RAMOS PEREIRA</t>
  </si>
  <si>
    <t>ANTONIO BARBOSA DE SOUZA</t>
  </si>
  <si>
    <t>CATARINA GOMES PEREIRA NOBREGA</t>
  </si>
  <si>
    <t>CLAUDIANO MARTINS NOBREGA</t>
  </si>
  <si>
    <t>CLEICIANE OLIVEIRA DE LIMA</t>
  </si>
  <si>
    <t>ELICLERCIA OLIVEIRA DE LIMA</t>
  </si>
  <si>
    <t>ERALDO ADELINO DA SILVA</t>
  </si>
  <si>
    <t>EVA MARIA ALVES BARBOSA</t>
  </si>
  <si>
    <t>JEFTE GABRIEL FERREIRA</t>
  </si>
  <si>
    <t>JOAO PAULO BARBOSA DE AGUIAR</t>
  </si>
  <si>
    <t>JOELLYSON FERREIRA DA SILVA BORBA</t>
  </si>
  <si>
    <t>JOSE ADENILTON DE BARROS SOBRINHO</t>
  </si>
  <si>
    <t>JOSE LEONARDO GERVAZIO DA SILVA</t>
  </si>
  <si>
    <t>JOSEILDA BARBOSA MONTENEGRO</t>
  </si>
  <si>
    <t>LUCAS SANTOS VELEZ</t>
  </si>
  <si>
    <t>LUCIANO FEITOSA FERREIRA DA SILVA</t>
  </si>
  <si>
    <t>LYGIA MARIA PESSOA DE MELO</t>
  </si>
  <si>
    <t>MARCUS VINICIUS DE LUCENA HERACLIO</t>
  </si>
  <si>
    <t>MARIA BETANIA BARBOSA DE ANDRADE</t>
  </si>
  <si>
    <t>MARIA DAS DORES BORGES DA SILVA</t>
  </si>
  <si>
    <t>MARIA DE LOURETO FERREIRA DA SILVA</t>
  </si>
  <si>
    <t>MARIA VALDETE MACIEL ALVES DE OLIVEIRA</t>
  </si>
  <si>
    <t>MAYSE MEDEIROS DE ANDRADE SOUZA</t>
  </si>
  <si>
    <t>MYRTS POLYNNE DA SILVA SOUZA</t>
  </si>
  <si>
    <t>POLLYANNE VIEIRA CABRAL</t>
  </si>
  <si>
    <t>RAYSA SUZANNY DE ANDRADE SILVA</t>
  </si>
  <si>
    <t>RENAN CEZAR DE OLIVEIRA DUARTE</t>
  </si>
  <si>
    <t>ROSINALVA VICENTE PATRICIO DA SILVA</t>
  </si>
  <si>
    <t>SALOMAO FELIPE DA SILVA</t>
  </si>
  <si>
    <t>SEBASTIAO GOMES DA SILVA JUNIOR</t>
  </si>
  <si>
    <t>SEBASTIAO PAULO DE OLIVEIRA</t>
  </si>
  <si>
    <t>SEVERINA REGIS BARBOSA DE FRANCA OLIVEIRA</t>
  </si>
  <si>
    <t>SEVERINO MENDES DE LIMA</t>
  </si>
  <si>
    <t>SOLANGE DA SILVA SOUSA</t>
  </si>
  <si>
    <t>VALDECIR MANOEL DA SILVA</t>
  </si>
  <si>
    <t>VICTOR WESLLEY SILVA FERREIRA DE SOUZA</t>
  </si>
  <si>
    <t>ANA PAULA MILLICAM DA SILVA</t>
  </si>
  <si>
    <t>DIONE DOMINGUES DA SILVA</t>
  </si>
  <si>
    <t>EDILENE AVELINO PEREIRA ANDRADE</t>
  </si>
  <si>
    <t>EDSON LUIZ DE ARAUJO</t>
  </si>
  <si>
    <t>ERICA GOMES DA SILVA</t>
  </si>
  <si>
    <t>HERONIDES TAVARES DE LIRA NETO</t>
  </si>
  <si>
    <t>JOSE MACIEL DE LIMA</t>
  </si>
  <si>
    <t>MARIA ADEILZA BARBOSA TAVARES</t>
  </si>
  <si>
    <t>MARIA BETANIA DA SILVA MATIAS</t>
  </si>
  <si>
    <t>MARIA DA CONCEICAO DA SILVA COUTINHO</t>
  </si>
  <si>
    <t>MONIKE ESTEFANIE DA SILVA</t>
  </si>
  <si>
    <t>STEPHANY KALYN DE SOUZA NUNES</t>
  </si>
  <si>
    <t>SUYAN FERNANDO LIMA SILVA</t>
  </si>
  <si>
    <t>WESLLA NAYARA DE MOURA</t>
  </si>
  <si>
    <t>ANDREA DOS SANTOS ARAUJO</t>
  </si>
  <si>
    <t>ANNE HELEN DE SOUZA FIGUEIREDO</t>
  </si>
  <si>
    <t>EMERSON AILTON SILVA NASCIMENTO</t>
  </si>
  <si>
    <t>IARA TATIANE DE FREITAS SANTOS RODRIGUES</t>
  </si>
  <si>
    <t>RUBENICE MACEDO DA SILVA</t>
  </si>
  <si>
    <t>TAYUANA CLAUDIA DE LIMA SOUSA</t>
  </si>
  <si>
    <t>ADILMA FREIRE GUILHERME</t>
  </si>
  <si>
    <t>ADRIANA DA SILVA MONTEIRO</t>
  </si>
  <si>
    <t>ALDENI ALMEIDA DE FARIAS</t>
  </si>
  <si>
    <t>ALDENISE MARIA DA SILVA SANTANA</t>
  </si>
  <si>
    <t>ALZENIR MARIA DA SILVA</t>
  </si>
  <si>
    <t>AMANDA LIMA ARAUJO</t>
  </si>
  <si>
    <t>ANDERSON DE ASSIS SILVA</t>
  </si>
  <si>
    <t>ANDERSON HERMES CABRAL DA ROCHA</t>
  </si>
  <si>
    <t>ANDREA CARLA RODRIGUES THEOTONIO</t>
  </si>
  <si>
    <t>ANNE CAROLLINE PATRICIO PIRES</t>
  </si>
  <si>
    <t>ANTONIA MARIA BARBOSA</t>
  </si>
  <si>
    <t>ANTONIO CARLOS FERREIRA LOPES</t>
  </si>
  <si>
    <t>ANTONIO CARLOS PEREIRA DA SILVA</t>
  </si>
  <si>
    <t>ANTONIO PEDRO DA SILVA LOPES</t>
  </si>
  <si>
    <t>ATAIDE GOMES JUNIOR</t>
  </si>
  <si>
    <t>CARLOS JOSEPH RAMOS RAFAEL</t>
  </si>
  <si>
    <t>CILIANE TRIGUEIRO DA SILVA</t>
  </si>
  <si>
    <t>CRISTIANE ARAGAO DA SILVA</t>
  </si>
  <si>
    <t>DANIEL PEREIRA MIRA DE SOUZA</t>
  </si>
  <si>
    <t>DANIELE DA SILVA PEREIRA</t>
  </si>
  <si>
    <t>DENNIS CLAUDIO FERREIRA</t>
  </si>
  <si>
    <t>EDSON SILVA SOARES</t>
  </si>
  <si>
    <t>ERALDO GOMES DA SILVA</t>
  </si>
  <si>
    <t>FRANCIELLY GOMES ARAUJO</t>
  </si>
  <si>
    <t>GERSON GERALDO DA SILVA JUNIOR</t>
  </si>
  <si>
    <t>GRACIELE GOMES DA SILVA</t>
  </si>
  <si>
    <t>GRACILETE GUILHERME FREIRE</t>
  </si>
  <si>
    <t>ISRAEL ALMEIDA DOS SANTOS</t>
  </si>
  <si>
    <t>JOAO BATISTA MENDES ARAGAO</t>
  </si>
  <si>
    <t>JOSE CLAUDIO DA SILVA TEODISTA</t>
  </si>
  <si>
    <t>JOSE EZEQUIEL BARBOSA LOPES</t>
  </si>
  <si>
    <t>JOSE JOSELIO SILVA SOUZA</t>
  </si>
  <si>
    <t>JOSEFA BARBOSA DA SILVA</t>
  </si>
  <si>
    <t>JOSILEUSA DE FARIAS ESTEVAM DINIZ</t>
  </si>
  <si>
    <t>JUDITE FLOR BARBOSA</t>
  </si>
  <si>
    <t>JULIANA FELIX DOS SANTOS</t>
  </si>
  <si>
    <t>JULIERME MONTENEGRO DA SILVA</t>
  </si>
  <si>
    <t>LEONE DE ARAUJO SILVA</t>
  </si>
  <si>
    <t>LUISA BEZERRA SANTOS DUARTE</t>
  </si>
  <si>
    <t>MARIA DAS GRACAS ELIAS</t>
  </si>
  <si>
    <t>MARIA DO SOCORRO DE MIRANDA RIBEIRO</t>
  </si>
  <si>
    <t>MARIA JOSE DE SOUZA LIBERAL</t>
  </si>
  <si>
    <t>MARIA ROSICLEIDE BARBOSA DE LIMA LEAO</t>
  </si>
  <si>
    <t>MARIA VITORIA DA SILVA ALMEIDA</t>
  </si>
  <si>
    <t>MATHEUS VIEIRA DE SOUSA</t>
  </si>
  <si>
    <t>MILENE MARINETE DA SILVA</t>
  </si>
  <si>
    <t>MOZART MOISES DA SILVA</t>
  </si>
  <si>
    <t>PABOLA DAS NEVES FRAZAO MONTEIRO</t>
  </si>
  <si>
    <t>REGIA MONARA DE FATIMA MARQUES SILVA</t>
  </si>
  <si>
    <t>RENATA DO NASCIMENTO BIZERRA</t>
  </si>
  <si>
    <t>ROBERTA MARIA DE MORAIS SANTOS</t>
  </si>
  <si>
    <t>RODRIGO CANDIDO TAVARES DA SILVA</t>
  </si>
  <si>
    <t>ROSE NEGREIROS DE SOUSA</t>
  </si>
  <si>
    <t>SANDRA DE OLIVEIRA MONTEIRO</t>
  </si>
  <si>
    <t>SILVANA DE SOUZA DANTAS</t>
  </si>
  <si>
    <t>SILVIA KATIA JERONIMO</t>
  </si>
  <si>
    <t>SIMONE MENDES CABRAL</t>
  </si>
  <si>
    <t>SORAIA AMANCIO SILVA</t>
  </si>
  <si>
    <t>VITORIA SIMONE AZEVEDO DE ARAUJO</t>
  </si>
  <si>
    <t>ADRIANA SOUSA BARBOSA</t>
  </si>
  <si>
    <t>ALANE CRISTINA TAVARES DA SILVA</t>
  </si>
  <si>
    <t>ALEXANDRE JOSE DA SILVA</t>
  </si>
  <si>
    <t>ANTONIO GERALDO DA SILVA BARBOSA</t>
  </si>
  <si>
    <t>ARIOSVALDO JUNIOR DE ANDRADE JUNIOR</t>
  </si>
  <si>
    <t>CARLOS JOSE DE BARROS</t>
  </si>
  <si>
    <t>DANUZIA MATIAS DOS SANTOS</t>
  </si>
  <si>
    <t>EDSON DO REGO SILVA</t>
  </si>
  <si>
    <t>EDUARDO OZORIO BEZERRA FILHO</t>
  </si>
  <si>
    <t>ELENICE NOGUEIRA SANTOS</t>
  </si>
  <si>
    <t>FABIANA CABRAL FELIPE</t>
  </si>
  <si>
    <t>FABIO PEREIRA DA SILVA</t>
  </si>
  <si>
    <t>FLAVIA TIBURTINO DE ANDRADE SALES</t>
  </si>
  <si>
    <t>ISANIA PETRUCIA FRAZAO MONTEIRO</t>
  </si>
  <si>
    <t>IVERONEDE LEDA DA SILVA FARIAS</t>
  </si>
  <si>
    <t>JACIANE ARRUDA CALIXTO PAZ</t>
  </si>
  <si>
    <t>JOSE GILSON PEREIRA DE SOUZA</t>
  </si>
  <si>
    <t>JOSE ILTON BRUNO ENEAS</t>
  </si>
  <si>
    <t>JOSE WILLIAMES DOS SANTOS SILVA</t>
  </si>
  <si>
    <t>JOSENILDO MARQUES BARBOSA</t>
  </si>
  <si>
    <t>JOSINEIDE DA SILVA TAVARES</t>
  </si>
  <si>
    <t>MARIA DO SOCORRO BARBOSA DE MOURA SILVA</t>
  </si>
  <si>
    <t>MARIA HELENA CARDOSO DE OLIVEIRA</t>
  </si>
  <si>
    <t>MARIA JOSE CASSIMIRO RAMOS</t>
  </si>
  <si>
    <t>MARIA PETRUCIA DE SOUZA GOMES</t>
  </si>
  <si>
    <t>MARIA ROSEANE FLOR DIAS</t>
  </si>
  <si>
    <t>MARLUCIA FERNANDES DE OLIVEIRA</t>
  </si>
  <si>
    <t>POLLYANA RODRIGUES SOARES DA SILVEIRA</t>
  </si>
  <si>
    <t>RAMON SOUZA DA COSTA</t>
  </si>
  <si>
    <t>THAFFINIS RUAMA BEZERRA MARQUARDT</t>
  </si>
  <si>
    <t>THAYSA ROBERTA JUSTINO CORDEIRO HERCULANO</t>
  </si>
  <si>
    <t>TIEGO DOS SANTOS FREITAS</t>
  </si>
  <si>
    <t>VIANDNA DA SILVA DINIZ COSTA</t>
  </si>
  <si>
    <t>WAGNER NEGROMONTE DE ALBUQUERQUE SILVA</t>
  </si>
  <si>
    <t>ANA CLAUDIA DE BRITO LIRA</t>
  </si>
  <si>
    <t>ANTONIO SOUSA DE OLIVEIRA E SILVA</t>
  </si>
  <si>
    <t>DAYSE DUTRA ALENCAR</t>
  </si>
  <si>
    <t>EDIJANE DA SILVA ANDRADE</t>
  </si>
  <si>
    <t>EDNA GOMES DA SILVEIRA ALVES</t>
  </si>
  <si>
    <t>EDSON PEREIRA DE SOUZA</t>
  </si>
  <si>
    <t>ERIKA SORAYA DA SILVA PEREIRA DANTAS</t>
  </si>
  <si>
    <t>EVELYN LIMA MEDEIROS</t>
  </si>
  <si>
    <t>EVERTON GLEYDSON SILVA MENDONCA</t>
  </si>
  <si>
    <t>FELIPPE ALBUQUERQUE GONCALVES</t>
  </si>
  <si>
    <t>FELIX DUARTE BEZERRA</t>
  </si>
  <si>
    <t>FRANCISCO MOISES DAVID OLIVEIRA SANTOS</t>
  </si>
  <si>
    <t>JADSON DOS SANTOS MACIEL</t>
  </si>
  <si>
    <t>JOSE AUGUSTO PEREIRA DA SILVA</t>
  </si>
  <si>
    <t>JOSE CARLOS ALBUQUERQUE ALVES</t>
  </si>
  <si>
    <t>JOSE ELIELSON OLIVEIRA BARBOSA</t>
  </si>
  <si>
    <t>JOSE MIRANDA DOS SANTOS FILHO</t>
  </si>
  <si>
    <t>JOSE PEREIRA CLAUDINO</t>
  </si>
  <si>
    <t>JULIO EMERSON PEREIRA SOUTO</t>
  </si>
  <si>
    <t>LEONIDAS DE LUNA MARINHO</t>
  </si>
  <si>
    <t>LUIS PEREIRA DA SILVA JUNIOR</t>
  </si>
  <si>
    <t>MARIA BENILDA SALES ALMEIDA</t>
  </si>
  <si>
    <t>MARIA SUELY DE SOUZA</t>
  </si>
  <si>
    <t>MARICELIA BEZERRA DE OLIVEIRA</t>
  </si>
  <si>
    <t>MAURICIO DA SILVA XAVIER</t>
  </si>
  <si>
    <t>NEUZA FERREIRA RODRIGUES</t>
  </si>
  <si>
    <t>ROBERTA TIBURCIO BARBOSA</t>
  </si>
  <si>
    <t>ROSECLAIRE DE ALCANTARA E SOUZA BANDEIRA</t>
  </si>
  <si>
    <t>SUSANA DE ALMEIDA CAVALCANTI GONCALVES</t>
  </si>
  <si>
    <t>RENATO DE BOZZANO RODRIGUES</t>
  </si>
  <si>
    <t>ALAN GUIZELINI LEITE</t>
  </si>
  <si>
    <t>ADRIANA CRISTINA GALDINO</t>
  </si>
  <si>
    <t>ALINE SOUZA DE FREITAS</t>
  </si>
  <si>
    <t>ANTONIO GALDINO PEREIRA</t>
  </si>
  <si>
    <t>DAYVSON DUARTE PEREIRA</t>
  </si>
  <si>
    <t>EZEQUIEL JOSE DA SILVA HONORATO</t>
  </si>
  <si>
    <t>GILZA RODRIGUES</t>
  </si>
  <si>
    <t>IANE MILENA DA SILVA CARLOS</t>
  </si>
  <si>
    <t>IARITYSSA ADRIANE COSTA GALDINO</t>
  </si>
  <si>
    <t>KEILLA CHRISTIANE COSTA</t>
  </si>
  <si>
    <t>MAIRA SUENIA CAVALCANTE DE SOUZA</t>
  </si>
  <si>
    <t>MARIA DE FATIMA ALVES ANDRADE</t>
  </si>
  <si>
    <t>MARIA JOSEANE COSTA</t>
  </si>
  <si>
    <t>MARIA VIRGINIA KELLY FERREIRA DA SILVA</t>
  </si>
  <si>
    <t>MIKAELLE MILENA DE LIMA</t>
  </si>
  <si>
    <t>PATRINIR GALDINO DA SILVA</t>
  </si>
  <si>
    <t>RANGEL DE OLIVEIRA COSTA</t>
  </si>
  <si>
    <t>RAQUEL DINIZ SILVA COSTA</t>
  </si>
  <si>
    <t>SAYONARA CRISTINA DE LIMA SILVA</t>
  </si>
  <si>
    <t>SEVERINO EDGAR ROSA DE SOUSA</t>
  </si>
  <si>
    <t>ADRIEL SILVA DOS SANTOS</t>
  </si>
  <si>
    <t>ALEXANDRE DIAS DE SALES</t>
  </si>
  <si>
    <t>CELIA COSTA DOS SANTOS FRANCISCO FRANCA</t>
  </si>
  <si>
    <t>JOAO PAULO DE OLIVEIRA GOMES</t>
  </si>
  <si>
    <t>JOELSON SILVA SALES</t>
  </si>
  <si>
    <t>JOSE ANDERSON FERREIRA DA SILVA</t>
  </si>
  <si>
    <t>JULIANE DOS SANTOS COSTA</t>
  </si>
  <si>
    <t>MARIA APARECIDA DA SILVA SOUSA</t>
  </si>
  <si>
    <t>MARIA APARECIDA SILVA BEZERRA</t>
  </si>
  <si>
    <t>MARIA CAMILA SOARES DO NASCIMENTO</t>
  </si>
  <si>
    <t>MARIA CECILIA DOS SANTOS SOARES</t>
  </si>
  <si>
    <t>MARIA FERNANDA DE OLIVEIRA</t>
  </si>
  <si>
    <t>MAYARA MARGARIDA DA SILVA</t>
  </si>
  <si>
    <t>MESIAS RAMOS DE SOUSA NEVES</t>
  </si>
  <si>
    <t>RAIMUNDO SALES DE OLIVEIRA</t>
  </si>
  <si>
    <t>RONEY BARBOSA</t>
  </si>
  <si>
    <t>ROSEANA BARBOSA DA SILVA</t>
  </si>
  <si>
    <t>SUNAMITA MARIA BEZERRA DA SILVA ANDRADE</t>
  </si>
  <si>
    <t>TATIANA DA SILVA SOARES</t>
  </si>
  <si>
    <t>AMANDA SILVA DE SOUSA</t>
  </si>
  <si>
    <t>ANA PAULA DO NASCIMENTO ALMEIDA</t>
  </si>
  <si>
    <t>CARLOS EDUARDO NEVES</t>
  </si>
  <si>
    <t>DEBORAH LETICIA FERREIRA DE SOUSA</t>
  </si>
  <si>
    <t>DENISE MARIA DE QUEIROZ</t>
  </si>
  <si>
    <t>ELIANDRO JORGE DA SILVA</t>
  </si>
  <si>
    <t>FERNANDA FERNANDES DO NASCIMENTO</t>
  </si>
  <si>
    <t>GILEIDE GOMES DE SOUZA GERMANO</t>
  </si>
  <si>
    <t>GUILHERME MARIO SILVA AMORIM</t>
  </si>
  <si>
    <t>GUILHERMINA LUCIANA DO NASCIMENTO SANTOS</t>
  </si>
  <si>
    <t>JEFFSON FERREIRA DE LIMA</t>
  </si>
  <si>
    <t>LEONOR DO NASCIMENTO COSTA</t>
  </si>
  <si>
    <t>LIGIA BATISTA DE ANDRADE BRITO</t>
  </si>
  <si>
    <t>LUECIO OLIVEIRA NEVES</t>
  </si>
  <si>
    <t>MARIA ALICIA NEVES DO NASCIMENTO</t>
  </si>
  <si>
    <t>MARIA APARECIDA FIGUEIROA SILVA</t>
  </si>
  <si>
    <t>MARIA CAROLINA DO NASCIMENTO GUIMARAES</t>
  </si>
  <si>
    <t>MARIA IVANDA SILVA GONCALVES CASTRO</t>
  </si>
  <si>
    <t>MAURIZA MARIA DA SILVA ALMEIDA</t>
  </si>
  <si>
    <t>ROMERIO DE LIMA GUIMARAES</t>
  </si>
  <si>
    <t>ROSINALDO ANASTACIO COSTA</t>
  </si>
  <si>
    <t>WELLINGTON RODRIGUES DA SILVA</t>
  </si>
  <si>
    <t>ADELINE RUTHIELY DE MELO GUEDES</t>
  </si>
  <si>
    <t>ALUISIO SOARES PEREIRA</t>
  </si>
  <si>
    <t>BRENNO LUIS DUARTE DE OLIVEIRA</t>
  </si>
  <si>
    <t>CRISTIANE JORGE DE OLIVEIRA</t>
  </si>
  <si>
    <t>JOSE NIVALDO DE ARAUJO</t>
  </si>
  <si>
    <t>MARIA DO LIVRAMENTO DA SILVA</t>
  </si>
  <si>
    <t>MARIA DO LIVRAMENTO MARQUES CAVALCANTE</t>
  </si>
  <si>
    <t>RICARDO CARDOSO DA CRUZ</t>
  </si>
  <si>
    <t>TALITA EVELIN OLIVEIRA GONCALVES</t>
  </si>
  <si>
    <t>WILSON XAVIER BARBOSA</t>
  </si>
  <si>
    <t>ANTONIO FAUSTINO DE SOUZA NETO</t>
  </si>
  <si>
    <t>CARMELIO FERNANDES DE LIMA JUNIOR</t>
  </si>
  <si>
    <t>CLEBSON COSTA DO NASCIMENTO</t>
  </si>
  <si>
    <t>DAYANY AGUIAR DE OLIVEIRA</t>
  </si>
  <si>
    <t>ERIVALDO CORREIA DA SILVA</t>
  </si>
  <si>
    <t>FELIPE RAMOS BARRETO</t>
  </si>
  <si>
    <t>FRANCISCO RAMOS NETO</t>
  </si>
  <si>
    <t>GABRIELE GOMES ANASTACIO</t>
  </si>
  <si>
    <t>ILDEMAR BARRETO VELOSO</t>
  </si>
  <si>
    <t>IRAMAR ALEXANDRE DA SILVA</t>
  </si>
  <si>
    <t>IRLANIO CARDOSO DA SILVA</t>
  </si>
  <si>
    <t>ISAIAS FERREIRA TAVARES</t>
  </si>
  <si>
    <t>JACYLENE ADELIA BARBOSA LEAL</t>
  </si>
  <si>
    <t>JOSE GEOVANE JORGE DE MATOS</t>
  </si>
  <si>
    <t>JOSEFA EDNEUSA DE SOUSA SANTOS SILVA</t>
  </si>
  <si>
    <t>JOSEFA JUCARA DUARTE</t>
  </si>
  <si>
    <t>JOSEFA MONTEIRO DA SILVA FLORENCIO</t>
  </si>
  <si>
    <t>LAURA MARIA DE SOUZA E SOUZA</t>
  </si>
  <si>
    <t>LIBERATO EPITACIO DE SOUSA DA SILVA</t>
  </si>
  <si>
    <t>LUANA MARGARIDA RAMOS DE OLIVEIRA</t>
  </si>
  <si>
    <t>MARIA APARECIDA FERREIRA DA SILVA</t>
  </si>
  <si>
    <t>MARIA DA CONCEICAO BRITO DA SILVA</t>
  </si>
  <si>
    <t>MARIA MAYARA ARAUJO DE SOUZA</t>
  </si>
  <si>
    <t>MARTA MARIA RIBEIRO DE AGUIAR</t>
  </si>
  <si>
    <t>MOACIR JOSE DO REGO</t>
  </si>
  <si>
    <t>NELSON DE SOUSA E SILVA</t>
  </si>
  <si>
    <t>NORMA RIBEIRO DA SILVA</t>
  </si>
  <si>
    <t>RAFAELA LEAL DE MELO</t>
  </si>
  <si>
    <t>TELMA MARIA DE SOUSA E SILVA</t>
  </si>
  <si>
    <t>THAYSE JULIA RODRIGUES AVELINO</t>
  </si>
  <si>
    <t>ADRIANA CRISTO DE ALBUQUERQUE</t>
  </si>
  <si>
    <t>ADRIANA DE SOUZA</t>
  </si>
  <si>
    <t>ADRIANA PEREIRA NUNES DE SOUZA</t>
  </si>
  <si>
    <t>ADRIANO CORREIA DO NASCIMENTO</t>
  </si>
  <si>
    <t>ALEXSANDRA QUEIROZ DA SILVA</t>
  </si>
  <si>
    <t>ANDRE SOARES RODRIGUES</t>
  </si>
  <si>
    <t>ANDREIA MARIA DA SILVA BATISTA DOS SANTOS</t>
  </si>
  <si>
    <t>ANTONIELLE MARIA DE OLIVEIRA SANTANA</t>
  </si>
  <si>
    <t>ANTONIO MANOEL DA SILVA</t>
  </si>
  <si>
    <t>AREILTON MARTINS DA SILVA</t>
  </si>
  <si>
    <t>ARTUR SERGIO CAVALCANTE</t>
  </si>
  <si>
    <t>ARYADDNE RAMOS DE CARVALHO FARIAS</t>
  </si>
  <si>
    <t>AUREA SOUSA JINKINGS</t>
  </si>
  <si>
    <t>AVANY LISBOA DA SILVA FELIX</t>
  </si>
  <si>
    <t>BRUNA SALVINO DE SANTANA</t>
  </si>
  <si>
    <t>CARLIETE LISBOA DE AGUIAR</t>
  </si>
  <si>
    <t>CLAUDIANA CORREIA DE OLIVEIRA</t>
  </si>
  <si>
    <t>CLAUDIVANIA ALBINO DOS SANTOS SILVA</t>
  </si>
  <si>
    <t>CLEA ANGELICA SILVA DE OLIVEIRA</t>
  </si>
  <si>
    <t>CLEVIA DA SILVA FERREIRA</t>
  </si>
  <si>
    <t>CLEYDSTON ALBERTO DA SILVA</t>
  </si>
  <si>
    <t>EDCLECIA ARAUJO ALVES DE LIMA</t>
  </si>
  <si>
    <t>EDMILSON SALVINO DOS SANTOS</t>
  </si>
  <si>
    <t>EDNEIDE ARAUJO DO NASCIMENTO</t>
  </si>
  <si>
    <t>EDUARDA PEREIRA DA SILVA</t>
  </si>
  <si>
    <t>ELISSANDRA DOS SANTOS VIEIRA</t>
  </si>
  <si>
    <t>EMANUELLA FERREIRA DOS SANTOS BARBOSA</t>
  </si>
  <si>
    <t>FABIOLA SORAYA LEITE LYRA</t>
  </si>
  <si>
    <t>FRANCISCO FLAVIO MOTA DE SOUSA</t>
  </si>
  <si>
    <t>GEOVANIA ALVES DE LIMA GUIMARAES</t>
  </si>
  <si>
    <t>GEOVANIA MARIA DE LIMA ALBERTINO</t>
  </si>
  <si>
    <t>GERMANO LOPES DE PONTES</t>
  </si>
  <si>
    <t>GILTON ALBINO DOS SANTOS</t>
  </si>
  <si>
    <t>GISELLE MARIA DE LIMA XAVIER</t>
  </si>
  <si>
    <t>GIVANILDO JOSE DO MONTE</t>
  </si>
  <si>
    <t>HAYSLLANE DA SILVA RAMOS</t>
  </si>
  <si>
    <t>HELEN SONALY MATEUS SANTOS</t>
  </si>
  <si>
    <t>IELMA SOCORRO DOS SANTOS GOMES</t>
  </si>
  <si>
    <t>IZABELLE MUNIZ DE QUEIROZ</t>
  </si>
  <si>
    <t>IZAIAS RIBEIRO DOS SANTOS</t>
  </si>
  <si>
    <t>JANAYNA DE MIRANDA LAURINDO</t>
  </si>
  <si>
    <t>JARDEL SEVERINO TENORIO DA SILVA</t>
  </si>
  <si>
    <t>JEAN CARLOS BARROS BATISTA</t>
  </si>
  <si>
    <t>JOAO ANTONIO DA SILVA NETO</t>
  </si>
  <si>
    <t>JOAO EVANGELISTA CABRAL DOS SANTOS</t>
  </si>
  <si>
    <t>JOEDNA MACIEL DOS SANTOS</t>
  </si>
  <si>
    <t>JOSE ALVES DE LIMA JUNIOR</t>
  </si>
  <si>
    <t>JOSE CARLOS FERREIRA DE MACENA</t>
  </si>
  <si>
    <t>JOSE EDUARDO RAMOS DA SILVA</t>
  </si>
  <si>
    <t>JOSE IVO BEZERRA DA SILVA</t>
  </si>
  <si>
    <t>JOSSANA MELO DA SILVA</t>
  </si>
  <si>
    <t>JULIACELI CARDOZO PEREIRA DUTRA</t>
  </si>
  <si>
    <t>KELVI RAYANDRE RIBEIRO DOS SANTOS</t>
  </si>
  <si>
    <t>LAMONIER CHAVES RAMOS</t>
  </si>
  <si>
    <t>MARIA DA ASSUNCAO DE LIMA</t>
  </si>
  <si>
    <t>MARIA DA PENHA BEZERRA FERREIRA</t>
  </si>
  <si>
    <t>MARIA DA SOLIDADE NUNES CABRAL</t>
  </si>
  <si>
    <t>MARIA DO SOCORRO BEZERRA RODRIGUES</t>
  </si>
  <si>
    <t>MARIA EMANUELE DO NASCIMENTO</t>
  </si>
  <si>
    <t>MARIA JOSE DO NASCIMENTO</t>
  </si>
  <si>
    <t>MARIA JOSE FELIX BARBOSA FERREIRA</t>
  </si>
  <si>
    <t>MARILIA ALVES DA COSTA</t>
  </si>
  <si>
    <t>MARILLIA KAROLINY FIRMINO RIBEIRO</t>
  </si>
  <si>
    <t>MAYRYELLE THAYS DA SILVA</t>
  </si>
  <si>
    <t>MERIELE ROBERTA DE OLIVEIRA MUNIZ</t>
  </si>
  <si>
    <t>NATALIA GOMES DA SILVA</t>
  </si>
  <si>
    <t>PRISCILLA DA SILVEIRA MARTINS</t>
  </si>
  <si>
    <t>ROSELIA RODRIGUES ALVES RIBEIRO</t>
  </si>
  <si>
    <t>SIMONE SOARES DA SILVA</t>
  </si>
  <si>
    <t>SUZANNE CAVALCANTI RODRIGUES</t>
  </si>
  <si>
    <t>VERONICA DE FREITAS SILVA</t>
  </si>
  <si>
    <t>VIRGINIA LEITE SANTOS GONCALO</t>
  </si>
  <si>
    <t>ALDINEIDE VICENTE SOARES NUNES</t>
  </si>
  <si>
    <t>ANA LUCIA VIEIRA DO NASCIMENTO</t>
  </si>
  <si>
    <t>BRUNO RAFAEL MALTA DE LIMA</t>
  </si>
  <si>
    <t>CLECIO ANDRE DA SILVA</t>
  </si>
  <si>
    <t>DAMIAO FERREIRA</t>
  </si>
  <si>
    <t>DEYVSON BARRETO SIMOES DA SILVA</t>
  </si>
  <si>
    <t>EDIVANIA COSTA DA SILVA</t>
  </si>
  <si>
    <t>FABIANO JOSE DE CASTRO</t>
  </si>
  <si>
    <t>FRANCISCA ALVES DE SOUZA</t>
  </si>
  <si>
    <t>FRANCISCO TAVARES DE MELO</t>
  </si>
  <si>
    <t>GEANE BEZERRA CAVALCANTI</t>
  </si>
  <si>
    <t>GLAUCIA MARIA DOS SANTOS GOMES</t>
  </si>
  <si>
    <t>HUGO DE ALMEIDA PESSOA</t>
  </si>
  <si>
    <t>JOAO HENRIQUE FAGUNDES DE FREITAS</t>
  </si>
  <si>
    <t>JOAO PAULO DE PONTES MATSUMOTO</t>
  </si>
  <si>
    <t>JOAO RICARDO DA SILVA</t>
  </si>
  <si>
    <t>JOSE DIOGO MONTEIRO</t>
  </si>
  <si>
    <t>JOSE GONCALVES</t>
  </si>
  <si>
    <t>JOSEANE DA CONCEICAO SOARES DA SILVA</t>
  </si>
  <si>
    <t>JULIO CESAR ALVES DA COSTA</t>
  </si>
  <si>
    <t>LUCINALDO DE FARIAS GOMES</t>
  </si>
  <si>
    <t>LUCINALDO LUIZ ALVES</t>
  </si>
  <si>
    <t>MARCIA BELARMINO DE LIMA</t>
  </si>
  <si>
    <t>MARIA ALINE RAMOS LEITE TARGINO</t>
  </si>
  <si>
    <t>MARIA JOSE DA SILVA FERREIRA</t>
  </si>
  <si>
    <t>MARIA JOSENITA PEREIRA DE MENEZES</t>
  </si>
  <si>
    <t>MARINEIDE SILVA DE SOUZA</t>
  </si>
  <si>
    <t>MOISES MARIANO DE BRITO RIBEIRO</t>
  </si>
  <si>
    <t>RAFAEL SANTANA BEZERRA</t>
  </si>
  <si>
    <t>RAONI DA COSTA LIMA</t>
  </si>
  <si>
    <t>SUELLANY CAMELO LOPES</t>
  </si>
  <si>
    <t>UBIRANI FARIAS DE OLIVEIRA</t>
  </si>
  <si>
    <t>VILMA DE ARAUJO PORCIUNCULA</t>
  </si>
  <si>
    <t>WAYNE RODRIGUES DE LIMA</t>
  </si>
  <si>
    <t>WELLINGTON BERNARDO DE SOUZA</t>
  </si>
  <si>
    <t>ADRIANA LAIS GOMES RODRIGUES</t>
  </si>
  <si>
    <t>ADRIANA STHEFANY NASCIMENTO DE SOUSA</t>
  </si>
  <si>
    <t>ALEXSANDRO RIBEIRO DA SILVA</t>
  </si>
  <si>
    <t>ALLEN MACEDO SANTOS</t>
  </si>
  <si>
    <t>ANA LUCIA BEZERRA FERREIRA</t>
  </si>
  <si>
    <t>ANATERCIA DIAS</t>
  </si>
  <si>
    <t>ANDREA BERNARDES DE LIMA MOTA</t>
  </si>
  <si>
    <t>ANGELINA XAVIER DA SILVA</t>
  </si>
  <si>
    <t>ANTHONY DIAS CAVALCANTI</t>
  </si>
  <si>
    <t>ARKELINE DEYSE DA SILVA RODRIGUES</t>
  </si>
  <si>
    <t>ARTHUR TRAVASSOS DE QUEIROZ XAVIER</t>
  </si>
  <si>
    <t>BETANIA MARIA VIEIRA DE ARAUJO</t>
  </si>
  <si>
    <t>CARMEN BALBINO DOS SANTOS FERNANDES</t>
  </si>
  <si>
    <t>CECILIA FERREIRA DE BRITO NETA</t>
  </si>
  <si>
    <t>CLAUDIANA ALBINO DOS SANTOS</t>
  </si>
  <si>
    <t>CLAUDINETE ALBINO DOS SANTOS</t>
  </si>
  <si>
    <t>DEYSE POLYANA DOS SANTOS</t>
  </si>
  <si>
    <t>DINADJA FRANCISCA DOS SANTOS CABRAL</t>
  </si>
  <si>
    <t>DINILVA MENDES DA LUZ</t>
  </si>
  <si>
    <t>DYLSON RODRIGUES BARBOSA</t>
  </si>
  <si>
    <t>EDGAR ALVES DE OLIVEIRA</t>
  </si>
  <si>
    <t>ELDALINE ROCHA DA SILVA</t>
  </si>
  <si>
    <t>ELIUDE MARTINS DE PONTES</t>
  </si>
  <si>
    <t>ELZA MARIA GOMES DA SILVA SOUSA</t>
  </si>
  <si>
    <t>EMILIO EDUARDO MORAIS DE MOURA</t>
  </si>
  <si>
    <t>FERNANDA DE ALBUQUERQUE LINS MENDES</t>
  </si>
  <si>
    <t>FREDERICO VITORIA DA SILVA NETO</t>
  </si>
  <si>
    <t>GABRIELLE JOANNE MEDEIROS ARAUJO</t>
  </si>
  <si>
    <t>GEILZA BELMIRA ALVES</t>
  </si>
  <si>
    <t>GELLYSON SANTOS MACHADO</t>
  </si>
  <si>
    <t>GILVANEIDE DA SILVA LACERDA BRITO</t>
  </si>
  <si>
    <t>GILVANETE CANDIDO DOS SANTOS</t>
  </si>
  <si>
    <t>GIOVANNA MELO ARAO</t>
  </si>
  <si>
    <t>JACELINE METERIO DA SILVA PINTO</t>
  </si>
  <si>
    <t>JACIARA MARIA VALERO DE OLIVEIRA</t>
  </si>
  <si>
    <t>JANIELE RIBEIRO DA SILVA FIRMINO</t>
  </si>
  <si>
    <t>JANIELLE DE MIRANDA LAURINDO ALBINO</t>
  </si>
  <si>
    <t>JAQUELINE MACHADO DE LIRA</t>
  </si>
  <si>
    <t>JESSICA RAQUEL NERI DOS SANTOS VIEIRA</t>
  </si>
  <si>
    <t>JOAO BATISTA ALBERTINO JUNIOR</t>
  </si>
  <si>
    <t>JOAO PAULO DO NASCIMENTO SILVA</t>
  </si>
  <si>
    <t>JOSE ANDERSON DE MORAES FARIAS</t>
  </si>
  <si>
    <t>JOSE ROBERTO VIEIRA DE LIMA</t>
  </si>
  <si>
    <t>JOSENILDO PADRE DE ARAUJO</t>
  </si>
  <si>
    <t>JOSILEIDE FIRMINO DE LIMA</t>
  </si>
  <si>
    <t>JUCILEIDE JULIANA DOS SANTOS</t>
  </si>
  <si>
    <t>JULIANA ARAUJO DE ANDRADE OLIVEIRA</t>
  </si>
  <si>
    <t>JULYANELLY MOHANA BEZERRA SILVA</t>
  </si>
  <si>
    <t>KELLY CRISTINA RODRIGUES DOS SANTOS</t>
  </si>
  <si>
    <t>KLEBER VIEIRA VAUTHIER DE FRANCA</t>
  </si>
  <si>
    <t>LAYS ROBERTA DOS SANTOS CABRAL</t>
  </si>
  <si>
    <t>LEIDA ONECIMA DA SILVA</t>
  </si>
  <si>
    <t>LENY EMIDIO BARBOSA</t>
  </si>
  <si>
    <t>LEONARDO FRANCISCO DA SILVA FARIAS</t>
  </si>
  <si>
    <t>LEVI CALADO DA SILVA</t>
  </si>
  <si>
    <t>LUCIELLE DE FARIAS SILVA MENEZES</t>
  </si>
  <si>
    <t>LUCIENE SOARES DOS SANTOS</t>
  </si>
  <si>
    <t>LUIZ THIAGO SOARES GUEDES BARBOSA</t>
  </si>
  <si>
    <t>MANUELA XAVIER RIBEIRO DE SOUZA</t>
  </si>
  <si>
    <t>MARCIA FERREIRA DA SILVA</t>
  </si>
  <si>
    <t>MARCIA WALKIRIA DA SILVA SANTOS</t>
  </si>
  <si>
    <t>MARCOS ANTONIO PONTES</t>
  </si>
  <si>
    <t>MARIA DA CONCEICAO DA SILVEIRA BEZERRA</t>
  </si>
  <si>
    <t>MARIA MARCIA DA SILVA FERNANDES</t>
  </si>
  <si>
    <t>MARIANA DE LUCENA SOARES</t>
  </si>
  <si>
    <t>MARTA PEREIRA DE ANDRADE</t>
  </si>
  <si>
    <t>MONICA RIBEIRO DOS SANTOS</t>
  </si>
  <si>
    <t>NATALIA JANUARIO RODRIGUES</t>
  </si>
  <si>
    <t>NEIDJA NUNES BORGES</t>
  </si>
  <si>
    <t>ODIVANIA ANDRADE DOS SANTOS</t>
  </si>
  <si>
    <t>PATRICIA CARLA DOS SANTOS FERREIRA</t>
  </si>
  <si>
    <t>PATRICIA DA CONCEICAO DE FRANCA</t>
  </si>
  <si>
    <t>PAULO HERTON COSTA JUNIOR</t>
  </si>
  <si>
    <t>PEDRO AUGUSTO DA SILVA COSTA</t>
  </si>
  <si>
    <t>RAMON LEON SANCHEZ ORTIZ DE OLIVEIRA</t>
  </si>
  <si>
    <t>RHIMON ALVES DE ASSIS SOUZA</t>
  </si>
  <si>
    <t>RICARDO DE SOUZA BANDEIRA</t>
  </si>
  <si>
    <t>RILDO ALVES PEREIRA</t>
  </si>
  <si>
    <t>ROSENY RODRIGUES DE MENEZES</t>
  </si>
  <si>
    <t>ROSSANA BEZERRA FERREIRA DA COSTA</t>
  </si>
  <si>
    <t>RUDINELLY DIOGENES NOBREGA DE MACEDO</t>
  </si>
  <si>
    <t>SAMUELY REGINA DOS SANTOS</t>
  </si>
  <si>
    <t>SEBASTIAO JOAO DA SILVA</t>
  </si>
  <si>
    <t>SEVERINA CAVALCANTI RODRIGUES</t>
  </si>
  <si>
    <t>SEVERINO MANOEL DOS SANTOS SILVA</t>
  </si>
  <si>
    <t>SHIRLANE ALVES DOS SANTOS</t>
  </si>
  <si>
    <t>SILVANIA FELIX DE LIMA</t>
  </si>
  <si>
    <t>SORAIA MARIA MARINHO DA SILVA</t>
  </si>
  <si>
    <t>TACIANE SANTANA DE MENDONCA</t>
  </si>
  <si>
    <t>TAMIRES CRISTINA SILVA DE CARVALHO</t>
  </si>
  <si>
    <t>VALFREDO JOSE DA SILVA</t>
  </si>
  <si>
    <t>VANESSA GOMES MENDONCA</t>
  </si>
  <si>
    <t>VANIA SILVA FIRMINO ARAUJO</t>
  </si>
  <si>
    <t>VERA LUCIA SILVA FIRMINO</t>
  </si>
  <si>
    <t>VILMAR VICTOR DE FREITAS SILVA</t>
  </si>
  <si>
    <t>YNES MOREIRA SOBRAL ALVES</t>
  </si>
  <si>
    <t>ADILSON SILVA JUNIOR</t>
  </si>
  <si>
    <t>ALBERTO MAGNO ALVES DE SANTANA</t>
  </si>
  <si>
    <t>ALISON FRANCISCO DE SOUZA SENA</t>
  </si>
  <si>
    <t>AUTRAN KEVINLYN DA SILVA AMORIM</t>
  </si>
  <si>
    <t>CRISTIANE DA SILVA COUTINHO</t>
  </si>
  <si>
    <t>DAVYD DA SILVA DINIZ</t>
  </si>
  <si>
    <t>DAYANA KARLA DA SILVA OLIVEIRA</t>
  </si>
  <si>
    <t>ECILIO OLIVEIRA PIRES JUNIOR</t>
  </si>
  <si>
    <t>ELIANE MAGALY DE SANTANA MARTINS</t>
  </si>
  <si>
    <t>ELTON OLIVEIRA DA SILVA</t>
  </si>
  <si>
    <t>ENEAS COSTA DA SILVA</t>
  </si>
  <si>
    <t>ERICA ELANE JUVINO ARAUJO</t>
  </si>
  <si>
    <t>FELIPE CESAR DE ARAUJO MELO PEREIRA</t>
  </si>
  <si>
    <t>FRANCISCO JOSE DA CUNHA CAVALCANTI</t>
  </si>
  <si>
    <t>FREDERICO CAVALCANTE BORBA DE ALBUQUERQUE</t>
  </si>
  <si>
    <t>HALYSSON JOSE LISBOA DOS SANTOS</t>
  </si>
  <si>
    <t>IAPONIRA DO NASCIMENTO SANTOS</t>
  </si>
  <si>
    <t>ISAAC FRANCISCO DO NASCIMENTO</t>
  </si>
  <si>
    <t>JOMALYSON SANTANA MARTINS</t>
  </si>
  <si>
    <t>JOSEFA NERICE GONCALVES FERNANDES</t>
  </si>
  <si>
    <t>JOSELIA MARIA COSTA DE LIMA</t>
  </si>
  <si>
    <t>JOSILENE DE OLIVEIRA SILVA BANDEIRA DE ABREU</t>
  </si>
  <si>
    <t>LUIZELENE MOREIRA DE SOUSA</t>
  </si>
  <si>
    <t>LUZEANE SORAIA DE ALBUQUERQUE MACEDO</t>
  </si>
  <si>
    <t>MARIA DIAS FERREIRA</t>
  </si>
  <si>
    <t>MARIA IONES DE SOUSA SANTANA</t>
  </si>
  <si>
    <t>MARIA LUIZA ROCHA RANGEL DA COSTA</t>
  </si>
  <si>
    <t>MARIA SILVANA GOMES DE LIMA</t>
  </si>
  <si>
    <t>RAIMUNDA DE SOUSA NETA</t>
  </si>
  <si>
    <t>RENATO DE CARVALHO MORAIS</t>
  </si>
  <si>
    <t>SERGIO EUCLIDES MEIRELES GOMES</t>
  </si>
  <si>
    <t>SILVANIA LOPES DA SILVA</t>
  </si>
  <si>
    <t>SOLANGE MOUZINHO ALVES</t>
  </si>
  <si>
    <t>SUELY BRAZ SOUTO</t>
  </si>
  <si>
    <t>TATIANA RODRIGUES DE ALBUQUERQUE</t>
  </si>
  <si>
    <t>THEREZA CHRISTINA GAMA PRADO FREIRE</t>
  </si>
  <si>
    <t>ADRIANO PEREIRA DE BRITO</t>
  </si>
  <si>
    <t>ALESSANDRA APARECIDA DE AMORIM SOUZA</t>
  </si>
  <si>
    <t>ANDRE DA SILVA SOUSA</t>
  </si>
  <si>
    <t>ANDREA MUNIZ DA SILVA SANTOS</t>
  </si>
  <si>
    <t>ARTHUR JUNIO ANCHIETA HENRIQUE</t>
  </si>
  <si>
    <t>CARLOS DANIEL NERIS ROCHA</t>
  </si>
  <si>
    <t>CECILIA SOARES DE AZEREDO</t>
  </si>
  <si>
    <t>DANIEL DE ANDRADE SILVA</t>
  </si>
  <si>
    <t>DAVID WELSON DE MORAIS SILVA</t>
  </si>
  <si>
    <t>ELVISLANE MEIRELES IDALINO</t>
  </si>
  <si>
    <t>FERNANDO LUIZ VARJAO TAVARES DE MELO</t>
  </si>
  <si>
    <t>IVANA CORDEIRO DE MOURA FIGUEIREDO</t>
  </si>
  <si>
    <t>JAFE FERREIRA LIMA</t>
  </si>
  <si>
    <t>JEANE NASCIMENTO DOS SANTOS</t>
  </si>
  <si>
    <t>JORGE CICERO DA SILVA</t>
  </si>
  <si>
    <t>JOSE MARTINS NETO</t>
  </si>
  <si>
    <t>JOSE TERCIO RIBEIRO DE MORAIS</t>
  </si>
  <si>
    <t>JOSENILDO TONE DOS SANTOS</t>
  </si>
  <si>
    <t>JOSINALDO INACIO DE SOUZA</t>
  </si>
  <si>
    <t>LARRUAMA ERIKA MICENA LOPES</t>
  </si>
  <si>
    <t>LARYSSA JULIA FRANCA DE SOUZA</t>
  </si>
  <si>
    <t>LIVIA MENEZES DAS NEVES LINS</t>
  </si>
  <si>
    <t>LUIZ ANDRE DOS SANTOS SILVA</t>
  </si>
  <si>
    <t>LUIZ FABRICIO GOMES</t>
  </si>
  <si>
    <t>LUZINETE COSTA ROLIM</t>
  </si>
  <si>
    <t>MARCELO BRITO DA SILVA</t>
  </si>
  <si>
    <t>MARIA MARCOLINA LIMA CARDOSO</t>
  </si>
  <si>
    <t>MARIA VITORIA SOUZA</t>
  </si>
  <si>
    <t>MAURICIO ROBERTO GOMES DA SILVA</t>
  </si>
  <si>
    <t>PAULO DO NASCIMENTO SILVA</t>
  </si>
  <si>
    <t>POLIANA PEREIRA CRUZ DA SILVA</t>
  </si>
  <si>
    <t>RAFAEL JONATAS VIEIRA DA SILVA</t>
  </si>
  <si>
    <t>ROSSANA DA CONCEICAO HONORATO DE SOUSA</t>
  </si>
  <si>
    <t>SILVIO KELSON NUNES DE SOUZA</t>
  </si>
  <si>
    <t>THIAGO DANTAS DA SILVA</t>
  </si>
  <si>
    <t>VERA LUCIA ALTINA NUNES</t>
  </si>
  <si>
    <t>VITORIA REGIA GONCALVES DA SILVA</t>
  </si>
  <si>
    <t>ALANNA RAQUEL ARAUJO MARTINS</t>
  </si>
  <si>
    <t>ANTONIO FABIO CABRAL DA SILVA</t>
  </si>
  <si>
    <t>CRISLAINE ALVES DA SILVA</t>
  </si>
  <si>
    <t>DANIEL DIMAS DA SILVA</t>
  </si>
  <si>
    <t>EFRAIM FRANCISCO CORREIA</t>
  </si>
  <si>
    <t>ELIANE XAVIER DE AQUINO</t>
  </si>
  <si>
    <t>ESTERFANIO BEZERRA AMANCIO</t>
  </si>
  <si>
    <t>EWERTON EMANOEL FERNANDES GUIMARAES</t>
  </si>
  <si>
    <t>IGOR FIDELIS MAIA</t>
  </si>
  <si>
    <t>ISABELLA MAGNA PAREDES OLIVEIRA</t>
  </si>
  <si>
    <t>ISAIAS LUIS DOS SANTOS JUNIOR</t>
  </si>
  <si>
    <t>KARINA MARIA BARBOSA DE LIMA MEDEIROS</t>
  </si>
  <si>
    <t>LIDIANE MARIA GOMES DA COSTA</t>
  </si>
  <si>
    <t>LUAN FELIPE BARBOSA DO CARMO</t>
  </si>
  <si>
    <t>LUIZ BARBOSA DA SILVA FILHO</t>
  </si>
  <si>
    <t>MARIA JULITA MUNIZ VIEIRA</t>
  </si>
  <si>
    <t>MAYSA CARVALHO DE SOUZA</t>
  </si>
  <si>
    <t>NICOLY RUFFO SENA</t>
  </si>
  <si>
    <t>RAFAEL DE LIMA BRITO</t>
  </si>
  <si>
    <t>RAFAELA VELOSO MACHADO</t>
  </si>
  <si>
    <t>RANNYERE JOSE DA SILVA SOUZA</t>
  </si>
  <si>
    <t>RICARDO DE BARROS ALEXANDRE</t>
  </si>
  <si>
    <t>RITA DE CASSIA DANTAS DA SILVA</t>
  </si>
  <si>
    <t>SILAS SARMENTO PEDROSA</t>
  </si>
  <si>
    <t>VANDECARLA BARBOSA DE MORAES</t>
  </si>
  <si>
    <t>WELLISSON HENRIQUE LIMA ROSENDO</t>
  </si>
  <si>
    <t>WELLYDELANE CAVALCANTE SILVA CABRAL</t>
  </si>
  <si>
    <t>ALAN BRENO PRAZERES RAMOS</t>
  </si>
  <si>
    <t>ALAN MACENA DA SILVA</t>
  </si>
  <si>
    <t>ALESSANDRA DE SANTANA SOUSA</t>
  </si>
  <si>
    <t>ALLAN DA SILVA RIBEIRO DE MORAIS</t>
  </si>
  <si>
    <t>CAIO LIMA DOS SANTOS</t>
  </si>
  <si>
    <t>CRESIVALDO VIRGOLINO DA COSTA</t>
  </si>
  <si>
    <t>DANIEL LINDOLFO DA SILVA</t>
  </si>
  <si>
    <t>DANIEL SANTANA LEITE DA SILVA</t>
  </si>
  <si>
    <t>EDILSON ALEXANDRE DA COSTA NASCIMENTO</t>
  </si>
  <si>
    <t>ENEIDE DA SILVA CUNHA</t>
  </si>
  <si>
    <t>FERNANDA PESSOA SANTOS DA SILVA</t>
  </si>
  <si>
    <t>FLAVIO ANACLETO DE SOUZA</t>
  </si>
  <si>
    <t>FRANCINALDO DO NASCIMENTO SILVA</t>
  </si>
  <si>
    <t>FRANCISCA MARIA DA SILVA MACEDO</t>
  </si>
  <si>
    <t>FRANCISCO DAS CHAGAS JUSTINO</t>
  </si>
  <si>
    <t>GABRIEL MIGUEL PEREIRA DE CARVALHO</t>
  </si>
  <si>
    <t>GEILZA RODRIGUES DA SILVA</t>
  </si>
  <si>
    <t>HELIELTON DE SOUZA NASCIMENTO</t>
  </si>
  <si>
    <t>IEDA DE FRANCA DA SILVA FERNANDES</t>
  </si>
  <si>
    <t>JANIELLY SILVA REGIS</t>
  </si>
  <si>
    <t>JEOVANIA PINHEIRO DO NASCIMENTO</t>
  </si>
  <si>
    <t>JESSYKA DANNIELLY SILVA GOMES</t>
  </si>
  <si>
    <t>JOAO PAULO DA SILVA</t>
  </si>
  <si>
    <t>JOASLINY DE SOUZA LACERDA</t>
  </si>
  <si>
    <t>JOERLANDIO DA SILVA CORDEIRO</t>
  </si>
  <si>
    <t>JOSE ALBERTO DA SILVA NASCIMENTO</t>
  </si>
  <si>
    <t>JOSE FELIPE DA COSTA JUNIOR</t>
  </si>
  <si>
    <t>JOSE PAULO SILVINO</t>
  </si>
  <si>
    <t>JOSELY GALVAO DE ANDRADE</t>
  </si>
  <si>
    <t>JOSIVALDO FARIAS DE ALBUQUERQUE</t>
  </si>
  <si>
    <t>LAIS EMILIA TAVARES DA SILVA</t>
  </si>
  <si>
    <t>LUANA FERNANDES DA SILVA OLIVEIRA</t>
  </si>
  <si>
    <t>LUCAS HENRIQUE CAVALCANTI MENDES</t>
  </si>
  <si>
    <t>LUCIANA SILVA GOTTGTROY</t>
  </si>
  <si>
    <t>MARIA JOSE OLIVEIRA DOS SANTOS</t>
  </si>
  <si>
    <t>NEIL ARMSTRONG FIDELIS DOS SANTOS</t>
  </si>
  <si>
    <t>PAULO AUGUSTO ALMEIDA DE OLIVEIRA</t>
  </si>
  <si>
    <t>PAULO EDUARDO DA SILVA COSTA</t>
  </si>
  <si>
    <t>RITA DE CASSIA DE ALMEIDA PEREIRA OLIVEIRA</t>
  </si>
  <si>
    <t>ROSILENE JOSE DO NASCIMENTO</t>
  </si>
  <si>
    <t>SEVERINA BEZERRA DE LIMA</t>
  </si>
  <si>
    <t>TALIS DE OLIVEIRA SOUSA</t>
  </si>
  <si>
    <t>THIAGO ANDRADE TARGINO</t>
  </si>
  <si>
    <t>THIAGO FERNANDES SOARES RIBEIRO</t>
  </si>
  <si>
    <t>VERIDIANO BATISTA JUNIOR</t>
  </si>
  <si>
    <t>VERONICA FERREIRA GOMES</t>
  </si>
  <si>
    <t>WAGNER ALVES DAS NEVES</t>
  </si>
  <si>
    <t>WASHINGTON GONCALVES DA SILVA</t>
  </si>
  <si>
    <t>YURI COUTINHO IRMAEL DA COSTA</t>
  </si>
  <si>
    <t>ZAIRA MONTEIRO DA SILVA</t>
  </si>
  <si>
    <t>ADALGISA DE SANTANA SILVA JOAQUIM</t>
  </si>
  <si>
    <t>ALZENIR DE LUCENA GOMES</t>
  </si>
  <si>
    <t>ARLINGTON BRUNO SANTOS EUGENIO DA SILVA</t>
  </si>
  <si>
    <t>CLAUDICELIA FERREIRA DE LIMA</t>
  </si>
  <si>
    <t>DANIELLE DOS SANTOS SILVA</t>
  </si>
  <si>
    <t>DIELLY TEIXEIRA ALVES</t>
  </si>
  <si>
    <t>EDILEUZA MARIA DIAS GOMES</t>
  </si>
  <si>
    <t>ELIZANDRA RODRIGUES ALVES DA SILVA</t>
  </si>
  <si>
    <t>ERIC DOUGLAS DA SILVA SANTOS</t>
  </si>
  <si>
    <t>IARA CARMEN CAVALCANTE LINS</t>
  </si>
  <si>
    <t>ISABELLA ARGENTINA SILVA DE OLIVEIRA</t>
  </si>
  <si>
    <t>JACQUELINE FERREIRA DA CUNHA SILVA</t>
  </si>
  <si>
    <t>JORGE JOSE SOUZA DOS SANTOS</t>
  </si>
  <si>
    <t>JOSE DE ARIMATEIA DE SOUSA PEREIRA</t>
  </si>
  <si>
    <t>LEONIA MARTINS DE LIRA</t>
  </si>
  <si>
    <t>LINDINALVA VASCONCELOS DA SILVA</t>
  </si>
  <si>
    <t>LUCINEA DE LIMA SANTOS DA GRACA</t>
  </si>
  <si>
    <t>MALCI FRANCISCO DO NASCIMENTO</t>
  </si>
  <si>
    <t>MARCIA GOMES DA SILVA LIMA</t>
  </si>
  <si>
    <t>MARIA DE LOURDES COUTINHO</t>
  </si>
  <si>
    <t>MARIA IEDA DE FRANCA BIZERRA</t>
  </si>
  <si>
    <t>MARIA JOSE DE MELO</t>
  </si>
  <si>
    <t>MARIZETE COSTA DOS SANTOS ALVES</t>
  </si>
  <si>
    <t>MONICA BANDEIRA DE MELO</t>
  </si>
  <si>
    <t>NAAMA GOMES DA SILVA</t>
  </si>
  <si>
    <t>ROSICLE FERREIRA DOS SANTOS</t>
  </si>
  <si>
    <t>SUELY BERNARDO DA SILVA</t>
  </si>
  <si>
    <t>TELMA CRISTINA LOURENCO DA SILVA</t>
  </si>
  <si>
    <t>DULCIMERY COUTINHO DE FRANCA RIBEIRO</t>
  </si>
  <si>
    <t>JAMACI DA SILVA PEREIRA</t>
  </si>
  <si>
    <t>JANAINA BEZERRA DA SILVA NASCIMENTO</t>
  </si>
  <si>
    <t>LUCIANO MEDEIROS DE OLIVEIRA</t>
  </si>
  <si>
    <t>REGINA DA COSTA ANDRADE PEREIRA</t>
  </si>
  <si>
    <t>ROSANDRA RODRIGUES ALVES DA SILVA</t>
  </si>
  <si>
    <t>ROZILENE LIMEIRA DE QUEIROZ</t>
  </si>
  <si>
    <t>ALANA PAULA GONCALVES NEVES</t>
  </si>
  <si>
    <t>ALCEMIR DE OLIVEIRA FREIRE</t>
  </si>
  <si>
    <t>ALEUDA BRITO MILANES DANTAS</t>
  </si>
  <si>
    <t>ANA PAULA FELINTO DA SILVA</t>
  </si>
  <si>
    <t>ANDREA DANTAS DE FRANCA</t>
  </si>
  <si>
    <t>CACILDA FERREIRA SIMOES DA SILVA</t>
  </si>
  <si>
    <t>CLEANE DE ALBUQUERQUE SILVA SOUSA</t>
  </si>
  <si>
    <t>DANIEL FELIX DA SILVA</t>
  </si>
  <si>
    <t>GEANE ANGELICA BARRETO GOMES DE MACENA</t>
  </si>
  <si>
    <t>HILTON GOMES DE FREITAS</t>
  </si>
  <si>
    <t>ISRAEL DE FRANCA MONTEIRO</t>
  </si>
  <si>
    <t>IVONEIDE DE FRANCA BIZERRA</t>
  </si>
  <si>
    <t>JARDSON DA SILVA HENRIQUE</t>
  </si>
  <si>
    <t>JARLY BARBOSA CAXIAS DE ARAUJO</t>
  </si>
  <si>
    <t>JESSICA SUSY DA SILVA LOPES</t>
  </si>
  <si>
    <t>JOSE VICTOR PEREIRA DE SOUSA</t>
  </si>
  <si>
    <t>LAURA DE ARAUJO SANTOS GOMES</t>
  </si>
  <si>
    <t>LILIAN FERNANDES DOS SANTOS</t>
  </si>
  <si>
    <t>LUCY MARY DANTAS ABRANTES</t>
  </si>
  <si>
    <t>LUIZ GERALDO TAVARES DE MELO FILHO</t>
  </si>
  <si>
    <t>MARCELO JOSE DE ALMEIDA</t>
  </si>
  <si>
    <t>MARIA APARECIDA DE SOUZA</t>
  </si>
  <si>
    <t>MARIA CLARA DOS SANTOS COSTA</t>
  </si>
  <si>
    <t>MARIA DAS GRACAS PACHECO JOAQUIM</t>
  </si>
  <si>
    <t>MARIA DE LOURDES ALVES DE ALMEIDA</t>
  </si>
  <si>
    <t>MARIA LUIZA OLIVEIRA ANDRE</t>
  </si>
  <si>
    <t>MARINALVA FERREIRA GOMES</t>
  </si>
  <si>
    <t>MICHAEL WILLIAM LACERDA ARAUJO</t>
  </si>
  <si>
    <t>PAULO FERREIRA DA SILVA JUNIOR</t>
  </si>
  <si>
    <t>ROSA DE ANDRADE LUIZ</t>
  </si>
  <si>
    <t>VALDINEA MUNIZ DA SILVA</t>
  </si>
  <si>
    <t>VANIA BRITO MILANES</t>
  </si>
  <si>
    <t>VERIDIANA OLIVEIRA DINIZ</t>
  </si>
  <si>
    <t>ADRIELLY ZHONG MONTEIRO GOMES</t>
  </si>
  <si>
    <t>ALIXANDRA DA SILVA SANTOS</t>
  </si>
  <si>
    <t>CASSIMIRO DE FARIAS LEITE NETO</t>
  </si>
  <si>
    <t>CONSUELO BARCELOS DE SOUZA</t>
  </si>
  <si>
    <t>DIONIZI GONCALVES DE OLIVEIRA ALENCAR</t>
  </si>
  <si>
    <t>EDJANICE MEDEIROS DE ANDRADE</t>
  </si>
  <si>
    <t>ELIZABETH TOME DE SOUZA</t>
  </si>
  <si>
    <t>EMMANUEL DOS SANTOS RODRIGUES</t>
  </si>
  <si>
    <t>HELENA MARIA OLIVEIRA DO NASCIMENTO</t>
  </si>
  <si>
    <t>JULYANNE LUIZA DE ANDRADE CAVALCANTE</t>
  </si>
  <si>
    <t>KATIA FABIANA LOPES</t>
  </si>
  <si>
    <t>LEONILSON GOMES MORAIS</t>
  </si>
  <si>
    <t>LUCIANA DO NASCIMENTO SILVA</t>
  </si>
  <si>
    <t>LUIZ AUGUSTO DANTAS DE SOUZA</t>
  </si>
  <si>
    <t>MARIA ALICE RODRIGUES DE MEIRELES ARAUJO</t>
  </si>
  <si>
    <t>MATTEWS ASAPH DOMINGUES SOL SOL</t>
  </si>
  <si>
    <t>MIKAELLA JORDANIA DA SILVA COSTA</t>
  </si>
  <si>
    <t>OZINEIDE ANDRE PEREIRA</t>
  </si>
  <si>
    <t>RANIERE MAZILE PINTO MACIEL</t>
  </si>
  <si>
    <t>RENATA DO NASCIMENTO SILVA</t>
  </si>
  <si>
    <t>RONNIERY REGIS GOMES FRANCISCO</t>
  </si>
  <si>
    <t>THIAGO BALBINO DOS SANTOS</t>
  </si>
  <si>
    <t>VALDERI FRANCA BEZERRA</t>
  </si>
  <si>
    <t>VIVIAN CAROLINA DE LIMA NUNES</t>
  </si>
  <si>
    <t>ARTHUR OLIVEIRA BARBOSA</t>
  </si>
  <si>
    <t>BARBARA SANTANA SABINO DA SILVA</t>
  </si>
  <si>
    <t>CLAUDETE SILVA ARAUJO</t>
  </si>
  <si>
    <t>CLECIO FRANCISCO DE ALBUQUERQUE SILVA</t>
  </si>
  <si>
    <t>DENIZE DE SOUZA PONTES</t>
  </si>
  <si>
    <t>EDNICE DA SILVA FIDELES</t>
  </si>
  <si>
    <t>ELIANE SILVA COSMO DE VASCONCELOS</t>
  </si>
  <si>
    <t>ERMELINDA MILENE FERREIRA PADILHA</t>
  </si>
  <si>
    <t>FABRICIO DE ANDRADE NETO</t>
  </si>
  <si>
    <t>FELIPE DE CASTRO CRUZ</t>
  </si>
  <si>
    <t>JAMYLLE BARCELLOS DE SOUZA</t>
  </si>
  <si>
    <t>JOANDERSON CARLOS BATISTA</t>
  </si>
  <si>
    <t>JOAO BATISTA RODRIGUES DE ARAUJO</t>
  </si>
  <si>
    <t>KARLA DANIELLE TAVARES DE MELO MILANEZ</t>
  </si>
  <si>
    <t>LUCIENE DA SILVA SANTOS</t>
  </si>
  <si>
    <t>MARIA ELIANE DE SOUZA</t>
  </si>
  <si>
    <t>MARIA HELENA DE MENEZES</t>
  </si>
  <si>
    <t>MARICLEIDE ALCIONE PEREIRA DOS SANTOS</t>
  </si>
  <si>
    <t>PRISCILLA QUESIA FERNANDES DA SILVA</t>
  </si>
  <si>
    <t>ROSILENE DE OLIVEIRA LIMA</t>
  </si>
  <si>
    <t>TIAGO ANTONIO FERNANDES DA SILVA</t>
  </si>
  <si>
    <t>VILMARA LUIZA ALMEIDA CABRAL</t>
  </si>
  <si>
    <t>WANDEMBERG DE LIRA BARBOSA</t>
  </si>
  <si>
    <t>WANDERLANYO DE LIRA BARBOZA</t>
  </si>
  <si>
    <t>ADRIANA DE OLIVEIRA DOMINGOS</t>
  </si>
  <si>
    <t>ALCIDES ASCENDINO DE MEDEIROS NETO</t>
  </si>
  <si>
    <t>ANA MARIA CRISTINA MALTA ARAUJO LIMA</t>
  </si>
  <si>
    <t>CELMA MARIA DE OLIVEIRA</t>
  </si>
  <si>
    <t>CESAR HENRIQUE PINTO MOREIRA</t>
  </si>
  <si>
    <t>CICERO ROBERTO DA SILVA FREIRE</t>
  </si>
  <si>
    <t>DEBORA OLEGARIO DE LIMA SILVA RAMAZOTTI</t>
  </si>
  <si>
    <t>EDIELSON GONCALO GOMES</t>
  </si>
  <si>
    <t>ELANIEZE VITURINO DE SOUZA</t>
  </si>
  <si>
    <t>ELIO PESSOA CAZUZA</t>
  </si>
  <si>
    <t>ELIONALDO DE OLIVEIRA SILVA</t>
  </si>
  <si>
    <t>FRANCISCO SAULO BEZERRA DE ARRUDA</t>
  </si>
  <si>
    <t>GENAYNA DA SILVA ROCHA</t>
  </si>
  <si>
    <t>GEOVANIO ESTEVAO RUFINO</t>
  </si>
  <si>
    <t>GILMAR ARAUJO DE FIGUEIREDO</t>
  </si>
  <si>
    <t>GUSTAVO VINICIUS CALISTO DE OLIVEIRA</t>
  </si>
  <si>
    <t>JANAINA DE LIMA DAVI TARGINO</t>
  </si>
  <si>
    <t>JOSE LUIZ RUFINO NETO</t>
  </si>
  <si>
    <t>JOSEFA EZIONE VENANCIO DA SILVA</t>
  </si>
  <si>
    <t>JOSELIA RAMOS DA SILVA</t>
  </si>
  <si>
    <t>JOSELMA FABRICIA PEQUENO DA SILVA</t>
  </si>
  <si>
    <t>JOSIANE LIMA DA SILVA</t>
  </si>
  <si>
    <t>JOSINALDO ANDRE RIBEIRO</t>
  </si>
  <si>
    <t>JOSINALDO DA SILVA PONTES</t>
  </si>
  <si>
    <t>JOSINALDO DE PONTES BEZERRA</t>
  </si>
  <si>
    <t>JUREMA AVELINO DE ALMEIDA</t>
  </si>
  <si>
    <t>LUIZ DANIEL DA SILVA FILHO</t>
  </si>
  <si>
    <t>MARCIO CAVALCANTI DE BRITO</t>
  </si>
  <si>
    <t>MARIA JOSE PAULINO DE ASSIS SILVA</t>
  </si>
  <si>
    <t>MARILENE LIRA MACHADO DUARTE</t>
  </si>
  <si>
    <t>MARLENE LIRA MACHADO</t>
  </si>
  <si>
    <t>MARTA MARIA NOBREGA LIRA</t>
  </si>
  <si>
    <t>NADJA CORREIA DA FONSECA</t>
  </si>
  <si>
    <t>PAULO ROBERTO CABRAL DA SILVA</t>
  </si>
  <si>
    <t>PAULO ROBERTO DOS SANTOS MATIAS</t>
  </si>
  <si>
    <t>PAULO VICTOR ALVES DE ARAUJO</t>
  </si>
  <si>
    <t>RAFAELA ALVES MELO</t>
  </si>
  <si>
    <t>RAMON LAURENTINO DA SILVA</t>
  </si>
  <si>
    <t>RANIERE DE ARAUJO MARQUES</t>
  </si>
  <si>
    <t>RAYANE MARIA GOMES DA SILVA GALDINO</t>
  </si>
  <si>
    <t>ROBERTINO LOPES DA COSTA</t>
  </si>
  <si>
    <t>RODRIGO GOMES DA SILVA</t>
  </si>
  <si>
    <t>ROGERIO ALVES DOS SANTOS</t>
  </si>
  <si>
    <t>ROMULO TIBERIO ANDRADE DE MOURA</t>
  </si>
  <si>
    <t>RONALDO GALDINO ALVES</t>
  </si>
  <si>
    <t>SILVANA OLIVEIRA ANDRE DA SILVA</t>
  </si>
  <si>
    <t>TARSUS KLYNGER SABINO DOS SANTOS</t>
  </si>
  <si>
    <t>TIBERIO RICARDO DE CARVALHO SILVEIRA</t>
  </si>
  <si>
    <t>ADRIANA FERNANDES SOUZA</t>
  </si>
  <si>
    <t>ALEXANDRE GOMES FABRICIO</t>
  </si>
  <si>
    <t>ANDRE FARIAS DE MELO</t>
  </si>
  <si>
    <t>ANGELICA MARIA DANTAS DA SILVA</t>
  </si>
  <si>
    <t>AVANI ANTERO TARGINO</t>
  </si>
  <si>
    <t>CLEONEIDE JERONIMO DE SOUZA</t>
  </si>
  <si>
    <t>CLOVIS CALIXTO DA SILVA</t>
  </si>
  <si>
    <t>DESIDERIA DANTAS LOPES SILVA</t>
  </si>
  <si>
    <t>DIANA DE SOUZA CARVALHO</t>
  </si>
  <si>
    <t>EDMILSON SANTANA DE LIMA</t>
  </si>
  <si>
    <t>ELISSANDRA COSTA DA SILVA ANDRADE</t>
  </si>
  <si>
    <t>ELIZAMA BRANDAO DA SILVA BRITO</t>
  </si>
  <si>
    <t>ELTON OVIDIO DOS SANTOS</t>
  </si>
  <si>
    <t>GABRIEL PEREIRA LUNA DE MENEZES</t>
  </si>
  <si>
    <t>IARA PAULINO SOARES</t>
  </si>
  <si>
    <t>JOHN KENNEDY DE FIGUEIREDO FREIRE</t>
  </si>
  <si>
    <t>JOSE PAULO DA SILVA SOUSA</t>
  </si>
  <si>
    <t>MARIA JOSE FELIX DA COSTA</t>
  </si>
  <si>
    <t>MIRNA GRAUCIA DE SOUSA</t>
  </si>
  <si>
    <t>MYLENE DA SILVEIRA JACOME</t>
  </si>
  <si>
    <t>PATRICIA DOMINGOS DA SILVA</t>
  </si>
  <si>
    <t>RITA DE CASSIA RODRIGUES CASSIMIRO</t>
  </si>
  <si>
    <t>SAMUEL BARBOSA DE LIMA</t>
  </si>
  <si>
    <t>SUAYZE DOUGLAS DA SILVA</t>
  </si>
  <si>
    <t>WIGNA MAYARA GONCALVES DOS SANTOS</t>
  </si>
  <si>
    <t>ADJANEIDE PEREIRA BATISTA</t>
  </si>
  <si>
    <t>ADNNA KAROLLINE RIBEIRO ARAUJO SILVA</t>
  </si>
  <si>
    <t>ANA PATRICIA FELIX DA SILVA</t>
  </si>
  <si>
    <t>ANDERSON MATIAS CARDOZO</t>
  </si>
  <si>
    <t>CLAUDIO DINIZ MARIZ</t>
  </si>
  <si>
    <t>DIRCEU RODRIGUES DE OLIVEIRA</t>
  </si>
  <si>
    <t>EWELLYN LOPES DOS REIS</t>
  </si>
  <si>
    <t>FABIOLA MARIA SANTIAGO FERREIRA</t>
  </si>
  <si>
    <t>FERNANDA SANTOS DE SOUZA</t>
  </si>
  <si>
    <t>GABRIELA LEAL DE MIRANDA SANTOS</t>
  </si>
  <si>
    <t>GISELE FELIX DA SILVA</t>
  </si>
  <si>
    <t>GYANNYNNY SHEYLLA SILVA MATOS</t>
  </si>
  <si>
    <t>KELIA ALBINO DA SILVA</t>
  </si>
  <si>
    <t>MARILENE HONORIO DE LIMA FIDELES</t>
  </si>
  <si>
    <t>MARINALVA COSTA GOMES DA SILVA</t>
  </si>
  <si>
    <t>NATACHA SANTINO ALVES DE MELO</t>
  </si>
  <si>
    <t>PATRICIA CRISTINA DA SILVA SANTOS</t>
  </si>
  <si>
    <t>PERISPAULA ALVES FERREIRA</t>
  </si>
  <si>
    <t>RAFAEL GOMES DE SOUZA</t>
  </si>
  <si>
    <t>RITA CRISTINA CORREIA DE MELO MATIAS</t>
  </si>
  <si>
    <t>ROBERTA MATIAS DE SOUZA PEREIRA</t>
  </si>
  <si>
    <t>ROSA MARIA RIBEIRO CORREIA FERNANDES</t>
  </si>
  <si>
    <t>SUZANA DE CASSIA LIMA PEREIRA</t>
  </si>
  <si>
    <t>TIAGO TOMAZ PAZ DE MENDONCA</t>
  </si>
  <si>
    <t>ZILENE SANTINO DE LIMA</t>
  </si>
  <si>
    <t>ELIANOR BALBINO SINEZIO DA SILVA</t>
  </si>
  <si>
    <t>ALINE MENDES PEREIRA DE SOUSA</t>
  </si>
  <si>
    <t>ANA TEREZA DE SOUZA ALBERTIM</t>
  </si>
  <si>
    <t>BENICIO FRANCISCO DA COSTA FILHO</t>
  </si>
  <si>
    <t>CAIO NUNES DE OLIVEIRA E SILVA</t>
  </si>
  <si>
    <t>CARLOS ALBERTO TIBURCIO VALERIANO</t>
  </si>
  <si>
    <t>DANIEL LOURENCO GONCALVES</t>
  </si>
  <si>
    <t>ELIZABETE BEZERRA DA SILVA</t>
  </si>
  <si>
    <t>EMERSON AMORIM DE LIMA</t>
  </si>
  <si>
    <t>FABIANA DA SILVA MATIAS</t>
  </si>
  <si>
    <t>FABIOLA MARINHO BARACHO</t>
  </si>
  <si>
    <t>FRANCISCO JOSE DE ARAUJO PEREIRA</t>
  </si>
  <si>
    <t>GLEIKA RODRIGUES BARBOSA DE AGUIAR</t>
  </si>
  <si>
    <t>INGRYDE CRISTINA CORREA FERNANDES</t>
  </si>
  <si>
    <t>JACQUELANE BEZERRA DOS SANTOS</t>
  </si>
  <si>
    <t>JOSE LUCIO BARBOSA FILHO</t>
  </si>
  <si>
    <t>JOSE OLIMPIO DE OLIVEIRA NETO</t>
  </si>
  <si>
    <t>JOSELIA DOS SANTOS BRAZ</t>
  </si>
  <si>
    <t>LUCAS EMMANUEL VILAR DOS SANTOS</t>
  </si>
  <si>
    <t>LUCIENE VIEIRA DA SILVA</t>
  </si>
  <si>
    <t>MARIA GABRIELLA FIDELIS DE MELO ALBERTINS</t>
  </si>
  <si>
    <t>MATHEUS AMILTON MARTINS</t>
  </si>
  <si>
    <t>MAYLSON ALVES CABRAL</t>
  </si>
  <si>
    <t>THALYTA DA SILVA GOMES</t>
  </si>
  <si>
    <t>TIAGO VALDEVINO MENDES</t>
  </si>
  <si>
    <t>WILKA KARLA MARTINS DO VALE</t>
  </si>
  <si>
    <t>ANNECY BEZERRA VENANCIO</t>
  </si>
  <si>
    <t>ANTONIO FRANCISCO AVELINO GONCALVES</t>
  </si>
  <si>
    <t>BEATRIZ SOUZA FARIAS DA COSTA</t>
  </si>
  <si>
    <t>BRUNO DA SILVA SOUZA</t>
  </si>
  <si>
    <t>CHARLLES MATHEUS ANDRADE DA COSTA</t>
  </si>
  <si>
    <t>DANIEL SOARES DE ARAUJO</t>
  </si>
  <si>
    <t>DANIELLE LIMA DE CARVALHO</t>
  </si>
  <si>
    <t>DIEGO GLEMERSON DE LIMA E SILVA</t>
  </si>
  <si>
    <t>EDUARDO JOSE MACHADO DUTRA</t>
  </si>
  <si>
    <t>EDVIRGENS MORAIS MEDEIROS DUARTE</t>
  </si>
  <si>
    <t>ELEN MAYARA DE SOUSA BATISTA</t>
  </si>
  <si>
    <t>EMERSON DE OLIVEIRA ANDRADE</t>
  </si>
  <si>
    <t>GERSIKA CRISTINA MENEZES ALVES</t>
  </si>
  <si>
    <t>GLEURYSTON VASCONCELOS BEZERRA FILHO</t>
  </si>
  <si>
    <t>JAILSE MARIA LOPES DA SILVA</t>
  </si>
  <si>
    <t>JANINE ALBUQUERQUE DA SILVA</t>
  </si>
  <si>
    <t>JOELMA VIEIRA SARAIVA FERNANDES</t>
  </si>
  <si>
    <t>JORBSON BEZERRA BARROS</t>
  </si>
  <si>
    <t>JOSAFA RAMOS ALVES NETO</t>
  </si>
  <si>
    <t>JOSE ALEXANDRE FRAGOSO CORREIA</t>
  </si>
  <si>
    <t>JOSE JAILSON DE FARIAS</t>
  </si>
  <si>
    <t>JUAN CARLOS CIRIACO CALIXTO DE OLIVEIRA FILHO</t>
  </si>
  <si>
    <t>JUDITE FERREIRA DA SILVA</t>
  </si>
  <si>
    <t>KAROLINE OLIVEIRA BRANDAO</t>
  </si>
  <si>
    <t>LIZANDRO DO NASCIMENTO LOPES</t>
  </si>
  <si>
    <t>LUCAS DE ANDRADE ALVES</t>
  </si>
  <si>
    <t>LUCIANO ANDERSON FROIS</t>
  </si>
  <si>
    <t>MARIO ABRAHAM RUIZ SAUCEDO</t>
  </si>
  <si>
    <t>MELISSA ALVES LIMA</t>
  </si>
  <si>
    <t>MONICA OLIVEIRA PIMENTEL</t>
  </si>
  <si>
    <t>PAULO SABINO DA SILVA FILHO</t>
  </si>
  <si>
    <t>ROSIBERTO SANTOS DE CASTRO</t>
  </si>
  <si>
    <t>SHEILA MARIA VIANA DO AMARAL</t>
  </si>
  <si>
    <t>TATIANA DE FARIAS MAHON</t>
  </si>
  <si>
    <t>TIAGO DE JESUS SANTOS</t>
  </si>
  <si>
    <t>VALDENISE DE SOUZA CASTRO</t>
  </si>
  <si>
    <t>VANESSA DE OLIVEIRA DORNELAS</t>
  </si>
  <si>
    <t>VANESSA MARIA DE SOUSA ARAUJO INACIO</t>
  </si>
  <si>
    <t>VERLUCIA AMANDA MACHADO DE FREITAS</t>
  </si>
  <si>
    <t>ZAIRA MOREIRA DOS SANTOS FAUSTINO</t>
  </si>
  <si>
    <t>ALLEFY MAX CARDOSO MENESES</t>
  </si>
  <si>
    <t>ARTHUR PONTES DA SILVA NETO</t>
  </si>
  <si>
    <t>BRUNA MIRELLY SOUZA LIMA</t>
  </si>
  <si>
    <t>CLESSIANA DE OLIVEIRA LOPES</t>
  </si>
  <si>
    <t>CLEUCIO DOS SANTOS ATAIDE</t>
  </si>
  <si>
    <t>EDUARDO RAFAEL FIGUEIREDO MEDEIROS</t>
  </si>
  <si>
    <t>GEICYELY DOS SANTOS CARLOS</t>
  </si>
  <si>
    <t>GIULIANO MATHEUS SOUZA CAVALCANTI</t>
  </si>
  <si>
    <t>HAYDE DA SILVA PONTES</t>
  </si>
  <si>
    <t>IZABELE TRINDADE CALDAS</t>
  </si>
  <si>
    <t>JOAO VICTOR SILVA DUARTE</t>
  </si>
  <si>
    <t>LUANA FELIX MARQUES CORREIA</t>
  </si>
  <si>
    <t>MARCIO GUTENBERG FIGUEIREDO DE ARAUJO</t>
  </si>
  <si>
    <t>MARCUS VINICIUS DOS SANTOS DELPHIM</t>
  </si>
  <si>
    <t>MARIA DE FATIMA PONTES DOS SANTOS</t>
  </si>
  <si>
    <t>MARIA DO ROSARIO DA SILVA MAIA</t>
  </si>
  <si>
    <t>MOISES DE JESUS HENRIQUE DOS SANTOS</t>
  </si>
  <si>
    <t>NAYARA SILVA LINS DE ALBUQUERQUE</t>
  </si>
  <si>
    <t>POLIANA LIMA DE BRITO</t>
  </si>
  <si>
    <t>RAONI RODRIGO SILVA BRASILEIRO</t>
  </si>
  <si>
    <t>ROBERTA SILVA BARBOSA</t>
  </si>
  <si>
    <t>ROSILENE FEITOSA MEIRELES</t>
  </si>
  <si>
    <t>SUENIA MARIA DA SILVA MELLO</t>
  </si>
  <si>
    <t>THAINA GABRIELLE PEREIRA</t>
  </si>
  <si>
    <t>TULIO VINICIUS DE SOUZA MILIANO</t>
  </si>
  <si>
    <t>VALERIA DINIZ DA SILVA</t>
  </si>
  <si>
    <t>VALMIR NASCIMENTO DE MOURA</t>
  </si>
  <si>
    <t>ABELARDO ZENAIDE NOBREGA MONTENEGRO JUNIOR</t>
  </si>
  <si>
    <t>ADRINESIO CAVALCANTE DA SILVA</t>
  </si>
  <si>
    <t>ANDRIA VANESSA LINA MARTINS</t>
  </si>
  <si>
    <t>ANTONIO GERALDO LACERDA DA COSTA</t>
  </si>
  <si>
    <t>ARTHUR ARAUJO BARROS</t>
  </si>
  <si>
    <t>BRENDA MAGNO DE LIMA PONTES FARIAS</t>
  </si>
  <si>
    <t>CARLITO PLACIDO DA SILVA</t>
  </si>
  <si>
    <t>EDUARDA DO NASCIMENTO CAVALCANTE</t>
  </si>
  <si>
    <t>ELIANE PEREIRA DA SILVA</t>
  </si>
  <si>
    <t>FLODOALDO DO MONTE SANTOS</t>
  </si>
  <si>
    <t>FRANCISCA SALES MARIANO</t>
  </si>
  <si>
    <t>IDEILTON DE SOUZA VASCONCELOS</t>
  </si>
  <si>
    <t>JAISLAN FERREIRA DE SOUSA</t>
  </si>
  <si>
    <t>JOSAFA DE SA PEREIRA</t>
  </si>
  <si>
    <t>LUCIENE ALVES TEIXEIRA</t>
  </si>
  <si>
    <t>MARA ANDREIA BARBALHO GONDIM</t>
  </si>
  <si>
    <t>MARCELLA PEREIRA PEIXOTO</t>
  </si>
  <si>
    <t>MARCELO BEZERRA DA SILVA</t>
  </si>
  <si>
    <t>MARIA DE FATIMA LOPES PEREIRA</t>
  </si>
  <si>
    <t>MARIA DO SOCORRO NOBREGA DE PONTES</t>
  </si>
  <si>
    <t>MARIA ODIVIA PEREIRA DE SOUSA</t>
  </si>
  <si>
    <t>MAXWELTON FERREIRA DA SILVA</t>
  </si>
  <si>
    <t>MORGANA LIVIA DIAS CAVALCANTI CORREA</t>
  </si>
  <si>
    <t>OCIONE DO NASCIMENTO FERNANDES</t>
  </si>
  <si>
    <t>PATRICIA DE ALBUQUERQUE RICARDO DA SILVA</t>
  </si>
  <si>
    <t>RANDALO MARCOS ANTONIO COSTA RODRIGUES</t>
  </si>
  <si>
    <t>REJANE LISBOA DA SILVA</t>
  </si>
  <si>
    <t>ROBERTA DOS SANTOS CRUZ</t>
  </si>
  <si>
    <t>RODRIGO ALEXANDRE FIGUEIREDO DA CRUZ</t>
  </si>
  <si>
    <t>RODRIGO ALOYSIO SOUSA VINHOTE</t>
  </si>
  <si>
    <t>ROGERIO MACIEL DA COSTA</t>
  </si>
  <si>
    <t>RONDNELLY VIEIRA DOS SANTOS</t>
  </si>
  <si>
    <t>SOCORRO MARCIA DO NASCIMENTO SILVA</t>
  </si>
  <si>
    <t>VALQUIRIA DE LIMA MOURA</t>
  </si>
  <si>
    <t>YURI CORDEIRO DOS SANTOS</t>
  </si>
  <si>
    <t>YVAN DENIS DE MELO VERCOSA</t>
  </si>
  <si>
    <t>ANA KARLA DE SENA DUARTE</t>
  </si>
  <si>
    <t>ANA MARIA DE SOUZA ALVES</t>
  </si>
  <si>
    <t>ELOISA DE ASSIS PINTO</t>
  </si>
  <si>
    <t>ENILZA MEDEIROS</t>
  </si>
  <si>
    <t>EUNICE CARDOSO DE SOUZA</t>
  </si>
  <si>
    <t>GABRIELA BARBOSA DE ARAUJO DUARTE</t>
  </si>
  <si>
    <t>JOAO HENRIQUE GUIMARAES DIAS</t>
  </si>
  <si>
    <t>JOAO VITOR SILVA SANTOS</t>
  </si>
  <si>
    <t>JOHNNY RODRIGUES ALVES DA SILVA</t>
  </si>
  <si>
    <t>MARCOS ANTONIO LUDUVICO</t>
  </si>
  <si>
    <t>MARIA DO SOCORRO RODRIGUES DE SOUSA PASSOS</t>
  </si>
  <si>
    <t>PAULO RICARDO DOS SANTOS SOUZA</t>
  </si>
  <si>
    <t>ROBERTA ALICE DA SILVA MARQUES LINS</t>
  </si>
  <si>
    <t>RONILDO DE SOUZA ARAUJO</t>
  </si>
  <si>
    <t>THAIS FELIPE DE AVELAR</t>
  </si>
  <si>
    <t>WILSON FALCAO DE LIMA</t>
  </si>
  <si>
    <t>WILSON LUIZ DE LIMA</t>
  </si>
  <si>
    <t>ALYSON ALEXANDRE BARRETO</t>
  </si>
  <si>
    <t>ANA GELUCIA LINS MACIEL</t>
  </si>
  <si>
    <t>DUCILENE BARBOSA DA SILVA</t>
  </si>
  <si>
    <t>DULCINEA BARBOSA DA SILVA</t>
  </si>
  <si>
    <t>EDGLAUDIA MARIA DE PAIVA LOPES</t>
  </si>
  <si>
    <t>ELIZETE SILVA DE LIMA</t>
  </si>
  <si>
    <t>GLAUCINEIDE RAMOS DOS SANTOS</t>
  </si>
  <si>
    <t>NECI DE MELO GOMES</t>
  </si>
  <si>
    <t>SILVANIA RAMALHO FLORENCIO</t>
  </si>
  <si>
    <t>ADRIANO PEQUENO SANTOS</t>
  </si>
  <si>
    <t>ALBERTO MAGNO OLIVEIRA DA SILVA</t>
  </si>
  <si>
    <t>ANA RAFAELA DE FREITAS SALES</t>
  </si>
  <si>
    <t>ANTONIO DE FRANCA MAIA</t>
  </si>
  <si>
    <t>CHARLES ALBERT MORAIS CORREIA</t>
  </si>
  <si>
    <t>DAMARIS MENDES DE LIMA</t>
  </si>
  <si>
    <t>EDJANE DE LUCENA FARIAS</t>
  </si>
  <si>
    <t>ELIZA VIEGAS BRILHANTE DA NOBREGA</t>
  </si>
  <si>
    <t>GICELIA REGIS DA SILVA</t>
  </si>
  <si>
    <t>GUILHERME JORGE COSTA DA SILVA</t>
  </si>
  <si>
    <t>JEOVA CARDOSO</t>
  </si>
  <si>
    <t>KALINE FERREIRA NOBREGA</t>
  </si>
  <si>
    <t>LEANDRO FERREIRA DOS SANTOS</t>
  </si>
  <si>
    <t>LEIDE JANE DUARTE DO NASCIMENTO</t>
  </si>
  <si>
    <t>LIGIA MARQUES DA SILVA</t>
  </si>
  <si>
    <t>LIJECSON SOUZA DOS SANTOS</t>
  </si>
  <si>
    <t>LUIZ HENRIQUE RIBEIRO BRONZEADO</t>
  </si>
  <si>
    <t>MARIA DA CONCEICAO FERREIRA ROCHA</t>
  </si>
  <si>
    <t>MARIA DO SOCORRO GOMES ALVES</t>
  </si>
  <si>
    <t>MORGANA MARIA CARDOSO DE SOUZA SILVA</t>
  </si>
  <si>
    <t>NADYJANARA DO NASCIMENTO SILVA</t>
  </si>
  <si>
    <t>PATRICIA PEREIRA MATTOS</t>
  </si>
  <si>
    <t>RENATA HENRIQUES MESQUITA</t>
  </si>
  <si>
    <t>RIVALDO CESAR DUARTE COSTA</t>
  </si>
  <si>
    <t>VALERIA MARIA PESSOA TOMAZ</t>
  </si>
  <si>
    <t>VERA LUCIA MUNIZ LIVIERI JERONIMO</t>
  </si>
  <si>
    <t>ZEILDA GOMES DO NASCIMENTO</t>
  </si>
  <si>
    <t>ADAILTON SARAIVA DE SOUZA</t>
  </si>
  <si>
    <t>ADILSON DE LIMA GUEDES</t>
  </si>
  <si>
    <t>ADILSON DE SOUZA BARBOSA</t>
  </si>
  <si>
    <t>ALDA MARIA ALVES</t>
  </si>
  <si>
    <t>ALSONY MEIRELES DA SILVA</t>
  </si>
  <si>
    <t>AMBROSIO ALYSSON NUNES</t>
  </si>
  <si>
    <t>ANA PAULA SILVA LIMA</t>
  </si>
  <si>
    <t>ANA RAQUEL DE LIMA VIANA</t>
  </si>
  <si>
    <t>ANESKA BATISTA DA SILVA</t>
  </si>
  <si>
    <t>ANTONIA DE LIMA RAMIRO</t>
  </si>
  <si>
    <t>ANTONIO ARAUJO DA SILVA FILHO</t>
  </si>
  <si>
    <t>DOUGLAS OLIVEIRA</t>
  </si>
  <si>
    <t>EDWY DE OLIVEIRA ANDRADE FILHO</t>
  </si>
  <si>
    <t>FABIA VANESSA FERNANDES DA SILVA ATAIDE</t>
  </si>
  <si>
    <t>GESSICA GOMES JERONIMO</t>
  </si>
  <si>
    <t>HELOISA FERNANDA DE ARAUJO BARBOSA TARGINO</t>
  </si>
  <si>
    <t>ISABELA DANTAS VALENGO</t>
  </si>
  <si>
    <t>JOSE JANARI VIANA DE MEDEIROS</t>
  </si>
  <si>
    <t>JOSEMBERG FERREIRA DA SILVA</t>
  </si>
  <si>
    <t>KLAYANNE KELLY DOS SANTOS SILVA</t>
  </si>
  <si>
    <t>LUCILENE DE ARAUJO SILVA</t>
  </si>
  <si>
    <t>LUZIA ROSIANE VIANA DIAS</t>
  </si>
  <si>
    <t>LYANNE BEZERRA DA SILVA NERY</t>
  </si>
  <si>
    <t>MARCOS MOREIRA DE LUCENA</t>
  </si>
  <si>
    <t>MARIA GIZELDA CANDEIA NUNES</t>
  </si>
  <si>
    <t>MARILENE DIAS CHAVES WANDERLEY</t>
  </si>
  <si>
    <t>MAYARA MYRTHES HENRIQUES SANTOS</t>
  </si>
  <si>
    <t>MOISES DE ASSIS ALVES SOARES</t>
  </si>
  <si>
    <t>NEDJANE CAVALCANTI DE LIMA GUEDES SARMENTO</t>
  </si>
  <si>
    <t>PATRICIA SOUZA DE OLIVEIRA GALVAO</t>
  </si>
  <si>
    <t>RICARDO RIBEIRO DA SILVA</t>
  </si>
  <si>
    <t>ROQUE DE SOUSA LIMA</t>
  </si>
  <si>
    <t>SHEILA SOUZA DOS SANTOS OLIVEIRA</t>
  </si>
  <si>
    <t>SILVANIA FERREIRA DOS SANTOS</t>
  </si>
  <si>
    <t>TACYANA FERRAZ DA SILVA GOMES</t>
  </si>
  <si>
    <t>VALENTINA VIANA DOS SANTOS</t>
  </si>
  <si>
    <t>WALBER PEREIRA NERY</t>
  </si>
  <si>
    <t>WALFREDO DE ALBUQUERQUE MELO NETO</t>
  </si>
  <si>
    <t>WANDERSON ALBERTO DA SILVA</t>
  </si>
  <si>
    <t>ADAILTON ALMEIDA DOS SANTOS</t>
  </si>
  <si>
    <t>ANTONIO CICERO CARNEIRO GOMES</t>
  </si>
  <si>
    <t>CARLOS HENRIQUE DANTAS DE FRANCA</t>
  </si>
  <si>
    <t>CAROLINE MELLO DA SILVA</t>
  </si>
  <si>
    <t>DANIELE MIGUEL DE JESUS</t>
  </si>
  <si>
    <t>DEBHORA LUANNA LEITE DE OLIVEIRA LIMA</t>
  </si>
  <si>
    <t>ESTELA MARIA DA SILVA</t>
  </si>
  <si>
    <t>JOBSON SOARES DE SALES</t>
  </si>
  <si>
    <t>JOSEANE BATISTA DA SILVA</t>
  </si>
  <si>
    <t>LUCIA JULIA DE FIGUEIREDO GOUVEIA</t>
  </si>
  <si>
    <t>MARCELO BERNARDO DE MACENA</t>
  </si>
  <si>
    <t>MARIA DE FATIMA FREIRE SOARES</t>
  </si>
  <si>
    <t>MICHELLY CASSIA DE AZEVEDO MARQUES</t>
  </si>
  <si>
    <t>MONICA TRINDADE</t>
  </si>
  <si>
    <t>OVIDIO LOPES DE MENDONCA</t>
  </si>
  <si>
    <t>ROGERIO MOURA ARAGAO</t>
  </si>
  <si>
    <t>SARA CANUTO ANDRADE CAIANA</t>
  </si>
  <si>
    <t>SERGIO FERNANDES DIAS DOS SANTOS</t>
  </si>
  <si>
    <t>ADNA FERNANDA DA SILVA PESSOA</t>
  </si>
  <si>
    <t>ANDRE FRANCISCO CORREA VALENTE</t>
  </si>
  <si>
    <t>CLEITON DA SILVA SANTOS</t>
  </si>
  <si>
    <t>GLAUCIA MARIA FARIAS BEZERRA ALVES</t>
  </si>
  <si>
    <t>HOZANA GOMES DE OLIVEIRA</t>
  </si>
  <si>
    <t>JILIANE DE MELO ALBUQUERQUE</t>
  </si>
  <si>
    <t>JOCEANE ALVES ALMEIDA</t>
  </si>
  <si>
    <t>JOSIDALVA DO NASCIMENTO CAMILO MACEDO</t>
  </si>
  <si>
    <t>KARLA SILVA DE LUCENA</t>
  </si>
  <si>
    <t>LUANA DO NASCIMENTO ALMEIDA</t>
  </si>
  <si>
    <t>MARIA DO SOCORRO NOBREGA DA SILVA</t>
  </si>
  <si>
    <t>MAVIAEL GALDINO DA SILVA</t>
  </si>
  <si>
    <t>RITA DE CACIA MARTINS DE SOUSA</t>
  </si>
  <si>
    <t>RUI BEZERRA DA SILVA</t>
  </si>
  <si>
    <t>SEVERINA COELLI DE FIGUEIREDO CARVALHO</t>
  </si>
  <si>
    <t>SIMONE DORNELAS CAMILO</t>
  </si>
  <si>
    <t>TANEA MARIA BENTO DE SOUZA</t>
  </si>
  <si>
    <t>TATIANA CAMILO DA SILVA PEREIRA</t>
  </si>
  <si>
    <t>TEREZA DE ACASSIA CRUZ ALCANTARA DE PONTES</t>
  </si>
  <si>
    <t>VALERIA SERAFIM DA SILVA</t>
  </si>
  <si>
    <t>ADEMIR BOMFIM DA SILVA</t>
  </si>
  <si>
    <t>ADRIANA PINTO FERREIRA</t>
  </si>
  <si>
    <t>ANDRESSA FREITAS LOPES</t>
  </si>
  <si>
    <t>DAIANA MILEIDE SILVA LIMA</t>
  </si>
  <si>
    <t>DIEGO AUGUSTO DE LIMA RODRIGUES BEZERRA</t>
  </si>
  <si>
    <t>ELIANO HENRIQUE DA SILVA</t>
  </si>
  <si>
    <t>FLAVIA ANDREA DE MELO COQUEIJO</t>
  </si>
  <si>
    <t>FRANCINALDO PRAXEDES DO NASCIMENTO</t>
  </si>
  <si>
    <t>GERCILANE XAVIER RIBEIRO</t>
  </si>
  <si>
    <t>HUGO LEONARDO OLIVEIRA GOES</t>
  </si>
  <si>
    <t>IZABEL MARIA DE MOURA BRASIL DANTAS</t>
  </si>
  <si>
    <t>JAILSA NASCIMENTO DA SILVA</t>
  </si>
  <si>
    <t>LUCELIA DANIELLE ALVES DO NASCIMENTO</t>
  </si>
  <si>
    <t>ROSIMERY DA SILVEIRA CABRAL</t>
  </si>
  <si>
    <t>SEVERINO BIANOR DA SILVA</t>
  </si>
  <si>
    <t>SUZANA DE ARAUJO SILVA</t>
  </si>
  <si>
    <t>ZAIRA TAYSE FIRMINO DOS SANTOS</t>
  </si>
  <si>
    <t>ALESSANDRA FERNANDES NOBREGA</t>
  </si>
  <si>
    <t>ALEXANDRE CARLOS NOGUEIRA SILVA</t>
  </si>
  <si>
    <t>ANA NERY NASCIMENTO SILVA</t>
  </si>
  <si>
    <t>ANGELICA PATRICIA DA SILVA MENDES</t>
  </si>
  <si>
    <t>BENIGNO VELOSO CHAVES FILHO</t>
  </si>
  <si>
    <t>BRAWOWISKY BEZERRA DA SILVA</t>
  </si>
  <si>
    <t>CAIO CEZAR VIANA DE FREITAS</t>
  </si>
  <si>
    <t>CHRISTIANO SITONIO RUMAO</t>
  </si>
  <si>
    <t>CRISTINA ARAUJO DA SILVA</t>
  </si>
  <si>
    <t>DANYLLENY MONTEIRO BARBOSA</t>
  </si>
  <si>
    <t>EDUARDO JORGES PUGLIESI</t>
  </si>
  <si>
    <t>FLAVIANO CABRAL DE FRANCA</t>
  </si>
  <si>
    <t>GENY DA SILVA PEREIRA</t>
  </si>
  <si>
    <t>GILSON JOSE CAVALCANTE DOS SANTOS JUNIOR</t>
  </si>
  <si>
    <t>GIOVANNI PERIARD OLIVEIRA SILVA</t>
  </si>
  <si>
    <t>GIVALDO FREIRE DE OLIVEIRA</t>
  </si>
  <si>
    <t>HALLAN PEREIRA DE OLIVEIRA</t>
  </si>
  <si>
    <t>HUGO LEONARDO ROCHA MUNIZ</t>
  </si>
  <si>
    <t>ILZA CARLA SOUZA DA SILVA</t>
  </si>
  <si>
    <t>IONE NUNES DE ALMEIDA</t>
  </si>
  <si>
    <t>IONILDO RICARDO DA SILVA</t>
  </si>
  <si>
    <t>IVONETE PAULO DE MENEZES</t>
  </si>
  <si>
    <t>JACIANE DE CASSIA DO NASCIMENTO OLIVEIRA</t>
  </si>
  <si>
    <t>JAQUELINE ESPIRITO SANTO DA COSTA</t>
  </si>
  <si>
    <t>JHONATAS WAGNER BARBOSA DA COSTA GOUVEIA</t>
  </si>
  <si>
    <t>JOAO EVERTON CEZARIO DA SILVA</t>
  </si>
  <si>
    <t>JOAS JOSE DE ANDRADE</t>
  </si>
  <si>
    <t>JOSE ADAILTON LIMA SILVA</t>
  </si>
  <si>
    <t>JOSE JOCERLAN E SILVA</t>
  </si>
  <si>
    <t>JOSINUBIA ANTUNES FEITOSA</t>
  </si>
  <si>
    <t>JUCELIO DE BARROS SOUZA</t>
  </si>
  <si>
    <t>JULIANO JORGE AMARAL GOUVEIA MONIZ</t>
  </si>
  <si>
    <t>KARINA ANUNCIADA BARROS</t>
  </si>
  <si>
    <t>KEILLA MARA DO NASCIMENTO SOUZA PRAZERES</t>
  </si>
  <si>
    <t>LOYS LENE SOARES VERAS</t>
  </si>
  <si>
    <t>LUIZ DA SILVA BASTOS NETO</t>
  </si>
  <si>
    <t>LUIZ FELIPE DE SIQUEIRA SOARES DE MORAIS</t>
  </si>
  <si>
    <t>MARCELA THAIS MONTEIRO DA SILVA</t>
  </si>
  <si>
    <t>MARIA LAUDICEIA ALMEIDA LIRA</t>
  </si>
  <si>
    <t>MARIANA NUNES DOS SANTOS ARRUDA</t>
  </si>
  <si>
    <t>MARISA DE FATIMA DOS SANTOS ARRUDA</t>
  </si>
  <si>
    <t>MONICA VERONA DA SILVA</t>
  </si>
  <si>
    <t>RODRIGO CIRINO MENDES</t>
  </si>
  <si>
    <t>RONALDO FELIX DOS SANTOS</t>
  </si>
  <si>
    <t>ROSANA DE ARAUJO COUTINHO GOMES</t>
  </si>
  <si>
    <t>ROSE MONICA COSME LOUREIRO</t>
  </si>
  <si>
    <t>ROUSILVAN FLORENCIO BERNARDO</t>
  </si>
  <si>
    <t>TERESINHA DE SOUSA NOBREGA</t>
  </si>
  <si>
    <t>THIAGO CLAUDINO MENDES DE ALMEIDA</t>
  </si>
  <si>
    <t>ADRIANO PINTO</t>
  </si>
  <si>
    <t>ALYSON TRIGUEIRO BARBOSA DA SILVA</t>
  </si>
  <si>
    <t>ARLAYNE PRICILA DE SOUZA DO NASCIMENTO</t>
  </si>
  <si>
    <t>ARTUR DE FARIAS FLORINDO</t>
  </si>
  <si>
    <t>CLAUDIA DE LOURDES DOS ANJOS GONCALVES</t>
  </si>
  <si>
    <t>EDILEUZA BARBOSA DA SILVA</t>
  </si>
  <si>
    <t>EDINALVA DO NASCIMENTO SILVA ALVES</t>
  </si>
  <si>
    <t>ELIANE DE LIMA</t>
  </si>
  <si>
    <t>ELIANE FERNANDES DA SILVA</t>
  </si>
  <si>
    <t>ERICO EMERSON PAULINO CLEMENTINO</t>
  </si>
  <si>
    <t>IRANDIR JAIRO GONCALVES DE OLIVEIRA</t>
  </si>
  <si>
    <t>JACIELLE SOARES DE MELO</t>
  </si>
  <si>
    <t>JOSE CLAUDIO GOMES SOARES</t>
  </si>
  <si>
    <t>JOSEFA PATRICIA DOS SANTOS XAVIER</t>
  </si>
  <si>
    <t>JOSENILDO SOARES DE MELO</t>
  </si>
  <si>
    <t>MARCIA ADRIANA DA SILVA</t>
  </si>
  <si>
    <t>MARIA BERNADETE GOMES DE MEIRELES</t>
  </si>
  <si>
    <t>MARIA DA CONCEICAO DOS SANTOS</t>
  </si>
  <si>
    <t>MARIA DA PENHA GABRIEL</t>
  </si>
  <si>
    <t>MARIA DIONE DA SILVA</t>
  </si>
  <si>
    <t>MARIA HELOENYA DOS SANTOS SILVA</t>
  </si>
  <si>
    <t>MARIA MARGARETH GOMES DE MEIRELES PEREIRA</t>
  </si>
  <si>
    <t>PAULO PEREIRA DE LIMA</t>
  </si>
  <si>
    <t>RAYANA GOMES SOARES</t>
  </si>
  <si>
    <t>REJANE DO NASCIMENTO GOMES DE PAIVA</t>
  </si>
  <si>
    <t>ROBERTO COSTA ARAUJO</t>
  </si>
  <si>
    <t>SERGIO MESSIAS FERNANDES DA COSTA</t>
  </si>
  <si>
    <t>SEVERINO VICENTE DOS SANTOS FILHO</t>
  </si>
  <si>
    <t>THIAGO MARCOLINO ALVES</t>
  </si>
  <si>
    <t>VICENTE VINICIO HERCULANO</t>
  </si>
  <si>
    <t>EDNILDA ALVES DOS SANTOS LIRA</t>
  </si>
  <si>
    <t>GISELLY VIEIRA DA SILVA</t>
  </si>
  <si>
    <t>JOELMA CRISTINA ALVES DA FONSECA</t>
  </si>
  <si>
    <t>LETICIA DA CONCEICAO GOMES</t>
  </si>
  <si>
    <t>LIDIA ALVES DE LIMA</t>
  </si>
  <si>
    <t>RIZETE DE SOUZA MORAIS</t>
  </si>
  <si>
    <t>ROSANGELA DE LOURDES RODRIGUES DA SILVA</t>
  </si>
  <si>
    <t>ROSILDA CRUZ CAVALCANTE</t>
  </si>
  <si>
    <t>RUTH GOMES DE MELO SILVA</t>
  </si>
  <si>
    <t>VALERIA GOMES RIBEIRO DE ARAUJO DA SILVA</t>
  </si>
  <si>
    <t>VIVIANE ROGERIA PEREIRA DA SILVA</t>
  </si>
  <si>
    <t>VLADIMIR BRITO CUNHA</t>
  </si>
  <si>
    <t>ADAILZA JESSICA DA SILVA MONTEIRO</t>
  </si>
  <si>
    <t>ANA CLEIA CLEMENTINO HENRIQUE</t>
  </si>
  <si>
    <t>ANA LUCIA DOS SANTOS</t>
  </si>
  <si>
    <t>ANTONIA BATISTA DA SILVA</t>
  </si>
  <si>
    <t>CAROLINA EUZEBIO</t>
  </si>
  <si>
    <t>EDNES BELO DE ATAIDE DA SILVA</t>
  </si>
  <si>
    <t>JOAO BATISTA AQUILINO DOS SANTOS</t>
  </si>
  <si>
    <t>JOSE ADELANE BASILIO</t>
  </si>
  <si>
    <t>KARLA EDITE BATISTA DO NASCIMENTO ALMEIDA</t>
  </si>
  <si>
    <t>LEANDRO MENDES SALUSTINO</t>
  </si>
  <si>
    <t>LETICIA DE FATIMA DE OLIVEIRA</t>
  </si>
  <si>
    <t>LUCINEIA DA SILVA BASILIO</t>
  </si>
  <si>
    <t>LUIZ FERNANDO GOMES DA SILVA</t>
  </si>
  <si>
    <t>LUZEIDE ROQUE DA SILVA</t>
  </si>
  <si>
    <t>MARIA DAS NEVES VASCONCELOS DA SILVA</t>
  </si>
  <si>
    <t>NADJA SILVA DE OLIVEIRA</t>
  </si>
  <si>
    <t>SANDRA VERONICA CAVALCANTE MENDES</t>
  </si>
  <si>
    <t>VILMA HONORATO DE JESUS</t>
  </si>
  <si>
    <t>ADMS KELLY JORGE VITORINO DINIZ</t>
  </si>
  <si>
    <t>BRUNA SOUSA DE MELO</t>
  </si>
  <si>
    <t>CARLOS ROBERTO DUTRA DE ANDRADE</t>
  </si>
  <si>
    <t>EDNALVA MARIA FILISMINO</t>
  </si>
  <si>
    <t>ELEONORA DE LOURDES FIDELIS DO NASCIMENTO</t>
  </si>
  <si>
    <t>FRANCISCO XAVIER DE MENDONCA</t>
  </si>
  <si>
    <t>GERALDO BARBOSA DE LIMA</t>
  </si>
  <si>
    <t>GERMANA DE LOURDES FELIPE DE ARAUJO</t>
  </si>
  <si>
    <t>GRASIELLY RAISA LUNA DE SANTANA</t>
  </si>
  <si>
    <t>GUILHERME SALGADO VIEIRA</t>
  </si>
  <si>
    <t>HENRIQUE ITALO VIEGAS DE LIMA</t>
  </si>
  <si>
    <t>HERMANO GOMES LOPES NUNES</t>
  </si>
  <si>
    <t>IVANILDO INACIO DA SILVA</t>
  </si>
  <si>
    <t>IVON RODRIGUES SILVA FILHO</t>
  </si>
  <si>
    <t>JAMERSON ALVES DA CRUZ</t>
  </si>
  <si>
    <t>JARDELSON HONORATO DE MELO</t>
  </si>
  <si>
    <t>JOANA PAULA BATISTA DA SILVA</t>
  </si>
  <si>
    <t>JOAO WAGNER ALCANTARA FERNANDES</t>
  </si>
  <si>
    <t>JOSE CRISPIM DA SILVA NETO</t>
  </si>
  <si>
    <t>LUCAS DA SILVA DE LIMA</t>
  </si>
  <si>
    <t>LUCIA MENDES DUARTE SILVA</t>
  </si>
  <si>
    <t>MARIA APARECIDA VICENTE ALVES</t>
  </si>
  <si>
    <t>MARIA DA GLORIA GOMES DE MEIRELES MENDONCA</t>
  </si>
  <si>
    <t>MARIA JOSE FELIPE DA SILVA</t>
  </si>
  <si>
    <t>PAULA FERNANDA DUTRA DE ANDRADE BRITO</t>
  </si>
  <si>
    <t>RAQUEL NASCIMENTO DE BRITO</t>
  </si>
  <si>
    <t>ROSA MARIA FONSECA DA SILVA</t>
  </si>
  <si>
    <t>ROSANGELA BARROS DO NASCIMENTO</t>
  </si>
  <si>
    <t>ROSANIA BATISTA DO NASCIMENTO</t>
  </si>
  <si>
    <t>SOLANGE BENTO RAIMUNDO VICENTE</t>
  </si>
  <si>
    <t>VALDICLEA BARBOSA DE ARAUJO</t>
  </si>
  <si>
    <t>WALDIRENE FELICIO DA SILVA</t>
  </si>
  <si>
    <t>YASMIM DA SILVA MORAIS DE LIMA</t>
  </si>
  <si>
    <t>ABEL RAIMUNDO FILHO</t>
  </si>
  <si>
    <t>ADERVANIA CORNELIO</t>
  </si>
  <si>
    <t>ALANA STEPHANNE ARAUJO LIMA</t>
  </si>
  <si>
    <t>ALTEMAR MELO DA SILVA</t>
  </si>
  <si>
    <t>ANA CRISTINA DA CONCEICAO</t>
  </si>
  <si>
    <t>ANA VIRGINIA VALE DA SILVA DANTAS</t>
  </si>
  <si>
    <t>ARGEMIRO DOS SANTOS CAMPOS</t>
  </si>
  <si>
    <t>BEETHOVEN NOBREGA DE AZEVEDO</t>
  </si>
  <si>
    <t>CLEONEIDE DA SILVA GOMES GUEDES</t>
  </si>
  <si>
    <t>DIANA DORNELAS TOSCANO</t>
  </si>
  <si>
    <t>EDNA NASCIMENTO CALIXTO</t>
  </si>
  <si>
    <t>ERICA DORNELAS DOS SANTOS</t>
  </si>
  <si>
    <t>ERICA EVANGELISTA DA SILVA</t>
  </si>
  <si>
    <t>FABIANA MENEZES MOREIRA DA CRUZ</t>
  </si>
  <si>
    <t>FERNANDA DE CARVALHO GOMES</t>
  </si>
  <si>
    <t>FLAVIA LIGIA DOS SANTOS COSTA DOMINGOS</t>
  </si>
  <si>
    <t>FRANCISCA SIMONE PEREIRA FERNANDES</t>
  </si>
  <si>
    <t>FRANCISCO CLEITON SOARES BARBOSA</t>
  </si>
  <si>
    <t>GELSON DE MARAES DA SILVA</t>
  </si>
  <si>
    <t>ISABEL MARIA DOS SANTOS SILVA</t>
  </si>
  <si>
    <t>ITALO FLAVIO DA SILVA OLIVEIRA</t>
  </si>
  <si>
    <t>IVANILDA COSTA DO NASCIMENTO</t>
  </si>
  <si>
    <t>IVANILDO LIMA DO NASCIMENTO</t>
  </si>
  <si>
    <t>IVONETE LIMA DO NASCIMENTO</t>
  </si>
  <si>
    <t>JACIRA JOSE RIBEIRO DA SILVA</t>
  </si>
  <si>
    <t>JALCIA ALINE ALVES DA SILVA</t>
  </si>
  <si>
    <t>JANDRA LUCIA DE SOUZA LIMA</t>
  </si>
  <si>
    <t>JOANA ANGELICA MOURA DE MENEZES</t>
  </si>
  <si>
    <t>JOAO VICTOR DA SILVA</t>
  </si>
  <si>
    <t>JOSE DAVID DA SILVA CIPRIANO</t>
  </si>
  <si>
    <t>JOSENILDA MARIA DE AVELAR SANTOS</t>
  </si>
  <si>
    <t>JOSILENE SILVA DOS SANTOS</t>
  </si>
  <si>
    <t>MARCIO BEZERRA DA COSTA</t>
  </si>
  <si>
    <t>MARIA JOSE DAVI GOMES</t>
  </si>
  <si>
    <t>MARIA RENATA FERNANDES MOREIRA</t>
  </si>
  <si>
    <t>NELITA MARIA DOS SANTOS</t>
  </si>
  <si>
    <t>NESTOR DA SILVA CLEMENTE JUNIOR</t>
  </si>
  <si>
    <t>POLIANE FERREIRA GONCALVES</t>
  </si>
  <si>
    <t>RAFAEL FALCAO DA SILVA</t>
  </si>
  <si>
    <t>RAISSA DO NASCIMENTO SANTOS</t>
  </si>
  <si>
    <t>RODRIGO NASCIMENTO DOS SANTOS</t>
  </si>
  <si>
    <t>VILMA INACIO DOS SANTOS</t>
  </si>
  <si>
    <t>VINICIUS DOS SANTOS FALCAO FERREIRA</t>
  </si>
  <si>
    <t>LUIZ MARQUES DE OLIVEIRA FILHO</t>
  </si>
  <si>
    <t>ADRIANA DE CASTRO SILVA</t>
  </si>
  <si>
    <t>ADRIANA LOPES DE OLIVEIRA</t>
  </si>
  <si>
    <t>ADRIANO ANTONIO DA SILVA</t>
  </si>
  <si>
    <t>ANTONIO CARLOS PONTES DA SILVA</t>
  </si>
  <si>
    <t>CICERO BEZERRA DA SILVA NETO</t>
  </si>
  <si>
    <t>CLEOPATRA FERNANDA FERNANDES CARVALHO</t>
  </si>
  <si>
    <t>CRISLAINE MARCOLINO DA SILVA</t>
  </si>
  <si>
    <t>DULCE MARIA SOUSA DE FREITAS</t>
  </si>
  <si>
    <t>ELIANE CORREIA DE SOUZA BATISTA</t>
  </si>
  <si>
    <t>ELIZABETE BARBOSA DA SILVA</t>
  </si>
  <si>
    <t>ELTHON DA SILVA RIBEIRO</t>
  </si>
  <si>
    <t>ITAMARA JAMILLY CAVALCANTE RIQUE</t>
  </si>
  <si>
    <t>JOSE EDUARDO ALVES DA SILVA</t>
  </si>
  <si>
    <t>JOSILENE JESUS DE SOUZA SOARES</t>
  </si>
  <si>
    <t>LUCIA DE FATIMA SILVA ALVES</t>
  </si>
  <si>
    <t>LUCIO ROBERTO DA SILVA SOARES</t>
  </si>
  <si>
    <t>MARIA CELI PEREIRA DE OLIVEIRA</t>
  </si>
  <si>
    <t>MARIANE DA SILVA GUEDES</t>
  </si>
  <si>
    <t>MARINA REBECA SILVA MONTEIRO</t>
  </si>
  <si>
    <t>PATRICK COSME DE LIMA PAULINO</t>
  </si>
  <si>
    <t>RADAMES DAS NEVES SILVA</t>
  </si>
  <si>
    <t>SANDRA MARIA DOS SANTOS</t>
  </si>
  <si>
    <t>SIVALDO FELIPE DOS SANTOS</t>
  </si>
  <si>
    <t>VALDILENE FREITAS MACHADO MATIAS</t>
  </si>
  <si>
    <t>ALINE CAETANO DA SILVA COSTA</t>
  </si>
  <si>
    <t>ANEILY NAYARA DA SLVA NASCIMENTO</t>
  </si>
  <si>
    <t>ANTONIO ANGELICO DA SILVA JUNIOR</t>
  </si>
  <si>
    <t>CARMEM RAQUEL DA SILVA NASCIMENTO</t>
  </si>
  <si>
    <t>DIOGA LILIAN DA SILVA TARGINO</t>
  </si>
  <si>
    <t>EDILMA OLIVEIRA DA SILVA</t>
  </si>
  <si>
    <t>EDVANIA CLEIA DO NASCIMENTO</t>
  </si>
  <si>
    <t>ELIAS BATISTA DE ALMEIDA FILHO</t>
  </si>
  <si>
    <t>ELISABETH DA SILVA ANDRADE</t>
  </si>
  <si>
    <t>ELIZABETH RIQUE FERREIRA MACHADO</t>
  </si>
  <si>
    <t>ELUIZA FERREIRA DANTAS</t>
  </si>
  <si>
    <t>ELZA MARIA SILVA</t>
  </si>
  <si>
    <t>ERLA POLIANA RIQUE FERREIRA</t>
  </si>
  <si>
    <t>FLAVIANE MELO DA SILVA OLIVEIRA</t>
  </si>
  <si>
    <t>GLAUCIA MARIA DIAS ESTEVAO</t>
  </si>
  <si>
    <t>JANIELLE BASTOS DOS SANTOS</t>
  </si>
  <si>
    <t>JOAO PAULO DOS SANTOS SANTANA</t>
  </si>
  <si>
    <t>JOCELIO DE BARROS LIMA</t>
  </si>
  <si>
    <t>JORDANIA LIMA DE MENDONCA</t>
  </si>
  <si>
    <t>JOSE GOMES DE FARIAS</t>
  </si>
  <si>
    <t>JOSEANE GOMES DA SILVA MELO</t>
  </si>
  <si>
    <t>JOZILDA TEODOSIO DA SILVA</t>
  </si>
  <si>
    <t>LAILSON SOARES DE PAIVA</t>
  </si>
  <si>
    <t>LENIR DOS SANTOS</t>
  </si>
  <si>
    <t>LILIAM LINO DEODATO CABRAL</t>
  </si>
  <si>
    <t>LUIS SALES CARNEIRO</t>
  </si>
  <si>
    <t>MARCELA LOURENCO MONTEIRO</t>
  </si>
  <si>
    <t>MARIA DE FATIMA GOMES PEREIRA</t>
  </si>
  <si>
    <t>MARIA JULICIA QUEIROZ DOS SANTOS</t>
  </si>
  <si>
    <t>MARIA LUCIA MENDES BARBOZA</t>
  </si>
  <si>
    <t>MARIA OLIVEIRA DA SILVA</t>
  </si>
  <si>
    <t>MARICELIA SOARES DE LIMA</t>
  </si>
  <si>
    <t>RAQUEL DA SILVA MONTEIRO</t>
  </si>
  <si>
    <t>RISONETE PEREIRA DO NASCIMENTO</t>
  </si>
  <si>
    <t>ROBERTO DA SILVA ARAUJO</t>
  </si>
  <si>
    <t>RONDINELES MEIRELES DA SILVA</t>
  </si>
  <si>
    <t>ROSANGELA MARIA DE ANDRADE OLIVEIRA</t>
  </si>
  <si>
    <t>TAMIRES VITURINO DE OLIVEIRA SOUZA</t>
  </si>
  <si>
    <t>TATIANA DOS SANTOS</t>
  </si>
  <si>
    <t>UILMA ARAUJO RAMALHO</t>
  </si>
  <si>
    <t>VERONICE BANDEIRA DANTAS</t>
  </si>
  <si>
    <t>YTAMARA OHANA LUCAS BEZERRA</t>
  </si>
  <si>
    <t>ALINAIDY MAYARA DA SILVA NASCIMENTO</t>
  </si>
  <si>
    <t>ANA KAROLINA DE ARAUJO OLIVEIRA</t>
  </si>
  <si>
    <t>ANA MARIA DE OLIVEIRA SERAFIM</t>
  </si>
  <si>
    <t>ANGELA CRISTINA ALVES GOMES</t>
  </si>
  <si>
    <t>ANGELINA LOPES PEREIRA FRANCO</t>
  </si>
  <si>
    <t>ARABELLY SUZYN LIMA DOS SANTOS</t>
  </si>
  <si>
    <t>CALISLAN FLORENCIO DE BRITO</t>
  </si>
  <si>
    <t>CARLOS ROBERTO ALVES ARRUDA</t>
  </si>
  <si>
    <t>CLEMIR CLAUDINO SOARES</t>
  </si>
  <si>
    <t>DANYARA PEREIRA DA SILVA</t>
  </si>
  <si>
    <t>DIANA SOARES DA SILVEIRA SOUZA</t>
  </si>
  <si>
    <t>EDILEIDE XAVIER DE OLIVEIRA</t>
  </si>
  <si>
    <t>EDIVANIA BRAZ DA SILVA ARAUJO</t>
  </si>
  <si>
    <t>ELIANE HENRIQUE DE OLIVEIRA</t>
  </si>
  <si>
    <t>ELIZANGELA VITORINO DE CARVALHO</t>
  </si>
  <si>
    <t>GERNECILENE FERREIRA ALVES</t>
  </si>
  <si>
    <t>GILMAR FELICIANO DOS SANTOS</t>
  </si>
  <si>
    <t>GISELY COSTA DE OLIVEIRA</t>
  </si>
  <si>
    <t>GITIARA DE LOURDES TEIXEIRA DA COSTA XAVIER</t>
  </si>
  <si>
    <t>GLEYCIANE CRISTINA DE FARIAS SOUSA</t>
  </si>
  <si>
    <t>IVANILDO DOS SANTOS XAVIER JUNIOR</t>
  </si>
  <si>
    <t>JEAN MONTEIRO DE OLIVEIRA</t>
  </si>
  <si>
    <t>JOAO BATISTA RIBEIRO DA SILVA</t>
  </si>
  <si>
    <t>JOCELIO SILVA DOS SANTOS</t>
  </si>
  <si>
    <t>JOSIELE PESSOA DA PENHA</t>
  </si>
  <si>
    <t>JOSIVANIA CORREIA DE VASCONCELOS</t>
  </si>
  <si>
    <t>JULIANA PATRICIA DA SILVA MORAIS</t>
  </si>
  <si>
    <t>KARLA APARECIDA DOS SANTOS SILVA</t>
  </si>
  <si>
    <t>KEZIA ANDRE DA SILVA</t>
  </si>
  <si>
    <t>LEANDRO DA SILVA NASCIMENTO</t>
  </si>
  <si>
    <t>LEOMAR MENDONCA LIMA</t>
  </si>
  <si>
    <t>LINDAURIA ARAUJO DOS SANTOS</t>
  </si>
  <si>
    <t>LUCIANA DA SILVA SOARES DE SANT ANNA</t>
  </si>
  <si>
    <t>LUCIANNE VASCONCELOS DE QUEIROZ</t>
  </si>
  <si>
    <t>LUCIMAR PEREIRA DA SILVA</t>
  </si>
  <si>
    <t>LUIZ FELIX DE PONTES NETO</t>
  </si>
  <si>
    <t>MARINALVA MARIANO ROQUE</t>
  </si>
  <si>
    <t>MERCIA MARIA DE OLIVEIRA GUILHERME</t>
  </si>
  <si>
    <t>ROBERTO BATISTA DOS SANTOS</t>
  </si>
  <si>
    <t>RONALDO GONCALO DA SILVA</t>
  </si>
  <si>
    <t>SAMIR GLAISON DA SILVA</t>
  </si>
  <si>
    <t>SEVERINO FRANCISCO DA SILVA FILHO</t>
  </si>
  <si>
    <t>TERESA CRISTINA DA SILVA</t>
  </si>
  <si>
    <t>UILMA MAGDALLY PEREIRA ALVES FRANKLIN</t>
  </si>
  <si>
    <t>VERA LUCIA DA SILVA PONTES</t>
  </si>
  <si>
    <t>VERA LUCIA DOS SANTOS</t>
  </si>
  <si>
    <t>WAMBERTO DO NASCIMENTO ROSAS</t>
  </si>
  <si>
    <t>WANDERLEY FREITAS MACHADO</t>
  </si>
  <si>
    <t>WLISSES SALES CARNEIRO</t>
  </si>
  <si>
    <t>ANA CLAUDIA FIRMINO ALVES</t>
  </si>
  <si>
    <t>CRISTIANE SOUZA DA SILVA</t>
  </si>
  <si>
    <t>DIGENILDA BERNARDINO DOS SANTOS</t>
  </si>
  <si>
    <t>DJANIELLY SANTOS DE LIMA</t>
  </si>
  <si>
    <t>ERCILENE AZEVEDO SILVA PESSOA</t>
  </si>
  <si>
    <t>GENESSI AGOSTINHO DA SILVA</t>
  </si>
  <si>
    <t>GILCE DE AZEVEDO DA SILVA</t>
  </si>
  <si>
    <t>IRENALDO SANTOS DE LIMA</t>
  </si>
  <si>
    <t>JAFFIA KELI ALVES DA SILVA SANTOS</t>
  </si>
  <si>
    <t>JAMILLY FERREIRA DE ARAUJO</t>
  </si>
  <si>
    <t>JAQUELINE MARIA DA SILVA</t>
  </si>
  <si>
    <t>JORDAO NASCIMENTO DE SOUZA</t>
  </si>
  <si>
    <t>JOSE ERIC DA PAIXAO MARINHO</t>
  </si>
  <si>
    <t>JOSIAS VIEIRA DE SANTANA JUNIOR</t>
  </si>
  <si>
    <t>LAUDICEIA PINTO DOS SANTOS</t>
  </si>
  <si>
    <t>LIDIANE DE LIMA BARBOSA</t>
  </si>
  <si>
    <t>LUCAS EMILIO DE LIMA PACHECO BRAGA DA COSTA</t>
  </si>
  <si>
    <t>LYVANIA DE SOUZA MONTEIRO</t>
  </si>
  <si>
    <t>MAHYRA DE CASSIA ALBINO GUEDES</t>
  </si>
  <si>
    <t>MARCOS ANTONIO ANDRADE SILVA</t>
  </si>
  <si>
    <t>MICHEL DUARTE PERGENTINO DE LUCENA</t>
  </si>
  <si>
    <t>NILDETE ALEXANDRE DOS ANJOS</t>
  </si>
  <si>
    <t>PAULO DE MORAIS PESSOA</t>
  </si>
  <si>
    <t>RISOLANE DA SILVA SANTOS</t>
  </si>
  <si>
    <t>RIVALDO JUNIOR MENEZES DE FREITAS</t>
  </si>
  <si>
    <t>RONALDO CAMILO ALVES DOS SANTOS</t>
  </si>
  <si>
    <t>TEREZINHA RIBEIRO MENDES FERREIRA</t>
  </si>
  <si>
    <t>WASHINGTON CESAR LIMA DA SILVA</t>
  </si>
  <si>
    <t>ABIGAIL GONCALVES DOS SANTOS</t>
  </si>
  <si>
    <t>ADRIANA CARNEIRO MIRANDA NUNES</t>
  </si>
  <si>
    <t>ADRIANA FERREIRA COSTA SOUZA</t>
  </si>
  <si>
    <t>AGENOR RUFINO DOS SANTOS FILHO</t>
  </si>
  <si>
    <t>CLAUDENICE JUVINO DA SILVA</t>
  </si>
  <si>
    <t>DANIELLA GONSALVES DE LIMA PONTES</t>
  </si>
  <si>
    <t>ERONICA GUEDES DOS SANTOS</t>
  </si>
  <si>
    <t>FELIPE JOSE DE LIMA CAVALCANTI</t>
  </si>
  <si>
    <t>GERALDA GONCALVES GUERRA MEDEIROS</t>
  </si>
  <si>
    <t>GILDERSON SOUTO DA SILVA</t>
  </si>
  <si>
    <t>JOSE FRANCISCO DOS SANTOS FILHO</t>
  </si>
  <si>
    <t>LUIS FELIPE DA SILVA</t>
  </si>
  <si>
    <t>MAGNUN CESAR NASCIMENTO DOS SANTOS</t>
  </si>
  <si>
    <t>MANOEL RODRIGUES DE ARAUJO NETO</t>
  </si>
  <si>
    <t>MARIA TACIANA RALPH</t>
  </si>
  <si>
    <t>NEUMA CLEA VELOSO CORREIA</t>
  </si>
  <si>
    <t>POLIANA COSTA FERREIRA DA SILVA</t>
  </si>
  <si>
    <t>RAPHAEL HENRIQUE ROMA CORREIA</t>
  </si>
  <si>
    <t>SHIRLLEY THAIS DA SILVA FELIX</t>
  </si>
  <si>
    <t>ALBERDAN RAFAEL CARNEIRO DE VASCONCELOS</t>
  </si>
  <si>
    <t>CAIO MORAIS SENA</t>
  </si>
  <si>
    <t>CARLOS VINICIUS DA SILVA BARBOSA</t>
  </si>
  <si>
    <t>CEZARIA DILENE DA SILVA RODRIGUES</t>
  </si>
  <si>
    <t>FABIO DA SILVA MOREIRA</t>
  </si>
  <si>
    <t>JACILENE JOAQUIM DE LIMA E SILVA</t>
  </si>
  <si>
    <t>JANAINA SILVA DAS FLORES</t>
  </si>
  <si>
    <t>JAQUELINE LIBERATO CARNEIRO</t>
  </si>
  <si>
    <t>JESSICA PEREIRA DE MIRANDA</t>
  </si>
  <si>
    <t>JOAO BATISTA BARBOSA DA SILVA</t>
  </si>
  <si>
    <t>JOAO DANTAS DE LUNA JUNIOR</t>
  </si>
  <si>
    <t>JOSE ELSON CARVALHO LIRA</t>
  </si>
  <si>
    <t>JOSE ROBERTO PESSOA DIAS</t>
  </si>
  <si>
    <t>JOSE WLYSSANDRO BATISTA</t>
  </si>
  <si>
    <t>JULIANO SOUZA DA SILVA</t>
  </si>
  <si>
    <t>LUIZ CARLOS PEREIRA DA SILVA</t>
  </si>
  <si>
    <t>MARIA DANIELE SILVA MONTEIRO</t>
  </si>
  <si>
    <t>MARIA ELISABETH RICARDO MONTEIRO</t>
  </si>
  <si>
    <t>MARIA KAROLINA DE OLIVEIRA</t>
  </si>
  <si>
    <t>MERCIA NASCIMENTO DA SILVA ANDRIOLA</t>
  </si>
  <si>
    <t>RAFAELA FREITAS DA SILVA</t>
  </si>
  <si>
    <t>ROBERVAN LUIZ DA SILVA REGO</t>
  </si>
  <si>
    <t>VERONICA SEVERINA BATISTA DA CUNHA</t>
  </si>
  <si>
    <t>ADLLA ARYEL DE MOURA</t>
  </si>
  <si>
    <t>ANA PAULA GOMES DE SOUZA</t>
  </si>
  <si>
    <t>ARISTOTELES LAVOISIER DA SILVA SOUZA</t>
  </si>
  <si>
    <t>BRENO SILVA MACARIO</t>
  </si>
  <si>
    <t>CEZAR WELLINGTON SILVA OLIVEIRA JUNIOR</t>
  </si>
  <si>
    <t>CHATEAUBRIAND CORDEIRO DA SILVA</t>
  </si>
  <si>
    <t>CRISTOVAO CASSIMIRO LOPES</t>
  </si>
  <si>
    <t>EDINO DO VALE SOUSA</t>
  </si>
  <si>
    <t>ELISSANDRA MARIA COSTA DIAS</t>
  </si>
  <si>
    <t>FERNANDA LEANDRO DE ARAUJO</t>
  </si>
  <si>
    <t>FERNANDO FELIX DA SILVA</t>
  </si>
  <si>
    <t>FLAVIA MICHELLE FERNANDES DA SILVA ATAIDE</t>
  </si>
  <si>
    <t>FRANCISCO ULYSSES OLIVEIRA DOS SANTOS</t>
  </si>
  <si>
    <t>GETSON GUILHERME TEIXEIRA PONTES</t>
  </si>
  <si>
    <t>GISLEANDRA BARROS DE FREITAS</t>
  </si>
  <si>
    <t>JESSE RIBEIRO DE ARAUJO</t>
  </si>
  <si>
    <t>JESSYCA BRENA SOARES RODRIGUES</t>
  </si>
  <si>
    <t>JOSE DE NAZARE DANTAS SOARES</t>
  </si>
  <si>
    <t>JOSE RAMOS DE SOUZA</t>
  </si>
  <si>
    <t>JOSEMALIA ABRANTES CHAVES DA SILVA</t>
  </si>
  <si>
    <t>MARCELO DA SILVA ARAUJO</t>
  </si>
  <si>
    <t>MARCIO TIAGO APRIGIO DE FIGUEIREDO</t>
  </si>
  <si>
    <t>MARIA APARECIDA BATISTA DE MIRANDA</t>
  </si>
  <si>
    <t>MAYCON BRUNO BARBOSA</t>
  </si>
  <si>
    <t>NATANAEL FELIX DA SILVA</t>
  </si>
  <si>
    <t>REGINALDO PEREIRA DA SILVA JUNIOR</t>
  </si>
  <si>
    <t>RONALDO DA SILVA PONTES</t>
  </si>
  <si>
    <t>SARAH TAUMATURGO DE MENDONCA</t>
  </si>
  <si>
    <t>SIRLEIDE DANTAS LOPES</t>
  </si>
  <si>
    <t>STEFAN ALVES DE LIMA</t>
  </si>
  <si>
    <t>STEPHANIE FREITAS FARIAS</t>
  </si>
  <si>
    <t>VAGNER JOSE DE OLIVEIRA BEZERRA</t>
  </si>
  <si>
    <t>VANILDO SOARES RODRIGUES</t>
  </si>
  <si>
    <t>WAGNER DE OLIVEIRA ALBUQUERQUE</t>
  </si>
  <si>
    <t>ALBERES LOPES DE LIMA</t>
  </si>
  <si>
    <t>ANA CAROLINA BEZERRA TEIXEIRA</t>
  </si>
  <si>
    <t>ANTONIO MARCOS RAMOS</t>
  </si>
  <si>
    <t>CRISTIANE DOS SANTOS VASCONCELOS</t>
  </si>
  <si>
    <t>DANIELLA SOARES JORGE</t>
  </si>
  <si>
    <t>DIOGO ALVES DE MORAES</t>
  </si>
  <si>
    <t>FABIO ALVES GOUVEIA FILHO</t>
  </si>
  <si>
    <t>IANARA SILVA DANTAS</t>
  </si>
  <si>
    <t>JEFFERSON HONORIO RIBEIRO</t>
  </si>
  <si>
    <t>JENNYFFER KELLY RAMOS DOS SANTOS</t>
  </si>
  <si>
    <t>JESSICA SOARES DANTAS FERNANDES</t>
  </si>
  <si>
    <t>JOAO LUCAS PEREIRA COBEL</t>
  </si>
  <si>
    <t>JOSE CARLOS AIRES DE ALMEIDA</t>
  </si>
  <si>
    <t>LALYSON MATHEUS LEMOS RODRIGUES DE SOUZA</t>
  </si>
  <si>
    <t>MARCELO PEREIRA DO NASCIMENTO</t>
  </si>
  <si>
    <t>MARIA ELIZABETE DA SILVA MACEDO</t>
  </si>
  <si>
    <t>MARIA LUISA SOARES MARCOLINO</t>
  </si>
  <si>
    <t>MARIA LUIZA DO NASCIMENTO AIRES</t>
  </si>
  <si>
    <t>MAYCOW ADELINO BARBOSA</t>
  </si>
  <si>
    <t>PAULO SERGIO DE PONTES SILVA</t>
  </si>
  <si>
    <t>ROSENBERG SILVA TORRES</t>
  </si>
  <si>
    <t>SILVERIO MARQUES DA SILVA</t>
  </si>
  <si>
    <t>SONIZE HERCULINO BERNARDO</t>
  </si>
  <si>
    <t>WELINGTON MARQUES DA SILVA</t>
  </si>
  <si>
    <t>WILKA HAVILAND FERNANDES CORREA</t>
  </si>
  <si>
    <t>ADRIANA VIEIRA DA SILVA</t>
  </si>
  <si>
    <t>ANDRE NICOLAS DA SILVA FERREIRA</t>
  </si>
  <si>
    <t>ANGELICA BENEDITO PEREIRA</t>
  </si>
  <si>
    <t>ANTONIO ALBERTO FILGUEIRA</t>
  </si>
  <si>
    <t>BRUNO JOSE DE ALMEIDA</t>
  </si>
  <si>
    <t>CRISTIANE DE SOUZA</t>
  </si>
  <si>
    <t>DANIELE DE SOUZA BARBOSA</t>
  </si>
  <si>
    <t>DIEGO BRUNO PAIVA DIAS</t>
  </si>
  <si>
    <t>DIOGO MARCOS DA SILVA BARBOSA</t>
  </si>
  <si>
    <t>DIVALNISE EMANUELLE ALBUQUERQUE GUEDES MOURA</t>
  </si>
  <si>
    <t>DRIELLY ARAUJO NASCIMENTO</t>
  </si>
  <si>
    <t>EDILSON DO NASCIMENTO PONTES</t>
  </si>
  <si>
    <t>EDRIZIO SEVERIANO DE LIMA</t>
  </si>
  <si>
    <t>ELINALDO BRITO DE ALMEIDA</t>
  </si>
  <si>
    <t>EVANDO VIRGULINO DE SOUZA</t>
  </si>
  <si>
    <t>FERNANDA MARIA DE FARIAS SILVA</t>
  </si>
  <si>
    <t>GESSILENE SUZANA DOS SANTOS</t>
  </si>
  <si>
    <t>GOGEMBERG NASCIMENTO SILVA</t>
  </si>
  <si>
    <t>HELTON LUIS DE SOUZA BARBOSA</t>
  </si>
  <si>
    <t>HOZANA MARIA DE SOUZA</t>
  </si>
  <si>
    <t>ISMANIA FERREIRA DE OLIVEIRA VITORINO</t>
  </si>
  <si>
    <t>JACQUELINE LEITE DE ALMEIDA</t>
  </si>
  <si>
    <t>JOANNA PAULA MARANHAO DOS SANTOS</t>
  </si>
  <si>
    <t>JOSE ALECIO FERREIRA DA SILVA</t>
  </si>
  <si>
    <t>JOSE GOMES DA SILVEIRA</t>
  </si>
  <si>
    <t>JOSE LEONARDO NOGUEIRA DE SOUTO</t>
  </si>
  <si>
    <t>JOSE WILKINSON DO NASCIMENTO CAVALCANTE</t>
  </si>
  <si>
    <t>JOSEMILTON RAMOS DE OLIVEIRA</t>
  </si>
  <si>
    <t>JOSENILDA FRANCISCO DE ALMEIDA</t>
  </si>
  <si>
    <t>JOSIVALDO JOSE DOS SANTOS</t>
  </si>
  <si>
    <t>LEONICE JUVENCIO DOS SANTOS</t>
  </si>
  <si>
    <t>LUIS CARLOS MENDES</t>
  </si>
  <si>
    <t>MANOEL RODRIGUES DE SANTANA FILHO</t>
  </si>
  <si>
    <t>MARCOS JOSE DOS SANTOS</t>
  </si>
  <si>
    <t>MARIA CELIA SILVA DE LIMA</t>
  </si>
  <si>
    <t>MARIA DA PAZ DE FRANCA SILVA</t>
  </si>
  <si>
    <t>MARIA LUCIA CUNHA MATIAS</t>
  </si>
  <si>
    <t>OSEAS FELICIO DE LIMA SOBRINHO</t>
  </si>
  <si>
    <t>OTAVIANO PEREIRA GOMES</t>
  </si>
  <si>
    <t>RENATA DE MIRANDA CANDIDO</t>
  </si>
  <si>
    <t>RITA DE CASSIA CUNHA DA SILVA</t>
  </si>
  <si>
    <t>ROSEANE MORAIS DE ARAUJO</t>
  </si>
  <si>
    <t>ROSYANE DO NASCIMENTO MELO VILAR</t>
  </si>
  <si>
    <t>SUENIA CARLA DA SILVA OLIMPIO</t>
  </si>
  <si>
    <t>TOMAS RAFAEL SATIRO MOURA</t>
  </si>
  <si>
    <t>VAMBERTO SABINO SOARES</t>
  </si>
  <si>
    <t>WEVERTON ROGERIO DOS SANTOS</t>
  </si>
  <si>
    <t>YARA CYNIRA MARANHAO DOS SANTOS HONORIO</t>
  </si>
  <si>
    <t>ADAILTON TOMAZ DA SILVA</t>
  </si>
  <si>
    <t>ALEXSANDRA DA SILVA MENDES</t>
  </si>
  <si>
    <t>ANDRE DE ALBUQUERQUE CHAVES JUNIOR</t>
  </si>
  <si>
    <t>ANGELICA FERREIRA MATIAS</t>
  </si>
  <si>
    <t>AYLLA MICAELE GALVAO DE PONTES SILVA</t>
  </si>
  <si>
    <t>CICERA DA NOBREGA SILVA</t>
  </si>
  <si>
    <t>EDUARDO URBANO DA SILVA</t>
  </si>
  <si>
    <t>FLANKIMI DA SILVA</t>
  </si>
  <si>
    <t>FRANCISCA MARTINS CABRAL CAVALCANTE</t>
  </si>
  <si>
    <t>FRANCISCO PAULO FILHO</t>
  </si>
  <si>
    <t>GENIVAL GUEDES DO NASCIMENTO FILHO</t>
  </si>
  <si>
    <t>GLEYDSTON DA NOBREGA LEITAO FIRMINO</t>
  </si>
  <si>
    <t>IVANIZE RODRIGUES DE CASTRO</t>
  </si>
  <si>
    <t>JACKELINE DA SILVA ALVES</t>
  </si>
  <si>
    <t>JOANDERSON DE SENA ALVES</t>
  </si>
  <si>
    <t>JOAO BATISTA MAMEDE</t>
  </si>
  <si>
    <t>JOAO VITOR MEDEIROS MARIZ</t>
  </si>
  <si>
    <t>JONATAS SAMUEL HARDMAN</t>
  </si>
  <si>
    <t>JOSE AVELINO DE OLIVEIRA</t>
  </si>
  <si>
    <t>JOSE LEONARDO DOS SANTOS GOMES</t>
  </si>
  <si>
    <t>JOSE SEVERINO DA SILVA NETO</t>
  </si>
  <si>
    <t>JUSSARA CANDIDA CORREIA DE OLIVEIRA FARIAS</t>
  </si>
  <si>
    <t>LINDEMBERG MACEDO DE MELO</t>
  </si>
  <si>
    <t>LUCELIA DE ALBUQUERQUE MELO CRUZ</t>
  </si>
  <si>
    <t>LUIS ADOLPHO BARBOSA LINS DE ALBUQUERQUE</t>
  </si>
  <si>
    <t>MAILSON ALVES FARIAS</t>
  </si>
  <si>
    <t>MARCIA NASCIMENTO GUIMARAES</t>
  </si>
  <si>
    <t>MARCONI ANTONIO FERRAZ CABRAL</t>
  </si>
  <si>
    <t>MARIA JULYANNA BARBOSA LINS DE ALBUQUERQUE</t>
  </si>
  <si>
    <t>MARIA LUIZA SANTOS DO NASCIMENTO</t>
  </si>
  <si>
    <t>MARIA REJANE ABREU BARBOSA</t>
  </si>
  <si>
    <t>MITZI SANTIAGO CABRAL</t>
  </si>
  <si>
    <t>PEDRO HENRIQUE DA SILVA SANTOS FERREIRA</t>
  </si>
  <si>
    <t>REINALDO DE PAULO DINIZ</t>
  </si>
  <si>
    <t>RISONEIDE BERNARDO DE AZEVEDO LOPES</t>
  </si>
  <si>
    <t>RITA DE CASCIA ALVES COUTINHO</t>
  </si>
  <si>
    <t>RODRIGO LEANDRO DA SILVA</t>
  </si>
  <si>
    <t>RONALDO DA COSTA SILVA</t>
  </si>
  <si>
    <t>SIDINARC LIMA PERAZZO</t>
  </si>
  <si>
    <t>TAYNAN DA SILVEIRA RODRIGUES</t>
  </si>
  <si>
    <t>VINICIUS GOMES MARINHO</t>
  </si>
  <si>
    <t>ADERALDO LEITE DA SILVA</t>
  </si>
  <si>
    <t>ALDEMIR FALCAO MARTINS</t>
  </si>
  <si>
    <t>ANA LUCIA DE FREITAS OLIVEIRA</t>
  </si>
  <si>
    <t>ANDRE JOSE DA SILVA</t>
  </si>
  <si>
    <t>ANDREZA RODRIGUES DE OLIVEIRA</t>
  </si>
  <si>
    <t>BEATRIZ DA CRUZ CARNEIRO</t>
  </si>
  <si>
    <t>CELIA MARIA DE LIMA</t>
  </si>
  <si>
    <t>DAIANE FARIAS DA SILVA</t>
  </si>
  <si>
    <t>DANUZYELLY MONTEIRO BARBOSA TRAJANO</t>
  </si>
  <si>
    <t>DANYELE ALMEIDA DE LIMA</t>
  </si>
  <si>
    <t>DARLENE DE SOUSA RIBEIRO NOBRE</t>
  </si>
  <si>
    <t>DAYANE FERREIRA GUILHERME</t>
  </si>
  <si>
    <t>DOUGLAS FABIANO BARROS DE AMORIM</t>
  </si>
  <si>
    <t>EMANUEL AZEVEDO DOS SANTOS SOARES</t>
  </si>
  <si>
    <t>FRANCISCO FABIO DE SOUSA RIBEIRO</t>
  </si>
  <si>
    <t>FRANCISCO GENUINO BATISTA</t>
  </si>
  <si>
    <t>GILMA SALES DE LIMA</t>
  </si>
  <si>
    <t>GILVANIA FERNANDES CHAVES</t>
  </si>
  <si>
    <t>HELDY BARBOSA SALES</t>
  </si>
  <si>
    <t>HELTON SEVERIANO DE MENEZES</t>
  </si>
  <si>
    <t>IVAN FELIX DA SILVA</t>
  </si>
  <si>
    <t>IVANILDO DE SOUZA LIMA</t>
  </si>
  <si>
    <t>JANAINA NIELY SILVA LIMA DE ARAUJO</t>
  </si>
  <si>
    <t>JOAO CARLOS MENEZES CUNHA JUNIOR</t>
  </si>
  <si>
    <t>JOSE FELIPE DE LIMA VASCONCELOS</t>
  </si>
  <si>
    <t>JOSE RINALDO DA COSTA</t>
  </si>
  <si>
    <t>JOSE VAMBERTO DE OLIVEIRA SANTOS</t>
  </si>
  <si>
    <t>JOSEMBERG DE CARVALHO SILVA</t>
  </si>
  <si>
    <t>KARLA KICIA BEZERRA E SILVA</t>
  </si>
  <si>
    <t>LAIS LIMA SOBREIRA</t>
  </si>
  <si>
    <t>LUCAS QUEIROZ DOS SANTOS</t>
  </si>
  <si>
    <t>LUIZ SEVERINO DA SILVA</t>
  </si>
  <si>
    <t>MARGARETH DUARTE COSTA</t>
  </si>
  <si>
    <t>MARIA DO SOCORRO FELIX DA SILVA</t>
  </si>
  <si>
    <t>MARIA GORETE SOARES</t>
  </si>
  <si>
    <t>NEIL ARMSTRONG MEDEIROS MOURA DA COSTA</t>
  </si>
  <si>
    <t>PATILLA VANESSA MATIAS GAMA</t>
  </si>
  <si>
    <t>RAFAELA CRISTINA DA SILVA RODRIGUES</t>
  </si>
  <si>
    <t>RANIERE GONCALVES DOS SANTOS</t>
  </si>
  <si>
    <t>RITA DE OLIVEIRA NASCIMENTO</t>
  </si>
  <si>
    <t>RONALDO BATISTA DO NASCIMENTO</t>
  </si>
  <si>
    <t>ROSANGELA SEVERIANO DA COSTA ALVES</t>
  </si>
  <si>
    <t>ROSINALVA FERNANDES CONSTANCIO DA SILVA</t>
  </si>
  <si>
    <t>SINVALDO LIMA DA SILVA</t>
  </si>
  <si>
    <t>UILMA SOARES</t>
  </si>
  <si>
    <t>VITORIA BERNARDO PEREIRA</t>
  </si>
  <si>
    <t>WILLIAM FERREIRA MENDES</t>
  </si>
  <si>
    <t>WILLIANO COSTA DO NASCIMENTO</t>
  </si>
  <si>
    <t>ANA PAULA BENICIO FERREIRA FERNANDES</t>
  </si>
  <si>
    <t>ANDREA FIRMINO DA SILVA</t>
  </si>
  <si>
    <t>CARLOS ROBERTO ALBUQUERQUE ALVES</t>
  </si>
  <si>
    <t>CLAUDIA DE CASSIA CELESTINO FERREIRA</t>
  </si>
  <si>
    <t>EMMANUEL JORGE DA COSTA GOMES</t>
  </si>
  <si>
    <t>FRANCINEZIO ALVES DA SILVA JUNIOR</t>
  </si>
  <si>
    <t>HAYLEMA TRIGUEIRO BARBOSA DA SILVA</t>
  </si>
  <si>
    <t>ISABELA MORAES PINHEIRO D AZEVEDO</t>
  </si>
  <si>
    <t>JARISMAR FELIPE DA SILVA</t>
  </si>
  <si>
    <t>JOALINE VERISSIMO FERREIRA DA SILVA CANUTO</t>
  </si>
  <si>
    <t>JOAQUIM ALVES DO NASCIMENTO</t>
  </si>
  <si>
    <t>LAURENICE CARLA LIRA DOS SANTOS RODRIGUES</t>
  </si>
  <si>
    <t>LIDIANE ARAUJO DA LUZ</t>
  </si>
  <si>
    <t>LINDAURA MACARIO DE OLIVEIRA</t>
  </si>
  <si>
    <t>MARCELO GOMES DE MELO</t>
  </si>
  <si>
    <t>MARIA RISONETE DA CRUZ MELO</t>
  </si>
  <si>
    <t>PEDRO FIRMINO ANDRADE DE SOUSA</t>
  </si>
  <si>
    <t>SELMIRA SOARES DO NASCIMENTO</t>
  </si>
  <si>
    <t>SILVANIA OLIVEIRA ALVES</t>
  </si>
  <si>
    <t>THALIS DE VASCONCELOS PONTES</t>
  </si>
  <si>
    <t>WELLISON DA SILVA VIEGAS</t>
  </si>
  <si>
    <t>ALINE KEULLY DOS SANTOS SILVA</t>
  </si>
  <si>
    <t>ANA ELIZABETH DA SILVA FELIX</t>
  </si>
  <si>
    <t>ELIDIANY NAIANY COSTA FERNANDES SILVA</t>
  </si>
  <si>
    <t>JANIELSON NUNES DA SILVA</t>
  </si>
  <si>
    <t>JONAS DO NASCIMENTO OLIVEIRA</t>
  </si>
  <si>
    <t>MARIA BERNADETE DA SILVA OLIVEIRA</t>
  </si>
  <si>
    <t>MARIA DE FATIMA GOMES MARQUES</t>
  </si>
  <si>
    <t>MARILUCE DA SILVA CAVALCANTI FREITAS</t>
  </si>
  <si>
    <t>MERCIA REJANE GUEDES</t>
  </si>
  <si>
    <t>MICHELE DA SILVA PEREIRA</t>
  </si>
  <si>
    <t>RUBENS NEVES E SILVA</t>
  </si>
  <si>
    <t>TAMARA DE LIMA ALVES SOARES</t>
  </si>
  <si>
    <t>VANDELSON PEREIRA DA SILVA</t>
  </si>
  <si>
    <t>VERA LUCIA DE ANDRADE</t>
  </si>
  <si>
    <t>WANDEYLDNA BARBOZA VIEGAS</t>
  </si>
  <si>
    <t>ADEILZA MARIA CARNEIRO LIRA</t>
  </si>
  <si>
    <t>ADRIANA CHRISTINA DA COSTA</t>
  </si>
  <si>
    <t>AILMA RAYANE SIQUEIRA ARAGAO</t>
  </si>
  <si>
    <t>ALYNE ANDRE DE ASSIS</t>
  </si>
  <si>
    <t>ANA FABILLANE CABRAL DA SILVA</t>
  </si>
  <si>
    <t>ANDERSON EMANUEL BEZERRA NUNES</t>
  </si>
  <si>
    <t>ANDERSON JOSE MELO DA SILVA</t>
  </si>
  <si>
    <t>BRUNO RAVIC DA SILVA</t>
  </si>
  <si>
    <t>DAVIDSON LINS BEZERRA</t>
  </si>
  <si>
    <t>EDIVILMA SANTANA DE LIMA</t>
  </si>
  <si>
    <t>GILSON DA SILVA SANTOS</t>
  </si>
  <si>
    <t>GILVANETE FELIX DA SILVA</t>
  </si>
  <si>
    <t>HELEN JULIANA DOS SANTOS SOARES</t>
  </si>
  <si>
    <t>ISOLDA JEDDYANA TRAJANO MOREIRA</t>
  </si>
  <si>
    <t>JAQUELINE MARQUES DA FONSECA PEREIRA</t>
  </si>
  <si>
    <t>LENIR PEREIRA DA SILVA</t>
  </si>
  <si>
    <t>MARIA DAS NEVES SILVA TEIXEIRA</t>
  </si>
  <si>
    <t>MARIZETE DO NASCIMENTO SILVA</t>
  </si>
  <si>
    <t>MAYRLA GABRIELA SILVA SOARES</t>
  </si>
  <si>
    <t>NORANEI FERNANDES DANTAS MUNIZ</t>
  </si>
  <si>
    <t>SHALON CORREIA BARBOSA</t>
  </si>
  <si>
    <t>TARITA CARNEIRO SOLANO DE MELO LIRA</t>
  </si>
  <si>
    <t>ADERITA GOUVEIA FRANCO</t>
  </si>
  <si>
    <t>ALEXANDRE HENRIQUE ANDRADE DE MELO</t>
  </si>
  <si>
    <t>ANA KELY DE ALBUQUERQUE SOUSA E SOUZA</t>
  </si>
  <si>
    <t>ANDRE DOS SANTOS RODRIGUES</t>
  </si>
  <si>
    <t>ANDREA DE SOUZA E SILVA</t>
  </si>
  <si>
    <t>DIOGENES INACIO MEIRA FERRAO</t>
  </si>
  <si>
    <t>EUZA MARIA DE MELO</t>
  </si>
  <si>
    <t>FRANCISCO DO CANINDE MAURICIO DANTAS</t>
  </si>
  <si>
    <t>GERLANDIA PEREIRA DA SILVA</t>
  </si>
  <si>
    <t>GILVAN ANTONIO DA SILVA</t>
  </si>
  <si>
    <t>HERMINIO BERNARDINO GOMES</t>
  </si>
  <si>
    <t>IVONEIDE DOS SANTOS SILVA</t>
  </si>
  <si>
    <t>JOYCE DA SILVA EUGENIO</t>
  </si>
  <si>
    <t>LEONARDO VAMBASQUE DE SOUZA TAVARES</t>
  </si>
  <si>
    <t>LUCIANA MARY SILVA ALMEIDA DE LUCENA</t>
  </si>
  <si>
    <t>LUCIENE ANDRADE ALVES</t>
  </si>
  <si>
    <t>MARIA BERNADETE DE SOUZA DOS SANTOS</t>
  </si>
  <si>
    <t>MARIA CLAUDIA DA COSTA AMORIM</t>
  </si>
  <si>
    <t>MARIA DE FATIMA ALVES SANTANA</t>
  </si>
  <si>
    <t>MARIA GEOVANA DA SILVA GOMES</t>
  </si>
  <si>
    <t>MAYARA TAYSA DA NOBREGA MAROJA</t>
  </si>
  <si>
    <t>MICHELE FERNANDA MARQUES DE BRITO</t>
  </si>
  <si>
    <t>OZANIRA ALVES MARQUES DE OLIVEIRA</t>
  </si>
  <si>
    <t>PRISCILLA EIRAS DE MELO</t>
  </si>
  <si>
    <t>ROMERO SANTANA DA SILVA</t>
  </si>
  <si>
    <t>ROSA DE LOURDES ALVES DA SILVA</t>
  </si>
  <si>
    <t>SHEILLA MARIA DUARTE CAVALCANTE</t>
  </si>
  <si>
    <t>ANA KARLA DA COSTA SILVA</t>
  </si>
  <si>
    <t>ANA ROSA DOS SANTOS ALMEIDA</t>
  </si>
  <si>
    <t>ANDREA DE OLIVEIRA SOUZA DIATENES</t>
  </si>
  <si>
    <t>ANTONIO CARLOS CARVALHO DOS SANTOS</t>
  </si>
  <si>
    <t>ANTONIO NOBERTO DOS SANTOS JUNIOR</t>
  </si>
  <si>
    <t>COSMO AMARO MENDES DA SILVA</t>
  </si>
  <si>
    <t>DANIEL FARIAS DA SILVA</t>
  </si>
  <si>
    <t>ELIANA MAGNA PEREIRA DE SANTANA</t>
  </si>
  <si>
    <t>ELISANGELA DA COSTA PEREIRA SANTOS</t>
  </si>
  <si>
    <t>EUZENIRA ALVES DA SILVA</t>
  </si>
  <si>
    <t>GLORIA MARIA DOS SANTOS LEITE</t>
  </si>
  <si>
    <t>IAGO DUARTE BARBOSA</t>
  </si>
  <si>
    <t>IZABEL CRISTINA PEREIRA DE LIMA</t>
  </si>
  <si>
    <t>JESSICA TAISA BULHOES</t>
  </si>
  <si>
    <t>JOSE FERREIRA LIMA NETO</t>
  </si>
  <si>
    <t>KELLY CRISTINA ANDRADE DA SILVA</t>
  </si>
  <si>
    <t>LIDIANA EMIDIO JUSTO DA COSTA</t>
  </si>
  <si>
    <t>MARCIA CLARA APRIGIO GUILHERME</t>
  </si>
  <si>
    <t>MARIA APARECIDA ALEXANDRE DO NASCIMENTO FERRE</t>
  </si>
  <si>
    <t>MARIA DE LOURDES BRAGA DA SILVA</t>
  </si>
  <si>
    <t>MARIZETE DA SILVA CAVALCANTI BARBOSA</t>
  </si>
  <si>
    <t>MARLINDA PADILHA DE ALBUQUERQUE</t>
  </si>
  <si>
    <t>NIEDYJA MARIA MOUZINHO ARAUJO</t>
  </si>
  <si>
    <t>ONILDO DA CUNHA BATISTA</t>
  </si>
  <si>
    <t>RAMON ALANERY DE LIMA GUILHERME</t>
  </si>
  <si>
    <t>REGINA CELI FEITOSA DA SILVA</t>
  </si>
  <si>
    <t>SIMONE FERREIRA DA SILVA</t>
  </si>
  <si>
    <t>WAGNELI MARTINS DE MELO</t>
  </si>
  <si>
    <t>ALDENIZE BORBA DE ARAUJO FRANCA</t>
  </si>
  <si>
    <t>ANA LUCIA DE MELO MUNIZ</t>
  </si>
  <si>
    <t>ANA PAULA DE SANTANA</t>
  </si>
  <si>
    <t>CELIA TRIVINO DE SOUZA OLIVEIRA</t>
  </si>
  <si>
    <t>CINTIA CARMELITA RODRIGUES DA SILVA</t>
  </si>
  <si>
    <t>CRISTINA ROCHA DA SILVA</t>
  </si>
  <si>
    <t>EMMANUEL DE OLIVEIRA REIS</t>
  </si>
  <si>
    <t>EVILANE MARIA DA CONCEICAO PEREIRA</t>
  </si>
  <si>
    <t>FABIA GOMES SALES</t>
  </si>
  <si>
    <t>FABIANA PEREIRA INOCENCIO DA SILVA</t>
  </si>
  <si>
    <t>FERNANDA DE ALMEIDA SILVA</t>
  </si>
  <si>
    <t>GERCINA SILVA DAS NEVES ASSIS</t>
  </si>
  <si>
    <t>GESSY KLAY FERREIRA DE SOUSA</t>
  </si>
  <si>
    <t>IVANILDO DE OLIVEIRA SANTOS</t>
  </si>
  <si>
    <t>JACIARA LIMA DA COSTA MARQUES</t>
  </si>
  <si>
    <t>JACKELINE DOS SANTOS SILVA</t>
  </si>
  <si>
    <t>JACKELINE MENDONCA DE LIRA FERREIRA</t>
  </si>
  <si>
    <t>JOABE BARBOSA DOS SANTOS</t>
  </si>
  <si>
    <t>JOANA DARC DOS SANTOS SOUZA</t>
  </si>
  <si>
    <t>LIVIA CARLA FREIRE FERREIRA</t>
  </si>
  <si>
    <t>LUCIANA RAMOS DE ASSIS NEVES</t>
  </si>
  <si>
    <t>LUCIENE ALVES CABOCLO DOS SANTOS</t>
  </si>
  <si>
    <t>MARGARETH DA SILVA BRITO</t>
  </si>
  <si>
    <t>MARIA ANUNCIADA DA SILVA TAVARES</t>
  </si>
  <si>
    <t>MARIA DA PENHA VASCONCELOS SANTOS</t>
  </si>
  <si>
    <t>MARIA DE FATIMA ROBERTO DE MOURA</t>
  </si>
  <si>
    <t>MARIA DO SOCORRO DE OLIVEIRA</t>
  </si>
  <si>
    <t>MARIA IRECE SOARES INACIO</t>
  </si>
  <si>
    <t>MARIA ISABEL PEREIRA GONCALVES</t>
  </si>
  <si>
    <t>MARIA JAKELINE FEITOSA DOS SANTOS</t>
  </si>
  <si>
    <t>MARILEIDE GOMES DE OLIVEIRA</t>
  </si>
  <si>
    <t>MIRIAM NOBREGA DE PONTES</t>
  </si>
  <si>
    <t>NAILDE ANCELMO LIRA DUARTE</t>
  </si>
  <si>
    <t>NORMA MARIA DE SOUZA SOARES</t>
  </si>
  <si>
    <t>RAQUEL DE MELO DURVAL</t>
  </si>
  <si>
    <t>REJANE SALVINO SILVA DE OLIVEIRA</t>
  </si>
  <si>
    <t>ROSANGELA DOS SANTOS SOUZA</t>
  </si>
  <si>
    <t>SILVIO CARLOS DE VASCONCELOS LIMA</t>
  </si>
  <si>
    <t>SUZANA MARIA DE SENA FEITOSA SILVA</t>
  </si>
  <si>
    <t>ALEXSANDRA GOMES DE FRANCA</t>
  </si>
  <si>
    <t>ALINE DA SILVA AMANCIO TAVARES</t>
  </si>
  <si>
    <t>ANA DE FRANCA OLIVEIRA</t>
  </si>
  <si>
    <t>ANA NEIDE LIRA SOUZA GOMES</t>
  </si>
  <si>
    <t>ANTONIO BARBOSA DE LIMA</t>
  </si>
  <si>
    <t>CHARLENE DE LIMA SILVA</t>
  </si>
  <si>
    <t>DEIGILA CARDIANE XAVIER FERREIRA</t>
  </si>
  <si>
    <t>EDEOSIMAR MARIA CAMPOS MOREIRA</t>
  </si>
  <si>
    <t>ELIANE DE ANDRADE PAIVA</t>
  </si>
  <si>
    <t>GERDEANE SOUZA NUNES</t>
  </si>
  <si>
    <t>GILSON FRANCISCO DE OLIVEIRA</t>
  </si>
  <si>
    <t>GILSON PEREIRA DA SILVA</t>
  </si>
  <si>
    <t>HALINE ANDREIA DE CARVALHO SILVA</t>
  </si>
  <si>
    <t>HENRIQUE JOSE CAVALCANTE CHAGAS DA SILVA</t>
  </si>
  <si>
    <t>IZETE DE SOUZA LIMA</t>
  </si>
  <si>
    <t>JANY RAQUEL DE OLIVEIRA PESSOA</t>
  </si>
  <si>
    <t>JOSENILDA MARIA DA SILVA FRANCELINO</t>
  </si>
  <si>
    <t>JOSILENE DA SILVA PEREIRA</t>
  </si>
  <si>
    <t>KATIA VIRGINIA DE ANDRADE GUERRA</t>
  </si>
  <si>
    <t>LIDIANE GOMES DA SILVA</t>
  </si>
  <si>
    <t>LUCI CREIDE DO CARMO PEREIRA</t>
  </si>
  <si>
    <t>LUCINEIDE RODRIGUES DE SOUSA MORAIS</t>
  </si>
  <si>
    <t>MARCIA CAVALCANTE DA SILVA</t>
  </si>
  <si>
    <t>MARIA HELENA CORDEIRO DO NASCIMENTO</t>
  </si>
  <si>
    <t>MARIA JOSE BARBOSA DE LIMA</t>
  </si>
  <si>
    <t>MARIA SALETE DE SOUSA COSTA</t>
  </si>
  <si>
    <t>MARINALDO DE LIMA SOUZA</t>
  </si>
  <si>
    <t>MATHEUS MORAES DO NASCIMENTO</t>
  </si>
  <si>
    <t>NESTOR FERREIRA DA COSTA</t>
  </si>
  <si>
    <t>PAULA RODRIGUES DE MEIRELES ARAUJO</t>
  </si>
  <si>
    <t>ROBERTO WAGNER FERNANDES BEZERRA</t>
  </si>
  <si>
    <t>ROSICLEIDE ALEXANDRE DOS SANTOS SILVA</t>
  </si>
  <si>
    <t>SAMUEL FLECK</t>
  </si>
  <si>
    <t>SARA LUANA JERONIMO DOS SANTOS</t>
  </si>
  <si>
    <t>SEVERINA VENANCIO DA SILVA</t>
  </si>
  <si>
    <t>SILVANA VALERIA BARRETO GOMES</t>
  </si>
  <si>
    <t>SILVANIA DE SOUZA SILVA COSTA</t>
  </si>
  <si>
    <t>SONIA MARCELINO GOMES</t>
  </si>
  <si>
    <t>WILLIAM BEZERRA DA SILVA</t>
  </si>
  <si>
    <t>WILMERE MOUZINHO BORGES OLIVEIRA</t>
  </si>
  <si>
    <t>ANA PAULA BASTOS BORGES</t>
  </si>
  <si>
    <t>CARMEM LUCIA SILVA DE SOUZA</t>
  </si>
  <si>
    <t>CRISTINA COSTA GUIMARAES</t>
  </si>
  <si>
    <t>DEYSE LUCED FERNANDES DE CASTRO</t>
  </si>
  <si>
    <t>EDIAN MACIEL DANTAS</t>
  </si>
  <si>
    <t>EDILSON GOMES DE MELO</t>
  </si>
  <si>
    <t>EDINALVA DA SILVA BARBOSA</t>
  </si>
  <si>
    <t>EDMILSON LUIZ DE SANTANA</t>
  </si>
  <si>
    <t>EMANOEL DEODATO DE MENDONCA</t>
  </si>
  <si>
    <t>ERALDO MORAIS DE MEDEIROS</t>
  </si>
  <si>
    <t>ERICKA SEVERIANO SOARES DE LIMA NUNES</t>
  </si>
  <si>
    <t>EVERSON PEREIRA DE ANDRADE</t>
  </si>
  <si>
    <t>FRANCISCO DE ASSIS RODRIGUES DA SILVA</t>
  </si>
  <si>
    <t>HUGO ALEXANDRE DE ARAUJO</t>
  </si>
  <si>
    <t>JOAO BATISTA LUCINDO DE SOUZA JUNIOR</t>
  </si>
  <si>
    <t>JOAO DE JESUS MAURICIO</t>
  </si>
  <si>
    <t>JOELDA FERREIRA DE LIMA DOS SANTOS</t>
  </si>
  <si>
    <t>JOELMA DE SOUZA SILVA</t>
  </si>
  <si>
    <t>JORCILANE SOARES DA SILVA</t>
  </si>
  <si>
    <t>JOSE HAROLDO FARIAS ALVES</t>
  </si>
  <si>
    <t>JOSENILDA ALVES DA SILVA</t>
  </si>
  <si>
    <t>KATIA RIBEIRO DA SILVA CAMPOS</t>
  </si>
  <si>
    <t>KLEUDSON SOARES MONTEIRO DA SILVA</t>
  </si>
  <si>
    <t>LUCIA ALVES BARBOZA MEDEIROS</t>
  </si>
  <si>
    <t>MARIA ELIETE MACEDO SALES</t>
  </si>
  <si>
    <t>NAIANE FERRAZ BANDEIRA ALVES</t>
  </si>
  <si>
    <t>ODONILDO MOREIRA DA SILVA JUNIOR</t>
  </si>
  <si>
    <t>OTAVIO DE PAULA MENEZES NETO</t>
  </si>
  <si>
    <t>PAULO DA SILVA OLIVEIRA</t>
  </si>
  <si>
    <t>RENATA FREIRE NOGUEIRA DA SILVA</t>
  </si>
  <si>
    <t>SAMUEL WENDSON DE SOUZA</t>
  </si>
  <si>
    <t>TATIANA PEREIRA DA SILVA MELO</t>
  </si>
  <si>
    <t>THALITA SOARES BARBOSA</t>
  </si>
  <si>
    <t>VALTEMIRA CLEY AVELINO DA SILVA</t>
  </si>
  <si>
    <t>WAGNER RODRIGUES DO NASCIMENTO</t>
  </si>
  <si>
    <t>ANA JESSICA FLORENTINO DO NASCIMENTO</t>
  </si>
  <si>
    <t>ANADELIA SILVA DE SOUZA</t>
  </si>
  <si>
    <t>BIANCA LEITE DA SILVA</t>
  </si>
  <si>
    <t>DAYANNA VALERIO DE OLIVEIRA</t>
  </si>
  <si>
    <t>EDVANIA DO NASCIMENTO BRAZ</t>
  </si>
  <si>
    <t>EGBERLANE DE CARVALHO PEREIRA</t>
  </si>
  <si>
    <t>ELINDOVALDO PEREIRA DOS SANTOS</t>
  </si>
  <si>
    <t>FERNANDO HIBERTO DA COSTA</t>
  </si>
  <si>
    <t>IVANILSON FEITOSA PEQUENO</t>
  </si>
  <si>
    <t>JANEIDE BARBOSA DOS SANTOS ANDRADE</t>
  </si>
  <si>
    <t>JOSEMAR SILVA DE SOUSA</t>
  </si>
  <si>
    <t>LUIS EDUARDO VIEIRA DA SILVA</t>
  </si>
  <si>
    <t>MAGNO DO NASCIMENTO SILVA</t>
  </si>
  <si>
    <t>MARIA BETANIA BARBOSA DO NASCIMENTO</t>
  </si>
  <si>
    <t>NEIDE VALERIO DA SILVA</t>
  </si>
  <si>
    <t>ROBERTA KELLY TAVARES DE ANDRADE</t>
  </si>
  <si>
    <t>SILVANIA MARQUES BALBINO DA SILVA</t>
  </si>
  <si>
    <t>WLLISSES THAIAN SOUZA DOS SANTOS</t>
  </si>
  <si>
    <t>ALEX REIS CAVALCANTE DA FONSECA</t>
  </si>
  <si>
    <t>ALINE VIEIRA TAVARES</t>
  </si>
  <si>
    <t>ANA CLARA DA SILVA SANTOS</t>
  </si>
  <si>
    <t>ANGELA MARIA BALBINO DE JESUS</t>
  </si>
  <si>
    <t>ARAQUISTAN FREIRE DO NASCIMENTO</t>
  </si>
  <si>
    <t>CAIO CESAR DA SILVA SOMBRA</t>
  </si>
  <si>
    <t>CARLOS HENRIQUE BENTO BARAO</t>
  </si>
  <si>
    <t>CLEMILDA MARIA DA SILVA LIMEIRA</t>
  </si>
  <si>
    <t>DANIELE PADILHA RAIMUNDO LOPES</t>
  </si>
  <si>
    <t>DANIELLE FERREIRA DE LIMA</t>
  </si>
  <si>
    <t>DARISTON KLEBER SOUSA PEREIRA</t>
  </si>
  <si>
    <t>EBENEZIER CAVALCANTI DE LIRA</t>
  </si>
  <si>
    <t>EDUARDO JOSE DE FARIAS MORAES</t>
  </si>
  <si>
    <t>ERISONEI DE LIMA FERNANDES LUCENA</t>
  </si>
  <si>
    <t>FELIPE FERREIRA MARTINS</t>
  </si>
  <si>
    <t>GERCIANA DANTAS DOS SANTOS</t>
  </si>
  <si>
    <t>GINICLEA GALDINO DA SILVA</t>
  </si>
  <si>
    <t>GIZELIA ALVES DA SILVA</t>
  </si>
  <si>
    <t>HILTON MEDEIROS DA SILVA</t>
  </si>
  <si>
    <t>JACYELLE DA ROCHA COSTA</t>
  </si>
  <si>
    <t>JOAO BATISTA SANTOS DE ANDRADE</t>
  </si>
  <si>
    <t>JOAO CARLOS MARQUES XAVIER</t>
  </si>
  <si>
    <t>JOSEFA SOARES DA SILVA</t>
  </si>
  <si>
    <t>LAISE AMERICA DE ALMEIDA LIMA</t>
  </si>
  <si>
    <t>LUCAS HUDSON PEQUENO DA SILVA</t>
  </si>
  <si>
    <t>LUIS ANSELMO DE ARAUJO</t>
  </si>
  <si>
    <t>MARCOS ANTONIO BASTOS DA SILVA</t>
  </si>
  <si>
    <t>MARCOS JOSE ANDRADE LIMA</t>
  </si>
  <si>
    <t>MARIA DA CONCEICAO FELIPE DA SILVA</t>
  </si>
  <si>
    <t>MARIA DO CARMO MELO AGUIAR NETA</t>
  </si>
  <si>
    <t>PABLO FERNANDO JERONIMO DE SOUZA RODRIGUES</t>
  </si>
  <si>
    <t>RONIELLE CARNEIRO CLAUDIO</t>
  </si>
  <si>
    <t>THIAGO JARISON FEITOSA DOS SANTOS</t>
  </si>
  <si>
    <t>ADRIANNY SILVA GABRIEL</t>
  </si>
  <si>
    <t>AFONSO ALAN OLIVEIRA DE SOUZA</t>
  </si>
  <si>
    <t>ANDRE FELIX DO AMARAL</t>
  </si>
  <si>
    <t>ARIOSVALDO MELO SOARES</t>
  </si>
  <si>
    <t>DANIELLE SALES DA SILVA</t>
  </si>
  <si>
    <t>EDNA ALVES DE VASCONCELOS</t>
  </si>
  <si>
    <t>ELIZANGELA SOUZA DA SILVA</t>
  </si>
  <si>
    <t>ERIELE DE OLIVEIRA PEREIRA</t>
  </si>
  <si>
    <t>FABIOLA KALINE DA SILVA BILRO</t>
  </si>
  <si>
    <t>JESSICA EMANUELA DE ARAUJO FERNANDES</t>
  </si>
  <si>
    <t>JOAO ALBERTO DA SILVA</t>
  </si>
  <si>
    <t>JOAO GOUVEIA FILHO</t>
  </si>
  <si>
    <t>JOSE MARK RICARTE GUERRA</t>
  </si>
  <si>
    <t>JOSE WALLISON SILVA SANTOS</t>
  </si>
  <si>
    <t>JOSIVANDA DE SOUZA SILVA</t>
  </si>
  <si>
    <t>JOSIVANIA DAVID DE LIMA</t>
  </si>
  <si>
    <t>JUCIARA DE MENDONCA MENEZES</t>
  </si>
  <si>
    <t>LAURINDO LEONCIO FERREIRA DE LIMA</t>
  </si>
  <si>
    <t>LEDY SOLANGE PEREIRA DA SILVA</t>
  </si>
  <si>
    <t>LEONARDO DA SILVA SOUZA</t>
  </si>
  <si>
    <t>LOUISE MAY DE OLIVEIRA BARBOSA</t>
  </si>
  <si>
    <t>MARCIO LUIS DE OLIVEIRA PEREIRA</t>
  </si>
  <si>
    <t>MARIA DE FATIMA COUTINHO DE OLIVEIRA</t>
  </si>
  <si>
    <t>MARIA MARGARETE GOMES</t>
  </si>
  <si>
    <t>OZIMAR JORGE DO NASCIMENTO</t>
  </si>
  <si>
    <t>WAGNER CLAUDINO MONTEIRO</t>
  </si>
  <si>
    <t>ALESSANDRO DE OLIVEIRA MELO</t>
  </si>
  <si>
    <t>ARLINDO CABOCLO DA SILVA</t>
  </si>
  <si>
    <t>EDILEUZA GENUINO BATISTA DA SILVA</t>
  </si>
  <si>
    <t>EVANDRO GOMES DA SILVA JUNIOR</t>
  </si>
  <si>
    <t>GERLANE RODRIGUES DA SILVA TOMAZ</t>
  </si>
  <si>
    <t>GILVAN LUTERO DE CARVALHO FILHO</t>
  </si>
  <si>
    <t>JOAO BATISTA MEIRELES DE MELO</t>
  </si>
  <si>
    <t>JOSIVAN LIMA DA COSTA JUNIOR</t>
  </si>
  <si>
    <t>LIVIA DA SILVA MELO</t>
  </si>
  <si>
    <t>MARCELO DIAS DA SILVA</t>
  </si>
  <si>
    <t>MARCELO FIDELIS DE SOUZA</t>
  </si>
  <si>
    <t>MARCOS ANTONIO NOBREGA BARBOSA</t>
  </si>
  <si>
    <t>MARIA BERNARDETE BENICIO DE OLIVEIRA</t>
  </si>
  <si>
    <t>MARIA IRACI PEREIRA DE BRITO</t>
  </si>
  <si>
    <t>MAYRA KATIANE SILVA MARQUES</t>
  </si>
  <si>
    <t>MIRIAM PEREIRA DO NASCIMENTO</t>
  </si>
  <si>
    <t>SANTIAGO TOMAZ RIBEIRO FILHO</t>
  </si>
  <si>
    <t>SENILSON DE OLIVEIRA CARDOSO</t>
  </si>
  <si>
    <t>TEREZA RAQUEL ALVES</t>
  </si>
  <si>
    <t>ALEXANDRE LUIS BEZERRA DE SOUSA</t>
  </si>
  <si>
    <t>ALEXANDRE MONTEIRO SAMPAIO</t>
  </si>
  <si>
    <t>AUDENIDES FELIX DA SILVA</t>
  </si>
  <si>
    <t>EDNA PEDROSA DOS SANTOS MEIRELES</t>
  </si>
  <si>
    <t>EDSON DE MORAIS OLIVEIRA</t>
  </si>
  <si>
    <t>ELIZABETE SOARES CAVALCANTE SILVA</t>
  </si>
  <si>
    <t>IVETE MARIA DE SOUZA</t>
  </si>
  <si>
    <t>JOSE BARBOSA DE LIMA NETO</t>
  </si>
  <si>
    <t>JOSE CEZAR ALVES DE SOUZA</t>
  </si>
  <si>
    <t>JOSE RODRIGUES DOS SANTOS NETO</t>
  </si>
  <si>
    <t>LEONARDO SANTOS DE MACEDO</t>
  </si>
  <si>
    <t>MARIA DA GUIA DE JESUS</t>
  </si>
  <si>
    <t>MARIA DE FATIMA SOUZA DE MIRANDA FREIRE</t>
  </si>
  <si>
    <t>MARIA JOSE DA SILVA PEQUENO</t>
  </si>
  <si>
    <t>OLIVANIA ALCANTARA GUEDES</t>
  </si>
  <si>
    <t>ROSALIA TAVARES DE ARAUJO</t>
  </si>
  <si>
    <t>SEBASTIAO LUIZ DE MESQUITA</t>
  </si>
  <si>
    <t>WHELLEY PEREIRA IZIDRO</t>
  </si>
  <si>
    <t>ADRIANA ELIDA SOARES DA SILVA</t>
  </si>
  <si>
    <t>ALEXANDRE ANTONIO LOURENCO</t>
  </si>
  <si>
    <t>BETANIA MARIA NERES CARNEIRO</t>
  </si>
  <si>
    <t>BIANCA BEZERRA GOMES</t>
  </si>
  <si>
    <t>BRUNA MARCELA DO NASCIMENTO</t>
  </si>
  <si>
    <t>CHRISTIANE ROSE DE CASTRO GUSMAO</t>
  </si>
  <si>
    <t>CRISTIANE DA SILVA FERREIRA</t>
  </si>
  <si>
    <t>DANIEL DAS CHAGAS MARTINS DE ARAUJO</t>
  </si>
  <si>
    <t>DANIEL DE ALMEIDA SILVA</t>
  </si>
  <si>
    <t>DANIEL ELIAS DINIZ MENDES FELIZARDO</t>
  </si>
  <si>
    <t>EDMILSON DA SILVA PEQUENO</t>
  </si>
  <si>
    <t>EGBERTO DA SILVA LIMA</t>
  </si>
  <si>
    <t>FABIO ALEXANDRE DE FREITAS</t>
  </si>
  <si>
    <t>FLAVIANA DANTAS CORDEIRO DE LIMA</t>
  </si>
  <si>
    <t>GEILTON FERREIRA DE MELO</t>
  </si>
  <si>
    <t>HELIANDRO HENRIQUE DA SILVA</t>
  </si>
  <si>
    <t>JANIELE TAVARES DE SANTANA</t>
  </si>
  <si>
    <t>JOSENILDO MANOEL SANTOS VIEIRA</t>
  </si>
  <si>
    <t>JULIANA ELIZABETH TEIXEIRA DO NASCIMENTO</t>
  </si>
  <si>
    <t>LEANDRO ANTONIO DE BULHOES</t>
  </si>
  <si>
    <t>LILIAN MARIA RIBEIRO CARREIRA BARBOSA</t>
  </si>
  <si>
    <t>LUCAS DIAS FERREIRA BARBOSA</t>
  </si>
  <si>
    <t>LUCIANA APARECIDA DANTAS DE FREITAS</t>
  </si>
  <si>
    <t>MARCONDES TRISTAO DA CRUZ</t>
  </si>
  <si>
    <t>MARIA VANDA FREIRE BERNARDO</t>
  </si>
  <si>
    <t>MARILENE FERNANDES DIAS ARRUDA</t>
  </si>
  <si>
    <t>MAYARA MARIA MARINHO SANTANA</t>
  </si>
  <si>
    <t>MICHELLY URANIA DE SOUZA</t>
  </si>
  <si>
    <t>NADJA CRISTIANE LOURENCO FEITOSA</t>
  </si>
  <si>
    <t>REBECA CUNHA FREITAS</t>
  </si>
  <si>
    <t>REGINALDO DO REGO MONTEIRO</t>
  </si>
  <si>
    <t>ROMULO SANTANA DA SILVA</t>
  </si>
  <si>
    <t>SANDRA MICHELE DE OLIVEIRA</t>
  </si>
  <si>
    <t>TANIA MARIA DOS SANTOS RODRIGUES</t>
  </si>
  <si>
    <t>THAIS STEPHANY ALVES DA SILVA</t>
  </si>
  <si>
    <t>VILMA PEREIRA SILVA DE ALMEIDA</t>
  </si>
  <si>
    <t>BENJAMIM LOURENCO DO NASCIMENTO NETO</t>
  </si>
  <si>
    <t>CLARISSA ROMUALDO ALVES SILVA</t>
  </si>
  <si>
    <t>CLAUDIA FIRMINO PEREIRA</t>
  </si>
  <si>
    <t>EDJA COELI FERNANDES ACIOLI BARBOSA</t>
  </si>
  <si>
    <t>IDERLANE KELLY SOUZA DA NOBREGA</t>
  </si>
  <si>
    <t>JOSENILDO ALVES FERREIRA</t>
  </si>
  <si>
    <t>KLIVIA MICHELLE DE OLIVEIRA SANTOS</t>
  </si>
  <si>
    <t>LAIS EDUARDO TAVARES MACIEL</t>
  </si>
  <si>
    <t>LIRGINIA AYALA DE FREITAS ALVES</t>
  </si>
  <si>
    <t>LUANA KARLLA PEREIRA GOMES</t>
  </si>
  <si>
    <t>LUCIANA RAFAEL DE SOUZA BERNARDO</t>
  </si>
  <si>
    <t>LUCIELIO MACIEL JOVENTINO</t>
  </si>
  <si>
    <t>MARIA OZIMERE FERREIRA DE SOUZA BARBOSA</t>
  </si>
  <si>
    <t>MARIA SELMA DA SILVA SOUZA</t>
  </si>
  <si>
    <t>MARIA TAMARA DE SOUZA PONTES</t>
  </si>
  <si>
    <t>SEBASTIAO DE SOUZA</t>
  </si>
  <si>
    <t>VITORIA DA SILVA FIGUEIREDO</t>
  </si>
  <si>
    <t>WILMA OLIVEIRA DO NASCIMENTO</t>
  </si>
  <si>
    <t>ADILMA VALERIA COSTA DE SOUZA</t>
  </si>
  <si>
    <t>ANA ROSA HOLMES MADRUGA</t>
  </si>
  <si>
    <t>CLAUDIANA LUIZA NUNES DOS SANTOS</t>
  </si>
  <si>
    <t>CLAUDIO GUTEMBERG ALVES DO NASCIMENTO JUNIOR</t>
  </si>
  <si>
    <t>CRISTIANE CAVALCANTE DE LIMA</t>
  </si>
  <si>
    <t>DANIEL BALTAZAR DE MENDONCA</t>
  </si>
  <si>
    <t>ELBA LUCIA LOPES DO NASCIMENTO</t>
  </si>
  <si>
    <t>ELIS REGINA PEREIRA DA SILVA</t>
  </si>
  <si>
    <t>EMMILY ANTONIA FELIZARDO GUSTAVO DE MELO</t>
  </si>
  <si>
    <t>ERONEIDES ALVES DE MACENA</t>
  </si>
  <si>
    <t>FERNANDA DA SILVA MELO CORREIA</t>
  </si>
  <si>
    <t>FRANCINEIDE DA SILVA MAXIMO</t>
  </si>
  <si>
    <t>GEFERSON FERNANDES DE OLIVEIRA</t>
  </si>
  <si>
    <t>JANAINA PAULINO CARREIRA CALAZANS</t>
  </si>
  <si>
    <t>JANNINY CECILIA ALVES PESSOA</t>
  </si>
  <si>
    <t>JEISE AZEVEDO ALVES</t>
  </si>
  <si>
    <t>JESSICA ARAUJO DO NASCIMENTO</t>
  </si>
  <si>
    <t>JEYMSON CARVALHO RIBEIRO DE FARIAS</t>
  </si>
  <si>
    <t>JOSAINA CARDOSO FAUSTINO</t>
  </si>
  <si>
    <t>JOSE AMILTON FALCAO DA SILVA</t>
  </si>
  <si>
    <t>JOSE CARLOS PEREIRA DE FARIAS</t>
  </si>
  <si>
    <t>JOSELANE DOS SANTOS NASCIMENTO</t>
  </si>
  <si>
    <t>JOSEMILIA CASSEMIRO DE LIMA FEITOSA</t>
  </si>
  <si>
    <t>JOSIANO WLYSSES BATISTA</t>
  </si>
  <si>
    <t>JOSINALDO FRANCISCO FERREIRA</t>
  </si>
  <si>
    <t>JOSUEL GONCALVES ROCHA DE LIMA</t>
  </si>
  <si>
    <t>KELTON DE PONTES PEDROSA</t>
  </si>
  <si>
    <t>LUCIANE DE FATIMA VIDAL BORGES DE OLIVEIRA</t>
  </si>
  <si>
    <t>MAIARA CAPITULINO DA SILVA</t>
  </si>
  <si>
    <t>MAILSON DE OLIVEIRA BRANDAO</t>
  </si>
  <si>
    <t>MARCIA CRISTINA DE SOUZA</t>
  </si>
  <si>
    <t>MARIA DA CONCEICAO CRUZ DE SALES</t>
  </si>
  <si>
    <t>MARIA DA CONCEICAO LEITE DE CALDAS</t>
  </si>
  <si>
    <t>MARIA DAS GRACAS RAMOS SALES DE OLIVEIRA</t>
  </si>
  <si>
    <t>MARIA DAS GRACAS SOARES DE OLIVEIRA</t>
  </si>
  <si>
    <t>MARIA DE FATIMA GOMES DE LIMA</t>
  </si>
  <si>
    <t>MARIA DE FATIMA SABINO DE SOUZA TARGINO</t>
  </si>
  <si>
    <t>MARIA DO ROSARIO DA CRUZ ARAUJO</t>
  </si>
  <si>
    <t>MARIA ISABEL RAMOS ALVES</t>
  </si>
  <si>
    <t>MARIA REJANE DOS ANJOS FEITOZA</t>
  </si>
  <si>
    <t>MARIA SALETE DE LUCENA</t>
  </si>
  <si>
    <t>MARILENE FELIZARDO DA SILVA</t>
  </si>
  <si>
    <t>OZANA PAULINO SOARES</t>
  </si>
  <si>
    <t>RAONI HANS OLIVEIRA DA SILVA</t>
  </si>
  <si>
    <t>ROSINALDA PAULINO DA SILVA</t>
  </si>
  <si>
    <t>SEBASTIAO DINIZ MENDES</t>
  </si>
  <si>
    <t>SEVERINO DO RAMO DE MELO BORGES DE OLIVEIRA</t>
  </si>
  <si>
    <t>THAISE OLIVEIRA DE LIMA</t>
  </si>
  <si>
    <t>ALDINEIDE GONCALO DA SILVA</t>
  </si>
  <si>
    <t>ALEXANDRA DO NASCIMENTO VENCESLAU</t>
  </si>
  <si>
    <t>ALEXCIELLY SOARES FIGUEIREDO</t>
  </si>
  <si>
    <t>ANDREZA RAYANE MONTEIRO PONTES</t>
  </si>
  <si>
    <t>ANTONIO PAULO CONSTANCIO MARCULINO</t>
  </si>
  <si>
    <t>ANTONIO VALDEVINO CAMPELO FILHO</t>
  </si>
  <si>
    <t>CARLOS EDUARDO MAXIMO SANTOS</t>
  </si>
  <si>
    <t>CASSIA MARIA DE OLIVEIRA</t>
  </si>
  <si>
    <t>CHEILLA ROBERTA FERREIRA DE SOUZA</t>
  </si>
  <si>
    <t>CLAUDIANO DA SILVA FERNANDES</t>
  </si>
  <si>
    <t>DOUGLAS RAMOS VELOZO</t>
  </si>
  <si>
    <t>EDIVALDO MIGUEL ALVES</t>
  </si>
  <si>
    <t>ELIDIANE KARINA GUSTAVO FELIZARDO MONTEIRO</t>
  </si>
  <si>
    <t>EMMANUELLE OHANA CAVALCANTI DOS SANTOS VITORI</t>
  </si>
  <si>
    <t>ERICKA CRISTINA TORQUATO DE MELO SILVA</t>
  </si>
  <si>
    <t>GEILTON FERREIRA DE MELO FILHO</t>
  </si>
  <si>
    <t>GILVANETE FERNANDES DE OLIVEIRA</t>
  </si>
  <si>
    <t>ILMA DE MORAIS ORNILO</t>
  </si>
  <si>
    <t>JANIELLY SANTOS DA SILVA</t>
  </si>
  <si>
    <t>JANINNE KELLY GONZAGA TAVARES</t>
  </si>
  <si>
    <t>JAQUELINE MARIA DE OLIVEIRA</t>
  </si>
  <si>
    <t>JOSE CEZAR FONSECA DE FREITAS</t>
  </si>
  <si>
    <t>JOSELIA ANDRE DOS SANTOS</t>
  </si>
  <si>
    <t>JULIENE FRANCELINO DA SILVA</t>
  </si>
  <si>
    <t>KALLYANNE MARIA DA SILVA</t>
  </si>
  <si>
    <t>KARINA UMUARAMA ALVES DA SILVA</t>
  </si>
  <si>
    <t>KELSON RICARDO DO NASCIMENTO</t>
  </si>
  <si>
    <t>KLEANE DARLENE CAVALCANTI RAMOS FERREIRA</t>
  </si>
  <si>
    <t>LIDIAN RODRIGUES DA SILVA</t>
  </si>
  <si>
    <t>LUCIANA MARIA DA SILVA</t>
  </si>
  <si>
    <t>LUIS CARLOS BARBOSA DE SOUZA</t>
  </si>
  <si>
    <t>MARCOS ANTONIO BARBOSA</t>
  </si>
  <si>
    <t>MARCOS ANTONIO BASTOS GOMES FILHO</t>
  </si>
  <si>
    <t>MARIA CLYVIA MARTINS DOS SANTOS DE AVILA LINS</t>
  </si>
  <si>
    <t>MARIA DA CONCEICAO ALVES DE FRANCA</t>
  </si>
  <si>
    <t>MARIA DAS DORES SERAFIM FELIX</t>
  </si>
  <si>
    <t>MARIA DE FATIMA AZEVEDO DA SILVA</t>
  </si>
  <si>
    <t>MARIA DO SOCORRO BEZERRA DA SILVA</t>
  </si>
  <si>
    <t>MARIA DOMINGOS ALVES</t>
  </si>
  <si>
    <t>MARILUCIA DA SILVA RODRIGUES</t>
  </si>
  <si>
    <t>NADJA ROMUALDO ALVES SILVA</t>
  </si>
  <si>
    <t>RANIERE ANDRADE DA SILVA</t>
  </si>
  <si>
    <t>RENAN SOUTO CAVALCANTI</t>
  </si>
  <si>
    <t>RIVANILDA DE LOURDES DE ALBUQUERQUE RAMOS</t>
  </si>
  <si>
    <t>ROMULO LUIZ SILVA PANTA</t>
  </si>
  <si>
    <t>RONILSON QUIRINO DA SILVA</t>
  </si>
  <si>
    <t>ROSANGELA VALERIA GUILHERMINO DE VASCONCELOS</t>
  </si>
  <si>
    <t>SEBASTIAO TILBERT ANGELO DA SILVA</t>
  </si>
  <si>
    <t>SEVERINA MARIA RODRIGUES DUARTE</t>
  </si>
  <si>
    <t>TEREZINHA CAVALCANTE DA SILVA</t>
  </si>
  <si>
    <t>VALMIR PONTES DO NASCIMENTO</t>
  </si>
  <si>
    <t>VALQUIRIA SANTOS NUNES DE LUNA</t>
  </si>
  <si>
    <t>WLADEMIR SOARES DOS SANTOS</t>
  </si>
  <si>
    <t>ZAIRA FELIX DA SILVA</t>
  </si>
  <si>
    <t>ALEYDE CHRISTIANE ARAUJO DA SILVA</t>
  </si>
  <si>
    <t>ALLISSON JOSE PONTES DA SILVA</t>
  </si>
  <si>
    <t>AMANDA VIEIRA DE OLIVEIRA</t>
  </si>
  <si>
    <t>CAMILLA SETTE ROLIM PESSOA</t>
  </si>
  <si>
    <t>EDNEIDE CARVALHO BARROS</t>
  </si>
  <si>
    <t>ELILIANE CORREIA DE SOUZA</t>
  </si>
  <si>
    <t>FABIANA DO REGO NASCIMENTO</t>
  </si>
  <si>
    <t>FRANCILEIDE MARIA DE ARAUJO ALVES</t>
  </si>
  <si>
    <t>GESSICA CARLA MARINHO DE ARAUJO</t>
  </si>
  <si>
    <t>HARLEY DELANO ARAUJO DINIZ</t>
  </si>
  <si>
    <t>JULIANNY APARECIDA GOMES DE FIGUEIREDO</t>
  </si>
  <si>
    <t>LUCIANE PEREIRA DA SILVA FRANCA</t>
  </si>
  <si>
    <t>MARCELA MENEZES DE SOUZA</t>
  </si>
  <si>
    <t>PAULO CEZAR ALVES DE SOUZA</t>
  </si>
  <si>
    <t>SONIELI ROQUE DE OLIVEIRA</t>
  </si>
  <si>
    <t>SUELY ARAGAO AZEVEDO VIANA</t>
  </si>
  <si>
    <t>TAYANNE NUNES SILVA LIMA</t>
  </si>
  <si>
    <t>THALLES TEIXEIRA QUIRINO</t>
  </si>
  <si>
    <t>THYLANNY CONCEICAO ARAUJO DOS SANTOS LIMA</t>
  </si>
  <si>
    <t>TIAGO BORGES DOS SANTOS</t>
  </si>
  <si>
    <t>VALDENICE VIEIRA DA SILVA</t>
  </si>
  <si>
    <t>ADRIANA MARIA DE SOUZA</t>
  </si>
  <si>
    <t>ALINE MARIA DE SOUZA PAIVA</t>
  </si>
  <si>
    <t>ALTAMIRA DE SOUZA</t>
  </si>
  <si>
    <t>ANDREZA CARLA GOMES BARRETO</t>
  </si>
  <si>
    <t>ASSIS EUGENIO DE SOUZA</t>
  </si>
  <si>
    <t>AYANNE VANUZY COSTA DE SOUZA</t>
  </si>
  <si>
    <t>DAMARA VANESSA DE OLIVEIRA PEDRO</t>
  </si>
  <si>
    <t>ENALY STEPHANE NUNES MEIRELES</t>
  </si>
  <si>
    <t>GABRIELLA BATISTA NUNES</t>
  </si>
  <si>
    <t>GESIENE SOARES TAVARES DOS SANTOS</t>
  </si>
  <si>
    <t>JAKELLINE DE TASSIA DIAS DE ARAUJO</t>
  </si>
  <si>
    <t>JANAINA DE MENEZES PAIVA</t>
  </si>
  <si>
    <t>JOANA PAULA NORBERTO DAS CHAGAS FERREIRA</t>
  </si>
  <si>
    <t>JOCELMA MARIA DE OLIVEIRA</t>
  </si>
  <si>
    <t>JOSINETE ALVES DE SOUZA SILVA</t>
  </si>
  <si>
    <t>JULIANA DIAS DE OLIVEIRA</t>
  </si>
  <si>
    <t>JULIANA NASCIMENTO DO REGO</t>
  </si>
  <si>
    <t>JULIANA RAQUEL LIMA DOS SANTOS</t>
  </si>
  <si>
    <t>KAROLINE FERREIRA BARBOSA</t>
  </si>
  <si>
    <t>LEIDIANE DE MELO DINIZ</t>
  </si>
  <si>
    <t>LEONARDO FERREIRA DA SILVA</t>
  </si>
  <si>
    <t>MARIA EDUARDA DAS NEVES SOUZA</t>
  </si>
  <si>
    <t>MAURIZELIA DE BARROS MARTINS</t>
  </si>
  <si>
    <t>MICAEL CORREIA MARINHO DE ARAUJO</t>
  </si>
  <si>
    <t>OCIELMA CLAUDINO DA SILVA</t>
  </si>
  <si>
    <t>PATRICIA FERREIRA RODRIGUES</t>
  </si>
  <si>
    <t>RAFAEL MAXI DE OLIVEIRA GOMES</t>
  </si>
  <si>
    <t>TAMIRES DA SILVA DE SOBRAL</t>
  </si>
  <si>
    <t>WIARA MARIA DA COSTA</t>
  </si>
  <si>
    <t>Banner</t>
  </si>
  <si>
    <t>Icons/Nexus_logo.png</t>
  </si>
  <si>
    <t>Menu</t>
  </si>
  <si>
    <t>Icons/UnidadedeEnsino.png</t>
  </si>
  <si>
    <t>Viagens</t>
  </si>
  <si>
    <t>Icons/ViagensTI.png</t>
  </si>
  <si>
    <t>Relatorios</t>
  </si>
  <si>
    <t>Icons/Relatorios.png</t>
  </si>
  <si>
    <t>Equipe</t>
  </si>
  <si>
    <t>Icons/Equipe.png</t>
  </si>
  <si>
    <t>ID</t>
  </si>
  <si>
    <t>Id_Menu</t>
  </si>
  <si>
    <t>Nome</t>
  </si>
  <si>
    <t>View_Destino</t>
  </si>
  <si>
    <t>Permissoes</t>
  </si>
  <si>
    <t>Mapa das Escolas</t>
  </si>
  <si>
    <t>Icons/EscolaNoMapa.png</t>
  </si>
  <si>
    <t>ADM, OPE, USR</t>
  </si>
  <si>
    <t>Computadores Escola</t>
  </si>
  <si>
    <t>Inventario</t>
  </si>
  <si>
    <t>Icons/InventarioTI.png</t>
  </si>
  <si>
    <t>Projeto DNS</t>
  </si>
  <si>
    <t>Icons/DNSSeguro1.png</t>
  </si>
  <si>
    <t>ADM</t>
  </si>
  <si>
    <t>Internet nas Escolas</t>
  </si>
  <si>
    <t>Icons/InternetnasEscolas1.png</t>
  </si>
  <si>
    <t>Icons/ViagensTI3.png</t>
  </si>
  <si>
    <t>ADM, OPE</t>
  </si>
  <si>
    <t>Ranking das Viagens</t>
  </si>
  <si>
    <t>Ranking de Viagens</t>
  </si>
  <si>
    <t>Icons/RankingViagens.png</t>
  </si>
  <si>
    <t>Icons/RelatoriosdeTI.png</t>
  </si>
  <si>
    <t>Avaliacao dos Tecnicos</t>
  </si>
  <si>
    <t>Icons/AvaliacaoTecnico.png</t>
  </si>
  <si>
    <t>ADM, LID</t>
  </si>
  <si>
    <t>Técnicos</t>
  </si>
  <si>
    <t>Icons/EquipeTecnica.png</t>
  </si>
  <si>
    <t>ID_Link</t>
  </si>
  <si>
    <t>ID_Escola</t>
  </si>
  <si>
    <t>Local_Instalacao</t>
  </si>
  <si>
    <t>Provedor</t>
  </si>
  <si>
    <t>Tipo_Conexao</t>
  </si>
  <si>
    <t>Velocidade</t>
  </si>
  <si>
    <t>ID_Computador</t>
  </si>
  <si>
    <t>Nome_Computador</t>
  </si>
  <si>
    <t>Local_Na_Escola</t>
  </si>
  <si>
    <t>Tipo_Equipamento</t>
  </si>
  <si>
    <t>Marca_Modelo</t>
  </si>
  <si>
    <t>Patrimonio</t>
  </si>
  <si>
    <t>Estado_Conservacao</t>
  </si>
  <si>
    <t>Tecnico</t>
  </si>
  <si>
    <t>Matricula</t>
  </si>
  <si>
    <t>Email</t>
  </si>
  <si>
    <t>Tecnicos_Images/16f6798d.Foto.023207.jpg</t>
  </si>
  <si>
    <t>6157165</t>
  </si>
  <si>
    <t>Silas Evaristo Ferreira Neto</t>
  </si>
  <si>
    <t>6209173</t>
  </si>
  <si>
    <t>silas.neto@see.pb.gov.br</t>
  </si>
  <si>
    <t>OPE</t>
  </si>
  <si>
    <t>09fd55aa</t>
  </si>
  <si>
    <t>Tecnicos_Images/09fd55aa.Foto.023321.jpg</t>
  </si>
  <si>
    <t>6034705</t>
  </si>
  <si>
    <t>nielson@see.pb.gov.br</t>
  </si>
  <si>
    <t>USR</t>
  </si>
  <si>
    <t>6bbd148a</t>
  </si>
  <si>
    <t>Tecnicos_Images/6bbd148a.Foto.024144.jpg</t>
  </si>
  <si>
    <t>Victor Hugo Correia Machado</t>
  </si>
  <si>
    <t>victor.machado@see.pb.gov.br</t>
  </si>
  <si>
    <t>Tecnicos_Images/2fc34ae3.Foto.024206.jpg</t>
  </si>
  <si>
    <t>José de Sena Brito Junior</t>
  </si>
  <si>
    <t>josejunior@see.pb.gov.br</t>
  </si>
  <si>
    <t>14fb10d2</t>
  </si>
  <si>
    <t>Tecnicos_Images/14fb10d2.Foto.024217.jpg</t>
  </si>
  <si>
    <t>4aca042e</t>
  </si>
  <si>
    <t>Tecnicos_Images/4aca042e.Foto.024227.jpg</t>
  </si>
  <si>
    <t>Rodrigo Pereira</t>
  </si>
  <si>
    <t>rodrigo.pereira@see.gov.pb.br</t>
  </si>
  <si>
    <t>54d6fbb6</t>
  </si>
  <si>
    <t>Tecnicos_Images/54d6fbb6.Foto.024244.jpg</t>
  </si>
  <si>
    <t>Bruno Rickelmy da Silva Ferreira</t>
  </si>
  <si>
    <t>bruno.ferreira@see.pb.gov.br</t>
  </si>
  <si>
    <t>01d32ffd</t>
  </si>
  <si>
    <t>Tecnicos_Images/01d32ffd.Foto.024304.jpg</t>
  </si>
  <si>
    <t>Matheus Oliveira Barros de Araújo</t>
  </si>
  <si>
    <t>Mateus.Araújo@see.pb.gov.br</t>
  </si>
  <si>
    <t>Jarley Soares da Costa</t>
  </si>
  <si>
    <t>6571280</t>
  </si>
  <si>
    <t>jarley@see.pb.gov.br</t>
  </si>
  <si>
    <t>b96f4e6b</t>
  </si>
  <si>
    <t>Jose Leonardo dos Santos Neto</t>
  </si>
  <si>
    <t>6160719</t>
  </si>
  <si>
    <t>joseleonardo.sn@see.pb.gov.br</t>
  </si>
  <si>
    <t>2f2e208d</t>
  </si>
  <si>
    <t>Joviano Mariano Silva dos Santos</t>
  </si>
  <si>
    <t>6216421</t>
  </si>
  <si>
    <t>joviano.santos@see.pb.gov.br</t>
  </si>
  <si>
    <t>04531b9c</t>
  </si>
  <si>
    <t>Samuel Araujo Cabral e Silva</t>
  </si>
  <si>
    <t>6211569</t>
  </si>
  <si>
    <t>samuel.silva@see.pb.gov.br</t>
  </si>
  <si>
    <t>94f6e6b3</t>
  </si>
  <si>
    <t>Sebastiao Alves Roberto</t>
  </si>
  <si>
    <t>6186688</t>
  </si>
  <si>
    <t>sebastiao.alves@see.pb.gov.br</t>
  </si>
  <si>
    <t>98b2226d</t>
  </si>
  <si>
    <t>Fernando Rodrigues Hino</t>
  </si>
  <si>
    <t>1765779</t>
  </si>
  <si>
    <t>Permissao</t>
  </si>
  <si>
    <t>Administrador</t>
  </si>
  <si>
    <t>Usuario</t>
  </si>
  <si>
    <t>Operador</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</si>
</sst>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yy h:mm:ss"/>
    <numFmt numFmtId="165" formatCode="dd/mm/yyyy"/>
    <numFmt numFmtId="166" formatCode="dd/mm/yyyy hh:mm:ss"/>
  </numFmts>
  <fonts count="7">
    <font>
      <sz val="10.0"/>
      <color rgb="FF000000"/>
      <name val="Arial"/>
      <scheme val="minor"/>
    </font>
    <font>
      <color theme="1"/>
      <name val="Arial"/>
      <scheme val="minor"/>
    </font>
    <font>
      <b/>
      <sz val="11.0"/>
      <color theme="1"/>
      <name val="Calibri"/>
    </font>
    <font>
      <sz val="11.0"/>
      <color theme="1"/>
      <name val="Calibri"/>
    </font>
    <font>
      <b/>
      <color theme="1"/>
      <name val="Arial"/>
      <scheme val="minor"/>
    </font>
    <font>
      <sz val="12.0"/>
      <color rgb="FFE3E3E3"/>
      <name val="&quot;Google Sans Flex&quot;"/>
    </font>
    <font>
      <color theme="1"/>
      <name val="Arial"/>
    </font>
  </fonts>
  <fills count="4">
    <fill>
      <patternFill patternType="none"/>
    </fill>
    <fill>
      <patternFill patternType="lightGray"/>
    </fill>
    <fill>
      <patternFill patternType="solid">
        <fgColor rgb="FFFFC000"/>
        <bgColor rgb="FFFFC000"/>
      </patternFill>
    </fill>
    <fill>
      <patternFill patternType="solid">
        <fgColor rgb="FF1E1F20"/>
        <bgColor rgb="FF1E1F20"/>
      </patternFill>
    </fill>
  </fills>
  <borders count="2">
    <border/>
    <border>
      <left/>
      <right/>
      <top/>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4" xfId="0" applyAlignment="1" applyFont="1" applyNumberFormat="1">
      <alignment readingOrder="0" shrinkToFit="0" vertical="center" wrapText="0"/>
    </xf>
    <xf borderId="0" fillId="0" fontId="1" numFmtId="0" xfId="0" applyAlignment="1" applyFont="1">
      <alignment readingOrder="0" shrinkToFit="0" wrapText="0"/>
    </xf>
    <xf borderId="0" fillId="0" fontId="1" numFmtId="0" xfId="0" applyAlignment="1" applyFont="1">
      <alignment shrinkToFit="0" wrapText="0"/>
    </xf>
    <xf borderId="0" fillId="0" fontId="1" numFmtId="0" xfId="0" applyAlignment="1" applyFont="1">
      <alignment readingOrder="0"/>
    </xf>
    <xf borderId="0" fillId="0" fontId="1" numFmtId="0" xfId="0" applyFont="1"/>
    <xf borderId="0" fillId="0" fontId="1" numFmtId="0" xfId="0" applyAlignment="1" applyFont="1">
      <alignment readingOrder="0" shrinkToFit="0" wrapText="0"/>
    </xf>
    <xf borderId="0" fillId="0" fontId="1" numFmtId="0" xfId="0" applyAlignment="1" applyFont="1">
      <alignment readingOrder="0"/>
    </xf>
    <xf borderId="0" fillId="0" fontId="1" numFmtId="165" xfId="0" applyAlignment="1" applyFont="1" applyNumberFormat="1">
      <alignment readingOrder="0" shrinkToFit="0" wrapText="0"/>
    </xf>
    <xf quotePrefix="1" borderId="0" fillId="0" fontId="1" numFmtId="0" xfId="0" applyAlignment="1" applyFont="1">
      <alignment readingOrder="0" shrinkToFit="0" wrapText="0"/>
    </xf>
    <xf quotePrefix="1" borderId="0" fillId="0" fontId="1" numFmtId="0" xfId="0" applyAlignment="1" applyFont="1">
      <alignment readingOrder="0"/>
    </xf>
    <xf borderId="1" fillId="2" fontId="2" numFmtId="0" xfId="0" applyAlignment="1" applyBorder="1" applyFill="1" applyFont="1">
      <alignment vertical="bottom"/>
    </xf>
    <xf borderId="0" fillId="0" fontId="3" numFmtId="0" xfId="0" applyAlignment="1" applyFont="1">
      <alignment vertical="bottom"/>
    </xf>
    <xf borderId="0" fillId="0" fontId="1" numFmtId="166" xfId="0" applyAlignment="1" applyFont="1" applyNumberFormat="1">
      <alignment readingOrder="0" shrinkToFit="0" wrapText="0"/>
    </xf>
    <xf borderId="0" fillId="0" fontId="1" numFmtId="0" xfId="0" applyAlignment="1" applyFont="1">
      <alignment shrinkToFit="0" wrapText="0"/>
    </xf>
    <xf borderId="0" fillId="0" fontId="4" numFmtId="0" xfId="0" applyAlignment="1" applyFont="1">
      <alignment readingOrder="0" shrinkToFit="0" wrapText="0"/>
    </xf>
    <xf borderId="0" fillId="3" fontId="5" numFmtId="0" xfId="0" applyFill="1" applyFont="1"/>
    <xf borderId="0" fillId="0" fontId="1" numFmtId="0" xfId="0" applyFont="1"/>
    <xf quotePrefix="1" borderId="0" fillId="0" fontId="1" numFmtId="0" xfId="0" applyAlignment="1" applyFont="1">
      <alignment horizontal="left" readingOrder="0"/>
    </xf>
    <xf borderId="0" fillId="0" fontId="6" numFmtId="0" xfId="0" applyAlignment="1" applyFont="1">
      <alignment vertical="bottom"/>
    </xf>
    <xf borderId="0" fillId="0" fontId="1" numFmtId="0" xfId="0" applyAlignment="1" applyFont="1">
      <alignment horizontal="left" readingOrder="0"/>
    </xf>
  </cellXfs>
  <cellStyles count="1">
    <cellStyle xfId="0" name="Normal" builtinId="0"/>
  </cellStyles>
  <dxfs count="7">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
      <font/>
      <fill>
        <patternFill patternType="solid">
          <fgColor rgb="FFBDBDBD"/>
          <bgColor rgb="FFBDBDBD"/>
        </patternFill>
      </fill>
      <border/>
    </dxf>
    <dxf>
      <font/>
      <fill>
        <patternFill patternType="solid">
          <fgColor rgb="FFF3F3F3"/>
          <bgColor rgb="FFF3F3F3"/>
        </patternFill>
      </fill>
      <border/>
    </dxf>
  </dxfs>
  <tableStyles count="20">
    <tableStyle count="4" pivot="0" name="Auditoria_Respostas-style">
      <tableStyleElement dxfId="1" type="headerRow"/>
      <tableStyleElement dxfId="2" type="firstRowStripe"/>
      <tableStyleElement dxfId="3" type="secondRowStripe"/>
      <tableStyleElement dxfId="4" size="0" type="wholeTable"/>
    </tableStyle>
    <tableStyle count="3" pivot="0" name="Escolas-style">
      <tableStyleElement dxfId="5" type="headerRow"/>
      <tableStyleElement dxfId="2" type="firstRowStripe"/>
      <tableStyleElement dxfId="6" type="secondRowStripe"/>
    </tableStyle>
    <tableStyle count="3" pivot="0" name="Ambientes-style">
      <tableStyleElement dxfId="5" type="headerRow"/>
      <tableStyleElement dxfId="2" type="firstRowStripe"/>
      <tableStyleElement dxfId="6" type="secondRowStripe"/>
    </tableStyle>
    <tableStyle count="3" pivot="0" name="Itens_Infra-style">
      <tableStyleElement dxfId="5" type="headerRow"/>
      <tableStyleElement dxfId="2" type="firstRowStripe"/>
      <tableStyleElement dxfId="6" type="secondRowStripe"/>
    </tableStyle>
    <tableStyle count="3" pivot="0" name="Configuracoes_Padrao-style">
      <tableStyleElement dxfId="5" type="headerRow"/>
      <tableStyleElement dxfId="2" type="firstRowStripe"/>
      <tableStyleElement dxfId="6" type="secondRowStripe"/>
    </tableStyle>
    <tableStyle count="3" pivot="0" name="Dns-style">
      <tableStyleElement dxfId="5" type="headerRow"/>
      <tableStyleElement dxfId="2" type="firstRowStripe"/>
      <tableStyleElement dxfId="6" type="secondRowStripe"/>
    </tableStyle>
    <tableStyle count="3" pivot="0" name="Controle_Filtro-style">
      <tableStyleElement dxfId="5" type="headerRow"/>
      <tableStyleElement dxfId="2" type="firstRowStripe"/>
      <tableStyleElement dxfId="6" type="secondRowStripe"/>
    </tableStyle>
    <tableStyle count="3" pivot="0" name="Regionais-style">
      <tableStyleElement dxfId="5" type="headerRow"/>
      <tableStyleElement dxfId="2" type="firstRowStripe"/>
      <tableStyleElement dxfId="6" type="secondRowStripe"/>
    </tableStyle>
    <tableStyle count="3" pivot="0" name="Auditoria-style">
      <tableStyleElement dxfId="5" type="headerRow"/>
      <tableStyleElement dxfId="2" type="firstRowStripe"/>
      <tableStyleElement dxfId="6" type="secondRowStripe"/>
    </tableStyle>
    <tableStyle count="3" pivot="0" name="Viagens-style">
      <tableStyleElement dxfId="5" type="headerRow"/>
      <tableStyleElement dxfId="2" type="firstRowStripe"/>
      <tableStyleElement dxfId="6" type="secondRowStripe"/>
    </tableStyle>
    <tableStyle count="3" pivot="0" name="Relatorios-style">
      <tableStyleElement dxfId="5" type="headerRow"/>
      <tableStyleElement dxfId="2" type="firstRowStripe"/>
      <tableStyleElement dxfId="6" type="secondRowStripe"/>
    </tableStyle>
    <tableStyle count="3" pivot="0" name="Fotos_Relatorio-style">
      <tableStyleElement dxfId="5" type="headerRow"/>
      <tableStyleElement dxfId="2" type="firstRowStripe"/>
      <tableStyleElement dxfId="6" type="secondRowStripe"/>
    </tableStyle>
    <tableStyle count="3" pivot="0" name="FuncionariosSEE-style">
      <tableStyleElement dxfId="5" type="headerRow"/>
      <tableStyleElement dxfId="2" type="firstRowStripe"/>
      <tableStyleElement dxfId="6" type="secondRowStripe"/>
    </tableStyle>
    <tableStyle count="3" pivot="0" name="Inicio-style">
      <tableStyleElement dxfId="5" type="headerRow"/>
      <tableStyleElement dxfId="2" type="firstRowStripe"/>
      <tableStyleElement dxfId="6" type="secondRowStripe"/>
    </tableStyle>
    <tableStyle count="3" pivot="0" name="Menu-style">
      <tableStyleElement dxfId="5" type="headerRow"/>
      <tableStyleElement dxfId="2" type="firstRowStripe"/>
      <tableStyleElement dxfId="6" type="secondRowStripe"/>
    </tableStyle>
    <tableStyle count="3" pivot="0" name="SubMenu-style">
      <tableStyleElement dxfId="5" type="headerRow"/>
      <tableStyleElement dxfId="2" type="firstRowStripe"/>
      <tableStyleElement dxfId="6" type="secondRowStripe"/>
    </tableStyle>
    <tableStyle count="3" pivot="0" name="Inventario_Links-style">
      <tableStyleElement dxfId="5" type="headerRow"/>
      <tableStyleElement dxfId="2" type="firstRowStripe"/>
      <tableStyleElement dxfId="6" type="secondRowStripe"/>
    </tableStyle>
    <tableStyle count="3" pivot="0" name="Inventario_Computadores-style">
      <tableStyleElement dxfId="5" type="headerRow"/>
      <tableStyleElement dxfId="2" type="firstRowStripe"/>
      <tableStyleElement dxfId="6" type="secondRowStripe"/>
    </tableStyle>
    <tableStyle count="3" pivot="0" name="Tecnicos-style">
      <tableStyleElement dxfId="5" type="headerRow"/>
      <tableStyleElement dxfId="2" type="firstRowStripe"/>
      <tableStyleElement dxfId="6" type="secondRowStripe"/>
    </tableStyle>
    <tableStyle count="3" pivot="0" name="Permissao-style">
      <tableStyleElement dxfId="5" type="headerRow"/>
      <tableStyleElement dxfId="2" type="firstRowStripe"/>
      <tableStyleElement dxfId="6"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5" Type="http://schemas.openxmlformats.org/officeDocument/2006/relationships/worksheet" Target="worksheets/sheet2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D7" displayName="Form_Responses" name="Form_Responses" id="1">
  <tableColumns count="30">
    <tableColumn name="Carimbo de data/hora" id="1"/>
    <tableColumn name="ID_Auditoria" id="2"/>
    <tableColumn name="Viagem" id="3"/>
    <tableColumn name="ID_Viagem" id="4"/>
    <tableColumn name="ID_Relatorio" id="5"/>
    <tableColumn name="IDTecnico" id="6"/>
    <tableColumn name="Motivo" id="7"/>
    <tableColumn name="Tecnico_Auditado" id="8"/>
    <tableColumn name="Data_Auditoria" id="9"/>
    <tableColumn name="ExecucaoTecnica" id="10"/>
    <tableColumn name="InfraestruturaeSistemas" id="11"/>
    <tableColumn name="PosturaeDocumentacao" id="12"/>
    <tableColumn name="Nota_Causa_Raiz" id="13"/>
    <tableColumn name="Nota_Uso_Pecas" id="14"/>
    <tableColumn name="Nota_Dominio_Ferramentas" id="15"/>
    <tableColumn name="Nota_Acabamento" id="16"/>
    <tableColumn name="Nota_Zelo_Patrimonio" id="17"/>
    <tableColumn name="Nota_Cabeamento" id="18"/>
    <tableColumn name="Nota_Rack" id="19"/>
    <tableColumn name="Nota_Internet" id="20"/>
    <tableColumn name="Nota_Software" id="21"/>
    <tableColumn name="Nota_Rede_Logica" id="22"/>
    <tableColumn name="Nota_Cordialidade" id="23"/>
    <tableColumn name="Nota_Resiliencia" id="24"/>
    <tableColumn name="Nota_Fotos" id="25"/>
    <tableColumn name="Check_EPI_Uniforme" id="26"/>
    <tableColumn name="Check_Preenchimento" id="27"/>
    <tableColumn name="Check_Roteiro" id="28"/>
    <tableColumn name="Parecer_Lider" id="29"/>
    <tableColumn name="Endereço de e-mail" id="30"/>
  </tableColumns>
  <tableStyleInfo name="Auditoria_Respostas-style" showColumnStripes="0" showFirstColumn="1" showLastColumn="1" showRowStripes="1"/>
</table>
</file>

<file path=xl/tables/table2.xml><?xml version="1.0" encoding="utf-8"?>
<table xmlns="http://schemas.openxmlformats.org/spreadsheetml/2006/main" ref="A1:G1000" displayName="Table_1" name="Table_1" id="2">
  <tableColumns count="7">
    <tableColumn name="Inep" id="1"/>
    <tableColumn name="Escola" id="2"/>
    <tableColumn name="Regional" id="3"/>
    <tableColumn name="Endereco" id="4"/>
    <tableColumn name="EnderecoGPS" id="5"/>
    <tableColumn name="Município" id="6"/>
    <tableColumn name="UF" id="7"/>
  </tableColumns>
  <tableStyleInfo name="Escolas-style" showColumnStripes="0" showFirstColumn="1" showLastColumn="1" showRowStripes="1"/>
</table>
</file>

<file path=xl/tables/table3.xml><?xml version="1.0" encoding="utf-8"?>
<table xmlns="http://schemas.openxmlformats.org/spreadsheetml/2006/main" ref="A1:I1000" displayName="Table_2" name="Table_2" id="3">
  <tableColumns count="9">
    <tableColumn name="Id_Ambiente" id="1"/>
    <tableColumn name="Id_Escola" id="2"/>
    <tableColumn name="Nome_Ambiente" id="3"/>
    <tableColumn name="Qtd_alunos" id="4"/>
    <tableColumn name="MetrosQ" id="5"/>
    <tableColumn name="PossuiCabeamento" id="6"/>
    <tableColumn name="QualidadeWifi" id="7"/>
    <tableColumn name="Foto" id="8"/>
    <tableColumn name="Observacao" id="9"/>
  </tableColumns>
  <tableStyleInfo name="Ambientes-style" showColumnStripes="0" showFirstColumn="1" showLastColumn="1" showRowStripes="1"/>
</table>
</file>

<file path=xl/tables/table4.xml><?xml version="1.0" encoding="utf-8"?>
<table xmlns="http://schemas.openxmlformats.org/spreadsheetml/2006/main" ref="A1:F1000" displayName="Table_3" name="Table_3" id="4">
  <tableColumns count="6">
    <tableColumn name="Id_Item" id="1"/>
    <tableColumn name="Id_Ambiente" id="2"/>
    <tableColumn name="Equipamento" id="3"/>
    <tableColumn name="Modelo_Sugerido" id="4"/>
    <tableColumn name="Quantidade" id="5"/>
    <tableColumn name="Preco_Estimado" id="6"/>
  </tableColumns>
  <tableStyleInfo name="Itens_Infra-style" showColumnStripes="0" showFirstColumn="1" showLastColumn="1" showRowStripes="1"/>
</table>
</file>

<file path=xl/tables/table5.xml><?xml version="1.0" encoding="utf-8"?>
<table xmlns="http://schemas.openxmlformats.org/spreadsheetml/2006/main" ref="A1:D1000" displayName="Table_4" name="Table_4" id="5">
  <tableColumns count="4">
    <tableColumn name="Id_Config" id="1"/>
    <tableColumn name="Equipamento" id="2"/>
    <tableColumn name="Modelo_Padrao" id="3"/>
    <tableColumn name="Preco_Base" id="4"/>
  </tableColumns>
  <tableStyleInfo name="Configuracoes_Padrao-style" showColumnStripes="0" showFirstColumn="1" showLastColumn="1" showRowStripes="1"/>
</table>
</file>

<file path=xl/tables/table6.xml><?xml version="1.0" encoding="utf-8"?>
<table xmlns="http://schemas.openxmlformats.org/spreadsheetml/2006/main" headerRowCount="0" ref="A1:AC1000" displayName="Table_5" name="Table_5" id="6">
  <tableColumns count="2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s>
  <tableStyleInfo name="Dns-style" showColumnStripes="0" showFirstColumn="1" showLastColumn="1" showRowStripes="1"/>
  <extLst>
    <ext uri="GoogleSheetsCustomDataVersion1">
      <go:sheetsCustomData xmlns:go="http://customooxmlschemas.google.com/" headerRowCount="1"/>
    </ext>
  </extLst>
</table>
</file>

<file path=xl/tables/table7.xml><?xml version="1.0" encoding="utf-8"?>
<table xmlns="http://schemas.openxmlformats.org/spreadsheetml/2006/main" ref="A1:C2" displayName="Table_6" name="Table_6" id="7">
  <tableColumns count="3">
    <tableColumn name="Id" id="1"/>
    <tableColumn name="Mes" id="2"/>
    <tableColumn name="Ano" id="3"/>
  </tableColumns>
  <tableStyleInfo name="Controle_Filtro-style" showColumnStripes="0" showFirstColumn="1" showLastColumn="1" showRowStripes="1"/>
</table>
</file>

<file path=xl/tables/table8.xml><?xml version="1.0" encoding="utf-8"?>
<table xmlns="http://schemas.openxmlformats.org/spreadsheetml/2006/main" ref="A1:A17" displayName="Table_7" name="Table_7" id="8">
  <tableColumns count="1">
    <tableColumn name="Regional" id="1"/>
  </tableColumns>
  <tableStyleInfo name="Regionais-style" showColumnStripes="0" showFirstColumn="1" showLastColumn="1" showRowStripes="1"/>
</table>
</file>

<file path=xl/tables/table9.xml><?xml version="1.0" encoding="utf-8"?>
<table xmlns="http://schemas.openxmlformats.org/spreadsheetml/2006/main" ref="A1:AB987" displayName="Table_8" name="Table_8" id="9">
  <tableColumns count="28">
    <tableColumn name="ID_Auditoria" id="1"/>
    <tableColumn name="Viagem" id="2"/>
    <tableColumn name="ID_Viagem" id="3"/>
    <tableColumn name="ID_Relatorio" id="4"/>
    <tableColumn name="IDTecnico" id="5"/>
    <tableColumn name="Motivo" id="6"/>
    <tableColumn name="Tecnico_Auditado" id="7"/>
    <tableColumn name="Data_Auditoria" id="8"/>
    <tableColumn name="ExecucaoTecnica" id="9"/>
    <tableColumn name="InfraestruturaeSistemas" id="10"/>
    <tableColumn name="PosturaeDocumentacao" id="11"/>
    <tableColumn name="Nota_Causa_Raiz" id="12"/>
    <tableColumn name="Nota_Uso_Pecas" id="13"/>
    <tableColumn name="Nota_Dominio_Ferramentas" id="14"/>
    <tableColumn name="Nota_Acabamento" id="15"/>
    <tableColumn name="Nota_Zelo_Patrimonio" id="16"/>
    <tableColumn name="Nota_Cabeamento" id="17"/>
    <tableColumn name="Nota_Rack" id="18"/>
    <tableColumn name="Nota_Internet" id="19"/>
    <tableColumn name="Nota_Software" id="20"/>
    <tableColumn name="Nota_Rede_Logica" id="21"/>
    <tableColumn name="Nota_Cordialidade" id="22"/>
    <tableColumn name="Nota_Resiliencia" id="23"/>
    <tableColumn name="Nota_Fotos" id="24"/>
    <tableColumn name="Check_EPI_Uniforme" id="25"/>
    <tableColumn name="Check_Preenchimento" id="26"/>
    <tableColumn name="Check_Roteiro" id="27"/>
    <tableColumn name="Parecer_Lider" id="28"/>
  </tableColumns>
  <tableStyleInfo name="Auditoria-style" showColumnStripes="0" showFirstColumn="1" showLastColumn="1" showRowStripes="1"/>
</table>
</file>

<file path=xl/tables/table10.xml><?xml version="1.0" encoding="utf-8"?>
<table xmlns="http://schemas.openxmlformats.org/spreadsheetml/2006/main" ref="A1:N1000" displayName="Table_9" name="Table_9" id="10">
  <tableColumns count="14">
    <tableColumn name="Id" id="1"/>
    <tableColumn name="Viagem_Id" id="2"/>
    <tableColumn name="Data_Ida" id="3"/>
    <tableColumn name="Data_Volta" id="4"/>
    <tableColumn name="Tecnicos" id="5"/>
    <tableColumn name="Regional" id="6"/>
    <tableColumn name="Escolas" id="7"/>
    <tableColumn name="Motivo" id="8"/>
    <tableColumn name="PBDOC" id="9"/>
    <tableColumn name="Status" id="10"/>
    <tableColumn name="Cancelado" id="11"/>
    <tableColumn name="Link_Relatorio" id="12"/>
    <tableColumn name="ATIVIDADESEXECUTADAS_FATOSTRANSCORRIDOS" id="13"/>
    <tableColumn name="OUTRASOBSERVAÇOES" id="14"/>
  </tableColumns>
  <tableStyleInfo name="Viagens-style" showColumnStripes="0" showFirstColumn="1" showLastColumn="1" showRowStripes="1"/>
</table>
</file>

<file path=xl/tables/table11.xml><?xml version="1.0" encoding="utf-8"?>
<table xmlns="http://schemas.openxmlformats.org/spreadsheetml/2006/main" ref="A1:N998" displayName="Table_10" name="Table_10" id="11">
  <tableColumns count="14">
    <tableColumn name="Id_Relatorio" id="1"/>
    <tableColumn name="ID_Viagem" id="2"/>
    <tableColumn name="Data_Relatorio" id="3"/>
    <tableColumn name="Escola" id="4"/>
    <tableColumn name="Tecnico_Responsavel" id="5"/>
    <tableColumn name="Tecnicos" id="6"/>
    <tableColumn name="Assinatura_Tecnico" id="7"/>
    <tableColumn name="Motivo_Chamado" id="8"/>
    <tableColumn name="Descricao_Problema" id="9"/>
    <tableColumn name="Resolucao_Chamado" id="10"/>
    <tableColumn name="Nome_Responsavel_Escola" id="11"/>
    <tableColumn name="Assinatura_Escola" id="12"/>
    <tableColumn name="Ultima_Atualizacao" id="13"/>
    <tableColumn name="Status_Relatorio" id="14"/>
  </tableColumns>
  <tableStyleInfo name="Relatorios-style" showColumnStripes="0" showFirstColumn="1" showLastColumn="1" showRowStripes="1"/>
</table>
</file>

<file path=xl/tables/table12.xml><?xml version="1.0" encoding="utf-8"?>
<table xmlns="http://schemas.openxmlformats.org/spreadsheetml/2006/main" ref="A1:D994" displayName="Table_11" name="Table_11" id="12">
  <tableColumns count="4">
    <tableColumn name="Id_Foto" id="1"/>
    <tableColumn name="Id_Relatorio" id="2"/>
    <tableColumn name="Imagem" id="3"/>
    <tableColumn name="Legenda" id="4"/>
  </tableColumns>
  <tableStyleInfo name="Fotos_Relatorio-style" showColumnStripes="0" showFirstColumn="1" showLastColumn="1" showRowStripes="1"/>
</table>
</file>

<file path=xl/tables/table13.xml><?xml version="1.0" encoding="utf-8"?>
<table xmlns="http://schemas.openxmlformats.org/spreadsheetml/2006/main" ref="A1:B26734" displayName="Table_12" name="Table_12" id="13">
  <tableColumns count="2">
    <tableColumn name="MATRICULA" id="1"/>
    <tableColumn name="NOME" id="2"/>
  </tableColumns>
  <tableStyleInfo name="FuncionariosSEE-style" showColumnStripes="0" showFirstColumn="1" showLastColumn="1" showRowStripes="1"/>
</table>
</file>

<file path=xl/tables/table14.xml><?xml version="1.0" encoding="utf-8"?>
<table xmlns="http://schemas.openxmlformats.org/spreadsheetml/2006/main" ref="A1:B1000" displayName="Table_13" name="Table_13" id="14">
  <tableColumns count="2">
    <tableColumn name="Id" id="1"/>
    <tableColumn name="Banner" id="2"/>
  </tableColumns>
  <tableStyleInfo name="Inicio-style" showColumnStripes="0" showFirstColumn="1" showLastColumn="1" showRowStripes="1"/>
</table>
</file>

<file path=xl/tables/table15.xml><?xml version="1.0" encoding="utf-8"?>
<table xmlns="http://schemas.openxmlformats.org/spreadsheetml/2006/main" ref="A1:C997" displayName="Table_14" name="Table_14" id="15">
  <tableColumns count="3">
    <tableColumn name="Id" id="1"/>
    <tableColumn name="Menu" id="2"/>
    <tableColumn name="Imagem" id="3"/>
  </tableColumns>
  <tableStyleInfo name="Menu-style" showColumnStripes="0" showFirstColumn="1" showLastColumn="1" showRowStripes="1"/>
</table>
</file>

<file path=xl/tables/table16.xml><?xml version="1.0" encoding="utf-8"?>
<table xmlns="http://schemas.openxmlformats.org/spreadsheetml/2006/main" ref="A1:G1001" displayName="Table_15" name="Table_15" id="16">
  <tableColumns count="7">
    <tableColumn name="ID" id="1"/>
    <tableColumn name="Id_Menu" id="2"/>
    <tableColumn name="Menu" id="3"/>
    <tableColumn name="Nome" id="4"/>
    <tableColumn name="View_Destino" id="5"/>
    <tableColumn name="Imagem" id="6"/>
    <tableColumn name="Permissoes" id="7"/>
  </tableColumns>
  <tableStyleInfo name="SubMenu-style" showColumnStripes="0" showFirstColumn="1" showLastColumn="1" showRowStripes="1"/>
</table>
</file>

<file path=xl/tables/table17.xml><?xml version="1.0" encoding="utf-8"?>
<table xmlns="http://schemas.openxmlformats.org/spreadsheetml/2006/main" ref="A1:G1000" displayName="Table_16" name="Table_16" id="17">
  <tableColumns count="7">
    <tableColumn name="ID_Link" id="1"/>
    <tableColumn name="ID_Escola" id="2"/>
    <tableColumn name="Local_Instalacao" id="3"/>
    <tableColumn name="Provedor" id="4"/>
    <tableColumn name="Tipo_Conexao" id="5"/>
    <tableColumn name="Velocidade" id="6"/>
    <tableColumn name="Status" id="7"/>
  </tableColumns>
  <tableStyleInfo name="Inventario_Links-style" showColumnStripes="0" showFirstColumn="1" showLastColumn="1" showRowStripes="1"/>
</table>
</file>

<file path=xl/tables/table18.xml><?xml version="1.0" encoding="utf-8"?>
<table xmlns="http://schemas.openxmlformats.org/spreadsheetml/2006/main" ref="A1:I1000" displayName="Table_17" name="Table_17" id="18">
  <tableColumns count="9">
    <tableColumn name="ID_Computador" id="1"/>
    <tableColumn name="ID_Escola" id="2"/>
    <tableColumn name="Nome_Computador" id="3"/>
    <tableColumn name="Local_Na_Escola" id="4"/>
    <tableColumn name="Tipo_Equipamento" id="5"/>
    <tableColumn name="Marca_Modelo" id="6"/>
    <tableColumn name="Tipo_Conexao" id="7"/>
    <tableColumn name="Patrimonio" id="8"/>
    <tableColumn name="Estado_Conservacao" id="9"/>
  </tableColumns>
  <tableStyleInfo name="Inventario_Computadores-style" showColumnStripes="0" showFirstColumn="1" showLastColumn="1" showRowStripes="1"/>
</table>
</file>

<file path=xl/tables/table19.xml><?xml version="1.0" encoding="utf-8"?>
<table xmlns="http://schemas.openxmlformats.org/spreadsheetml/2006/main" ref="A1:F994" displayName="Table_18" name="Table_18" id="19">
  <tableColumns count="6">
    <tableColumn name="Id" id="1"/>
    <tableColumn name="Foto" id="2"/>
    <tableColumn name="Tecnico" id="3"/>
    <tableColumn name="Matricula" id="4"/>
    <tableColumn name="Email" id="5"/>
    <tableColumn name="Permissoes" id="6"/>
  </tableColumns>
  <tableStyleInfo name="Tecnicos-style" showColumnStripes="0" showFirstColumn="1" showLastColumn="1" showRowStripes="1"/>
</table>
</file>

<file path=xl/tables/table20.xml><?xml version="1.0" encoding="utf-8"?>
<table xmlns="http://schemas.openxmlformats.org/spreadsheetml/2006/main" ref="A1:B4" displayName="Table_19" name="Table_19" id="20">
  <tableColumns count="2">
    <tableColumn name="Id" id="1"/>
    <tableColumn name="Permissao" id="2"/>
  </tableColumns>
  <tableStyleInfo name="Permissao-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 Id="rId3" Type="http://schemas.openxmlformats.org/officeDocument/2006/relationships/table" Target="../tables/table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 Id="rId3" Type="http://schemas.openxmlformats.org/officeDocument/2006/relationships/table" Target="../tables/table18.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 Id="rId3" Type="http://schemas.openxmlformats.org/officeDocument/2006/relationships/table" Target="../tables/table19.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 Id="rId3" Type="http://schemas.openxmlformats.org/officeDocument/2006/relationships/table" Target="../tables/table2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25"/>
    <col customWidth="1" min="2" max="30" width="18.88"/>
  </cols>
  <sheetData>
    <row r="1" ht="22.5" customHeigh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row>
    <row r="2" ht="22.5" customHeight="1">
      <c r="A2" s="3">
        <v>46099.707086168986</v>
      </c>
      <c r="F2" s="4" t="s">
        <v>30</v>
      </c>
      <c r="H2" s="4" t="s">
        <v>31</v>
      </c>
      <c r="I2" s="5">
        <v>46099.0</v>
      </c>
      <c r="M2" s="4">
        <v>3.0</v>
      </c>
      <c r="Q2" s="4">
        <v>4.0</v>
      </c>
      <c r="U2" s="4">
        <v>3.0</v>
      </c>
      <c r="W2" s="4">
        <v>4.0</v>
      </c>
      <c r="X2" s="4">
        <v>4.0</v>
      </c>
      <c r="Y2" s="4">
        <v>4.0</v>
      </c>
      <c r="Z2" s="4">
        <v>5.0</v>
      </c>
      <c r="AA2" s="4">
        <v>4.0</v>
      </c>
      <c r="AB2" s="4">
        <v>4.0</v>
      </c>
      <c r="AD2" s="4" t="s">
        <v>32</v>
      </c>
    </row>
    <row r="3" ht="22.5" customHeight="1">
      <c r="A3" s="3">
        <v>46099.70831729167</v>
      </c>
      <c r="F3" s="4" t="s">
        <v>30</v>
      </c>
      <c r="H3" s="4" t="s">
        <v>33</v>
      </c>
      <c r="I3" s="5">
        <v>46099.0</v>
      </c>
      <c r="Q3" s="4">
        <v>4.0</v>
      </c>
      <c r="U3" s="4">
        <v>4.0</v>
      </c>
      <c r="V3" s="4">
        <v>4.0</v>
      </c>
      <c r="W3" s="4">
        <v>4.0</v>
      </c>
      <c r="X3" s="4">
        <v>5.0</v>
      </c>
      <c r="Y3" s="4">
        <v>1.0</v>
      </c>
      <c r="Z3" s="4">
        <v>5.0</v>
      </c>
      <c r="AB3" s="4">
        <v>5.0</v>
      </c>
      <c r="AC3" s="4" t="s">
        <v>34</v>
      </c>
      <c r="AD3" s="4" t="s">
        <v>32</v>
      </c>
    </row>
    <row r="4" ht="22.5" customHeight="1">
      <c r="A4" s="3">
        <v>46101.49763858796</v>
      </c>
      <c r="F4" s="4" t="s">
        <v>31</v>
      </c>
      <c r="H4" s="4" t="s">
        <v>30</v>
      </c>
      <c r="I4" s="5">
        <v>46101.0</v>
      </c>
      <c r="M4" s="4">
        <v>5.0</v>
      </c>
      <c r="Q4" s="4">
        <v>5.0</v>
      </c>
      <c r="U4" s="4">
        <v>5.0</v>
      </c>
      <c r="W4" s="4">
        <v>5.0</v>
      </c>
      <c r="X4" s="4">
        <v>5.0</v>
      </c>
      <c r="Z4" s="4">
        <v>5.0</v>
      </c>
      <c r="AB4" s="4">
        <v>5.0</v>
      </c>
      <c r="AD4" s="4" t="s">
        <v>35</v>
      </c>
    </row>
    <row r="5" ht="22.5" customHeight="1">
      <c r="A5" s="3">
        <v>46101.50200105324</v>
      </c>
      <c r="F5" s="4" t="s">
        <v>31</v>
      </c>
      <c r="H5" s="4" t="s">
        <v>33</v>
      </c>
      <c r="I5" s="5">
        <v>46101.0</v>
      </c>
      <c r="M5" s="4">
        <v>5.0</v>
      </c>
      <c r="Q5" s="4">
        <v>5.0</v>
      </c>
      <c r="W5" s="4">
        <v>4.0</v>
      </c>
      <c r="X5" s="4">
        <v>4.0</v>
      </c>
      <c r="Z5" s="4">
        <v>5.0</v>
      </c>
      <c r="AB5" s="4">
        <v>5.0</v>
      </c>
      <c r="AD5" s="4" t="s">
        <v>35</v>
      </c>
    </row>
    <row r="6" ht="22.5" customHeight="1">
      <c r="A6" s="3">
        <v>46104.87093304398</v>
      </c>
      <c r="F6" s="4" t="s">
        <v>33</v>
      </c>
      <c r="H6" s="4" t="s">
        <v>30</v>
      </c>
      <c r="I6" s="5">
        <v>46101.0</v>
      </c>
      <c r="M6" s="4">
        <v>5.0</v>
      </c>
      <c r="N6" s="4">
        <v>1.0</v>
      </c>
      <c r="O6" s="4">
        <v>5.0</v>
      </c>
      <c r="P6" s="4">
        <v>1.0</v>
      </c>
      <c r="Q6" s="4">
        <v>5.0</v>
      </c>
      <c r="U6" s="4">
        <v>5.0</v>
      </c>
      <c r="W6" s="4">
        <v>5.0</v>
      </c>
      <c r="X6" s="4">
        <v>5.0</v>
      </c>
      <c r="Y6" s="4">
        <v>5.0</v>
      </c>
      <c r="AA6" s="4">
        <v>5.0</v>
      </c>
      <c r="AB6" s="4">
        <v>5.0</v>
      </c>
      <c r="AD6" s="4" t="s">
        <v>36</v>
      </c>
    </row>
    <row r="7" ht="22.5" customHeight="1">
      <c r="A7" s="3">
        <v>46104.87260821759</v>
      </c>
      <c r="F7" s="4" t="s">
        <v>33</v>
      </c>
      <c r="H7" s="4" t="s">
        <v>31</v>
      </c>
      <c r="I7" s="5">
        <v>46101.0</v>
      </c>
      <c r="M7" s="4">
        <v>5.0</v>
      </c>
      <c r="O7" s="4">
        <v>5.0</v>
      </c>
      <c r="Q7" s="4">
        <v>5.0</v>
      </c>
      <c r="U7" s="4">
        <v>5.0</v>
      </c>
      <c r="W7" s="4">
        <v>5.0</v>
      </c>
      <c r="X7" s="4">
        <v>5.0</v>
      </c>
      <c r="Y7" s="4">
        <v>5.0</v>
      </c>
      <c r="AA7" s="4">
        <v>5.0</v>
      </c>
      <c r="AB7" s="4">
        <v>5.0</v>
      </c>
      <c r="AD7" s="4" t="s">
        <v>36</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0.63"/>
    <col customWidth="1" min="3" max="3" width="21.75"/>
    <col customWidth="1" min="4" max="4" width="87.13"/>
  </cols>
  <sheetData>
    <row r="1">
      <c r="A1" s="6" t="s">
        <v>37</v>
      </c>
      <c r="B1" s="6" t="s">
        <v>38</v>
      </c>
      <c r="C1" s="6" t="s">
        <v>39</v>
      </c>
      <c r="D1" s="6" t="s">
        <v>40</v>
      </c>
      <c r="E1" s="6" t="s">
        <v>41</v>
      </c>
      <c r="F1" s="6" t="s">
        <v>42</v>
      </c>
      <c r="G1" s="6" t="s">
        <v>43</v>
      </c>
    </row>
    <row r="2">
      <c r="A2" s="6">
        <v>2.5000047E7</v>
      </c>
      <c r="B2" s="6" t="s">
        <v>44</v>
      </c>
      <c r="C2" s="6" t="s">
        <v>45</v>
      </c>
      <c r="D2" s="6" t="s">
        <v>46</v>
      </c>
      <c r="E2" s="6"/>
      <c r="F2" s="6" t="s">
        <v>47</v>
      </c>
      <c r="G2" s="6" t="s">
        <v>48</v>
      </c>
    </row>
    <row r="3">
      <c r="A3" s="6">
        <v>2.5000055E7</v>
      </c>
      <c r="B3" s="6" t="s">
        <v>49</v>
      </c>
      <c r="C3" s="6" t="s">
        <v>45</v>
      </c>
      <c r="D3" s="6" t="s">
        <v>50</v>
      </c>
      <c r="E3" s="6"/>
      <c r="F3" s="6" t="s">
        <v>47</v>
      </c>
      <c r="G3" s="6" t="s">
        <v>48</v>
      </c>
    </row>
    <row r="4">
      <c r="A4" s="6">
        <v>2.5000349E7</v>
      </c>
      <c r="B4" s="6" t="s">
        <v>51</v>
      </c>
      <c r="C4" s="6" t="s">
        <v>45</v>
      </c>
      <c r="D4" s="6" t="s">
        <v>52</v>
      </c>
      <c r="E4" s="6"/>
      <c r="F4" s="6" t="s">
        <v>53</v>
      </c>
      <c r="G4" s="6" t="s">
        <v>48</v>
      </c>
    </row>
    <row r="5">
      <c r="A5" s="6">
        <v>2.5000373E7</v>
      </c>
      <c r="B5" s="6" t="s">
        <v>54</v>
      </c>
      <c r="C5" s="6" t="s">
        <v>45</v>
      </c>
      <c r="D5" s="6" t="s">
        <v>55</v>
      </c>
      <c r="E5" s="6"/>
      <c r="F5" s="6" t="s">
        <v>53</v>
      </c>
      <c r="G5" s="6" t="s">
        <v>48</v>
      </c>
    </row>
    <row r="6">
      <c r="A6" s="6">
        <v>2.500064E7</v>
      </c>
      <c r="B6" s="6" t="s">
        <v>56</v>
      </c>
      <c r="C6" s="6" t="s">
        <v>45</v>
      </c>
      <c r="D6" s="6" t="s">
        <v>57</v>
      </c>
      <c r="E6" s="6"/>
      <c r="F6" s="6" t="s">
        <v>58</v>
      </c>
      <c r="G6" s="6" t="s">
        <v>48</v>
      </c>
    </row>
    <row r="7">
      <c r="A7" s="6">
        <v>2.5000659E7</v>
      </c>
      <c r="B7" s="6" t="s">
        <v>59</v>
      </c>
      <c r="C7" s="6" t="s">
        <v>45</v>
      </c>
      <c r="D7" s="6" t="s">
        <v>60</v>
      </c>
      <c r="E7" s="6"/>
      <c r="F7" s="6" t="s">
        <v>58</v>
      </c>
      <c r="G7" s="6" t="s">
        <v>48</v>
      </c>
    </row>
    <row r="8">
      <c r="A8" s="6">
        <v>2.5001302E7</v>
      </c>
      <c r="B8" s="6" t="s">
        <v>61</v>
      </c>
      <c r="C8" s="6" t="s">
        <v>45</v>
      </c>
      <c r="D8" s="6" t="s">
        <v>62</v>
      </c>
      <c r="E8" s="6"/>
      <c r="F8" s="6" t="s">
        <v>63</v>
      </c>
      <c r="G8" s="6" t="s">
        <v>48</v>
      </c>
    </row>
    <row r="9">
      <c r="A9" s="6">
        <v>2.5001477E7</v>
      </c>
      <c r="B9" s="6" t="s">
        <v>64</v>
      </c>
      <c r="C9" s="6" t="s">
        <v>45</v>
      </c>
      <c r="D9" s="6" t="s">
        <v>65</v>
      </c>
      <c r="E9" s="6"/>
      <c r="F9" s="6" t="s">
        <v>66</v>
      </c>
      <c r="G9" s="6" t="s">
        <v>48</v>
      </c>
    </row>
    <row r="10">
      <c r="A10" s="6">
        <v>2.5001825E7</v>
      </c>
      <c r="B10" s="6" t="s">
        <v>67</v>
      </c>
      <c r="C10" s="6" t="s">
        <v>45</v>
      </c>
      <c r="D10" s="6" t="s">
        <v>68</v>
      </c>
      <c r="E10" s="6"/>
      <c r="F10" s="6" t="s">
        <v>69</v>
      </c>
      <c r="G10" s="6" t="s">
        <v>48</v>
      </c>
    </row>
    <row r="11">
      <c r="A11" s="6">
        <v>2.5001833E7</v>
      </c>
      <c r="B11" s="6" t="s">
        <v>70</v>
      </c>
      <c r="C11" s="6" t="s">
        <v>45</v>
      </c>
      <c r="D11" s="6" t="s">
        <v>71</v>
      </c>
      <c r="E11" s="6"/>
      <c r="F11" s="6" t="s">
        <v>69</v>
      </c>
      <c r="G11" s="6" t="s">
        <v>48</v>
      </c>
    </row>
    <row r="12">
      <c r="A12" s="6">
        <v>2.5001868E7</v>
      </c>
      <c r="B12" s="6" t="s">
        <v>72</v>
      </c>
      <c r="C12" s="6" t="s">
        <v>45</v>
      </c>
      <c r="D12" s="6" t="s">
        <v>73</v>
      </c>
      <c r="E12" s="6"/>
      <c r="F12" s="6" t="s">
        <v>69</v>
      </c>
      <c r="G12" s="6" t="s">
        <v>48</v>
      </c>
    </row>
    <row r="13">
      <c r="A13" s="6">
        <v>2.5001876E7</v>
      </c>
      <c r="B13" s="6" t="s">
        <v>74</v>
      </c>
      <c r="C13" s="6" t="s">
        <v>45</v>
      </c>
      <c r="D13" s="6" t="s">
        <v>75</v>
      </c>
      <c r="E13" s="6"/>
      <c r="F13" s="6" t="s">
        <v>69</v>
      </c>
      <c r="G13" s="6" t="s">
        <v>48</v>
      </c>
    </row>
    <row r="14">
      <c r="A14" s="6">
        <v>2.5001906E7</v>
      </c>
      <c r="B14" s="6" t="s">
        <v>76</v>
      </c>
      <c r="C14" s="6" t="s">
        <v>45</v>
      </c>
      <c r="D14" s="6" t="s">
        <v>77</v>
      </c>
      <c r="E14" s="6"/>
      <c r="F14" s="6" t="s">
        <v>69</v>
      </c>
      <c r="G14" s="6" t="s">
        <v>48</v>
      </c>
    </row>
    <row r="15">
      <c r="A15" s="6">
        <v>2.5001914E7</v>
      </c>
      <c r="B15" s="6" t="s">
        <v>78</v>
      </c>
      <c r="C15" s="6" t="s">
        <v>45</v>
      </c>
      <c r="D15" s="6" t="s">
        <v>79</v>
      </c>
      <c r="E15" s="6"/>
      <c r="F15" s="6" t="s">
        <v>69</v>
      </c>
      <c r="G15" s="6" t="s">
        <v>48</v>
      </c>
    </row>
    <row r="16">
      <c r="A16" s="6">
        <v>2.5002376E7</v>
      </c>
      <c r="B16" s="6" t="s">
        <v>80</v>
      </c>
      <c r="C16" s="6" t="s">
        <v>45</v>
      </c>
      <c r="D16" s="6" t="s">
        <v>81</v>
      </c>
      <c r="E16" s="6"/>
      <c r="F16" s="6" t="s">
        <v>69</v>
      </c>
      <c r="G16" s="6" t="s">
        <v>48</v>
      </c>
    </row>
    <row r="17">
      <c r="A17" s="6">
        <v>2.5002422E7</v>
      </c>
      <c r="B17" s="6" t="s">
        <v>82</v>
      </c>
      <c r="C17" s="6" t="s">
        <v>45</v>
      </c>
      <c r="D17" s="6" t="s">
        <v>83</v>
      </c>
      <c r="E17" s="6"/>
      <c r="F17" s="6" t="s">
        <v>84</v>
      </c>
      <c r="G17" s="6" t="s">
        <v>48</v>
      </c>
    </row>
    <row r="18">
      <c r="A18" s="6">
        <v>2.5002457E7</v>
      </c>
      <c r="B18" s="6" t="s">
        <v>85</v>
      </c>
      <c r="C18" s="6" t="s">
        <v>45</v>
      </c>
      <c r="D18" s="6" t="s">
        <v>86</v>
      </c>
      <c r="E18" s="6"/>
      <c r="F18" s="6" t="s">
        <v>87</v>
      </c>
      <c r="G18" s="6" t="s">
        <v>48</v>
      </c>
    </row>
    <row r="19">
      <c r="A19" s="6">
        <v>2.5003011E7</v>
      </c>
      <c r="B19" s="6" t="s">
        <v>88</v>
      </c>
      <c r="C19" s="7"/>
      <c r="D19" s="6" t="s">
        <v>89</v>
      </c>
      <c r="E19" s="6"/>
      <c r="F19" s="6" t="s">
        <v>90</v>
      </c>
      <c r="G19" s="6" t="s">
        <v>48</v>
      </c>
    </row>
    <row r="20">
      <c r="A20" s="6">
        <v>2.5003038E7</v>
      </c>
      <c r="B20" s="6" t="s">
        <v>91</v>
      </c>
      <c r="C20" s="6" t="s">
        <v>92</v>
      </c>
      <c r="D20" s="6" t="s">
        <v>93</v>
      </c>
      <c r="E20" s="6"/>
      <c r="F20" s="6" t="s">
        <v>90</v>
      </c>
      <c r="G20" s="6" t="s">
        <v>48</v>
      </c>
    </row>
    <row r="21">
      <c r="A21" s="6">
        <v>2.5003054E7</v>
      </c>
      <c r="B21" s="6" t="s">
        <v>94</v>
      </c>
      <c r="C21" s="6" t="s">
        <v>92</v>
      </c>
      <c r="D21" s="6" t="s">
        <v>95</v>
      </c>
      <c r="E21" s="6"/>
      <c r="F21" s="6" t="s">
        <v>90</v>
      </c>
      <c r="G21" s="6" t="s">
        <v>48</v>
      </c>
    </row>
    <row r="22">
      <c r="A22" s="6">
        <v>2.500341E7</v>
      </c>
      <c r="B22" s="6" t="s">
        <v>96</v>
      </c>
      <c r="C22" s="6" t="s">
        <v>45</v>
      </c>
      <c r="D22" s="6" t="s">
        <v>97</v>
      </c>
      <c r="E22" s="6"/>
      <c r="F22" s="6" t="s">
        <v>98</v>
      </c>
      <c r="G22" s="6" t="s">
        <v>48</v>
      </c>
    </row>
    <row r="23">
      <c r="A23" s="6">
        <v>2.5003844E7</v>
      </c>
      <c r="B23" s="6" t="s">
        <v>99</v>
      </c>
      <c r="C23" s="6" t="s">
        <v>45</v>
      </c>
      <c r="D23" s="6" t="s">
        <v>100</v>
      </c>
      <c r="E23" s="6"/>
      <c r="F23" s="6" t="s">
        <v>101</v>
      </c>
      <c r="G23" s="6" t="s">
        <v>48</v>
      </c>
    </row>
    <row r="24">
      <c r="A24" s="6">
        <v>2.5003852E7</v>
      </c>
      <c r="B24" s="6" t="s">
        <v>102</v>
      </c>
      <c r="C24" s="6" t="s">
        <v>45</v>
      </c>
      <c r="D24" s="6" t="s">
        <v>103</v>
      </c>
      <c r="E24" s="6"/>
      <c r="F24" s="6" t="s">
        <v>101</v>
      </c>
      <c r="G24" s="6" t="s">
        <v>48</v>
      </c>
    </row>
    <row r="25">
      <c r="A25" s="6">
        <v>2.5004875E7</v>
      </c>
      <c r="B25" s="6" t="s">
        <v>104</v>
      </c>
      <c r="C25" s="6" t="s">
        <v>105</v>
      </c>
      <c r="D25" s="6" t="s">
        <v>106</v>
      </c>
      <c r="E25" s="6"/>
      <c r="F25" s="6" t="s">
        <v>107</v>
      </c>
      <c r="G25" s="6" t="s">
        <v>48</v>
      </c>
    </row>
    <row r="26">
      <c r="A26" s="6">
        <v>2.5004883E7</v>
      </c>
      <c r="B26" s="6" t="s">
        <v>108</v>
      </c>
      <c r="C26" s="6" t="s">
        <v>105</v>
      </c>
      <c r="D26" s="6" t="s">
        <v>109</v>
      </c>
      <c r="E26" s="6"/>
      <c r="F26" s="6" t="s">
        <v>107</v>
      </c>
      <c r="G26" s="6" t="s">
        <v>48</v>
      </c>
    </row>
    <row r="27">
      <c r="A27" s="6">
        <v>2.5004948E7</v>
      </c>
      <c r="B27" s="6" t="s">
        <v>110</v>
      </c>
      <c r="C27" s="6" t="s">
        <v>105</v>
      </c>
      <c r="D27" s="6" t="s">
        <v>111</v>
      </c>
      <c r="E27" s="6"/>
      <c r="F27" s="6" t="s">
        <v>107</v>
      </c>
      <c r="G27" s="6" t="s">
        <v>48</v>
      </c>
    </row>
    <row r="28">
      <c r="A28" s="6">
        <v>2.5004999E7</v>
      </c>
      <c r="B28" s="6" t="s">
        <v>112</v>
      </c>
      <c r="C28" s="7"/>
      <c r="D28" s="6" t="s">
        <v>113</v>
      </c>
      <c r="E28" s="6"/>
      <c r="F28" s="6" t="s">
        <v>107</v>
      </c>
      <c r="G28" s="6" t="s">
        <v>48</v>
      </c>
    </row>
    <row r="29">
      <c r="A29" s="6">
        <v>2.5005995E7</v>
      </c>
      <c r="B29" s="6" t="s">
        <v>114</v>
      </c>
      <c r="C29" s="6" t="s">
        <v>105</v>
      </c>
      <c r="D29" s="6" t="s">
        <v>115</v>
      </c>
      <c r="E29" s="6"/>
      <c r="F29" s="6" t="s">
        <v>116</v>
      </c>
      <c r="G29" s="6" t="s">
        <v>48</v>
      </c>
    </row>
    <row r="30">
      <c r="A30" s="6">
        <v>2.5006029E7</v>
      </c>
      <c r="B30" s="6" t="s">
        <v>117</v>
      </c>
      <c r="C30" s="6" t="s">
        <v>105</v>
      </c>
      <c r="D30" s="6" t="s">
        <v>118</v>
      </c>
      <c r="E30" s="6"/>
      <c r="F30" s="6" t="s">
        <v>119</v>
      </c>
      <c r="G30" s="6" t="s">
        <v>48</v>
      </c>
    </row>
    <row r="31">
      <c r="A31" s="6">
        <v>2.5006223E7</v>
      </c>
      <c r="B31" s="6" t="s">
        <v>120</v>
      </c>
      <c r="C31" s="6" t="s">
        <v>105</v>
      </c>
      <c r="D31" s="6" t="s">
        <v>121</v>
      </c>
      <c r="E31" s="6"/>
      <c r="F31" s="6" t="s">
        <v>122</v>
      </c>
      <c r="G31" s="6" t="s">
        <v>48</v>
      </c>
    </row>
    <row r="32">
      <c r="A32" s="6">
        <v>2.5006231E7</v>
      </c>
      <c r="B32" s="6" t="s">
        <v>123</v>
      </c>
      <c r="C32" s="7"/>
      <c r="D32" s="6" t="s">
        <v>124</v>
      </c>
      <c r="E32" s="6"/>
      <c r="F32" s="6" t="s">
        <v>122</v>
      </c>
      <c r="G32" s="6" t="s">
        <v>48</v>
      </c>
    </row>
    <row r="33">
      <c r="A33" s="6">
        <v>2.5007092E7</v>
      </c>
      <c r="B33" s="6" t="s">
        <v>125</v>
      </c>
      <c r="C33" s="6" t="s">
        <v>105</v>
      </c>
      <c r="D33" s="6" t="s">
        <v>126</v>
      </c>
      <c r="E33" s="6"/>
      <c r="F33" s="6" t="s">
        <v>127</v>
      </c>
      <c r="G33" s="6" t="s">
        <v>48</v>
      </c>
    </row>
    <row r="34">
      <c r="A34" s="6">
        <v>2.5007718E7</v>
      </c>
      <c r="B34" s="6" t="s">
        <v>128</v>
      </c>
      <c r="C34" s="6" t="s">
        <v>105</v>
      </c>
      <c r="D34" s="6" t="s">
        <v>129</v>
      </c>
      <c r="E34" s="6"/>
      <c r="F34" s="6" t="s">
        <v>130</v>
      </c>
      <c r="G34" s="6" t="s">
        <v>48</v>
      </c>
    </row>
    <row r="35">
      <c r="A35" s="6">
        <v>2.5007726E7</v>
      </c>
      <c r="B35" s="6" t="s">
        <v>131</v>
      </c>
      <c r="C35" s="6" t="s">
        <v>105</v>
      </c>
      <c r="D35" s="6" t="s">
        <v>132</v>
      </c>
      <c r="E35" s="6"/>
      <c r="F35" s="6" t="s">
        <v>130</v>
      </c>
      <c r="G35" s="6" t="s">
        <v>48</v>
      </c>
    </row>
    <row r="36">
      <c r="A36" s="6">
        <v>2.5007742E7</v>
      </c>
      <c r="B36" s="6" t="s">
        <v>133</v>
      </c>
      <c r="C36" s="6" t="s">
        <v>105</v>
      </c>
      <c r="D36" s="6" t="s">
        <v>134</v>
      </c>
      <c r="E36" s="6"/>
      <c r="F36" s="6" t="s">
        <v>130</v>
      </c>
      <c r="G36" s="6" t="s">
        <v>48</v>
      </c>
    </row>
    <row r="37">
      <c r="A37" s="6">
        <v>2.5007785E7</v>
      </c>
      <c r="B37" s="6" t="s">
        <v>135</v>
      </c>
      <c r="C37" s="6" t="s">
        <v>105</v>
      </c>
      <c r="D37" s="6" t="s">
        <v>136</v>
      </c>
      <c r="E37" s="6"/>
      <c r="F37" s="6" t="s">
        <v>130</v>
      </c>
      <c r="G37" s="6" t="s">
        <v>48</v>
      </c>
    </row>
    <row r="38">
      <c r="A38" s="6">
        <v>2.500784E7</v>
      </c>
      <c r="B38" s="6" t="s">
        <v>137</v>
      </c>
      <c r="C38" s="6" t="s">
        <v>105</v>
      </c>
      <c r="D38" s="6" t="s">
        <v>138</v>
      </c>
      <c r="E38" s="6"/>
      <c r="F38" s="6" t="s">
        <v>130</v>
      </c>
      <c r="G38" s="6" t="s">
        <v>48</v>
      </c>
    </row>
    <row r="39">
      <c r="A39" s="6">
        <v>2.5007882E7</v>
      </c>
      <c r="B39" s="6" t="s">
        <v>139</v>
      </c>
      <c r="C39" s="7"/>
      <c r="D39" s="6" t="s">
        <v>140</v>
      </c>
      <c r="E39" s="6"/>
      <c r="F39" s="6" t="s">
        <v>130</v>
      </c>
      <c r="G39" s="6" t="s">
        <v>48</v>
      </c>
    </row>
    <row r="40">
      <c r="A40" s="6">
        <v>2.5007904E7</v>
      </c>
      <c r="B40" s="6" t="s">
        <v>141</v>
      </c>
      <c r="C40" s="6" t="s">
        <v>105</v>
      </c>
      <c r="D40" s="6" t="s">
        <v>142</v>
      </c>
      <c r="E40" s="6"/>
      <c r="F40" s="6" t="s">
        <v>130</v>
      </c>
      <c r="G40" s="6" t="s">
        <v>48</v>
      </c>
    </row>
    <row r="41">
      <c r="A41" s="6">
        <v>2.5008951E7</v>
      </c>
      <c r="B41" s="6" t="s">
        <v>143</v>
      </c>
      <c r="C41" s="6" t="s">
        <v>105</v>
      </c>
      <c r="D41" s="6" t="s">
        <v>144</v>
      </c>
      <c r="E41" s="6"/>
      <c r="F41" s="6" t="s">
        <v>130</v>
      </c>
      <c r="G41" s="6" t="s">
        <v>48</v>
      </c>
    </row>
    <row r="42">
      <c r="A42" s="6">
        <v>2.5009192E7</v>
      </c>
      <c r="B42" s="6" t="s">
        <v>145</v>
      </c>
      <c r="C42" s="6" t="s">
        <v>105</v>
      </c>
      <c r="D42" s="6" t="s">
        <v>146</v>
      </c>
      <c r="E42" s="6"/>
      <c r="F42" s="6" t="s">
        <v>147</v>
      </c>
      <c r="G42" s="6" t="s">
        <v>48</v>
      </c>
    </row>
    <row r="43">
      <c r="A43" s="6">
        <v>2.5009214E7</v>
      </c>
      <c r="B43" s="6" t="s">
        <v>148</v>
      </c>
      <c r="C43" s="7"/>
      <c r="D43" s="6" t="s">
        <v>149</v>
      </c>
      <c r="E43" s="6"/>
      <c r="F43" s="6" t="s">
        <v>147</v>
      </c>
      <c r="G43" s="6" t="s">
        <v>48</v>
      </c>
    </row>
    <row r="44">
      <c r="A44" s="6">
        <v>2.5009559E7</v>
      </c>
      <c r="B44" s="6" t="s">
        <v>150</v>
      </c>
      <c r="C44" s="6" t="s">
        <v>105</v>
      </c>
      <c r="D44" s="6" t="s">
        <v>151</v>
      </c>
      <c r="E44" s="6"/>
      <c r="F44" s="6" t="s">
        <v>152</v>
      </c>
      <c r="G44" s="6" t="s">
        <v>48</v>
      </c>
    </row>
    <row r="45">
      <c r="A45" s="6">
        <v>2.5009923E7</v>
      </c>
      <c r="B45" s="6" t="s">
        <v>153</v>
      </c>
      <c r="C45" s="6" t="s">
        <v>105</v>
      </c>
      <c r="D45" s="6" t="s">
        <v>154</v>
      </c>
      <c r="E45" s="6"/>
      <c r="F45" s="6" t="s">
        <v>155</v>
      </c>
      <c r="G45" s="6" t="s">
        <v>48</v>
      </c>
    </row>
    <row r="46">
      <c r="A46" s="6">
        <v>2.5009931E7</v>
      </c>
      <c r="B46" s="6" t="s">
        <v>156</v>
      </c>
      <c r="C46" s="6" t="s">
        <v>105</v>
      </c>
      <c r="D46" s="6" t="s">
        <v>157</v>
      </c>
      <c r="E46" s="6"/>
      <c r="F46" s="6" t="s">
        <v>155</v>
      </c>
      <c r="G46" s="6" t="s">
        <v>48</v>
      </c>
    </row>
    <row r="47">
      <c r="A47" s="6">
        <v>2.5010565E7</v>
      </c>
      <c r="B47" s="6" t="s">
        <v>158</v>
      </c>
      <c r="C47" s="6" t="s">
        <v>105</v>
      </c>
      <c r="D47" s="6" t="s">
        <v>159</v>
      </c>
      <c r="E47" s="6"/>
      <c r="F47" s="6" t="s">
        <v>160</v>
      </c>
      <c r="G47" s="6" t="s">
        <v>48</v>
      </c>
    </row>
    <row r="48">
      <c r="A48" s="6">
        <v>2.5010638E7</v>
      </c>
      <c r="B48" s="6" t="s">
        <v>161</v>
      </c>
      <c r="C48" s="7"/>
      <c r="D48" s="6" t="s">
        <v>162</v>
      </c>
      <c r="E48" s="6"/>
      <c r="F48" s="6" t="s">
        <v>160</v>
      </c>
      <c r="G48" s="6" t="s">
        <v>48</v>
      </c>
    </row>
    <row r="49">
      <c r="A49" s="6">
        <v>2.5010646E7</v>
      </c>
      <c r="B49" s="6" t="s">
        <v>163</v>
      </c>
      <c r="C49" s="7"/>
      <c r="D49" s="6" t="s">
        <v>164</v>
      </c>
      <c r="E49" s="6"/>
      <c r="F49" s="6" t="s">
        <v>160</v>
      </c>
      <c r="G49" s="6" t="s">
        <v>48</v>
      </c>
    </row>
    <row r="50">
      <c r="A50" s="6">
        <v>2.501067E7</v>
      </c>
      <c r="B50" s="6" t="s">
        <v>165</v>
      </c>
      <c r="C50" s="7"/>
      <c r="D50" s="6" t="s">
        <v>166</v>
      </c>
      <c r="E50" s="6"/>
      <c r="F50" s="6" t="s">
        <v>160</v>
      </c>
      <c r="G50" s="6" t="s">
        <v>48</v>
      </c>
    </row>
    <row r="51">
      <c r="A51" s="6">
        <v>2.5010727E7</v>
      </c>
      <c r="B51" s="6" t="s">
        <v>167</v>
      </c>
      <c r="C51" s="7"/>
      <c r="D51" s="6" t="s">
        <v>168</v>
      </c>
      <c r="E51" s="6"/>
      <c r="F51" s="6" t="s">
        <v>160</v>
      </c>
      <c r="G51" s="6" t="s">
        <v>48</v>
      </c>
    </row>
    <row r="52">
      <c r="A52" s="6">
        <v>2.5011669E7</v>
      </c>
      <c r="B52" s="6" t="s">
        <v>169</v>
      </c>
      <c r="C52" s="6" t="s">
        <v>105</v>
      </c>
      <c r="D52" s="6" t="s">
        <v>170</v>
      </c>
      <c r="E52" s="6"/>
      <c r="F52" s="6" t="s">
        <v>160</v>
      </c>
      <c r="G52" s="6" t="s">
        <v>48</v>
      </c>
    </row>
    <row r="53">
      <c r="A53" s="6">
        <v>2.5012185E7</v>
      </c>
      <c r="B53" s="6" t="s">
        <v>171</v>
      </c>
      <c r="C53" s="6" t="s">
        <v>105</v>
      </c>
      <c r="D53" s="6" t="s">
        <v>172</v>
      </c>
      <c r="E53" s="6"/>
      <c r="F53" s="6" t="s">
        <v>173</v>
      </c>
      <c r="G53" s="6" t="s">
        <v>48</v>
      </c>
    </row>
    <row r="54">
      <c r="A54" s="6">
        <v>2.5012193E7</v>
      </c>
      <c r="B54" s="6" t="s">
        <v>174</v>
      </c>
      <c r="C54" s="6" t="s">
        <v>105</v>
      </c>
      <c r="D54" s="6" t="s">
        <v>175</v>
      </c>
      <c r="E54" s="6"/>
      <c r="F54" s="6" t="s">
        <v>176</v>
      </c>
      <c r="G54" s="6" t="s">
        <v>48</v>
      </c>
    </row>
    <row r="55">
      <c r="A55" s="6">
        <v>2.5012207E7</v>
      </c>
      <c r="B55" s="6" t="s">
        <v>177</v>
      </c>
      <c r="C55" s="6" t="s">
        <v>105</v>
      </c>
      <c r="D55" s="6" t="s">
        <v>178</v>
      </c>
      <c r="E55" s="6"/>
      <c r="F55" s="6" t="s">
        <v>173</v>
      </c>
      <c r="G55" s="6" t="s">
        <v>48</v>
      </c>
    </row>
    <row r="56">
      <c r="A56" s="6">
        <v>2.5012916E7</v>
      </c>
      <c r="B56" s="6" t="s">
        <v>179</v>
      </c>
      <c r="C56" s="6" t="s">
        <v>105</v>
      </c>
      <c r="D56" s="6" t="s">
        <v>180</v>
      </c>
      <c r="E56" s="6"/>
      <c r="F56" s="6" t="s">
        <v>181</v>
      </c>
      <c r="G56" s="6" t="s">
        <v>48</v>
      </c>
    </row>
    <row r="57">
      <c r="A57" s="6">
        <v>2.5012924E7</v>
      </c>
      <c r="B57" s="6" t="s">
        <v>182</v>
      </c>
      <c r="C57" s="6" t="s">
        <v>105</v>
      </c>
      <c r="D57" s="6" t="s">
        <v>183</v>
      </c>
      <c r="E57" s="6"/>
      <c r="F57" s="6" t="s">
        <v>181</v>
      </c>
      <c r="G57" s="6" t="s">
        <v>48</v>
      </c>
    </row>
    <row r="58">
      <c r="A58" s="6">
        <v>2.5012932E7</v>
      </c>
      <c r="B58" s="6" t="s">
        <v>184</v>
      </c>
      <c r="C58" s="6" t="s">
        <v>105</v>
      </c>
      <c r="D58" s="6" t="s">
        <v>185</v>
      </c>
      <c r="E58" s="6"/>
      <c r="F58" s="6" t="s">
        <v>186</v>
      </c>
      <c r="G58" s="6" t="s">
        <v>48</v>
      </c>
    </row>
    <row r="59">
      <c r="A59" s="6">
        <v>2.501294E7</v>
      </c>
      <c r="B59" s="6" t="s">
        <v>187</v>
      </c>
      <c r="C59" s="6" t="s">
        <v>105</v>
      </c>
      <c r="D59" s="6" t="s">
        <v>188</v>
      </c>
      <c r="E59" s="6"/>
      <c r="F59" s="6" t="s">
        <v>189</v>
      </c>
      <c r="G59" s="6" t="s">
        <v>48</v>
      </c>
    </row>
    <row r="60">
      <c r="A60" s="6">
        <v>2.5012959E7</v>
      </c>
      <c r="B60" s="6" t="s">
        <v>190</v>
      </c>
      <c r="C60" s="6" t="s">
        <v>105</v>
      </c>
      <c r="D60" s="6" t="s">
        <v>191</v>
      </c>
      <c r="E60" s="6"/>
      <c r="F60" s="6" t="s">
        <v>181</v>
      </c>
      <c r="G60" s="6" t="s">
        <v>48</v>
      </c>
    </row>
    <row r="61">
      <c r="A61" s="6">
        <v>2.5012967E7</v>
      </c>
      <c r="B61" s="6" t="s">
        <v>141</v>
      </c>
      <c r="C61" s="7"/>
      <c r="D61" s="6" t="s">
        <v>192</v>
      </c>
      <c r="E61" s="6"/>
      <c r="F61" s="6" t="s">
        <v>181</v>
      </c>
      <c r="G61" s="6" t="s">
        <v>48</v>
      </c>
    </row>
    <row r="62">
      <c r="A62" s="6">
        <v>2.501384E7</v>
      </c>
      <c r="B62" s="6" t="s">
        <v>193</v>
      </c>
      <c r="C62" s="6" t="s">
        <v>92</v>
      </c>
      <c r="D62" s="6" t="s">
        <v>194</v>
      </c>
      <c r="E62" s="6"/>
      <c r="F62" s="6" t="s">
        <v>195</v>
      </c>
      <c r="G62" s="6" t="s">
        <v>48</v>
      </c>
    </row>
    <row r="63">
      <c r="A63" s="6">
        <v>2.5013866E7</v>
      </c>
      <c r="B63" s="6" t="s">
        <v>196</v>
      </c>
      <c r="C63" s="7"/>
      <c r="D63" s="6" t="s">
        <v>197</v>
      </c>
      <c r="E63" s="6"/>
      <c r="F63" s="6" t="s">
        <v>195</v>
      </c>
      <c r="G63" s="6" t="s">
        <v>48</v>
      </c>
    </row>
    <row r="64">
      <c r="A64" s="6">
        <v>2.5014226E7</v>
      </c>
      <c r="B64" s="6" t="s">
        <v>198</v>
      </c>
      <c r="C64" s="6" t="s">
        <v>92</v>
      </c>
      <c r="D64" s="6" t="s">
        <v>199</v>
      </c>
      <c r="E64" s="6"/>
      <c r="F64" s="6" t="s">
        <v>200</v>
      </c>
      <c r="G64" s="6" t="s">
        <v>48</v>
      </c>
    </row>
    <row r="65">
      <c r="A65" s="6">
        <v>2.5014412E7</v>
      </c>
      <c r="B65" s="6" t="s">
        <v>201</v>
      </c>
      <c r="C65" s="6" t="s">
        <v>202</v>
      </c>
      <c r="D65" s="6" t="s">
        <v>203</v>
      </c>
      <c r="E65" s="6"/>
      <c r="F65" s="6" t="s">
        <v>204</v>
      </c>
      <c r="G65" s="6" t="s">
        <v>48</v>
      </c>
    </row>
    <row r="66">
      <c r="A66" s="6">
        <v>2.5014692E7</v>
      </c>
      <c r="B66" s="6" t="s">
        <v>205</v>
      </c>
      <c r="C66" s="6" t="s">
        <v>206</v>
      </c>
      <c r="D66" s="6" t="s">
        <v>207</v>
      </c>
      <c r="E66" s="6"/>
      <c r="F66" s="6" t="s">
        <v>208</v>
      </c>
      <c r="G66" s="6" t="s">
        <v>48</v>
      </c>
    </row>
    <row r="67">
      <c r="A67" s="6">
        <v>2.5014951E7</v>
      </c>
      <c r="B67" s="6" t="s">
        <v>209</v>
      </c>
      <c r="C67" s="6" t="s">
        <v>202</v>
      </c>
      <c r="D67" s="6" t="s">
        <v>210</v>
      </c>
      <c r="E67" s="6"/>
      <c r="F67" s="6" t="s">
        <v>211</v>
      </c>
      <c r="G67" s="6" t="s">
        <v>48</v>
      </c>
    </row>
    <row r="68">
      <c r="A68" s="6">
        <v>2.501496E7</v>
      </c>
      <c r="B68" s="6" t="s">
        <v>212</v>
      </c>
      <c r="C68" s="6" t="s">
        <v>202</v>
      </c>
      <c r="D68" s="6" t="s">
        <v>213</v>
      </c>
      <c r="E68" s="6"/>
      <c r="F68" s="6" t="s">
        <v>211</v>
      </c>
      <c r="G68" s="6" t="s">
        <v>48</v>
      </c>
    </row>
    <row r="69">
      <c r="A69" s="6">
        <v>2.501532E7</v>
      </c>
      <c r="B69" s="6" t="s">
        <v>214</v>
      </c>
      <c r="C69" s="6" t="s">
        <v>92</v>
      </c>
      <c r="D69" s="6" t="s">
        <v>215</v>
      </c>
      <c r="E69" s="6"/>
      <c r="F69" s="6" t="s">
        <v>216</v>
      </c>
      <c r="G69" s="6" t="s">
        <v>48</v>
      </c>
    </row>
    <row r="70">
      <c r="A70" s="6">
        <v>2.5015346E7</v>
      </c>
      <c r="B70" s="6" t="s">
        <v>217</v>
      </c>
      <c r="C70" s="7"/>
      <c r="D70" s="6" t="s">
        <v>218</v>
      </c>
      <c r="E70" s="6"/>
      <c r="F70" s="6" t="s">
        <v>216</v>
      </c>
      <c r="G70" s="6" t="s">
        <v>48</v>
      </c>
    </row>
    <row r="71">
      <c r="A71" s="6">
        <v>2.5015869E7</v>
      </c>
      <c r="B71" s="6" t="s">
        <v>219</v>
      </c>
      <c r="C71" s="6" t="s">
        <v>92</v>
      </c>
      <c r="D71" s="6" t="s">
        <v>220</v>
      </c>
      <c r="E71" s="6"/>
      <c r="F71" s="6" t="s">
        <v>221</v>
      </c>
      <c r="G71" s="6" t="s">
        <v>48</v>
      </c>
    </row>
    <row r="72">
      <c r="A72" s="6">
        <v>2.5015885E7</v>
      </c>
      <c r="B72" s="6" t="s">
        <v>222</v>
      </c>
      <c r="C72" s="6" t="s">
        <v>92</v>
      </c>
      <c r="D72" s="6" t="s">
        <v>223</v>
      </c>
      <c r="E72" s="6"/>
      <c r="F72" s="6" t="s">
        <v>221</v>
      </c>
      <c r="G72" s="6" t="s">
        <v>48</v>
      </c>
    </row>
    <row r="73">
      <c r="A73" s="6">
        <v>2.5015893E7</v>
      </c>
      <c r="B73" s="6" t="s">
        <v>224</v>
      </c>
      <c r="C73" s="6" t="s">
        <v>92</v>
      </c>
      <c r="D73" s="6" t="s">
        <v>225</v>
      </c>
      <c r="E73" s="6"/>
      <c r="F73" s="6" t="s">
        <v>221</v>
      </c>
      <c r="G73" s="6" t="s">
        <v>48</v>
      </c>
    </row>
    <row r="74">
      <c r="A74" s="6">
        <v>2.5016024E7</v>
      </c>
      <c r="B74" s="6" t="s">
        <v>226</v>
      </c>
      <c r="C74" s="6" t="s">
        <v>92</v>
      </c>
      <c r="D74" s="6" t="s">
        <v>227</v>
      </c>
      <c r="E74" s="6"/>
      <c r="F74" s="6" t="s">
        <v>221</v>
      </c>
      <c r="G74" s="6" t="s">
        <v>48</v>
      </c>
    </row>
    <row r="75">
      <c r="A75" s="6">
        <v>2.5016032E7</v>
      </c>
      <c r="B75" s="6" t="s">
        <v>228</v>
      </c>
      <c r="C75" s="6" t="s">
        <v>92</v>
      </c>
      <c r="D75" s="6" t="s">
        <v>229</v>
      </c>
      <c r="E75" s="6"/>
      <c r="F75" s="6" t="s">
        <v>221</v>
      </c>
      <c r="G75" s="6" t="s">
        <v>48</v>
      </c>
    </row>
    <row r="76">
      <c r="A76" s="6">
        <v>2.5016059E7</v>
      </c>
      <c r="B76" s="6" t="s">
        <v>230</v>
      </c>
      <c r="C76" s="6" t="s">
        <v>92</v>
      </c>
      <c r="D76" s="6" t="s">
        <v>231</v>
      </c>
      <c r="E76" s="6"/>
      <c r="F76" s="6" t="s">
        <v>232</v>
      </c>
      <c r="G76" s="6" t="s">
        <v>48</v>
      </c>
    </row>
    <row r="77">
      <c r="A77" s="6">
        <v>2.5016075E7</v>
      </c>
      <c r="B77" s="6" t="s">
        <v>233</v>
      </c>
      <c r="C77" s="7"/>
      <c r="D77" s="6" t="s">
        <v>234</v>
      </c>
      <c r="E77" s="6"/>
      <c r="F77" s="6" t="s">
        <v>221</v>
      </c>
      <c r="G77" s="6" t="s">
        <v>48</v>
      </c>
    </row>
    <row r="78">
      <c r="A78" s="6">
        <v>2.5016083E7</v>
      </c>
      <c r="B78" s="6" t="s">
        <v>235</v>
      </c>
      <c r="C78" s="7"/>
      <c r="D78" s="6" t="s">
        <v>236</v>
      </c>
      <c r="E78" s="6"/>
      <c r="F78" s="6" t="s">
        <v>221</v>
      </c>
      <c r="G78" s="6" t="s">
        <v>48</v>
      </c>
    </row>
    <row r="79">
      <c r="A79" s="6">
        <v>2.5016105E7</v>
      </c>
      <c r="B79" s="6" t="s">
        <v>237</v>
      </c>
      <c r="C79" s="6" t="s">
        <v>92</v>
      </c>
      <c r="D79" s="6" t="s">
        <v>238</v>
      </c>
      <c r="E79" s="6"/>
      <c r="F79" s="6" t="s">
        <v>239</v>
      </c>
      <c r="G79" s="6" t="s">
        <v>48</v>
      </c>
    </row>
    <row r="80">
      <c r="A80" s="6">
        <v>2.5016156E7</v>
      </c>
      <c r="B80" s="6" t="s">
        <v>240</v>
      </c>
      <c r="C80" s="7"/>
      <c r="D80" s="6" t="s">
        <v>241</v>
      </c>
      <c r="E80" s="6"/>
      <c r="F80" s="6" t="s">
        <v>221</v>
      </c>
      <c r="G80" s="6" t="s">
        <v>48</v>
      </c>
    </row>
    <row r="81">
      <c r="A81" s="6">
        <v>2.5016164E7</v>
      </c>
      <c r="B81" s="6" t="s">
        <v>242</v>
      </c>
      <c r="C81" s="6" t="s">
        <v>92</v>
      </c>
      <c r="D81" s="6" t="s">
        <v>243</v>
      </c>
      <c r="E81" s="6"/>
      <c r="F81" s="6" t="s">
        <v>244</v>
      </c>
      <c r="G81" s="6" t="s">
        <v>48</v>
      </c>
    </row>
    <row r="82">
      <c r="A82" s="6">
        <v>2.5017071E7</v>
      </c>
      <c r="B82" s="6" t="s">
        <v>245</v>
      </c>
      <c r="C82" s="6" t="s">
        <v>202</v>
      </c>
      <c r="D82" s="6" t="s">
        <v>246</v>
      </c>
      <c r="E82" s="6"/>
      <c r="F82" s="6" t="s">
        <v>247</v>
      </c>
      <c r="G82" s="6" t="s">
        <v>48</v>
      </c>
    </row>
    <row r="83">
      <c r="A83" s="6">
        <v>2.501708E7</v>
      </c>
      <c r="B83" s="6" t="s">
        <v>248</v>
      </c>
      <c r="C83" s="6" t="s">
        <v>202</v>
      </c>
      <c r="D83" s="6" t="s">
        <v>249</v>
      </c>
      <c r="E83" s="6"/>
      <c r="F83" s="6" t="s">
        <v>247</v>
      </c>
      <c r="G83" s="6" t="s">
        <v>48</v>
      </c>
    </row>
    <row r="84">
      <c r="A84" s="6">
        <v>2.5017438E7</v>
      </c>
      <c r="B84" s="6" t="s">
        <v>250</v>
      </c>
      <c r="C84" s="6" t="s">
        <v>202</v>
      </c>
      <c r="D84" s="6" t="s">
        <v>251</v>
      </c>
      <c r="E84" s="6"/>
      <c r="F84" s="6" t="s">
        <v>252</v>
      </c>
      <c r="G84" s="6" t="s">
        <v>48</v>
      </c>
    </row>
    <row r="85">
      <c r="A85" s="6">
        <v>2.501806E7</v>
      </c>
      <c r="B85" s="6" t="s">
        <v>253</v>
      </c>
      <c r="C85" s="7"/>
      <c r="D85" s="6" t="s">
        <v>254</v>
      </c>
      <c r="E85" s="6"/>
      <c r="F85" s="6" t="s">
        <v>255</v>
      </c>
      <c r="G85" s="6" t="s">
        <v>48</v>
      </c>
    </row>
    <row r="86">
      <c r="A86" s="6">
        <v>2.5018078E7</v>
      </c>
      <c r="B86" s="6" t="s">
        <v>256</v>
      </c>
      <c r="C86" s="6" t="s">
        <v>202</v>
      </c>
      <c r="D86" s="6" t="s">
        <v>257</v>
      </c>
      <c r="E86" s="6"/>
      <c r="F86" s="6" t="s">
        <v>255</v>
      </c>
      <c r="G86" s="6" t="s">
        <v>48</v>
      </c>
    </row>
    <row r="87">
      <c r="A87" s="6">
        <v>2.5018094E7</v>
      </c>
      <c r="B87" s="6" t="s">
        <v>258</v>
      </c>
      <c r="C87" s="6" t="s">
        <v>202</v>
      </c>
      <c r="D87" s="6" t="s">
        <v>259</v>
      </c>
      <c r="E87" s="6"/>
      <c r="F87" s="6" t="s">
        <v>260</v>
      </c>
      <c r="G87" s="6" t="s">
        <v>48</v>
      </c>
    </row>
    <row r="88">
      <c r="A88" s="6">
        <v>2.5018124E7</v>
      </c>
      <c r="B88" s="6" t="s">
        <v>261</v>
      </c>
      <c r="C88" s="6" t="s">
        <v>202</v>
      </c>
      <c r="D88" s="6" t="s">
        <v>262</v>
      </c>
      <c r="E88" s="6"/>
      <c r="F88" s="6" t="s">
        <v>255</v>
      </c>
      <c r="G88" s="6" t="s">
        <v>48</v>
      </c>
    </row>
    <row r="89">
      <c r="A89" s="6">
        <v>2.5018132E7</v>
      </c>
      <c r="B89" s="6" t="s">
        <v>263</v>
      </c>
      <c r="C89" s="6" t="s">
        <v>202</v>
      </c>
      <c r="D89" s="6" t="s">
        <v>264</v>
      </c>
      <c r="E89" s="6"/>
      <c r="F89" s="6" t="s">
        <v>255</v>
      </c>
      <c r="G89" s="6" t="s">
        <v>48</v>
      </c>
    </row>
    <row r="90">
      <c r="A90" s="6">
        <v>2.501814E7</v>
      </c>
      <c r="B90" s="6" t="s">
        <v>265</v>
      </c>
      <c r="C90" s="6" t="s">
        <v>202</v>
      </c>
      <c r="D90" s="6" t="s">
        <v>266</v>
      </c>
      <c r="E90" s="6"/>
      <c r="F90" s="6" t="s">
        <v>255</v>
      </c>
      <c r="G90" s="6" t="s">
        <v>48</v>
      </c>
    </row>
    <row r="91">
      <c r="A91" s="6">
        <v>2.5018183E7</v>
      </c>
      <c r="B91" s="6" t="s">
        <v>267</v>
      </c>
      <c r="C91" s="7"/>
      <c r="D91" s="6" t="s">
        <v>268</v>
      </c>
      <c r="E91" s="6"/>
      <c r="F91" s="6" t="s">
        <v>255</v>
      </c>
      <c r="G91" s="6" t="s">
        <v>48</v>
      </c>
    </row>
    <row r="92">
      <c r="A92" s="6">
        <v>2.5018191E7</v>
      </c>
      <c r="B92" s="6" t="s">
        <v>269</v>
      </c>
      <c r="C92" s="7"/>
      <c r="D92" s="6" t="s">
        <v>270</v>
      </c>
      <c r="E92" s="6"/>
      <c r="F92" s="6" t="s">
        <v>255</v>
      </c>
      <c r="G92" s="6" t="s">
        <v>48</v>
      </c>
    </row>
    <row r="93">
      <c r="A93" s="6">
        <v>2.5018221E7</v>
      </c>
      <c r="B93" s="6" t="s">
        <v>271</v>
      </c>
      <c r="C93" s="6" t="s">
        <v>202</v>
      </c>
      <c r="D93" s="6" t="s">
        <v>272</v>
      </c>
      <c r="E93" s="6"/>
      <c r="F93" s="6" t="s">
        <v>255</v>
      </c>
      <c r="G93" s="6" t="s">
        <v>48</v>
      </c>
    </row>
    <row r="94">
      <c r="A94" s="6">
        <v>2.5018256E7</v>
      </c>
      <c r="B94" s="6" t="s">
        <v>273</v>
      </c>
      <c r="C94" s="6" t="s">
        <v>202</v>
      </c>
      <c r="D94" s="6" t="s">
        <v>274</v>
      </c>
      <c r="E94" s="6"/>
      <c r="F94" s="6" t="s">
        <v>255</v>
      </c>
      <c r="G94" s="6" t="s">
        <v>48</v>
      </c>
    </row>
    <row r="95">
      <c r="A95" s="6">
        <v>2.5018264E7</v>
      </c>
      <c r="B95" s="6" t="s">
        <v>275</v>
      </c>
      <c r="C95" s="6" t="s">
        <v>202</v>
      </c>
      <c r="D95" s="6" t="s">
        <v>276</v>
      </c>
      <c r="E95" s="6"/>
      <c r="F95" s="6" t="s">
        <v>255</v>
      </c>
      <c r="G95" s="6" t="s">
        <v>48</v>
      </c>
    </row>
    <row r="96">
      <c r="A96" s="6">
        <v>2.5018272E7</v>
      </c>
      <c r="B96" s="6" t="s">
        <v>277</v>
      </c>
      <c r="C96" s="7"/>
      <c r="D96" s="6" t="s">
        <v>278</v>
      </c>
      <c r="E96" s="6"/>
      <c r="F96" s="6" t="s">
        <v>255</v>
      </c>
      <c r="G96" s="6" t="s">
        <v>48</v>
      </c>
    </row>
    <row r="97">
      <c r="A97" s="6">
        <v>2.501828E7</v>
      </c>
      <c r="B97" s="6" t="s">
        <v>279</v>
      </c>
      <c r="C97" s="6" t="s">
        <v>202</v>
      </c>
      <c r="D97" s="6" t="s">
        <v>280</v>
      </c>
      <c r="E97" s="6"/>
      <c r="F97" s="6" t="s">
        <v>255</v>
      </c>
      <c r="G97" s="6" t="s">
        <v>48</v>
      </c>
    </row>
    <row r="98">
      <c r="A98" s="6">
        <v>2.5018582E7</v>
      </c>
      <c r="B98" s="6" t="s">
        <v>281</v>
      </c>
      <c r="C98" s="6" t="s">
        <v>202</v>
      </c>
      <c r="D98" s="6" t="s">
        <v>282</v>
      </c>
      <c r="E98" s="6"/>
      <c r="F98" s="6" t="s">
        <v>255</v>
      </c>
      <c r="G98" s="6" t="s">
        <v>48</v>
      </c>
    </row>
    <row r="99">
      <c r="A99" s="6">
        <v>2.5018639E7</v>
      </c>
      <c r="B99" s="6" t="s">
        <v>283</v>
      </c>
      <c r="C99" s="6" t="s">
        <v>202</v>
      </c>
      <c r="D99" s="6" t="s">
        <v>284</v>
      </c>
      <c r="E99" s="6"/>
      <c r="F99" s="6" t="s">
        <v>255</v>
      </c>
      <c r="G99" s="6" t="s">
        <v>48</v>
      </c>
    </row>
    <row r="100">
      <c r="A100" s="6">
        <v>2.5019228E7</v>
      </c>
      <c r="B100" s="6" t="s">
        <v>285</v>
      </c>
      <c r="C100" s="6" t="s">
        <v>202</v>
      </c>
      <c r="D100" s="6" t="s">
        <v>286</v>
      </c>
      <c r="E100" s="6"/>
      <c r="F100" s="6" t="s">
        <v>255</v>
      </c>
      <c r="G100" s="6" t="s">
        <v>48</v>
      </c>
    </row>
    <row r="101">
      <c r="A101" s="6">
        <v>2.5019538E7</v>
      </c>
      <c r="B101" s="6" t="s">
        <v>287</v>
      </c>
      <c r="C101" s="6" t="s">
        <v>202</v>
      </c>
      <c r="D101" s="6" t="s">
        <v>288</v>
      </c>
      <c r="E101" s="6"/>
      <c r="F101" s="6" t="s">
        <v>289</v>
      </c>
      <c r="G101" s="6" t="s">
        <v>48</v>
      </c>
    </row>
    <row r="102">
      <c r="A102" s="6">
        <v>2.5019597E7</v>
      </c>
      <c r="B102" s="6" t="s">
        <v>290</v>
      </c>
      <c r="C102" s="6" t="s">
        <v>202</v>
      </c>
      <c r="D102" s="6" t="s">
        <v>291</v>
      </c>
      <c r="E102" s="6"/>
      <c r="F102" s="6" t="s">
        <v>292</v>
      </c>
      <c r="G102" s="6" t="s">
        <v>48</v>
      </c>
    </row>
    <row r="103">
      <c r="A103" s="6">
        <v>2.501974E7</v>
      </c>
      <c r="B103" s="6" t="s">
        <v>293</v>
      </c>
      <c r="C103" s="6" t="s">
        <v>202</v>
      </c>
      <c r="D103" s="6" t="s">
        <v>294</v>
      </c>
      <c r="E103" s="6"/>
      <c r="F103" s="6" t="s">
        <v>295</v>
      </c>
      <c r="G103" s="6" t="s">
        <v>48</v>
      </c>
    </row>
    <row r="104">
      <c r="A104" s="6">
        <v>2.5019813E7</v>
      </c>
      <c r="B104" s="6" t="s">
        <v>296</v>
      </c>
      <c r="C104" s="6" t="s">
        <v>206</v>
      </c>
      <c r="D104" s="6" t="s">
        <v>297</v>
      </c>
      <c r="E104" s="6"/>
      <c r="F104" s="6" t="s">
        <v>298</v>
      </c>
      <c r="G104" s="6" t="s">
        <v>48</v>
      </c>
    </row>
    <row r="105">
      <c r="A105" s="6">
        <v>2.5020102E7</v>
      </c>
      <c r="B105" s="6" t="s">
        <v>299</v>
      </c>
      <c r="C105" s="6" t="s">
        <v>206</v>
      </c>
      <c r="D105" s="6" t="s">
        <v>300</v>
      </c>
      <c r="E105" s="6"/>
      <c r="F105" s="6" t="s">
        <v>301</v>
      </c>
      <c r="G105" s="6" t="s">
        <v>48</v>
      </c>
    </row>
    <row r="106">
      <c r="A106" s="6">
        <v>2.5020366E7</v>
      </c>
      <c r="B106" s="6" t="s">
        <v>302</v>
      </c>
      <c r="C106" s="6" t="s">
        <v>206</v>
      </c>
      <c r="D106" s="6" t="s">
        <v>303</v>
      </c>
      <c r="E106" s="6"/>
      <c r="F106" s="6" t="s">
        <v>304</v>
      </c>
      <c r="G106" s="6" t="s">
        <v>48</v>
      </c>
    </row>
    <row r="107">
      <c r="A107" s="6">
        <v>2.5020374E7</v>
      </c>
      <c r="B107" s="6" t="s">
        <v>305</v>
      </c>
      <c r="C107" s="6" t="s">
        <v>206</v>
      </c>
      <c r="D107" s="6" t="s">
        <v>306</v>
      </c>
      <c r="E107" s="6"/>
      <c r="F107" s="6" t="s">
        <v>307</v>
      </c>
      <c r="G107" s="6" t="s">
        <v>48</v>
      </c>
    </row>
    <row r="108">
      <c r="A108" s="6">
        <v>2.502065E7</v>
      </c>
      <c r="B108" s="6" t="s">
        <v>308</v>
      </c>
      <c r="C108" s="7"/>
      <c r="D108" s="6" t="s">
        <v>309</v>
      </c>
      <c r="E108" s="6"/>
      <c r="F108" s="6" t="s">
        <v>310</v>
      </c>
      <c r="G108" s="6" t="s">
        <v>48</v>
      </c>
    </row>
    <row r="109">
      <c r="A109" s="6">
        <v>2.5020668E7</v>
      </c>
      <c r="B109" s="6" t="s">
        <v>311</v>
      </c>
      <c r="C109" s="7"/>
      <c r="D109" s="6" t="s">
        <v>312</v>
      </c>
      <c r="E109" s="6"/>
      <c r="F109" s="6" t="s">
        <v>310</v>
      </c>
      <c r="G109" s="6" t="s">
        <v>48</v>
      </c>
    </row>
    <row r="110">
      <c r="A110" s="6">
        <v>2.5020854E7</v>
      </c>
      <c r="B110" s="6" t="s">
        <v>313</v>
      </c>
      <c r="C110" s="6" t="s">
        <v>206</v>
      </c>
      <c r="D110" s="6" t="s">
        <v>314</v>
      </c>
      <c r="E110" s="6"/>
      <c r="F110" s="6" t="s">
        <v>310</v>
      </c>
      <c r="G110" s="6" t="s">
        <v>48</v>
      </c>
    </row>
    <row r="111">
      <c r="A111" s="6">
        <v>2.502087E7</v>
      </c>
      <c r="B111" s="6" t="s">
        <v>315</v>
      </c>
      <c r="C111" s="7"/>
      <c r="D111" s="6" t="s">
        <v>316</v>
      </c>
      <c r="E111" s="6"/>
      <c r="F111" s="6" t="s">
        <v>310</v>
      </c>
      <c r="G111" s="6" t="s">
        <v>48</v>
      </c>
    </row>
    <row r="112">
      <c r="A112" s="6">
        <v>2.5020889E7</v>
      </c>
      <c r="B112" s="6" t="s">
        <v>317</v>
      </c>
      <c r="C112" s="6" t="s">
        <v>206</v>
      </c>
      <c r="D112" s="6" t="s">
        <v>318</v>
      </c>
      <c r="E112" s="6"/>
      <c r="F112" s="6" t="s">
        <v>310</v>
      </c>
      <c r="G112" s="6" t="s">
        <v>48</v>
      </c>
    </row>
    <row r="113">
      <c r="A113" s="6">
        <v>2.5020897E7</v>
      </c>
      <c r="B113" s="6" t="s">
        <v>319</v>
      </c>
      <c r="C113" s="7"/>
      <c r="D113" s="6" t="s">
        <v>320</v>
      </c>
      <c r="E113" s="6"/>
      <c r="F113" s="6" t="s">
        <v>310</v>
      </c>
      <c r="G113" s="6" t="s">
        <v>48</v>
      </c>
    </row>
    <row r="114">
      <c r="A114" s="6">
        <v>2.50209E7</v>
      </c>
      <c r="B114" s="6" t="s">
        <v>321</v>
      </c>
      <c r="C114" s="6" t="s">
        <v>206</v>
      </c>
      <c r="D114" s="6" t="s">
        <v>322</v>
      </c>
      <c r="E114" s="6"/>
      <c r="F114" s="6" t="s">
        <v>310</v>
      </c>
      <c r="G114" s="6" t="s">
        <v>48</v>
      </c>
    </row>
    <row r="115">
      <c r="A115" s="6">
        <v>2.5020927E7</v>
      </c>
      <c r="B115" s="6" t="s">
        <v>323</v>
      </c>
      <c r="C115" s="6" t="s">
        <v>206</v>
      </c>
      <c r="D115" s="6" t="s">
        <v>324</v>
      </c>
      <c r="E115" s="6"/>
      <c r="F115" s="6" t="s">
        <v>310</v>
      </c>
      <c r="G115" s="6" t="s">
        <v>48</v>
      </c>
    </row>
    <row r="116">
      <c r="A116" s="6">
        <v>2.5020935E7</v>
      </c>
      <c r="B116" s="6" t="s">
        <v>325</v>
      </c>
      <c r="C116" s="6" t="s">
        <v>206</v>
      </c>
      <c r="D116" s="6" t="s">
        <v>326</v>
      </c>
      <c r="E116" s="6"/>
      <c r="F116" s="6" t="s">
        <v>310</v>
      </c>
      <c r="G116" s="6" t="s">
        <v>48</v>
      </c>
    </row>
    <row r="117">
      <c r="A117" s="6">
        <v>2.502096E7</v>
      </c>
      <c r="B117" s="6" t="s">
        <v>327</v>
      </c>
      <c r="C117" s="6" t="s">
        <v>206</v>
      </c>
      <c r="D117" s="6" t="s">
        <v>328</v>
      </c>
      <c r="E117" s="6"/>
      <c r="F117" s="6" t="s">
        <v>310</v>
      </c>
      <c r="G117" s="6" t="s">
        <v>48</v>
      </c>
    </row>
    <row r="118">
      <c r="A118" s="6">
        <v>2.5020978E7</v>
      </c>
      <c r="B118" s="6" t="s">
        <v>329</v>
      </c>
      <c r="C118" s="6" t="s">
        <v>206</v>
      </c>
      <c r="D118" s="6" t="s">
        <v>330</v>
      </c>
      <c r="E118" s="6"/>
      <c r="F118" s="6" t="s">
        <v>310</v>
      </c>
      <c r="G118" s="6" t="s">
        <v>48</v>
      </c>
    </row>
    <row r="119">
      <c r="A119" s="6">
        <v>2.5020986E7</v>
      </c>
      <c r="B119" s="6" t="s">
        <v>331</v>
      </c>
      <c r="C119" s="6" t="s">
        <v>206</v>
      </c>
      <c r="D119" s="6" t="s">
        <v>332</v>
      </c>
      <c r="E119" s="6"/>
      <c r="F119" s="6" t="s">
        <v>310</v>
      </c>
      <c r="G119" s="6" t="s">
        <v>48</v>
      </c>
    </row>
    <row r="120">
      <c r="A120" s="6">
        <v>2.5021427E7</v>
      </c>
      <c r="B120" s="6" t="s">
        <v>333</v>
      </c>
      <c r="C120" s="6" t="s">
        <v>206</v>
      </c>
      <c r="D120" s="6" t="s">
        <v>334</v>
      </c>
      <c r="E120" s="6"/>
      <c r="F120" s="6" t="s">
        <v>310</v>
      </c>
      <c r="G120" s="6" t="s">
        <v>48</v>
      </c>
    </row>
    <row r="121">
      <c r="A121" s="6">
        <v>2.5022059E7</v>
      </c>
      <c r="B121" s="6" t="s">
        <v>335</v>
      </c>
      <c r="C121" s="6" t="s">
        <v>206</v>
      </c>
      <c r="D121" s="6" t="s">
        <v>336</v>
      </c>
      <c r="E121" s="6"/>
      <c r="F121" s="6" t="s">
        <v>337</v>
      </c>
      <c r="G121" s="6" t="s">
        <v>48</v>
      </c>
    </row>
    <row r="122">
      <c r="A122" s="6">
        <v>2.5022296E7</v>
      </c>
      <c r="B122" s="6" t="s">
        <v>338</v>
      </c>
      <c r="C122" s="6" t="s">
        <v>206</v>
      </c>
      <c r="D122" s="6" t="s">
        <v>339</v>
      </c>
      <c r="E122" s="6"/>
      <c r="F122" s="6" t="s">
        <v>340</v>
      </c>
      <c r="G122" s="6" t="s">
        <v>48</v>
      </c>
    </row>
    <row r="123">
      <c r="A123" s="6">
        <v>2.5022652E7</v>
      </c>
      <c r="B123" s="6" t="s">
        <v>341</v>
      </c>
      <c r="C123" s="6" t="s">
        <v>206</v>
      </c>
      <c r="D123" s="6" t="s">
        <v>342</v>
      </c>
      <c r="E123" s="6"/>
      <c r="F123" s="6" t="s">
        <v>343</v>
      </c>
      <c r="G123" s="6" t="s">
        <v>48</v>
      </c>
    </row>
    <row r="124">
      <c r="A124" s="6">
        <v>2.5023187E7</v>
      </c>
      <c r="B124" s="6" t="s">
        <v>344</v>
      </c>
      <c r="C124" s="6" t="s">
        <v>206</v>
      </c>
      <c r="D124" s="6" t="s">
        <v>345</v>
      </c>
      <c r="E124" s="6"/>
      <c r="F124" s="6" t="s">
        <v>346</v>
      </c>
      <c r="G124" s="6" t="s">
        <v>48</v>
      </c>
    </row>
    <row r="125">
      <c r="A125" s="6">
        <v>2.5023489E7</v>
      </c>
      <c r="B125" s="6" t="s">
        <v>347</v>
      </c>
      <c r="C125" s="6" t="s">
        <v>348</v>
      </c>
      <c r="D125" s="6" t="s">
        <v>349</v>
      </c>
      <c r="E125" s="6"/>
      <c r="F125" s="6" t="s">
        <v>350</v>
      </c>
      <c r="G125" s="6" t="s">
        <v>48</v>
      </c>
    </row>
    <row r="126">
      <c r="A126" s="6">
        <v>2.5023896E7</v>
      </c>
      <c r="B126" s="6" t="s">
        <v>351</v>
      </c>
      <c r="C126" s="6" t="s">
        <v>348</v>
      </c>
      <c r="D126" s="6" t="s">
        <v>352</v>
      </c>
      <c r="E126" s="6"/>
      <c r="F126" s="6" t="s">
        <v>353</v>
      </c>
      <c r="G126" s="6" t="s">
        <v>48</v>
      </c>
    </row>
    <row r="127">
      <c r="A127" s="6">
        <v>2.5024175E7</v>
      </c>
      <c r="B127" s="6" t="s">
        <v>354</v>
      </c>
      <c r="C127" s="6" t="s">
        <v>206</v>
      </c>
      <c r="D127" s="6" t="s">
        <v>355</v>
      </c>
      <c r="E127" s="6"/>
      <c r="F127" s="6" t="s">
        <v>356</v>
      </c>
      <c r="G127" s="6" t="s">
        <v>48</v>
      </c>
    </row>
    <row r="128">
      <c r="A128" s="6">
        <v>2.5024183E7</v>
      </c>
      <c r="B128" s="6" t="s">
        <v>357</v>
      </c>
      <c r="C128" s="7"/>
      <c r="D128" s="6" t="s">
        <v>358</v>
      </c>
      <c r="E128" s="6"/>
      <c r="F128" s="6" t="s">
        <v>356</v>
      </c>
      <c r="G128" s="6" t="s">
        <v>48</v>
      </c>
    </row>
    <row r="129">
      <c r="A129" s="6">
        <v>2.5024523E7</v>
      </c>
      <c r="B129" s="6" t="s">
        <v>359</v>
      </c>
      <c r="C129" s="6" t="s">
        <v>348</v>
      </c>
      <c r="D129" s="6" t="s">
        <v>360</v>
      </c>
      <c r="E129" s="6"/>
      <c r="F129" s="6" t="s">
        <v>361</v>
      </c>
      <c r="G129" s="6" t="s">
        <v>48</v>
      </c>
    </row>
    <row r="130">
      <c r="A130" s="6">
        <v>2.5024558E7</v>
      </c>
      <c r="B130" s="6" t="s">
        <v>362</v>
      </c>
      <c r="C130" s="6" t="s">
        <v>348</v>
      </c>
      <c r="D130" s="6" t="s">
        <v>363</v>
      </c>
      <c r="E130" s="6"/>
      <c r="F130" s="6" t="s">
        <v>361</v>
      </c>
      <c r="G130" s="6" t="s">
        <v>48</v>
      </c>
    </row>
    <row r="131">
      <c r="A131" s="6">
        <v>2.5025368E7</v>
      </c>
      <c r="B131" s="6" t="s">
        <v>364</v>
      </c>
      <c r="C131" s="6" t="s">
        <v>206</v>
      </c>
      <c r="D131" s="6" t="s">
        <v>365</v>
      </c>
      <c r="E131" s="6"/>
      <c r="F131" s="6" t="s">
        <v>366</v>
      </c>
      <c r="G131" s="6" t="s">
        <v>48</v>
      </c>
    </row>
    <row r="132">
      <c r="A132" s="6">
        <v>2.5025635E7</v>
      </c>
      <c r="B132" s="6" t="s">
        <v>367</v>
      </c>
      <c r="C132" s="6" t="s">
        <v>348</v>
      </c>
      <c r="D132" s="6" t="s">
        <v>368</v>
      </c>
      <c r="E132" s="6"/>
      <c r="F132" s="6" t="s">
        <v>369</v>
      </c>
      <c r="G132" s="6" t="s">
        <v>48</v>
      </c>
    </row>
    <row r="133">
      <c r="A133" s="6">
        <v>2.5025813E7</v>
      </c>
      <c r="B133" s="6" t="s">
        <v>370</v>
      </c>
      <c r="C133" s="6" t="s">
        <v>348</v>
      </c>
      <c r="D133" s="6" t="s">
        <v>371</v>
      </c>
      <c r="E133" s="6"/>
      <c r="F133" s="6" t="s">
        <v>372</v>
      </c>
      <c r="G133" s="6" t="s">
        <v>48</v>
      </c>
    </row>
    <row r="134">
      <c r="A134" s="6">
        <v>2.502583E7</v>
      </c>
      <c r="B134" s="6" t="s">
        <v>373</v>
      </c>
      <c r="C134" s="6" t="s">
        <v>348</v>
      </c>
      <c r="D134" s="6" t="s">
        <v>374</v>
      </c>
      <c r="E134" s="6"/>
      <c r="F134" s="6" t="s">
        <v>372</v>
      </c>
      <c r="G134" s="6" t="s">
        <v>48</v>
      </c>
    </row>
    <row r="135">
      <c r="A135" s="6">
        <v>2.5026402E7</v>
      </c>
      <c r="B135" s="6" t="s">
        <v>375</v>
      </c>
      <c r="C135" s="6" t="s">
        <v>348</v>
      </c>
      <c r="D135" s="6" t="s">
        <v>376</v>
      </c>
      <c r="E135" s="6"/>
      <c r="F135" s="6" t="s">
        <v>377</v>
      </c>
      <c r="G135" s="6" t="s">
        <v>48</v>
      </c>
    </row>
    <row r="136">
      <c r="A136" s="6">
        <v>2.5027026E7</v>
      </c>
      <c r="B136" s="6" t="s">
        <v>378</v>
      </c>
      <c r="C136" s="6" t="s">
        <v>348</v>
      </c>
      <c r="D136" s="6" t="s">
        <v>379</v>
      </c>
      <c r="E136" s="6"/>
      <c r="F136" s="6" t="s">
        <v>377</v>
      </c>
      <c r="G136" s="6" t="s">
        <v>48</v>
      </c>
    </row>
    <row r="137">
      <c r="A137" s="6">
        <v>2.502719E7</v>
      </c>
      <c r="B137" s="6" t="s">
        <v>380</v>
      </c>
      <c r="C137" s="6" t="s">
        <v>348</v>
      </c>
      <c r="D137" s="6" t="s">
        <v>381</v>
      </c>
      <c r="E137" s="6"/>
      <c r="F137" s="6" t="s">
        <v>382</v>
      </c>
      <c r="G137" s="6" t="s">
        <v>48</v>
      </c>
    </row>
    <row r="138">
      <c r="A138" s="6">
        <v>2.5027573E7</v>
      </c>
      <c r="B138" s="6" t="s">
        <v>383</v>
      </c>
      <c r="C138" s="6" t="s">
        <v>348</v>
      </c>
      <c r="D138" s="6" t="s">
        <v>384</v>
      </c>
      <c r="E138" s="6"/>
      <c r="F138" s="6" t="s">
        <v>385</v>
      </c>
      <c r="G138" s="6" t="s">
        <v>48</v>
      </c>
    </row>
    <row r="139">
      <c r="A139" s="6">
        <v>2.502793E7</v>
      </c>
      <c r="B139" s="6" t="s">
        <v>386</v>
      </c>
      <c r="C139" s="6" t="s">
        <v>348</v>
      </c>
      <c r="D139" s="6" t="s">
        <v>387</v>
      </c>
      <c r="E139" s="6"/>
      <c r="F139" s="6" t="s">
        <v>388</v>
      </c>
      <c r="G139" s="6" t="s">
        <v>48</v>
      </c>
    </row>
    <row r="140">
      <c r="A140" s="6">
        <v>2.5027999E7</v>
      </c>
      <c r="B140" s="6" t="s">
        <v>389</v>
      </c>
      <c r="C140" s="6" t="s">
        <v>348</v>
      </c>
      <c r="D140" s="6" t="s">
        <v>390</v>
      </c>
      <c r="E140" s="6"/>
      <c r="F140" s="6" t="s">
        <v>388</v>
      </c>
      <c r="G140" s="6" t="s">
        <v>48</v>
      </c>
    </row>
    <row r="141">
      <c r="A141" s="6">
        <v>2.5028022E7</v>
      </c>
      <c r="B141" s="6" t="s">
        <v>391</v>
      </c>
      <c r="C141" s="6" t="s">
        <v>348</v>
      </c>
      <c r="D141" s="6" t="s">
        <v>392</v>
      </c>
      <c r="E141" s="6"/>
      <c r="F141" s="6" t="s">
        <v>388</v>
      </c>
      <c r="G141" s="6" t="s">
        <v>48</v>
      </c>
    </row>
    <row r="142">
      <c r="A142" s="6">
        <v>2.5028065E7</v>
      </c>
      <c r="B142" s="6" t="s">
        <v>393</v>
      </c>
      <c r="C142" s="6" t="s">
        <v>348</v>
      </c>
      <c r="D142" s="6" t="s">
        <v>394</v>
      </c>
      <c r="E142" s="6"/>
      <c r="F142" s="6" t="s">
        <v>388</v>
      </c>
      <c r="G142" s="6" t="s">
        <v>48</v>
      </c>
    </row>
    <row r="143">
      <c r="A143" s="6">
        <v>2.5028103E7</v>
      </c>
      <c r="B143" s="6" t="s">
        <v>395</v>
      </c>
      <c r="C143" s="6" t="s">
        <v>348</v>
      </c>
      <c r="D143" s="6" t="s">
        <v>396</v>
      </c>
      <c r="E143" s="6"/>
      <c r="F143" s="6" t="s">
        <v>397</v>
      </c>
      <c r="G143" s="6" t="s">
        <v>48</v>
      </c>
    </row>
    <row r="144">
      <c r="A144" s="6">
        <v>2.5029576E7</v>
      </c>
      <c r="B144" s="6" t="s">
        <v>398</v>
      </c>
      <c r="C144" s="6" t="s">
        <v>348</v>
      </c>
      <c r="D144" s="6" t="s">
        <v>399</v>
      </c>
      <c r="E144" s="6"/>
      <c r="F144" s="6" t="s">
        <v>400</v>
      </c>
      <c r="G144" s="6" t="s">
        <v>48</v>
      </c>
    </row>
    <row r="145">
      <c r="A145" s="6">
        <v>2.5029789E7</v>
      </c>
      <c r="B145" s="6" t="s">
        <v>401</v>
      </c>
      <c r="C145" s="6" t="s">
        <v>348</v>
      </c>
      <c r="D145" s="6" t="s">
        <v>402</v>
      </c>
      <c r="E145" s="6"/>
      <c r="F145" s="6" t="s">
        <v>403</v>
      </c>
      <c r="G145" s="6" t="s">
        <v>48</v>
      </c>
    </row>
    <row r="146">
      <c r="A146" s="6">
        <v>2.5029797E7</v>
      </c>
      <c r="B146" s="6" t="s">
        <v>404</v>
      </c>
      <c r="C146" s="6" t="s">
        <v>348</v>
      </c>
      <c r="D146" s="6" t="s">
        <v>405</v>
      </c>
      <c r="E146" s="6"/>
      <c r="F146" s="6" t="s">
        <v>403</v>
      </c>
      <c r="G146" s="6" t="s">
        <v>48</v>
      </c>
    </row>
    <row r="147">
      <c r="A147" s="6">
        <v>2.5030108E7</v>
      </c>
      <c r="B147" s="6" t="s">
        <v>406</v>
      </c>
      <c r="C147" s="7"/>
      <c r="D147" s="6" t="s">
        <v>407</v>
      </c>
      <c r="E147" s="6"/>
      <c r="F147" s="6" t="s">
        <v>403</v>
      </c>
      <c r="G147" s="6" t="s">
        <v>48</v>
      </c>
    </row>
    <row r="148">
      <c r="A148" s="6">
        <v>2.5030116E7</v>
      </c>
      <c r="B148" s="6" t="s">
        <v>408</v>
      </c>
      <c r="C148" s="6" t="s">
        <v>348</v>
      </c>
      <c r="D148" s="6" t="s">
        <v>409</v>
      </c>
      <c r="E148" s="6"/>
      <c r="F148" s="6" t="s">
        <v>410</v>
      </c>
      <c r="G148" s="6" t="s">
        <v>48</v>
      </c>
    </row>
    <row r="149">
      <c r="A149" s="6">
        <v>2.5030175E7</v>
      </c>
      <c r="B149" s="6" t="s">
        <v>411</v>
      </c>
      <c r="C149" s="6" t="s">
        <v>348</v>
      </c>
      <c r="D149" s="6" t="s">
        <v>412</v>
      </c>
      <c r="E149" s="6"/>
      <c r="F149" s="6" t="s">
        <v>410</v>
      </c>
      <c r="G149" s="6" t="s">
        <v>48</v>
      </c>
    </row>
    <row r="150">
      <c r="A150" s="6">
        <v>2.5030566E7</v>
      </c>
      <c r="B150" s="6" t="s">
        <v>413</v>
      </c>
      <c r="C150" s="6" t="s">
        <v>348</v>
      </c>
      <c r="D150" s="6" t="s">
        <v>414</v>
      </c>
      <c r="E150" s="6"/>
      <c r="F150" s="6" t="s">
        <v>415</v>
      </c>
      <c r="G150" s="6" t="s">
        <v>48</v>
      </c>
    </row>
    <row r="151">
      <c r="A151" s="6">
        <v>2.5030698E7</v>
      </c>
      <c r="B151" s="6" t="s">
        <v>416</v>
      </c>
      <c r="C151" s="6" t="s">
        <v>348</v>
      </c>
      <c r="D151" s="6" t="s">
        <v>417</v>
      </c>
      <c r="E151" s="6"/>
      <c r="F151" s="6" t="s">
        <v>415</v>
      </c>
      <c r="G151" s="6" t="s">
        <v>48</v>
      </c>
    </row>
    <row r="152">
      <c r="A152" s="6">
        <v>2.5031155E7</v>
      </c>
      <c r="B152" s="6" t="s">
        <v>418</v>
      </c>
      <c r="C152" s="6" t="s">
        <v>348</v>
      </c>
      <c r="D152" s="6" t="s">
        <v>419</v>
      </c>
      <c r="E152" s="6"/>
      <c r="F152" s="6" t="s">
        <v>415</v>
      </c>
      <c r="G152" s="6" t="s">
        <v>48</v>
      </c>
    </row>
    <row r="153">
      <c r="A153" s="6">
        <v>2.5031481E7</v>
      </c>
      <c r="B153" s="6" t="s">
        <v>420</v>
      </c>
      <c r="C153" s="6" t="s">
        <v>348</v>
      </c>
      <c r="D153" s="6" t="s">
        <v>421</v>
      </c>
      <c r="E153" s="6"/>
      <c r="F153" s="6" t="s">
        <v>422</v>
      </c>
      <c r="G153" s="6" t="s">
        <v>48</v>
      </c>
    </row>
    <row r="154">
      <c r="A154" s="6">
        <v>2.5031783E7</v>
      </c>
      <c r="B154" s="6" t="s">
        <v>423</v>
      </c>
      <c r="C154" s="6" t="s">
        <v>348</v>
      </c>
      <c r="D154" s="6" t="s">
        <v>424</v>
      </c>
      <c r="E154" s="6"/>
      <c r="F154" s="6" t="s">
        <v>425</v>
      </c>
      <c r="G154" s="6" t="s">
        <v>48</v>
      </c>
    </row>
    <row r="155">
      <c r="A155" s="6">
        <v>2.5032518E7</v>
      </c>
      <c r="B155" s="6" t="s">
        <v>426</v>
      </c>
      <c r="C155" s="6" t="s">
        <v>348</v>
      </c>
      <c r="D155" s="6" t="s">
        <v>427</v>
      </c>
      <c r="E155" s="6"/>
      <c r="F155" s="6" t="s">
        <v>428</v>
      </c>
      <c r="G155" s="6" t="s">
        <v>48</v>
      </c>
    </row>
    <row r="156">
      <c r="A156" s="6">
        <v>2.5032968E7</v>
      </c>
      <c r="B156" s="6" t="s">
        <v>429</v>
      </c>
      <c r="C156" s="6" t="s">
        <v>348</v>
      </c>
      <c r="D156" s="6" t="s">
        <v>430</v>
      </c>
      <c r="E156" s="6"/>
      <c r="F156" s="6" t="s">
        <v>431</v>
      </c>
      <c r="G156" s="6" t="s">
        <v>48</v>
      </c>
    </row>
    <row r="157">
      <c r="A157" s="6">
        <v>2.5033204E7</v>
      </c>
      <c r="B157" s="6" t="s">
        <v>432</v>
      </c>
      <c r="C157" s="6" t="s">
        <v>433</v>
      </c>
      <c r="D157" s="6" t="s">
        <v>434</v>
      </c>
      <c r="E157" s="6"/>
      <c r="F157" s="6" t="s">
        <v>435</v>
      </c>
      <c r="G157" s="6" t="s">
        <v>48</v>
      </c>
    </row>
    <row r="158">
      <c r="A158" s="6">
        <v>2.5033786E7</v>
      </c>
      <c r="B158" s="6" t="s">
        <v>436</v>
      </c>
      <c r="C158" s="6" t="s">
        <v>206</v>
      </c>
      <c r="D158" s="6" t="s">
        <v>437</v>
      </c>
      <c r="E158" s="6"/>
      <c r="F158" s="6" t="s">
        <v>438</v>
      </c>
      <c r="G158" s="6" t="s">
        <v>48</v>
      </c>
    </row>
    <row r="159">
      <c r="A159" s="6">
        <v>2.5033794E7</v>
      </c>
      <c r="B159" s="6" t="s">
        <v>439</v>
      </c>
      <c r="C159" s="6" t="s">
        <v>206</v>
      </c>
      <c r="D159" s="6" t="s">
        <v>440</v>
      </c>
      <c r="E159" s="6"/>
      <c r="F159" s="6" t="s">
        <v>441</v>
      </c>
      <c r="G159" s="6" t="s">
        <v>48</v>
      </c>
    </row>
    <row r="160">
      <c r="A160" s="6">
        <v>2.5033816E7</v>
      </c>
      <c r="B160" s="6" t="s">
        <v>442</v>
      </c>
      <c r="C160" s="6" t="s">
        <v>206</v>
      </c>
      <c r="D160" s="6" t="s">
        <v>443</v>
      </c>
      <c r="E160" s="6"/>
      <c r="F160" s="6" t="s">
        <v>438</v>
      </c>
      <c r="G160" s="6" t="s">
        <v>48</v>
      </c>
    </row>
    <row r="161">
      <c r="A161" s="6">
        <v>2.50342E7</v>
      </c>
      <c r="B161" s="6" t="s">
        <v>444</v>
      </c>
      <c r="C161" s="6" t="s">
        <v>433</v>
      </c>
      <c r="D161" s="6" t="s">
        <v>445</v>
      </c>
      <c r="E161" s="6"/>
      <c r="F161" s="6" t="s">
        <v>446</v>
      </c>
      <c r="G161" s="6" t="s">
        <v>48</v>
      </c>
    </row>
    <row r="162">
      <c r="A162" s="6">
        <v>2.5034219E7</v>
      </c>
      <c r="B162" s="6" t="s">
        <v>447</v>
      </c>
      <c r="C162" s="7"/>
      <c r="D162" s="6" t="s">
        <v>448</v>
      </c>
      <c r="E162" s="6"/>
      <c r="F162" s="6" t="s">
        <v>446</v>
      </c>
      <c r="G162" s="6" t="s">
        <v>48</v>
      </c>
    </row>
    <row r="163">
      <c r="A163" s="6">
        <v>2.5034227E7</v>
      </c>
      <c r="B163" s="6" t="s">
        <v>449</v>
      </c>
      <c r="C163" s="6" t="s">
        <v>433</v>
      </c>
      <c r="D163" s="6" t="s">
        <v>445</v>
      </c>
      <c r="E163" s="6"/>
      <c r="F163" s="6" t="s">
        <v>446</v>
      </c>
      <c r="G163" s="6" t="s">
        <v>48</v>
      </c>
    </row>
    <row r="164">
      <c r="A164" s="6">
        <v>2.503482E7</v>
      </c>
      <c r="B164" s="6" t="s">
        <v>450</v>
      </c>
      <c r="C164" s="6" t="s">
        <v>433</v>
      </c>
      <c r="D164" s="6" t="s">
        <v>451</v>
      </c>
      <c r="E164" s="6"/>
      <c r="F164" s="6" t="s">
        <v>452</v>
      </c>
      <c r="G164" s="6" t="s">
        <v>48</v>
      </c>
    </row>
    <row r="165">
      <c r="A165" s="6">
        <v>2.5034839E7</v>
      </c>
      <c r="B165" s="6" t="s">
        <v>453</v>
      </c>
      <c r="C165" s="7"/>
      <c r="D165" s="6" t="s">
        <v>454</v>
      </c>
      <c r="E165" s="6"/>
      <c r="F165" s="6" t="s">
        <v>452</v>
      </c>
      <c r="G165" s="6" t="s">
        <v>48</v>
      </c>
    </row>
    <row r="166">
      <c r="A166" s="6">
        <v>2.5035444E7</v>
      </c>
      <c r="B166" s="6" t="s">
        <v>455</v>
      </c>
      <c r="C166" s="6" t="s">
        <v>433</v>
      </c>
      <c r="D166" s="6" t="s">
        <v>456</v>
      </c>
      <c r="E166" s="6"/>
      <c r="F166" s="6" t="s">
        <v>457</v>
      </c>
      <c r="G166" s="6" t="s">
        <v>48</v>
      </c>
    </row>
    <row r="167">
      <c r="A167" s="6">
        <v>2.5036017E7</v>
      </c>
      <c r="B167" s="6" t="s">
        <v>458</v>
      </c>
      <c r="C167" s="6" t="s">
        <v>433</v>
      </c>
      <c r="D167" s="6" t="s">
        <v>459</v>
      </c>
      <c r="E167" s="6"/>
      <c r="F167" s="6" t="s">
        <v>457</v>
      </c>
      <c r="G167" s="6" t="s">
        <v>48</v>
      </c>
    </row>
    <row r="168">
      <c r="A168" s="6">
        <v>2.5036297E7</v>
      </c>
      <c r="B168" s="6" t="s">
        <v>460</v>
      </c>
      <c r="C168" s="6" t="s">
        <v>433</v>
      </c>
      <c r="D168" s="6" t="s">
        <v>461</v>
      </c>
      <c r="E168" s="6"/>
      <c r="F168" s="6" t="s">
        <v>462</v>
      </c>
      <c r="G168" s="6" t="s">
        <v>48</v>
      </c>
    </row>
    <row r="169">
      <c r="A169" s="6">
        <v>2.50363E7</v>
      </c>
      <c r="B169" s="6" t="s">
        <v>463</v>
      </c>
      <c r="C169" s="6" t="s">
        <v>433</v>
      </c>
      <c r="D169" s="6" t="s">
        <v>464</v>
      </c>
      <c r="E169" s="6"/>
      <c r="F169" s="6" t="s">
        <v>462</v>
      </c>
      <c r="G169" s="6" t="s">
        <v>48</v>
      </c>
    </row>
    <row r="170">
      <c r="A170" s="6">
        <v>2.5036335E7</v>
      </c>
      <c r="B170" s="6" t="s">
        <v>465</v>
      </c>
      <c r="C170" s="6" t="s">
        <v>433</v>
      </c>
      <c r="D170" s="6" t="s">
        <v>466</v>
      </c>
      <c r="E170" s="6"/>
      <c r="F170" s="6" t="s">
        <v>462</v>
      </c>
      <c r="G170" s="6" t="s">
        <v>48</v>
      </c>
    </row>
    <row r="171">
      <c r="A171" s="6">
        <v>2.5036343E7</v>
      </c>
      <c r="B171" s="6" t="s">
        <v>467</v>
      </c>
      <c r="C171" s="6" t="s">
        <v>433</v>
      </c>
      <c r="D171" s="6" t="s">
        <v>468</v>
      </c>
      <c r="E171" s="6"/>
      <c r="F171" s="6" t="s">
        <v>462</v>
      </c>
      <c r="G171" s="6" t="s">
        <v>48</v>
      </c>
    </row>
    <row r="172">
      <c r="A172" s="6">
        <v>2.5037129E7</v>
      </c>
      <c r="B172" s="6" t="s">
        <v>469</v>
      </c>
      <c r="C172" s="7"/>
      <c r="D172" s="6" t="s">
        <v>470</v>
      </c>
      <c r="E172" s="6"/>
      <c r="F172" s="6" t="s">
        <v>462</v>
      </c>
      <c r="G172" s="6" t="s">
        <v>48</v>
      </c>
    </row>
    <row r="173">
      <c r="A173" s="6">
        <v>2.5037137E7</v>
      </c>
      <c r="B173" s="6" t="s">
        <v>471</v>
      </c>
      <c r="C173" s="6" t="s">
        <v>433</v>
      </c>
      <c r="D173" s="6" t="s">
        <v>472</v>
      </c>
      <c r="E173" s="6"/>
      <c r="F173" s="6" t="s">
        <v>473</v>
      </c>
      <c r="G173" s="6" t="s">
        <v>48</v>
      </c>
    </row>
    <row r="174">
      <c r="A174" s="6">
        <v>2.5037226E7</v>
      </c>
      <c r="B174" s="6" t="s">
        <v>474</v>
      </c>
      <c r="C174" s="6" t="s">
        <v>433</v>
      </c>
      <c r="D174" s="6" t="s">
        <v>475</v>
      </c>
      <c r="E174" s="6"/>
      <c r="F174" s="6" t="s">
        <v>476</v>
      </c>
      <c r="G174" s="6" t="s">
        <v>48</v>
      </c>
    </row>
    <row r="175">
      <c r="A175" s="6">
        <v>2.5037234E7</v>
      </c>
      <c r="B175" s="6" t="s">
        <v>477</v>
      </c>
      <c r="C175" s="6" t="s">
        <v>433</v>
      </c>
      <c r="D175" s="6" t="s">
        <v>478</v>
      </c>
      <c r="E175" s="6"/>
      <c r="F175" s="6" t="s">
        <v>476</v>
      </c>
      <c r="G175" s="6" t="s">
        <v>48</v>
      </c>
    </row>
    <row r="176">
      <c r="A176" s="6">
        <v>2.5037781E7</v>
      </c>
      <c r="B176" s="6" t="s">
        <v>479</v>
      </c>
      <c r="C176" s="6" t="s">
        <v>206</v>
      </c>
      <c r="D176" s="6" t="s">
        <v>480</v>
      </c>
      <c r="E176" s="6"/>
      <c r="F176" s="6" t="s">
        <v>481</v>
      </c>
      <c r="G176" s="6" t="s">
        <v>48</v>
      </c>
    </row>
    <row r="177">
      <c r="A177" s="6">
        <v>2.5037803E7</v>
      </c>
      <c r="B177" s="6" t="s">
        <v>482</v>
      </c>
      <c r="C177" s="6" t="s">
        <v>206</v>
      </c>
      <c r="D177" s="6" t="s">
        <v>483</v>
      </c>
      <c r="E177" s="6"/>
      <c r="F177" s="6" t="s">
        <v>484</v>
      </c>
      <c r="G177" s="6" t="s">
        <v>48</v>
      </c>
    </row>
    <row r="178">
      <c r="A178" s="6">
        <v>2.5037838E7</v>
      </c>
      <c r="B178" s="6" t="s">
        <v>485</v>
      </c>
      <c r="C178" s="7"/>
      <c r="D178" s="6" t="s">
        <v>486</v>
      </c>
      <c r="E178" s="6"/>
      <c r="F178" s="6" t="s">
        <v>484</v>
      </c>
      <c r="G178" s="6" t="s">
        <v>48</v>
      </c>
    </row>
    <row r="179">
      <c r="A179" s="6">
        <v>2.5037846E7</v>
      </c>
      <c r="B179" s="6" t="s">
        <v>487</v>
      </c>
      <c r="C179" s="6" t="s">
        <v>206</v>
      </c>
      <c r="D179" s="6" t="s">
        <v>488</v>
      </c>
      <c r="E179" s="6"/>
      <c r="F179" s="6" t="s">
        <v>484</v>
      </c>
      <c r="G179" s="6" t="s">
        <v>48</v>
      </c>
    </row>
    <row r="180">
      <c r="A180" s="6">
        <v>2.5038478E7</v>
      </c>
      <c r="B180" s="6" t="s">
        <v>489</v>
      </c>
      <c r="C180" s="6" t="s">
        <v>206</v>
      </c>
      <c r="D180" s="6" t="s">
        <v>490</v>
      </c>
      <c r="E180" s="6"/>
      <c r="F180" s="6" t="s">
        <v>491</v>
      </c>
      <c r="G180" s="6" t="s">
        <v>48</v>
      </c>
    </row>
    <row r="181">
      <c r="A181" s="6">
        <v>2.5038796E7</v>
      </c>
      <c r="B181" s="6" t="s">
        <v>492</v>
      </c>
      <c r="C181" s="6" t="s">
        <v>206</v>
      </c>
      <c r="D181" s="6" t="s">
        <v>493</v>
      </c>
      <c r="E181" s="6"/>
      <c r="F181" s="6" t="s">
        <v>494</v>
      </c>
      <c r="G181" s="6" t="s">
        <v>48</v>
      </c>
    </row>
    <row r="182">
      <c r="A182" s="6">
        <v>2.5039032E7</v>
      </c>
      <c r="B182" s="6" t="s">
        <v>495</v>
      </c>
      <c r="C182" s="6" t="s">
        <v>206</v>
      </c>
      <c r="D182" s="6" t="s">
        <v>496</v>
      </c>
      <c r="E182" s="6"/>
      <c r="F182" s="6" t="s">
        <v>497</v>
      </c>
      <c r="G182" s="6" t="s">
        <v>48</v>
      </c>
    </row>
    <row r="183">
      <c r="A183" s="6">
        <v>2.503904E7</v>
      </c>
      <c r="B183" s="6" t="s">
        <v>498</v>
      </c>
      <c r="C183" s="6" t="s">
        <v>206</v>
      </c>
      <c r="D183" s="6" t="s">
        <v>499</v>
      </c>
      <c r="E183" s="6"/>
      <c r="F183" s="6" t="s">
        <v>497</v>
      </c>
      <c r="G183" s="6" t="s">
        <v>48</v>
      </c>
    </row>
    <row r="184">
      <c r="A184" s="6">
        <v>2.5039075E7</v>
      </c>
      <c r="B184" s="6" t="s">
        <v>500</v>
      </c>
      <c r="C184" s="6" t="s">
        <v>206</v>
      </c>
      <c r="D184" s="6" t="s">
        <v>501</v>
      </c>
      <c r="E184" s="6"/>
      <c r="F184" s="6" t="s">
        <v>497</v>
      </c>
      <c r="G184" s="6" t="s">
        <v>48</v>
      </c>
    </row>
    <row r="185">
      <c r="A185" s="6">
        <v>2.5039083E7</v>
      </c>
      <c r="B185" s="6" t="s">
        <v>502</v>
      </c>
      <c r="C185" s="6" t="s">
        <v>206</v>
      </c>
      <c r="D185" s="6" t="s">
        <v>503</v>
      </c>
      <c r="E185" s="6"/>
      <c r="F185" s="6" t="s">
        <v>497</v>
      </c>
      <c r="G185" s="6" t="s">
        <v>48</v>
      </c>
    </row>
    <row r="186">
      <c r="A186" s="6">
        <v>2.5039504E7</v>
      </c>
      <c r="B186" s="6" t="s">
        <v>504</v>
      </c>
      <c r="C186" s="6" t="s">
        <v>206</v>
      </c>
      <c r="D186" s="6" t="s">
        <v>505</v>
      </c>
      <c r="E186" s="6"/>
      <c r="F186" s="6" t="s">
        <v>506</v>
      </c>
      <c r="G186" s="6" t="s">
        <v>48</v>
      </c>
    </row>
    <row r="187">
      <c r="A187" s="6">
        <v>2.5039997E7</v>
      </c>
      <c r="B187" s="6" t="s">
        <v>507</v>
      </c>
      <c r="C187" s="6" t="s">
        <v>206</v>
      </c>
      <c r="D187" s="6" t="s">
        <v>508</v>
      </c>
      <c r="E187" s="6"/>
      <c r="F187" s="6" t="s">
        <v>509</v>
      </c>
      <c r="G187" s="6" t="s">
        <v>48</v>
      </c>
    </row>
    <row r="188">
      <c r="A188" s="6">
        <v>2.5040014E7</v>
      </c>
      <c r="B188" s="6" t="s">
        <v>510</v>
      </c>
      <c r="C188" s="6" t="s">
        <v>206</v>
      </c>
      <c r="D188" s="6" t="s">
        <v>511</v>
      </c>
      <c r="E188" s="6"/>
      <c r="F188" s="6" t="s">
        <v>509</v>
      </c>
      <c r="G188" s="6" t="s">
        <v>48</v>
      </c>
    </row>
    <row r="189">
      <c r="A189" s="6">
        <v>2.50406E7</v>
      </c>
      <c r="B189" s="6" t="s">
        <v>512</v>
      </c>
      <c r="C189" s="6" t="s">
        <v>206</v>
      </c>
      <c r="D189" s="6" t="s">
        <v>513</v>
      </c>
      <c r="E189" s="6"/>
      <c r="F189" s="6" t="s">
        <v>514</v>
      </c>
      <c r="G189" s="6" t="s">
        <v>48</v>
      </c>
    </row>
    <row r="190">
      <c r="A190" s="6">
        <v>2.504082E7</v>
      </c>
      <c r="B190" s="6" t="s">
        <v>515</v>
      </c>
      <c r="C190" s="6" t="s">
        <v>516</v>
      </c>
      <c r="D190" s="6" t="s">
        <v>517</v>
      </c>
      <c r="E190" s="6"/>
      <c r="F190" s="6" t="s">
        <v>518</v>
      </c>
      <c r="G190" s="6" t="s">
        <v>48</v>
      </c>
    </row>
    <row r="191">
      <c r="A191" s="6">
        <v>2.5041185E7</v>
      </c>
      <c r="B191" s="6" t="s">
        <v>519</v>
      </c>
      <c r="C191" s="6" t="s">
        <v>516</v>
      </c>
      <c r="D191" s="6" t="s">
        <v>520</v>
      </c>
      <c r="E191" s="6"/>
      <c r="F191" s="6" t="s">
        <v>521</v>
      </c>
      <c r="G191" s="6" t="s">
        <v>48</v>
      </c>
    </row>
    <row r="192">
      <c r="A192" s="6">
        <v>2.5041525E7</v>
      </c>
      <c r="B192" s="6" t="s">
        <v>522</v>
      </c>
      <c r="C192" s="6" t="s">
        <v>523</v>
      </c>
      <c r="D192" s="6" t="s">
        <v>524</v>
      </c>
      <c r="E192" s="6"/>
      <c r="F192" s="6" t="s">
        <v>525</v>
      </c>
      <c r="G192" s="6" t="s">
        <v>48</v>
      </c>
    </row>
    <row r="193">
      <c r="A193" s="6">
        <v>2.5042351E7</v>
      </c>
      <c r="B193" s="6" t="s">
        <v>526</v>
      </c>
      <c r="C193" s="6" t="s">
        <v>516</v>
      </c>
      <c r="D193" s="6" t="s">
        <v>527</v>
      </c>
      <c r="E193" s="6"/>
      <c r="F193" s="6" t="s">
        <v>528</v>
      </c>
      <c r="G193" s="6" t="s">
        <v>48</v>
      </c>
    </row>
    <row r="194">
      <c r="A194" s="6">
        <v>2.5042661E7</v>
      </c>
      <c r="B194" s="6" t="s">
        <v>529</v>
      </c>
      <c r="C194" s="6" t="s">
        <v>516</v>
      </c>
      <c r="D194" s="6" t="s">
        <v>530</v>
      </c>
      <c r="E194" s="6"/>
      <c r="F194" s="6" t="s">
        <v>531</v>
      </c>
      <c r="G194" s="6" t="s">
        <v>48</v>
      </c>
    </row>
    <row r="195">
      <c r="A195" s="6">
        <v>2.5043269E7</v>
      </c>
      <c r="B195" s="6" t="s">
        <v>532</v>
      </c>
      <c r="C195" s="7"/>
      <c r="D195" s="6" t="s">
        <v>533</v>
      </c>
      <c r="E195" s="6"/>
      <c r="F195" s="6" t="s">
        <v>534</v>
      </c>
      <c r="G195" s="6" t="s">
        <v>48</v>
      </c>
    </row>
    <row r="196">
      <c r="A196" s="6">
        <v>2.5043277E7</v>
      </c>
      <c r="B196" s="6" t="s">
        <v>535</v>
      </c>
      <c r="C196" s="6" t="s">
        <v>516</v>
      </c>
      <c r="D196" s="6" t="s">
        <v>536</v>
      </c>
      <c r="E196" s="6"/>
      <c r="F196" s="6" t="s">
        <v>534</v>
      </c>
      <c r="G196" s="6" t="s">
        <v>48</v>
      </c>
    </row>
    <row r="197">
      <c r="A197" s="6">
        <v>2.504387E7</v>
      </c>
      <c r="B197" s="6" t="s">
        <v>537</v>
      </c>
      <c r="C197" s="6" t="s">
        <v>516</v>
      </c>
      <c r="D197" s="6" t="s">
        <v>538</v>
      </c>
      <c r="E197" s="6"/>
      <c r="F197" s="6" t="s">
        <v>539</v>
      </c>
      <c r="G197" s="6" t="s">
        <v>48</v>
      </c>
    </row>
    <row r="198">
      <c r="A198" s="6">
        <v>2.5043897E7</v>
      </c>
      <c r="B198" s="6" t="s">
        <v>540</v>
      </c>
      <c r="C198" s="6" t="s">
        <v>516</v>
      </c>
      <c r="D198" s="6" t="s">
        <v>541</v>
      </c>
      <c r="E198" s="6"/>
      <c r="F198" s="6" t="s">
        <v>539</v>
      </c>
      <c r="G198" s="6" t="s">
        <v>48</v>
      </c>
    </row>
    <row r="199">
      <c r="A199" s="6">
        <v>2.5044362E7</v>
      </c>
      <c r="B199" s="6" t="s">
        <v>542</v>
      </c>
      <c r="C199" s="6" t="s">
        <v>543</v>
      </c>
      <c r="D199" s="6" t="s">
        <v>544</v>
      </c>
      <c r="E199" s="6"/>
      <c r="F199" s="6" t="s">
        <v>545</v>
      </c>
      <c r="G199" s="6" t="s">
        <v>48</v>
      </c>
    </row>
    <row r="200">
      <c r="A200" s="6">
        <v>2.5044788E7</v>
      </c>
      <c r="B200" s="6" t="s">
        <v>546</v>
      </c>
      <c r="C200" s="6" t="s">
        <v>543</v>
      </c>
      <c r="D200" s="6" t="s">
        <v>547</v>
      </c>
      <c r="E200" s="6"/>
      <c r="F200" s="6" t="s">
        <v>548</v>
      </c>
      <c r="G200" s="6" t="s">
        <v>48</v>
      </c>
    </row>
    <row r="201">
      <c r="A201" s="6">
        <v>2.5045059E7</v>
      </c>
      <c r="B201" s="6" t="s">
        <v>549</v>
      </c>
      <c r="C201" s="6" t="s">
        <v>523</v>
      </c>
      <c r="D201" s="6" t="s">
        <v>550</v>
      </c>
      <c r="E201" s="6"/>
      <c r="F201" s="6" t="s">
        <v>551</v>
      </c>
      <c r="G201" s="6" t="s">
        <v>48</v>
      </c>
    </row>
    <row r="202">
      <c r="A202" s="6">
        <v>2.5045377E7</v>
      </c>
      <c r="B202" s="6" t="s">
        <v>552</v>
      </c>
      <c r="C202" s="6" t="s">
        <v>543</v>
      </c>
      <c r="D202" s="6" t="s">
        <v>553</v>
      </c>
      <c r="E202" s="6"/>
      <c r="F202" s="6" t="s">
        <v>554</v>
      </c>
      <c r="G202" s="6" t="s">
        <v>48</v>
      </c>
    </row>
    <row r="203">
      <c r="A203" s="6">
        <v>2.5045466E7</v>
      </c>
      <c r="B203" s="6" t="s">
        <v>555</v>
      </c>
      <c r="C203" s="7"/>
      <c r="D203" s="6" t="s">
        <v>556</v>
      </c>
      <c r="E203" s="6"/>
      <c r="F203" s="6" t="s">
        <v>554</v>
      </c>
      <c r="G203" s="6" t="s">
        <v>48</v>
      </c>
    </row>
    <row r="204">
      <c r="A204" s="6">
        <v>2.5045555E7</v>
      </c>
      <c r="B204" s="6" t="s">
        <v>557</v>
      </c>
      <c r="C204" s="6" t="s">
        <v>543</v>
      </c>
      <c r="D204" s="6" t="s">
        <v>558</v>
      </c>
      <c r="E204" s="6"/>
      <c r="F204" s="6" t="s">
        <v>554</v>
      </c>
      <c r="G204" s="6" t="s">
        <v>48</v>
      </c>
    </row>
    <row r="205">
      <c r="A205" s="6">
        <v>2.5046764E7</v>
      </c>
      <c r="B205" s="6" t="s">
        <v>559</v>
      </c>
      <c r="C205" s="6" t="s">
        <v>543</v>
      </c>
      <c r="D205" s="6" t="s">
        <v>560</v>
      </c>
      <c r="E205" s="6"/>
      <c r="F205" s="6" t="s">
        <v>561</v>
      </c>
      <c r="G205" s="6" t="s">
        <v>48</v>
      </c>
    </row>
    <row r="206">
      <c r="A206" s="6">
        <v>2.504695E7</v>
      </c>
      <c r="B206" s="6" t="s">
        <v>562</v>
      </c>
      <c r="C206" s="6" t="s">
        <v>543</v>
      </c>
      <c r="D206" s="6" t="s">
        <v>563</v>
      </c>
      <c r="E206" s="6"/>
      <c r="F206" s="6" t="s">
        <v>564</v>
      </c>
      <c r="G206" s="6" t="s">
        <v>48</v>
      </c>
    </row>
    <row r="207">
      <c r="A207" s="6">
        <v>2.5046969E7</v>
      </c>
      <c r="B207" s="6" t="s">
        <v>565</v>
      </c>
      <c r="C207" s="7"/>
      <c r="D207" s="6" t="s">
        <v>566</v>
      </c>
      <c r="E207" s="6"/>
      <c r="F207" s="6" t="s">
        <v>564</v>
      </c>
      <c r="G207" s="6" t="s">
        <v>48</v>
      </c>
    </row>
    <row r="208">
      <c r="A208" s="6">
        <v>2.5047116E7</v>
      </c>
      <c r="B208" s="6" t="s">
        <v>567</v>
      </c>
      <c r="C208" s="6" t="s">
        <v>543</v>
      </c>
      <c r="D208" s="6" t="s">
        <v>568</v>
      </c>
      <c r="E208" s="6"/>
      <c r="F208" s="6" t="s">
        <v>569</v>
      </c>
      <c r="G208" s="6" t="s">
        <v>48</v>
      </c>
    </row>
    <row r="209">
      <c r="A209" s="6">
        <v>2.504745E7</v>
      </c>
      <c r="B209" s="6" t="s">
        <v>570</v>
      </c>
      <c r="C209" s="6" t="s">
        <v>543</v>
      </c>
      <c r="D209" s="6" t="s">
        <v>571</v>
      </c>
      <c r="E209" s="6"/>
      <c r="F209" s="6" t="s">
        <v>572</v>
      </c>
      <c r="G209" s="6" t="s">
        <v>48</v>
      </c>
    </row>
    <row r="210">
      <c r="A210" s="6">
        <v>2.5047469E7</v>
      </c>
      <c r="B210" s="6" t="s">
        <v>573</v>
      </c>
      <c r="C210" s="6" t="s">
        <v>543</v>
      </c>
      <c r="D210" s="6" t="s">
        <v>574</v>
      </c>
      <c r="E210" s="6"/>
      <c r="F210" s="6" t="s">
        <v>575</v>
      </c>
      <c r="G210" s="6" t="s">
        <v>48</v>
      </c>
    </row>
    <row r="211">
      <c r="A211" s="6">
        <v>2.504835E7</v>
      </c>
      <c r="B211" s="6" t="s">
        <v>576</v>
      </c>
      <c r="C211" s="6" t="s">
        <v>543</v>
      </c>
      <c r="D211" s="6" t="s">
        <v>577</v>
      </c>
      <c r="E211" s="6"/>
      <c r="F211" s="6" t="s">
        <v>578</v>
      </c>
      <c r="G211" s="6" t="s">
        <v>48</v>
      </c>
    </row>
    <row r="212">
      <c r="A212" s="6">
        <v>2.5048368E7</v>
      </c>
      <c r="B212" s="6" t="s">
        <v>579</v>
      </c>
      <c r="C212" s="6" t="s">
        <v>543</v>
      </c>
      <c r="D212" s="6" t="s">
        <v>580</v>
      </c>
      <c r="E212" s="6"/>
      <c r="F212" s="6" t="s">
        <v>581</v>
      </c>
      <c r="G212" s="6" t="s">
        <v>48</v>
      </c>
    </row>
    <row r="213">
      <c r="A213" s="6">
        <v>2.5048775E7</v>
      </c>
      <c r="B213" s="6" t="s">
        <v>582</v>
      </c>
      <c r="C213" s="6" t="s">
        <v>543</v>
      </c>
      <c r="D213" s="6" t="s">
        <v>583</v>
      </c>
      <c r="E213" s="6"/>
      <c r="F213" s="6" t="s">
        <v>584</v>
      </c>
      <c r="G213" s="6" t="s">
        <v>48</v>
      </c>
    </row>
    <row r="214">
      <c r="A214" s="6">
        <v>2.5048848E7</v>
      </c>
      <c r="B214" s="6" t="s">
        <v>585</v>
      </c>
      <c r="C214" s="6" t="s">
        <v>543</v>
      </c>
      <c r="D214" s="6" t="s">
        <v>586</v>
      </c>
      <c r="E214" s="6"/>
      <c r="F214" s="6" t="s">
        <v>584</v>
      </c>
      <c r="G214" s="6" t="s">
        <v>48</v>
      </c>
    </row>
    <row r="215">
      <c r="A215" s="6">
        <v>2.504888E7</v>
      </c>
      <c r="B215" s="6" t="s">
        <v>587</v>
      </c>
      <c r="C215" s="6" t="s">
        <v>543</v>
      </c>
      <c r="D215" s="6" t="s">
        <v>588</v>
      </c>
      <c r="E215" s="6"/>
      <c r="F215" s="6" t="s">
        <v>584</v>
      </c>
      <c r="G215" s="6" t="s">
        <v>48</v>
      </c>
    </row>
    <row r="216">
      <c r="A216" s="6">
        <v>2.5049372E7</v>
      </c>
      <c r="B216" s="6" t="s">
        <v>589</v>
      </c>
      <c r="C216" s="6" t="s">
        <v>543</v>
      </c>
      <c r="D216" s="6" t="s">
        <v>590</v>
      </c>
      <c r="E216" s="6"/>
      <c r="F216" s="6" t="s">
        <v>591</v>
      </c>
      <c r="G216" s="6" t="s">
        <v>48</v>
      </c>
    </row>
    <row r="217">
      <c r="A217" s="6">
        <v>2.5049496E7</v>
      </c>
      <c r="B217" s="6" t="s">
        <v>592</v>
      </c>
      <c r="C217" s="6" t="s">
        <v>543</v>
      </c>
      <c r="D217" s="6" t="s">
        <v>593</v>
      </c>
      <c r="E217" s="6"/>
      <c r="F217" s="6" t="s">
        <v>594</v>
      </c>
      <c r="G217" s="6" t="s">
        <v>48</v>
      </c>
    </row>
    <row r="218">
      <c r="A218" s="6">
        <v>2.504964E7</v>
      </c>
      <c r="B218" s="6" t="s">
        <v>595</v>
      </c>
      <c r="C218" s="6" t="s">
        <v>543</v>
      </c>
      <c r="D218" s="6" t="s">
        <v>596</v>
      </c>
      <c r="E218" s="6"/>
      <c r="F218" s="6" t="s">
        <v>597</v>
      </c>
      <c r="G218" s="6" t="s">
        <v>48</v>
      </c>
    </row>
    <row r="219">
      <c r="A219" s="6">
        <v>2.5050427E7</v>
      </c>
      <c r="B219" s="6" t="s">
        <v>598</v>
      </c>
      <c r="C219" s="6" t="s">
        <v>523</v>
      </c>
      <c r="D219" s="6" t="s">
        <v>599</v>
      </c>
      <c r="E219" s="6"/>
      <c r="F219" s="6" t="s">
        <v>600</v>
      </c>
      <c r="G219" s="6" t="s">
        <v>48</v>
      </c>
    </row>
    <row r="220">
      <c r="A220" s="6">
        <v>2.5050435E7</v>
      </c>
      <c r="B220" s="6" t="s">
        <v>601</v>
      </c>
      <c r="C220" s="6" t="s">
        <v>523</v>
      </c>
      <c r="D220" s="6" t="s">
        <v>602</v>
      </c>
      <c r="E220" s="6"/>
      <c r="F220" s="6" t="s">
        <v>603</v>
      </c>
      <c r="G220" s="6" t="s">
        <v>48</v>
      </c>
    </row>
    <row r="221">
      <c r="A221" s="6">
        <v>2.5050486E7</v>
      </c>
      <c r="B221" s="6" t="s">
        <v>604</v>
      </c>
      <c r="C221" s="6" t="s">
        <v>523</v>
      </c>
      <c r="D221" s="6" t="s">
        <v>605</v>
      </c>
      <c r="E221" s="6"/>
      <c r="F221" s="6" t="s">
        <v>603</v>
      </c>
      <c r="G221" s="6" t="s">
        <v>48</v>
      </c>
    </row>
    <row r="222">
      <c r="A222" s="6">
        <v>2.5051296E7</v>
      </c>
      <c r="B222" s="6" t="s">
        <v>606</v>
      </c>
      <c r="C222" s="6" t="s">
        <v>607</v>
      </c>
      <c r="D222" s="6" t="s">
        <v>608</v>
      </c>
      <c r="E222" s="6"/>
      <c r="F222" s="6" t="s">
        <v>609</v>
      </c>
      <c r="G222" s="6" t="s">
        <v>48</v>
      </c>
    </row>
    <row r="223">
      <c r="A223" s="6">
        <v>2.505158E7</v>
      </c>
      <c r="B223" s="6" t="s">
        <v>610</v>
      </c>
      <c r="C223" s="6" t="s">
        <v>523</v>
      </c>
      <c r="D223" s="6" t="s">
        <v>611</v>
      </c>
      <c r="E223" s="6"/>
      <c r="F223" s="6" t="s">
        <v>612</v>
      </c>
      <c r="G223" s="6" t="s">
        <v>48</v>
      </c>
    </row>
    <row r="224">
      <c r="A224" s="6">
        <v>2.5051598E7</v>
      </c>
      <c r="B224" s="6" t="s">
        <v>613</v>
      </c>
      <c r="C224" s="6" t="s">
        <v>607</v>
      </c>
      <c r="D224" s="6" t="s">
        <v>614</v>
      </c>
      <c r="E224" s="6"/>
      <c r="F224" s="6" t="s">
        <v>615</v>
      </c>
      <c r="G224" s="6" t="s">
        <v>48</v>
      </c>
    </row>
    <row r="225">
      <c r="A225" s="6">
        <v>2.5051652E7</v>
      </c>
      <c r="B225" s="6" t="s">
        <v>616</v>
      </c>
      <c r="C225" s="6" t="s">
        <v>607</v>
      </c>
      <c r="D225" s="6" t="s">
        <v>617</v>
      </c>
      <c r="E225" s="6"/>
      <c r="F225" s="6" t="s">
        <v>612</v>
      </c>
      <c r="G225" s="6" t="s">
        <v>48</v>
      </c>
    </row>
    <row r="226">
      <c r="A226" s="6">
        <v>2.505166E7</v>
      </c>
      <c r="B226" s="6" t="s">
        <v>618</v>
      </c>
      <c r="C226" s="6" t="s">
        <v>523</v>
      </c>
      <c r="D226" s="6" t="s">
        <v>619</v>
      </c>
      <c r="E226" s="6"/>
      <c r="F226" s="6" t="s">
        <v>620</v>
      </c>
      <c r="G226" s="6" t="s">
        <v>48</v>
      </c>
    </row>
    <row r="227">
      <c r="A227" s="6">
        <v>2.5052497E7</v>
      </c>
      <c r="B227" s="6" t="s">
        <v>621</v>
      </c>
      <c r="C227" s="6" t="s">
        <v>523</v>
      </c>
      <c r="D227" s="6" t="s">
        <v>622</v>
      </c>
      <c r="E227" s="6"/>
      <c r="F227" s="6" t="s">
        <v>623</v>
      </c>
      <c r="G227" s="6" t="s">
        <v>48</v>
      </c>
    </row>
    <row r="228">
      <c r="A228" s="6">
        <v>2.5052802E7</v>
      </c>
      <c r="B228" s="6" t="s">
        <v>624</v>
      </c>
      <c r="C228" s="6" t="s">
        <v>523</v>
      </c>
      <c r="D228" s="6" t="s">
        <v>625</v>
      </c>
      <c r="E228" s="6"/>
      <c r="F228" s="6" t="s">
        <v>626</v>
      </c>
      <c r="G228" s="6" t="s">
        <v>48</v>
      </c>
    </row>
    <row r="229">
      <c r="A229" s="6">
        <v>2.5053124E7</v>
      </c>
      <c r="B229" s="6" t="s">
        <v>627</v>
      </c>
      <c r="C229" s="6" t="s">
        <v>523</v>
      </c>
      <c r="D229" s="6" t="s">
        <v>628</v>
      </c>
      <c r="E229" s="6"/>
      <c r="F229" s="6" t="s">
        <v>629</v>
      </c>
      <c r="G229" s="6" t="s">
        <v>48</v>
      </c>
    </row>
    <row r="230">
      <c r="A230" s="6">
        <v>2.5053159E7</v>
      </c>
      <c r="B230" s="6" t="s">
        <v>630</v>
      </c>
      <c r="C230" s="7"/>
      <c r="D230" s="6" t="s">
        <v>631</v>
      </c>
      <c r="E230" s="6"/>
      <c r="F230" s="6" t="s">
        <v>629</v>
      </c>
      <c r="G230" s="6" t="s">
        <v>48</v>
      </c>
    </row>
    <row r="231">
      <c r="A231" s="6">
        <v>2.5053493E7</v>
      </c>
      <c r="B231" s="6" t="s">
        <v>632</v>
      </c>
      <c r="C231" s="6" t="s">
        <v>523</v>
      </c>
      <c r="D231" s="6" t="s">
        <v>633</v>
      </c>
      <c r="E231" s="6"/>
      <c r="F231" s="6" t="s">
        <v>634</v>
      </c>
      <c r="G231" s="6" t="s">
        <v>48</v>
      </c>
    </row>
    <row r="232">
      <c r="A232" s="6">
        <v>2.5053728E7</v>
      </c>
      <c r="B232" s="6" t="s">
        <v>635</v>
      </c>
      <c r="C232" s="6" t="s">
        <v>543</v>
      </c>
      <c r="D232" s="6" t="s">
        <v>636</v>
      </c>
      <c r="E232" s="6"/>
      <c r="F232" s="6" t="s">
        <v>637</v>
      </c>
      <c r="G232" s="6" t="s">
        <v>48</v>
      </c>
    </row>
    <row r="233">
      <c r="A233" s="6">
        <v>2.5054023E7</v>
      </c>
      <c r="B233" s="6" t="s">
        <v>638</v>
      </c>
      <c r="C233" s="6" t="s">
        <v>543</v>
      </c>
      <c r="D233" s="6" t="s">
        <v>639</v>
      </c>
      <c r="E233" s="6"/>
      <c r="F233" s="6" t="s">
        <v>640</v>
      </c>
      <c r="G233" s="6" t="s">
        <v>48</v>
      </c>
    </row>
    <row r="234">
      <c r="A234" s="6">
        <v>2.5054155E7</v>
      </c>
      <c r="B234" s="6" t="s">
        <v>641</v>
      </c>
      <c r="C234" s="7"/>
      <c r="D234" s="6" t="s">
        <v>642</v>
      </c>
      <c r="E234" s="6"/>
      <c r="F234" s="6" t="s">
        <v>643</v>
      </c>
      <c r="G234" s="6" t="s">
        <v>48</v>
      </c>
    </row>
    <row r="235">
      <c r="A235" s="6">
        <v>2.505418E7</v>
      </c>
      <c r="B235" s="6" t="s">
        <v>644</v>
      </c>
      <c r="C235" s="6" t="s">
        <v>543</v>
      </c>
      <c r="D235" s="6" t="s">
        <v>645</v>
      </c>
      <c r="E235" s="6"/>
      <c r="F235" s="6" t="s">
        <v>643</v>
      </c>
      <c r="G235" s="6" t="s">
        <v>48</v>
      </c>
    </row>
    <row r="236">
      <c r="A236" s="6">
        <v>2.505449E7</v>
      </c>
      <c r="B236" s="6" t="s">
        <v>646</v>
      </c>
      <c r="C236" s="6" t="s">
        <v>543</v>
      </c>
      <c r="D236" s="6" t="s">
        <v>647</v>
      </c>
      <c r="E236" s="6"/>
      <c r="F236" s="6" t="s">
        <v>648</v>
      </c>
      <c r="G236" s="6" t="s">
        <v>48</v>
      </c>
    </row>
    <row r="237">
      <c r="A237" s="6">
        <v>2.5054767E7</v>
      </c>
      <c r="B237" s="6" t="s">
        <v>649</v>
      </c>
      <c r="C237" s="6" t="s">
        <v>523</v>
      </c>
      <c r="D237" s="6" t="s">
        <v>650</v>
      </c>
      <c r="E237" s="6"/>
      <c r="F237" s="6" t="s">
        <v>651</v>
      </c>
      <c r="G237" s="6" t="s">
        <v>48</v>
      </c>
    </row>
    <row r="238">
      <c r="A238" s="6">
        <v>2.5054783E7</v>
      </c>
      <c r="B238" s="6" t="s">
        <v>652</v>
      </c>
      <c r="C238" s="6" t="s">
        <v>523</v>
      </c>
      <c r="D238" s="6" t="s">
        <v>653</v>
      </c>
      <c r="E238" s="6"/>
      <c r="F238" s="6" t="s">
        <v>651</v>
      </c>
      <c r="G238" s="6" t="s">
        <v>48</v>
      </c>
    </row>
    <row r="239">
      <c r="A239" s="6">
        <v>2.5055046E7</v>
      </c>
      <c r="B239" s="6" t="s">
        <v>654</v>
      </c>
      <c r="C239" s="6" t="s">
        <v>516</v>
      </c>
      <c r="D239" s="6" t="s">
        <v>655</v>
      </c>
      <c r="E239" s="6"/>
      <c r="F239" s="6" t="s">
        <v>656</v>
      </c>
      <c r="G239" s="6" t="s">
        <v>48</v>
      </c>
    </row>
    <row r="240">
      <c r="A240" s="6">
        <v>2.5055062E7</v>
      </c>
      <c r="B240" s="6" t="s">
        <v>657</v>
      </c>
      <c r="C240" s="7"/>
      <c r="D240" s="6" t="s">
        <v>658</v>
      </c>
      <c r="E240" s="6"/>
      <c r="F240" s="6" t="s">
        <v>656</v>
      </c>
      <c r="G240" s="6" t="s">
        <v>48</v>
      </c>
    </row>
    <row r="241">
      <c r="A241" s="6">
        <v>2.5055836E7</v>
      </c>
      <c r="B241" s="6" t="s">
        <v>659</v>
      </c>
      <c r="C241" s="6" t="s">
        <v>516</v>
      </c>
      <c r="D241" s="6" t="s">
        <v>660</v>
      </c>
      <c r="E241" s="6"/>
      <c r="F241" s="6" t="s">
        <v>661</v>
      </c>
      <c r="G241" s="6" t="s">
        <v>48</v>
      </c>
    </row>
    <row r="242">
      <c r="A242" s="6">
        <v>2.5055852E7</v>
      </c>
      <c r="B242" s="6" t="s">
        <v>662</v>
      </c>
      <c r="C242" s="6" t="s">
        <v>516</v>
      </c>
      <c r="D242" s="6" t="s">
        <v>663</v>
      </c>
      <c r="E242" s="6"/>
      <c r="F242" s="6" t="s">
        <v>661</v>
      </c>
      <c r="G242" s="6" t="s">
        <v>48</v>
      </c>
    </row>
    <row r="243">
      <c r="A243" s="6">
        <v>2.5056581E7</v>
      </c>
      <c r="B243" s="6" t="s">
        <v>664</v>
      </c>
      <c r="C243" s="6" t="s">
        <v>516</v>
      </c>
      <c r="D243" s="6" t="s">
        <v>665</v>
      </c>
      <c r="E243" s="6"/>
      <c r="F243" s="6" t="s">
        <v>666</v>
      </c>
      <c r="G243" s="6" t="s">
        <v>48</v>
      </c>
    </row>
    <row r="244">
      <c r="A244" s="6">
        <v>2.5056611E7</v>
      </c>
      <c r="B244" s="6" t="s">
        <v>667</v>
      </c>
      <c r="C244" s="6" t="s">
        <v>516</v>
      </c>
      <c r="D244" s="6" t="s">
        <v>668</v>
      </c>
      <c r="E244" s="6"/>
      <c r="F244" s="6" t="s">
        <v>669</v>
      </c>
      <c r="G244" s="6" t="s">
        <v>48</v>
      </c>
    </row>
    <row r="245">
      <c r="A245" s="6">
        <v>2.505662E7</v>
      </c>
      <c r="B245" s="6" t="s">
        <v>670</v>
      </c>
      <c r="C245" s="6" t="s">
        <v>516</v>
      </c>
      <c r="D245" s="6" t="s">
        <v>671</v>
      </c>
      <c r="E245" s="6"/>
      <c r="F245" s="6" t="s">
        <v>669</v>
      </c>
      <c r="G245" s="6" t="s">
        <v>48</v>
      </c>
    </row>
    <row r="246">
      <c r="A246" s="6">
        <v>2.5057146E7</v>
      </c>
      <c r="B246" s="6" t="s">
        <v>672</v>
      </c>
      <c r="C246" s="6" t="s">
        <v>523</v>
      </c>
      <c r="D246" s="6" t="s">
        <v>673</v>
      </c>
      <c r="E246" s="6"/>
      <c r="F246" s="6" t="s">
        <v>674</v>
      </c>
      <c r="G246" s="6" t="s">
        <v>48</v>
      </c>
    </row>
    <row r="247">
      <c r="A247" s="6">
        <v>2.505782E7</v>
      </c>
      <c r="B247" s="6" t="s">
        <v>675</v>
      </c>
      <c r="C247" s="6" t="s">
        <v>523</v>
      </c>
      <c r="D247" s="6" t="s">
        <v>676</v>
      </c>
      <c r="E247" s="6"/>
      <c r="F247" s="6" t="s">
        <v>677</v>
      </c>
      <c r="G247" s="6" t="s">
        <v>48</v>
      </c>
    </row>
    <row r="248">
      <c r="A248" s="6">
        <v>2.5057839E7</v>
      </c>
      <c r="B248" s="6" t="s">
        <v>678</v>
      </c>
      <c r="C248" s="6" t="s">
        <v>523</v>
      </c>
      <c r="D248" s="6" t="s">
        <v>679</v>
      </c>
      <c r="E248" s="6"/>
      <c r="F248" s="6" t="s">
        <v>677</v>
      </c>
      <c r="G248" s="6" t="s">
        <v>48</v>
      </c>
    </row>
    <row r="249">
      <c r="A249" s="6">
        <v>2.5058304E7</v>
      </c>
      <c r="B249" s="6" t="s">
        <v>680</v>
      </c>
      <c r="C249" s="6" t="s">
        <v>523</v>
      </c>
      <c r="D249" s="6" t="s">
        <v>681</v>
      </c>
      <c r="E249" s="6"/>
      <c r="F249" s="6" t="s">
        <v>682</v>
      </c>
      <c r="G249" s="6" t="s">
        <v>48</v>
      </c>
    </row>
    <row r="250">
      <c r="A250" s="6">
        <v>2.5058371E7</v>
      </c>
      <c r="B250" s="6" t="s">
        <v>683</v>
      </c>
      <c r="C250" s="6" t="s">
        <v>523</v>
      </c>
      <c r="D250" s="6" t="s">
        <v>684</v>
      </c>
      <c r="E250" s="6"/>
      <c r="F250" s="6" t="s">
        <v>682</v>
      </c>
      <c r="G250" s="6" t="s">
        <v>48</v>
      </c>
    </row>
    <row r="251">
      <c r="A251" s="6">
        <v>2.5058975E7</v>
      </c>
      <c r="B251" s="6" t="s">
        <v>685</v>
      </c>
      <c r="C251" s="6" t="s">
        <v>686</v>
      </c>
      <c r="D251" s="6" t="s">
        <v>687</v>
      </c>
      <c r="E251" s="6"/>
      <c r="F251" s="6" t="s">
        <v>688</v>
      </c>
      <c r="G251" s="6" t="s">
        <v>48</v>
      </c>
    </row>
    <row r="252">
      <c r="A252" s="6">
        <v>2.5058991E7</v>
      </c>
      <c r="B252" s="6" t="s">
        <v>689</v>
      </c>
      <c r="C252" s="6" t="s">
        <v>686</v>
      </c>
      <c r="D252" s="6" t="s">
        <v>690</v>
      </c>
      <c r="E252" s="6"/>
      <c r="F252" s="6" t="s">
        <v>691</v>
      </c>
      <c r="G252" s="6" t="s">
        <v>48</v>
      </c>
    </row>
    <row r="253">
      <c r="A253" s="6">
        <v>2.5059017E7</v>
      </c>
      <c r="B253" s="6" t="s">
        <v>692</v>
      </c>
      <c r="C253" s="6" t="s">
        <v>686</v>
      </c>
      <c r="D253" s="6" t="s">
        <v>693</v>
      </c>
      <c r="E253" s="6"/>
      <c r="F253" s="6" t="s">
        <v>688</v>
      </c>
      <c r="G253" s="6" t="s">
        <v>48</v>
      </c>
    </row>
    <row r="254">
      <c r="A254" s="6">
        <v>2.505961E7</v>
      </c>
      <c r="B254" s="6" t="s">
        <v>694</v>
      </c>
      <c r="C254" s="6" t="s">
        <v>686</v>
      </c>
      <c r="D254" s="6" t="s">
        <v>695</v>
      </c>
      <c r="E254" s="6"/>
      <c r="F254" s="6" t="s">
        <v>696</v>
      </c>
      <c r="G254" s="6" t="s">
        <v>48</v>
      </c>
    </row>
    <row r="255">
      <c r="A255" s="6">
        <v>2.5059629E7</v>
      </c>
      <c r="B255" s="6" t="s">
        <v>697</v>
      </c>
      <c r="C255" s="6" t="s">
        <v>686</v>
      </c>
      <c r="D255" s="6" t="s">
        <v>698</v>
      </c>
      <c r="E255" s="6"/>
      <c r="F255" s="6" t="s">
        <v>696</v>
      </c>
      <c r="G255" s="6" t="s">
        <v>48</v>
      </c>
    </row>
    <row r="256">
      <c r="A256" s="6">
        <v>2.5060058E7</v>
      </c>
      <c r="B256" s="6" t="s">
        <v>699</v>
      </c>
      <c r="C256" s="6" t="s">
        <v>686</v>
      </c>
      <c r="D256" s="6" t="s">
        <v>700</v>
      </c>
      <c r="E256" s="6"/>
      <c r="F256" s="6" t="s">
        <v>701</v>
      </c>
      <c r="G256" s="6" t="s">
        <v>48</v>
      </c>
    </row>
    <row r="257">
      <c r="A257" s="6">
        <v>2.5060376E7</v>
      </c>
      <c r="B257" s="6" t="s">
        <v>702</v>
      </c>
      <c r="C257" s="6" t="s">
        <v>686</v>
      </c>
      <c r="D257" s="6" t="s">
        <v>703</v>
      </c>
      <c r="E257" s="6"/>
      <c r="F257" s="6" t="s">
        <v>704</v>
      </c>
      <c r="G257" s="6" t="s">
        <v>48</v>
      </c>
    </row>
    <row r="258">
      <c r="A258" s="6">
        <v>2.5060384E7</v>
      </c>
      <c r="B258" s="6" t="s">
        <v>705</v>
      </c>
      <c r="C258" s="6" t="s">
        <v>686</v>
      </c>
      <c r="D258" s="6" t="s">
        <v>706</v>
      </c>
      <c r="E258" s="6"/>
      <c r="F258" s="6" t="s">
        <v>704</v>
      </c>
      <c r="G258" s="6" t="s">
        <v>48</v>
      </c>
    </row>
    <row r="259">
      <c r="A259" s="6">
        <v>2.5060392E7</v>
      </c>
      <c r="B259" s="6" t="s">
        <v>707</v>
      </c>
      <c r="C259" s="6" t="s">
        <v>686</v>
      </c>
      <c r="D259" s="6" t="s">
        <v>708</v>
      </c>
      <c r="E259" s="6"/>
      <c r="F259" s="6" t="s">
        <v>704</v>
      </c>
      <c r="G259" s="6" t="s">
        <v>48</v>
      </c>
    </row>
    <row r="260">
      <c r="A260" s="6">
        <v>2.5060406E7</v>
      </c>
      <c r="B260" s="6" t="s">
        <v>709</v>
      </c>
      <c r="C260" s="6" t="s">
        <v>686</v>
      </c>
      <c r="D260" s="6" t="s">
        <v>710</v>
      </c>
      <c r="E260" s="6"/>
      <c r="F260" s="6" t="s">
        <v>704</v>
      </c>
      <c r="G260" s="6" t="s">
        <v>48</v>
      </c>
    </row>
    <row r="261">
      <c r="A261" s="6">
        <v>2.5060996E7</v>
      </c>
      <c r="B261" s="6" t="s">
        <v>711</v>
      </c>
      <c r="C261" s="6" t="s">
        <v>686</v>
      </c>
      <c r="D261" s="6" t="s">
        <v>712</v>
      </c>
      <c r="E261" s="6"/>
      <c r="F261" s="6" t="s">
        <v>713</v>
      </c>
      <c r="G261" s="6" t="s">
        <v>48</v>
      </c>
    </row>
    <row r="262">
      <c r="A262" s="6">
        <v>2.5061003E7</v>
      </c>
      <c r="B262" s="6" t="s">
        <v>714</v>
      </c>
      <c r="C262" s="6" t="s">
        <v>686</v>
      </c>
      <c r="D262" s="6" t="s">
        <v>715</v>
      </c>
      <c r="E262" s="6"/>
      <c r="F262" s="6" t="s">
        <v>713</v>
      </c>
      <c r="G262" s="6" t="s">
        <v>48</v>
      </c>
    </row>
    <row r="263">
      <c r="A263" s="6">
        <v>2.5061402E7</v>
      </c>
      <c r="B263" s="6" t="s">
        <v>716</v>
      </c>
      <c r="C263" s="6" t="s">
        <v>523</v>
      </c>
      <c r="D263" s="6" t="s">
        <v>717</v>
      </c>
      <c r="E263" s="6"/>
      <c r="F263" s="6" t="s">
        <v>718</v>
      </c>
      <c r="G263" s="6" t="s">
        <v>48</v>
      </c>
    </row>
    <row r="264">
      <c r="A264" s="6">
        <v>2.506172E7</v>
      </c>
      <c r="B264" s="6" t="s">
        <v>719</v>
      </c>
      <c r="C264" s="6" t="s">
        <v>523</v>
      </c>
      <c r="D264" s="6" t="s">
        <v>720</v>
      </c>
      <c r="E264" s="6"/>
      <c r="F264" s="6" t="s">
        <v>721</v>
      </c>
      <c r="G264" s="6" t="s">
        <v>48</v>
      </c>
    </row>
    <row r="265">
      <c r="A265" s="6">
        <v>2.5061739E7</v>
      </c>
      <c r="B265" s="6" t="s">
        <v>722</v>
      </c>
      <c r="C265" s="6" t="s">
        <v>523</v>
      </c>
      <c r="D265" s="6" t="s">
        <v>723</v>
      </c>
      <c r="E265" s="6"/>
      <c r="F265" s="6" t="s">
        <v>721</v>
      </c>
      <c r="G265" s="6" t="s">
        <v>48</v>
      </c>
    </row>
    <row r="266">
      <c r="A266" s="6">
        <v>2.5062069E7</v>
      </c>
      <c r="B266" s="6" t="s">
        <v>724</v>
      </c>
      <c r="C266" s="6" t="s">
        <v>523</v>
      </c>
      <c r="D266" s="6" t="s">
        <v>725</v>
      </c>
      <c r="E266" s="6"/>
      <c r="F266" s="6" t="s">
        <v>726</v>
      </c>
      <c r="G266" s="6" t="s">
        <v>48</v>
      </c>
    </row>
    <row r="267">
      <c r="A267" s="6">
        <v>2.506222E7</v>
      </c>
      <c r="B267" s="6" t="s">
        <v>727</v>
      </c>
      <c r="C267" s="6" t="s">
        <v>523</v>
      </c>
      <c r="D267" s="6" t="s">
        <v>728</v>
      </c>
      <c r="E267" s="6"/>
      <c r="F267" s="6" t="s">
        <v>729</v>
      </c>
      <c r="G267" s="6" t="s">
        <v>48</v>
      </c>
    </row>
    <row r="268">
      <c r="A268" s="6">
        <v>2.5062239E7</v>
      </c>
      <c r="B268" s="6" t="s">
        <v>730</v>
      </c>
      <c r="C268" s="6" t="s">
        <v>523</v>
      </c>
      <c r="D268" s="6" t="s">
        <v>731</v>
      </c>
      <c r="E268" s="6"/>
      <c r="F268" s="6" t="s">
        <v>729</v>
      </c>
      <c r="G268" s="6" t="s">
        <v>48</v>
      </c>
    </row>
    <row r="269">
      <c r="A269" s="6">
        <v>2.5062638E7</v>
      </c>
      <c r="B269" s="6" t="s">
        <v>732</v>
      </c>
      <c r="C269" s="6" t="s">
        <v>523</v>
      </c>
      <c r="D269" s="6" t="s">
        <v>733</v>
      </c>
      <c r="E269" s="6"/>
      <c r="F269" s="6" t="s">
        <v>734</v>
      </c>
      <c r="G269" s="6" t="s">
        <v>48</v>
      </c>
    </row>
    <row r="270">
      <c r="A270" s="6">
        <v>2.506267E7</v>
      </c>
      <c r="B270" s="6" t="s">
        <v>735</v>
      </c>
      <c r="C270" s="6" t="s">
        <v>523</v>
      </c>
      <c r="D270" s="6" t="s">
        <v>736</v>
      </c>
      <c r="E270" s="6"/>
      <c r="F270" s="6" t="s">
        <v>734</v>
      </c>
      <c r="G270" s="6" t="s">
        <v>48</v>
      </c>
    </row>
    <row r="271">
      <c r="A271" s="6">
        <v>2.5062816E7</v>
      </c>
      <c r="B271" s="6" t="s">
        <v>737</v>
      </c>
      <c r="C271" s="6" t="s">
        <v>523</v>
      </c>
      <c r="D271" s="6" t="s">
        <v>738</v>
      </c>
      <c r="E271" s="6"/>
      <c r="F271" s="6" t="s">
        <v>734</v>
      </c>
      <c r="G271" s="6" t="s">
        <v>48</v>
      </c>
    </row>
    <row r="272">
      <c r="A272" s="6">
        <v>2.506334E7</v>
      </c>
      <c r="B272" s="6" t="s">
        <v>739</v>
      </c>
      <c r="C272" s="6" t="s">
        <v>523</v>
      </c>
      <c r="D272" s="6" t="s">
        <v>740</v>
      </c>
      <c r="E272" s="6"/>
      <c r="F272" s="6" t="s">
        <v>741</v>
      </c>
      <c r="G272" s="6" t="s">
        <v>48</v>
      </c>
    </row>
    <row r="273">
      <c r="A273" s="6">
        <v>2.5063359E7</v>
      </c>
      <c r="B273" s="6" t="s">
        <v>742</v>
      </c>
      <c r="C273" s="6" t="s">
        <v>523</v>
      </c>
      <c r="D273" s="6" t="s">
        <v>743</v>
      </c>
      <c r="E273" s="6"/>
      <c r="F273" s="6" t="s">
        <v>744</v>
      </c>
      <c r="G273" s="6" t="s">
        <v>48</v>
      </c>
    </row>
    <row r="274">
      <c r="A274" s="6">
        <v>2.5063405E7</v>
      </c>
      <c r="B274" s="6" t="s">
        <v>745</v>
      </c>
      <c r="C274" s="6" t="s">
        <v>523</v>
      </c>
      <c r="D274" s="6" t="s">
        <v>746</v>
      </c>
      <c r="E274" s="6"/>
      <c r="F274" s="6" t="s">
        <v>744</v>
      </c>
      <c r="G274" s="6" t="s">
        <v>48</v>
      </c>
    </row>
    <row r="275">
      <c r="A275" s="6">
        <v>2.5063421E7</v>
      </c>
      <c r="B275" s="6" t="s">
        <v>747</v>
      </c>
      <c r="C275" s="6" t="s">
        <v>523</v>
      </c>
      <c r="D275" s="6" t="s">
        <v>748</v>
      </c>
      <c r="E275" s="6"/>
      <c r="F275" s="6" t="s">
        <v>741</v>
      </c>
      <c r="G275" s="6" t="s">
        <v>48</v>
      </c>
    </row>
    <row r="276">
      <c r="A276" s="6">
        <v>2.5064126E7</v>
      </c>
      <c r="B276" s="6" t="s">
        <v>749</v>
      </c>
      <c r="C276" s="6" t="s">
        <v>523</v>
      </c>
      <c r="D276" s="6" t="s">
        <v>750</v>
      </c>
      <c r="E276" s="6"/>
      <c r="F276" s="6" t="s">
        <v>751</v>
      </c>
      <c r="G276" s="6" t="s">
        <v>48</v>
      </c>
    </row>
    <row r="277">
      <c r="A277" s="6">
        <v>2.5064134E7</v>
      </c>
      <c r="B277" s="6" t="s">
        <v>752</v>
      </c>
      <c r="C277" s="6" t="s">
        <v>523</v>
      </c>
      <c r="D277" s="6" t="s">
        <v>753</v>
      </c>
      <c r="E277" s="6"/>
      <c r="F277" s="6" t="s">
        <v>751</v>
      </c>
      <c r="G277" s="6" t="s">
        <v>48</v>
      </c>
    </row>
    <row r="278">
      <c r="A278" s="6">
        <v>2.5064142E7</v>
      </c>
      <c r="B278" s="6" t="s">
        <v>754</v>
      </c>
      <c r="C278" s="6" t="s">
        <v>523</v>
      </c>
      <c r="D278" s="6" t="s">
        <v>755</v>
      </c>
      <c r="E278" s="6"/>
      <c r="F278" s="6" t="s">
        <v>751</v>
      </c>
      <c r="G278" s="6" t="s">
        <v>48</v>
      </c>
    </row>
    <row r="279">
      <c r="A279" s="6">
        <v>2.5064169E7</v>
      </c>
      <c r="B279" s="6" t="s">
        <v>756</v>
      </c>
      <c r="C279" s="6" t="s">
        <v>523</v>
      </c>
      <c r="D279" s="6" t="s">
        <v>757</v>
      </c>
      <c r="E279" s="6"/>
      <c r="F279" s="6" t="s">
        <v>751</v>
      </c>
      <c r="G279" s="6" t="s">
        <v>48</v>
      </c>
    </row>
    <row r="280">
      <c r="A280" s="6">
        <v>2.5064894E7</v>
      </c>
      <c r="B280" s="6" t="s">
        <v>758</v>
      </c>
      <c r="C280" s="6" t="s">
        <v>686</v>
      </c>
      <c r="D280" s="6" t="s">
        <v>759</v>
      </c>
      <c r="E280" s="6"/>
      <c r="F280" s="6" t="s">
        <v>760</v>
      </c>
      <c r="G280" s="6" t="s">
        <v>48</v>
      </c>
    </row>
    <row r="281">
      <c r="A281" s="6">
        <v>2.5065025E7</v>
      </c>
      <c r="B281" s="6" t="s">
        <v>761</v>
      </c>
      <c r="C281" s="6" t="s">
        <v>686</v>
      </c>
      <c r="D281" s="6" t="s">
        <v>762</v>
      </c>
      <c r="E281" s="6"/>
      <c r="F281" s="6" t="s">
        <v>760</v>
      </c>
      <c r="G281" s="6" t="s">
        <v>48</v>
      </c>
    </row>
    <row r="282">
      <c r="A282" s="6">
        <v>2.5065513E7</v>
      </c>
      <c r="B282" s="6" t="s">
        <v>763</v>
      </c>
      <c r="C282" s="6" t="s">
        <v>686</v>
      </c>
      <c r="D282" s="6" t="s">
        <v>764</v>
      </c>
      <c r="E282" s="6"/>
      <c r="F282" s="6" t="s">
        <v>765</v>
      </c>
      <c r="G282" s="6" t="s">
        <v>48</v>
      </c>
    </row>
    <row r="283">
      <c r="A283" s="6">
        <v>2.5065726E7</v>
      </c>
      <c r="B283" s="6" t="s">
        <v>766</v>
      </c>
      <c r="C283" s="6" t="s">
        <v>686</v>
      </c>
      <c r="D283" s="6" t="s">
        <v>767</v>
      </c>
      <c r="E283" s="6"/>
      <c r="F283" s="6" t="s">
        <v>768</v>
      </c>
      <c r="G283" s="6" t="s">
        <v>48</v>
      </c>
    </row>
    <row r="284">
      <c r="A284" s="6">
        <v>2.5065742E7</v>
      </c>
      <c r="B284" s="6" t="s">
        <v>769</v>
      </c>
      <c r="C284" s="6" t="s">
        <v>686</v>
      </c>
      <c r="D284" s="6" t="s">
        <v>770</v>
      </c>
      <c r="E284" s="6"/>
      <c r="F284" s="6" t="s">
        <v>768</v>
      </c>
      <c r="G284" s="6" t="s">
        <v>48</v>
      </c>
    </row>
    <row r="285">
      <c r="A285" s="6">
        <v>2.5066013E7</v>
      </c>
      <c r="B285" s="6" t="s">
        <v>771</v>
      </c>
      <c r="C285" s="6" t="s">
        <v>686</v>
      </c>
      <c r="D285" s="6" t="s">
        <v>772</v>
      </c>
      <c r="E285" s="6"/>
      <c r="F285" s="6" t="s">
        <v>773</v>
      </c>
      <c r="G285" s="6" t="s">
        <v>48</v>
      </c>
    </row>
    <row r="286">
      <c r="A286" s="6">
        <v>2.5066021E7</v>
      </c>
      <c r="B286" s="6" t="s">
        <v>774</v>
      </c>
      <c r="C286" s="6" t="s">
        <v>686</v>
      </c>
      <c r="D286" s="6" t="s">
        <v>775</v>
      </c>
      <c r="E286" s="6"/>
      <c r="F286" s="6" t="s">
        <v>773</v>
      </c>
      <c r="G286" s="6" t="s">
        <v>48</v>
      </c>
    </row>
    <row r="287">
      <c r="A287" s="6">
        <v>2.5066374E7</v>
      </c>
      <c r="B287" s="6" t="s">
        <v>776</v>
      </c>
      <c r="C287" s="6" t="s">
        <v>686</v>
      </c>
      <c r="D287" s="6" t="s">
        <v>777</v>
      </c>
      <c r="E287" s="6"/>
      <c r="F287" s="6" t="s">
        <v>778</v>
      </c>
      <c r="G287" s="6" t="s">
        <v>48</v>
      </c>
    </row>
    <row r="288">
      <c r="A288" s="6">
        <v>2.5066668E7</v>
      </c>
      <c r="B288" s="6" t="s">
        <v>779</v>
      </c>
      <c r="C288" s="6" t="s">
        <v>686</v>
      </c>
      <c r="D288" s="6" t="s">
        <v>780</v>
      </c>
      <c r="E288" s="6"/>
      <c r="F288" s="6" t="s">
        <v>781</v>
      </c>
      <c r="G288" s="6" t="s">
        <v>48</v>
      </c>
    </row>
    <row r="289">
      <c r="A289" s="6">
        <v>2.5066676E7</v>
      </c>
      <c r="B289" s="6" t="s">
        <v>782</v>
      </c>
      <c r="C289" s="6" t="s">
        <v>686</v>
      </c>
      <c r="D289" s="6" t="s">
        <v>783</v>
      </c>
      <c r="E289" s="6"/>
      <c r="F289" s="6" t="s">
        <v>781</v>
      </c>
      <c r="G289" s="6" t="s">
        <v>48</v>
      </c>
    </row>
    <row r="290">
      <c r="A290" s="6">
        <v>2.5067133E7</v>
      </c>
      <c r="B290" s="6" t="s">
        <v>784</v>
      </c>
      <c r="C290" s="6" t="s">
        <v>686</v>
      </c>
      <c r="D290" s="6" t="s">
        <v>785</v>
      </c>
      <c r="E290" s="6"/>
      <c r="F290" s="6" t="s">
        <v>786</v>
      </c>
      <c r="G290" s="6" t="s">
        <v>48</v>
      </c>
    </row>
    <row r="291">
      <c r="A291" s="6">
        <v>2.5067141E7</v>
      </c>
      <c r="B291" s="6" t="s">
        <v>787</v>
      </c>
      <c r="C291" s="6" t="s">
        <v>686</v>
      </c>
      <c r="D291" s="6" t="s">
        <v>788</v>
      </c>
      <c r="E291" s="6"/>
      <c r="F291" s="6" t="s">
        <v>786</v>
      </c>
      <c r="G291" s="6" t="s">
        <v>48</v>
      </c>
    </row>
    <row r="292">
      <c r="A292" s="6">
        <v>2.506746E7</v>
      </c>
      <c r="B292" s="6" t="s">
        <v>789</v>
      </c>
      <c r="C292" s="6" t="s">
        <v>686</v>
      </c>
      <c r="D292" s="6" t="s">
        <v>790</v>
      </c>
      <c r="E292" s="6"/>
      <c r="F292" s="6" t="s">
        <v>791</v>
      </c>
      <c r="G292" s="6" t="s">
        <v>48</v>
      </c>
    </row>
    <row r="293">
      <c r="A293" s="6">
        <v>2.5067478E7</v>
      </c>
      <c r="B293" s="6" t="s">
        <v>792</v>
      </c>
      <c r="C293" s="6" t="s">
        <v>686</v>
      </c>
      <c r="D293" s="6" t="s">
        <v>793</v>
      </c>
      <c r="E293" s="6"/>
      <c r="F293" s="6" t="s">
        <v>791</v>
      </c>
      <c r="G293" s="6" t="s">
        <v>48</v>
      </c>
    </row>
    <row r="294">
      <c r="A294" s="6">
        <v>2.5067737E7</v>
      </c>
      <c r="B294" s="6" t="s">
        <v>794</v>
      </c>
      <c r="C294" s="6" t="s">
        <v>686</v>
      </c>
      <c r="D294" s="6" t="s">
        <v>795</v>
      </c>
      <c r="E294" s="6"/>
      <c r="F294" s="6" t="s">
        <v>796</v>
      </c>
      <c r="G294" s="6" t="s">
        <v>48</v>
      </c>
    </row>
    <row r="295">
      <c r="A295" s="6">
        <v>2.5067869E7</v>
      </c>
      <c r="B295" s="6" t="s">
        <v>797</v>
      </c>
      <c r="C295" s="6" t="s">
        <v>686</v>
      </c>
      <c r="D295" s="6" t="s">
        <v>798</v>
      </c>
      <c r="E295" s="6"/>
      <c r="F295" s="6" t="s">
        <v>799</v>
      </c>
      <c r="G295" s="6" t="s">
        <v>48</v>
      </c>
    </row>
    <row r="296">
      <c r="A296" s="6">
        <v>2.5068075E7</v>
      </c>
      <c r="B296" s="6" t="s">
        <v>800</v>
      </c>
      <c r="C296" s="6" t="s">
        <v>686</v>
      </c>
      <c r="D296" s="6" t="s">
        <v>801</v>
      </c>
      <c r="E296" s="6"/>
      <c r="F296" s="6" t="s">
        <v>802</v>
      </c>
      <c r="G296" s="6" t="s">
        <v>48</v>
      </c>
    </row>
    <row r="297">
      <c r="A297" s="6">
        <v>2.5068083E7</v>
      </c>
      <c r="B297" s="6" t="s">
        <v>803</v>
      </c>
      <c r="C297" s="6" t="s">
        <v>686</v>
      </c>
      <c r="D297" s="6" t="s">
        <v>804</v>
      </c>
      <c r="E297" s="6"/>
      <c r="F297" s="6" t="s">
        <v>802</v>
      </c>
      <c r="G297" s="6" t="s">
        <v>48</v>
      </c>
    </row>
    <row r="298">
      <c r="A298" s="6">
        <v>2.5068342E7</v>
      </c>
      <c r="B298" s="6" t="s">
        <v>805</v>
      </c>
      <c r="C298" s="6" t="s">
        <v>686</v>
      </c>
      <c r="D298" s="6" t="s">
        <v>806</v>
      </c>
      <c r="E298" s="6"/>
      <c r="F298" s="6" t="s">
        <v>807</v>
      </c>
      <c r="G298" s="6" t="s">
        <v>48</v>
      </c>
    </row>
    <row r="299">
      <c r="A299" s="6">
        <v>2.5068628E7</v>
      </c>
      <c r="B299" s="6" t="s">
        <v>808</v>
      </c>
      <c r="C299" s="6" t="s">
        <v>686</v>
      </c>
      <c r="D299" s="6" t="s">
        <v>809</v>
      </c>
      <c r="E299" s="6"/>
      <c r="F299" s="6" t="s">
        <v>810</v>
      </c>
      <c r="G299" s="6" t="s">
        <v>48</v>
      </c>
    </row>
    <row r="300">
      <c r="A300" s="6">
        <v>2.5068636E7</v>
      </c>
      <c r="B300" s="6" t="s">
        <v>811</v>
      </c>
      <c r="C300" s="6" t="s">
        <v>686</v>
      </c>
      <c r="D300" s="6" t="s">
        <v>812</v>
      </c>
      <c r="E300" s="6"/>
      <c r="F300" s="6" t="s">
        <v>810</v>
      </c>
      <c r="G300" s="6" t="s">
        <v>48</v>
      </c>
    </row>
    <row r="301">
      <c r="A301" s="6">
        <v>2.5068644E7</v>
      </c>
      <c r="B301" s="6" t="s">
        <v>813</v>
      </c>
      <c r="C301" s="6" t="s">
        <v>686</v>
      </c>
      <c r="D301" s="6" t="s">
        <v>814</v>
      </c>
      <c r="E301" s="6"/>
      <c r="F301" s="6" t="s">
        <v>810</v>
      </c>
      <c r="G301" s="6" t="s">
        <v>48</v>
      </c>
    </row>
    <row r="302">
      <c r="A302" s="6">
        <v>2.5068652E7</v>
      </c>
      <c r="B302" s="6" t="s">
        <v>815</v>
      </c>
      <c r="C302" s="6" t="s">
        <v>686</v>
      </c>
      <c r="D302" s="6" t="s">
        <v>816</v>
      </c>
      <c r="E302" s="6"/>
      <c r="F302" s="6" t="s">
        <v>810</v>
      </c>
      <c r="G302" s="6" t="s">
        <v>48</v>
      </c>
    </row>
    <row r="303">
      <c r="A303" s="6">
        <v>2.506866E7</v>
      </c>
      <c r="B303" s="6" t="s">
        <v>817</v>
      </c>
      <c r="C303" s="6" t="s">
        <v>686</v>
      </c>
      <c r="D303" s="6" t="s">
        <v>818</v>
      </c>
      <c r="E303" s="6"/>
      <c r="F303" s="6" t="s">
        <v>810</v>
      </c>
      <c r="G303" s="6" t="s">
        <v>48</v>
      </c>
    </row>
    <row r="304">
      <c r="A304" s="6">
        <v>2.5068695E7</v>
      </c>
      <c r="B304" s="6" t="s">
        <v>819</v>
      </c>
      <c r="C304" s="6" t="s">
        <v>686</v>
      </c>
      <c r="D304" s="6" t="s">
        <v>820</v>
      </c>
      <c r="E304" s="6"/>
      <c r="F304" s="6" t="s">
        <v>810</v>
      </c>
      <c r="G304" s="6" t="s">
        <v>48</v>
      </c>
    </row>
    <row r="305">
      <c r="A305" s="6">
        <v>2.5068709E7</v>
      </c>
      <c r="B305" s="6" t="s">
        <v>821</v>
      </c>
      <c r="C305" s="6" t="s">
        <v>686</v>
      </c>
      <c r="D305" s="6" t="s">
        <v>822</v>
      </c>
      <c r="E305" s="6"/>
      <c r="F305" s="6" t="s">
        <v>810</v>
      </c>
      <c r="G305" s="6" t="s">
        <v>48</v>
      </c>
    </row>
    <row r="306">
      <c r="A306" s="6">
        <v>2.5068717E7</v>
      </c>
      <c r="B306" s="6" t="s">
        <v>823</v>
      </c>
      <c r="C306" s="7"/>
      <c r="D306" s="6" t="s">
        <v>824</v>
      </c>
      <c r="E306" s="6"/>
      <c r="F306" s="6" t="s">
        <v>810</v>
      </c>
      <c r="G306" s="6" t="s">
        <v>48</v>
      </c>
    </row>
    <row r="307">
      <c r="A307" s="6">
        <v>2.5068725E7</v>
      </c>
      <c r="B307" s="6" t="s">
        <v>825</v>
      </c>
      <c r="C307" s="6" t="s">
        <v>686</v>
      </c>
      <c r="D307" s="6" t="s">
        <v>826</v>
      </c>
      <c r="E307" s="6"/>
      <c r="F307" s="6" t="s">
        <v>810</v>
      </c>
      <c r="G307" s="6" t="s">
        <v>48</v>
      </c>
    </row>
    <row r="308">
      <c r="A308" s="6">
        <v>2.5068733E7</v>
      </c>
      <c r="B308" s="6" t="s">
        <v>827</v>
      </c>
      <c r="C308" s="6" t="s">
        <v>686</v>
      </c>
      <c r="D308" s="6" t="s">
        <v>828</v>
      </c>
      <c r="E308" s="6"/>
      <c r="F308" s="6" t="s">
        <v>810</v>
      </c>
      <c r="G308" s="6" t="s">
        <v>48</v>
      </c>
    </row>
    <row r="309">
      <c r="A309" s="6">
        <v>2.5069357E7</v>
      </c>
      <c r="B309" s="6" t="s">
        <v>829</v>
      </c>
      <c r="C309" s="6" t="s">
        <v>830</v>
      </c>
      <c r="D309" s="6" t="s">
        <v>831</v>
      </c>
      <c r="E309" s="6"/>
      <c r="F309" s="6" t="s">
        <v>832</v>
      </c>
      <c r="G309" s="6" t="s">
        <v>48</v>
      </c>
    </row>
    <row r="310">
      <c r="A310" s="6">
        <v>2.5069373E7</v>
      </c>
      <c r="B310" s="6" t="s">
        <v>833</v>
      </c>
      <c r="C310" s="6" t="s">
        <v>830</v>
      </c>
      <c r="D310" s="6" t="s">
        <v>834</v>
      </c>
      <c r="E310" s="6"/>
      <c r="F310" s="6" t="s">
        <v>832</v>
      </c>
      <c r="G310" s="6" t="s">
        <v>48</v>
      </c>
    </row>
    <row r="311">
      <c r="A311" s="6">
        <v>2.5069675E7</v>
      </c>
      <c r="B311" s="6" t="s">
        <v>835</v>
      </c>
      <c r="C311" s="6" t="s">
        <v>686</v>
      </c>
      <c r="D311" s="6" t="s">
        <v>836</v>
      </c>
      <c r="E311" s="6"/>
      <c r="F311" s="6" t="s">
        <v>837</v>
      </c>
      <c r="G311" s="6" t="s">
        <v>48</v>
      </c>
    </row>
    <row r="312">
      <c r="A312" s="6">
        <v>2.5069683E7</v>
      </c>
      <c r="B312" s="6" t="s">
        <v>838</v>
      </c>
      <c r="C312" s="7"/>
      <c r="D312" s="6" t="s">
        <v>839</v>
      </c>
      <c r="E312" s="6"/>
      <c r="F312" s="6" t="s">
        <v>837</v>
      </c>
      <c r="G312" s="6" t="s">
        <v>48</v>
      </c>
    </row>
    <row r="313">
      <c r="A313" s="6">
        <v>2.5069713E7</v>
      </c>
      <c r="B313" s="6" t="s">
        <v>840</v>
      </c>
      <c r="C313" s="7"/>
      <c r="D313" s="6" t="s">
        <v>841</v>
      </c>
      <c r="E313" s="6"/>
      <c r="F313" s="6" t="s">
        <v>837</v>
      </c>
      <c r="G313" s="6" t="s">
        <v>48</v>
      </c>
    </row>
    <row r="314">
      <c r="A314" s="6">
        <v>2.5069721E7</v>
      </c>
      <c r="B314" s="6" t="s">
        <v>842</v>
      </c>
      <c r="C314" s="6" t="s">
        <v>686</v>
      </c>
      <c r="D314" s="6" t="s">
        <v>843</v>
      </c>
      <c r="E314" s="6"/>
      <c r="F314" s="6" t="s">
        <v>837</v>
      </c>
      <c r="G314" s="6" t="s">
        <v>48</v>
      </c>
    </row>
    <row r="315">
      <c r="A315" s="6">
        <v>2.5070088E7</v>
      </c>
      <c r="B315" s="6" t="s">
        <v>844</v>
      </c>
      <c r="C315" s="6" t="s">
        <v>686</v>
      </c>
      <c r="D315" s="6" t="s">
        <v>845</v>
      </c>
      <c r="E315" s="6"/>
      <c r="F315" s="6" t="s">
        <v>846</v>
      </c>
      <c r="G315" s="6" t="s">
        <v>48</v>
      </c>
    </row>
    <row r="316">
      <c r="A316" s="6">
        <v>2.507029E7</v>
      </c>
      <c r="B316" s="6" t="s">
        <v>847</v>
      </c>
      <c r="C316" s="6" t="s">
        <v>686</v>
      </c>
      <c r="D316" s="6" t="s">
        <v>848</v>
      </c>
      <c r="E316" s="6"/>
      <c r="F316" s="6" t="s">
        <v>849</v>
      </c>
      <c r="G316" s="6" t="s">
        <v>48</v>
      </c>
    </row>
    <row r="317">
      <c r="A317" s="6">
        <v>2.5070304E7</v>
      </c>
      <c r="B317" s="6" t="s">
        <v>850</v>
      </c>
      <c r="C317" s="6" t="s">
        <v>686</v>
      </c>
      <c r="D317" s="6" t="s">
        <v>851</v>
      </c>
      <c r="E317" s="6"/>
      <c r="F317" s="6" t="s">
        <v>807</v>
      </c>
      <c r="G317" s="6" t="s">
        <v>48</v>
      </c>
    </row>
    <row r="318">
      <c r="A318" s="6">
        <v>2.5070312E7</v>
      </c>
      <c r="B318" s="6" t="s">
        <v>852</v>
      </c>
      <c r="C318" s="6" t="s">
        <v>686</v>
      </c>
      <c r="D318" s="6" t="s">
        <v>853</v>
      </c>
      <c r="E318" s="6"/>
      <c r="F318" s="6" t="s">
        <v>849</v>
      </c>
      <c r="G318" s="6" t="s">
        <v>48</v>
      </c>
    </row>
    <row r="319">
      <c r="A319" s="6">
        <v>2.5070576E7</v>
      </c>
      <c r="B319" s="6" t="s">
        <v>854</v>
      </c>
      <c r="C319" s="6" t="s">
        <v>686</v>
      </c>
      <c r="D319" s="6" t="s">
        <v>855</v>
      </c>
      <c r="E319" s="6"/>
      <c r="F319" s="6" t="s">
        <v>856</v>
      </c>
      <c r="G319" s="6" t="s">
        <v>48</v>
      </c>
    </row>
    <row r="320">
      <c r="A320" s="6">
        <v>2.5070584E7</v>
      </c>
      <c r="B320" s="6" t="s">
        <v>857</v>
      </c>
      <c r="C320" s="6" t="s">
        <v>686</v>
      </c>
      <c r="D320" s="6" t="s">
        <v>858</v>
      </c>
      <c r="E320" s="6"/>
      <c r="F320" s="6" t="s">
        <v>856</v>
      </c>
      <c r="G320" s="6" t="s">
        <v>48</v>
      </c>
    </row>
    <row r="321">
      <c r="A321" s="6">
        <v>2.5070703E7</v>
      </c>
      <c r="B321" s="6" t="s">
        <v>859</v>
      </c>
      <c r="C321" s="6" t="s">
        <v>523</v>
      </c>
      <c r="D321" s="6" t="s">
        <v>860</v>
      </c>
      <c r="E321" s="6"/>
      <c r="F321" s="6" t="s">
        <v>861</v>
      </c>
      <c r="G321" s="6" t="s">
        <v>48</v>
      </c>
    </row>
    <row r="322">
      <c r="A322" s="6">
        <v>2.5071394E7</v>
      </c>
      <c r="B322" s="6" t="s">
        <v>862</v>
      </c>
      <c r="C322" s="7"/>
      <c r="D322" s="6" t="s">
        <v>863</v>
      </c>
      <c r="E322" s="6"/>
      <c r="F322" s="6" t="s">
        <v>861</v>
      </c>
      <c r="G322" s="6" t="s">
        <v>48</v>
      </c>
    </row>
    <row r="323">
      <c r="A323" s="6">
        <v>2.5071939E7</v>
      </c>
      <c r="B323" s="6" t="s">
        <v>864</v>
      </c>
      <c r="C323" s="6" t="s">
        <v>523</v>
      </c>
      <c r="D323" s="6" t="s">
        <v>865</v>
      </c>
      <c r="E323" s="6"/>
      <c r="F323" s="6" t="s">
        <v>861</v>
      </c>
      <c r="G323" s="6" t="s">
        <v>48</v>
      </c>
    </row>
    <row r="324">
      <c r="A324" s="6">
        <v>2.5072005E7</v>
      </c>
      <c r="B324" s="6" t="s">
        <v>866</v>
      </c>
      <c r="C324" s="6" t="s">
        <v>523</v>
      </c>
      <c r="D324" s="6" t="s">
        <v>867</v>
      </c>
      <c r="E324" s="6"/>
      <c r="F324" s="6" t="s">
        <v>861</v>
      </c>
      <c r="G324" s="6" t="s">
        <v>48</v>
      </c>
    </row>
    <row r="325">
      <c r="A325" s="6">
        <v>2.5072013E7</v>
      </c>
      <c r="B325" s="6" t="s">
        <v>868</v>
      </c>
      <c r="C325" s="6" t="s">
        <v>523</v>
      </c>
      <c r="D325" s="6" t="s">
        <v>869</v>
      </c>
      <c r="E325" s="6"/>
      <c r="F325" s="6" t="s">
        <v>861</v>
      </c>
      <c r="G325" s="6" t="s">
        <v>48</v>
      </c>
    </row>
    <row r="326">
      <c r="A326" s="6">
        <v>2.5072021E7</v>
      </c>
      <c r="B326" s="6" t="s">
        <v>870</v>
      </c>
      <c r="C326" s="6" t="s">
        <v>523</v>
      </c>
      <c r="D326" s="6" t="s">
        <v>871</v>
      </c>
      <c r="E326" s="6"/>
      <c r="F326" s="6" t="s">
        <v>861</v>
      </c>
      <c r="G326" s="6" t="s">
        <v>48</v>
      </c>
    </row>
    <row r="327">
      <c r="A327" s="6">
        <v>2.507203E7</v>
      </c>
      <c r="B327" s="6" t="s">
        <v>872</v>
      </c>
      <c r="C327" s="6" t="s">
        <v>523</v>
      </c>
      <c r="D327" s="6" t="s">
        <v>873</v>
      </c>
      <c r="E327" s="6"/>
      <c r="F327" s="6" t="s">
        <v>861</v>
      </c>
      <c r="G327" s="6" t="s">
        <v>48</v>
      </c>
    </row>
    <row r="328">
      <c r="A328" s="6">
        <v>2.5072056E7</v>
      </c>
      <c r="B328" s="6" t="s">
        <v>874</v>
      </c>
      <c r="C328" s="6" t="s">
        <v>523</v>
      </c>
      <c r="D328" s="6" t="s">
        <v>875</v>
      </c>
      <c r="E328" s="6"/>
      <c r="F328" s="6" t="s">
        <v>861</v>
      </c>
      <c r="G328" s="6" t="s">
        <v>48</v>
      </c>
    </row>
    <row r="329">
      <c r="A329" s="6">
        <v>2.5072064E7</v>
      </c>
      <c r="B329" s="6" t="s">
        <v>876</v>
      </c>
      <c r="C329" s="7"/>
      <c r="D329" s="6" t="s">
        <v>877</v>
      </c>
      <c r="E329" s="6"/>
      <c r="F329" s="6" t="s">
        <v>861</v>
      </c>
      <c r="G329" s="6" t="s">
        <v>48</v>
      </c>
    </row>
    <row r="330">
      <c r="A330" s="6">
        <v>2.507208E7</v>
      </c>
      <c r="B330" s="6" t="s">
        <v>878</v>
      </c>
      <c r="C330" s="6" t="s">
        <v>523</v>
      </c>
      <c r="D330" s="6" t="s">
        <v>879</v>
      </c>
      <c r="E330" s="6"/>
      <c r="F330" s="6" t="s">
        <v>861</v>
      </c>
      <c r="G330" s="6" t="s">
        <v>48</v>
      </c>
    </row>
    <row r="331">
      <c r="A331" s="6">
        <v>2.5072099E7</v>
      </c>
      <c r="B331" s="6" t="s">
        <v>880</v>
      </c>
      <c r="C331" s="6" t="s">
        <v>523</v>
      </c>
      <c r="D331" s="6" t="s">
        <v>881</v>
      </c>
      <c r="E331" s="6"/>
      <c r="F331" s="6" t="s">
        <v>861</v>
      </c>
      <c r="G331" s="6" t="s">
        <v>48</v>
      </c>
    </row>
    <row r="332">
      <c r="A332" s="6">
        <v>2.5072102E7</v>
      </c>
      <c r="B332" s="6" t="s">
        <v>882</v>
      </c>
      <c r="C332" s="6" t="s">
        <v>523</v>
      </c>
      <c r="D332" s="6" t="s">
        <v>883</v>
      </c>
      <c r="E332" s="6"/>
      <c r="F332" s="6" t="s">
        <v>861</v>
      </c>
      <c r="G332" s="6" t="s">
        <v>48</v>
      </c>
    </row>
    <row r="333">
      <c r="A333" s="6">
        <v>2.507211E7</v>
      </c>
      <c r="B333" s="6" t="s">
        <v>624</v>
      </c>
      <c r="C333" s="6" t="s">
        <v>523</v>
      </c>
      <c r="D333" s="6" t="s">
        <v>884</v>
      </c>
      <c r="E333" s="6"/>
      <c r="F333" s="6" t="s">
        <v>861</v>
      </c>
      <c r="G333" s="6" t="s">
        <v>48</v>
      </c>
    </row>
    <row r="334">
      <c r="A334" s="6">
        <v>2.5072129E7</v>
      </c>
      <c r="B334" s="6" t="s">
        <v>885</v>
      </c>
      <c r="C334" s="6" t="s">
        <v>523</v>
      </c>
      <c r="D334" s="6" t="s">
        <v>886</v>
      </c>
      <c r="E334" s="6"/>
      <c r="F334" s="6" t="s">
        <v>861</v>
      </c>
      <c r="G334" s="6" t="s">
        <v>48</v>
      </c>
    </row>
    <row r="335">
      <c r="A335" s="6">
        <v>2.5072137E7</v>
      </c>
      <c r="B335" s="6" t="s">
        <v>887</v>
      </c>
      <c r="C335" s="6" t="s">
        <v>523</v>
      </c>
      <c r="D335" s="6" t="s">
        <v>888</v>
      </c>
      <c r="E335" s="6"/>
      <c r="F335" s="6" t="s">
        <v>861</v>
      </c>
      <c r="G335" s="6" t="s">
        <v>48</v>
      </c>
    </row>
    <row r="336">
      <c r="A336" s="6">
        <v>2.5072145E7</v>
      </c>
      <c r="B336" s="6" t="s">
        <v>889</v>
      </c>
      <c r="C336" s="6" t="s">
        <v>523</v>
      </c>
      <c r="D336" s="6" t="s">
        <v>890</v>
      </c>
      <c r="E336" s="6"/>
      <c r="F336" s="6" t="s">
        <v>861</v>
      </c>
      <c r="G336" s="6" t="s">
        <v>48</v>
      </c>
    </row>
    <row r="337">
      <c r="A337" s="6">
        <v>2.5072153E7</v>
      </c>
      <c r="B337" s="6" t="s">
        <v>891</v>
      </c>
      <c r="C337" s="6" t="s">
        <v>523</v>
      </c>
      <c r="D337" s="6" t="s">
        <v>892</v>
      </c>
      <c r="E337" s="6"/>
      <c r="F337" s="6" t="s">
        <v>861</v>
      </c>
      <c r="G337" s="6" t="s">
        <v>48</v>
      </c>
    </row>
    <row r="338">
      <c r="A338" s="6">
        <v>2.5072161E7</v>
      </c>
      <c r="B338" s="6" t="s">
        <v>893</v>
      </c>
      <c r="C338" s="6" t="s">
        <v>523</v>
      </c>
      <c r="D338" s="6" t="s">
        <v>894</v>
      </c>
      <c r="E338" s="6"/>
      <c r="F338" s="6" t="s">
        <v>861</v>
      </c>
      <c r="G338" s="6" t="s">
        <v>48</v>
      </c>
    </row>
    <row r="339">
      <c r="A339" s="6">
        <v>2.5072196E7</v>
      </c>
      <c r="B339" s="6" t="s">
        <v>895</v>
      </c>
      <c r="C339" s="6" t="s">
        <v>523</v>
      </c>
      <c r="D339" s="6" t="s">
        <v>896</v>
      </c>
      <c r="E339" s="6"/>
      <c r="F339" s="6" t="s">
        <v>861</v>
      </c>
      <c r="G339" s="6" t="s">
        <v>48</v>
      </c>
    </row>
    <row r="340">
      <c r="A340" s="6">
        <v>2.50722E7</v>
      </c>
      <c r="B340" s="6" t="s">
        <v>897</v>
      </c>
      <c r="C340" s="6" t="s">
        <v>523</v>
      </c>
      <c r="D340" s="6" t="s">
        <v>898</v>
      </c>
      <c r="E340" s="6"/>
      <c r="F340" s="6" t="s">
        <v>861</v>
      </c>
      <c r="G340" s="6" t="s">
        <v>48</v>
      </c>
    </row>
    <row r="341">
      <c r="A341" s="6">
        <v>2.5072218E7</v>
      </c>
      <c r="B341" s="6" t="s">
        <v>899</v>
      </c>
      <c r="C341" s="6" t="s">
        <v>523</v>
      </c>
      <c r="D341" s="6" t="s">
        <v>900</v>
      </c>
      <c r="E341" s="6"/>
      <c r="F341" s="6" t="s">
        <v>861</v>
      </c>
      <c r="G341" s="6" t="s">
        <v>48</v>
      </c>
    </row>
    <row r="342">
      <c r="A342" s="6">
        <v>2.5072226E7</v>
      </c>
      <c r="B342" s="6" t="s">
        <v>901</v>
      </c>
      <c r="C342" s="6" t="s">
        <v>523</v>
      </c>
      <c r="D342" s="6" t="s">
        <v>902</v>
      </c>
      <c r="E342" s="6"/>
      <c r="F342" s="6" t="s">
        <v>861</v>
      </c>
      <c r="G342" s="6" t="s">
        <v>48</v>
      </c>
    </row>
    <row r="343">
      <c r="A343" s="6">
        <v>2.5072234E7</v>
      </c>
      <c r="B343" s="6" t="s">
        <v>903</v>
      </c>
      <c r="C343" s="6" t="s">
        <v>523</v>
      </c>
      <c r="D343" s="6" t="s">
        <v>904</v>
      </c>
      <c r="E343" s="6"/>
      <c r="F343" s="6" t="s">
        <v>861</v>
      </c>
      <c r="G343" s="6" t="s">
        <v>48</v>
      </c>
    </row>
    <row r="344">
      <c r="A344" s="6">
        <v>2.5072242E7</v>
      </c>
      <c r="B344" s="6" t="s">
        <v>905</v>
      </c>
      <c r="C344" s="6" t="s">
        <v>523</v>
      </c>
      <c r="D344" s="6" t="s">
        <v>906</v>
      </c>
      <c r="E344" s="6"/>
      <c r="F344" s="6" t="s">
        <v>861</v>
      </c>
      <c r="G344" s="6" t="s">
        <v>48</v>
      </c>
    </row>
    <row r="345">
      <c r="A345" s="6">
        <v>2.5072277E7</v>
      </c>
      <c r="B345" s="6" t="s">
        <v>907</v>
      </c>
      <c r="C345" s="6" t="s">
        <v>523</v>
      </c>
      <c r="D345" s="6" t="s">
        <v>908</v>
      </c>
      <c r="E345" s="6"/>
      <c r="F345" s="6" t="s">
        <v>861</v>
      </c>
      <c r="G345" s="6" t="s">
        <v>48</v>
      </c>
    </row>
    <row r="346">
      <c r="A346" s="6">
        <v>2.5072285E7</v>
      </c>
      <c r="B346" s="6" t="s">
        <v>909</v>
      </c>
      <c r="C346" s="6" t="s">
        <v>523</v>
      </c>
      <c r="D346" s="6" t="s">
        <v>910</v>
      </c>
      <c r="E346" s="6"/>
      <c r="F346" s="6" t="s">
        <v>861</v>
      </c>
      <c r="G346" s="6" t="s">
        <v>48</v>
      </c>
    </row>
    <row r="347">
      <c r="A347" s="6">
        <v>2.5072293E7</v>
      </c>
      <c r="B347" s="6" t="s">
        <v>911</v>
      </c>
      <c r="C347" s="6" t="s">
        <v>523</v>
      </c>
      <c r="D347" s="6" t="s">
        <v>912</v>
      </c>
      <c r="E347" s="6"/>
      <c r="F347" s="6" t="s">
        <v>861</v>
      </c>
      <c r="G347" s="6" t="s">
        <v>48</v>
      </c>
    </row>
    <row r="348">
      <c r="A348" s="6">
        <v>2.5072307E7</v>
      </c>
      <c r="B348" s="6" t="s">
        <v>913</v>
      </c>
      <c r="C348" s="6" t="s">
        <v>523</v>
      </c>
      <c r="D348" s="6" t="s">
        <v>914</v>
      </c>
      <c r="E348" s="6"/>
      <c r="F348" s="6" t="s">
        <v>861</v>
      </c>
      <c r="G348" s="6" t="s">
        <v>48</v>
      </c>
    </row>
    <row r="349">
      <c r="A349" s="6">
        <v>2.5072315E7</v>
      </c>
      <c r="B349" s="6" t="s">
        <v>915</v>
      </c>
      <c r="C349" s="6" t="s">
        <v>523</v>
      </c>
      <c r="D349" s="6" t="s">
        <v>916</v>
      </c>
      <c r="E349" s="6"/>
      <c r="F349" s="6" t="s">
        <v>861</v>
      </c>
      <c r="G349" s="6" t="s">
        <v>48</v>
      </c>
    </row>
    <row r="350">
      <c r="A350" s="6">
        <v>2.507234E7</v>
      </c>
      <c r="B350" s="6" t="s">
        <v>917</v>
      </c>
      <c r="C350" s="6" t="s">
        <v>523</v>
      </c>
      <c r="D350" s="6" t="s">
        <v>918</v>
      </c>
      <c r="E350" s="6"/>
      <c r="F350" s="6" t="s">
        <v>861</v>
      </c>
      <c r="G350" s="6" t="s">
        <v>48</v>
      </c>
    </row>
    <row r="351">
      <c r="A351" s="6">
        <v>2.5072374E7</v>
      </c>
      <c r="B351" s="6" t="s">
        <v>919</v>
      </c>
      <c r="C351" s="6" t="s">
        <v>523</v>
      </c>
      <c r="D351" s="6" t="s">
        <v>920</v>
      </c>
      <c r="E351" s="6"/>
      <c r="F351" s="6" t="s">
        <v>861</v>
      </c>
      <c r="G351" s="6" t="s">
        <v>48</v>
      </c>
    </row>
    <row r="352">
      <c r="A352" s="6">
        <v>2.5072404E7</v>
      </c>
      <c r="B352" s="6" t="s">
        <v>921</v>
      </c>
      <c r="C352" s="7"/>
      <c r="D352" s="6" t="s">
        <v>922</v>
      </c>
      <c r="E352" s="6"/>
      <c r="F352" s="6" t="s">
        <v>861</v>
      </c>
      <c r="G352" s="6" t="s">
        <v>48</v>
      </c>
    </row>
    <row r="353">
      <c r="A353" s="6">
        <v>2.5072412E7</v>
      </c>
      <c r="B353" s="6" t="s">
        <v>923</v>
      </c>
      <c r="C353" s="6" t="s">
        <v>523</v>
      </c>
      <c r="D353" s="6" t="s">
        <v>924</v>
      </c>
      <c r="E353" s="6"/>
      <c r="F353" s="6" t="s">
        <v>861</v>
      </c>
      <c r="G353" s="6" t="s">
        <v>48</v>
      </c>
    </row>
    <row r="354">
      <c r="A354" s="6">
        <v>2.507242E7</v>
      </c>
      <c r="B354" s="6" t="s">
        <v>925</v>
      </c>
      <c r="C354" s="6" t="s">
        <v>523</v>
      </c>
      <c r="D354" s="6" t="s">
        <v>926</v>
      </c>
      <c r="E354" s="6"/>
      <c r="F354" s="6" t="s">
        <v>861</v>
      </c>
      <c r="G354" s="6" t="s">
        <v>48</v>
      </c>
    </row>
    <row r="355">
      <c r="A355" s="6">
        <v>2.5072439E7</v>
      </c>
      <c r="B355" s="6" t="s">
        <v>927</v>
      </c>
      <c r="C355" s="6" t="s">
        <v>523</v>
      </c>
      <c r="D355" s="6" t="s">
        <v>928</v>
      </c>
      <c r="E355" s="6"/>
      <c r="F355" s="6" t="s">
        <v>861</v>
      </c>
      <c r="G355" s="6" t="s">
        <v>48</v>
      </c>
    </row>
    <row r="356">
      <c r="A356" s="6">
        <v>2.5072692E7</v>
      </c>
      <c r="B356" s="6" t="s">
        <v>929</v>
      </c>
      <c r="C356" s="6" t="s">
        <v>523</v>
      </c>
      <c r="D356" s="6" t="s">
        <v>930</v>
      </c>
      <c r="E356" s="6"/>
      <c r="F356" s="6" t="s">
        <v>861</v>
      </c>
      <c r="G356" s="6" t="s">
        <v>48</v>
      </c>
    </row>
    <row r="357">
      <c r="A357" s="6">
        <v>2.5075918E7</v>
      </c>
      <c r="B357" s="6" t="s">
        <v>931</v>
      </c>
      <c r="C357" s="6" t="s">
        <v>523</v>
      </c>
      <c r="D357" s="6" t="s">
        <v>932</v>
      </c>
      <c r="E357" s="6"/>
      <c r="F357" s="6" t="s">
        <v>933</v>
      </c>
      <c r="G357" s="6" t="s">
        <v>48</v>
      </c>
    </row>
    <row r="358">
      <c r="A358" s="6">
        <v>2.50764E7</v>
      </c>
      <c r="B358" s="6" t="s">
        <v>934</v>
      </c>
      <c r="C358" s="6" t="s">
        <v>523</v>
      </c>
      <c r="D358" s="6" t="s">
        <v>935</v>
      </c>
      <c r="E358" s="6"/>
      <c r="F358" s="6" t="s">
        <v>861</v>
      </c>
      <c r="G358" s="6" t="s">
        <v>48</v>
      </c>
    </row>
    <row r="359">
      <c r="A359" s="6">
        <v>2.5076582E7</v>
      </c>
      <c r="B359" s="6" t="s">
        <v>936</v>
      </c>
      <c r="C359" s="6" t="s">
        <v>523</v>
      </c>
      <c r="D359" s="6" t="s">
        <v>937</v>
      </c>
      <c r="E359" s="6"/>
      <c r="F359" s="6" t="s">
        <v>861</v>
      </c>
      <c r="G359" s="6" t="s">
        <v>48</v>
      </c>
    </row>
    <row r="360">
      <c r="A360" s="6">
        <v>2.507659E7</v>
      </c>
      <c r="B360" s="6" t="s">
        <v>938</v>
      </c>
      <c r="C360" s="7"/>
      <c r="D360" s="6" t="s">
        <v>939</v>
      </c>
      <c r="E360" s="6"/>
      <c r="F360" s="6" t="s">
        <v>861</v>
      </c>
      <c r="G360" s="6" t="s">
        <v>48</v>
      </c>
    </row>
    <row r="361">
      <c r="A361" s="6">
        <v>2.5077147E7</v>
      </c>
      <c r="B361" s="6" t="s">
        <v>940</v>
      </c>
      <c r="C361" s="6" t="s">
        <v>523</v>
      </c>
      <c r="D361" s="6" t="s">
        <v>941</v>
      </c>
      <c r="E361" s="6"/>
      <c r="F361" s="6" t="s">
        <v>942</v>
      </c>
      <c r="G361" s="6" t="s">
        <v>48</v>
      </c>
    </row>
    <row r="362">
      <c r="A362" s="6">
        <v>2.5077163E7</v>
      </c>
      <c r="B362" s="6" t="s">
        <v>943</v>
      </c>
      <c r="C362" s="6" t="s">
        <v>523</v>
      </c>
      <c r="D362" s="6" t="s">
        <v>944</v>
      </c>
      <c r="E362" s="6"/>
      <c r="F362" s="6" t="s">
        <v>942</v>
      </c>
      <c r="G362" s="6" t="s">
        <v>48</v>
      </c>
    </row>
    <row r="363">
      <c r="A363" s="6">
        <v>2.5077686E7</v>
      </c>
      <c r="B363" s="6" t="s">
        <v>945</v>
      </c>
      <c r="C363" s="7"/>
      <c r="D363" s="6" t="s">
        <v>946</v>
      </c>
      <c r="E363" s="6"/>
      <c r="F363" s="6" t="s">
        <v>947</v>
      </c>
      <c r="G363" s="6" t="s">
        <v>48</v>
      </c>
    </row>
    <row r="364">
      <c r="A364" s="6">
        <v>2.5077759E7</v>
      </c>
      <c r="B364" s="6" t="s">
        <v>948</v>
      </c>
      <c r="C364" s="6" t="s">
        <v>523</v>
      </c>
      <c r="D364" s="6" t="s">
        <v>949</v>
      </c>
      <c r="E364" s="6"/>
      <c r="F364" s="6" t="s">
        <v>947</v>
      </c>
      <c r="G364" s="6" t="s">
        <v>48</v>
      </c>
    </row>
    <row r="365">
      <c r="A365" s="6">
        <v>2.5078135E7</v>
      </c>
      <c r="B365" s="6" t="s">
        <v>950</v>
      </c>
      <c r="C365" s="6" t="s">
        <v>523</v>
      </c>
      <c r="D365" s="6" t="s">
        <v>951</v>
      </c>
      <c r="E365" s="6"/>
      <c r="F365" s="6" t="s">
        <v>952</v>
      </c>
      <c r="G365" s="6" t="s">
        <v>48</v>
      </c>
    </row>
    <row r="366">
      <c r="A366" s="6">
        <v>2.5078143E7</v>
      </c>
      <c r="B366" s="6" t="s">
        <v>953</v>
      </c>
      <c r="C366" s="7"/>
      <c r="D366" s="6" t="s">
        <v>954</v>
      </c>
      <c r="E366" s="6"/>
      <c r="F366" s="6" t="s">
        <v>952</v>
      </c>
      <c r="G366" s="6" t="s">
        <v>48</v>
      </c>
    </row>
    <row r="367">
      <c r="A367" s="6">
        <v>2.507855E7</v>
      </c>
      <c r="B367" s="6" t="s">
        <v>955</v>
      </c>
      <c r="C367" s="6" t="s">
        <v>523</v>
      </c>
      <c r="D367" s="6" t="s">
        <v>956</v>
      </c>
      <c r="E367" s="6"/>
      <c r="F367" s="6" t="s">
        <v>957</v>
      </c>
      <c r="G367" s="6" t="s">
        <v>48</v>
      </c>
    </row>
    <row r="368">
      <c r="A368" s="6">
        <v>2.5078569E7</v>
      </c>
      <c r="B368" s="6" t="s">
        <v>958</v>
      </c>
      <c r="C368" s="7"/>
      <c r="D368" s="6" t="s">
        <v>959</v>
      </c>
      <c r="E368" s="6"/>
      <c r="F368" s="6" t="s">
        <v>957</v>
      </c>
      <c r="G368" s="6" t="s">
        <v>48</v>
      </c>
    </row>
    <row r="369">
      <c r="A369" s="6">
        <v>2.5078577E7</v>
      </c>
      <c r="B369" s="6" t="s">
        <v>960</v>
      </c>
      <c r="C369" s="6" t="s">
        <v>523</v>
      </c>
      <c r="D369" s="6" t="s">
        <v>961</v>
      </c>
      <c r="E369" s="6"/>
      <c r="F369" s="6" t="s">
        <v>957</v>
      </c>
      <c r="G369" s="6" t="s">
        <v>48</v>
      </c>
    </row>
    <row r="370">
      <c r="A370" s="6">
        <v>2.5078992E7</v>
      </c>
      <c r="B370" s="6" t="s">
        <v>962</v>
      </c>
      <c r="C370" s="6" t="s">
        <v>523</v>
      </c>
      <c r="D370" s="6" t="s">
        <v>963</v>
      </c>
      <c r="E370" s="6"/>
      <c r="F370" s="6" t="s">
        <v>964</v>
      </c>
      <c r="G370" s="6" t="s">
        <v>48</v>
      </c>
    </row>
    <row r="371">
      <c r="A371" s="6">
        <v>2.5079115E7</v>
      </c>
      <c r="B371" s="6" t="s">
        <v>965</v>
      </c>
      <c r="C371" s="6" t="s">
        <v>523</v>
      </c>
      <c r="D371" s="6" t="s">
        <v>966</v>
      </c>
      <c r="E371" s="6"/>
      <c r="F371" s="6" t="s">
        <v>964</v>
      </c>
      <c r="G371" s="6" t="s">
        <v>48</v>
      </c>
    </row>
    <row r="372">
      <c r="A372" s="6">
        <v>2.5080016E7</v>
      </c>
      <c r="B372" s="6" t="s">
        <v>967</v>
      </c>
      <c r="C372" s="6" t="s">
        <v>523</v>
      </c>
      <c r="D372" s="6" t="s">
        <v>968</v>
      </c>
      <c r="E372" s="6"/>
      <c r="F372" s="6" t="s">
        <v>969</v>
      </c>
      <c r="G372" s="6" t="s">
        <v>48</v>
      </c>
    </row>
    <row r="373">
      <c r="A373" s="6">
        <v>2.5080261E7</v>
      </c>
      <c r="B373" s="6" t="s">
        <v>970</v>
      </c>
      <c r="C373" s="6" t="s">
        <v>971</v>
      </c>
      <c r="D373" s="6" t="s">
        <v>972</v>
      </c>
      <c r="E373" s="6"/>
      <c r="F373" s="6" t="s">
        <v>973</v>
      </c>
      <c r="G373" s="6" t="s">
        <v>48</v>
      </c>
    </row>
    <row r="374">
      <c r="A374" s="6">
        <v>2.508027E7</v>
      </c>
      <c r="B374" s="6" t="s">
        <v>974</v>
      </c>
      <c r="C374" s="6" t="s">
        <v>971</v>
      </c>
      <c r="D374" s="6" t="s">
        <v>975</v>
      </c>
      <c r="E374" s="6"/>
      <c r="F374" s="6" t="s">
        <v>973</v>
      </c>
      <c r="G374" s="6" t="s">
        <v>48</v>
      </c>
    </row>
    <row r="375">
      <c r="A375" s="6">
        <v>2.5080407E7</v>
      </c>
      <c r="B375" s="6" t="s">
        <v>976</v>
      </c>
      <c r="C375" s="6" t="s">
        <v>971</v>
      </c>
      <c r="D375" s="6" t="s">
        <v>977</v>
      </c>
      <c r="E375" s="6"/>
      <c r="F375" s="6" t="s">
        <v>978</v>
      </c>
      <c r="G375" s="6" t="s">
        <v>48</v>
      </c>
    </row>
    <row r="376">
      <c r="A376" s="6">
        <v>2.5080849E7</v>
      </c>
      <c r="B376" s="6" t="s">
        <v>979</v>
      </c>
      <c r="C376" s="6" t="s">
        <v>971</v>
      </c>
      <c r="D376" s="6" t="s">
        <v>980</v>
      </c>
      <c r="E376" s="6"/>
      <c r="F376" s="6" t="s">
        <v>981</v>
      </c>
      <c r="G376" s="6" t="s">
        <v>48</v>
      </c>
    </row>
    <row r="377">
      <c r="A377" s="6">
        <v>2.5080881E7</v>
      </c>
      <c r="B377" s="6" t="s">
        <v>982</v>
      </c>
      <c r="C377" s="6" t="s">
        <v>971</v>
      </c>
      <c r="D377" s="6" t="s">
        <v>983</v>
      </c>
      <c r="E377" s="6"/>
      <c r="F377" s="6" t="s">
        <v>981</v>
      </c>
      <c r="G377" s="6" t="s">
        <v>48</v>
      </c>
    </row>
    <row r="378">
      <c r="A378" s="6">
        <v>2.5081349E7</v>
      </c>
      <c r="B378" s="6" t="s">
        <v>984</v>
      </c>
      <c r="C378" s="6" t="s">
        <v>971</v>
      </c>
      <c r="D378" s="6" t="s">
        <v>985</v>
      </c>
      <c r="E378" s="6"/>
      <c r="F378" s="6" t="s">
        <v>986</v>
      </c>
      <c r="G378" s="6" t="s">
        <v>48</v>
      </c>
    </row>
    <row r="379">
      <c r="A379" s="6">
        <v>2.5081403E7</v>
      </c>
      <c r="B379" s="6" t="s">
        <v>987</v>
      </c>
      <c r="C379" s="6" t="s">
        <v>971</v>
      </c>
      <c r="D379" s="6" t="s">
        <v>988</v>
      </c>
      <c r="E379" s="6"/>
      <c r="F379" s="6" t="s">
        <v>989</v>
      </c>
      <c r="G379" s="6" t="s">
        <v>48</v>
      </c>
    </row>
    <row r="380">
      <c r="A380" s="6">
        <v>2.5081411E7</v>
      </c>
      <c r="B380" s="6" t="s">
        <v>990</v>
      </c>
      <c r="C380" s="7"/>
      <c r="D380" s="6" t="s">
        <v>991</v>
      </c>
      <c r="E380" s="6"/>
      <c r="F380" s="6" t="s">
        <v>989</v>
      </c>
      <c r="G380" s="6" t="s">
        <v>48</v>
      </c>
    </row>
    <row r="381">
      <c r="A381" s="6">
        <v>2.5081454E7</v>
      </c>
      <c r="B381" s="6" t="s">
        <v>992</v>
      </c>
      <c r="C381" s="6" t="s">
        <v>971</v>
      </c>
      <c r="D381" s="6" t="s">
        <v>993</v>
      </c>
      <c r="E381" s="6"/>
      <c r="F381" s="6" t="s">
        <v>989</v>
      </c>
      <c r="G381" s="6" t="s">
        <v>48</v>
      </c>
    </row>
    <row r="382">
      <c r="A382" s="6">
        <v>2.5081888E7</v>
      </c>
      <c r="B382" s="6" t="s">
        <v>994</v>
      </c>
      <c r="C382" s="6" t="s">
        <v>971</v>
      </c>
      <c r="D382" s="6" t="s">
        <v>995</v>
      </c>
      <c r="E382" s="6"/>
      <c r="F382" s="6" t="s">
        <v>996</v>
      </c>
      <c r="G382" s="6" t="s">
        <v>48</v>
      </c>
    </row>
    <row r="383">
      <c r="A383" s="6">
        <v>2.5082272E7</v>
      </c>
      <c r="B383" s="6" t="s">
        <v>997</v>
      </c>
      <c r="C383" s="6" t="s">
        <v>971</v>
      </c>
      <c r="D383" s="6" t="s">
        <v>998</v>
      </c>
      <c r="E383" s="6"/>
      <c r="F383" s="6" t="s">
        <v>999</v>
      </c>
      <c r="G383" s="6" t="s">
        <v>48</v>
      </c>
    </row>
    <row r="384">
      <c r="A384" s="6">
        <v>2.5082493E7</v>
      </c>
      <c r="B384" s="6" t="s">
        <v>1000</v>
      </c>
      <c r="C384" s="6" t="s">
        <v>971</v>
      </c>
      <c r="D384" s="6" t="s">
        <v>1001</v>
      </c>
      <c r="E384" s="6"/>
      <c r="F384" s="6" t="s">
        <v>1002</v>
      </c>
      <c r="G384" s="6" t="s">
        <v>48</v>
      </c>
    </row>
    <row r="385">
      <c r="A385" s="6">
        <v>2.508254E7</v>
      </c>
      <c r="B385" s="6" t="s">
        <v>1003</v>
      </c>
      <c r="C385" s="7"/>
      <c r="D385" s="6" t="s">
        <v>1004</v>
      </c>
      <c r="E385" s="6"/>
      <c r="F385" s="6" t="s">
        <v>1002</v>
      </c>
      <c r="G385" s="6" t="s">
        <v>48</v>
      </c>
    </row>
    <row r="386">
      <c r="A386" s="6">
        <v>2.5082922E7</v>
      </c>
      <c r="B386" s="6" t="s">
        <v>1005</v>
      </c>
      <c r="C386" s="6" t="s">
        <v>971</v>
      </c>
      <c r="D386" s="6" t="s">
        <v>1006</v>
      </c>
      <c r="E386" s="6"/>
      <c r="F386" s="6" t="s">
        <v>1007</v>
      </c>
      <c r="G386" s="6" t="s">
        <v>48</v>
      </c>
    </row>
    <row r="387">
      <c r="A387" s="6">
        <v>2.5082949E7</v>
      </c>
      <c r="B387" s="6" t="s">
        <v>1008</v>
      </c>
      <c r="C387" s="7"/>
      <c r="D387" s="6" t="s">
        <v>1009</v>
      </c>
      <c r="E387" s="6"/>
      <c r="F387" s="6" t="s">
        <v>1007</v>
      </c>
      <c r="G387" s="6" t="s">
        <v>48</v>
      </c>
    </row>
    <row r="388">
      <c r="A388" s="6">
        <v>2.5082957E7</v>
      </c>
      <c r="B388" s="6" t="s">
        <v>1010</v>
      </c>
      <c r="C388" s="6" t="s">
        <v>971</v>
      </c>
      <c r="D388" s="6" t="s">
        <v>1011</v>
      </c>
      <c r="E388" s="6"/>
      <c r="F388" s="6" t="s">
        <v>1007</v>
      </c>
      <c r="G388" s="6" t="s">
        <v>48</v>
      </c>
    </row>
    <row r="389">
      <c r="A389" s="6">
        <v>2.508349E7</v>
      </c>
      <c r="B389" s="6" t="s">
        <v>1012</v>
      </c>
      <c r="C389" s="6" t="s">
        <v>523</v>
      </c>
      <c r="D389" s="6" t="s">
        <v>1013</v>
      </c>
      <c r="E389" s="6"/>
      <c r="F389" s="6" t="s">
        <v>1014</v>
      </c>
      <c r="G389" s="6" t="s">
        <v>48</v>
      </c>
    </row>
    <row r="390">
      <c r="A390" s="6">
        <v>2.5083597E7</v>
      </c>
      <c r="B390" s="6" t="s">
        <v>1015</v>
      </c>
      <c r="C390" s="6" t="s">
        <v>523</v>
      </c>
      <c r="D390" s="6" t="s">
        <v>1016</v>
      </c>
      <c r="E390" s="6"/>
      <c r="F390" s="6" t="s">
        <v>1014</v>
      </c>
      <c r="G390" s="6" t="s">
        <v>48</v>
      </c>
    </row>
    <row r="391">
      <c r="A391" s="6">
        <v>2.5084445E7</v>
      </c>
      <c r="B391" s="6" t="s">
        <v>1017</v>
      </c>
      <c r="C391" s="6" t="s">
        <v>523</v>
      </c>
      <c r="D391" s="6" t="s">
        <v>1018</v>
      </c>
      <c r="E391" s="6"/>
      <c r="F391" s="6" t="s">
        <v>1019</v>
      </c>
      <c r="G391" s="6" t="s">
        <v>48</v>
      </c>
    </row>
    <row r="392">
      <c r="A392" s="6">
        <v>2.5084526E7</v>
      </c>
      <c r="B392" s="6" t="s">
        <v>1020</v>
      </c>
      <c r="C392" s="6" t="s">
        <v>523</v>
      </c>
      <c r="D392" s="6" t="s">
        <v>1021</v>
      </c>
      <c r="E392" s="6"/>
      <c r="F392" s="6" t="s">
        <v>1022</v>
      </c>
      <c r="G392" s="6" t="s">
        <v>48</v>
      </c>
    </row>
    <row r="393">
      <c r="A393" s="6">
        <v>2.5084542E7</v>
      </c>
      <c r="B393" s="6" t="s">
        <v>1023</v>
      </c>
      <c r="C393" s="6" t="s">
        <v>523</v>
      </c>
      <c r="D393" s="6" t="s">
        <v>1024</v>
      </c>
      <c r="E393" s="6"/>
      <c r="F393" s="6" t="s">
        <v>1022</v>
      </c>
      <c r="G393" s="6" t="s">
        <v>48</v>
      </c>
    </row>
    <row r="394">
      <c r="A394" s="6">
        <v>2.508495E7</v>
      </c>
      <c r="B394" s="6" t="s">
        <v>1025</v>
      </c>
      <c r="C394" s="6" t="s">
        <v>523</v>
      </c>
      <c r="D394" s="6" t="s">
        <v>1026</v>
      </c>
      <c r="E394" s="6"/>
      <c r="F394" s="6" t="s">
        <v>1027</v>
      </c>
      <c r="G394" s="6" t="s">
        <v>48</v>
      </c>
    </row>
    <row r="395">
      <c r="A395" s="6">
        <v>2.5084992E7</v>
      </c>
      <c r="B395" s="6" t="s">
        <v>1028</v>
      </c>
      <c r="C395" s="6" t="s">
        <v>607</v>
      </c>
      <c r="D395" s="6" t="s">
        <v>1029</v>
      </c>
      <c r="E395" s="6"/>
      <c r="F395" s="6" t="s">
        <v>1030</v>
      </c>
      <c r="G395" s="6" t="s">
        <v>48</v>
      </c>
    </row>
    <row r="396">
      <c r="A396" s="6">
        <v>2.5085875E7</v>
      </c>
      <c r="B396" s="6" t="s">
        <v>1031</v>
      </c>
      <c r="C396" s="6" t="s">
        <v>830</v>
      </c>
      <c r="D396" s="6" t="s">
        <v>1032</v>
      </c>
      <c r="E396" s="6"/>
      <c r="F396" s="6" t="s">
        <v>1033</v>
      </c>
      <c r="G396" s="6" t="s">
        <v>48</v>
      </c>
    </row>
    <row r="397">
      <c r="A397" s="6">
        <v>2.5086049E7</v>
      </c>
      <c r="B397" s="6" t="s">
        <v>1034</v>
      </c>
      <c r="C397" s="6" t="s">
        <v>830</v>
      </c>
      <c r="D397" s="6" t="s">
        <v>1035</v>
      </c>
      <c r="E397" s="6"/>
      <c r="F397" s="6" t="s">
        <v>1036</v>
      </c>
      <c r="G397" s="6" t="s">
        <v>48</v>
      </c>
    </row>
    <row r="398">
      <c r="A398" s="6">
        <v>2.5086316E7</v>
      </c>
      <c r="B398" s="6" t="s">
        <v>1037</v>
      </c>
      <c r="C398" s="6" t="s">
        <v>830</v>
      </c>
      <c r="D398" s="6" t="s">
        <v>1038</v>
      </c>
      <c r="E398" s="6"/>
      <c r="F398" s="6" t="s">
        <v>1039</v>
      </c>
      <c r="G398" s="6" t="s">
        <v>48</v>
      </c>
    </row>
    <row r="399">
      <c r="A399" s="6">
        <v>2.5086324E7</v>
      </c>
      <c r="B399" s="6" t="s">
        <v>1040</v>
      </c>
      <c r="C399" s="6" t="s">
        <v>830</v>
      </c>
      <c r="D399" s="6" t="s">
        <v>1041</v>
      </c>
      <c r="E399" s="6"/>
      <c r="F399" s="6" t="s">
        <v>1042</v>
      </c>
      <c r="G399" s="6" t="s">
        <v>48</v>
      </c>
    </row>
    <row r="400">
      <c r="A400" s="6">
        <v>2.5086332E7</v>
      </c>
      <c r="B400" s="6" t="s">
        <v>1043</v>
      </c>
      <c r="C400" s="6" t="s">
        <v>830</v>
      </c>
      <c r="D400" s="6" t="s">
        <v>1044</v>
      </c>
      <c r="E400" s="6"/>
      <c r="F400" s="6" t="s">
        <v>1039</v>
      </c>
      <c r="G400" s="6" t="s">
        <v>48</v>
      </c>
    </row>
    <row r="401">
      <c r="A401" s="6">
        <v>2.5086901E7</v>
      </c>
      <c r="B401" s="6" t="s">
        <v>1045</v>
      </c>
      <c r="C401" s="6" t="s">
        <v>830</v>
      </c>
      <c r="D401" s="6" t="s">
        <v>1046</v>
      </c>
      <c r="E401" s="6"/>
      <c r="F401" s="6" t="s">
        <v>1047</v>
      </c>
      <c r="G401" s="6" t="s">
        <v>48</v>
      </c>
    </row>
    <row r="402">
      <c r="A402" s="6">
        <v>2.508691E7</v>
      </c>
      <c r="B402" s="6" t="s">
        <v>1048</v>
      </c>
      <c r="C402" s="7"/>
      <c r="D402" s="6" t="s">
        <v>1049</v>
      </c>
      <c r="E402" s="6"/>
      <c r="F402" s="6" t="s">
        <v>1047</v>
      </c>
      <c r="G402" s="6" t="s">
        <v>48</v>
      </c>
    </row>
    <row r="403">
      <c r="A403" s="6">
        <v>2.5086928E7</v>
      </c>
      <c r="B403" s="6" t="s">
        <v>1050</v>
      </c>
      <c r="C403" s="6" t="s">
        <v>830</v>
      </c>
      <c r="D403" s="6" t="s">
        <v>1051</v>
      </c>
      <c r="E403" s="6"/>
      <c r="F403" s="6" t="s">
        <v>1047</v>
      </c>
      <c r="G403" s="6" t="s">
        <v>48</v>
      </c>
    </row>
    <row r="404">
      <c r="A404" s="6">
        <v>2.5086936E7</v>
      </c>
      <c r="B404" s="6" t="s">
        <v>1052</v>
      </c>
      <c r="C404" s="6" t="s">
        <v>830</v>
      </c>
      <c r="D404" s="6" t="s">
        <v>1053</v>
      </c>
      <c r="E404" s="6"/>
      <c r="F404" s="6" t="s">
        <v>1047</v>
      </c>
      <c r="G404" s="6" t="s">
        <v>48</v>
      </c>
    </row>
    <row r="405">
      <c r="A405" s="6">
        <v>2.5087304E7</v>
      </c>
      <c r="B405" s="6" t="s">
        <v>1054</v>
      </c>
      <c r="C405" s="6" t="s">
        <v>830</v>
      </c>
      <c r="D405" s="6" t="s">
        <v>1055</v>
      </c>
      <c r="E405" s="6"/>
      <c r="F405" s="6" t="s">
        <v>1056</v>
      </c>
      <c r="G405" s="6" t="s">
        <v>48</v>
      </c>
    </row>
    <row r="406">
      <c r="A406" s="6">
        <v>2.5087355E7</v>
      </c>
      <c r="B406" s="6" t="s">
        <v>1057</v>
      </c>
      <c r="C406" s="6" t="s">
        <v>830</v>
      </c>
      <c r="D406" s="6" t="s">
        <v>1058</v>
      </c>
      <c r="E406" s="6"/>
      <c r="F406" s="6" t="s">
        <v>1059</v>
      </c>
      <c r="G406" s="6" t="s">
        <v>48</v>
      </c>
    </row>
    <row r="407">
      <c r="A407" s="6">
        <v>2.5087657E7</v>
      </c>
      <c r="B407" s="6" t="s">
        <v>1060</v>
      </c>
      <c r="C407" s="7"/>
      <c r="D407" s="6" t="s">
        <v>1061</v>
      </c>
      <c r="E407" s="6"/>
      <c r="F407" s="6" t="s">
        <v>1047</v>
      </c>
      <c r="G407" s="6" t="s">
        <v>48</v>
      </c>
    </row>
    <row r="408">
      <c r="A408" s="6">
        <v>2.5087665E7</v>
      </c>
      <c r="B408" s="6" t="s">
        <v>1062</v>
      </c>
      <c r="C408" s="7"/>
      <c r="D408" s="6" t="s">
        <v>1063</v>
      </c>
      <c r="E408" s="6"/>
      <c r="F408" s="6" t="s">
        <v>1047</v>
      </c>
      <c r="G408" s="6" t="s">
        <v>48</v>
      </c>
    </row>
    <row r="409">
      <c r="A409" s="6">
        <v>2.5087673E7</v>
      </c>
      <c r="B409" s="6" t="s">
        <v>1064</v>
      </c>
      <c r="C409" s="6" t="s">
        <v>830</v>
      </c>
      <c r="D409" s="6" t="s">
        <v>1065</v>
      </c>
      <c r="E409" s="6"/>
      <c r="F409" s="6" t="s">
        <v>1066</v>
      </c>
      <c r="G409" s="6" t="s">
        <v>48</v>
      </c>
    </row>
    <row r="410">
      <c r="A410" s="6">
        <v>2.5087738E7</v>
      </c>
      <c r="B410" s="6" t="s">
        <v>1067</v>
      </c>
      <c r="C410" s="6" t="s">
        <v>830</v>
      </c>
      <c r="D410" s="6" t="s">
        <v>1068</v>
      </c>
      <c r="E410" s="6"/>
      <c r="F410" s="6" t="s">
        <v>1069</v>
      </c>
      <c r="G410" s="6" t="s">
        <v>48</v>
      </c>
    </row>
    <row r="411">
      <c r="A411" s="6">
        <v>2.508786E7</v>
      </c>
      <c r="B411" s="6" t="s">
        <v>1070</v>
      </c>
      <c r="C411" s="6" t="s">
        <v>830</v>
      </c>
      <c r="D411" s="6" t="s">
        <v>1071</v>
      </c>
      <c r="E411" s="6"/>
      <c r="F411" s="6" t="s">
        <v>1072</v>
      </c>
      <c r="G411" s="6" t="s">
        <v>48</v>
      </c>
    </row>
    <row r="412">
      <c r="A412" s="6">
        <v>2.5087878E7</v>
      </c>
      <c r="B412" s="6" t="s">
        <v>1073</v>
      </c>
      <c r="C412" s="6" t="s">
        <v>830</v>
      </c>
      <c r="D412" s="6" t="s">
        <v>1074</v>
      </c>
      <c r="E412" s="6"/>
      <c r="F412" s="6" t="s">
        <v>1072</v>
      </c>
      <c r="G412" s="6" t="s">
        <v>48</v>
      </c>
    </row>
    <row r="413">
      <c r="A413" s="6">
        <v>2.5087894E7</v>
      </c>
      <c r="B413" s="6" t="s">
        <v>1075</v>
      </c>
      <c r="C413" s="6" t="s">
        <v>830</v>
      </c>
      <c r="D413" s="6" t="s">
        <v>1076</v>
      </c>
      <c r="E413" s="6"/>
      <c r="F413" s="6" t="s">
        <v>1072</v>
      </c>
      <c r="G413" s="6" t="s">
        <v>48</v>
      </c>
    </row>
    <row r="414">
      <c r="A414" s="6">
        <v>2.5087908E7</v>
      </c>
      <c r="B414" s="6" t="s">
        <v>1077</v>
      </c>
      <c r="C414" s="6" t="s">
        <v>830</v>
      </c>
      <c r="D414" s="6" t="s">
        <v>1078</v>
      </c>
      <c r="E414" s="6"/>
      <c r="F414" s="6" t="s">
        <v>1072</v>
      </c>
      <c r="G414" s="6" t="s">
        <v>48</v>
      </c>
    </row>
    <row r="415">
      <c r="A415" s="6">
        <v>2.5087983E7</v>
      </c>
      <c r="B415" s="6" t="s">
        <v>1079</v>
      </c>
      <c r="C415" s="7"/>
      <c r="D415" s="6" t="s">
        <v>1080</v>
      </c>
      <c r="E415" s="6"/>
      <c r="F415" s="6" t="s">
        <v>1081</v>
      </c>
      <c r="G415" s="6" t="s">
        <v>48</v>
      </c>
    </row>
    <row r="416">
      <c r="A416" s="6">
        <v>2.5088025E7</v>
      </c>
      <c r="B416" s="6" t="s">
        <v>1082</v>
      </c>
      <c r="C416" s="7"/>
      <c r="D416" s="6" t="s">
        <v>1083</v>
      </c>
      <c r="E416" s="6"/>
      <c r="F416" s="6" t="s">
        <v>1072</v>
      </c>
      <c r="G416" s="6" t="s">
        <v>48</v>
      </c>
    </row>
    <row r="417">
      <c r="A417" s="6">
        <v>2.5088068E7</v>
      </c>
      <c r="B417" s="6" t="s">
        <v>1084</v>
      </c>
      <c r="C417" s="7"/>
      <c r="D417" s="6" t="s">
        <v>1085</v>
      </c>
      <c r="E417" s="6"/>
      <c r="F417" s="6" t="s">
        <v>1081</v>
      </c>
      <c r="G417" s="6" t="s">
        <v>48</v>
      </c>
    </row>
    <row r="418">
      <c r="A418" s="6">
        <v>2.508822E7</v>
      </c>
      <c r="B418" s="6" t="s">
        <v>1086</v>
      </c>
      <c r="C418" s="7"/>
      <c r="D418" s="6" t="s">
        <v>1087</v>
      </c>
      <c r="E418" s="6"/>
      <c r="F418" s="6" t="s">
        <v>1072</v>
      </c>
      <c r="G418" s="6" t="s">
        <v>48</v>
      </c>
    </row>
    <row r="419">
      <c r="A419" s="6">
        <v>2.5088521E7</v>
      </c>
      <c r="B419" s="6" t="s">
        <v>1088</v>
      </c>
      <c r="C419" s="7"/>
      <c r="D419" s="6" t="s">
        <v>1089</v>
      </c>
      <c r="E419" s="6"/>
      <c r="F419" s="6" t="s">
        <v>1090</v>
      </c>
      <c r="G419" s="6" t="s">
        <v>48</v>
      </c>
    </row>
    <row r="420">
      <c r="A420" s="6">
        <v>2.508853E7</v>
      </c>
      <c r="B420" s="6" t="s">
        <v>1091</v>
      </c>
      <c r="C420" s="6" t="s">
        <v>1092</v>
      </c>
      <c r="D420" s="6" t="s">
        <v>1093</v>
      </c>
      <c r="E420" s="6"/>
      <c r="F420" s="6" t="s">
        <v>1090</v>
      </c>
      <c r="G420" s="6" t="s">
        <v>48</v>
      </c>
    </row>
    <row r="421">
      <c r="A421" s="6">
        <v>2.5088548E7</v>
      </c>
      <c r="B421" s="6" t="s">
        <v>1094</v>
      </c>
      <c r="C421" s="7"/>
      <c r="D421" s="6" t="s">
        <v>1095</v>
      </c>
      <c r="E421" s="6"/>
      <c r="F421" s="6" t="s">
        <v>1090</v>
      </c>
      <c r="G421" s="6" t="s">
        <v>48</v>
      </c>
    </row>
    <row r="422">
      <c r="A422" s="6">
        <v>2.5088564E7</v>
      </c>
      <c r="B422" s="6" t="s">
        <v>1096</v>
      </c>
      <c r="C422" s="7"/>
      <c r="D422" s="6" t="s">
        <v>1097</v>
      </c>
      <c r="E422" s="6"/>
      <c r="F422" s="6" t="s">
        <v>1090</v>
      </c>
      <c r="G422" s="6" t="s">
        <v>48</v>
      </c>
    </row>
    <row r="423">
      <c r="A423" s="6">
        <v>2.5088572E7</v>
      </c>
      <c r="B423" s="6" t="s">
        <v>1098</v>
      </c>
      <c r="C423" s="6" t="s">
        <v>1099</v>
      </c>
      <c r="D423" s="6" t="s">
        <v>1100</v>
      </c>
      <c r="E423" s="6"/>
      <c r="F423" s="6" t="s">
        <v>1090</v>
      </c>
      <c r="G423" s="6" t="s">
        <v>48</v>
      </c>
    </row>
    <row r="424">
      <c r="A424" s="6">
        <v>2.508858E7</v>
      </c>
      <c r="B424" s="6" t="s">
        <v>1101</v>
      </c>
      <c r="C424" s="7"/>
      <c r="D424" s="6" t="s">
        <v>1102</v>
      </c>
      <c r="E424" s="6"/>
      <c r="F424" s="6" t="s">
        <v>1090</v>
      </c>
      <c r="G424" s="6" t="s">
        <v>48</v>
      </c>
    </row>
    <row r="425">
      <c r="A425" s="6">
        <v>2.5088602E7</v>
      </c>
      <c r="B425" s="6" t="s">
        <v>1103</v>
      </c>
      <c r="C425" s="7"/>
      <c r="D425" s="6" t="s">
        <v>1104</v>
      </c>
      <c r="E425" s="6"/>
      <c r="F425" s="6" t="s">
        <v>1090</v>
      </c>
      <c r="G425" s="6" t="s">
        <v>48</v>
      </c>
    </row>
    <row r="426">
      <c r="A426" s="6">
        <v>2.5088785E7</v>
      </c>
      <c r="B426" s="6" t="s">
        <v>1105</v>
      </c>
      <c r="C426" s="6" t="s">
        <v>971</v>
      </c>
      <c r="D426" s="6" t="s">
        <v>1106</v>
      </c>
      <c r="E426" s="6"/>
      <c r="F426" s="6" t="s">
        <v>1107</v>
      </c>
      <c r="G426" s="6" t="s">
        <v>48</v>
      </c>
    </row>
    <row r="427">
      <c r="A427" s="6">
        <v>2.5088793E7</v>
      </c>
      <c r="B427" s="6" t="s">
        <v>1108</v>
      </c>
      <c r="C427" s="6" t="s">
        <v>971</v>
      </c>
      <c r="D427" s="6" t="s">
        <v>1109</v>
      </c>
      <c r="E427" s="6"/>
      <c r="F427" s="6" t="s">
        <v>1107</v>
      </c>
      <c r="G427" s="6" t="s">
        <v>48</v>
      </c>
    </row>
    <row r="428">
      <c r="A428" s="6">
        <v>2.5088963E7</v>
      </c>
      <c r="B428" s="6" t="s">
        <v>1110</v>
      </c>
      <c r="C428" s="6" t="s">
        <v>1092</v>
      </c>
      <c r="D428" s="6" t="s">
        <v>1111</v>
      </c>
      <c r="E428" s="6"/>
      <c r="F428" s="6" t="s">
        <v>1112</v>
      </c>
      <c r="G428" s="6" t="s">
        <v>48</v>
      </c>
    </row>
    <row r="429">
      <c r="A429" s="6">
        <v>2.5088971E7</v>
      </c>
      <c r="B429" s="6" t="s">
        <v>1113</v>
      </c>
      <c r="C429" s="6" t="s">
        <v>1092</v>
      </c>
      <c r="D429" s="6" t="s">
        <v>1114</v>
      </c>
      <c r="E429" s="6"/>
      <c r="F429" s="6" t="s">
        <v>1112</v>
      </c>
      <c r="G429" s="6" t="s">
        <v>48</v>
      </c>
    </row>
    <row r="430">
      <c r="A430" s="6">
        <v>2.5089013E7</v>
      </c>
      <c r="B430" s="6" t="s">
        <v>1115</v>
      </c>
      <c r="C430" s="6" t="s">
        <v>1092</v>
      </c>
      <c r="D430" s="6" t="s">
        <v>1116</v>
      </c>
      <c r="E430" s="6"/>
      <c r="F430" s="6" t="s">
        <v>1112</v>
      </c>
      <c r="G430" s="6" t="s">
        <v>48</v>
      </c>
    </row>
    <row r="431">
      <c r="A431" s="6">
        <v>2.5089242E7</v>
      </c>
      <c r="B431" s="6" t="s">
        <v>1117</v>
      </c>
      <c r="C431" s="6" t="s">
        <v>971</v>
      </c>
      <c r="D431" s="6" t="s">
        <v>1118</v>
      </c>
      <c r="E431" s="6"/>
      <c r="F431" s="6" t="s">
        <v>1119</v>
      </c>
      <c r="G431" s="6" t="s">
        <v>48</v>
      </c>
    </row>
    <row r="432">
      <c r="A432" s="6">
        <v>2.508925E7</v>
      </c>
      <c r="B432" s="6" t="s">
        <v>1120</v>
      </c>
      <c r="C432" s="6" t="s">
        <v>971</v>
      </c>
      <c r="D432" s="6" t="s">
        <v>1121</v>
      </c>
      <c r="E432" s="6"/>
      <c r="F432" s="6" t="s">
        <v>1122</v>
      </c>
      <c r="G432" s="6" t="s">
        <v>48</v>
      </c>
    </row>
    <row r="433">
      <c r="A433" s="6">
        <v>2.5089552E7</v>
      </c>
      <c r="B433" s="6" t="s">
        <v>1123</v>
      </c>
      <c r="C433" s="6" t="s">
        <v>971</v>
      </c>
      <c r="D433" s="6" t="s">
        <v>1124</v>
      </c>
      <c r="E433" s="6"/>
      <c r="F433" s="6" t="s">
        <v>1125</v>
      </c>
      <c r="G433" s="6" t="s">
        <v>48</v>
      </c>
    </row>
    <row r="434">
      <c r="A434" s="6">
        <v>2.508956E7</v>
      </c>
      <c r="B434" s="6" t="s">
        <v>1126</v>
      </c>
      <c r="C434" s="7"/>
      <c r="D434" s="6" t="s">
        <v>1127</v>
      </c>
      <c r="E434" s="6"/>
      <c r="F434" s="6" t="s">
        <v>1125</v>
      </c>
      <c r="G434" s="6" t="s">
        <v>48</v>
      </c>
    </row>
    <row r="435">
      <c r="A435" s="6">
        <v>2.5089773E7</v>
      </c>
      <c r="B435" s="6" t="s">
        <v>1128</v>
      </c>
      <c r="C435" s="6" t="s">
        <v>1092</v>
      </c>
      <c r="D435" s="6" t="s">
        <v>1129</v>
      </c>
      <c r="E435" s="6"/>
      <c r="F435" s="6" t="s">
        <v>1130</v>
      </c>
      <c r="G435" s="6" t="s">
        <v>48</v>
      </c>
    </row>
    <row r="436">
      <c r="A436" s="6">
        <v>2.5089781E7</v>
      </c>
      <c r="B436" s="6" t="s">
        <v>1131</v>
      </c>
      <c r="C436" s="6" t="s">
        <v>1092</v>
      </c>
      <c r="D436" s="6" t="s">
        <v>1132</v>
      </c>
      <c r="E436" s="6"/>
      <c r="F436" s="6" t="s">
        <v>1130</v>
      </c>
      <c r="G436" s="6" t="s">
        <v>48</v>
      </c>
    </row>
    <row r="437">
      <c r="A437" s="6">
        <v>2.5089811E7</v>
      </c>
      <c r="B437" s="6" t="s">
        <v>1133</v>
      </c>
      <c r="C437" s="7"/>
      <c r="D437" s="6" t="s">
        <v>1134</v>
      </c>
      <c r="E437" s="6"/>
      <c r="F437" s="6" t="s">
        <v>1130</v>
      </c>
      <c r="G437" s="6" t="s">
        <v>48</v>
      </c>
    </row>
    <row r="438">
      <c r="A438" s="6">
        <v>2.508982E7</v>
      </c>
      <c r="B438" s="6" t="s">
        <v>1135</v>
      </c>
      <c r="C438" s="6" t="s">
        <v>1092</v>
      </c>
      <c r="D438" s="6" t="s">
        <v>1136</v>
      </c>
      <c r="E438" s="6"/>
      <c r="F438" s="6" t="s">
        <v>1130</v>
      </c>
      <c r="G438" s="6" t="s">
        <v>48</v>
      </c>
    </row>
    <row r="439">
      <c r="A439" s="6">
        <v>2.5089838E7</v>
      </c>
      <c r="B439" s="6" t="s">
        <v>1137</v>
      </c>
      <c r="C439" s="6" t="s">
        <v>1092</v>
      </c>
      <c r="D439" s="6" t="s">
        <v>1138</v>
      </c>
      <c r="E439" s="6"/>
      <c r="F439" s="6" t="s">
        <v>1139</v>
      </c>
      <c r="G439" s="6" t="s">
        <v>48</v>
      </c>
    </row>
    <row r="440">
      <c r="A440" s="6">
        <v>2.5089862E7</v>
      </c>
      <c r="B440" s="6" t="s">
        <v>1140</v>
      </c>
      <c r="C440" s="7"/>
      <c r="D440" s="6" t="s">
        <v>1141</v>
      </c>
      <c r="E440" s="6"/>
      <c r="F440" s="6" t="s">
        <v>1130</v>
      </c>
      <c r="G440" s="6" t="s">
        <v>48</v>
      </c>
    </row>
    <row r="441">
      <c r="A441" s="6">
        <v>2.5090135E7</v>
      </c>
      <c r="B441" s="6" t="s">
        <v>1142</v>
      </c>
      <c r="C441" s="6" t="s">
        <v>1092</v>
      </c>
      <c r="D441" s="6" t="s">
        <v>1143</v>
      </c>
      <c r="E441" s="6"/>
      <c r="F441" s="6" t="s">
        <v>1130</v>
      </c>
      <c r="G441" s="6" t="s">
        <v>48</v>
      </c>
    </row>
    <row r="442">
      <c r="A442" s="6">
        <v>2.5090879E7</v>
      </c>
      <c r="B442" s="6" t="s">
        <v>1144</v>
      </c>
      <c r="C442" s="6" t="s">
        <v>1092</v>
      </c>
      <c r="D442" s="6" t="s">
        <v>1145</v>
      </c>
      <c r="E442" s="6"/>
      <c r="F442" s="6" t="s">
        <v>1146</v>
      </c>
      <c r="G442" s="6" t="s">
        <v>48</v>
      </c>
    </row>
    <row r="443">
      <c r="A443" s="6">
        <v>2.5090887E7</v>
      </c>
      <c r="B443" s="6" t="s">
        <v>1147</v>
      </c>
      <c r="C443" s="6" t="s">
        <v>1092</v>
      </c>
      <c r="D443" s="6" t="s">
        <v>1148</v>
      </c>
      <c r="E443" s="6"/>
      <c r="F443" s="6" t="s">
        <v>1146</v>
      </c>
      <c r="G443" s="6" t="s">
        <v>48</v>
      </c>
    </row>
    <row r="444">
      <c r="A444" s="6">
        <v>2.5090909E7</v>
      </c>
      <c r="B444" s="6" t="s">
        <v>1149</v>
      </c>
      <c r="C444" s="6" t="s">
        <v>1092</v>
      </c>
      <c r="D444" s="6" t="s">
        <v>1150</v>
      </c>
      <c r="E444" s="6"/>
      <c r="F444" s="6" t="s">
        <v>1146</v>
      </c>
      <c r="G444" s="6" t="s">
        <v>48</v>
      </c>
    </row>
    <row r="445">
      <c r="A445" s="6">
        <v>2.5090933E7</v>
      </c>
      <c r="B445" s="6" t="s">
        <v>1151</v>
      </c>
      <c r="C445" s="6" t="s">
        <v>1092</v>
      </c>
      <c r="D445" s="6" t="s">
        <v>1152</v>
      </c>
      <c r="E445" s="6"/>
      <c r="F445" s="6" t="s">
        <v>1146</v>
      </c>
      <c r="G445" s="6" t="s">
        <v>48</v>
      </c>
    </row>
    <row r="446">
      <c r="A446" s="6">
        <v>2.5090941E7</v>
      </c>
      <c r="B446" s="6" t="s">
        <v>1153</v>
      </c>
      <c r="C446" s="6" t="s">
        <v>1092</v>
      </c>
      <c r="D446" s="6" t="s">
        <v>1154</v>
      </c>
      <c r="E446" s="6"/>
      <c r="F446" s="6" t="s">
        <v>1146</v>
      </c>
      <c r="G446" s="6" t="s">
        <v>48</v>
      </c>
    </row>
    <row r="447">
      <c r="A447" s="6">
        <v>2.5090976E7</v>
      </c>
      <c r="B447" s="6" t="s">
        <v>1155</v>
      </c>
      <c r="C447" s="6" t="s">
        <v>1092</v>
      </c>
      <c r="D447" s="6" t="s">
        <v>1156</v>
      </c>
      <c r="E447" s="6"/>
      <c r="F447" s="6" t="s">
        <v>1146</v>
      </c>
      <c r="G447" s="6" t="s">
        <v>48</v>
      </c>
    </row>
    <row r="448">
      <c r="A448" s="6">
        <v>2.5090984E7</v>
      </c>
      <c r="B448" s="6" t="s">
        <v>1157</v>
      </c>
      <c r="C448" s="6" t="s">
        <v>1092</v>
      </c>
      <c r="D448" s="6" t="s">
        <v>1158</v>
      </c>
      <c r="E448" s="6"/>
      <c r="F448" s="6" t="s">
        <v>1146</v>
      </c>
      <c r="G448" s="6" t="s">
        <v>48</v>
      </c>
    </row>
    <row r="449">
      <c r="A449" s="6">
        <v>2.5090992E7</v>
      </c>
      <c r="B449" s="6" t="s">
        <v>1159</v>
      </c>
      <c r="C449" s="6" t="s">
        <v>1092</v>
      </c>
      <c r="D449" s="6" t="s">
        <v>1160</v>
      </c>
      <c r="E449" s="6"/>
      <c r="F449" s="6" t="s">
        <v>1146</v>
      </c>
      <c r="G449" s="6" t="s">
        <v>48</v>
      </c>
    </row>
    <row r="450">
      <c r="A450" s="6">
        <v>2.5091E7</v>
      </c>
      <c r="B450" s="6" t="s">
        <v>1161</v>
      </c>
      <c r="C450" s="6" t="s">
        <v>1092</v>
      </c>
      <c r="D450" s="6" t="s">
        <v>1162</v>
      </c>
      <c r="E450" s="6"/>
      <c r="F450" s="6" t="s">
        <v>1146</v>
      </c>
      <c r="G450" s="6" t="s">
        <v>48</v>
      </c>
    </row>
    <row r="451">
      <c r="A451" s="6">
        <v>2.5091018E7</v>
      </c>
      <c r="B451" s="6" t="s">
        <v>1163</v>
      </c>
      <c r="C451" s="6" t="s">
        <v>1092</v>
      </c>
      <c r="D451" s="6" t="s">
        <v>1164</v>
      </c>
      <c r="E451" s="6"/>
      <c r="F451" s="6" t="s">
        <v>1146</v>
      </c>
      <c r="G451" s="6" t="s">
        <v>48</v>
      </c>
    </row>
    <row r="452">
      <c r="A452" s="6">
        <v>2.5091549E7</v>
      </c>
      <c r="B452" s="6" t="s">
        <v>1165</v>
      </c>
      <c r="C452" s="6" t="s">
        <v>1092</v>
      </c>
      <c r="D452" s="6" t="s">
        <v>1166</v>
      </c>
      <c r="E452" s="6"/>
      <c r="F452" s="6" t="s">
        <v>1167</v>
      </c>
      <c r="G452" s="6" t="s">
        <v>48</v>
      </c>
    </row>
    <row r="453">
      <c r="A453" s="6">
        <v>2.5091565E7</v>
      </c>
      <c r="B453" s="6" t="s">
        <v>1168</v>
      </c>
      <c r="C453" s="6" t="s">
        <v>1092</v>
      </c>
      <c r="D453" s="6" t="s">
        <v>1169</v>
      </c>
      <c r="E453" s="6"/>
      <c r="F453" s="6" t="s">
        <v>1167</v>
      </c>
      <c r="G453" s="6" t="s">
        <v>48</v>
      </c>
    </row>
    <row r="454">
      <c r="A454" s="6">
        <v>2.5091573E7</v>
      </c>
      <c r="B454" s="6" t="s">
        <v>1170</v>
      </c>
      <c r="C454" s="6" t="s">
        <v>1092</v>
      </c>
      <c r="D454" s="6" t="s">
        <v>1171</v>
      </c>
      <c r="E454" s="6"/>
      <c r="F454" s="6" t="s">
        <v>1167</v>
      </c>
      <c r="G454" s="6" t="s">
        <v>48</v>
      </c>
    </row>
    <row r="455">
      <c r="A455" s="6">
        <v>2.5091603E7</v>
      </c>
      <c r="B455" s="6" t="s">
        <v>1172</v>
      </c>
      <c r="C455" s="6" t="s">
        <v>1092</v>
      </c>
      <c r="D455" s="6" t="s">
        <v>1173</v>
      </c>
      <c r="E455" s="6"/>
      <c r="F455" s="6" t="s">
        <v>1167</v>
      </c>
      <c r="G455" s="6" t="s">
        <v>48</v>
      </c>
    </row>
    <row r="456">
      <c r="A456" s="6">
        <v>2.5091611E7</v>
      </c>
      <c r="B456" s="6" t="s">
        <v>1174</v>
      </c>
      <c r="C456" s="6" t="s">
        <v>1092</v>
      </c>
      <c r="D456" s="6" t="s">
        <v>1175</v>
      </c>
      <c r="E456" s="6"/>
      <c r="F456" s="6" t="s">
        <v>1167</v>
      </c>
      <c r="G456" s="6" t="s">
        <v>48</v>
      </c>
    </row>
    <row r="457">
      <c r="A457" s="6">
        <v>2.509162E7</v>
      </c>
      <c r="B457" s="6" t="s">
        <v>1176</v>
      </c>
      <c r="C457" s="6" t="s">
        <v>1092</v>
      </c>
      <c r="D457" s="6" t="s">
        <v>1177</v>
      </c>
      <c r="E457" s="6"/>
      <c r="F457" s="6" t="s">
        <v>1167</v>
      </c>
      <c r="G457" s="6" t="s">
        <v>48</v>
      </c>
    </row>
    <row r="458">
      <c r="A458" s="6">
        <v>2.5091638E7</v>
      </c>
      <c r="B458" s="6" t="s">
        <v>1178</v>
      </c>
      <c r="C458" s="6" t="s">
        <v>1092</v>
      </c>
      <c r="D458" s="6" t="s">
        <v>1179</v>
      </c>
      <c r="E458" s="6"/>
      <c r="F458" s="6" t="s">
        <v>1167</v>
      </c>
      <c r="G458" s="6" t="s">
        <v>48</v>
      </c>
    </row>
    <row r="459">
      <c r="A459" s="6">
        <v>2.5091646E7</v>
      </c>
      <c r="B459" s="6" t="s">
        <v>1180</v>
      </c>
      <c r="C459" s="6" t="s">
        <v>1092</v>
      </c>
      <c r="D459" s="6" t="s">
        <v>1181</v>
      </c>
      <c r="E459" s="6"/>
      <c r="F459" s="6" t="s">
        <v>1167</v>
      </c>
      <c r="G459" s="6" t="s">
        <v>48</v>
      </c>
    </row>
    <row r="460">
      <c r="A460" s="6">
        <v>2.5091654E7</v>
      </c>
      <c r="B460" s="6" t="s">
        <v>1182</v>
      </c>
      <c r="C460" s="6" t="s">
        <v>1092</v>
      </c>
      <c r="D460" s="6" t="s">
        <v>1183</v>
      </c>
      <c r="E460" s="6"/>
      <c r="F460" s="6" t="s">
        <v>1167</v>
      </c>
      <c r="G460" s="6" t="s">
        <v>48</v>
      </c>
    </row>
    <row r="461">
      <c r="A461" s="6">
        <v>2.5092111E7</v>
      </c>
      <c r="B461" s="6" t="s">
        <v>1184</v>
      </c>
      <c r="C461" s="6" t="s">
        <v>1092</v>
      </c>
      <c r="D461" s="6" t="s">
        <v>1185</v>
      </c>
      <c r="E461" s="6"/>
      <c r="F461" s="6" t="s">
        <v>1186</v>
      </c>
      <c r="G461" s="6" t="s">
        <v>48</v>
      </c>
    </row>
    <row r="462">
      <c r="A462" s="6">
        <v>2.5092316E7</v>
      </c>
      <c r="B462" s="6" t="s">
        <v>1187</v>
      </c>
      <c r="C462" s="6" t="s">
        <v>1092</v>
      </c>
      <c r="D462" s="6" t="s">
        <v>1188</v>
      </c>
      <c r="E462" s="6"/>
      <c r="F462" s="6" t="s">
        <v>1189</v>
      </c>
      <c r="G462" s="6" t="s">
        <v>48</v>
      </c>
    </row>
    <row r="463">
      <c r="A463" s="6">
        <v>2.5092332E7</v>
      </c>
      <c r="B463" s="6" t="s">
        <v>1190</v>
      </c>
      <c r="C463" s="6" t="s">
        <v>1092</v>
      </c>
      <c r="D463" s="6" t="s">
        <v>1191</v>
      </c>
      <c r="E463" s="6"/>
      <c r="F463" s="6" t="s">
        <v>1189</v>
      </c>
      <c r="G463" s="6" t="s">
        <v>48</v>
      </c>
    </row>
    <row r="464">
      <c r="A464" s="6">
        <v>2.5092839E7</v>
      </c>
      <c r="B464" s="6" t="s">
        <v>1192</v>
      </c>
      <c r="C464" s="6" t="s">
        <v>1092</v>
      </c>
      <c r="D464" s="6" t="s">
        <v>1193</v>
      </c>
      <c r="E464" s="6"/>
      <c r="F464" s="6" t="s">
        <v>1189</v>
      </c>
      <c r="G464" s="6" t="s">
        <v>48</v>
      </c>
    </row>
    <row r="465">
      <c r="A465" s="6">
        <v>2.5092871E7</v>
      </c>
      <c r="B465" s="6" t="s">
        <v>1194</v>
      </c>
      <c r="C465" s="6" t="s">
        <v>1092</v>
      </c>
      <c r="D465" s="6" t="s">
        <v>1195</v>
      </c>
      <c r="E465" s="6"/>
      <c r="F465" s="6" t="s">
        <v>1189</v>
      </c>
      <c r="G465" s="6" t="s">
        <v>48</v>
      </c>
    </row>
    <row r="466">
      <c r="A466" s="6">
        <v>2.5092898E7</v>
      </c>
      <c r="B466" s="6" t="s">
        <v>1196</v>
      </c>
      <c r="C466" s="6" t="s">
        <v>1092</v>
      </c>
      <c r="D466" s="6" t="s">
        <v>1197</v>
      </c>
      <c r="E466" s="6"/>
      <c r="F466" s="6" t="s">
        <v>1189</v>
      </c>
      <c r="G466" s="6" t="s">
        <v>48</v>
      </c>
    </row>
    <row r="467">
      <c r="A467" s="6">
        <v>2.5093614E7</v>
      </c>
      <c r="B467" s="6" t="s">
        <v>1198</v>
      </c>
      <c r="C467" s="7"/>
      <c r="D467" s="6" t="s">
        <v>1199</v>
      </c>
      <c r="E467" s="6"/>
      <c r="F467" s="6" t="s">
        <v>1189</v>
      </c>
      <c r="G467" s="6" t="s">
        <v>48</v>
      </c>
    </row>
    <row r="468">
      <c r="A468" s="6">
        <v>2.5093622E7</v>
      </c>
      <c r="B468" s="6" t="s">
        <v>1200</v>
      </c>
      <c r="C468" s="6" t="s">
        <v>1092</v>
      </c>
      <c r="D468" s="6" t="s">
        <v>1201</v>
      </c>
      <c r="E468" s="6"/>
      <c r="F468" s="6" t="s">
        <v>1189</v>
      </c>
      <c r="G468" s="6" t="s">
        <v>48</v>
      </c>
    </row>
    <row r="469">
      <c r="A469" s="6">
        <v>2.5093819E7</v>
      </c>
      <c r="B469" s="6" t="s">
        <v>1202</v>
      </c>
      <c r="C469" s="7"/>
      <c r="D469" s="6" t="s">
        <v>1203</v>
      </c>
      <c r="E469" s="6"/>
      <c r="F469" s="6" t="s">
        <v>1189</v>
      </c>
      <c r="G469" s="6" t="s">
        <v>48</v>
      </c>
    </row>
    <row r="470">
      <c r="A470" s="6">
        <v>2.5093827E7</v>
      </c>
      <c r="B470" s="6" t="s">
        <v>1204</v>
      </c>
      <c r="C470" s="6" t="s">
        <v>1092</v>
      </c>
      <c r="D470" s="6" t="s">
        <v>1205</v>
      </c>
      <c r="E470" s="6"/>
      <c r="F470" s="6" t="s">
        <v>1189</v>
      </c>
      <c r="G470" s="6" t="s">
        <v>48</v>
      </c>
    </row>
    <row r="471">
      <c r="A471" s="6">
        <v>2.5093835E7</v>
      </c>
      <c r="B471" s="6" t="s">
        <v>1206</v>
      </c>
      <c r="C471" s="6" t="s">
        <v>1092</v>
      </c>
      <c r="D471" s="6" t="s">
        <v>1207</v>
      </c>
      <c r="E471" s="6"/>
      <c r="F471" s="6" t="s">
        <v>1189</v>
      </c>
      <c r="G471" s="6" t="s">
        <v>48</v>
      </c>
    </row>
    <row r="472">
      <c r="A472" s="6">
        <v>2.5093843E7</v>
      </c>
      <c r="B472" s="6" t="s">
        <v>1208</v>
      </c>
      <c r="C472" s="6" t="s">
        <v>1092</v>
      </c>
      <c r="D472" s="6" t="s">
        <v>1209</v>
      </c>
      <c r="E472" s="6"/>
      <c r="F472" s="6" t="s">
        <v>1189</v>
      </c>
      <c r="G472" s="6" t="s">
        <v>48</v>
      </c>
    </row>
    <row r="473">
      <c r="A473" s="6">
        <v>2.5093851E7</v>
      </c>
      <c r="B473" s="6" t="s">
        <v>1210</v>
      </c>
      <c r="C473" s="6" t="s">
        <v>1092</v>
      </c>
      <c r="D473" s="6" t="s">
        <v>1211</v>
      </c>
      <c r="E473" s="6"/>
      <c r="F473" s="6" t="s">
        <v>1189</v>
      </c>
      <c r="G473" s="6" t="s">
        <v>48</v>
      </c>
    </row>
    <row r="474">
      <c r="A474" s="6">
        <v>2.509386E7</v>
      </c>
      <c r="B474" s="6" t="s">
        <v>1212</v>
      </c>
      <c r="C474" s="6" t="s">
        <v>1092</v>
      </c>
      <c r="D474" s="6" t="s">
        <v>1213</v>
      </c>
      <c r="E474" s="6"/>
      <c r="F474" s="6" t="s">
        <v>1189</v>
      </c>
      <c r="G474" s="6" t="s">
        <v>48</v>
      </c>
    </row>
    <row r="475">
      <c r="A475" s="6">
        <v>2.5093878E7</v>
      </c>
      <c r="B475" s="6" t="s">
        <v>1214</v>
      </c>
      <c r="C475" s="6" t="s">
        <v>1092</v>
      </c>
      <c r="D475" s="6" t="s">
        <v>1215</v>
      </c>
      <c r="E475" s="6"/>
      <c r="F475" s="6" t="s">
        <v>1189</v>
      </c>
      <c r="G475" s="6" t="s">
        <v>48</v>
      </c>
    </row>
    <row r="476">
      <c r="A476" s="6">
        <v>2.5093886E7</v>
      </c>
      <c r="B476" s="6" t="s">
        <v>1216</v>
      </c>
      <c r="C476" s="6" t="s">
        <v>1092</v>
      </c>
      <c r="D476" s="6" t="s">
        <v>1217</v>
      </c>
      <c r="E476" s="6"/>
      <c r="F476" s="6" t="s">
        <v>1189</v>
      </c>
      <c r="G476" s="6" t="s">
        <v>48</v>
      </c>
    </row>
    <row r="477">
      <c r="A477" s="6">
        <v>2.5093894E7</v>
      </c>
      <c r="B477" s="6" t="s">
        <v>1218</v>
      </c>
      <c r="C477" s="6" t="s">
        <v>1092</v>
      </c>
      <c r="D477" s="6" t="s">
        <v>1219</v>
      </c>
      <c r="E477" s="6"/>
      <c r="F477" s="6" t="s">
        <v>1189</v>
      </c>
      <c r="G477" s="6" t="s">
        <v>48</v>
      </c>
    </row>
    <row r="478">
      <c r="A478" s="6">
        <v>2.5093916E7</v>
      </c>
      <c r="B478" s="6" t="s">
        <v>868</v>
      </c>
      <c r="C478" s="6" t="s">
        <v>1092</v>
      </c>
      <c r="D478" s="6" t="s">
        <v>1220</v>
      </c>
      <c r="E478" s="6"/>
      <c r="F478" s="6" t="s">
        <v>1189</v>
      </c>
      <c r="G478" s="6" t="s">
        <v>48</v>
      </c>
    </row>
    <row r="479">
      <c r="A479" s="6">
        <v>2.5093932E7</v>
      </c>
      <c r="B479" s="6" t="s">
        <v>1221</v>
      </c>
      <c r="C479" s="6" t="s">
        <v>1092</v>
      </c>
      <c r="D479" s="6" t="s">
        <v>1222</v>
      </c>
      <c r="E479" s="6"/>
      <c r="F479" s="6" t="s">
        <v>1189</v>
      </c>
      <c r="G479" s="6" t="s">
        <v>48</v>
      </c>
    </row>
    <row r="480">
      <c r="A480" s="6">
        <v>2.5093959E7</v>
      </c>
      <c r="B480" s="6" t="s">
        <v>1223</v>
      </c>
      <c r="C480" s="6" t="s">
        <v>1092</v>
      </c>
      <c r="D480" s="6" t="s">
        <v>1224</v>
      </c>
      <c r="E480" s="6"/>
      <c r="F480" s="6" t="s">
        <v>1189</v>
      </c>
      <c r="G480" s="6" t="s">
        <v>48</v>
      </c>
    </row>
    <row r="481">
      <c r="A481" s="6">
        <v>2.5093967E7</v>
      </c>
      <c r="B481" s="6" t="s">
        <v>1225</v>
      </c>
      <c r="C481" s="6" t="s">
        <v>1092</v>
      </c>
      <c r="D481" s="6" t="s">
        <v>1226</v>
      </c>
      <c r="E481" s="6"/>
      <c r="F481" s="6" t="s">
        <v>1189</v>
      </c>
      <c r="G481" s="6" t="s">
        <v>48</v>
      </c>
    </row>
    <row r="482">
      <c r="A482" s="6">
        <v>2.5093975E7</v>
      </c>
      <c r="B482" s="6" t="s">
        <v>1227</v>
      </c>
      <c r="C482" s="6" t="s">
        <v>1092</v>
      </c>
      <c r="D482" s="6" t="s">
        <v>1228</v>
      </c>
      <c r="E482" s="6"/>
      <c r="F482" s="6" t="s">
        <v>1189</v>
      </c>
      <c r="G482" s="6" t="s">
        <v>48</v>
      </c>
    </row>
    <row r="483">
      <c r="A483" s="6">
        <v>2.5094025E7</v>
      </c>
      <c r="B483" s="6" t="s">
        <v>1229</v>
      </c>
      <c r="C483" s="6" t="s">
        <v>1092</v>
      </c>
      <c r="D483" s="6" t="s">
        <v>1230</v>
      </c>
      <c r="E483" s="6"/>
      <c r="F483" s="6" t="s">
        <v>1189</v>
      </c>
      <c r="G483" s="6" t="s">
        <v>48</v>
      </c>
    </row>
    <row r="484">
      <c r="A484" s="6">
        <v>2.5094033E7</v>
      </c>
      <c r="B484" s="6" t="s">
        <v>1231</v>
      </c>
      <c r="C484" s="6" t="s">
        <v>1092</v>
      </c>
      <c r="D484" s="6" t="s">
        <v>1232</v>
      </c>
      <c r="E484" s="6"/>
      <c r="F484" s="6" t="s">
        <v>1189</v>
      </c>
      <c r="G484" s="6" t="s">
        <v>48</v>
      </c>
    </row>
    <row r="485">
      <c r="A485" s="6">
        <v>2.5094041E7</v>
      </c>
      <c r="B485" s="6" t="s">
        <v>1233</v>
      </c>
      <c r="C485" s="6" t="s">
        <v>1092</v>
      </c>
      <c r="D485" s="6" t="s">
        <v>1234</v>
      </c>
      <c r="E485" s="6"/>
      <c r="F485" s="6" t="s">
        <v>1189</v>
      </c>
      <c r="G485" s="6" t="s">
        <v>48</v>
      </c>
    </row>
    <row r="486">
      <c r="A486" s="6">
        <v>2.509405E7</v>
      </c>
      <c r="B486" s="6" t="s">
        <v>1235</v>
      </c>
      <c r="C486" s="6" t="s">
        <v>1092</v>
      </c>
      <c r="D486" s="6" t="s">
        <v>1236</v>
      </c>
      <c r="E486" s="6"/>
      <c r="F486" s="6" t="s">
        <v>1189</v>
      </c>
      <c r="G486" s="6" t="s">
        <v>48</v>
      </c>
    </row>
    <row r="487">
      <c r="A487" s="6">
        <v>2.5094076E7</v>
      </c>
      <c r="B487" s="6" t="s">
        <v>1237</v>
      </c>
      <c r="C487" s="7"/>
      <c r="D487" s="6" t="s">
        <v>1238</v>
      </c>
      <c r="E487" s="6"/>
      <c r="F487" s="6" t="s">
        <v>1189</v>
      </c>
      <c r="G487" s="6" t="s">
        <v>48</v>
      </c>
    </row>
    <row r="488">
      <c r="A488" s="6">
        <v>2.5094084E7</v>
      </c>
      <c r="B488" s="6" t="s">
        <v>1239</v>
      </c>
      <c r="C488" s="6" t="s">
        <v>1092</v>
      </c>
      <c r="D488" s="6" t="s">
        <v>1240</v>
      </c>
      <c r="E488" s="6"/>
      <c r="F488" s="6" t="s">
        <v>1189</v>
      </c>
      <c r="G488" s="6" t="s">
        <v>48</v>
      </c>
    </row>
    <row r="489">
      <c r="A489" s="6">
        <v>2.5094106E7</v>
      </c>
      <c r="B489" s="6" t="s">
        <v>1241</v>
      </c>
      <c r="C489" s="6" t="s">
        <v>1092</v>
      </c>
      <c r="D489" s="6" t="s">
        <v>1242</v>
      </c>
      <c r="E489" s="6"/>
      <c r="F489" s="6" t="s">
        <v>1189</v>
      </c>
      <c r="G489" s="6" t="s">
        <v>48</v>
      </c>
    </row>
    <row r="490">
      <c r="A490" s="6">
        <v>2.5094114E7</v>
      </c>
      <c r="B490" s="6" t="s">
        <v>1243</v>
      </c>
      <c r="C490" s="6" t="s">
        <v>1092</v>
      </c>
      <c r="D490" s="6" t="s">
        <v>1244</v>
      </c>
      <c r="E490" s="6"/>
      <c r="F490" s="6" t="s">
        <v>1189</v>
      </c>
      <c r="G490" s="6" t="s">
        <v>48</v>
      </c>
    </row>
    <row r="491">
      <c r="A491" s="6">
        <v>2.5094122E7</v>
      </c>
      <c r="B491" s="6" t="s">
        <v>1245</v>
      </c>
      <c r="C491" s="6" t="s">
        <v>1092</v>
      </c>
      <c r="D491" s="6" t="s">
        <v>1246</v>
      </c>
      <c r="E491" s="6"/>
      <c r="F491" s="6" t="s">
        <v>1189</v>
      </c>
      <c r="G491" s="6" t="s">
        <v>48</v>
      </c>
    </row>
    <row r="492">
      <c r="A492" s="6">
        <v>2.509413E7</v>
      </c>
      <c r="B492" s="6" t="s">
        <v>1247</v>
      </c>
      <c r="C492" s="6" t="s">
        <v>1092</v>
      </c>
      <c r="D492" s="6" t="s">
        <v>1248</v>
      </c>
      <c r="E492" s="6"/>
      <c r="F492" s="6" t="s">
        <v>1189</v>
      </c>
      <c r="G492" s="6" t="s">
        <v>48</v>
      </c>
    </row>
    <row r="493">
      <c r="A493" s="6">
        <v>2.5094157E7</v>
      </c>
      <c r="B493" s="6" t="s">
        <v>1249</v>
      </c>
      <c r="C493" s="7"/>
      <c r="D493" s="6" t="s">
        <v>1250</v>
      </c>
      <c r="E493" s="6"/>
      <c r="F493" s="6" t="s">
        <v>1189</v>
      </c>
      <c r="G493" s="6" t="s">
        <v>48</v>
      </c>
    </row>
    <row r="494">
      <c r="A494" s="6">
        <v>2.5094173E7</v>
      </c>
      <c r="B494" s="6" t="s">
        <v>1251</v>
      </c>
      <c r="C494" s="6" t="s">
        <v>1092</v>
      </c>
      <c r="D494" s="6" t="s">
        <v>1252</v>
      </c>
      <c r="E494" s="6"/>
      <c r="F494" s="6" t="s">
        <v>1189</v>
      </c>
      <c r="G494" s="6" t="s">
        <v>48</v>
      </c>
    </row>
    <row r="495">
      <c r="A495" s="6">
        <v>2.5094181E7</v>
      </c>
      <c r="B495" s="6" t="s">
        <v>1253</v>
      </c>
      <c r="C495" s="6" t="s">
        <v>1092</v>
      </c>
      <c r="D495" s="6" t="s">
        <v>1254</v>
      </c>
      <c r="E495" s="6"/>
      <c r="F495" s="6" t="s">
        <v>1189</v>
      </c>
      <c r="G495" s="6" t="s">
        <v>48</v>
      </c>
    </row>
    <row r="496">
      <c r="A496" s="6">
        <v>2.509419E7</v>
      </c>
      <c r="B496" s="6" t="s">
        <v>1255</v>
      </c>
      <c r="C496" s="6" t="s">
        <v>1092</v>
      </c>
      <c r="D496" s="6" t="s">
        <v>1256</v>
      </c>
      <c r="E496" s="6"/>
      <c r="F496" s="6" t="s">
        <v>1189</v>
      </c>
      <c r="G496" s="6" t="s">
        <v>48</v>
      </c>
    </row>
    <row r="497">
      <c r="A497" s="6">
        <v>2.5094203E7</v>
      </c>
      <c r="B497" s="6" t="s">
        <v>1257</v>
      </c>
      <c r="C497" s="6" t="s">
        <v>1092</v>
      </c>
      <c r="D497" s="6" t="s">
        <v>1258</v>
      </c>
      <c r="E497" s="6"/>
      <c r="F497" s="6" t="s">
        <v>1189</v>
      </c>
      <c r="G497" s="6" t="s">
        <v>48</v>
      </c>
    </row>
    <row r="498">
      <c r="A498" s="6">
        <v>2.5094211E7</v>
      </c>
      <c r="B498" s="6" t="s">
        <v>1259</v>
      </c>
      <c r="C498" s="6" t="s">
        <v>1092</v>
      </c>
      <c r="D498" s="6" t="s">
        <v>1260</v>
      </c>
      <c r="E498" s="6"/>
      <c r="F498" s="6" t="s">
        <v>1189</v>
      </c>
      <c r="G498" s="6" t="s">
        <v>48</v>
      </c>
    </row>
    <row r="499">
      <c r="A499" s="6">
        <v>2.5094254E7</v>
      </c>
      <c r="B499" s="6" t="s">
        <v>1261</v>
      </c>
      <c r="C499" s="6" t="s">
        <v>1092</v>
      </c>
      <c r="D499" s="6" t="s">
        <v>1262</v>
      </c>
      <c r="E499" s="6"/>
      <c r="F499" s="6" t="s">
        <v>1189</v>
      </c>
      <c r="G499" s="6" t="s">
        <v>48</v>
      </c>
    </row>
    <row r="500">
      <c r="A500" s="6">
        <v>2.5094262E7</v>
      </c>
      <c r="B500" s="6" t="s">
        <v>1263</v>
      </c>
      <c r="C500" s="6" t="s">
        <v>1092</v>
      </c>
      <c r="D500" s="6" t="s">
        <v>1264</v>
      </c>
      <c r="E500" s="6"/>
      <c r="F500" s="6" t="s">
        <v>1189</v>
      </c>
      <c r="G500" s="6" t="s">
        <v>48</v>
      </c>
    </row>
    <row r="501">
      <c r="A501" s="6">
        <v>2.509427E7</v>
      </c>
      <c r="B501" s="6" t="s">
        <v>1265</v>
      </c>
      <c r="C501" s="6" t="s">
        <v>1092</v>
      </c>
      <c r="D501" s="6" t="s">
        <v>1266</v>
      </c>
      <c r="E501" s="6"/>
      <c r="F501" s="6" t="s">
        <v>1189</v>
      </c>
      <c r="G501" s="6" t="s">
        <v>48</v>
      </c>
    </row>
    <row r="502">
      <c r="A502" s="6">
        <v>2.5094297E7</v>
      </c>
      <c r="B502" s="6" t="s">
        <v>1267</v>
      </c>
      <c r="C502" s="6" t="s">
        <v>1092</v>
      </c>
      <c r="D502" s="6" t="s">
        <v>1268</v>
      </c>
      <c r="E502" s="6"/>
      <c r="F502" s="6" t="s">
        <v>1189</v>
      </c>
      <c r="G502" s="6" t="s">
        <v>48</v>
      </c>
    </row>
    <row r="503">
      <c r="A503" s="6">
        <v>2.5094319E7</v>
      </c>
      <c r="B503" s="6" t="s">
        <v>1269</v>
      </c>
      <c r="C503" s="6" t="s">
        <v>1092</v>
      </c>
      <c r="D503" s="6" t="s">
        <v>1270</v>
      </c>
      <c r="E503" s="6"/>
      <c r="F503" s="6" t="s">
        <v>1189</v>
      </c>
      <c r="G503" s="6" t="s">
        <v>48</v>
      </c>
    </row>
    <row r="504">
      <c r="A504" s="6">
        <v>2.5094327E7</v>
      </c>
      <c r="B504" s="6" t="s">
        <v>1271</v>
      </c>
      <c r="C504" s="6" t="s">
        <v>1092</v>
      </c>
      <c r="D504" s="6" t="s">
        <v>1272</v>
      </c>
      <c r="E504" s="6"/>
      <c r="F504" s="6" t="s">
        <v>1189</v>
      </c>
      <c r="G504" s="6" t="s">
        <v>48</v>
      </c>
    </row>
    <row r="505">
      <c r="A505" s="6">
        <v>2.5094335E7</v>
      </c>
      <c r="B505" s="6" t="s">
        <v>1273</v>
      </c>
      <c r="C505" s="6" t="s">
        <v>1092</v>
      </c>
      <c r="D505" s="6" t="s">
        <v>1274</v>
      </c>
      <c r="E505" s="6"/>
      <c r="F505" s="6" t="s">
        <v>1189</v>
      </c>
      <c r="G505" s="6" t="s">
        <v>48</v>
      </c>
    </row>
    <row r="506">
      <c r="A506" s="6">
        <v>2.5094351E7</v>
      </c>
      <c r="B506" s="6" t="s">
        <v>1275</v>
      </c>
      <c r="C506" s="6" t="s">
        <v>1092</v>
      </c>
      <c r="D506" s="6" t="s">
        <v>1276</v>
      </c>
      <c r="E506" s="6"/>
      <c r="F506" s="6" t="s">
        <v>1189</v>
      </c>
      <c r="G506" s="6" t="s">
        <v>48</v>
      </c>
    </row>
    <row r="507">
      <c r="A507" s="6">
        <v>2.509436E7</v>
      </c>
      <c r="B507" s="6" t="s">
        <v>1277</v>
      </c>
      <c r="C507" s="6" t="s">
        <v>1092</v>
      </c>
      <c r="D507" s="6" t="s">
        <v>1278</v>
      </c>
      <c r="E507" s="6"/>
      <c r="F507" s="6" t="s">
        <v>1189</v>
      </c>
      <c r="G507" s="6" t="s">
        <v>48</v>
      </c>
    </row>
    <row r="508">
      <c r="A508" s="6">
        <v>2.5094378E7</v>
      </c>
      <c r="B508" s="6" t="s">
        <v>1279</v>
      </c>
      <c r="C508" s="6" t="s">
        <v>1092</v>
      </c>
      <c r="D508" s="6" t="s">
        <v>1280</v>
      </c>
      <c r="E508" s="6"/>
      <c r="F508" s="6" t="s">
        <v>1189</v>
      </c>
      <c r="G508" s="6" t="s">
        <v>48</v>
      </c>
    </row>
    <row r="509">
      <c r="A509" s="6">
        <v>2.5094386E7</v>
      </c>
      <c r="B509" s="6" t="s">
        <v>1281</v>
      </c>
      <c r="C509" s="7"/>
      <c r="D509" s="6" t="s">
        <v>1282</v>
      </c>
      <c r="E509" s="6"/>
      <c r="F509" s="6" t="s">
        <v>1189</v>
      </c>
      <c r="G509" s="6" t="s">
        <v>48</v>
      </c>
    </row>
    <row r="510">
      <c r="A510" s="6">
        <v>2.5094408E7</v>
      </c>
      <c r="B510" s="6" t="s">
        <v>1283</v>
      </c>
      <c r="C510" s="6" t="s">
        <v>1092</v>
      </c>
      <c r="D510" s="6" t="s">
        <v>1284</v>
      </c>
      <c r="E510" s="6"/>
      <c r="F510" s="6" t="s">
        <v>1189</v>
      </c>
      <c r="G510" s="6" t="s">
        <v>48</v>
      </c>
    </row>
    <row r="511">
      <c r="A511" s="6">
        <v>2.5094416E7</v>
      </c>
      <c r="B511" s="6" t="s">
        <v>1285</v>
      </c>
      <c r="C511" s="6" t="s">
        <v>1092</v>
      </c>
      <c r="D511" s="6" t="s">
        <v>1286</v>
      </c>
      <c r="E511" s="6"/>
      <c r="F511" s="6" t="s">
        <v>1189</v>
      </c>
      <c r="G511" s="6" t="s">
        <v>48</v>
      </c>
    </row>
    <row r="512">
      <c r="A512" s="6">
        <v>2.5094432E7</v>
      </c>
      <c r="B512" s="6" t="s">
        <v>1287</v>
      </c>
      <c r="C512" s="6" t="s">
        <v>1092</v>
      </c>
      <c r="D512" s="6" t="s">
        <v>1288</v>
      </c>
      <c r="E512" s="6" t="s">
        <v>1289</v>
      </c>
      <c r="F512" s="6" t="s">
        <v>1189</v>
      </c>
      <c r="G512" s="6" t="s">
        <v>48</v>
      </c>
    </row>
    <row r="513">
      <c r="A513" s="6">
        <v>2.509444E7</v>
      </c>
      <c r="B513" s="6" t="s">
        <v>1290</v>
      </c>
      <c r="C513" s="6" t="s">
        <v>1092</v>
      </c>
      <c r="D513" s="6" t="s">
        <v>1291</v>
      </c>
      <c r="E513" s="6"/>
      <c r="F513" s="6" t="s">
        <v>1189</v>
      </c>
      <c r="G513" s="6" t="s">
        <v>48</v>
      </c>
    </row>
    <row r="514">
      <c r="A514" s="6">
        <v>2.5094459E7</v>
      </c>
      <c r="B514" s="6" t="s">
        <v>1292</v>
      </c>
      <c r="C514" s="6" t="s">
        <v>1092</v>
      </c>
      <c r="D514" s="6" t="s">
        <v>1293</v>
      </c>
      <c r="E514" s="6"/>
      <c r="F514" s="6" t="s">
        <v>1189</v>
      </c>
      <c r="G514" s="6" t="s">
        <v>48</v>
      </c>
    </row>
    <row r="515">
      <c r="A515" s="6">
        <v>2.5094475E7</v>
      </c>
      <c r="B515" s="6" t="s">
        <v>1294</v>
      </c>
      <c r="C515" s="6" t="s">
        <v>1092</v>
      </c>
      <c r="D515" s="6" t="s">
        <v>1295</v>
      </c>
      <c r="E515" s="6"/>
      <c r="F515" s="6" t="s">
        <v>1189</v>
      </c>
      <c r="G515" s="6" t="s">
        <v>48</v>
      </c>
    </row>
    <row r="516">
      <c r="A516" s="6">
        <v>2.5094483E7</v>
      </c>
      <c r="B516" s="6" t="s">
        <v>1296</v>
      </c>
      <c r="C516" s="7"/>
      <c r="D516" s="6" t="s">
        <v>1297</v>
      </c>
      <c r="E516" s="6"/>
      <c r="F516" s="6" t="s">
        <v>1189</v>
      </c>
      <c r="G516" s="6" t="s">
        <v>48</v>
      </c>
    </row>
    <row r="517">
      <c r="A517" s="6">
        <v>2.5094513E7</v>
      </c>
      <c r="B517" s="6" t="s">
        <v>1298</v>
      </c>
      <c r="C517" s="6" t="s">
        <v>1092</v>
      </c>
      <c r="D517" s="6" t="s">
        <v>1299</v>
      </c>
      <c r="E517" s="6"/>
      <c r="F517" s="6" t="s">
        <v>1189</v>
      </c>
      <c r="G517" s="6" t="s">
        <v>48</v>
      </c>
    </row>
    <row r="518">
      <c r="A518" s="6">
        <v>2.509453E7</v>
      </c>
      <c r="B518" s="6" t="s">
        <v>1300</v>
      </c>
      <c r="C518" s="6" t="s">
        <v>1092</v>
      </c>
      <c r="D518" s="6" t="s">
        <v>1301</v>
      </c>
      <c r="E518" s="6"/>
      <c r="F518" s="6" t="s">
        <v>1189</v>
      </c>
      <c r="G518" s="6" t="s">
        <v>48</v>
      </c>
    </row>
    <row r="519">
      <c r="A519" s="6">
        <v>2.5094556E7</v>
      </c>
      <c r="B519" s="6" t="s">
        <v>1302</v>
      </c>
      <c r="C519" s="6" t="s">
        <v>1092</v>
      </c>
      <c r="D519" s="6" t="s">
        <v>1303</v>
      </c>
      <c r="E519" s="6"/>
      <c r="F519" s="6" t="s">
        <v>1189</v>
      </c>
      <c r="G519" s="6" t="s">
        <v>48</v>
      </c>
    </row>
    <row r="520">
      <c r="A520" s="6">
        <v>2.5094599E7</v>
      </c>
      <c r="B520" s="6" t="s">
        <v>1304</v>
      </c>
      <c r="C520" s="6" t="s">
        <v>1092</v>
      </c>
      <c r="D520" s="6" t="s">
        <v>1305</v>
      </c>
      <c r="E520" s="6"/>
      <c r="F520" s="6" t="s">
        <v>1189</v>
      </c>
      <c r="G520" s="6" t="s">
        <v>48</v>
      </c>
    </row>
    <row r="521">
      <c r="A521" s="6">
        <v>2.5094629E7</v>
      </c>
      <c r="B521" s="6" t="s">
        <v>1306</v>
      </c>
      <c r="C521" s="6" t="s">
        <v>1092</v>
      </c>
      <c r="D521" s="6" t="s">
        <v>1307</v>
      </c>
      <c r="E521" s="6"/>
      <c r="F521" s="6" t="s">
        <v>1189</v>
      </c>
      <c r="G521" s="6" t="s">
        <v>48</v>
      </c>
    </row>
    <row r="522">
      <c r="A522" s="6">
        <v>2.5094637E7</v>
      </c>
      <c r="B522" s="6" t="s">
        <v>1308</v>
      </c>
      <c r="C522" s="6" t="s">
        <v>1092</v>
      </c>
      <c r="D522" s="6" t="s">
        <v>1309</v>
      </c>
      <c r="E522" s="6"/>
      <c r="F522" s="6" t="s">
        <v>1189</v>
      </c>
      <c r="G522" s="6" t="s">
        <v>48</v>
      </c>
    </row>
    <row r="523">
      <c r="A523" s="6">
        <v>2.5094653E7</v>
      </c>
      <c r="B523" s="6" t="s">
        <v>1310</v>
      </c>
      <c r="C523" s="6" t="s">
        <v>1092</v>
      </c>
      <c r="D523" s="6" t="s">
        <v>1311</v>
      </c>
      <c r="E523" s="6"/>
      <c r="F523" s="6" t="s">
        <v>1189</v>
      </c>
      <c r="G523" s="6" t="s">
        <v>48</v>
      </c>
    </row>
    <row r="524">
      <c r="A524" s="6">
        <v>2.5094661E7</v>
      </c>
      <c r="B524" s="6" t="s">
        <v>1312</v>
      </c>
      <c r="C524" s="6" t="s">
        <v>1092</v>
      </c>
      <c r="D524" s="6" t="s">
        <v>1313</v>
      </c>
      <c r="E524" s="6"/>
      <c r="F524" s="6" t="s">
        <v>1189</v>
      </c>
      <c r="G524" s="6" t="s">
        <v>48</v>
      </c>
    </row>
    <row r="525">
      <c r="A525" s="6">
        <v>2.509467E7</v>
      </c>
      <c r="B525" s="6" t="s">
        <v>1314</v>
      </c>
      <c r="C525" s="6" t="s">
        <v>1092</v>
      </c>
      <c r="D525" s="6" t="s">
        <v>1315</v>
      </c>
      <c r="E525" s="6"/>
      <c r="F525" s="6" t="s">
        <v>1189</v>
      </c>
      <c r="G525" s="6" t="s">
        <v>48</v>
      </c>
    </row>
    <row r="526">
      <c r="A526" s="6">
        <v>2.5094688E7</v>
      </c>
      <c r="B526" s="6" t="s">
        <v>1316</v>
      </c>
      <c r="C526" s="6" t="s">
        <v>1092</v>
      </c>
      <c r="D526" s="6" t="s">
        <v>1317</v>
      </c>
      <c r="E526" s="6"/>
      <c r="F526" s="6" t="s">
        <v>1189</v>
      </c>
      <c r="G526" s="6" t="s">
        <v>48</v>
      </c>
    </row>
    <row r="527">
      <c r="A527" s="6">
        <v>2.5094696E7</v>
      </c>
      <c r="B527" s="6" t="s">
        <v>1318</v>
      </c>
      <c r="C527" s="6" t="s">
        <v>1092</v>
      </c>
      <c r="D527" s="6" t="s">
        <v>1319</v>
      </c>
      <c r="E527" s="6"/>
      <c r="F527" s="6" t="s">
        <v>1189</v>
      </c>
      <c r="G527" s="6" t="s">
        <v>48</v>
      </c>
    </row>
    <row r="528">
      <c r="A528" s="6">
        <v>2.50947E7</v>
      </c>
      <c r="B528" s="6" t="s">
        <v>1320</v>
      </c>
      <c r="C528" s="6" t="s">
        <v>1092</v>
      </c>
      <c r="D528" s="6" t="s">
        <v>1321</v>
      </c>
      <c r="E528" s="6"/>
      <c r="F528" s="6" t="s">
        <v>1189</v>
      </c>
      <c r="G528" s="6" t="s">
        <v>48</v>
      </c>
    </row>
    <row r="529">
      <c r="A529" s="6">
        <v>2.5094718E7</v>
      </c>
      <c r="B529" s="6" t="s">
        <v>1322</v>
      </c>
      <c r="C529" s="6" t="s">
        <v>1092</v>
      </c>
      <c r="D529" s="6" t="s">
        <v>1323</v>
      </c>
      <c r="E529" s="6"/>
      <c r="F529" s="6" t="s">
        <v>1189</v>
      </c>
      <c r="G529" s="6" t="s">
        <v>48</v>
      </c>
    </row>
    <row r="530">
      <c r="A530" s="6">
        <v>2.5094726E7</v>
      </c>
      <c r="B530" s="6" t="s">
        <v>1324</v>
      </c>
      <c r="C530" s="6" t="s">
        <v>1092</v>
      </c>
      <c r="D530" s="6" t="s">
        <v>1325</v>
      </c>
      <c r="E530" s="6"/>
      <c r="F530" s="6" t="s">
        <v>1189</v>
      </c>
      <c r="G530" s="6" t="s">
        <v>48</v>
      </c>
    </row>
    <row r="531">
      <c r="A531" s="6">
        <v>2.5094734E7</v>
      </c>
      <c r="B531" s="6" t="s">
        <v>1326</v>
      </c>
      <c r="C531" s="6" t="s">
        <v>1092</v>
      </c>
      <c r="D531" s="6" t="s">
        <v>1327</v>
      </c>
      <c r="E531" s="6"/>
      <c r="F531" s="6" t="s">
        <v>1189</v>
      </c>
      <c r="G531" s="6" t="s">
        <v>48</v>
      </c>
    </row>
    <row r="532">
      <c r="A532" s="6">
        <v>2.5094742E7</v>
      </c>
      <c r="B532" s="6" t="s">
        <v>1328</v>
      </c>
      <c r="C532" s="6" t="s">
        <v>1092</v>
      </c>
      <c r="D532" s="6" t="s">
        <v>1329</v>
      </c>
      <c r="E532" s="6"/>
      <c r="F532" s="6" t="s">
        <v>1189</v>
      </c>
      <c r="G532" s="6" t="s">
        <v>48</v>
      </c>
    </row>
    <row r="533">
      <c r="A533" s="6">
        <v>2.509475E7</v>
      </c>
      <c r="B533" s="6" t="s">
        <v>1330</v>
      </c>
      <c r="C533" s="6" t="s">
        <v>1092</v>
      </c>
      <c r="D533" s="6" t="s">
        <v>1331</v>
      </c>
      <c r="E533" s="6"/>
      <c r="F533" s="6" t="s">
        <v>1189</v>
      </c>
      <c r="G533" s="6" t="s">
        <v>48</v>
      </c>
    </row>
    <row r="534">
      <c r="A534" s="6">
        <v>2.5094777E7</v>
      </c>
      <c r="B534" s="6" t="s">
        <v>1332</v>
      </c>
      <c r="C534" s="6" t="s">
        <v>1092</v>
      </c>
      <c r="D534" s="6" t="s">
        <v>1333</v>
      </c>
      <c r="E534" s="6"/>
      <c r="F534" s="6" t="s">
        <v>1189</v>
      </c>
      <c r="G534" s="6" t="s">
        <v>48</v>
      </c>
    </row>
    <row r="535">
      <c r="A535" s="6">
        <v>2.5094793E7</v>
      </c>
      <c r="B535" s="6" t="s">
        <v>1334</v>
      </c>
      <c r="C535" s="6" t="s">
        <v>1092</v>
      </c>
      <c r="D535" s="6" t="s">
        <v>1335</v>
      </c>
      <c r="E535" s="6"/>
      <c r="F535" s="6" t="s">
        <v>1189</v>
      </c>
      <c r="G535" s="6" t="s">
        <v>48</v>
      </c>
    </row>
    <row r="536">
      <c r="A536" s="6">
        <v>2.5094815E7</v>
      </c>
      <c r="B536" s="6" t="s">
        <v>1336</v>
      </c>
      <c r="C536" s="7"/>
      <c r="D536" s="6" t="s">
        <v>1337</v>
      </c>
      <c r="E536" s="6"/>
      <c r="F536" s="6" t="s">
        <v>1189</v>
      </c>
      <c r="G536" s="6" t="s">
        <v>48</v>
      </c>
    </row>
    <row r="537">
      <c r="A537" s="6">
        <v>2.509498E7</v>
      </c>
      <c r="B537" s="6" t="s">
        <v>1338</v>
      </c>
      <c r="C537" s="7"/>
      <c r="D537" s="6" t="s">
        <v>1339</v>
      </c>
      <c r="E537" s="6"/>
      <c r="F537" s="6" t="s">
        <v>1189</v>
      </c>
      <c r="G537" s="6" t="s">
        <v>48</v>
      </c>
    </row>
    <row r="538">
      <c r="A538" s="6">
        <v>2.5095005E7</v>
      </c>
      <c r="B538" s="6" t="s">
        <v>1340</v>
      </c>
      <c r="C538" s="6" t="s">
        <v>1092</v>
      </c>
      <c r="D538" s="6" t="s">
        <v>1341</v>
      </c>
      <c r="E538" s="6"/>
      <c r="F538" s="6" t="s">
        <v>1189</v>
      </c>
      <c r="G538" s="6" t="s">
        <v>48</v>
      </c>
    </row>
    <row r="539">
      <c r="A539" s="6">
        <v>2.5095013E7</v>
      </c>
      <c r="B539" s="6" t="s">
        <v>1342</v>
      </c>
      <c r="C539" s="6" t="s">
        <v>1092</v>
      </c>
      <c r="D539" s="6" t="s">
        <v>1343</v>
      </c>
      <c r="E539" s="6"/>
      <c r="F539" s="6" t="s">
        <v>1189</v>
      </c>
      <c r="G539" s="6" t="s">
        <v>48</v>
      </c>
    </row>
    <row r="540">
      <c r="A540" s="6">
        <v>2.5095021E7</v>
      </c>
      <c r="B540" s="6" t="s">
        <v>1344</v>
      </c>
      <c r="C540" s="6" t="s">
        <v>1092</v>
      </c>
      <c r="D540" s="6" t="s">
        <v>1345</v>
      </c>
      <c r="E540" s="6"/>
      <c r="F540" s="6" t="s">
        <v>1189</v>
      </c>
      <c r="G540" s="6" t="s">
        <v>48</v>
      </c>
    </row>
    <row r="541">
      <c r="A541" s="6">
        <v>2.5095048E7</v>
      </c>
      <c r="B541" s="6" t="s">
        <v>1346</v>
      </c>
      <c r="C541" s="7"/>
      <c r="D541" s="6" t="s">
        <v>1347</v>
      </c>
      <c r="E541" s="6"/>
      <c r="F541" s="6" t="s">
        <v>1189</v>
      </c>
      <c r="G541" s="6" t="s">
        <v>48</v>
      </c>
    </row>
    <row r="542">
      <c r="A542" s="6">
        <v>2.5095056E7</v>
      </c>
      <c r="B542" s="6" t="s">
        <v>1348</v>
      </c>
      <c r="C542" s="6" t="s">
        <v>1092</v>
      </c>
      <c r="D542" s="6" t="s">
        <v>1349</v>
      </c>
      <c r="E542" s="6"/>
      <c r="F542" s="6" t="s">
        <v>1189</v>
      </c>
      <c r="G542" s="6" t="s">
        <v>48</v>
      </c>
    </row>
    <row r="543">
      <c r="A543" s="6">
        <v>2.509508E7</v>
      </c>
      <c r="B543" s="6" t="s">
        <v>1350</v>
      </c>
      <c r="C543" s="6" t="s">
        <v>1092</v>
      </c>
      <c r="D543" s="6" t="s">
        <v>1351</v>
      </c>
      <c r="E543" s="6"/>
      <c r="F543" s="6" t="s">
        <v>1189</v>
      </c>
      <c r="G543" s="6" t="s">
        <v>48</v>
      </c>
    </row>
    <row r="544">
      <c r="A544" s="6">
        <v>2.5095153E7</v>
      </c>
      <c r="B544" s="6" t="s">
        <v>1352</v>
      </c>
      <c r="C544" s="6" t="s">
        <v>1092</v>
      </c>
      <c r="D544" s="6" t="s">
        <v>1353</v>
      </c>
      <c r="E544" s="6"/>
      <c r="F544" s="6" t="s">
        <v>1189</v>
      </c>
      <c r="G544" s="6" t="s">
        <v>48</v>
      </c>
    </row>
    <row r="545">
      <c r="A545" s="6">
        <v>2.5096702E7</v>
      </c>
      <c r="B545" s="6" t="s">
        <v>1354</v>
      </c>
      <c r="C545" s="6" t="s">
        <v>1092</v>
      </c>
      <c r="D545" s="6" t="s">
        <v>1355</v>
      </c>
      <c r="E545" s="6"/>
      <c r="F545" s="6" t="s">
        <v>1189</v>
      </c>
      <c r="G545" s="6" t="s">
        <v>48</v>
      </c>
    </row>
    <row r="546">
      <c r="A546" s="6">
        <v>2.5097091E7</v>
      </c>
      <c r="B546" s="6" t="s">
        <v>1356</v>
      </c>
      <c r="C546" s="6" t="s">
        <v>1092</v>
      </c>
      <c r="D546" s="6" t="s">
        <v>1357</v>
      </c>
      <c r="E546" s="6"/>
      <c r="F546" s="6" t="s">
        <v>1189</v>
      </c>
      <c r="G546" s="6" t="s">
        <v>48</v>
      </c>
    </row>
    <row r="547">
      <c r="A547" s="6">
        <v>2.5097725E7</v>
      </c>
      <c r="B547" s="6" t="s">
        <v>1358</v>
      </c>
      <c r="C547" s="6" t="s">
        <v>1092</v>
      </c>
      <c r="D547" s="6" t="s">
        <v>1359</v>
      </c>
      <c r="E547" s="6"/>
      <c r="F547" s="6" t="s">
        <v>1189</v>
      </c>
      <c r="G547" s="6" t="s">
        <v>48</v>
      </c>
    </row>
    <row r="548">
      <c r="A548" s="6">
        <v>2.5098357E7</v>
      </c>
      <c r="B548" s="6" t="s">
        <v>1360</v>
      </c>
      <c r="C548" s="6" t="s">
        <v>1092</v>
      </c>
      <c r="D548" s="6" t="s">
        <v>1361</v>
      </c>
      <c r="E548" s="6"/>
      <c r="F548" s="6" t="s">
        <v>1189</v>
      </c>
      <c r="G548" s="6" t="s">
        <v>48</v>
      </c>
    </row>
    <row r="549">
      <c r="A549" s="6">
        <v>2.5098543E7</v>
      </c>
      <c r="B549" s="6" t="s">
        <v>1362</v>
      </c>
      <c r="C549" s="7"/>
      <c r="D549" s="6" t="s">
        <v>1363</v>
      </c>
      <c r="E549" s="6"/>
      <c r="F549" s="6" t="s">
        <v>1189</v>
      </c>
      <c r="G549" s="6" t="s">
        <v>48</v>
      </c>
    </row>
    <row r="550">
      <c r="A550" s="6">
        <v>2.5098632E7</v>
      </c>
      <c r="B550" s="6" t="s">
        <v>1364</v>
      </c>
      <c r="C550" s="6" t="s">
        <v>1092</v>
      </c>
      <c r="D550" s="6" t="s">
        <v>1365</v>
      </c>
      <c r="E550" s="6"/>
      <c r="F550" s="6" t="s">
        <v>1366</v>
      </c>
      <c r="G550" s="6" t="s">
        <v>48</v>
      </c>
    </row>
    <row r="551">
      <c r="A551" s="6">
        <v>2.5099116E7</v>
      </c>
      <c r="B551" s="6" t="s">
        <v>1367</v>
      </c>
      <c r="C551" s="6" t="s">
        <v>1092</v>
      </c>
      <c r="D551" s="6" t="s">
        <v>1368</v>
      </c>
      <c r="E551" s="6"/>
      <c r="F551" s="6" t="s">
        <v>1369</v>
      </c>
      <c r="G551" s="6" t="s">
        <v>48</v>
      </c>
    </row>
    <row r="552">
      <c r="A552" s="6">
        <v>2.5099124E7</v>
      </c>
      <c r="B552" s="6" t="s">
        <v>1370</v>
      </c>
      <c r="C552" s="6" t="s">
        <v>1092</v>
      </c>
      <c r="D552" s="6" t="s">
        <v>1371</v>
      </c>
      <c r="E552" s="6"/>
      <c r="F552" s="6" t="s">
        <v>1369</v>
      </c>
      <c r="G552" s="6" t="s">
        <v>48</v>
      </c>
    </row>
    <row r="553">
      <c r="A553" s="6">
        <v>2.5099132E7</v>
      </c>
      <c r="B553" s="6" t="s">
        <v>1372</v>
      </c>
      <c r="C553" s="6" t="s">
        <v>1092</v>
      </c>
      <c r="D553" s="6" t="s">
        <v>1373</v>
      </c>
      <c r="E553" s="6"/>
      <c r="F553" s="6" t="s">
        <v>1369</v>
      </c>
      <c r="G553" s="6" t="s">
        <v>48</v>
      </c>
    </row>
    <row r="554">
      <c r="A554" s="6">
        <v>2.5099159E7</v>
      </c>
      <c r="B554" s="6" t="s">
        <v>1374</v>
      </c>
      <c r="C554" s="6" t="s">
        <v>1092</v>
      </c>
      <c r="D554" s="6" t="s">
        <v>1375</v>
      </c>
      <c r="E554" s="6"/>
      <c r="F554" s="6" t="s">
        <v>1369</v>
      </c>
      <c r="G554" s="6" t="s">
        <v>48</v>
      </c>
    </row>
    <row r="555">
      <c r="A555" s="6">
        <v>2.5099167E7</v>
      </c>
      <c r="B555" s="6" t="s">
        <v>1376</v>
      </c>
      <c r="C555" s="6" t="s">
        <v>1092</v>
      </c>
      <c r="D555" s="6" t="s">
        <v>1377</v>
      </c>
      <c r="E555" s="6"/>
      <c r="F555" s="6" t="s">
        <v>1369</v>
      </c>
      <c r="G555" s="6" t="s">
        <v>48</v>
      </c>
    </row>
    <row r="556">
      <c r="A556" s="6">
        <v>2.5099175E7</v>
      </c>
      <c r="B556" s="6" t="s">
        <v>1378</v>
      </c>
      <c r="C556" s="6" t="s">
        <v>1092</v>
      </c>
      <c r="D556" s="6" t="s">
        <v>1379</v>
      </c>
      <c r="E556" s="6"/>
      <c r="F556" s="6" t="s">
        <v>1369</v>
      </c>
      <c r="G556" s="6" t="s">
        <v>48</v>
      </c>
    </row>
    <row r="557">
      <c r="A557" s="6">
        <v>2.5099183E7</v>
      </c>
      <c r="B557" s="6" t="s">
        <v>1380</v>
      </c>
      <c r="C557" s="6" t="s">
        <v>1092</v>
      </c>
      <c r="D557" s="6" t="s">
        <v>1381</v>
      </c>
      <c r="E557" s="6"/>
      <c r="F557" s="6" t="s">
        <v>1369</v>
      </c>
      <c r="G557" s="6" t="s">
        <v>48</v>
      </c>
    </row>
    <row r="558">
      <c r="A558" s="6">
        <v>2.5099205E7</v>
      </c>
      <c r="B558" s="6" t="s">
        <v>1382</v>
      </c>
      <c r="C558" s="6" t="s">
        <v>1092</v>
      </c>
      <c r="D558" s="6" t="s">
        <v>1383</v>
      </c>
      <c r="E558" s="6"/>
      <c r="F558" s="6" t="s">
        <v>1369</v>
      </c>
      <c r="G558" s="6" t="s">
        <v>48</v>
      </c>
    </row>
    <row r="559">
      <c r="A559" s="6">
        <v>2.509923E7</v>
      </c>
      <c r="B559" s="6" t="s">
        <v>1384</v>
      </c>
      <c r="C559" s="6" t="s">
        <v>1092</v>
      </c>
      <c r="D559" s="6" t="s">
        <v>1385</v>
      </c>
      <c r="E559" s="6"/>
      <c r="F559" s="6" t="s">
        <v>1369</v>
      </c>
      <c r="G559" s="6" t="s">
        <v>48</v>
      </c>
    </row>
    <row r="560">
      <c r="A560" s="6">
        <v>2.5099248E7</v>
      </c>
      <c r="B560" s="6" t="s">
        <v>1386</v>
      </c>
      <c r="C560" s="6" t="s">
        <v>1092</v>
      </c>
      <c r="D560" s="6" t="s">
        <v>1387</v>
      </c>
      <c r="E560" s="6"/>
      <c r="F560" s="6" t="s">
        <v>1369</v>
      </c>
      <c r="G560" s="6" t="s">
        <v>48</v>
      </c>
    </row>
    <row r="561">
      <c r="A561" s="6">
        <v>2.5099256E7</v>
      </c>
      <c r="B561" s="6" t="s">
        <v>1388</v>
      </c>
      <c r="C561" s="6" t="s">
        <v>1092</v>
      </c>
      <c r="D561" s="6" t="s">
        <v>1389</v>
      </c>
      <c r="E561" s="6"/>
      <c r="F561" s="6" t="s">
        <v>1369</v>
      </c>
      <c r="G561" s="6" t="s">
        <v>48</v>
      </c>
    </row>
    <row r="562">
      <c r="A562" s="6">
        <v>2.5099264E7</v>
      </c>
      <c r="B562" s="6" t="s">
        <v>1390</v>
      </c>
      <c r="C562" s="6" t="s">
        <v>1092</v>
      </c>
      <c r="D562" s="6" t="s">
        <v>1391</v>
      </c>
      <c r="E562" s="6"/>
      <c r="F562" s="6" t="s">
        <v>1369</v>
      </c>
      <c r="G562" s="6" t="s">
        <v>48</v>
      </c>
    </row>
    <row r="563">
      <c r="A563" s="6">
        <v>2.509928E7</v>
      </c>
      <c r="B563" s="6" t="s">
        <v>1392</v>
      </c>
      <c r="C563" s="7"/>
      <c r="D563" s="6" t="s">
        <v>1393</v>
      </c>
      <c r="E563" s="6"/>
      <c r="F563" s="6" t="s">
        <v>1369</v>
      </c>
      <c r="G563" s="6" t="s">
        <v>48</v>
      </c>
    </row>
    <row r="564">
      <c r="A564" s="6">
        <v>2.5099299E7</v>
      </c>
      <c r="B564" s="6" t="s">
        <v>1394</v>
      </c>
      <c r="C564" s="6" t="s">
        <v>1092</v>
      </c>
      <c r="D564" s="6" t="s">
        <v>1395</v>
      </c>
      <c r="E564" s="6"/>
      <c r="F564" s="6" t="s">
        <v>1369</v>
      </c>
      <c r="G564" s="6" t="s">
        <v>48</v>
      </c>
    </row>
    <row r="565">
      <c r="A565" s="6">
        <v>2.5099507E7</v>
      </c>
      <c r="B565" s="6" t="s">
        <v>1396</v>
      </c>
      <c r="C565" s="6" t="s">
        <v>1092</v>
      </c>
      <c r="D565" s="6" t="s">
        <v>1397</v>
      </c>
      <c r="E565" s="6"/>
      <c r="F565" s="6" t="s">
        <v>1369</v>
      </c>
      <c r="G565" s="6" t="s">
        <v>48</v>
      </c>
    </row>
    <row r="566">
      <c r="A566" s="6">
        <v>2.5099957E7</v>
      </c>
      <c r="B566" s="6" t="s">
        <v>1398</v>
      </c>
      <c r="C566" s="7"/>
      <c r="D566" s="6" t="s">
        <v>1399</v>
      </c>
      <c r="E566" s="6"/>
      <c r="F566" s="6" t="s">
        <v>1369</v>
      </c>
      <c r="G566" s="6" t="s">
        <v>48</v>
      </c>
    </row>
    <row r="567">
      <c r="A567" s="6">
        <v>2.5100033E7</v>
      </c>
      <c r="B567" s="6" t="s">
        <v>1400</v>
      </c>
      <c r="C567" s="6" t="s">
        <v>1092</v>
      </c>
      <c r="D567" s="6" t="s">
        <v>1401</v>
      </c>
      <c r="E567" s="6"/>
      <c r="F567" s="6" t="s">
        <v>1402</v>
      </c>
      <c r="G567" s="6" t="s">
        <v>48</v>
      </c>
    </row>
    <row r="568">
      <c r="A568" s="6">
        <v>2.5100041E7</v>
      </c>
      <c r="B568" s="6" t="s">
        <v>1403</v>
      </c>
      <c r="C568" s="6" t="s">
        <v>1099</v>
      </c>
      <c r="D568" s="6" t="s">
        <v>1404</v>
      </c>
      <c r="E568" s="6"/>
      <c r="F568" s="6" t="s">
        <v>1402</v>
      </c>
      <c r="G568" s="6" t="s">
        <v>48</v>
      </c>
    </row>
    <row r="569">
      <c r="A569" s="6">
        <v>2.5100459E7</v>
      </c>
      <c r="B569" s="6" t="s">
        <v>1405</v>
      </c>
      <c r="C569" s="6" t="s">
        <v>1092</v>
      </c>
      <c r="D569" s="6" t="s">
        <v>1406</v>
      </c>
      <c r="E569" s="6"/>
      <c r="F569" s="6" t="s">
        <v>1407</v>
      </c>
      <c r="G569" s="6" t="s">
        <v>48</v>
      </c>
    </row>
    <row r="570">
      <c r="A570" s="6">
        <v>2.5100696E7</v>
      </c>
      <c r="B570" s="6" t="s">
        <v>1408</v>
      </c>
      <c r="C570" s="6" t="s">
        <v>971</v>
      </c>
      <c r="D570" s="6" t="s">
        <v>1409</v>
      </c>
      <c r="E570" s="6"/>
      <c r="F570" s="6" t="s">
        <v>1410</v>
      </c>
      <c r="G570" s="6" t="s">
        <v>48</v>
      </c>
    </row>
    <row r="571">
      <c r="A571" s="6">
        <v>2.5101072E7</v>
      </c>
      <c r="B571" s="6" t="s">
        <v>1411</v>
      </c>
      <c r="C571" s="6" t="s">
        <v>1092</v>
      </c>
      <c r="D571" s="6" t="s">
        <v>1412</v>
      </c>
      <c r="E571" s="6"/>
      <c r="F571" s="6" t="s">
        <v>1413</v>
      </c>
      <c r="G571" s="6" t="s">
        <v>48</v>
      </c>
    </row>
    <row r="572">
      <c r="A572" s="6">
        <v>2.5101099E7</v>
      </c>
      <c r="B572" s="6" t="s">
        <v>1414</v>
      </c>
      <c r="C572" s="7"/>
      <c r="D572" s="6" t="s">
        <v>1415</v>
      </c>
      <c r="E572" s="6"/>
      <c r="F572" s="6" t="s">
        <v>1413</v>
      </c>
      <c r="G572" s="6" t="s">
        <v>48</v>
      </c>
    </row>
    <row r="573">
      <c r="A573" s="6">
        <v>2.5101516E7</v>
      </c>
      <c r="B573" s="6" t="s">
        <v>1416</v>
      </c>
      <c r="C573" s="6" t="s">
        <v>1092</v>
      </c>
      <c r="D573" s="6" t="s">
        <v>1417</v>
      </c>
      <c r="E573" s="6"/>
      <c r="F573" s="6" t="s">
        <v>1189</v>
      </c>
      <c r="G573" s="6" t="s">
        <v>48</v>
      </c>
    </row>
    <row r="574">
      <c r="A574" s="6">
        <v>2.5101978E7</v>
      </c>
      <c r="B574" s="6" t="s">
        <v>1418</v>
      </c>
      <c r="C574" s="7"/>
      <c r="D574" s="6" t="s">
        <v>1419</v>
      </c>
      <c r="E574" s="6"/>
      <c r="F574" s="6" t="s">
        <v>1033</v>
      </c>
      <c r="G574" s="6" t="s">
        <v>48</v>
      </c>
    </row>
    <row r="575">
      <c r="A575" s="6">
        <v>2.5102519E7</v>
      </c>
      <c r="B575" s="6" t="s">
        <v>1420</v>
      </c>
      <c r="C575" s="6" t="s">
        <v>1099</v>
      </c>
      <c r="D575" s="6" t="s">
        <v>1421</v>
      </c>
      <c r="E575" s="6"/>
      <c r="F575" s="6" t="s">
        <v>1402</v>
      </c>
      <c r="G575" s="6" t="s">
        <v>48</v>
      </c>
    </row>
    <row r="576">
      <c r="A576" s="6">
        <v>2.5103563E7</v>
      </c>
      <c r="B576" s="6" t="s">
        <v>1422</v>
      </c>
      <c r="C576" s="6" t="s">
        <v>206</v>
      </c>
      <c r="D576" s="6" t="s">
        <v>1423</v>
      </c>
      <c r="E576" s="6"/>
      <c r="F576" s="6" t="s">
        <v>310</v>
      </c>
      <c r="G576" s="6" t="s">
        <v>48</v>
      </c>
    </row>
    <row r="577">
      <c r="A577" s="6">
        <v>2.5104071E7</v>
      </c>
      <c r="B577" s="6" t="s">
        <v>1424</v>
      </c>
      <c r="C577" s="6" t="s">
        <v>1092</v>
      </c>
      <c r="D577" s="6" t="s">
        <v>1425</v>
      </c>
      <c r="E577" s="6"/>
      <c r="F577" s="6" t="s">
        <v>1189</v>
      </c>
      <c r="G577" s="6" t="s">
        <v>48</v>
      </c>
    </row>
    <row r="578">
      <c r="A578" s="6">
        <v>2.510433E7</v>
      </c>
      <c r="B578" s="6" t="s">
        <v>1426</v>
      </c>
      <c r="C578" s="6" t="s">
        <v>1092</v>
      </c>
      <c r="D578" s="6" t="s">
        <v>1427</v>
      </c>
      <c r="E578" s="6"/>
      <c r="F578" s="6" t="s">
        <v>1189</v>
      </c>
      <c r="G578" s="6" t="s">
        <v>48</v>
      </c>
    </row>
    <row r="579">
      <c r="A579" s="6">
        <v>2.5105183E7</v>
      </c>
      <c r="B579" s="6" t="s">
        <v>1428</v>
      </c>
      <c r="C579" s="6" t="s">
        <v>1092</v>
      </c>
      <c r="D579" s="6" t="s">
        <v>1429</v>
      </c>
      <c r="E579" s="6"/>
      <c r="F579" s="6" t="s">
        <v>1189</v>
      </c>
      <c r="G579" s="6" t="s">
        <v>48</v>
      </c>
    </row>
    <row r="580">
      <c r="A580" s="6">
        <v>2.510683E7</v>
      </c>
      <c r="B580" s="6" t="s">
        <v>1430</v>
      </c>
      <c r="C580" s="6" t="s">
        <v>1092</v>
      </c>
      <c r="D580" s="6" t="s">
        <v>1431</v>
      </c>
      <c r="E580" s="6"/>
      <c r="F580" s="6" t="s">
        <v>1189</v>
      </c>
      <c r="G580" s="6" t="s">
        <v>48</v>
      </c>
    </row>
    <row r="581">
      <c r="A581" s="6">
        <v>2.5107003E7</v>
      </c>
      <c r="B581" s="6" t="s">
        <v>1432</v>
      </c>
      <c r="C581" s="7"/>
      <c r="D581" s="6" t="s">
        <v>1433</v>
      </c>
      <c r="E581" s="6"/>
      <c r="F581" s="6" t="s">
        <v>1189</v>
      </c>
      <c r="G581" s="6" t="s">
        <v>48</v>
      </c>
    </row>
    <row r="582">
      <c r="A582" s="6">
        <v>2.510912E7</v>
      </c>
      <c r="B582" s="6" t="s">
        <v>1434</v>
      </c>
      <c r="C582" s="7"/>
      <c r="D582" s="6" t="s">
        <v>1435</v>
      </c>
      <c r="E582" s="6"/>
      <c r="F582" s="6" t="s">
        <v>1189</v>
      </c>
      <c r="G582" s="6" t="s">
        <v>48</v>
      </c>
    </row>
    <row r="583">
      <c r="A583" s="6">
        <v>2.5110241E7</v>
      </c>
      <c r="B583" s="6" t="s">
        <v>1436</v>
      </c>
      <c r="C583" s="7"/>
      <c r="D583" s="6" t="s">
        <v>1437</v>
      </c>
      <c r="E583" s="6"/>
      <c r="F583" s="6" t="s">
        <v>1189</v>
      </c>
      <c r="G583" s="6" t="s">
        <v>48</v>
      </c>
    </row>
    <row r="584">
      <c r="A584" s="6">
        <v>2.511078E7</v>
      </c>
      <c r="B584" s="6" t="s">
        <v>1438</v>
      </c>
      <c r="C584" s="6" t="s">
        <v>686</v>
      </c>
      <c r="D584" s="6" t="s">
        <v>1439</v>
      </c>
      <c r="E584" s="6"/>
      <c r="F584" s="6" t="s">
        <v>1440</v>
      </c>
      <c r="G584" s="6" t="s">
        <v>48</v>
      </c>
    </row>
    <row r="585">
      <c r="A585" s="6">
        <v>2.5110926E7</v>
      </c>
      <c r="B585" s="6" t="s">
        <v>1441</v>
      </c>
      <c r="C585" s="6" t="s">
        <v>1092</v>
      </c>
      <c r="D585" s="6" t="s">
        <v>1442</v>
      </c>
      <c r="E585" s="6"/>
      <c r="F585" s="6" t="s">
        <v>1189</v>
      </c>
      <c r="G585" s="6" t="s">
        <v>48</v>
      </c>
    </row>
    <row r="586">
      <c r="A586" s="6">
        <v>2.5111841E7</v>
      </c>
      <c r="B586" s="6" t="s">
        <v>1443</v>
      </c>
      <c r="C586" s="7"/>
      <c r="D586" s="6" t="s">
        <v>1444</v>
      </c>
      <c r="E586" s="6"/>
      <c r="F586" s="6" t="s">
        <v>1081</v>
      </c>
      <c r="G586" s="6" t="s">
        <v>48</v>
      </c>
    </row>
    <row r="587">
      <c r="A587" s="6">
        <v>2.511381E7</v>
      </c>
      <c r="B587" s="6" t="s">
        <v>1445</v>
      </c>
      <c r="C587" s="6" t="s">
        <v>830</v>
      </c>
      <c r="D587" s="6" t="s">
        <v>1446</v>
      </c>
      <c r="E587" s="6"/>
      <c r="F587" s="6" t="s">
        <v>1036</v>
      </c>
      <c r="G587" s="6" t="s">
        <v>48</v>
      </c>
    </row>
    <row r="588">
      <c r="A588" s="6">
        <v>2.5114034E7</v>
      </c>
      <c r="B588" s="6" t="s">
        <v>1447</v>
      </c>
      <c r="C588" s="6" t="s">
        <v>523</v>
      </c>
      <c r="D588" s="6" t="s">
        <v>1448</v>
      </c>
      <c r="E588" s="6"/>
      <c r="F588" s="6" t="s">
        <v>861</v>
      </c>
      <c r="G588" s="6" t="s">
        <v>48</v>
      </c>
    </row>
    <row r="589">
      <c r="A589" s="6">
        <v>2.5114425E7</v>
      </c>
      <c r="B589" s="6" t="s">
        <v>1449</v>
      </c>
      <c r="C589" s="6" t="s">
        <v>1092</v>
      </c>
      <c r="D589" s="6" t="s">
        <v>1450</v>
      </c>
      <c r="E589" s="6"/>
      <c r="F589" s="6" t="s">
        <v>1189</v>
      </c>
      <c r="G589" s="6" t="s">
        <v>48</v>
      </c>
    </row>
    <row r="590">
      <c r="A590" s="6">
        <v>2.5114433E7</v>
      </c>
      <c r="B590" s="6" t="s">
        <v>1451</v>
      </c>
      <c r="C590" s="6" t="s">
        <v>523</v>
      </c>
      <c r="D590" s="6" t="s">
        <v>1452</v>
      </c>
      <c r="E590" s="6"/>
      <c r="F590" s="6" t="s">
        <v>861</v>
      </c>
      <c r="G590" s="6" t="s">
        <v>48</v>
      </c>
    </row>
    <row r="591">
      <c r="A591" s="6">
        <v>2.5114484E7</v>
      </c>
      <c r="B591" s="6" t="s">
        <v>1453</v>
      </c>
      <c r="C591" s="6" t="s">
        <v>1092</v>
      </c>
      <c r="D591" s="6" t="s">
        <v>1454</v>
      </c>
      <c r="E591" s="6"/>
      <c r="F591" s="6" t="s">
        <v>1189</v>
      </c>
      <c r="G591" s="6" t="s">
        <v>48</v>
      </c>
    </row>
    <row r="592">
      <c r="A592" s="6">
        <v>2.5114506E7</v>
      </c>
      <c r="B592" s="6" t="s">
        <v>1455</v>
      </c>
      <c r="C592" s="6" t="s">
        <v>1092</v>
      </c>
      <c r="D592" s="6" t="s">
        <v>1456</v>
      </c>
      <c r="E592" s="6"/>
      <c r="F592" s="6" t="s">
        <v>1189</v>
      </c>
      <c r="G592" s="6" t="s">
        <v>48</v>
      </c>
    </row>
    <row r="593">
      <c r="A593" s="6">
        <v>2.5114808E7</v>
      </c>
      <c r="B593" s="6" t="s">
        <v>1457</v>
      </c>
      <c r="C593" s="6" t="s">
        <v>523</v>
      </c>
      <c r="D593" s="6" t="s">
        <v>1458</v>
      </c>
      <c r="E593" s="6"/>
      <c r="F593" s="6" t="s">
        <v>861</v>
      </c>
      <c r="G593" s="6" t="s">
        <v>48</v>
      </c>
    </row>
    <row r="594">
      <c r="A594" s="6">
        <v>2.5114905E7</v>
      </c>
      <c r="B594" s="6" t="s">
        <v>1459</v>
      </c>
      <c r="C594" s="6" t="s">
        <v>1092</v>
      </c>
      <c r="D594" s="6" t="s">
        <v>1460</v>
      </c>
      <c r="E594" s="6"/>
      <c r="F594" s="6" t="s">
        <v>1189</v>
      </c>
      <c r="G594" s="6" t="s">
        <v>48</v>
      </c>
    </row>
    <row r="595">
      <c r="A595" s="6">
        <v>2.5115049E7</v>
      </c>
      <c r="B595" s="6" t="s">
        <v>1461</v>
      </c>
      <c r="C595" s="6" t="s">
        <v>1092</v>
      </c>
      <c r="D595" s="6" t="s">
        <v>1462</v>
      </c>
      <c r="E595" s="6"/>
      <c r="F595" s="6" t="s">
        <v>1189</v>
      </c>
      <c r="G595" s="6" t="s">
        <v>48</v>
      </c>
    </row>
    <row r="596">
      <c r="A596" s="6">
        <v>2.5115219E7</v>
      </c>
      <c r="B596" s="6" t="s">
        <v>1463</v>
      </c>
      <c r="C596" s="6" t="s">
        <v>92</v>
      </c>
      <c r="D596" s="6" t="s">
        <v>1464</v>
      </c>
      <c r="E596" s="6"/>
      <c r="F596" s="6" t="s">
        <v>216</v>
      </c>
      <c r="G596" s="6" t="s">
        <v>48</v>
      </c>
    </row>
    <row r="597">
      <c r="A597" s="6">
        <v>2.5115359E7</v>
      </c>
      <c r="B597" s="6" t="s">
        <v>1465</v>
      </c>
      <c r="C597" s="6" t="s">
        <v>543</v>
      </c>
      <c r="D597" s="6" t="s">
        <v>1466</v>
      </c>
      <c r="E597" s="6"/>
      <c r="F597" s="6" t="s">
        <v>554</v>
      </c>
      <c r="G597" s="6" t="s">
        <v>48</v>
      </c>
    </row>
    <row r="598">
      <c r="A598" s="6">
        <v>2.5115618E7</v>
      </c>
      <c r="B598" s="6" t="s">
        <v>1467</v>
      </c>
      <c r="C598" s="6" t="s">
        <v>1092</v>
      </c>
      <c r="D598" s="6" t="s">
        <v>1468</v>
      </c>
      <c r="E598" s="6"/>
      <c r="F598" s="6" t="s">
        <v>1186</v>
      </c>
      <c r="G598" s="6" t="s">
        <v>48</v>
      </c>
    </row>
    <row r="599">
      <c r="A599" s="6">
        <v>2.5115723E7</v>
      </c>
      <c r="B599" s="6" t="s">
        <v>1469</v>
      </c>
      <c r="C599" s="6" t="s">
        <v>516</v>
      </c>
      <c r="D599" s="6" t="s">
        <v>1470</v>
      </c>
      <c r="E599" s="6"/>
      <c r="F599" s="6" t="s">
        <v>534</v>
      </c>
      <c r="G599" s="6" t="s">
        <v>48</v>
      </c>
    </row>
    <row r="600">
      <c r="A600" s="6">
        <v>2.5116762E7</v>
      </c>
      <c r="B600" s="6" t="s">
        <v>1471</v>
      </c>
      <c r="C600" s="6" t="s">
        <v>1092</v>
      </c>
      <c r="D600" s="6" t="s">
        <v>1472</v>
      </c>
      <c r="E600" s="6"/>
      <c r="F600" s="6" t="s">
        <v>1369</v>
      </c>
      <c r="G600" s="6" t="s">
        <v>48</v>
      </c>
    </row>
    <row r="601">
      <c r="A601" s="6">
        <v>2.5117459E7</v>
      </c>
      <c r="B601" s="6" t="s">
        <v>1473</v>
      </c>
      <c r="C601" s="6" t="s">
        <v>523</v>
      </c>
      <c r="D601" s="6" t="s">
        <v>1474</v>
      </c>
      <c r="E601" s="6"/>
      <c r="F601" s="6" t="s">
        <v>861</v>
      </c>
      <c r="G601" s="6" t="s">
        <v>48</v>
      </c>
    </row>
    <row r="602">
      <c r="A602" s="6">
        <v>2.5117521E7</v>
      </c>
      <c r="B602" s="6" t="s">
        <v>1475</v>
      </c>
      <c r="C602" s="6" t="s">
        <v>971</v>
      </c>
      <c r="D602" s="6" t="s">
        <v>1476</v>
      </c>
      <c r="E602" s="6"/>
      <c r="F602" s="6" t="s">
        <v>1410</v>
      </c>
      <c r="G602" s="6" t="s">
        <v>48</v>
      </c>
    </row>
    <row r="603">
      <c r="A603" s="6">
        <v>2.5117688E7</v>
      </c>
      <c r="B603" s="6" t="s">
        <v>1477</v>
      </c>
      <c r="C603" s="6" t="s">
        <v>523</v>
      </c>
      <c r="D603" s="6" t="s">
        <v>1478</v>
      </c>
      <c r="E603" s="6"/>
      <c r="F603" s="6" t="s">
        <v>861</v>
      </c>
      <c r="G603" s="6" t="s">
        <v>48</v>
      </c>
    </row>
    <row r="604">
      <c r="A604" s="6">
        <v>2.51177E7</v>
      </c>
      <c r="B604" s="6" t="s">
        <v>1479</v>
      </c>
      <c r="C604" s="6" t="s">
        <v>523</v>
      </c>
      <c r="D604" s="6" t="s">
        <v>1480</v>
      </c>
      <c r="E604" s="6"/>
      <c r="F604" s="6" t="s">
        <v>612</v>
      </c>
      <c r="G604" s="6" t="s">
        <v>48</v>
      </c>
    </row>
    <row r="605">
      <c r="A605" s="6">
        <v>2.5117858E7</v>
      </c>
      <c r="B605" s="6" t="s">
        <v>1481</v>
      </c>
      <c r="C605" s="6" t="s">
        <v>523</v>
      </c>
      <c r="D605" s="6" t="s">
        <v>1482</v>
      </c>
      <c r="E605" s="6"/>
      <c r="F605" s="6" t="s">
        <v>861</v>
      </c>
      <c r="G605" s="6" t="s">
        <v>48</v>
      </c>
    </row>
    <row r="606">
      <c r="A606" s="6">
        <v>2.5117866E7</v>
      </c>
      <c r="B606" s="6" t="s">
        <v>1483</v>
      </c>
      <c r="C606" s="6" t="s">
        <v>523</v>
      </c>
      <c r="D606" s="6" t="s">
        <v>1484</v>
      </c>
      <c r="E606" s="6"/>
      <c r="F606" s="6" t="s">
        <v>861</v>
      </c>
      <c r="G606" s="6" t="s">
        <v>48</v>
      </c>
    </row>
    <row r="607">
      <c r="A607" s="6">
        <v>2.511834E7</v>
      </c>
      <c r="B607" s="6" t="s">
        <v>1485</v>
      </c>
      <c r="C607" s="7"/>
      <c r="D607" s="6" t="s">
        <v>1486</v>
      </c>
      <c r="E607" s="6"/>
      <c r="F607" s="6" t="s">
        <v>1189</v>
      </c>
      <c r="G607" s="6" t="s">
        <v>48</v>
      </c>
    </row>
    <row r="608">
      <c r="A608" s="6">
        <v>2.5118358E7</v>
      </c>
      <c r="B608" s="6" t="s">
        <v>1487</v>
      </c>
      <c r="C608" s="6" t="s">
        <v>523</v>
      </c>
      <c r="D608" s="6" t="s">
        <v>1488</v>
      </c>
      <c r="E608" s="6"/>
      <c r="F608" s="6" t="s">
        <v>525</v>
      </c>
      <c r="G608" s="6" t="s">
        <v>48</v>
      </c>
    </row>
    <row r="609">
      <c r="A609" s="6">
        <v>2.511856E7</v>
      </c>
      <c r="B609" s="6" t="s">
        <v>1489</v>
      </c>
      <c r="C609" s="6" t="s">
        <v>92</v>
      </c>
      <c r="D609" s="6" t="s">
        <v>1490</v>
      </c>
      <c r="E609" s="6"/>
      <c r="F609" s="6" t="s">
        <v>221</v>
      </c>
      <c r="G609" s="6" t="s">
        <v>48</v>
      </c>
    </row>
    <row r="610">
      <c r="A610" s="6">
        <v>2.5118579E7</v>
      </c>
      <c r="B610" s="6" t="s">
        <v>1491</v>
      </c>
      <c r="C610" s="6" t="s">
        <v>516</v>
      </c>
      <c r="D610" s="6" t="s">
        <v>1492</v>
      </c>
      <c r="E610" s="6"/>
      <c r="F610" s="6" t="s">
        <v>1493</v>
      </c>
      <c r="G610" s="6" t="s">
        <v>48</v>
      </c>
    </row>
    <row r="611">
      <c r="A611" s="6">
        <v>2.512067E7</v>
      </c>
      <c r="B611" s="6" t="s">
        <v>1494</v>
      </c>
      <c r="C611" s="6" t="s">
        <v>523</v>
      </c>
      <c r="D611" s="6" t="s">
        <v>1495</v>
      </c>
      <c r="E611" s="6"/>
      <c r="F611" s="6" t="s">
        <v>861</v>
      </c>
      <c r="G611" s="6" t="s">
        <v>48</v>
      </c>
    </row>
    <row r="612">
      <c r="A612" s="6">
        <v>2.5120751E7</v>
      </c>
      <c r="B612" s="6" t="s">
        <v>1496</v>
      </c>
      <c r="C612" s="6" t="s">
        <v>1092</v>
      </c>
      <c r="D612" s="6" t="s">
        <v>1497</v>
      </c>
      <c r="E612" s="6"/>
      <c r="F612" s="6" t="s">
        <v>1407</v>
      </c>
      <c r="G612" s="6" t="s">
        <v>48</v>
      </c>
    </row>
    <row r="613">
      <c r="A613" s="6">
        <v>2.512076E7</v>
      </c>
      <c r="B613" s="6" t="s">
        <v>1498</v>
      </c>
      <c r="C613" s="7"/>
      <c r="D613" s="6" t="s">
        <v>1499</v>
      </c>
      <c r="E613" s="6"/>
      <c r="F613" s="6" t="s">
        <v>1081</v>
      </c>
      <c r="G613" s="6" t="s">
        <v>48</v>
      </c>
    </row>
    <row r="614">
      <c r="A614" s="6">
        <v>2.5120778E7</v>
      </c>
      <c r="B614" s="6" t="s">
        <v>1500</v>
      </c>
      <c r="C614" s="7"/>
      <c r="D614" s="6" t="s">
        <v>1501</v>
      </c>
      <c r="E614" s="6"/>
      <c r="F614" s="6" t="s">
        <v>1033</v>
      </c>
      <c r="G614" s="6" t="s">
        <v>48</v>
      </c>
    </row>
    <row r="615">
      <c r="A615" s="6">
        <v>2.5120859E7</v>
      </c>
      <c r="B615" s="6" t="s">
        <v>1502</v>
      </c>
      <c r="C615" s="6" t="s">
        <v>523</v>
      </c>
      <c r="D615" s="6" t="s">
        <v>1503</v>
      </c>
      <c r="E615" s="6"/>
      <c r="F615" s="6" t="s">
        <v>1504</v>
      </c>
      <c r="G615" s="6" t="s">
        <v>48</v>
      </c>
    </row>
    <row r="616">
      <c r="A616" s="6">
        <v>2.5122401E7</v>
      </c>
      <c r="B616" s="6" t="s">
        <v>1505</v>
      </c>
      <c r="C616" s="6" t="s">
        <v>1092</v>
      </c>
      <c r="D616" s="6" t="s">
        <v>1506</v>
      </c>
      <c r="E616" s="6"/>
      <c r="F616" s="6" t="s">
        <v>1507</v>
      </c>
      <c r="G616" s="6" t="s">
        <v>48</v>
      </c>
    </row>
    <row r="617">
      <c r="A617" s="6">
        <v>2.5122533E7</v>
      </c>
      <c r="B617" s="6" t="s">
        <v>1508</v>
      </c>
      <c r="C617" s="6" t="s">
        <v>830</v>
      </c>
      <c r="D617" s="6" t="s">
        <v>1509</v>
      </c>
      <c r="E617" s="6"/>
      <c r="F617" s="6" t="s">
        <v>1047</v>
      </c>
      <c r="G617" s="6" t="s">
        <v>48</v>
      </c>
    </row>
    <row r="618">
      <c r="A618" s="6">
        <v>2.5122908E7</v>
      </c>
      <c r="B618" s="6" t="s">
        <v>1510</v>
      </c>
      <c r="C618" s="6" t="s">
        <v>686</v>
      </c>
      <c r="D618" s="6" t="s">
        <v>1511</v>
      </c>
      <c r="E618" s="6"/>
      <c r="F618" s="6" t="s">
        <v>696</v>
      </c>
      <c r="G618" s="6" t="s">
        <v>48</v>
      </c>
    </row>
    <row r="619">
      <c r="A619" s="6">
        <v>2.5123203E7</v>
      </c>
      <c r="B619" s="6" t="s">
        <v>1512</v>
      </c>
      <c r="C619" s="6" t="s">
        <v>516</v>
      </c>
      <c r="D619" s="6" t="s">
        <v>1513</v>
      </c>
      <c r="E619" s="6"/>
      <c r="F619" s="6" t="s">
        <v>1514</v>
      </c>
      <c r="G619" s="6" t="s">
        <v>48</v>
      </c>
    </row>
    <row r="620">
      <c r="A620" s="6">
        <v>2.5123297E7</v>
      </c>
      <c r="B620" s="6" t="s">
        <v>1515</v>
      </c>
      <c r="C620" s="6" t="s">
        <v>523</v>
      </c>
      <c r="D620" s="6" t="s">
        <v>1516</v>
      </c>
      <c r="E620" s="6"/>
      <c r="F620" s="6" t="s">
        <v>1517</v>
      </c>
      <c r="G620" s="6" t="s">
        <v>48</v>
      </c>
    </row>
    <row r="621">
      <c r="A621" s="6">
        <v>2.5123696E7</v>
      </c>
      <c r="B621" s="6" t="s">
        <v>1518</v>
      </c>
      <c r="C621" s="6" t="s">
        <v>1092</v>
      </c>
      <c r="D621" s="6" t="s">
        <v>1519</v>
      </c>
      <c r="E621" s="6"/>
      <c r="F621" s="6" t="s">
        <v>1189</v>
      </c>
      <c r="G621" s="6" t="s">
        <v>48</v>
      </c>
    </row>
    <row r="622">
      <c r="A622" s="6">
        <v>2.5123998E7</v>
      </c>
      <c r="B622" s="6" t="s">
        <v>1520</v>
      </c>
      <c r="C622" s="6" t="s">
        <v>523</v>
      </c>
      <c r="D622" s="6" t="s">
        <v>1521</v>
      </c>
      <c r="E622" s="6"/>
      <c r="F622" s="6" t="s">
        <v>861</v>
      </c>
      <c r="G622" s="6" t="s">
        <v>48</v>
      </c>
    </row>
    <row r="623">
      <c r="A623" s="6">
        <v>2.5124277E7</v>
      </c>
      <c r="B623" s="6" t="s">
        <v>1522</v>
      </c>
      <c r="C623" s="6" t="s">
        <v>1092</v>
      </c>
      <c r="D623" s="6" t="s">
        <v>1523</v>
      </c>
      <c r="E623" s="6"/>
      <c r="F623" s="6" t="s">
        <v>1189</v>
      </c>
      <c r="G623" s="6" t="s">
        <v>48</v>
      </c>
    </row>
    <row r="624">
      <c r="A624" s="6">
        <v>2.512618E7</v>
      </c>
      <c r="B624" s="6" t="s">
        <v>1524</v>
      </c>
      <c r="C624" s="6" t="s">
        <v>1092</v>
      </c>
      <c r="D624" s="6" t="s">
        <v>1525</v>
      </c>
      <c r="E624" s="6"/>
      <c r="F624" s="6" t="s">
        <v>1189</v>
      </c>
      <c r="G624" s="6" t="s">
        <v>48</v>
      </c>
    </row>
    <row r="625">
      <c r="A625" s="6">
        <v>2.5126342E7</v>
      </c>
      <c r="B625" s="6" t="s">
        <v>1526</v>
      </c>
      <c r="C625" s="7"/>
      <c r="D625" s="6" t="s">
        <v>1527</v>
      </c>
      <c r="E625" s="6"/>
      <c r="F625" s="6" t="s">
        <v>295</v>
      </c>
      <c r="G625" s="6" t="s">
        <v>48</v>
      </c>
    </row>
    <row r="626">
      <c r="A626" s="6">
        <v>2.512635E7</v>
      </c>
      <c r="B626" s="6" t="s">
        <v>1528</v>
      </c>
      <c r="C626" s="6" t="s">
        <v>1092</v>
      </c>
      <c r="D626" s="6" t="s">
        <v>1529</v>
      </c>
      <c r="E626" s="6"/>
      <c r="F626" s="6" t="s">
        <v>1130</v>
      </c>
      <c r="G626" s="6" t="s">
        <v>48</v>
      </c>
    </row>
    <row r="627">
      <c r="A627" s="6">
        <v>2.5126415E7</v>
      </c>
      <c r="B627" s="6" t="s">
        <v>1530</v>
      </c>
      <c r="C627" s="7"/>
      <c r="D627" s="6" t="s">
        <v>1531</v>
      </c>
      <c r="E627" s="6"/>
      <c r="F627" s="6" t="s">
        <v>964</v>
      </c>
      <c r="G627" s="6" t="s">
        <v>48</v>
      </c>
    </row>
    <row r="628">
      <c r="A628" s="6">
        <v>2.512747E7</v>
      </c>
      <c r="B628" s="6" t="s">
        <v>1532</v>
      </c>
      <c r="C628" s="7"/>
      <c r="D628" s="6" t="s">
        <v>1533</v>
      </c>
      <c r="E628" s="6"/>
      <c r="F628" s="6" t="s">
        <v>1189</v>
      </c>
      <c r="G628" s="6" t="s">
        <v>48</v>
      </c>
    </row>
    <row r="629">
      <c r="A629" s="6">
        <v>2.5127594E7</v>
      </c>
      <c r="B629" s="6" t="s">
        <v>1534</v>
      </c>
      <c r="C629" s="6" t="s">
        <v>1092</v>
      </c>
      <c r="D629" s="6" t="s">
        <v>1535</v>
      </c>
      <c r="E629" s="6"/>
      <c r="F629" s="6" t="s">
        <v>1146</v>
      </c>
      <c r="G629" s="6" t="s">
        <v>48</v>
      </c>
    </row>
    <row r="630">
      <c r="A630" s="6">
        <v>2.5127659E7</v>
      </c>
      <c r="B630" s="6" t="s">
        <v>1536</v>
      </c>
      <c r="C630" s="7"/>
      <c r="D630" s="6" t="s">
        <v>1537</v>
      </c>
      <c r="E630" s="6"/>
      <c r="F630" s="6" t="s">
        <v>661</v>
      </c>
      <c r="G630" s="6" t="s">
        <v>48</v>
      </c>
    </row>
    <row r="631">
      <c r="A631" s="6">
        <v>2.5127977E7</v>
      </c>
      <c r="B631" s="6" t="s">
        <v>1538</v>
      </c>
      <c r="C631" s="6" t="s">
        <v>830</v>
      </c>
      <c r="D631" s="6" t="s">
        <v>1539</v>
      </c>
      <c r="E631" s="6"/>
      <c r="F631" s="6" t="s">
        <v>1047</v>
      </c>
      <c r="G631" s="6" t="s">
        <v>48</v>
      </c>
    </row>
    <row r="632">
      <c r="A632" s="6">
        <v>2.5128337E7</v>
      </c>
      <c r="B632" s="6" t="s">
        <v>1540</v>
      </c>
      <c r="C632" s="6" t="s">
        <v>1092</v>
      </c>
      <c r="D632" s="6" t="s">
        <v>1541</v>
      </c>
      <c r="E632" s="6"/>
      <c r="F632" s="6" t="s">
        <v>1189</v>
      </c>
      <c r="G632" s="6" t="s">
        <v>48</v>
      </c>
    </row>
    <row r="633">
      <c r="A633" s="6">
        <v>2.5128418E7</v>
      </c>
      <c r="B633" s="6" t="s">
        <v>1542</v>
      </c>
      <c r="C633" s="6" t="s">
        <v>1092</v>
      </c>
      <c r="D633" s="6" t="s">
        <v>1543</v>
      </c>
      <c r="E633" s="6"/>
      <c r="F633" s="6" t="s">
        <v>1369</v>
      </c>
      <c r="G633" s="6" t="s">
        <v>48</v>
      </c>
    </row>
    <row r="634">
      <c r="A634" s="6">
        <v>2.5128809E7</v>
      </c>
      <c r="B634" s="6" t="s">
        <v>1544</v>
      </c>
      <c r="C634" s="7"/>
      <c r="D634" s="6" t="s">
        <v>1545</v>
      </c>
      <c r="E634" s="6"/>
      <c r="F634" s="6" t="s">
        <v>1081</v>
      </c>
      <c r="G634" s="6" t="s">
        <v>48</v>
      </c>
    </row>
    <row r="635">
      <c r="A635" s="6">
        <v>2.5129279E7</v>
      </c>
      <c r="B635" s="6" t="s">
        <v>1546</v>
      </c>
      <c r="C635" s="7"/>
      <c r="D635" s="6" t="s">
        <v>1547</v>
      </c>
      <c r="E635" s="6"/>
      <c r="F635" s="6" t="s">
        <v>661</v>
      </c>
      <c r="G635" s="6" t="s">
        <v>48</v>
      </c>
    </row>
    <row r="636">
      <c r="A636" s="6">
        <v>2.5129287E7</v>
      </c>
      <c r="B636" s="6" t="s">
        <v>1548</v>
      </c>
      <c r="C636" s="6" t="s">
        <v>45</v>
      </c>
      <c r="D636" s="6" t="s">
        <v>1549</v>
      </c>
      <c r="E636" s="6"/>
      <c r="F636" s="6" t="s">
        <v>101</v>
      </c>
      <c r="G636" s="6" t="s">
        <v>48</v>
      </c>
    </row>
    <row r="637">
      <c r="A637" s="6">
        <v>2.5129295E7</v>
      </c>
      <c r="B637" s="6" t="s">
        <v>1550</v>
      </c>
      <c r="C637" s="6" t="s">
        <v>105</v>
      </c>
      <c r="D637" s="6" t="s">
        <v>1551</v>
      </c>
      <c r="E637" s="6"/>
      <c r="F637" s="6" t="s">
        <v>130</v>
      </c>
      <c r="G637" s="6" t="s">
        <v>48</v>
      </c>
    </row>
    <row r="638">
      <c r="A638" s="6">
        <v>2.5129309E7</v>
      </c>
      <c r="B638" s="6" t="s">
        <v>1552</v>
      </c>
      <c r="C638" s="6" t="s">
        <v>1092</v>
      </c>
      <c r="D638" s="6" t="s">
        <v>1553</v>
      </c>
      <c r="E638" s="6"/>
      <c r="F638" s="6" t="s">
        <v>1189</v>
      </c>
      <c r="G638" s="6" t="s">
        <v>48</v>
      </c>
    </row>
    <row r="639">
      <c r="A639" s="6">
        <v>2.5129317E7</v>
      </c>
      <c r="B639" s="6" t="s">
        <v>1554</v>
      </c>
      <c r="C639" s="6" t="s">
        <v>523</v>
      </c>
      <c r="D639" s="6" t="s">
        <v>1555</v>
      </c>
      <c r="E639" s="6"/>
      <c r="F639" s="6" t="s">
        <v>861</v>
      </c>
      <c r="G639" s="6" t="s">
        <v>48</v>
      </c>
    </row>
    <row r="640">
      <c r="A640" s="6">
        <v>2.5129325E7</v>
      </c>
      <c r="B640" s="6" t="s">
        <v>1556</v>
      </c>
      <c r="C640" s="6" t="s">
        <v>105</v>
      </c>
      <c r="D640" s="6" t="s">
        <v>1557</v>
      </c>
      <c r="E640" s="6"/>
      <c r="F640" s="6" t="s">
        <v>130</v>
      </c>
      <c r="G640" s="6" t="s">
        <v>48</v>
      </c>
    </row>
    <row r="641">
      <c r="A641" s="6">
        <v>2.512974E7</v>
      </c>
      <c r="B641" s="6" t="s">
        <v>1558</v>
      </c>
      <c r="C641" s="7"/>
      <c r="D641" s="6" t="s">
        <v>1559</v>
      </c>
      <c r="E641" s="6"/>
      <c r="F641" s="6" t="s">
        <v>1189</v>
      </c>
      <c r="G641" s="6" t="s">
        <v>48</v>
      </c>
    </row>
    <row r="642">
      <c r="A642" s="6">
        <v>2.513011E7</v>
      </c>
      <c r="B642" s="6" t="s">
        <v>1560</v>
      </c>
      <c r="C642" s="6" t="s">
        <v>543</v>
      </c>
      <c r="D642" s="6" t="s">
        <v>1561</v>
      </c>
      <c r="E642" s="6"/>
      <c r="F642" s="6" t="s">
        <v>584</v>
      </c>
      <c r="G642" s="6" t="s">
        <v>48</v>
      </c>
    </row>
    <row r="643">
      <c r="A643" s="6">
        <v>2.5130153E7</v>
      </c>
      <c r="B643" s="6" t="s">
        <v>1562</v>
      </c>
      <c r="C643" s="6" t="s">
        <v>206</v>
      </c>
      <c r="D643" s="6" t="s">
        <v>1563</v>
      </c>
      <c r="E643" s="6"/>
      <c r="F643" s="6" t="s">
        <v>310</v>
      </c>
      <c r="G643" s="6" t="s">
        <v>48</v>
      </c>
    </row>
    <row r="644">
      <c r="A644" s="6">
        <v>2.5130161E7</v>
      </c>
      <c r="B644" s="6" t="s">
        <v>1564</v>
      </c>
      <c r="C644" s="6" t="s">
        <v>686</v>
      </c>
      <c r="D644" s="6" t="s">
        <v>1565</v>
      </c>
      <c r="E644" s="6"/>
      <c r="F644" s="6" t="s">
        <v>810</v>
      </c>
      <c r="G644" s="6" t="s">
        <v>48</v>
      </c>
    </row>
    <row r="645">
      <c r="A645" s="6">
        <v>2.5130242E7</v>
      </c>
      <c r="B645" s="6" t="s">
        <v>1566</v>
      </c>
      <c r="C645" s="6" t="s">
        <v>202</v>
      </c>
      <c r="D645" s="6" t="s">
        <v>1567</v>
      </c>
      <c r="E645" s="6"/>
      <c r="F645" s="6" t="s">
        <v>255</v>
      </c>
      <c r="G645" s="6" t="s">
        <v>48</v>
      </c>
    </row>
    <row r="646">
      <c r="A646" s="6">
        <v>2.5130269E7</v>
      </c>
      <c r="B646" s="6" t="s">
        <v>1568</v>
      </c>
      <c r="C646" s="6" t="s">
        <v>348</v>
      </c>
      <c r="D646" s="6" t="s">
        <v>1569</v>
      </c>
      <c r="E646" s="6"/>
      <c r="F646" s="6" t="s">
        <v>415</v>
      </c>
      <c r="G646" s="6" t="s">
        <v>48</v>
      </c>
    </row>
    <row r="647">
      <c r="A647" s="6">
        <v>2.5130331E7</v>
      </c>
      <c r="B647" s="6" t="s">
        <v>1570</v>
      </c>
      <c r="C647" s="6" t="s">
        <v>523</v>
      </c>
      <c r="D647" s="6" t="s">
        <v>1571</v>
      </c>
      <c r="E647" s="6"/>
      <c r="F647" s="6" t="s">
        <v>861</v>
      </c>
      <c r="G647" s="6" t="s">
        <v>48</v>
      </c>
    </row>
    <row r="648">
      <c r="A648" s="6">
        <v>2.5130846E7</v>
      </c>
      <c r="B648" s="6" t="s">
        <v>1572</v>
      </c>
      <c r="C648" s="7"/>
      <c r="D648" s="6" t="s">
        <v>1573</v>
      </c>
      <c r="E648" s="6"/>
      <c r="F648" s="6" t="s">
        <v>255</v>
      </c>
      <c r="G648" s="6" t="s">
        <v>48</v>
      </c>
    </row>
    <row r="649">
      <c r="A649" s="6">
        <v>2.5133667E7</v>
      </c>
      <c r="B649" s="6" t="s">
        <v>1574</v>
      </c>
      <c r="C649" s="7"/>
      <c r="D649" s="6" t="s">
        <v>1575</v>
      </c>
      <c r="E649" s="6"/>
      <c r="F649" s="6" t="s">
        <v>1189</v>
      </c>
      <c r="G649" s="6" t="s">
        <v>48</v>
      </c>
    </row>
    <row r="650">
      <c r="A650" s="6">
        <v>2.5134841E7</v>
      </c>
      <c r="B650" s="6" t="s">
        <v>1576</v>
      </c>
      <c r="C650" s="7"/>
      <c r="D650" s="6" t="s">
        <v>1577</v>
      </c>
      <c r="E650" s="6"/>
      <c r="F650" s="6" t="s">
        <v>861</v>
      </c>
      <c r="G650" s="6" t="s">
        <v>48</v>
      </c>
    </row>
    <row r="651">
      <c r="A651" s="6">
        <v>2.51382E7</v>
      </c>
      <c r="B651" s="6" t="s">
        <v>1578</v>
      </c>
      <c r="C651" s="7"/>
      <c r="D651" s="6" t="s">
        <v>1579</v>
      </c>
      <c r="E651" s="6"/>
      <c r="F651" s="6" t="s">
        <v>1189</v>
      </c>
      <c r="G651" s="6" t="s">
        <v>48</v>
      </c>
    </row>
    <row r="652">
      <c r="A652" s="6">
        <v>2.5151401E7</v>
      </c>
      <c r="B652" s="6" t="s">
        <v>1580</v>
      </c>
      <c r="C652" s="7"/>
      <c r="D652" s="6" t="s">
        <v>1581</v>
      </c>
      <c r="E652" s="6"/>
      <c r="F652" s="6" t="s">
        <v>861</v>
      </c>
      <c r="G652" s="6" t="s">
        <v>48</v>
      </c>
    </row>
    <row r="653">
      <c r="A653" s="6">
        <v>2.5152408E7</v>
      </c>
      <c r="B653" s="6" t="s">
        <v>1582</v>
      </c>
      <c r="C653" s="7"/>
      <c r="D653" s="6" t="s">
        <v>1583</v>
      </c>
      <c r="E653" s="6"/>
      <c r="F653" s="6" t="s">
        <v>534</v>
      </c>
      <c r="G653" s="6" t="s">
        <v>48</v>
      </c>
    </row>
    <row r="654">
      <c r="A654" s="6">
        <v>2.5152815E7</v>
      </c>
      <c r="B654" s="6" t="s">
        <v>1584</v>
      </c>
      <c r="C654" s="7"/>
      <c r="D654" s="6" t="s">
        <v>1585</v>
      </c>
      <c r="E654" s="6"/>
      <c r="F654" s="6" t="s">
        <v>861</v>
      </c>
      <c r="G654" s="6" t="s">
        <v>48</v>
      </c>
    </row>
    <row r="655">
      <c r="A655" s="6">
        <v>2.5152823E7</v>
      </c>
      <c r="B655" s="6" t="s">
        <v>1586</v>
      </c>
      <c r="C655" s="6" t="s">
        <v>523</v>
      </c>
      <c r="D655" s="6" t="s">
        <v>1587</v>
      </c>
      <c r="E655" s="6"/>
      <c r="F655" s="6" t="s">
        <v>1588</v>
      </c>
      <c r="G655" s="6" t="s">
        <v>48</v>
      </c>
    </row>
    <row r="656">
      <c r="A656" s="6">
        <v>2.51532E7</v>
      </c>
      <c r="B656" s="6" t="s">
        <v>1589</v>
      </c>
      <c r="C656" s="7"/>
      <c r="D656" s="6" t="s">
        <v>1590</v>
      </c>
      <c r="E656" s="6"/>
      <c r="F656" s="6" t="s">
        <v>531</v>
      </c>
      <c r="G656" s="6" t="s">
        <v>48</v>
      </c>
    </row>
    <row r="657">
      <c r="A657" s="6">
        <v>2.5153218E7</v>
      </c>
      <c r="B657" s="6" t="s">
        <v>1591</v>
      </c>
      <c r="C657" s="7"/>
      <c r="D657" s="6" t="s">
        <v>1592</v>
      </c>
      <c r="E657" s="6"/>
      <c r="F657" s="6" t="s">
        <v>1369</v>
      </c>
      <c r="G657" s="6" t="s">
        <v>48</v>
      </c>
    </row>
    <row r="658">
      <c r="A658" s="6">
        <v>2.5251945E7</v>
      </c>
      <c r="B658" s="6" t="s">
        <v>1593</v>
      </c>
      <c r="C658" s="6" t="s">
        <v>523</v>
      </c>
      <c r="D658" s="6" t="s">
        <v>1594</v>
      </c>
      <c r="E658" s="6"/>
      <c r="F658" s="6" t="s">
        <v>861</v>
      </c>
      <c r="G658" s="6" t="s">
        <v>48</v>
      </c>
    </row>
    <row r="659">
      <c r="A659" s="6">
        <v>1.0</v>
      </c>
      <c r="B659" s="7" t="s">
        <v>1092</v>
      </c>
      <c r="C659" s="7" t="s">
        <v>1092</v>
      </c>
      <c r="D659" s="7"/>
      <c r="E659" s="7"/>
      <c r="F659" s="7"/>
      <c r="G659" s="7"/>
    </row>
    <row r="660">
      <c r="A660" s="6">
        <v>2.0</v>
      </c>
      <c r="B660" s="7" t="s">
        <v>686</v>
      </c>
      <c r="C660" s="7" t="s">
        <v>686</v>
      </c>
      <c r="D660" s="7"/>
      <c r="E660" s="7"/>
      <c r="F660" s="7"/>
      <c r="G660" s="7"/>
    </row>
    <row r="661">
      <c r="A661" s="6">
        <v>3.0</v>
      </c>
      <c r="B661" s="7" t="s">
        <v>523</v>
      </c>
      <c r="C661" s="7" t="s">
        <v>523</v>
      </c>
      <c r="D661" s="7"/>
      <c r="E661" s="7"/>
      <c r="F661" s="7"/>
      <c r="G661" s="7"/>
    </row>
    <row r="662">
      <c r="A662" s="6">
        <v>4.0</v>
      </c>
      <c r="B662" s="7" t="s">
        <v>516</v>
      </c>
      <c r="C662" s="7" t="s">
        <v>516</v>
      </c>
      <c r="D662" s="7"/>
      <c r="E662" s="7"/>
      <c r="F662" s="7"/>
      <c r="G662" s="7"/>
    </row>
    <row r="663">
      <c r="A663" s="6">
        <v>5.0</v>
      </c>
      <c r="B663" s="7" t="s">
        <v>543</v>
      </c>
      <c r="C663" s="7" t="s">
        <v>543</v>
      </c>
      <c r="D663" s="7"/>
      <c r="E663" s="7"/>
      <c r="F663" s="7"/>
      <c r="G663" s="7"/>
    </row>
    <row r="664">
      <c r="A664" s="6">
        <v>6.0</v>
      </c>
      <c r="B664" s="7" t="s">
        <v>206</v>
      </c>
      <c r="C664" s="7" t="s">
        <v>206</v>
      </c>
      <c r="D664" s="7"/>
      <c r="E664" s="7"/>
      <c r="F664" s="7"/>
      <c r="G664" s="7"/>
    </row>
    <row r="665">
      <c r="A665" s="6">
        <v>7.0</v>
      </c>
      <c r="B665" s="7" t="s">
        <v>348</v>
      </c>
      <c r="C665" s="7" t="s">
        <v>348</v>
      </c>
      <c r="D665" s="7"/>
      <c r="E665" s="7"/>
      <c r="F665" s="7"/>
      <c r="G665" s="7"/>
    </row>
    <row r="666">
      <c r="A666" s="6">
        <v>8.0</v>
      </c>
      <c r="B666" s="7" t="s">
        <v>45</v>
      </c>
      <c r="C666" s="7" t="s">
        <v>45</v>
      </c>
      <c r="D666" s="7"/>
      <c r="E666" s="7"/>
      <c r="F666" s="7"/>
      <c r="G666" s="7"/>
    </row>
    <row r="667">
      <c r="A667" s="6">
        <v>9.0</v>
      </c>
      <c r="B667" s="7" t="s">
        <v>105</v>
      </c>
      <c r="C667" s="7" t="s">
        <v>105</v>
      </c>
      <c r="D667" s="7"/>
      <c r="E667" s="7"/>
      <c r="F667" s="7"/>
      <c r="G667" s="7"/>
    </row>
    <row r="668">
      <c r="A668" s="6">
        <v>10.0</v>
      </c>
      <c r="B668" s="7" t="s">
        <v>202</v>
      </c>
      <c r="C668" s="7" t="s">
        <v>202</v>
      </c>
      <c r="D668" s="7"/>
      <c r="E668" s="7"/>
      <c r="F668" s="7"/>
      <c r="G668" s="7"/>
    </row>
    <row r="669">
      <c r="A669" s="6">
        <v>11.0</v>
      </c>
      <c r="B669" s="7" t="s">
        <v>433</v>
      </c>
      <c r="C669" s="7" t="s">
        <v>433</v>
      </c>
      <c r="D669" s="7"/>
      <c r="E669" s="7"/>
      <c r="F669" s="7"/>
      <c r="G669" s="7"/>
    </row>
    <row r="670">
      <c r="A670" s="6">
        <v>12.0</v>
      </c>
      <c r="B670" s="7" t="s">
        <v>971</v>
      </c>
      <c r="C670" s="7" t="s">
        <v>971</v>
      </c>
      <c r="D670" s="7"/>
      <c r="E670" s="7"/>
      <c r="F670" s="7"/>
      <c r="G670" s="7"/>
    </row>
    <row r="671">
      <c r="A671" s="6">
        <v>13.0</v>
      </c>
      <c r="B671" s="7" t="s">
        <v>92</v>
      </c>
      <c r="C671" s="7" t="s">
        <v>92</v>
      </c>
      <c r="D671" s="7"/>
      <c r="E671" s="7"/>
      <c r="F671" s="7"/>
      <c r="G671" s="7"/>
    </row>
    <row r="672">
      <c r="A672" s="6">
        <v>14.0</v>
      </c>
      <c r="B672" s="7" t="s">
        <v>830</v>
      </c>
      <c r="C672" s="7" t="s">
        <v>830</v>
      </c>
      <c r="D672" s="7"/>
      <c r="E672" s="7"/>
      <c r="F672" s="7"/>
      <c r="G672" s="7"/>
    </row>
    <row r="673">
      <c r="A673" s="6">
        <v>15.0</v>
      </c>
      <c r="B673" s="7" t="s">
        <v>607</v>
      </c>
      <c r="C673" s="7" t="s">
        <v>607</v>
      </c>
      <c r="D673" s="7"/>
      <c r="E673" s="7"/>
      <c r="F673" s="7"/>
      <c r="G673" s="7"/>
    </row>
    <row r="674">
      <c r="A674" s="6">
        <v>16.0</v>
      </c>
      <c r="B674" s="7" t="s">
        <v>1099</v>
      </c>
      <c r="C674" s="7" t="s">
        <v>1099</v>
      </c>
      <c r="D674" s="7"/>
      <c r="E674" s="7"/>
      <c r="F674" s="7"/>
      <c r="G674" s="7"/>
    </row>
    <row r="675">
      <c r="A675" s="7"/>
      <c r="B675" s="7"/>
      <c r="C675" s="7"/>
      <c r="D675" s="7"/>
      <c r="E675" s="7"/>
      <c r="F675" s="7"/>
      <c r="G675" s="7"/>
    </row>
    <row r="676">
      <c r="A676" s="7"/>
      <c r="B676" s="7"/>
      <c r="C676" s="7"/>
      <c r="D676" s="7"/>
      <c r="E676" s="7"/>
      <c r="F676" s="7"/>
      <c r="G676" s="7"/>
    </row>
    <row r="677">
      <c r="A677" s="7"/>
      <c r="B677" s="7"/>
      <c r="C677" s="7"/>
      <c r="D677" s="7"/>
      <c r="E677" s="7"/>
      <c r="F677" s="7"/>
      <c r="G677" s="7"/>
    </row>
    <row r="678">
      <c r="A678" s="7"/>
      <c r="B678" s="7"/>
      <c r="C678" s="7"/>
      <c r="D678" s="7"/>
      <c r="E678" s="7"/>
      <c r="F678" s="7"/>
      <c r="G678" s="7"/>
    </row>
    <row r="679">
      <c r="A679" s="7"/>
      <c r="B679" s="7"/>
      <c r="C679" s="7"/>
      <c r="D679" s="7"/>
      <c r="E679" s="7"/>
      <c r="F679" s="7"/>
      <c r="G679" s="7"/>
    </row>
    <row r="680">
      <c r="A680" s="7"/>
      <c r="B680" s="7"/>
      <c r="C680" s="7"/>
      <c r="D680" s="7"/>
      <c r="E680" s="7"/>
      <c r="F680" s="7"/>
      <c r="G680" s="7"/>
    </row>
    <row r="681">
      <c r="A681" s="7"/>
      <c r="B681" s="7"/>
      <c r="C681" s="7"/>
      <c r="D681" s="7"/>
      <c r="E681" s="7"/>
      <c r="F681" s="7"/>
      <c r="G681" s="7"/>
    </row>
    <row r="682">
      <c r="A682" s="7"/>
      <c r="B682" s="7"/>
      <c r="C682" s="7"/>
      <c r="D682" s="7"/>
      <c r="E682" s="7"/>
      <c r="F682" s="7"/>
      <c r="G682" s="7"/>
    </row>
    <row r="683">
      <c r="A683" s="7"/>
      <c r="B683" s="7"/>
      <c r="C683" s="7"/>
      <c r="D683" s="7"/>
      <c r="E683" s="7"/>
      <c r="F683" s="7"/>
      <c r="G683" s="7"/>
    </row>
    <row r="684">
      <c r="A684" s="7"/>
      <c r="B684" s="7"/>
      <c r="C684" s="7"/>
      <c r="D684" s="7"/>
      <c r="E684" s="7"/>
      <c r="F684" s="7"/>
      <c r="G684" s="7"/>
    </row>
    <row r="685">
      <c r="A685" s="7"/>
      <c r="B685" s="7"/>
      <c r="C685" s="7"/>
      <c r="D685" s="7"/>
      <c r="E685" s="7"/>
      <c r="F685" s="7"/>
      <c r="G685" s="7"/>
    </row>
    <row r="686">
      <c r="A686" s="7"/>
      <c r="B686" s="7"/>
      <c r="C686" s="7"/>
      <c r="D686" s="7"/>
      <c r="E686" s="7"/>
      <c r="F686" s="7"/>
      <c r="G686" s="7"/>
    </row>
    <row r="687">
      <c r="A687" s="7"/>
      <c r="B687" s="7"/>
      <c r="C687" s="7"/>
      <c r="D687" s="7"/>
      <c r="E687" s="7"/>
      <c r="F687" s="7"/>
      <c r="G687" s="7"/>
    </row>
    <row r="688">
      <c r="A688" s="7"/>
      <c r="B688" s="7"/>
      <c r="C688" s="7"/>
      <c r="D688" s="7"/>
      <c r="E688" s="7"/>
      <c r="F688" s="7"/>
      <c r="G688" s="7"/>
    </row>
    <row r="689">
      <c r="A689" s="7"/>
      <c r="B689" s="7"/>
      <c r="C689" s="7"/>
      <c r="D689" s="7"/>
      <c r="E689" s="7"/>
      <c r="F689" s="7"/>
      <c r="G689" s="7"/>
    </row>
    <row r="690">
      <c r="A690" s="7"/>
      <c r="B690" s="7"/>
      <c r="C690" s="7"/>
      <c r="D690" s="7"/>
      <c r="E690" s="7"/>
      <c r="F690" s="7"/>
      <c r="G690" s="7"/>
    </row>
    <row r="691">
      <c r="A691" s="7"/>
      <c r="B691" s="7"/>
      <c r="C691" s="7"/>
      <c r="D691" s="7"/>
      <c r="E691" s="7"/>
      <c r="F691" s="7"/>
      <c r="G691" s="7"/>
    </row>
    <row r="692">
      <c r="A692" s="7"/>
      <c r="B692" s="7"/>
      <c r="C692" s="7"/>
      <c r="D692" s="7"/>
      <c r="E692" s="7"/>
      <c r="F692" s="7"/>
      <c r="G692" s="7"/>
    </row>
    <row r="693">
      <c r="A693" s="7"/>
      <c r="B693" s="7"/>
      <c r="C693" s="7"/>
      <c r="D693" s="7"/>
      <c r="E693" s="7"/>
      <c r="F693" s="7"/>
      <c r="G693" s="7"/>
    </row>
    <row r="694">
      <c r="A694" s="7"/>
      <c r="B694" s="7"/>
      <c r="C694" s="7"/>
      <c r="D694" s="7"/>
      <c r="E694" s="7"/>
      <c r="F694" s="7"/>
      <c r="G694" s="7"/>
    </row>
    <row r="695">
      <c r="A695" s="7"/>
      <c r="B695" s="7"/>
      <c r="C695" s="7"/>
      <c r="D695" s="7"/>
      <c r="E695" s="7"/>
      <c r="F695" s="7"/>
      <c r="G695" s="7"/>
    </row>
    <row r="696">
      <c r="A696" s="7"/>
      <c r="B696" s="7"/>
      <c r="C696" s="7"/>
      <c r="D696" s="7"/>
      <c r="E696" s="7"/>
      <c r="F696" s="7"/>
      <c r="G696" s="7"/>
    </row>
    <row r="697">
      <c r="A697" s="7"/>
      <c r="B697" s="7"/>
      <c r="C697" s="7"/>
      <c r="D697" s="7"/>
      <c r="E697" s="7"/>
      <c r="F697" s="7"/>
      <c r="G697" s="7"/>
    </row>
    <row r="698">
      <c r="A698" s="7"/>
      <c r="B698" s="7"/>
      <c r="C698" s="7"/>
      <c r="D698" s="7"/>
      <c r="E698" s="7"/>
      <c r="F698" s="7"/>
      <c r="G698" s="7"/>
    </row>
    <row r="699">
      <c r="A699" s="7"/>
      <c r="B699" s="7"/>
      <c r="C699" s="7"/>
      <c r="D699" s="7"/>
      <c r="E699" s="7"/>
      <c r="F699" s="7"/>
      <c r="G699" s="7"/>
    </row>
    <row r="700">
      <c r="A700" s="7"/>
      <c r="B700" s="7"/>
      <c r="C700" s="7"/>
      <c r="D700" s="7"/>
      <c r="E700" s="7"/>
      <c r="F700" s="7"/>
      <c r="G700" s="7"/>
    </row>
    <row r="701">
      <c r="A701" s="7"/>
      <c r="B701" s="7"/>
      <c r="C701" s="7"/>
      <c r="D701" s="7"/>
      <c r="E701" s="7"/>
      <c r="F701" s="7"/>
      <c r="G701" s="7"/>
    </row>
    <row r="702">
      <c r="A702" s="7"/>
      <c r="B702" s="7"/>
      <c r="C702" s="7"/>
      <c r="D702" s="7"/>
      <c r="E702" s="7"/>
      <c r="F702" s="7"/>
      <c r="G702" s="7"/>
    </row>
    <row r="703">
      <c r="A703" s="7"/>
      <c r="B703" s="7"/>
      <c r="C703" s="7"/>
      <c r="D703" s="7"/>
      <c r="E703" s="7"/>
      <c r="F703" s="7"/>
      <c r="G703" s="7"/>
    </row>
    <row r="704">
      <c r="A704" s="7"/>
      <c r="B704" s="7"/>
      <c r="C704" s="7"/>
      <c r="D704" s="7"/>
      <c r="E704" s="7"/>
      <c r="F704" s="7"/>
      <c r="G704" s="7"/>
    </row>
    <row r="705">
      <c r="A705" s="7"/>
      <c r="B705" s="7"/>
      <c r="C705" s="7"/>
      <c r="D705" s="7"/>
      <c r="E705" s="7"/>
      <c r="F705" s="7"/>
      <c r="G705" s="7"/>
    </row>
    <row r="706">
      <c r="A706" s="7"/>
      <c r="B706" s="7"/>
      <c r="C706" s="7"/>
      <c r="D706" s="7"/>
      <c r="E706" s="7"/>
      <c r="F706" s="7"/>
      <c r="G706" s="7"/>
    </row>
    <row r="707">
      <c r="A707" s="7"/>
      <c r="B707" s="7"/>
      <c r="C707" s="7"/>
      <c r="D707" s="7"/>
      <c r="E707" s="7"/>
      <c r="F707" s="7"/>
      <c r="G707" s="7"/>
    </row>
    <row r="708">
      <c r="A708" s="7"/>
      <c r="B708" s="7"/>
      <c r="C708" s="7"/>
      <c r="D708" s="7"/>
      <c r="E708" s="7"/>
      <c r="F708" s="7"/>
      <c r="G708" s="7"/>
    </row>
    <row r="709">
      <c r="A709" s="7"/>
      <c r="B709" s="7"/>
      <c r="C709" s="7"/>
      <c r="D709" s="7"/>
      <c r="E709" s="7"/>
      <c r="F709" s="7"/>
      <c r="G709" s="7"/>
    </row>
    <row r="710">
      <c r="A710" s="7"/>
      <c r="B710" s="7"/>
      <c r="C710" s="7"/>
      <c r="D710" s="7"/>
      <c r="E710" s="7"/>
      <c r="F710" s="7"/>
      <c r="G710" s="7"/>
    </row>
    <row r="711">
      <c r="A711" s="7"/>
      <c r="B711" s="7"/>
      <c r="C711" s="7"/>
      <c r="D711" s="7"/>
      <c r="E711" s="7"/>
      <c r="F711" s="7"/>
      <c r="G711" s="7"/>
    </row>
    <row r="712">
      <c r="A712" s="7"/>
      <c r="B712" s="7"/>
      <c r="C712" s="7"/>
      <c r="D712" s="7"/>
      <c r="E712" s="7"/>
      <c r="F712" s="7"/>
      <c r="G712" s="7"/>
    </row>
    <row r="713">
      <c r="A713" s="7"/>
      <c r="B713" s="7"/>
      <c r="C713" s="7"/>
      <c r="D713" s="7"/>
      <c r="E713" s="7"/>
      <c r="F713" s="7"/>
      <c r="G713" s="7"/>
    </row>
    <row r="714">
      <c r="A714" s="7"/>
      <c r="B714" s="7"/>
      <c r="C714" s="7"/>
      <c r="D714" s="7"/>
      <c r="E714" s="7"/>
      <c r="F714" s="7"/>
      <c r="G714" s="7"/>
    </row>
    <row r="715">
      <c r="A715" s="7"/>
      <c r="B715" s="7"/>
      <c r="C715" s="7"/>
      <c r="D715" s="7"/>
      <c r="E715" s="7"/>
      <c r="F715" s="7"/>
      <c r="G715" s="7"/>
    </row>
    <row r="716">
      <c r="A716" s="7"/>
      <c r="B716" s="7"/>
      <c r="C716" s="7"/>
      <c r="D716" s="7"/>
      <c r="E716" s="7"/>
      <c r="F716" s="7"/>
      <c r="G716" s="7"/>
    </row>
    <row r="717">
      <c r="A717" s="7"/>
      <c r="B717" s="7"/>
      <c r="C717" s="7"/>
      <c r="D717" s="7"/>
      <c r="E717" s="7"/>
      <c r="F717" s="7"/>
      <c r="G717" s="7"/>
    </row>
    <row r="718">
      <c r="A718" s="7"/>
      <c r="B718" s="7"/>
      <c r="C718" s="7"/>
      <c r="D718" s="7"/>
      <c r="E718" s="7"/>
      <c r="F718" s="7"/>
      <c r="G718" s="7"/>
    </row>
    <row r="719">
      <c r="A719" s="7"/>
      <c r="B719" s="7"/>
      <c r="C719" s="7"/>
      <c r="D719" s="7"/>
      <c r="E719" s="7"/>
      <c r="F719" s="7"/>
      <c r="G719" s="7"/>
    </row>
    <row r="720">
      <c r="A720" s="7"/>
      <c r="B720" s="7"/>
      <c r="C720" s="7"/>
      <c r="D720" s="7"/>
      <c r="E720" s="7"/>
      <c r="F720" s="7"/>
      <c r="G720" s="7"/>
    </row>
    <row r="721">
      <c r="A721" s="7"/>
      <c r="B721" s="7"/>
      <c r="C721" s="7"/>
      <c r="D721" s="7"/>
      <c r="E721" s="7"/>
      <c r="F721" s="7"/>
      <c r="G721" s="7"/>
    </row>
    <row r="722">
      <c r="A722" s="7"/>
      <c r="B722" s="7"/>
      <c r="C722" s="7"/>
      <c r="D722" s="7"/>
      <c r="E722" s="7"/>
      <c r="F722" s="7"/>
      <c r="G722" s="7"/>
    </row>
    <row r="723">
      <c r="A723" s="7"/>
      <c r="B723" s="7"/>
      <c r="C723" s="7"/>
      <c r="D723" s="7"/>
      <c r="E723" s="7"/>
      <c r="F723" s="7"/>
      <c r="G723" s="7"/>
    </row>
    <row r="724">
      <c r="A724" s="7"/>
      <c r="B724" s="7"/>
      <c r="C724" s="7"/>
      <c r="D724" s="7"/>
      <c r="E724" s="7"/>
      <c r="F724" s="7"/>
      <c r="G724" s="7"/>
    </row>
    <row r="725">
      <c r="A725" s="7"/>
      <c r="B725" s="7"/>
      <c r="C725" s="7"/>
      <c r="D725" s="7"/>
      <c r="E725" s="7"/>
      <c r="F725" s="7"/>
      <c r="G725" s="7"/>
    </row>
    <row r="726">
      <c r="A726" s="7"/>
      <c r="B726" s="7"/>
      <c r="C726" s="7"/>
      <c r="D726" s="7"/>
      <c r="E726" s="7"/>
      <c r="F726" s="7"/>
      <c r="G726" s="7"/>
    </row>
    <row r="727">
      <c r="A727" s="7"/>
      <c r="B727" s="7"/>
      <c r="C727" s="7"/>
      <c r="D727" s="7"/>
      <c r="E727" s="7"/>
      <c r="F727" s="7"/>
      <c r="G727" s="7"/>
    </row>
    <row r="728">
      <c r="A728" s="7"/>
      <c r="B728" s="7"/>
      <c r="C728" s="7"/>
      <c r="D728" s="7"/>
      <c r="E728" s="7"/>
      <c r="F728" s="7"/>
      <c r="G728" s="7"/>
    </row>
    <row r="729">
      <c r="A729" s="7"/>
      <c r="B729" s="7"/>
      <c r="C729" s="7"/>
      <c r="D729" s="7"/>
      <c r="E729" s="7"/>
      <c r="F729" s="7"/>
      <c r="G729" s="7"/>
    </row>
    <row r="730">
      <c r="A730" s="7"/>
      <c r="B730" s="7"/>
      <c r="C730" s="7"/>
      <c r="D730" s="7"/>
      <c r="E730" s="7"/>
      <c r="F730" s="7"/>
      <c r="G730" s="7"/>
    </row>
    <row r="731">
      <c r="A731" s="7"/>
      <c r="B731" s="7"/>
      <c r="C731" s="7"/>
      <c r="D731" s="7"/>
      <c r="E731" s="7"/>
      <c r="F731" s="7"/>
      <c r="G731" s="7"/>
    </row>
    <row r="732">
      <c r="A732" s="7"/>
      <c r="B732" s="7"/>
      <c r="C732" s="7"/>
      <c r="D732" s="7"/>
      <c r="E732" s="7"/>
      <c r="F732" s="7"/>
      <c r="G732" s="7"/>
    </row>
    <row r="733">
      <c r="A733" s="7"/>
      <c r="B733" s="7"/>
      <c r="C733" s="7"/>
      <c r="D733" s="7"/>
      <c r="E733" s="7"/>
      <c r="F733" s="7"/>
      <c r="G733" s="7"/>
    </row>
    <row r="734">
      <c r="A734" s="7"/>
      <c r="B734" s="7"/>
      <c r="C734" s="7"/>
      <c r="D734" s="7"/>
      <c r="E734" s="7"/>
      <c r="F734" s="7"/>
      <c r="G734" s="7"/>
    </row>
    <row r="735">
      <c r="A735" s="7"/>
      <c r="B735" s="7"/>
      <c r="C735" s="7"/>
      <c r="D735" s="7"/>
      <c r="E735" s="7"/>
      <c r="F735" s="7"/>
      <c r="G735" s="7"/>
    </row>
    <row r="736">
      <c r="A736" s="7"/>
      <c r="B736" s="7"/>
      <c r="C736" s="7"/>
      <c r="D736" s="7"/>
      <c r="E736" s="7"/>
      <c r="F736" s="7"/>
      <c r="G736" s="7"/>
    </row>
    <row r="737">
      <c r="A737" s="7"/>
      <c r="B737" s="7"/>
      <c r="C737" s="7"/>
      <c r="D737" s="7"/>
      <c r="E737" s="7"/>
      <c r="F737" s="7"/>
      <c r="G737" s="7"/>
    </row>
    <row r="738">
      <c r="A738" s="7"/>
      <c r="B738" s="7"/>
      <c r="C738" s="7"/>
      <c r="D738" s="7"/>
      <c r="E738" s="7"/>
      <c r="F738" s="7"/>
      <c r="G738" s="7"/>
    </row>
    <row r="739">
      <c r="A739" s="7"/>
      <c r="B739" s="7"/>
      <c r="C739" s="7"/>
      <c r="D739" s="7"/>
      <c r="E739" s="7"/>
      <c r="F739" s="7"/>
      <c r="G739" s="7"/>
    </row>
    <row r="740">
      <c r="A740" s="7"/>
      <c r="B740" s="7"/>
      <c r="C740" s="7"/>
      <c r="D740" s="7"/>
      <c r="E740" s="7"/>
      <c r="F740" s="7"/>
      <c r="G740" s="7"/>
    </row>
    <row r="741">
      <c r="A741" s="7"/>
      <c r="B741" s="7"/>
      <c r="C741" s="7"/>
      <c r="D741" s="7"/>
      <c r="E741" s="7"/>
      <c r="F741" s="7"/>
      <c r="G741" s="7"/>
    </row>
    <row r="742">
      <c r="A742" s="7"/>
      <c r="B742" s="7"/>
      <c r="C742" s="7"/>
      <c r="D742" s="7"/>
      <c r="E742" s="7"/>
      <c r="F742" s="7"/>
      <c r="G742" s="7"/>
    </row>
    <row r="743">
      <c r="A743" s="7"/>
      <c r="B743" s="7"/>
      <c r="C743" s="7"/>
      <c r="D743" s="7"/>
      <c r="E743" s="7"/>
      <c r="F743" s="7"/>
      <c r="G743" s="7"/>
    </row>
    <row r="744">
      <c r="A744" s="7"/>
      <c r="B744" s="7"/>
      <c r="C744" s="7"/>
      <c r="D744" s="7"/>
      <c r="E744" s="7"/>
      <c r="F744" s="7"/>
      <c r="G744" s="7"/>
    </row>
    <row r="745">
      <c r="A745" s="7"/>
      <c r="B745" s="7"/>
      <c r="C745" s="7"/>
      <c r="D745" s="7"/>
      <c r="E745" s="7"/>
      <c r="F745" s="7"/>
      <c r="G745" s="7"/>
    </row>
    <row r="746">
      <c r="A746" s="7"/>
      <c r="B746" s="7"/>
      <c r="C746" s="7"/>
      <c r="D746" s="7"/>
      <c r="E746" s="7"/>
      <c r="F746" s="7"/>
      <c r="G746" s="7"/>
    </row>
    <row r="747">
      <c r="A747" s="7"/>
      <c r="B747" s="7"/>
      <c r="C747" s="7"/>
      <c r="D747" s="7"/>
      <c r="E747" s="7"/>
      <c r="F747" s="7"/>
      <c r="G747" s="7"/>
    </row>
    <row r="748">
      <c r="A748" s="7"/>
      <c r="B748" s="7"/>
      <c r="C748" s="7"/>
      <c r="D748" s="7"/>
      <c r="E748" s="7"/>
      <c r="F748" s="7"/>
      <c r="G748" s="7"/>
    </row>
    <row r="749">
      <c r="A749" s="7"/>
      <c r="B749" s="7"/>
      <c r="C749" s="7"/>
      <c r="D749" s="7"/>
      <c r="E749" s="7"/>
      <c r="F749" s="7"/>
      <c r="G749" s="7"/>
    </row>
    <row r="750">
      <c r="A750" s="7"/>
      <c r="B750" s="7"/>
      <c r="C750" s="7"/>
      <c r="D750" s="7"/>
      <c r="E750" s="7"/>
      <c r="F750" s="7"/>
      <c r="G750" s="7"/>
    </row>
    <row r="751">
      <c r="A751" s="7"/>
      <c r="B751" s="7"/>
      <c r="C751" s="7"/>
      <c r="D751" s="7"/>
      <c r="E751" s="7"/>
      <c r="F751" s="7"/>
      <c r="G751" s="7"/>
    </row>
    <row r="752">
      <c r="A752" s="7"/>
      <c r="B752" s="7"/>
      <c r="C752" s="7"/>
      <c r="D752" s="7"/>
      <c r="E752" s="7"/>
      <c r="F752" s="7"/>
      <c r="G752" s="7"/>
    </row>
    <row r="753">
      <c r="A753" s="7"/>
      <c r="B753" s="7"/>
      <c r="C753" s="7"/>
      <c r="D753" s="7"/>
      <c r="E753" s="7"/>
      <c r="F753" s="7"/>
      <c r="G753" s="7"/>
    </row>
    <row r="754">
      <c r="A754" s="7"/>
      <c r="B754" s="7"/>
      <c r="C754" s="7"/>
      <c r="D754" s="7"/>
      <c r="E754" s="7"/>
      <c r="F754" s="7"/>
      <c r="G754" s="7"/>
    </row>
    <row r="755">
      <c r="A755" s="7"/>
      <c r="B755" s="7"/>
      <c r="C755" s="7"/>
      <c r="D755" s="7"/>
      <c r="E755" s="7"/>
      <c r="F755" s="7"/>
      <c r="G755" s="7"/>
    </row>
    <row r="756">
      <c r="A756" s="7"/>
      <c r="B756" s="7"/>
      <c r="C756" s="7"/>
      <c r="D756" s="7"/>
      <c r="E756" s="7"/>
      <c r="F756" s="7"/>
      <c r="G756" s="7"/>
    </row>
    <row r="757">
      <c r="A757" s="7"/>
      <c r="B757" s="7"/>
      <c r="C757" s="7"/>
      <c r="D757" s="7"/>
      <c r="E757" s="7"/>
      <c r="F757" s="7"/>
      <c r="G757" s="7"/>
    </row>
    <row r="758">
      <c r="A758" s="7"/>
      <c r="B758" s="7"/>
      <c r="C758" s="7"/>
      <c r="D758" s="7"/>
      <c r="E758" s="7"/>
      <c r="F758" s="7"/>
      <c r="G758" s="7"/>
    </row>
    <row r="759">
      <c r="A759" s="7"/>
      <c r="B759" s="7"/>
      <c r="C759" s="7"/>
      <c r="D759" s="7"/>
      <c r="E759" s="7"/>
      <c r="F759" s="7"/>
      <c r="G759" s="7"/>
    </row>
    <row r="760">
      <c r="A760" s="7"/>
      <c r="B760" s="7"/>
      <c r="C760" s="7"/>
      <c r="D760" s="7"/>
      <c r="E760" s="7"/>
      <c r="F760" s="7"/>
      <c r="G760" s="7"/>
    </row>
    <row r="761">
      <c r="A761" s="7"/>
      <c r="B761" s="7"/>
      <c r="C761" s="7"/>
      <c r="D761" s="7"/>
      <c r="E761" s="7"/>
      <c r="F761" s="7"/>
      <c r="G761" s="7"/>
    </row>
    <row r="762">
      <c r="A762" s="7"/>
      <c r="B762" s="7"/>
      <c r="C762" s="7"/>
      <c r="D762" s="7"/>
      <c r="E762" s="7"/>
      <c r="F762" s="7"/>
      <c r="G762" s="7"/>
    </row>
    <row r="763">
      <c r="A763" s="7"/>
      <c r="B763" s="7"/>
      <c r="C763" s="7"/>
      <c r="D763" s="7"/>
      <c r="E763" s="7"/>
      <c r="F763" s="7"/>
      <c r="G763" s="7"/>
    </row>
    <row r="764">
      <c r="A764" s="7"/>
      <c r="B764" s="7"/>
      <c r="C764" s="7"/>
      <c r="D764" s="7"/>
      <c r="E764" s="7"/>
      <c r="F764" s="7"/>
      <c r="G764" s="7"/>
    </row>
    <row r="765">
      <c r="A765" s="7"/>
      <c r="B765" s="7"/>
      <c r="C765" s="7"/>
      <c r="D765" s="7"/>
      <c r="E765" s="7"/>
      <c r="F765" s="7"/>
      <c r="G765" s="7"/>
    </row>
    <row r="766">
      <c r="A766" s="7"/>
      <c r="B766" s="7"/>
      <c r="C766" s="7"/>
      <c r="D766" s="7"/>
      <c r="E766" s="7"/>
      <c r="F766" s="7"/>
      <c r="G766" s="7"/>
    </row>
    <row r="767">
      <c r="A767" s="7"/>
      <c r="B767" s="7"/>
      <c r="C767" s="7"/>
      <c r="D767" s="7"/>
      <c r="E767" s="7"/>
      <c r="F767" s="7"/>
      <c r="G767" s="7"/>
    </row>
    <row r="768">
      <c r="A768" s="7"/>
      <c r="B768" s="7"/>
      <c r="C768" s="7"/>
      <c r="D768" s="7"/>
      <c r="E768" s="7"/>
      <c r="F768" s="7"/>
      <c r="G768" s="7"/>
    </row>
    <row r="769">
      <c r="A769" s="7"/>
      <c r="B769" s="7"/>
      <c r="C769" s="7"/>
      <c r="D769" s="7"/>
      <c r="E769" s="7"/>
      <c r="F769" s="7"/>
      <c r="G769" s="7"/>
    </row>
    <row r="770">
      <c r="A770" s="7"/>
      <c r="B770" s="7"/>
      <c r="C770" s="7"/>
      <c r="D770" s="7"/>
      <c r="E770" s="7"/>
      <c r="F770" s="7"/>
      <c r="G770" s="7"/>
    </row>
    <row r="771">
      <c r="A771" s="7"/>
      <c r="B771" s="7"/>
      <c r="C771" s="7"/>
      <c r="D771" s="7"/>
      <c r="E771" s="7"/>
      <c r="F771" s="7"/>
      <c r="G771" s="7"/>
    </row>
    <row r="772">
      <c r="A772" s="7"/>
      <c r="B772" s="7"/>
      <c r="C772" s="7"/>
      <c r="D772" s="7"/>
      <c r="E772" s="7"/>
      <c r="F772" s="7"/>
      <c r="G772" s="7"/>
    </row>
    <row r="773">
      <c r="A773" s="7"/>
      <c r="B773" s="7"/>
      <c r="C773" s="7"/>
      <c r="D773" s="7"/>
      <c r="E773" s="7"/>
      <c r="F773" s="7"/>
      <c r="G773" s="7"/>
    </row>
    <row r="774">
      <c r="A774" s="7"/>
      <c r="B774" s="7"/>
      <c r="C774" s="7"/>
      <c r="D774" s="7"/>
      <c r="E774" s="7"/>
      <c r="F774" s="7"/>
      <c r="G774" s="7"/>
    </row>
    <row r="775">
      <c r="A775" s="7"/>
      <c r="B775" s="7"/>
      <c r="C775" s="7"/>
      <c r="D775" s="7"/>
      <c r="E775" s="7"/>
      <c r="F775" s="7"/>
      <c r="G775" s="7"/>
    </row>
    <row r="776">
      <c r="A776" s="7"/>
      <c r="B776" s="7"/>
      <c r="C776" s="7"/>
      <c r="D776" s="7"/>
      <c r="E776" s="7"/>
      <c r="F776" s="7"/>
      <c r="G776" s="7"/>
    </row>
    <row r="777">
      <c r="A777" s="7"/>
      <c r="B777" s="7"/>
      <c r="C777" s="7"/>
      <c r="D777" s="7"/>
      <c r="E777" s="7"/>
      <c r="F777" s="7"/>
      <c r="G777" s="7"/>
    </row>
    <row r="778">
      <c r="A778" s="7"/>
      <c r="B778" s="7"/>
      <c r="C778" s="7"/>
      <c r="D778" s="7"/>
      <c r="E778" s="7"/>
      <c r="F778" s="7"/>
      <c r="G778" s="7"/>
    </row>
    <row r="779">
      <c r="A779" s="7"/>
      <c r="B779" s="7"/>
      <c r="C779" s="7"/>
      <c r="D779" s="7"/>
      <c r="E779" s="7"/>
      <c r="F779" s="7"/>
      <c r="G779" s="7"/>
    </row>
    <row r="780">
      <c r="A780" s="7"/>
      <c r="B780" s="7"/>
      <c r="C780" s="7"/>
      <c r="D780" s="7"/>
      <c r="E780" s="7"/>
      <c r="F780" s="7"/>
      <c r="G780" s="7"/>
    </row>
    <row r="781">
      <c r="A781" s="7"/>
      <c r="B781" s="7"/>
      <c r="C781" s="7"/>
      <c r="D781" s="7"/>
      <c r="E781" s="7"/>
      <c r="F781" s="7"/>
      <c r="G781" s="7"/>
    </row>
    <row r="782">
      <c r="A782" s="7"/>
      <c r="B782" s="7"/>
      <c r="C782" s="7"/>
      <c r="D782" s="7"/>
      <c r="E782" s="7"/>
      <c r="F782" s="7"/>
      <c r="G782" s="7"/>
    </row>
    <row r="783">
      <c r="A783" s="7"/>
      <c r="B783" s="7"/>
      <c r="C783" s="7"/>
      <c r="D783" s="7"/>
      <c r="E783" s="7"/>
      <c r="F783" s="7"/>
      <c r="G783" s="7"/>
    </row>
    <row r="784">
      <c r="A784" s="7"/>
      <c r="B784" s="7"/>
      <c r="C784" s="7"/>
      <c r="D784" s="7"/>
      <c r="E784" s="7"/>
      <c r="F784" s="7"/>
      <c r="G784" s="7"/>
    </row>
    <row r="785">
      <c r="A785" s="7"/>
      <c r="B785" s="7"/>
      <c r="C785" s="7"/>
      <c r="D785" s="7"/>
      <c r="E785" s="7"/>
      <c r="F785" s="7"/>
      <c r="G785" s="7"/>
    </row>
    <row r="786">
      <c r="A786" s="7"/>
      <c r="B786" s="7"/>
      <c r="C786" s="7"/>
      <c r="D786" s="7"/>
      <c r="E786" s="7"/>
      <c r="F786" s="7"/>
      <c r="G786" s="7"/>
    </row>
    <row r="787">
      <c r="A787" s="7"/>
      <c r="B787" s="7"/>
      <c r="C787" s="7"/>
      <c r="D787" s="7"/>
      <c r="E787" s="7"/>
      <c r="F787" s="7"/>
      <c r="G787" s="7"/>
    </row>
    <row r="788">
      <c r="A788" s="7"/>
      <c r="B788" s="7"/>
      <c r="C788" s="7"/>
      <c r="D788" s="7"/>
      <c r="E788" s="7"/>
      <c r="F788" s="7"/>
      <c r="G788" s="7"/>
    </row>
    <row r="789">
      <c r="A789" s="7"/>
      <c r="B789" s="7"/>
      <c r="C789" s="7"/>
      <c r="D789" s="7"/>
      <c r="E789" s="7"/>
      <c r="F789" s="7"/>
      <c r="G789" s="7"/>
    </row>
    <row r="790">
      <c r="A790" s="7"/>
      <c r="B790" s="7"/>
      <c r="C790" s="7"/>
      <c r="D790" s="7"/>
      <c r="E790" s="7"/>
      <c r="F790" s="7"/>
      <c r="G790" s="7"/>
    </row>
    <row r="791">
      <c r="A791" s="7"/>
      <c r="B791" s="7"/>
      <c r="C791" s="7"/>
      <c r="D791" s="7"/>
      <c r="E791" s="7"/>
      <c r="F791" s="7"/>
      <c r="G791" s="7"/>
    </row>
    <row r="792">
      <c r="A792" s="7"/>
      <c r="B792" s="7"/>
      <c r="C792" s="7"/>
      <c r="D792" s="7"/>
      <c r="E792" s="7"/>
      <c r="F792" s="7"/>
      <c r="G792" s="7"/>
    </row>
    <row r="793">
      <c r="A793" s="7"/>
      <c r="B793" s="7"/>
      <c r="C793" s="7"/>
      <c r="D793" s="7"/>
      <c r="E793" s="7"/>
      <c r="F793" s="7"/>
      <c r="G793" s="7"/>
    </row>
    <row r="794">
      <c r="A794" s="7"/>
      <c r="B794" s="7"/>
      <c r="C794" s="7"/>
      <c r="D794" s="7"/>
      <c r="E794" s="7"/>
      <c r="F794" s="7"/>
      <c r="G794" s="7"/>
    </row>
    <row r="795">
      <c r="A795" s="7"/>
      <c r="B795" s="7"/>
      <c r="C795" s="7"/>
      <c r="D795" s="7"/>
      <c r="E795" s="7"/>
      <c r="F795" s="7"/>
      <c r="G795" s="7"/>
    </row>
    <row r="796">
      <c r="A796" s="7"/>
      <c r="B796" s="7"/>
      <c r="C796" s="7"/>
      <c r="D796" s="7"/>
      <c r="E796" s="7"/>
      <c r="F796" s="7"/>
      <c r="G796" s="7"/>
    </row>
    <row r="797">
      <c r="A797" s="7"/>
      <c r="B797" s="7"/>
      <c r="C797" s="7"/>
      <c r="D797" s="7"/>
      <c r="E797" s="7"/>
      <c r="F797" s="7"/>
      <c r="G797" s="7"/>
    </row>
    <row r="798">
      <c r="A798" s="7"/>
      <c r="B798" s="7"/>
      <c r="C798" s="7"/>
      <c r="D798" s="7"/>
      <c r="E798" s="7"/>
      <c r="F798" s="7"/>
      <c r="G798" s="7"/>
    </row>
    <row r="799">
      <c r="A799" s="7"/>
      <c r="B799" s="7"/>
      <c r="C799" s="7"/>
      <c r="D799" s="7"/>
      <c r="E799" s="7"/>
      <c r="F799" s="7"/>
      <c r="G799" s="7"/>
    </row>
    <row r="800">
      <c r="A800" s="7"/>
      <c r="B800" s="7"/>
      <c r="C800" s="7"/>
      <c r="D800" s="7"/>
      <c r="E800" s="7"/>
      <c r="F800" s="7"/>
      <c r="G800" s="7"/>
    </row>
    <row r="801">
      <c r="A801" s="7"/>
      <c r="B801" s="7"/>
      <c r="C801" s="7"/>
      <c r="D801" s="7"/>
      <c r="E801" s="7"/>
      <c r="F801" s="7"/>
      <c r="G801" s="7"/>
    </row>
    <row r="802">
      <c r="A802" s="7"/>
      <c r="B802" s="7"/>
      <c r="C802" s="7"/>
      <c r="D802" s="7"/>
      <c r="E802" s="7"/>
      <c r="F802" s="7"/>
      <c r="G802" s="7"/>
    </row>
    <row r="803">
      <c r="A803" s="7"/>
      <c r="B803" s="7"/>
      <c r="C803" s="7"/>
      <c r="D803" s="7"/>
      <c r="E803" s="7"/>
      <c r="F803" s="7"/>
      <c r="G803" s="7"/>
    </row>
    <row r="804">
      <c r="A804" s="7"/>
      <c r="B804" s="7"/>
      <c r="C804" s="7"/>
      <c r="D804" s="7"/>
      <c r="E804" s="7"/>
      <c r="F804" s="7"/>
      <c r="G804" s="7"/>
    </row>
    <row r="805">
      <c r="A805" s="7"/>
      <c r="B805" s="7"/>
      <c r="C805" s="7"/>
      <c r="D805" s="7"/>
      <c r="E805" s="7"/>
      <c r="F805" s="7"/>
      <c r="G805" s="7"/>
    </row>
    <row r="806">
      <c r="A806" s="7"/>
      <c r="B806" s="7"/>
      <c r="C806" s="7"/>
      <c r="D806" s="7"/>
      <c r="E806" s="7"/>
      <c r="F806" s="7"/>
      <c r="G806" s="7"/>
    </row>
    <row r="807">
      <c r="A807" s="7"/>
      <c r="B807" s="7"/>
      <c r="C807" s="7"/>
      <c r="D807" s="7"/>
      <c r="E807" s="7"/>
      <c r="F807" s="7"/>
      <c r="G807" s="7"/>
    </row>
    <row r="808">
      <c r="A808" s="7"/>
      <c r="B808" s="7"/>
      <c r="C808" s="7"/>
      <c r="D808" s="7"/>
      <c r="E808" s="7"/>
      <c r="F808" s="7"/>
      <c r="G808" s="7"/>
    </row>
    <row r="809">
      <c r="A809" s="7"/>
      <c r="B809" s="7"/>
      <c r="C809" s="7"/>
      <c r="D809" s="7"/>
      <c r="E809" s="7"/>
      <c r="F809" s="7"/>
      <c r="G809" s="7"/>
    </row>
    <row r="810">
      <c r="A810" s="7"/>
      <c r="B810" s="7"/>
      <c r="C810" s="7"/>
      <c r="D810" s="7"/>
      <c r="E810" s="7"/>
      <c r="F810" s="7"/>
      <c r="G810" s="7"/>
    </row>
    <row r="811">
      <c r="A811" s="7"/>
      <c r="B811" s="7"/>
      <c r="C811" s="7"/>
      <c r="D811" s="7"/>
      <c r="E811" s="7"/>
      <c r="F811" s="7"/>
      <c r="G811" s="7"/>
    </row>
    <row r="812">
      <c r="A812" s="7"/>
      <c r="B812" s="7"/>
      <c r="C812" s="7"/>
      <c r="D812" s="7"/>
      <c r="E812" s="7"/>
      <c r="F812" s="7"/>
      <c r="G812" s="7"/>
    </row>
    <row r="813">
      <c r="A813" s="7"/>
      <c r="B813" s="7"/>
      <c r="C813" s="7"/>
      <c r="D813" s="7"/>
      <c r="E813" s="7"/>
      <c r="F813" s="7"/>
      <c r="G813" s="7"/>
    </row>
    <row r="814">
      <c r="A814" s="7"/>
      <c r="B814" s="7"/>
      <c r="C814" s="7"/>
      <c r="D814" s="7"/>
      <c r="E814" s="7"/>
      <c r="F814" s="7"/>
      <c r="G814" s="7"/>
    </row>
    <row r="815">
      <c r="A815" s="7"/>
      <c r="B815" s="7"/>
      <c r="C815" s="7"/>
      <c r="D815" s="7"/>
      <c r="E815" s="7"/>
      <c r="F815" s="7"/>
      <c r="G815" s="7"/>
    </row>
    <row r="816">
      <c r="A816" s="7"/>
      <c r="B816" s="7"/>
      <c r="C816" s="7"/>
      <c r="D816" s="7"/>
      <c r="E816" s="7"/>
      <c r="F816" s="7"/>
      <c r="G816" s="7"/>
    </row>
    <row r="817">
      <c r="A817" s="7"/>
      <c r="B817" s="7"/>
      <c r="C817" s="7"/>
      <c r="D817" s="7"/>
      <c r="E817" s="7"/>
      <c r="F817" s="7"/>
      <c r="G817" s="7"/>
    </row>
    <row r="818">
      <c r="A818" s="7"/>
      <c r="B818" s="7"/>
      <c r="C818" s="7"/>
      <c r="D818" s="7"/>
      <c r="E818" s="7"/>
      <c r="F818" s="7"/>
      <c r="G818" s="7"/>
    </row>
    <row r="819">
      <c r="A819" s="7"/>
      <c r="B819" s="7"/>
      <c r="C819" s="7"/>
      <c r="D819" s="7"/>
      <c r="E819" s="7"/>
      <c r="F819" s="7"/>
      <c r="G819" s="7"/>
    </row>
    <row r="820">
      <c r="A820" s="7"/>
      <c r="B820" s="7"/>
      <c r="C820" s="7"/>
      <c r="D820" s="7"/>
      <c r="E820" s="7"/>
      <c r="F820" s="7"/>
      <c r="G820" s="7"/>
    </row>
    <row r="821">
      <c r="A821" s="7"/>
      <c r="B821" s="7"/>
      <c r="C821" s="7"/>
      <c r="D821" s="7"/>
      <c r="E821" s="7"/>
      <c r="F821" s="7"/>
      <c r="G821" s="7"/>
    </row>
    <row r="822">
      <c r="A822" s="7"/>
      <c r="B822" s="7"/>
      <c r="C822" s="7"/>
      <c r="D822" s="7"/>
      <c r="E822" s="7"/>
      <c r="F822" s="7"/>
      <c r="G822" s="7"/>
    </row>
    <row r="823">
      <c r="A823" s="7"/>
      <c r="B823" s="7"/>
      <c r="C823" s="7"/>
      <c r="D823" s="7"/>
      <c r="E823" s="7"/>
      <c r="F823" s="7"/>
      <c r="G823" s="7"/>
    </row>
    <row r="824">
      <c r="A824" s="7"/>
      <c r="B824" s="7"/>
      <c r="C824" s="7"/>
      <c r="D824" s="7"/>
      <c r="E824" s="7"/>
      <c r="F824" s="7"/>
      <c r="G824" s="7"/>
    </row>
    <row r="825">
      <c r="A825" s="7"/>
      <c r="B825" s="7"/>
      <c r="C825" s="7"/>
      <c r="D825" s="7"/>
      <c r="E825" s="7"/>
      <c r="F825" s="7"/>
      <c r="G825" s="7"/>
    </row>
    <row r="826">
      <c r="A826" s="7"/>
      <c r="B826" s="7"/>
      <c r="C826" s="7"/>
      <c r="D826" s="7"/>
      <c r="E826" s="7"/>
      <c r="F826" s="7"/>
      <c r="G826" s="7"/>
    </row>
    <row r="827">
      <c r="A827" s="7"/>
      <c r="B827" s="7"/>
      <c r="C827" s="7"/>
      <c r="D827" s="7"/>
      <c r="E827" s="7"/>
      <c r="F827" s="7"/>
      <c r="G827" s="7"/>
    </row>
    <row r="828">
      <c r="A828" s="7"/>
      <c r="B828" s="7"/>
      <c r="C828" s="7"/>
      <c r="D828" s="7"/>
      <c r="E828" s="7"/>
      <c r="F828" s="7"/>
      <c r="G828" s="7"/>
    </row>
    <row r="829">
      <c r="A829" s="7"/>
      <c r="B829" s="7"/>
      <c r="C829" s="7"/>
      <c r="D829" s="7"/>
      <c r="E829" s="7"/>
      <c r="F829" s="7"/>
      <c r="G829" s="7"/>
    </row>
    <row r="830">
      <c r="A830" s="7"/>
      <c r="B830" s="7"/>
      <c r="C830" s="7"/>
      <c r="D830" s="7"/>
      <c r="E830" s="7"/>
      <c r="F830" s="7"/>
      <c r="G830" s="7"/>
    </row>
    <row r="831">
      <c r="A831" s="7"/>
      <c r="B831" s="7"/>
      <c r="C831" s="7"/>
      <c r="D831" s="7"/>
      <c r="E831" s="7"/>
      <c r="F831" s="7"/>
      <c r="G831" s="7"/>
    </row>
    <row r="832">
      <c r="A832" s="7"/>
      <c r="B832" s="7"/>
      <c r="C832" s="7"/>
      <c r="D832" s="7"/>
      <c r="E832" s="7"/>
      <c r="F832" s="7"/>
      <c r="G832" s="7"/>
    </row>
    <row r="833">
      <c r="A833" s="7"/>
      <c r="B833" s="7"/>
      <c r="C833" s="7"/>
      <c r="D833" s="7"/>
      <c r="E833" s="7"/>
      <c r="F833" s="7"/>
      <c r="G833" s="7"/>
    </row>
    <row r="834">
      <c r="A834" s="7"/>
      <c r="B834" s="7"/>
      <c r="C834" s="7"/>
      <c r="D834" s="7"/>
      <c r="E834" s="7"/>
      <c r="F834" s="7"/>
      <c r="G834" s="7"/>
    </row>
    <row r="835">
      <c r="A835" s="7"/>
      <c r="B835" s="7"/>
      <c r="C835" s="7"/>
      <c r="D835" s="7"/>
      <c r="E835" s="7"/>
      <c r="F835" s="7"/>
      <c r="G835" s="7"/>
    </row>
    <row r="836">
      <c r="A836" s="7"/>
      <c r="B836" s="7"/>
      <c r="C836" s="7"/>
      <c r="D836" s="7"/>
      <c r="E836" s="7"/>
      <c r="F836" s="7"/>
      <c r="G836" s="7"/>
    </row>
    <row r="837">
      <c r="A837" s="7"/>
      <c r="B837" s="7"/>
      <c r="C837" s="7"/>
      <c r="D837" s="7"/>
      <c r="E837" s="7"/>
      <c r="F837" s="7"/>
      <c r="G837" s="7"/>
    </row>
    <row r="838">
      <c r="A838" s="7"/>
      <c r="B838" s="7"/>
      <c r="C838" s="7"/>
      <c r="D838" s="7"/>
      <c r="E838" s="7"/>
      <c r="F838" s="7"/>
      <c r="G838" s="7"/>
    </row>
    <row r="839">
      <c r="A839" s="7"/>
      <c r="B839" s="7"/>
      <c r="C839" s="7"/>
      <c r="D839" s="7"/>
      <c r="E839" s="7"/>
      <c r="F839" s="7"/>
      <c r="G839" s="7"/>
    </row>
    <row r="840">
      <c r="A840" s="7"/>
      <c r="B840" s="7"/>
      <c r="C840" s="7"/>
      <c r="D840" s="7"/>
      <c r="E840" s="7"/>
      <c r="F840" s="7"/>
      <c r="G840" s="7"/>
    </row>
    <row r="841">
      <c r="A841" s="7"/>
      <c r="B841" s="7"/>
      <c r="C841" s="7"/>
      <c r="D841" s="7"/>
      <c r="E841" s="7"/>
      <c r="F841" s="7"/>
      <c r="G841" s="7"/>
    </row>
    <row r="842">
      <c r="A842" s="7"/>
      <c r="B842" s="7"/>
      <c r="C842" s="7"/>
      <c r="D842" s="7"/>
      <c r="E842" s="7"/>
      <c r="F842" s="7"/>
      <c r="G842" s="7"/>
    </row>
    <row r="843">
      <c r="A843" s="7"/>
      <c r="B843" s="7"/>
      <c r="C843" s="7"/>
      <c r="D843" s="7"/>
      <c r="E843" s="7"/>
      <c r="F843" s="7"/>
      <c r="G843" s="7"/>
    </row>
    <row r="844">
      <c r="A844" s="7"/>
      <c r="B844" s="7"/>
      <c r="C844" s="7"/>
      <c r="D844" s="7"/>
      <c r="E844" s="7"/>
      <c r="F844" s="7"/>
      <c r="G844" s="7"/>
    </row>
    <row r="845">
      <c r="A845" s="7"/>
      <c r="B845" s="7"/>
      <c r="C845" s="7"/>
      <c r="D845" s="7"/>
      <c r="E845" s="7"/>
      <c r="F845" s="7"/>
      <c r="G845" s="7"/>
    </row>
    <row r="846">
      <c r="A846" s="7"/>
      <c r="B846" s="7"/>
      <c r="C846" s="7"/>
      <c r="D846" s="7"/>
      <c r="E846" s="7"/>
      <c r="F846" s="7"/>
      <c r="G846" s="7"/>
    </row>
    <row r="847">
      <c r="A847" s="7"/>
      <c r="B847" s="7"/>
      <c r="C847" s="7"/>
      <c r="D847" s="7"/>
      <c r="E847" s="7"/>
      <c r="F847" s="7"/>
      <c r="G847" s="7"/>
    </row>
    <row r="848">
      <c r="A848" s="7"/>
      <c r="B848" s="7"/>
      <c r="C848" s="7"/>
      <c r="D848" s="7"/>
      <c r="E848" s="7"/>
      <c r="F848" s="7"/>
      <c r="G848" s="7"/>
    </row>
    <row r="849">
      <c r="A849" s="7"/>
      <c r="B849" s="7"/>
      <c r="C849" s="7"/>
      <c r="D849" s="7"/>
      <c r="E849" s="7"/>
      <c r="F849" s="7"/>
      <c r="G849" s="7"/>
    </row>
    <row r="850">
      <c r="A850" s="7"/>
      <c r="B850" s="7"/>
      <c r="C850" s="7"/>
      <c r="D850" s="7"/>
      <c r="E850" s="7"/>
      <c r="F850" s="7"/>
      <c r="G850" s="7"/>
    </row>
    <row r="851">
      <c r="A851" s="7"/>
      <c r="B851" s="7"/>
      <c r="C851" s="7"/>
      <c r="D851" s="7"/>
      <c r="E851" s="7"/>
      <c r="F851" s="7"/>
      <c r="G851" s="7"/>
    </row>
    <row r="852">
      <c r="A852" s="7"/>
      <c r="B852" s="7"/>
      <c r="C852" s="7"/>
      <c r="D852" s="7"/>
      <c r="E852" s="7"/>
      <c r="F852" s="7"/>
      <c r="G852" s="7"/>
    </row>
    <row r="853">
      <c r="A853" s="7"/>
      <c r="B853" s="7"/>
      <c r="C853" s="7"/>
      <c r="D853" s="7"/>
      <c r="E853" s="7"/>
      <c r="F853" s="7"/>
      <c r="G853" s="7"/>
    </row>
    <row r="854">
      <c r="A854" s="7"/>
      <c r="B854" s="7"/>
      <c r="C854" s="7"/>
      <c r="D854" s="7"/>
      <c r="E854" s="7"/>
      <c r="F854" s="7"/>
      <c r="G854" s="7"/>
    </row>
    <row r="855">
      <c r="A855" s="7"/>
      <c r="B855" s="7"/>
      <c r="C855" s="7"/>
      <c r="D855" s="7"/>
      <c r="E855" s="7"/>
      <c r="F855" s="7"/>
      <c r="G855" s="7"/>
    </row>
    <row r="856">
      <c r="A856" s="7"/>
      <c r="B856" s="7"/>
      <c r="C856" s="7"/>
      <c r="D856" s="7"/>
      <c r="E856" s="7"/>
      <c r="F856" s="7"/>
      <c r="G856" s="7"/>
    </row>
    <row r="857">
      <c r="A857" s="7"/>
      <c r="B857" s="7"/>
      <c r="C857" s="7"/>
      <c r="D857" s="7"/>
      <c r="E857" s="7"/>
      <c r="F857" s="7"/>
      <c r="G857" s="7"/>
    </row>
    <row r="858">
      <c r="A858" s="7"/>
      <c r="B858" s="7"/>
      <c r="C858" s="7"/>
      <c r="D858" s="7"/>
      <c r="E858" s="7"/>
      <c r="F858" s="7"/>
      <c r="G858" s="7"/>
    </row>
    <row r="859">
      <c r="A859" s="7"/>
      <c r="B859" s="7"/>
      <c r="C859" s="7"/>
      <c r="D859" s="7"/>
      <c r="E859" s="7"/>
      <c r="F859" s="7"/>
      <c r="G859" s="7"/>
    </row>
    <row r="860">
      <c r="A860" s="7"/>
      <c r="B860" s="7"/>
      <c r="C860" s="7"/>
      <c r="D860" s="7"/>
      <c r="E860" s="7"/>
      <c r="F860" s="7"/>
      <c r="G860" s="7"/>
    </row>
    <row r="861">
      <c r="A861" s="7"/>
      <c r="B861" s="7"/>
      <c r="C861" s="7"/>
      <c r="D861" s="7"/>
      <c r="E861" s="7"/>
      <c r="F861" s="7"/>
      <c r="G861" s="7"/>
    </row>
    <row r="862">
      <c r="A862" s="7"/>
      <c r="B862" s="7"/>
      <c r="C862" s="7"/>
      <c r="D862" s="7"/>
      <c r="E862" s="7"/>
      <c r="F862" s="7"/>
      <c r="G862" s="7"/>
    </row>
    <row r="863">
      <c r="A863" s="7"/>
      <c r="B863" s="7"/>
      <c r="C863" s="7"/>
      <c r="D863" s="7"/>
      <c r="E863" s="7"/>
      <c r="F863" s="7"/>
      <c r="G863" s="7"/>
    </row>
    <row r="864">
      <c r="A864" s="7"/>
      <c r="B864" s="7"/>
      <c r="C864" s="7"/>
      <c r="D864" s="7"/>
      <c r="E864" s="7"/>
      <c r="F864" s="7"/>
      <c r="G864" s="7"/>
    </row>
    <row r="865">
      <c r="A865" s="7"/>
      <c r="B865" s="7"/>
      <c r="C865" s="7"/>
      <c r="D865" s="7"/>
      <c r="E865" s="7"/>
      <c r="F865" s="7"/>
      <c r="G865" s="7"/>
    </row>
    <row r="866">
      <c r="A866" s="7"/>
      <c r="B866" s="7"/>
      <c r="C866" s="7"/>
      <c r="D866" s="7"/>
      <c r="E866" s="7"/>
      <c r="F866" s="7"/>
      <c r="G866" s="7"/>
    </row>
    <row r="867">
      <c r="A867" s="7"/>
      <c r="B867" s="7"/>
      <c r="C867" s="7"/>
      <c r="D867" s="7"/>
      <c r="E867" s="7"/>
      <c r="F867" s="7"/>
      <c r="G867" s="7"/>
    </row>
    <row r="868">
      <c r="A868" s="7"/>
      <c r="B868" s="7"/>
      <c r="C868" s="7"/>
      <c r="D868" s="7"/>
      <c r="E868" s="7"/>
      <c r="F868" s="7"/>
      <c r="G868" s="7"/>
    </row>
    <row r="869">
      <c r="A869" s="7"/>
      <c r="B869" s="7"/>
      <c r="C869" s="7"/>
      <c r="D869" s="7"/>
      <c r="E869" s="7"/>
      <c r="F869" s="7"/>
      <c r="G869" s="7"/>
    </row>
    <row r="870">
      <c r="A870" s="7"/>
      <c r="B870" s="7"/>
      <c r="C870" s="7"/>
      <c r="D870" s="7"/>
      <c r="E870" s="7"/>
      <c r="F870" s="7"/>
      <c r="G870" s="7"/>
    </row>
    <row r="871">
      <c r="A871" s="7"/>
      <c r="B871" s="7"/>
      <c r="C871" s="7"/>
      <c r="D871" s="7"/>
      <c r="E871" s="7"/>
      <c r="F871" s="7"/>
      <c r="G871" s="7"/>
    </row>
    <row r="872">
      <c r="A872" s="7"/>
      <c r="B872" s="7"/>
      <c r="C872" s="7"/>
      <c r="D872" s="7"/>
      <c r="E872" s="7"/>
      <c r="F872" s="7"/>
      <c r="G872" s="7"/>
    </row>
    <row r="873">
      <c r="A873" s="7"/>
      <c r="B873" s="7"/>
      <c r="C873" s="7"/>
      <c r="D873" s="7"/>
      <c r="E873" s="7"/>
      <c r="F873" s="7"/>
      <c r="G873" s="7"/>
    </row>
    <row r="874">
      <c r="A874" s="7"/>
      <c r="B874" s="7"/>
      <c r="C874" s="7"/>
      <c r="D874" s="7"/>
      <c r="E874" s="7"/>
      <c r="F874" s="7"/>
      <c r="G874" s="7"/>
    </row>
    <row r="875">
      <c r="A875" s="7"/>
      <c r="B875" s="7"/>
      <c r="C875" s="7"/>
      <c r="D875" s="7"/>
      <c r="E875" s="7"/>
      <c r="F875" s="7"/>
      <c r="G875" s="7"/>
    </row>
    <row r="876">
      <c r="A876" s="7"/>
      <c r="B876" s="7"/>
      <c r="C876" s="7"/>
      <c r="D876" s="7"/>
      <c r="E876" s="7"/>
      <c r="F876" s="7"/>
      <c r="G876" s="7"/>
    </row>
    <row r="877">
      <c r="A877" s="7"/>
      <c r="B877" s="7"/>
      <c r="C877" s="7"/>
      <c r="D877" s="7"/>
      <c r="E877" s="7"/>
      <c r="F877" s="7"/>
      <c r="G877" s="7"/>
    </row>
    <row r="878">
      <c r="A878" s="7"/>
      <c r="B878" s="7"/>
      <c r="C878" s="7"/>
      <c r="D878" s="7"/>
      <c r="E878" s="7"/>
      <c r="F878" s="7"/>
      <c r="G878" s="7"/>
    </row>
    <row r="879">
      <c r="A879" s="7"/>
      <c r="B879" s="7"/>
      <c r="C879" s="7"/>
      <c r="D879" s="7"/>
      <c r="E879" s="7"/>
      <c r="F879" s="7"/>
      <c r="G879" s="7"/>
    </row>
    <row r="880">
      <c r="A880" s="7"/>
      <c r="B880" s="7"/>
      <c r="C880" s="7"/>
      <c r="D880" s="7"/>
      <c r="E880" s="7"/>
      <c r="F880" s="7"/>
      <c r="G880" s="7"/>
    </row>
    <row r="881">
      <c r="A881" s="7"/>
      <c r="B881" s="7"/>
      <c r="C881" s="7"/>
      <c r="D881" s="7"/>
      <c r="E881" s="7"/>
      <c r="F881" s="7"/>
      <c r="G881" s="7"/>
    </row>
    <row r="882">
      <c r="A882" s="7"/>
      <c r="B882" s="7"/>
      <c r="C882" s="7"/>
      <c r="D882" s="7"/>
      <c r="E882" s="7"/>
      <c r="F882" s="7"/>
      <c r="G882" s="7"/>
    </row>
    <row r="883">
      <c r="A883" s="7"/>
      <c r="B883" s="7"/>
      <c r="C883" s="7"/>
      <c r="D883" s="7"/>
      <c r="E883" s="7"/>
      <c r="F883" s="7"/>
      <c r="G883" s="7"/>
    </row>
    <row r="884">
      <c r="A884" s="7"/>
      <c r="B884" s="7"/>
      <c r="C884" s="7"/>
      <c r="D884" s="7"/>
      <c r="E884" s="7"/>
      <c r="F884" s="7"/>
      <c r="G884" s="7"/>
    </row>
    <row r="885">
      <c r="A885" s="7"/>
      <c r="B885" s="7"/>
      <c r="C885" s="7"/>
      <c r="D885" s="7"/>
      <c r="E885" s="7"/>
      <c r="F885" s="7"/>
      <c r="G885" s="7"/>
    </row>
    <row r="886">
      <c r="A886" s="7"/>
      <c r="B886" s="7"/>
      <c r="C886" s="7"/>
      <c r="D886" s="7"/>
      <c r="E886" s="7"/>
      <c r="F886" s="7"/>
      <c r="G886" s="7"/>
    </row>
    <row r="887">
      <c r="A887" s="7"/>
      <c r="B887" s="7"/>
      <c r="C887" s="7"/>
      <c r="D887" s="7"/>
      <c r="E887" s="7"/>
      <c r="F887" s="7"/>
      <c r="G887" s="7"/>
    </row>
    <row r="888">
      <c r="A888" s="7"/>
      <c r="B888" s="7"/>
      <c r="C888" s="7"/>
      <c r="D888" s="7"/>
      <c r="E888" s="7"/>
      <c r="F888" s="7"/>
      <c r="G888" s="7"/>
    </row>
    <row r="889">
      <c r="A889" s="7"/>
      <c r="B889" s="7"/>
      <c r="C889" s="7"/>
      <c r="D889" s="7"/>
      <c r="E889" s="7"/>
      <c r="F889" s="7"/>
      <c r="G889" s="7"/>
    </row>
    <row r="890">
      <c r="A890" s="7"/>
      <c r="B890" s="7"/>
      <c r="C890" s="7"/>
      <c r="D890" s="7"/>
      <c r="E890" s="7"/>
      <c r="F890" s="7"/>
      <c r="G890" s="7"/>
    </row>
    <row r="891">
      <c r="A891" s="7"/>
      <c r="B891" s="7"/>
      <c r="C891" s="7"/>
      <c r="D891" s="7"/>
      <c r="E891" s="7"/>
      <c r="F891" s="7"/>
      <c r="G891" s="7"/>
    </row>
    <row r="892">
      <c r="A892" s="7"/>
      <c r="B892" s="7"/>
      <c r="C892" s="7"/>
      <c r="D892" s="7"/>
      <c r="E892" s="7"/>
      <c r="F892" s="7"/>
      <c r="G892" s="7"/>
    </row>
    <row r="893">
      <c r="A893" s="7"/>
      <c r="B893" s="7"/>
      <c r="C893" s="7"/>
      <c r="D893" s="7"/>
      <c r="E893" s="7"/>
      <c r="F893" s="7"/>
      <c r="G893" s="7"/>
    </row>
    <row r="894">
      <c r="A894" s="7"/>
      <c r="B894" s="7"/>
      <c r="C894" s="7"/>
      <c r="D894" s="7"/>
      <c r="E894" s="7"/>
      <c r="F894" s="7"/>
      <c r="G894" s="7"/>
    </row>
    <row r="895">
      <c r="A895" s="7"/>
      <c r="B895" s="7"/>
      <c r="C895" s="7"/>
      <c r="D895" s="7"/>
      <c r="E895" s="7"/>
      <c r="F895" s="7"/>
      <c r="G895" s="7"/>
    </row>
    <row r="896">
      <c r="A896" s="7"/>
      <c r="B896" s="7"/>
      <c r="C896" s="7"/>
      <c r="D896" s="7"/>
      <c r="E896" s="7"/>
      <c r="F896" s="7"/>
      <c r="G896" s="7"/>
    </row>
    <row r="897">
      <c r="A897" s="7"/>
      <c r="B897" s="7"/>
      <c r="C897" s="7"/>
      <c r="D897" s="7"/>
      <c r="E897" s="7"/>
      <c r="F897" s="7"/>
      <c r="G897" s="7"/>
    </row>
    <row r="898">
      <c r="A898" s="7"/>
      <c r="B898" s="7"/>
      <c r="C898" s="7"/>
      <c r="D898" s="7"/>
      <c r="E898" s="7"/>
      <c r="F898" s="7"/>
      <c r="G898" s="7"/>
    </row>
    <row r="899">
      <c r="A899" s="7"/>
      <c r="B899" s="7"/>
      <c r="C899" s="7"/>
      <c r="D899" s="7"/>
      <c r="E899" s="7"/>
      <c r="F899" s="7"/>
      <c r="G899" s="7"/>
    </row>
    <row r="900">
      <c r="A900" s="7"/>
      <c r="B900" s="7"/>
      <c r="C900" s="7"/>
      <c r="D900" s="7"/>
      <c r="E900" s="7"/>
      <c r="F900" s="7"/>
      <c r="G900" s="7"/>
    </row>
    <row r="901">
      <c r="A901" s="7"/>
      <c r="B901" s="7"/>
      <c r="C901" s="7"/>
      <c r="D901" s="7"/>
      <c r="E901" s="7"/>
      <c r="F901" s="7"/>
      <c r="G901" s="7"/>
    </row>
    <row r="902">
      <c r="A902" s="7"/>
      <c r="B902" s="7"/>
      <c r="C902" s="7"/>
      <c r="D902" s="7"/>
      <c r="E902" s="7"/>
      <c r="F902" s="7"/>
      <c r="G902" s="7"/>
    </row>
    <row r="903">
      <c r="A903" s="7"/>
      <c r="B903" s="7"/>
      <c r="C903" s="7"/>
      <c r="D903" s="7"/>
      <c r="E903" s="7"/>
      <c r="F903" s="7"/>
      <c r="G903" s="7"/>
    </row>
    <row r="904">
      <c r="A904" s="7"/>
      <c r="B904" s="7"/>
      <c r="C904" s="7"/>
      <c r="D904" s="7"/>
      <c r="E904" s="7"/>
      <c r="F904" s="7"/>
      <c r="G904" s="7"/>
    </row>
    <row r="905">
      <c r="A905" s="7"/>
      <c r="B905" s="7"/>
      <c r="C905" s="7"/>
      <c r="D905" s="7"/>
      <c r="E905" s="7"/>
      <c r="F905" s="7"/>
      <c r="G905" s="7"/>
    </row>
    <row r="906">
      <c r="A906" s="7"/>
      <c r="B906" s="7"/>
      <c r="C906" s="7"/>
      <c r="D906" s="7"/>
      <c r="E906" s="7"/>
      <c r="F906" s="7"/>
      <c r="G906" s="7"/>
    </row>
    <row r="907">
      <c r="A907" s="7"/>
      <c r="B907" s="7"/>
      <c r="C907" s="7"/>
      <c r="D907" s="7"/>
      <c r="E907" s="7"/>
      <c r="F907" s="7"/>
      <c r="G907" s="7"/>
    </row>
    <row r="908">
      <c r="A908" s="7"/>
      <c r="B908" s="7"/>
      <c r="C908" s="7"/>
      <c r="D908" s="7"/>
      <c r="E908" s="7"/>
      <c r="F908" s="7"/>
      <c r="G908" s="7"/>
    </row>
    <row r="909">
      <c r="A909" s="7"/>
      <c r="B909" s="7"/>
      <c r="C909" s="7"/>
      <c r="D909" s="7"/>
      <c r="E909" s="7"/>
      <c r="F909" s="7"/>
      <c r="G909" s="7"/>
    </row>
    <row r="910">
      <c r="A910" s="7"/>
      <c r="B910" s="7"/>
      <c r="C910" s="7"/>
      <c r="D910" s="7"/>
      <c r="E910" s="7"/>
      <c r="F910" s="7"/>
      <c r="G910" s="7"/>
    </row>
    <row r="911">
      <c r="A911" s="7"/>
      <c r="B911" s="7"/>
      <c r="C911" s="7"/>
      <c r="D911" s="7"/>
      <c r="E911" s="7"/>
      <c r="F911" s="7"/>
      <c r="G911" s="7"/>
    </row>
    <row r="912">
      <c r="A912" s="7"/>
      <c r="B912" s="7"/>
      <c r="C912" s="7"/>
      <c r="D912" s="7"/>
      <c r="E912" s="7"/>
      <c r="F912" s="7"/>
      <c r="G912" s="7"/>
    </row>
    <row r="913">
      <c r="A913" s="7"/>
      <c r="B913" s="7"/>
      <c r="C913" s="7"/>
      <c r="D913" s="7"/>
      <c r="E913" s="7"/>
      <c r="F913" s="7"/>
      <c r="G913" s="7"/>
    </row>
    <row r="914">
      <c r="A914" s="7"/>
      <c r="B914" s="7"/>
      <c r="C914" s="7"/>
      <c r="D914" s="7"/>
      <c r="E914" s="7"/>
      <c r="F914" s="7"/>
      <c r="G914" s="7"/>
    </row>
    <row r="915">
      <c r="A915" s="7"/>
      <c r="B915" s="7"/>
      <c r="C915" s="7"/>
      <c r="D915" s="7"/>
      <c r="E915" s="7"/>
      <c r="F915" s="7"/>
      <c r="G915" s="7"/>
    </row>
    <row r="916">
      <c r="A916" s="7"/>
      <c r="B916" s="7"/>
      <c r="C916" s="7"/>
      <c r="D916" s="7"/>
      <c r="E916" s="7"/>
      <c r="F916" s="7"/>
      <c r="G916" s="7"/>
    </row>
    <row r="917">
      <c r="A917" s="7"/>
      <c r="B917" s="7"/>
      <c r="C917" s="7"/>
      <c r="D917" s="7"/>
      <c r="E917" s="7"/>
      <c r="F917" s="7"/>
      <c r="G917" s="7"/>
    </row>
    <row r="918">
      <c r="A918" s="7"/>
      <c r="B918" s="7"/>
      <c r="C918" s="7"/>
      <c r="D918" s="7"/>
      <c r="E918" s="7"/>
      <c r="F918" s="7"/>
      <c r="G918" s="7"/>
    </row>
    <row r="919">
      <c r="A919" s="7"/>
      <c r="B919" s="7"/>
      <c r="C919" s="7"/>
      <c r="D919" s="7"/>
      <c r="E919" s="7"/>
      <c r="F919" s="7"/>
      <c r="G919" s="7"/>
    </row>
    <row r="920">
      <c r="A920" s="7"/>
      <c r="B920" s="7"/>
      <c r="C920" s="7"/>
      <c r="D920" s="7"/>
      <c r="E920" s="7"/>
      <c r="F920" s="7"/>
      <c r="G920" s="7"/>
    </row>
    <row r="921">
      <c r="A921" s="7"/>
      <c r="B921" s="7"/>
      <c r="C921" s="7"/>
      <c r="D921" s="7"/>
      <c r="E921" s="7"/>
      <c r="F921" s="7"/>
      <c r="G921" s="7"/>
    </row>
    <row r="922">
      <c r="A922" s="7"/>
      <c r="B922" s="7"/>
      <c r="C922" s="7"/>
      <c r="D922" s="7"/>
      <c r="E922" s="7"/>
      <c r="F922" s="7"/>
      <c r="G922" s="7"/>
    </row>
    <row r="923">
      <c r="A923" s="7"/>
      <c r="B923" s="7"/>
      <c r="C923" s="7"/>
      <c r="D923" s="7"/>
      <c r="E923" s="7"/>
      <c r="F923" s="7"/>
      <c r="G923" s="7"/>
    </row>
    <row r="924">
      <c r="A924" s="7"/>
      <c r="B924" s="7"/>
      <c r="C924" s="7"/>
      <c r="D924" s="7"/>
      <c r="E924" s="7"/>
      <c r="F924" s="7"/>
      <c r="G924" s="7"/>
    </row>
    <row r="925">
      <c r="A925" s="7"/>
      <c r="B925" s="7"/>
      <c r="C925" s="7"/>
      <c r="D925" s="7"/>
      <c r="E925" s="7"/>
      <c r="F925" s="7"/>
      <c r="G925" s="7"/>
    </row>
    <row r="926">
      <c r="A926" s="7"/>
      <c r="B926" s="7"/>
      <c r="C926" s="7"/>
      <c r="D926" s="7"/>
      <c r="E926" s="7"/>
      <c r="F926" s="7"/>
      <c r="G926" s="7"/>
    </row>
    <row r="927">
      <c r="A927" s="7"/>
      <c r="B927" s="7"/>
      <c r="C927" s="7"/>
      <c r="D927" s="7"/>
      <c r="E927" s="7"/>
      <c r="F927" s="7"/>
      <c r="G927" s="7"/>
    </row>
    <row r="928">
      <c r="A928" s="7"/>
      <c r="B928" s="7"/>
      <c r="C928" s="7"/>
      <c r="D928" s="7"/>
      <c r="E928" s="7"/>
      <c r="F928" s="7"/>
      <c r="G928" s="7"/>
    </row>
    <row r="929">
      <c r="A929" s="7"/>
      <c r="B929" s="7"/>
      <c r="C929" s="7"/>
      <c r="D929" s="7"/>
      <c r="E929" s="7"/>
      <c r="F929" s="7"/>
      <c r="G929" s="7"/>
    </row>
    <row r="930">
      <c r="A930" s="7"/>
      <c r="B930" s="7"/>
      <c r="C930" s="7"/>
      <c r="D930" s="7"/>
      <c r="E930" s="7"/>
      <c r="F930" s="7"/>
      <c r="G930" s="7"/>
    </row>
    <row r="931">
      <c r="A931" s="7"/>
      <c r="B931" s="7"/>
      <c r="C931" s="7"/>
      <c r="D931" s="7"/>
      <c r="E931" s="7"/>
      <c r="F931" s="7"/>
      <c r="G931" s="7"/>
    </row>
    <row r="932">
      <c r="A932" s="7"/>
      <c r="B932" s="7"/>
      <c r="C932" s="7"/>
      <c r="D932" s="7"/>
      <c r="E932" s="7"/>
      <c r="F932" s="7"/>
      <c r="G932" s="7"/>
    </row>
    <row r="933">
      <c r="A933" s="7"/>
      <c r="B933" s="7"/>
      <c r="C933" s="7"/>
      <c r="D933" s="7"/>
      <c r="E933" s="7"/>
      <c r="F933" s="7"/>
      <c r="G933" s="7"/>
    </row>
    <row r="934">
      <c r="A934" s="7"/>
      <c r="B934" s="7"/>
      <c r="C934" s="7"/>
      <c r="D934" s="7"/>
      <c r="E934" s="7"/>
      <c r="F934" s="7"/>
      <c r="G934" s="7"/>
    </row>
    <row r="935">
      <c r="A935" s="7"/>
      <c r="B935" s="7"/>
      <c r="C935" s="7"/>
      <c r="D935" s="7"/>
      <c r="E935" s="7"/>
      <c r="F935" s="7"/>
      <c r="G935" s="7"/>
    </row>
    <row r="936">
      <c r="A936" s="7"/>
      <c r="B936" s="7"/>
      <c r="C936" s="7"/>
      <c r="D936" s="7"/>
      <c r="E936" s="7"/>
      <c r="F936" s="7"/>
      <c r="G936" s="7"/>
    </row>
    <row r="937">
      <c r="A937" s="7"/>
      <c r="B937" s="7"/>
      <c r="C937" s="7"/>
      <c r="D937" s="7"/>
      <c r="E937" s="7"/>
      <c r="F937" s="7"/>
      <c r="G937" s="7"/>
    </row>
    <row r="938">
      <c r="A938" s="7"/>
      <c r="B938" s="7"/>
      <c r="C938" s="7"/>
      <c r="D938" s="7"/>
      <c r="E938" s="7"/>
      <c r="F938" s="7"/>
      <c r="G938" s="7"/>
    </row>
    <row r="939">
      <c r="A939" s="7"/>
      <c r="B939" s="7"/>
      <c r="C939" s="7"/>
      <c r="D939" s="7"/>
      <c r="E939" s="7"/>
      <c r="F939" s="7"/>
      <c r="G939" s="7"/>
    </row>
    <row r="940">
      <c r="A940" s="7"/>
      <c r="B940" s="7"/>
      <c r="C940" s="7"/>
      <c r="D940" s="7"/>
      <c r="E940" s="7"/>
      <c r="F940" s="7"/>
      <c r="G940" s="7"/>
    </row>
    <row r="941">
      <c r="A941" s="7"/>
      <c r="B941" s="7"/>
      <c r="C941" s="7"/>
      <c r="D941" s="7"/>
      <c r="E941" s="7"/>
      <c r="F941" s="7"/>
      <c r="G941" s="7"/>
    </row>
    <row r="942">
      <c r="A942" s="7"/>
      <c r="B942" s="7"/>
      <c r="C942" s="7"/>
      <c r="D942" s="7"/>
      <c r="E942" s="7"/>
      <c r="F942" s="7"/>
      <c r="G942" s="7"/>
    </row>
    <row r="943">
      <c r="A943" s="7"/>
      <c r="B943" s="7"/>
      <c r="C943" s="7"/>
      <c r="D943" s="7"/>
      <c r="E943" s="7"/>
      <c r="F943" s="7"/>
      <c r="G943" s="7"/>
    </row>
    <row r="944">
      <c r="A944" s="7"/>
      <c r="B944" s="7"/>
      <c r="C944" s="7"/>
      <c r="D944" s="7"/>
      <c r="E944" s="7"/>
      <c r="F944" s="7"/>
      <c r="G944" s="7"/>
    </row>
    <row r="945">
      <c r="A945" s="7"/>
      <c r="B945" s="7"/>
      <c r="C945" s="7"/>
      <c r="D945" s="7"/>
      <c r="E945" s="7"/>
      <c r="F945" s="7"/>
      <c r="G945" s="7"/>
    </row>
    <row r="946">
      <c r="A946" s="7"/>
      <c r="B946" s="7"/>
      <c r="C946" s="7"/>
      <c r="D946" s="7"/>
      <c r="E946" s="7"/>
      <c r="F946" s="7"/>
      <c r="G946" s="7"/>
    </row>
    <row r="947">
      <c r="A947" s="7"/>
      <c r="B947" s="7"/>
      <c r="C947" s="7"/>
      <c r="D947" s="7"/>
      <c r="E947" s="7"/>
      <c r="F947" s="7"/>
      <c r="G947" s="7"/>
    </row>
    <row r="948">
      <c r="A948" s="7"/>
      <c r="B948" s="7"/>
      <c r="C948" s="7"/>
      <c r="D948" s="7"/>
      <c r="E948" s="7"/>
      <c r="F948" s="7"/>
      <c r="G948" s="7"/>
    </row>
    <row r="949">
      <c r="A949" s="7"/>
      <c r="B949" s="7"/>
      <c r="C949" s="7"/>
      <c r="D949" s="7"/>
      <c r="E949" s="7"/>
      <c r="F949" s="7"/>
      <c r="G949" s="7"/>
    </row>
    <row r="950">
      <c r="A950" s="7"/>
      <c r="B950" s="7"/>
      <c r="C950" s="7"/>
      <c r="D950" s="7"/>
      <c r="E950" s="7"/>
      <c r="F950" s="7"/>
      <c r="G950" s="7"/>
    </row>
    <row r="951">
      <c r="A951" s="7"/>
      <c r="B951" s="7"/>
      <c r="C951" s="7"/>
      <c r="D951" s="7"/>
      <c r="E951" s="7"/>
      <c r="F951" s="7"/>
      <c r="G951" s="7"/>
    </row>
    <row r="952">
      <c r="A952" s="7"/>
      <c r="B952" s="7"/>
      <c r="C952" s="7"/>
      <c r="D952" s="7"/>
      <c r="E952" s="7"/>
      <c r="F952" s="7"/>
      <c r="G952" s="7"/>
    </row>
    <row r="953">
      <c r="A953" s="7"/>
      <c r="B953" s="7"/>
      <c r="C953" s="7"/>
      <c r="D953" s="7"/>
      <c r="E953" s="7"/>
      <c r="F953" s="7"/>
      <c r="G953" s="7"/>
    </row>
    <row r="954">
      <c r="A954" s="7"/>
      <c r="B954" s="7"/>
      <c r="C954" s="7"/>
      <c r="D954" s="7"/>
      <c r="E954" s="7"/>
      <c r="F954" s="7"/>
      <c r="G954" s="7"/>
    </row>
    <row r="955">
      <c r="A955" s="7"/>
      <c r="B955" s="7"/>
      <c r="C955" s="7"/>
      <c r="D955" s="7"/>
      <c r="E955" s="7"/>
      <c r="F955" s="7"/>
      <c r="G955" s="7"/>
    </row>
    <row r="956">
      <c r="A956" s="7"/>
      <c r="B956" s="7"/>
      <c r="C956" s="7"/>
      <c r="D956" s="7"/>
      <c r="E956" s="7"/>
      <c r="F956" s="7"/>
      <c r="G956" s="7"/>
    </row>
    <row r="957">
      <c r="A957" s="7"/>
      <c r="B957" s="7"/>
      <c r="C957" s="7"/>
      <c r="D957" s="7"/>
      <c r="E957" s="7"/>
      <c r="F957" s="7"/>
      <c r="G957" s="7"/>
    </row>
    <row r="958">
      <c r="A958" s="7"/>
      <c r="B958" s="7"/>
      <c r="C958" s="7"/>
      <c r="D958" s="7"/>
      <c r="E958" s="7"/>
      <c r="F958" s="7"/>
      <c r="G958" s="7"/>
    </row>
    <row r="959">
      <c r="A959" s="7"/>
      <c r="B959" s="7"/>
      <c r="C959" s="7"/>
      <c r="D959" s="7"/>
      <c r="E959" s="7"/>
      <c r="F959" s="7"/>
      <c r="G959" s="7"/>
    </row>
    <row r="960">
      <c r="A960" s="7"/>
      <c r="B960" s="7"/>
      <c r="C960" s="7"/>
      <c r="D960" s="7"/>
      <c r="E960" s="7"/>
      <c r="F960" s="7"/>
      <c r="G960" s="7"/>
    </row>
    <row r="961">
      <c r="A961" s="7"/>
      <c r="B961" s="7"/>
      <c r="C961" s="7"/>
      <c r="D961" s="7"/>
      <c r="E961" s="7"/>
      <c r="F961" s="7"/>
      <c r="G961" s="7"/>
    </row>
    <row r="962">
      <c r="A962" s="7"/>
      <c r="B962" s="7"/>
      <c r="C962" s="7"/>
      <c r="D962" s="7"/>
      <c r="E962" s="7"/>
      <c r="F962" s="7"/>
      <c r="G962" s="7"/>
    </row>
    <row r="963">
      <c r="A963" s="7"/>
      <c r="B963" s="7"/>
      <c r="C963" s="7"/>
      <c r="D963" s="7"/>
      <c r="E963" s="7"/>
      <c r="F963" s="7"/>
      <c r="G963" s="7"/>
    </row>
    <row r="964">
      <c r="A964" s="7"/>
      <c r="B964" s="7"/>
      <c r="C964" s="7"/>
      <c r="D964" s="7"/>
      <c r="E964" s="7"/>
      <c r="F964" s="7"/>
      <c r="G964" s="7"/>
    </row>
    <row r="965">
      <c r="A965" s="7"/>
      <c r="B965" s="7"/>
      <c r="C965" s="7"/>
      <c r="D965" s="7"/>
      <c r="E965" s="7"/>
      <c r="F965" s="7"/>
      <c r="G965" s="7"/>
    </row>
    <row r="966">
      <c r="A966" s="7"/>
      <c r="B966" s="7"/>
      <c r="C966" s="7"/>
      <c r="D966" s="7"/>
      <c r="E966" s="7"/>
      <c r="F966" s="7"/>
      <c r="G966" s="7"/>
    </row>
    <row r="967">
      <c r="A967" s="7"/>
      <c r="B967" s="7"/>
      <c r="C967" s="7"/>
      <c r="D967" s="7"/>
      <c r="E967" s="7"/>
      <c r="F967" s="7"/>
      <c r="G967" s="7"/>
    </row>
    <row r="968">
      <c r="A968" s="7"/>
      <c r="B968" s="7"/>
      <c r="C968" s="7"/>
      <c r="D968" s="7"/>
      <c r="E968" s="7"/>
      <c r="F968" s="7"/>
      <c r="G968" s="7"/>
    </row>
    <row r="969">
      <c r="A969" s="7"/>
      <c r="B969" s="7"/>
      <c r="C969" s="7"/>
      <c r="D969" s="7"/>
      <c r="E969" s="7"/>
      <c r="F969" s="7"/>
      <c r="G969" s="7"/>
    </row>
    <row r="970">
      <c r="A970" s="7"/>
      <c r="B970" s="7"/>
      <c r="C970" s="7"/>
      <c r="D970" s="7"/>
      <c r="E970" s="7"/>
      <c r="F970" s="7"/>
      <c r="G970" s="7"/>
    </row>
    <row r="971">
      <c r="A971" s="7"/>
      <c r="B971" s="7"/>
      <c r="C971" s="7"/>
      <c r="D971" s="7"/>
      <c r="E971" s="7"/>
      <c r="F971" s="7"/>
      <c r="G971" s="7"/>
    </row>
    <row r="972">
      <c r="A972" s="7"/>
      <c r="B972" s="7"/>
      <c r="C972" s="7"/>
      <c r="D972" s="7"/>
      <c r="E972" s="7"/>
      <c r="F972" s="7"/>
      <c r="G972" s="7"/>
    </row>
    <row r="973">
      <c r="A973" s="7"/>
      <c r="B973" s="7"/>
      <c r="C973" s="7"/>
      <c r="D973" s="7"/>
      <c r="E973" s="7"/>
      <c r="F973" s="7"/>
      <c r="G973" s="7"/>
    </row>
    <row r="974">
      <c r="A974" s="7"/>
      <c r="B974" s="7"/>
      <c r="C974" s="7"/>
      <c r="D974" s="7"/>
      <c r="E974" s="7"/>
      <c r="F974" s="7"/>
      <c r="G974" s="7"/>
    </row>
    <row r="975">
      <c r="A975" s="7"/>
      <c r="B975" s="7"/>
      <c r="C975" s="7"/>
      <c r="D975" s="7"/>
      <c r="E975" s="7"/>
      <c r="F975" s="7"/>
      <c r="G975" s="7"/>
    </row>
    <row r="976">
      <c r="A976" s="7"/>
      <c r="B976" s="7"/>
      <c r="C976" s="7"/>
      <c r="D976" s="7"/>
      <c r="E976" s="7"/>
      <c r="F976" s="7"/>
      <c r="G976" s="7"/>
    </row>
    <row r="977">
      <c r="A977" s="7"/>
      <c r="B977" s="7"/>
      <c r="C977" s="7"/>
      <c r="D977" s="7"/>
      <c r="E977" s="7"/>
      <c r="F977" s="7"/>
      <c r="G977" s="7"/>
    </row>
    <row r="978">
      <c r="A978" s="7"/>
      <c r="B978" s="7"/>
      <c r="C978" s="7"/>
      <c r="D978" s="7"/>
      <c r="E978" s="7"/>
      <c r="F978" s="7"/>
      <c r="G978" s="7"/>
    </row>
    <row r="979">
      <c r="A979" s="7"/>
      <c r="B979" s="7"/>
      <c r="C979" s="7"/>
      <c r="D979" s="7"/>
      <c r="E979" s="7"/>
      <c r="F979" s="7"/>
      <c r="G979" s="7"/>
    </row>
    <row r="980">
      <c r="A980" s="7"/>
      <c r="B980" s="7"/>
      <c r="C980" s="7"/>
      <c r="D980" s="7"/>
      <c r="E980" s="7"/>
      <c r="F980" s="7"/>
      <c r="G980" s="7"/>
    </row>
    <row r="981">
      <c r="A981" s="7"/>
      <c r="B981" s="7"/>
      <c r="C981" s="7"/>
      <c r="D981" s="7"/>
      <c r="E981" s="7"/>
      <c r="F981" s="7"/>
      <c r="G981" s="7"/>
    </row>
    <row r="982">
      <c r="A982" s="7"/>
      <c r="B982" s="7"/>
      <c r="C982" s="7"/>
      <c r="D982" s="7"/>
      <c r="E982" s="7"/>
      <c r="F982" s="7"/>
      <c r="G982" s="7"/>
    </row>
    <row r="983">
      <c r="A983" s="7"/>
      <c r="B983" s="7"/>
      <c r="C983" s="7"/>
      <c r="D983" s="7"/>
      <c r="E983" s="7"/>
      <c r="F983" s="7"/>
      <c r="G983" s="7"/>
    </row>
    <row r="984">
      <c r="A984" s="7"/>
      <c r="B984" s="7"/>
      <c r="C984" s="7"/>
      <c r="D984" s="7"/>
      <c r="E984" s="7"/>
      <c r="F984" s="7"/>
      <c r="G984" s="7"/>
    </row>
    <row r="985">
      <c r="A985" s="7"/>
      <c r="B985" s="7"/>
      <c r="C985" s="7"/>
      <c r="D985" s="7"/>
      <c r="E985" s="7"/>
      <c r="F985" s="7"/>
      <c r="G985" s="7"/>
    </row>
    <row r="986">
      <c r="A986" s="7"/>
      <c r="B986" s="7"/>
      <c r="C986" s="7"/>
      <c r="D986" s="7"/>
      <c r="E986" s="7"/>
      <c r="F986" s="7"/>
      <c r="G986" s="7"/>
    </row>
    <row r="987">
      <c r="A987" s="7"/>
      <c r="B987" s="7"/>
      <c r="C987" s="7"/>
      <c r="D987" s="7"/>
      <c r="E987" s="7"/>
      <c r="F987" s="7"/>
      <c r="G987" s="7"/>
    </row>
    <row r="988">
      <c r="A988" s="7"/>
      <c r="B988" s="7"/>
      <c r="C988" s="7"/>
      <c r="D988" s="7"/>
      <c r="E988" s="7"/>
      <c r="F988" s="7"/>
      <c r="G988" s="7"/>
    </row>
    <row r="989">
      <c r="A989" s="7"/>
      <c r="B989" s="7"/>
      <c r="C989" s="7"/>
      <c r="D989" s="7"/>
      <c r="E989" s="7"/>
      <c r="F989" s="7"/>
      <c r="G989" s="7"/>
    </row>
    <row r="990">
      <c r="A990" s="7"/>
      <c r="B990" s="7"/>
      <c r="C990" s="7"/>
      <c r="D990" s="7"/>
      <c r="E990" s="7"/>
      <c r="F990" s="7"/>
      <c r="G990" s="7"/>
    </row>
    <row r="991">
      <c r="A991" s="7"/>
      <c r="B991" s="7"/>
      <c r="C991" s="7"/>
      <c r="D991" s="7"/>
      <c r="E991" s="7"/>
      <c r="F991" s="7"/>
      <c r="G991" s="7"/>
    </row>
    <row r="992">
      <c r="A992" s="7"/>
      <c r="B992" s="7"/>
      <c r="C992" s="7"/>
      <c r="D992" s="7"/>
      <c r="E992" s="7"/>
      <c r="F992" s="7"/>
      <c r="G992" s="7"/>
    </row>
    <row r="993">
      <c r="A993" s="7"/>
      <c r="B993" s="7"/>
      <c r="C993" s="7"/>
      <c r="D993" s="7"/>
      <c r="E993" s="7"/>
      <c r="F993" s="7"/>
      <c r="G993" s="7"/>
    </row>
    <row r="994">
      <c r="A994" s="7"/>
      <c r="B994" s="7"/>
      <c r="C994" s="7"/>
      <c r="D994" s="7"/>
      <c r="E994" s="7"/>
      <c r="F994" s="7"/>
      <c r="G994" s="7"/>
    </row>
    <row r="995">
      <c r="A995" s="7"/>
      <c r="B995" s="7"/>
      <c r="C995" s="7"/>
      <c r="D995" s="7"/>
      <c r="E995" s="7"/>
      <c r="F995" s="7"/>
      <c r="G995" s="7"/>
    </row>
    <row r="996">
      <c r="A996" s="7"/>
      <c r="B996" s="7"/>
      <c r="C996" s="7"/>
      <c r="D996" s="7"/>
      <c r="E996" s="7"/>
      <c r="F996" s="7"/>
      <c r="G996" s="7"/>
    </row>
    <row r="997">
      <c r="A997" s="7"/>
      <c r="B997" s="7"/>
      <c r="C997" s="7"/>
      <c r="D997" s="7"/>
      <c r="E997" s="7"/>
      <c r="F997" s="7"/>
      <c r="G997" s="7"/>
    </row>
    <row r="998">
      <c r="A998" s="7"/>
      <c r="B998" s="7"/>
      <c r="C998" s="7"/>
      <c r="D998" s="7"/>
      <c r="E998" s="7"/>
      <c r="F998" s="7"/>
      <c r="G998" s="7"/>
    </row>
    <row r="999">
      <c r="A999" s="7"/>
      <c r="B999" s="7"/>
      <c r="C999" s="7"/>
      <c r="D999" s="7"/>
      <c r="E999" s="7"/>
      <c r="F999" s="7"/>
      <c r="G999" s="7"/>
    </row>
    <row r="1000">
      <c r="A1000" s="7"/>
      <c r="B1000" s="7"/>
      <c r="C1000" s="7"/>
      <c r="D1000" s="7"/>
      <c r="E1000" s="7"/>
      <c r="F1000" s="7"/>
      <c r="G1000" s="7"/>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15.5"/>
  </cols>
  <sheetData>
    <row r="1">
      <c r="A1" s="8" t="s">
        <v>1595</v>
      </c>
      <c r="B1" s="8" t="s">
        <v>1596</v>
      </c>
      <c r="C1" s="8" t="s">
        <v>1597</v>
      </c>
      <c r="D1" s="8" t="s">
        <v>1598</v>
      </c>
      <c r="E1" s="8" t="s">
        <v>1599</v>
      </c>
      <c r="F1" s="8" t="s">
        <v>1600</v>
      </c>
      <c r="G1" s="8" t="s">
        <v>1601</v>
      </c>
      <c r="H1" s="8" t="s">
        <v>1602</v>
      </c>
      <c r="I1" s="8" t="s">
        <v>1603</v>
      </c>
    </row>
    <row r="2">
      <c r="A2" s="9"/>
      <c r="B2" s="9"/>
      <c r="C2" s="9"/>
      <c r="D2" s="9"/>
      <c r="E2" s="9"/>
      <c r="F2" s="9"/>
      <c r="G2" s="9"/>
      <c r="H2" s="9"/>
      <c r="I2" s="9"/>
    </row>
    <row r="3">
      <c r="A3" s="9"/>
      <c r="B3" s="9"/>
      <c r="C3" s="9"/>
      <c r="D3" s="9"/>
      <c r="E3" s="9"/>
      <c r="F3" s="9"/>
      <c r="G3" s="9"/>
      <c r="H3" s="9"/>
      <c r="I3" s="9"/>
    </row>
    <row r="4">
      <c r="A4" s="9"/>
      <c r="B4" s="9"/>
      <c r="C4" s="9"/>
      <c r="D4" s="9"/>
      <c r="E4" s="9"/>
      <c r="F4" s="9"/>
      <c r="G4" s="9"/>
      <c r="H4" s="9"/>
      <c r="I4" s="9"/>
    </row>
    <row r="5">
      <c r="A5" s="9"/>
      <c r="B5" s="9"/>
      <c r="C5" s="9"/>
      <c r="D5" s="9"/>
      <c r="E5" s="9"/>
      <c r="F5" s="9"/>
      <c r="G5" s="9"/>
      <c r="H5" s="9"/>
      <c r="I5" s="9"/>
    </row>
    <row r="6">
      <c r="A6" s="9"/>
      <c r="B6" s="9"/>
      <c r="C6" s="9"/>
      <c r="D6" s="9"/>
      <c r="E6" s="9"/>
      <c r="F6" s="9"/>
      <c r="G6" s="9"/>
      <c r="H6" s="9"/>
      <c r="I6" s="9"/>
    </row>
    <row r="7">
      <c r="A7" s="9"/>
      <c r="B7" s="9"/>
      <c r="C7" s="9"/>
      <c r="D7" s="9"/>
      <c r="E7" s="9"/>
      <c r="F7" s="9"/>
      <c r="G7" s="9"/>
      <c r="H7" s="9"/>
      <c r="I7" s="9"/>
    </row>
    <row r="8">
      <c r="A8" s="9"/>
      <c r="B8" s="9"/>
      <c r="C8" s="9"/>
      <c r="D8" s="9"/>
      <c r="E8" s="9"/>
      <c r="F8" s="9"/>
      <c r="G8" s="9"/>
      <c r="H8" s="9"/>
      <c r="I8" s="9"/>
    </row>
    <row r="9">
      <c r="A9" s="9"/>
      <c r="B9" s="9"/>
      <c r="C9" s="9"/>
      <c r="D9" s="9"/>
      <c r="E9" s="9"/>
      <c r="F9" s="9"/>
      <c r="G9" s="9"/>
      <c r="H9" s="9"/>
      <c r="I9" s="9"/>
    </row>
    <row r="10">
      <c r="A10" s="9"/>
      <c r="B10" s="9"/>
      <c r="C10" s="9"/>
      <c r="D10" s="9"/>
      <c r="E10" s="9"/>
      <c r="F10" s="9"/>
      <c r="G10" s="9"/>
      <c r="H10" s="9"/>
      <c r="I10" s="9"/>
    </row>
    <row r="11">
      <c r="A11" s="9"/>
      <c r="B11" s="9"/>
      <c r="C11" s="9"/>
      <c r="D11" s="9"/>
      <c r="E11" s="9"/>
      <c r="F11" s="9"/>
      <c r="G11" s="9"/>
      <c r="H11" s="9"/>
      <c r="I11" s="9"/>
    </row>
    <row r="12">
      <c r="A12" s="9"/>
      <c r="B12" s="9"/>
      <c r="C12" s="9"/>
      <c r="D12" s="9"/>
      <c r="E12" s="9"/>
      <c r="F12" s="9"/>
      <c r="G12" s="9"/>
      <c r="H12" s="9"/>
      <c r="I12" s="9"/>
    </row>
    <row r="13">
      <c r="A13" s="9"/>
      <c r="B13" s="9"/>
      <c r="C13" s="9"/>
      <c r="D13" s="9"/>
      <c r="E13" s="9"/>
      <c r="F13" s="9"/>
      <c r="G13" s="9"/>
      <c r="H13" s="9"/>
      <c r="I13" s="9"/>
    </row>
    <row r="14">
      <c r="A14" s="9"/>
      <c r="B14" s="9"/>
      <c r="C14" s="9"/>
      <c r="D14" s="9"/>
      <c r="E14" s="9"/>
      <c r="F14" s="9"/>
      <c r="G14" s="9"/>
      <c r="H14" s="9"/>
      <c r="I14" s="9"/>
    </row>
    <row r="15">
      <c r="A15" s="9"/>
      <c r="B15" s="9"/>
      <c r="C15" s="9"/>
      <c r="D15" s="9"/>
      <c r="E15" s="9"/>
      <c r="F15" s="9"/>
      <c r="G15" s="9"/>
      <c r="H15" s="9"/>
      <c r="I15" s="9"/>
    </row>
    <row r="16">
      <c r="A16" s="9"/>
      <c r="B16" s="9"/>
      <c r="C16" s="9"/>
      <c r="D16" s="9"/>
      <c r="E16" s="9"/>
      <c r="F16" s="9"/>
      <c r="G16" s="9"/>
      <c r="H16" s="9"/>
      <c r="I16" s="9"/>
    </row>
    <row r="17">
      <c r="A17" s="9"/>
      <c r="B17" s="9"/>
      <c r="C17" s="9"/>
      <c r="D17" s="9"/>
      <c r="E17" s="9"/>
      <c r="F17" s="9"/>
      <c r="G17" s="9"/>
      <c r="H17" s="9"/>
      <c r="I17" s="9"/>
    </row>
    <row r="18">
      <c r="A18" s="9"/>
      <c r="B18" s="9"/>
      <c r="C18" s="9"/>
      <c r="D18" s="9"/>
      <c r="E18" s="9"/>
      <c r="F18" s="9"/>
      <c r="G18" s="9"/>
      <c r="H18" s="9"/>
      <c r="I18" s="9"/>
    </row>
    <row r="19">
      <c r="A19" s="9"/>
      <c r="B19" s="9"/>
      <c r="C19" s="9"/>
      <c r="D19" s="9"/>
      <c r="E19" s="9"/>
      <c r="F19" s="9"/>
      <c r="G19" s="9"/>
      <c r="H19" s="9"/>
      <c r="I19" s="9"/>
    </row>
    <row r="20">
      <c r="A20" s="9"/>
      <c r="B20" s="9"/>
      <c r="C20" s="9"/>
      <c r="D20" s="9"/>
      <c r="E20" s="9"/>
      <c r="F20" s="9"/>
      <c r="G20" s="9"/>
      <c r="H20" s="9"/>
      <c r="I20" s="9"/>
    </row>
    <row r="21">
      <c r="A21" s="9"/>
      <c r="B21" s="9"/>
      <c r="C21" s="9"/>
      <c r="D21" s="9"/>
      <c r="E21" s="9"/>
      <c r="F21" s="9"/>
      <c r="G21" s="9"/>
      <c r="H21" s="9"/>
      <c r="I21" s="9"/>
    </row>
    <row r="22">
      <c r="A22" s="9"/>
      <c r="B22" s="9"/>
      <c r="C22" s="9"/>
      <c r="D22" s="9"/>
      <c r="E22" s="9"/>
      <c r="F22" s="9"/>
      <c r="G22" s="9"/>
      <c r="H22" s="9"/>
      <c r="I22" s="9"/>
    </row>
    <row r="23">
      <c r="A23" s="9"/>
      <c r="B23" s="9"/>
      <c r="C23" s="9"/>
      <c r="D23" s="9"/>
      <c r="E23" s="9"/>
      <c r="F23" s="9"/>
      <c r="G23" s="9"/>
      <c r="H23" s="9"/>
      <c r="I23" s="9"/>
    </row>
    <row r="24">
      <c r="A24" s="9"/>
      <c r="B24" s="9"/>
      <c r="C24" s="9"/>
      <c r="D24" s="9"/>
      <c r="E24" s="9"/>
      <c r="F24" s="9"/>
      <c r="G24" s="9"/>
      <c r="H24" s="9"/>
      <c r="I24" s="9"/>
    </row>
    <row r="25">
      <c r="A25" s="9"/>
      <c r="B25" s="9"/>
      <c r="C25" s="9"/>
      <c r="D25" s="9"/>
      <c r="E25" s="9"/>
      <c r="F25" s="9"/>
      <c r="G25" s="9"/>
      <c r="H25" s="9"/>
      <c r="I25" s="9"/>
    </row>
    <row r="26">
      <c r="A26" s="9"/>
      <c r="B26" s="9"/>
      <c r="C26" s="9"/>
      <c r="D26" s="9"/>
      <c r="E26" s="9"/>
      <c r="F26" s="9"/>
      <c r="G26" s="9"/>
      <c r="H26" s="9"/>
      <c r="I26" s="9"/>
    </row>
    <row r="27">
      <c r="A27" s="9"/>
      <c r="B27" s="9"/>
      <c r="C27" s="9"/>
      <c r="D27" s="9"/>
      <c r="E27" s="9"/>
      <c r="F27" s="9"/>
      <c r="G27" s="9"/>
      <c r="H27" s="9"/>
      <c r="I27" s="9"/>
    </row>
    <row r="28">
      <c r="A28" s="9"/>
      <c r="B28" s="9"/>
      <c r="C28" s="9"/>
      <c r="D28" s="9"/>
      <c r="E28" s="9"/>
      <c r="F28" s="9"/>
      <c r="G28" s="9"/>
      <c r="H28" s="9"/>
      <c r="I28" s="9"/>
    </row>
    <row r="29">
      <c r="A29" s="9"/>
      <c r="B29" s="9"/>
      <c r="C29" s="9"/>
      <c r="D29" s="9"/>
      <c r="E29" s="9"/>
      <c r="F29" s="9"/>
      <c r="G29" s="9"/>
      <c r="H29" s="9"/>
      <c r="I29" s="9"/>
    </row>
    <row r="30">
      <c r="A30" s="9"/>
      <c r="B30" s="9"/>
      <c r="C30" s="9"/>
      <c r="D30" s="9"/>
      <c r="E30" s="9"/>
      <c r="F30" s="9"/>
      <c r="G30" s="9"/>
      <c r="H30" s="9"/>
      <c r="I30" s="9"/>
    </row>
    <row r="31">
      <c r="A31" s="9"/>
      <c r="B31" s="9"/>
      <c r="C31" s="9"/>
      <c r="D31" s="9"/>
      <c r="E31" s="9"/>
      <c r="F31" s="9"/>
      <c r="G31" s="9"/>
      <c r="H31" s="9"/>
      <c r="I31" s="9"/>
    </row>
    <row r="32">
      <c r="A32" s="9"/>
      <c r="B32" s="9"/>
      <c r="C32" s="9"/>
      <c r="D32" s="9"/>
      <c r="E32" s="9"/>
      <c r="F32" s="9"/>
      <c r="G32" s="9"/>
      <c r="H32" s="9"/>
      <c r="I32" s="9"/>
    </row>
    <row r="33">
      <c r="A33" s="9"/>
      <c r="B33" s="9"/>
      <c r="C33" s="9"/>
      <c r="D33" s="9"/>
      <c r="E33" s="9"/>
      <c r="F33" s="9"/>
      <c r="G33" s="9"/>
      <c r="H33" s="9"/>
      <c r="I33" s="9"/>
    </row>
    <row r="34">
      <c r="A34" s="9"/>
      <c r="B34" s="9"/>
      <c r="C34" s="9"/>
      <c r="D34" s="9"/>
      <c r="E34" s="9"/>
      <c r="F34" s="9"/>
      <c r="G34" s="9"/>
      <c r="H34" s="9"/>
      <c r="I34" s="9"/>
    </row>
    <row r="35">
      <c r="A35" s="9"/>
      <c r="B35" s="9"/>
      <c r="C35" s="9"/>
      <c r="D35" s="9"/>
      <c r="E35" s="9"/>
      <c r="F35" s="9"/>
      <c r="G35" s="9"/>
      <c r="H35" s="9"/>
      <c r="I35" s="9"/>
    </row>
    <row r="36">
      <c r="A36" s="9"/>
      <c r="B36" s="9"/>
      <c r="C36" s="9"/>
      <c r="D36" s="9"/>
      <c r="E36" s="9"/>
      <c r="F36" s="9"/>
      <c r="G36" s="9"/>
      <c r="H36" s="9"/>
      <c r="I36" s="9"/>
    </row>
    <row r="37">
      <c r="A37" s="9"/>
      <c r="B37" s="9"/>
      <c r="C37" s="9"/>
      <c r="D37" s="9"/>
      <c r="E37" s="9"/>
      <c r="F37" s="9"/>
      <c r="G37" s="9"/>
      <c r="H37" s="9"/>
      <c r="I37" s="9"/>
    </row>
    <row r="38">
      <c r="A38" s="9"/>
      <c r="B38" s="9"/>
      <c r="C38" s="9"/>
      <c r="D38" s="9"/>
      <c r="E38" s="9"/>
      <c r="F38" s="9"/>
      <c r="G38" s="9"/>
      <c r="H38" s="9"/>
      <c r="I38" s="9"/>
    </row>
    <row r="39">
      <c r="A39" s="9"/>
      <c r="B39" s="9"/>
      <c r="C39" s="9"/>
      <c r="D39" s="9"/>
      <c r="E39" s="9"/>
      <c r="F39" s="9"/>
      <c r="G39" s="9"/>
      <c r="H39" s="9"/>
      <c r="I39" s="9"/>
    </row>
    <row r="40">
      <c r="A40" s="9"/>
      <c r="B40" s="9"/>
      <c r="C40" s="9"/>
      <c r="D40" s="9"/>
      <c r="E40" s="9"/>
      <c r="F40" s="9"/>
      <c r="G40" s="9"/>
      <c r="H40" s="9"/>
      <c r="I40" s="9"/>
    </row>
    <row r="41">
      <c r="A41" s="9"/>
      <c r="B41" s="9"/>
      <c r="C41" s="9"/>
      <c r="D41" s="9"/>
      <c r="E41" s="9"/>
      <c r="F41" s="9"/>
      <c r="G41" s="9"/>
      <c r="H41" s="9"/>
      <c r="I41" s="9"/>
    </row>
    <row r="42">
      <c r="A42" s="9"/>
      <c r="B42" s="9"/>
      <c r="C42" s="9"/>
      <c r="D42" s="9"/>
      <c r="E42" s="9"/>
      <c r="F42" s="9"/>
      <c r="G42" s="9"/>
      <c r="H42" s="9"/>
      <c r="I42" s="9"/>
    </row>
    <row r="43">
      <c r="A43" s="9"/>
      <c r="B43" s="9"/>
      <c r="C43" s="9"/>
      <c r="D43" s="9"/>
      <c r="E43" s="9"/>
      <c r="F43" s="9"/>
      <c r="G43" s="9"/>
      <c r="H43" s="9"/>
      <c r="I43" s="9"/>
    </row>
    <row r="44">
      <c r="A44" s="9"/>
      <c r="B44" s="9"/>
      <c r="C44" s="9"/>
      <c r="D44" s="9"/>
      <c r="E44" s="9"/>
      <c r="F44" s="9"/>
      <c r="G44" s="9"/>
      <c r="H44" s="9"/>
      <c r="I44" s="9"/>
    </row>
    <row r="45">
      <c r="A45" s="9"/>
      <c r="B45" s="9"/>
      <c r="C45" s="9"/>
      <c r="D45" s="9"/>
      <c r="E45" s="9"/>
      <c r="F45" s="9"/>
      <c r="G45" s="9"/>
      <c r="H45" s="9"/>
      <c r="I45" s="9"/>
    </row>
    <row r="46">
      <c r="A46" s="9"/>
      <c r="B46" s="9"/>
      <c r="C46" s="9"/>
      <c r="D46" s="9"/>
      <c r="E46" s="9"/>
      <c r="F46" s="9"/>
      <c r="G46" s="9"/>
      <c r="H46" s="9"/>
      <c r="I46" s="9"/>
    </row>
    <row r="47">
      <c r="A47" s="9"/>
      <c r="B47" s="9"/>
      <c r="C47" s="9"/>
      <c r="D47" s="9"/>
      <c r="E47" s="9"/>
      <c r="F47" s="9"/>
      <c r="G47" s="9"/>
      <c r="H47" s="9"/>
      <c r="I47" s="9"/>
    </row>
    <row r="48">
      <c r="A48" s="9"/>
      <c r="B48" s="9"/>
      <c r="C48" s="9"/>
      <c r="D48" s="9"/>
      <c r="E48" s="9"/>
      <c r="F48" s="9"/>
      <c r="G48" s="9"/>
      <c r="H48" s="9"/>
      <c r="I48" s="9"/>
    </row>
    <row r="49">
      <c r="A49" s="9"/>
      <c r="B49" s="9"/>
      <c r="C49" s="9"/>
      <c r="D49" s="9"/>
      <c r="E49" s="9"/>
      <c r="F49" s="9"/>
      <c r="G49" s="9"/>
      <c r="H49" s="9"/>
      <c r="I49" s="9"/>
    </row>
    <row r="50">
      <c r="A50" s="9"/>
      <c r="B50" s="9"/>
      <c r="C50" s="9"/>
      <c r="D50" s="9"/>
      <c r="E50" s="9"/>
      <c r="F50" s="9"/>
      <c r="G50" s="9"/>
      <c r="H50" s="9"/>
      <c r="I50" s="9"/>
    </row>
    <row r="51">
      <c r="A51" s="9"/>
      <c r="B51" s="9"/>
      <c r="C51" s="9"/>
      <c r="D51" s="9"/>
      <c r="E51" s="9"/>
      <c r="F51" s="9"/>
      <c r="G51" s="9"/>
      <c r="H51" s="9"/>
      <c r="I51" s="9"/>
    </row>
    <row r="52">
      <c r="A52" s="9"/>
      <c r="B52" s="9"/>
      <c r="C52" s="9"/>
      <c r="D52" s="9"/>
      <c r="E52" s="9"/>
      <c r="F52" s="9"/>
      <c r="G52" s="9"/>
      <c r="H52" s="9"/>
      <c r="I52" s="9"/>
    </row>
    <row r="53">
      <c r="A53" s="9"/>
      <c r="B53" s="9"/>
      <c r="C53" s="9"/>
      <c r="D53" s="9"/>
      <c r="E53" s="9"/>
      <c r="F53" s="9"/>
      <c r="G53" s="9"/>
      <c r="H53" s="9"/>
      <c r="I53" s="9"/>
    </row>
    <row r="54">
      <c r="A54" s="9"/>
      <c r="B54" s="9"/>
      <c r="C54" s="9"/>
      <c r="D54" s="9"/>
      <c r="E54" s="9"/>
      <c r="F54" s="9"/>
      <c r="G54" s="9"/>
      <c r="H54" s="9"/>
      <c r="I54" s="9"/>
    </row>
    <row r="55">
      <c r="A55" s="9"/>
      <c r="B55" s="9"/>
      <c r="C55" s="9"/>
      <c r="D55" s="9"/>
      <c r="E55" s="9"/>
      <c r="F55" s="9"/>
      <c r="G55" s="9"/>
      <c r="H55" s="9"/>
      <c r="I55" s="9"/>
    </row>
    <row r="56">
      <c r="A56" s="9"/>
      <c r="B56" s="9"/>
      <c r="C56" s="9"/>
      <c r="D56" s="9"/>
      <c r="E56" s="9"/>
      <c r="F56" s="9"/>
      <c r="G56" s="9"/>
      <c r="H56" s="9"/>
      <c r="I56" s="9"/>
    </row>
    <row r="57">
      <c r="A57" s="9"/>
      <c r="B57" s="9"/>
      <c r="C57" s="9"/>
      <c r="D57" s="9"/>
      <c r="E57" s="9"/>
      <c r="F57" s="9"/>
      <c r="G57" s="9"/>
      <c r="H57" s="9"/>
      <c r="I57" s="9"/>
    </row>
    <row r="58">
      <c r="A58" s="9"/>
      <c r="B58" s="9"/>
      <c r="C58" s="9"/>
      <c r="D58" s="9"/>
      <c r="E58" s="9"/>
      <c r="F58" s="9"/>
      <c r="G58" s="9"/>
      <c r="H58" s="9"/>
      <c r="I58" s="9"/>
    </row>
    <row r="59">
      <c r="A59" s="9"/>
      <c r="B59" s="9"/>
      <c r="C59" s="9"/>
      <c r="D59" s="9"/>
      <c r="E59" s="9"/>
      <c r="F59" s="9"/>
      <c r="G59" s="9"/>
      <c r="H59" s="9"/>
      <c r="I59" s="9"/>
    </row>
    <row r="60">
      <c r="A60" s="9"/>
      <c r="B60" s="9"/>
      <c r="C60" s="9"/>
      <c r="D60" s="9"/>
      <c r="E60" s="9"/>
      <c r="F60" s="9"/>
      <c r="G60" s="9"/>
      <c r="H60" s="9"/>
      <c r="I60" s="9"/>
    </row>
    <row r="61">
      <c r="A61" s="9"/>
      <c r="B61" s="9"/>
      <c r="C61" s="9"/>
      <c r="D61" s="9"/>
      <c r="E61" s="9"/>
      <c r="F61" s="9"/>
      <c r="G61" s="9"/>
      <c r="H61" s="9"/>
      <c r="I61" s="9"/>
    </row>
    <row r="62">
      <c r="A62" s="9"/>
      <c r="B62" s="9"/>
      <c r="C62" s="9"/>
      <c r="D62" s="9"/>
      <c r="E62" s="9"/>
      <c r="F62" s="9"/>
      <c r="G62" s="9"/>
      <c r="H62" s="9"/>
      <c r="I62" s="9"/>
    </row>
    <row r="63">
      <c r="A63" s="9"/>
      <c r="B63" s="9"/>
      <c r="C63" s="9"/>
      <c r="D63" s="9"/>
      <c r="E63" s="9"/>
      <c r="F63" s="9"/>
      <c r="G63" s="9"/>
      <c r="H63" s="9"/>
      <c r="I63" s="9"/>
    </row>
    <row r="64">
      <c r="A64" s="9"/>
      <c r="B64" s="9"/>
      <c r="C64" s="9"/>
      <c r="D64" s="9"/>
      <c r="E64" s="9"/>
      <c r="F64" s="9"/>
      <c r="G64" s="9"/>
      <c r="H64" s="9"/>
      <c r="I64" s="9"/>
    </row>
    <row r="65">
      <c r="A65" s="9"/>
      <c r="B65" s="9"/>
      <c r="C65" s="9"/>
      <c r="D65" s="9"/>
      <c r="E65" s="9"/>
      <c r="F65" s="9"/>
      <c r="G65" s="9"/>
      <c r="H65" s="9"/>
      <c r="I65" s="9"/>
    </row>
    <row r="66">
      <c r="A66" s="9"/>
      <c r="B66" s="9"/>
      <c r="C66" s="9"/>
      <c r="D66" s="9"/>
      <c r="E66" s="9"/>
      <c r="F66" s="9"/>
      <c r="G66" s="9"/>
      <c r="H66" s="9"/>
      <c r="I66" s="9"/>
    </row>
    <row r="67">
      <c r="A67" s="9"/>
      <c r="B67" s="9"/>
      <c r="C67" s="9"/>
      <c r="D67" s="9"/>
      <c r="E67" s="9"/>
      <c r="F67" s="9"/>
      <c r="G67" s="9"/>
      <c r="H67" s="9"/>
      <c r="I67" s="9"/>
    </row>
    <row r="68">
      <c r="A68" s="9"/>
      <c r="B68" s="9"/>
      <c r="C68" s="9"/>
      <c r="D68" s="9"/>
      <c r="E68" s="9"/>
      <c r="F68" s="9"/>
      <c r="G68" s="9"/>
      <c r="H68" s="9"/>
      <c r="I68" s="9"/>
    </row>
    <row r="69">
      <c r="A69" s="9"/>
      <c r="B69" s="9"/>
      <c r="C69" s="9"/>
      <c r="D69" s="9"/>
      <c r="E69" s="9"/>
      <c r="F69" s="9"/>
      <c r="G69" s="9"/>
      <c r="H69" s="9"/>
      <c r="I69" s="9"/>
    </row>
    <row r="70">
      <c r="A70" s="9"/>
      <c r="B70" s="9"/>
      <c r="C70" s="9"/>
      <c r="D70" s="9"/>
      <c r="E70" s="9"/>
      <c r="F70" s="9"/>
      <c r="G70" s="9"/>
      <c r="H70" s="9"/>
      <c r="I70" s="9"/>
    </row>
    <row r="71">
      <c r="A71" s="9"/>
      <c r="B71" s="9"/>
      <c r="C71" s="9"/>
      <c r="D71" s="9"/>
      <c r="E71" s="9"/>
      <c r="F71" s="9"/>
      <c r="G71" s="9"/>
      <c r="H71" s="9"/>
      <c r="I71" s="9"/>
    </row>
    <row r="72">
      <c r="A72" s="9"/>
      <c r="B72" s="9"/>
      <c r="C72" s="9"/>
      <c r="D72" s="9"/>
      <c r="E72" s="9"/>
      <c r="F72" s="9"/>
      <c r="G72" s="9"/>
      <c r="H72" s="9"/>
      <c r="I72" s="9"/>
    </row>
    <row r="73">
      <c r="A73" s="9"/>
      <c r="B73" s="9"/>
      <c r="C73" s="9"/>
      <c r="D73" s="9"/>
      <c r="E73" s="9"/>
      <c r="F73" s="9"/>
      <c r="G73" s="9"/>
      <c r="H73" s="9"/>
      <c r="I73" s="9"/>
    </row>
    <row r="74">
      <c r="A74" s="9"/>
      <c r="B74" s="9"/>
      <c r="C74" s="9"/>
      <c r="D74" s="9"/>
      <c r="E74" s="9"/>
      <c r="F74" s="9"/>
      <c r="G74" s="9"/>
      <c r="H74" s="9"/>
      <c r="I74" s="9"/>
    </row>
    <row r="75">
      <c r="A75" s="9"/>
      <c r="B75" s="9"/>
      <c r="C75" s="9"/>
      <c r="D75" s="9"/>
      <c r="E75" s="9"/>
      <c r="F75" s="9"/>
      <c r="G75" s="9"/>
      <c r="H75" s="9"/>
      <c r="I75" s="9"/>
    </row>
    <row r="76">
      <c r="A76" s="9"/>
      <c r="B76" s="9"/>
      <c r="C76" s="9"/>
      <c r="D76" s="9"/>
      <c r="E76" s="9"/>
      <c r="F76" s="9"/>
      <c r="G76" s="9"/>
      <c r="H76" s="9"/>
      <c r="I76" s="9"/>
    </row>
    <row r="77">
      <c r="A77" s="9"/>
      <c r="B77" s="9"/>
      <c r="C77" s="9"/>
      <c r="D77" s="9"/>
      <c r="E77" s="9"/>
      <c r="F77" s="9"/>
      <c r="G77" s="9"/>
      <c r="H77" s="9"/>
      <c r="I77" s="9"/>
    </row>
    <row r="78">
      <c r="A78" s="9"/>
      <c r="B78" s="9"/>
      <c r="C78" s="9"/>
      <c r="D78" s="9"/>
      <c r="E78" s="9"/>
      <c r="F78" s="9"/>
      <c r="G78" s="9"/>
      <c r="H78" s="9"/>
      <c r="I78" s="9"/>
    </row>
    <row r="79">
      <c r="A79" s="9"/>
      <c r="B79" s="9"/>
      <c r="C79" s="9"/>
      <c r="D79" s="9"/>
      <c r="E79" s="9"/>
      <c r="F79" s="9"/>
      <c r="G79" s="9"/>
      <c r="H79" s="9"/>
      <c r="I79" s="9"/>
    </row>
    <row r="80">
      <c r="A80" s="9"/>
      <c r="B80" s="9"/>
      <c r="C80" s="9"/>
      <c r="D80" s="9"/>
      <c r="E80" s="9"/>
      <c r="F80" s="9"/>
      <c r="G80" s="9"/>
      <c r="H80" s="9"/>
      <c r="I80" s="9"/>
    </row>
    <row r="81">
      <c r="A81" s="9"/>
      <c r="B81" s="9"/>
      <c r="C81" s="9"/>
      <c r="D81" s="9"/>
      <c r="E81" s="9"/>
      <c r="F81" s="9"/>
      <c r="G81" s="9"/>
      <c r="H81" s="9"/>
      <c r="I81" s="9"/>
    </row>
    <row r="82">
      <c r="A82" s="9"/>
      <c r="B82" s="9"/>
      <c r="C82" s="9"/>
      <c r="D82" s="9"/>
      <c r="E82" s="9"/>
      <c r="F82" s="9"/>
      <c r="G82" s="9"/>
      <c r="H82" s="9"/>
      <c r="I82" s="9"/>
    </row>
    <row r="83">
      <c r="A83" s="9"/>
      <c r="B83" s="9"/>
      <c r="C83" s="9"/>
      <c r="D83" s="9"/>
      <c r="E83" s="9"/>
      <c r="F83" s="9"/>
      <c r="G83" s="9"/>
      <c r="H83" s="9"/>
      <c r="I83" s="9"/>
    </row>
    <row r="84">
      <c r="A84" s="9"/>
      <c r="B84" s="9"/>
      <c r="C84" s="9"/>
      <c r="D84" s="9"/>
      <c r="E84" s="9"/>
      <c r="F84" s="9"/>
      <c r="G84" s="9"/>
      <c r="H84" s="9"/>
      <c r="I84" s="9"/>
    </row>
    <row r="85">
      <c r="A85" s="9"/>
      <c r="B85" s="9"/>
      <c r="C85" s="9"/>
      <c r="D85" s="9"/>
      <c r="E85" s="9"/>
      <c r="F85" s="9"/>
      <c r="G85" s="9"/>
      <c r="H85" s="9"/>
      <c r="I85" s="9"/>
    </row>
    <row r="86">
      <c r="A86" s="9"/>
      <c r="B86" s="9"/>
      <c r="C86" s="9"/>
      <c r="D86" s="9"/>
      <c r="E86" s="9"/>
      <c r="F86" s="9"/>
      <c r="G86" s="9"/>
      <c r="H86" s="9"/>
      <c r="I86" s="9"/>
    </row>
    <row r="87">
      <c r="A87" s="9"/>
      <c r="B87" s="9"/>
      <c r="C87" s="9"/>
      <c r="D87" s="9"/>
      <c r="E87" s="9"/>
      <c r="F87" s="9"/>
      <c r="G87" s="9"/>
      <c r="H87" s="9"/>
      <c r="I87" s="9"/>
    </row>
    <row r="88">
      <c r="A88" s="9"/>
      <c r="B88" s="9"/>
      <c r="C88" s="9"/>
      <c r="D88" s="9"/>
      <c r="E88" s="9"/>
      <c r="F88" s="9"/>
      <c r="G88" s="9"/>
      <c r="H88" s="9"/>
      <c r="I88" s="9"/>
    </row>
    <row r="89">
      <c r="A89" s="9"/>
      <c r="B89" s="9"/>
      <c r="C89" s="9"/>
      <c r="D89" s="9"/>
      <c r="E89" s="9"/>
      <c r="F89" s="9"/>
      <c r="G89" s="9"/>
      <c r="H89" s="9"/>
      <c r="I89" s="9"/>
    </row>
    <row r="90">
      <c r="A90" s="9"/>
      <c r="B90" s="9"/>
      <c r="C90" s="9"/>
      <c r="D90" s="9"/>
      <c r="E90" s="9"/>
      <c r="F90" s="9"/>
      <c r="G90" s="9"/>
      <c r="H90" s="9"/>
      <c r="I90" s="9"/>
    </row>
    <row r="91">
      <c r="A91" s="9"/>
      <c r="B91" s="9"/>
      <c r="C91" s="9"/>
      <c r="D91" s="9"/>
      <c r="E91" s="9"/>
      <c r="F91" s="9"/>
      <c r="G91" s="9"/>
      <c r="H91" s="9"/>
      <c r="I91" s="9"/>
    </row>
    <row r="92">
      <c r="A92" s="9"/>
      <c r="B92" s="9"/>
      <c r="C92" s="9"/>
      <c r="D92" s="9"/>
      <c r="E92" s="9"/>
      <c r="F92" s="9"/>
      <c r="G92" s="9"/>
      <c r="H92" s="9"/>
      <c r="I92" s="9"/>
    </row>
    <row r="93">
      <c r="A93" s="9"/>
      <c r="B93" s="9"/>
      <c r="C93" s="9"/>
      <c r="D93" s="9"/>
      <c r="E93" s="9"/>
      <c r="F93" s="9"/>
      <c r="G93" s="9"/>
      <c r="H93" s="9"/>
      <c r="I93" s="9"/>
    </row>
    <row r="94">
      <c r="A94" s="9"/>
      <c r="B94" s="9"/>
      <c r="C94" s="9"/>
      <c r="D94" s="9"/>
      <c r="E94" s="9"/>
      <c r="F94" s="9"/>
      <c r="G94" s="9"/>
      <c r="H94" s="9"/>
      <c r="I94" s="9"/>
    </row>
    <row r="95">
      <c r="A95" s="9"/>
      <c r="B95" s="9"/>
      <c r="C95" s="9"/>
      <c r="D95" s="9"/>
      <c r="E95" s="9"/>
      <c r="F95" s="9"/>
      <c r="G95" s="9"/>
      <c r="H95" s="9"/>
      <c r="I95" s="9"/>
    </row>
    <row r="96">
      <c r="A96" s="9"/>
      <c r="B96" s="9"/>
      <c r="C96" s="9"/>
      <c r="D96" s="9"/>
      <c r="E96" s="9"/>
      <c r="F96" s="9"/>
      <c r="G96" s="9"/>
      <c r="H96" s="9"/>
      <c r="I96" s="9"/>
    </row>
    <row r="97">
      <c r="A97" s="9"/>
      <c r="B97" s="9"/>
      <c r="C97" s="9"/>
      <c r="D97" s="9"/>
      <c r="E97" s="9"/>
      <c r="F97" s="9"/>
      <c r="G97" s="9"/>
      <c r="H97" s="9"/>
      <c r="I97" s="9"/>
    </row>
    <row r="98">
      <c r="A98" s="9"/>
      <c r="B98" s="9"/>
      <c r="C98" s="9"/>
      <c r="D98" s="9"/>
      <c r="E98" s="9"/>
      <c r="F98" s="9"/>
      <c r="G98" s="9"/>
      <c r="H98" s="9"/>
      <c r="I98" s="9"/>
    </row>
    <row r="99">
      <c r="A99" s="9"/>
      <c r="B99" s="9"/>
      <c r="C99" s="9"/>
      <c r="D99" s="9"/>
      <c r="E99" s="9"/>
      <c r="F99" s="9"/>
      <c r="G99" s="9"/>
      <c r="H99" s="9"/>
      <c r="I99" s="9"/>
    </row>
    <row r="100">
      <c r="A100" s="9"/>
      <c r="B100" s="9"/>
      <c r="C100" s="9"/>
      <c r="D100" s="9"/>
      <c r="E100" s="9"/>
      <c r="F100" s="9"/>
      <c r="G100" s="9"/>
      <c r="H100" s="9"/>
      <c r="I100" s="9"/>
    </row>
    <row r="101">
      <c r="A101" s="9"/>
      <c r="B101" s="9"/>
      <c r="C101" s="9"/>
      <c r="D101" s="9"/>
      <c r="E101" s="9"/>
      <c r="F101" s="9"/>
      <c r="G101" s="9"/>
      <c r="H101" s="9"/>
      <c r="I101" s="9"/>
    </row>
    <row r="102">
      <c r="A102" s="9"/>
      <c r="B102" s="9"/>
      <c r="C102" s="9"/>
      <c r="D102" s="9"/>
      <c r="E102" s="9"/>
      <c r="F102" s="9"/>
      <c r="G102" s="9"/>
      <c r="H102" s="9"/>
      <c r="I102" s="9"/>
    </row>
    <row r="103">
      <c r="A103" s="9"/>
      <c r="B103" s="9"/>
      <c r="C103" s="9"/>
      <c r="D103" s="9"/>
      <c r="E103" s="9"/>
      <c r="F103" s="9"/>
      <c r="G103" s="9"/>
      <c r="H103" s="9"/>
      <c r="I103" s="9"/>
    </row>
    <row r="104">
      <c r="A104" s="9"/>
      <c r="B104" s="9"/>
      <c r="C104" s="9"/>
      <c r="D104" s="9"/>
      <c r="E104" s="9"/>
      <c r="F104" s="9"/>
      <c r="G104" s="9"/>
      <c r="H104" s="9"/>
      <c r="I104" s="9"/>
    </row>
    <row r="105">
      <c r="A105" s="9"/>
      <c r="B105" s="9"/>
      <c r="C105" s="9"/>
      <c r="D105" s="9"/>
      <c r="E105" s="9"/>
      <c r="F105" s="9"/>
      <c r="G105" s="9"/>
      <c r="H105" s="9"/>
      <c r="I105" s="9"/>
    </row>
    <row r="106">
      <c r="A106" s="9"/>
      <c r="B106" s="9"/>
      <c r="C106" s="9"/>
      <c r="D106" s="9"/>
      <c r="E106" s="9"/>
      <c r="F106" s="9"/>
      <c r="G106" s="9"/>
      <c r="H106" s="9"/>
      <c r="I106" s="9"/>
    </row>
    <row r="107">
      <c r="A107" s="9"/>
      <c r="B107" s="9"/>
      <c r="C107" s="9"/>
      <c r="D107" s="9"/>
      <c r="E107" s="9"/>
      <c r="F107" s="9"/>
      <c r="G107" s="9"/>
      <c r="H107" s="9"/>
      <c r="I107" s="9"/>
    </row>
    <row r="108">
      <c r="A108" s="9"/>
      <c r="B108" s="9"/>
      <c r="C108" s="9"/>
      <c r="D108" s="9"/>
      <c r="E108" s="9"/>
      <c r="F108" s="9"/>
      <c r="G108" s="9"/>
      <c r="H108" s="9"/>
      <c r="I108" s="9"/>
    </row>
    <row r="109">
      <c r="A109" s="9"/>
      <c r="B109" s="9"/>
      <c r="C109" s="9"/>
      <c r="D109" s="9"/>
      <c r="E109" s="9"/>
      <c r="F109" s="9"/>
      <c r="G109" s="9"/>
      <c r="H109" s="9"/>
      <c r="I109" s="9"/>
    </row>
    <row r="110">
      <c r="A110" s="9"/>
      <c r="B110" s="9"/>
      <c r="C110" s="9"/>
      <c r="D110" s="9"/>
      <c r="E110" s="9"/>
      <c r="F110" s="9"/>
      <c r="G110" s="9"/>
      <c r="H110" s="9"/>
      <c r="I110" s="9"/>
    </row>
    <row r="111">
      <c r="A111" s="9"/>
      <c r="B111" s="9"/>
      <c r="C111" s="9"/>
      <c r="D111" s="9"/>
      <c r="E111" s="9"/>
      <c r="F111" s="9"/>
      <c r="G111" s="9"/>
      <c r="H111" s="9"/>
      <c r="I111" s="9"/>
    </row>
    <row r="112">
      <c r="A112" s="9"/>
      <c r="B112" s="9"/>
      <c r="C112" s="9"/>
      <c r="D112" s="9"/>
      <c r="E112" s="9"/>
      <c r="F112" s="9"/>
      <c r="G112" s="9"/>
      <c r="H112" s="9"/>
      <c r="I112" s="9"/>
    </row>
    <row r="113">
      <c r="A113" s="9"/>
      <c r="B113" s="9"/>
      <c r="C113" s="9"/>
      <c r="D113" s="9"/>
      <c r="E113" s="9"/>
      <c r="F113" s="9"/>
      <c r="G113" s="9"/>
      <c r="H113" s="9"/>
      <c r="I113" s="9"/>
    </row>
    <row r="114">
      <c r="A114" s="9"/>
      <c r="B114" s="9"/>
      <c r="C114" s="9"/>
      <c r="D114" s="9"/>
      <c r="E114" s="9"/>
      <c r="F114" s="9"/>
      <c r="G114" s="9"/>
      <c r="H114" s="9"/>
      <c r="I114" s="9"/>
    </row>
    <row r="115">
      <c r="A115" s="9"/>
      <c r="B115" s="9"/>
      <c r="C115" s="9"/>
      <c r="D115" s="9"/>
      <c r="E115" s="9"/>
      <c r="F115" s="9"/>
      <c r="G115" s="9"/>
      <c r="H115" s="9"/>
      <c r="I115" s="9"/>
    </row>
    <row r="116">
      <c r="A116" s="9"/>
      <c r="B116" s="9"/>
      <c r="C116" s="9"/>
      <c r="D116" s="9"/>
      <c r="E116" s="9"/>
      <c r="F116" s="9"/>
      <c r="G116" s="9"/>
      <c r="H116" s="9"/>
      <c r="I116" s="9"/>
    </row>
    <row r="117">
      <c r="A117" s="9"/>
      <c r="B117" s="9"/>
      <c r="C117" s="9"/>
      <c r="D117" s="9"/>
      <c r="E117" s="9"/>
      <c r="F117" s="9"/>
      <c r="G117" s="9"/>
      <c r="H117" s="9"/>
      <c r="I117" s="9"/>
    </row>
    <row r="118">
      <c r="A118" s="9"/>
      <c r="B118" s="9"/>
      <c r="C118" s="9"/>
      <c r="D118" s="9"/>
      <c r="E118" s="9"/>
      <c r="F118" s="9"/>
      <c r="G118" s="9"/>
      <c r="H118" s="9"/>
      <c r="I118" s="9"/>
    </row>
    <row r="119">
      <c r="A119" s="9"/>
      <c r="B119" s="9"/>
      <c r="C119" s="9"/>
      <c r="D119" s="9"/>
      <c r="E119" s="9"/>
      <c r="F119" s="9"/>
      <c r="G119" s="9"/>
      <c r="H119" s="9"/>
      <c r="I119" s="9"/>
    </row>
    <row r="120">
      <c r="A120" s="9"/>
      <c r="B120" s="9"/>
      <c r="C120" s="9"/>
      <c r="D120" s="9"/>
      <c r="E120" s="9"/>
      <c r="F120" s="9"/>
      <c r="G120" s="9"/>
      <c r="H120" s="9"/>
      <c r="I120" s="9"/>
    </row>
    <row r="121">
      <c r="A121" s="9"/>
      <c r="B121" s="9"/>
      <c r="C121" s="9"/>
      <c r="D121" s="9"/>
      <c r="E121" s="9"/>
      <c r="F121" s="9"/>
      <c r="G121" s="9"/>
      <c r="H121" s="9"/>
      <c r="I121" s="9"/>
    </row>
    <row r="122">
      <c r="A122" s="9"/>
      <c r="B122" s="9"/>
      <c r="C122" s="9"/>
      <c r="D122" s="9"/>
      <c r="E122" s="9"/>
      <c r="F122" s="9"/>
      <c r="G122" s="9"/>
      <c r="H122" s="9"/>
      <c r="I122" s="9"/>
    </row>
    <row r="123">
      <c r="A123" s="9"/>
      <c r="B123" s="9"/>
      <c r="C123" s="9"/>
      <c r="D123" s="9"/>
      <c r="E123" s="9"/>
      <c r="F123" s="9"/>
      <c r="G123" s="9"/>
      <c r="H123" s="9"/>
      <c r="I123" s="9"/>
    </row>
    <row r="124">
      <c r="A124" s="9"/>
      <c r="B124" s="9"/>
      <c r="C124" s="9"/>
      <c r="D124" s="9"/>
      <c r="E124" s="9"/>
      <c r="F124" s="9"/>
      <c r="G124" s="9"/>
      <c r="H124" s="9"/>
      <c r="I124" s="9"/>
    </row>
    <row r="125">
      <c r="A125" s="9"/>
      <c r="B125" s="9"/>
      <c r="C125" s="9"/>
      <c r="D125" s="9"/>
      <c r="E125" s="9"/>
      <c r="F125" s="9"/>
      <c r="G125" s="9"/>
      <c r="H125" s="9"/>
      <c r="I125" s="9"/>
    </row>
    <row r="126">
      <c r="A126" s="9"/>
      <c r="B126" s="9"/>
      <c r="C126" s="9"/>
      <c r="D126" s="9"/>
      <c r="E126" s="9"/>
      <c r="F126" s="9"/>
      <c r="G126" s="9"/>
      <c r="H126" s="9"/>
      <c r="I126" s="9"/>
    </row>
    <row r="127">
      <c r="A127" s="9"/>
      <c r="B127" s="9"/>
      <c r="C127" s="9"/>
      <c r="D127" s="9"/>
      <c r="E127" s="9"/>
      <c r="F127" s="9"/>
      <c r="G127" s="9"/>
      <c r="H127" s="9"/>
      <c r="I127" s="9"/>
    </row>
    <row r="128">
      <c r="A128" s="9"/>
      <c r="B128" s="9"/>
      <c r="C128" s="9"/>
      <c r="D128" s="9"/>
      <c r="E128" s="9"/>
      <c r="F128" s="9"/>
      <c r="G128" s="9"/>
      <c r="H128" s="9"/>
      <c r="I128" s="9"/>
    </row>
    <row r="129">
      <c r="A129" s="9"/>
      <c r="B129" s="9"/>
      <c r="C129" s="9"/>
      <c r="D129" s="9"/>
      <c r="E129" s="9"/>
      <c r="F129" s="9"/>
      <c r="G129" s="9"/>
      <c r="H129" s="9"/>
      <c r="I129" s="9"/>
    </row>
    <row r="130">
      <c r="A130" s="9"/>
      <c r="B130" s="9"/>
      <c r="C130" s="9"/>
      <c r="D130" s="9"/>
      <c r="E130" s="9"/>
      <c r="F130" s="9"/>
      <c r="G130" s="9"/>
      <c r="H130" s="9"/>
      <c r="I130" s="9"/>
    </row>
    <row r="131">
      <c r="A131" s="9"/>
      <c r="B131" s="9"/>
      <c r="C131" s="9"/>
      <c r="D131" s="9"/>
      <c r="E131" s="9"/>
      <c r="F131" s="9"/>
      <c r="G131" s="9"/>
      <c r="H131" s="9"/>
      <c r="I131" s="9"/>
    </row>
    <row r="132">
      <c r="A132" s="9"/>
      <c r="B132" s="9"/>
      <c r="C132" s="9"/>
      <c r="D132" s="9"/>
      <c r="E132" s="9"/>
      <c r="F132" s="9"/>
      <c r="G132" s="9"/>
      <c r="H132" s="9"/>
      <c r="I132" s="9"/>
    </row>
    <row r="133">
      <c r="A133" s="9"/>
      <c r="B133" s="9"/>
      <c r="C133" s="9"/>
      <c r="D133" s="9"/>
      <c r="E133" s="9"/>
      <c r="F133" s="9"/>
      <c r="G133" s="9"/>
      <c r="H133" s="9"/>
      <c r="I133" s="9"/>
    </row>
    <row r="134">
      <c r="A134" s="9"/>
      <c r="B134" s="9"/>
      <c r="C134" s="9"/>
      <c r="D134" s="9"/>
      <c r="E134" s="9"/>
      <c r="F134" s="9"/>
      <c r="G134" s="9"/>
      <c r="H134" s="9"/>
      <c r="I134" s="9"/>
    </row>
    <row r="135">
      <c r="A135" s="9"/>
      <c r="B135" s="9"/>
      <c r="C135" s="9"/>
      <c r="D135" s="9"/>
      <c r="E135" s="9"/>
      <c r="F135" s="9"/>
      <c r="G135" s="9"/>
      <c r="H135" s="9"/>
      <c r="I135" s="9"/>
    </row>
    <row r="136">
      <c r="A136" s="9"/>
      <c r="B136" s="9"/>
      <c r="C136" s="9"/>
      <c r="D136" s="9"/>
      <c r="E136" s="9"/>
      <c r="F136" s="9"/>
      <c r="G136" s="9"/>
      <c r="H136" s="9"/>
      <c r="I136" s="9"/>
    </row>
    <row r="137">
      <c r="A137" s="9"/>
      <c r="B137" s="9"/>
      <c r="C137" s="9"/>
      <c r="D137" s="9"/>
      <c r="E137" s="9"/>
      <c r="F137" s="9"/>
      <c r="G137" s="9"/>
      <c r="H137" s="9"/>
      <c r="I137" s="9"/>
    </row>
    <row r="138">
      <c r="A138" s="9"/>
      <c r="B138" s="9"/>
      <c r="C138" s="9"/>
      <c r="D138" s="9"/>
      <c r="E138" s="9"/>
      <c r="F138" s="9"/>
      <c r="G138" s="9"/>
      <c r="H138" s="9"/>
      <c r="I138" s="9"/>
    </row>
    <row r="139">
      <c r="A139" s="9"/>
      <c r="B139" s="9"/>
      <c r="C139" s="9"/>
      <c r="D139" s="9"/>
      <c r="E139" s="9"/>
      <c r="F139" s="9"/>
      <c r="G139" s="9"/>
      <c r="H139" s="9"/>
      <c r="I139" s="9"/>
    </row>
    <row r="140">
      <c r="A140" s="9"/>
      <c r="B140" s="9"/>
      <c r="C140" s="9"/>
      <c r="D140" s="9"/>
      <c r="E140" s="9"/>
      <c r="F140" s="9"/>
      <c r="G140" s="9"/>
      <c r="H140" s="9"/>
      <c r="I140" s="9"/>
    </row>
    <row r="141">
      <c r="A141" s="9"/>
      <c r="B141" s="9"/>
      <c r="C141" s="9"/>
      <c r="D141" s="9"/>
      <c r="E141" s="9"/>
      <c r="F141" s="9"/>
      <c r="G141" s="9"/>
      <c r="H141" s="9"/>
      <c r="I141" s="9"/>
    </row>
    <row r="142">
      <c r="A142" s="9"/>
      <c r="B142" s="9"/>
      <c r="C142" s="9"/>
      <c r="D142" s="9"/>
      <c r="E142" s="9"/>
      <c r="F142" s="9"/>
      <c r="G142" s="9"/>
      <c r="H142" s="9"/>
      <c r="I142" s="9"/>
    </row>
    <row r="143">
      <c r="A143" s="9"/>
      <c r="B143" s="9"/>
      <c r="C143" s="9"/>
      <c r="D143" s="9"/>
      <c r="E143" s="9"/>
      <c r="F143" s="9"/>
      <c r="G143" s="9"/>
      <c r="H143" s="9"/>
      <c r="I143" s="9"/>
    </row>
    <row r="144">
      <c r="A144" s="9"/>
      <c r="B144" s="9"/>
      <c r="C144" s="9"/>
      <c r="D144" s="9"/>
      <c r="E144" s="9"/>
      <c r="F144" s="9"/>
      <c r="G144" s="9"/>
      <c r="H144" s="9"/>
      <c r="I144" s="9"/>
    </row>
    <row r="145">
      <c r="A145" s="9"/>
      <c r="B145" s="9"/>
      <c r="C145" s="9"/>
      <c r="D145" s="9"/>
      <c r="E145" s="9"/>
      <c r="F145" s="9"/>
      <c r="G145" s="9"/>
      <c r="H145" s="9"/>
      <c r="I145" s="9"/>
    </row>
    <row r="146">
      <c r="A146" s="9"/>
      <c r="B146" s="9"/>
      <c r="C146" s="9"/>
      <c r="D146" s="9"/>
      <c r="E146" s="9"/>
      <c r="F146" s="9"/>
      <c r="G146" s="9"/>
      <c r="H146" s="9"/>
      <c r="I146" s="9"/>
    </row>
    <row r="147">
      <c r="A147" s="9"/>
      <c r="B147" s="9"/>
      <c r="C147" s="9"/>
      <c r="D147" s="9"/>
      <c r="E147" s="9"/>
      <c r="F147" s="9"/>
      <c r="G147" s="9"/>
      <c r="H147" s="9"/>
      <c r="I147" s="9"/>
    </row>
    <row r="148">
      <c r="A148" s="9"/>
      <c r="B148" s="9"/>
      <c r="C148" s="9"/>
      <c r="D148" s="9"/>
      <c r="E148" s="9"/>
      <c r="F148" s="9"/>
      <c r="G148" s="9"/>
      <c r="H148" s="9"/>
      <c r="I148" s="9"/>
    </row>
    <row r="149">
      <c r="A149" s="9"/>
      <c r="B149" s="9"/>
      <c r="C149" s="9"/>
      <c r="D149" s="9"/>
      <c r="E149" s="9"/>
      <c r="F149" s="9"/>
      <c r="G149" s="9"/>
      <c r="H149" s="9"/>
      <c r="I149" s="9"/>
    </row>
    <row r="150">
      <c r="A150" s="9"/>
      <c r="B150" s="9"/>
      <c r="C150" s="9"/>
      <c r="D150" s="9"/>
      <c r="E150" s="9"/>
      <c r="F150" s="9"/>
      <c r="G150" s="9"/>
      <c r="H150" s="9"/>
      <c r="I150" s="9"/>
    </row>
    <row r="151">
      <c r="A151" s="9"/>
      <c r="B151" s="9"/>
      <c r="C151" s="9"/>
      <c r="D151" s="9"/>
      <c r="E151" s="9"/>
      <c r="F151" s="9"/>
      <c r="G151" s="9"/>
      <c r="H151" s="9"/>
      <c r="I151" s="9"/>
    </row>
    <row r="152">
      <c r="A152" s="9"/>
      <c r="B152" s="9"/>
      <c r="C152" s="9"/>
      <c r="D152" s="9"/>
      <c r="E152" s="9"/>
      <c r="F152" s="9"/>
      <c r="G152" s="9"/>
      <c r="H152" s="9"/>
      <c r="I152" s="9"/>
    </row>
    <row r="153">
      <c r="A153" s="9"/>
      <c r="B153" s="9"/>
      <c r="C153" s="9"/>
      <c r="D153" s="9"/>
      <c r="E153" s="9"/>
      <c r="F153" s="9"/>
      <c r="G153" s="9"/>
      <c r="H153" s="9"/>
      <c r="I153" s="9"/>
    </row>
    <row r="154">
      <c r="A154" s="9"/>
      <c r="B154" s="9"/>
      <c r="C154" s="9"/>
      <c r="D154" s="9"/>
      <c r="E154" s="9"/>
      <c r="F154" s="9"/>
      <c r="G154" s="9"/>
      <c r="H154" s="9"/>
      <c r="I154" s="9"/>
    </row>
    <row r="155">
      <c r="A155" s="9"/>
      <c r="B155" s="9"/>
      <c r="C155" s="9"/>
      <c r="D155" s="9"/>
      <c r="E155" s="9"/>
      <c r="F155" s="9"/>
      <c r="G155" s="9"/>
      <c r="H155" s="9"/>
      <c r="I155" s="9"/>
    </row>
    <row r="156">
      <c r="A156" s="9"/>
      <c r="B156" s="9"/>
      <c r="C156" s="9"/>
      <c r="D156" s="9"/>
      <c r="E156" s="9"/>
      <c r="F156" s="9"/>
      <c r="G156" s="9"/>
      <c r="H156" s="9"/>
      <c r="I156" s="9"/>
    </row>
    <row r="157">
      <c r="A157" s="9"/>
      <c r="B157" s="9"/>
      <c r="C157" s="9"/>
      <c r="D157" s="9"/>
      <c r="E157" s="9"/>
      <c r="F157" s="9"/>
      <c r="G157" s="9"/>
      <c r="H157" s="9"/>
      <c r="I157" s="9"/>
    </row>
    <row r="158">
      <c r="A158" s="9"/>
      <c r="B158" s="9"/>
      <c r="C158" s="9"/>
      <c r="D158" s="9"/>
      <c r="E158" s="9"/>
      <c r="F158" s="9"/>
      <c r="G158" s="9"/>
      <c r="H158" s="9"/>
      <c r="I158" s="9"/>
    </row>
    <row r="159">
      <c r="A159" s="9"/>
      <c r="B159" s="9"/>
      <c r="C159" s="9"/>
      <c r="D159" s="9"/>
      <c r="E159" s="9"/>
      <c r="F159" s="9"/>
      <c r="G159" s="9"/>
      <c r="H159" s="9"/>
      <c r="I159" s="9"/>
    </row>
    <row r="160">
      <c r="A160" s="9"/>
      <c r="B160" s="9"/>
      <c r="C160" s="9"/>
      <c r="D160" s="9"/>
      <c r="E160" s="9"/>
      <c r="F160" s="9"/>
      <c r="G160" s="9"/>
      <c r="H160" s="9"/>
      <c r="I160" s="9"/>
    </row>
    <row r="161">
      <c r="A161" s="9"/>
      <c r="B161" s="9"/>
      <c r="C161" s="9"/>
      <c r="D161" s="9"/>
      <c r="E161" s="9"/>
      <c r="F161" s="9"/>
      <c r="G161" s="9"/>
      <c r="H161" s="9"/>
      <c r="I161" s="9"/>
    </row>
    <row r="162">
      <c r="A162" s="9"/>
      <c r="B162" s="9"/>
      <c r="C162" s="9"/>
      <c r="D162" s="9"/>
      <c r="E162" s="9"/>
      <c r="F162" s="9"/>
      <c r="G162" s="9"/>
      <c r="H162" s="9"/>
      <c r="I162" s="9"/>
    </row>
    <row r="163">
      <c r="A163" s="9"/>
      <c r="B163" s="9"/>
      <c r="C163" s="9"/>
      <c r="D163" s="9"/>
      <c r="E163" s="9"/>
      <c r="F163" s="9"/>
      <c r="G163" s="9"/>
      <c r="H163" s="9"/>
      <c r="I163" s="9"/>
    </row>
    <row r="164">
      <c r="A164" s="9"/>
      <c r="B164" s="9"/>
      <c r="C164" s="9"/>
      <c r="D164" s="9"/>
      <c r="E164" s="9"/>
      <c r="F164" s="9"/>
      <c r="G164" s="9"/>
      <c r="H164" s="9"/>
      <c r="I164" s="9"/>
    </row>
    <row r="165">
      <c r="A165" s="9"/>
      <c r="B165" s="9"/>
      <c r="C165" s="9"/>
      <c r="D165" s="9"/>
      <c r="E165" s="9"/>
      <c r="F165" s="9"/>
      <c r="G165" s="9"/>
      <c r="H165" s="9"/>
      <c r="I165" s="9"/>
    </row>
    <row r="166">
      <c r="A166" s="9"/>
      <c r="B166" s="9"/>
      <c r="C166" s="9"/>
      <c r="D166" s="9"/>
      <c r="E166" s="9"/>
      <c r="F166" s="9"/>
      <c r="G166" s="9"/>
      <c r="H166" s="9"/>
      <c r="I166" s="9"/>
    </row>
    <row r="167">
      <c r="A167" s="9"/>
      <c r="B167" s="9"/>
      <c r="C167" s="9"/>
      <c r="D167" s="9"/>
      <c r="E167" s="9"/>
      <c r="F167" s="9"/>
      <c r="G167" s="9"/>
      <c r="H167" s="9"/>
      <c r="I167" s="9"/>
    </row>
    <row r="168">
      <c r="A168" s="9"/>
      <c r="B168" s="9"/>
      <c r="C168" s="9"/>
      <c r="D168" s="9"/>
      <c r="E168" s="9"/>
      <c r="F168" s="9"/>
      <c r="G168" s="9"/>
      <c r="H168" s="9"/>
      <c r="I168" s="9"/>
    </row>
    <row r="169">
      <c r="A169" s="9"/>
      <c r="B169" s="9"/>
      <c r="C169" s="9"/>
      <c r="D169" s="9"/>
      <c r="E169" s="9"/>
      <c r="F169" s="9"/>
      <c r="G169" s="9"/>
      <c r="H169" s="9"/>
      <c r="I169" s="9"/>
    </row>
    <row r="170">
      <c r="A170" s="9"/>
      <c r="B170" s="9"/>
      <c r="C170" s="9"/>
      <c r="D170" s="9"/>
      <c r="E170" s="9"/>
      <c r="F170" s="9"/>
      <c r="G170" s="9"/>
      <c r="H170" s="9"/>
      <c r="I170" s="9"/>
    </row>
    <row r="171">
      <c r="A171" s="9"/>
      <c r="B171" s="9"/>
      <c r="C171" s="9"/>
      <c r="D171" s="9"/>
      <c r="E171" s="9"/>
      <c r="F171" s="9"/>
      <c r="G171" s="9"/>
      <c r="H171" s="9"/>
      <c r="I171" s="9"/>
    </row>
    <row r="172">
      <c r="A172" s="9"/>
      <c r="B172" s="9"/>
      <c r="C172" s="9"/>
      <c r="D172" s="9"/>
      <c r="E172" s="9"/>
      <c r="F172" s="9"/>
      <c r="G172" s="9"/>
      <c r="H172" s="9"/>
      <c r="I172" s="9"/>
    </row>
    <row r="173">
      <c r="A173" s="9"/>
      <c r="B173" s="9"/>
      <c r="C173" s="9"/>
      <c r="D173" s="9"/>
      <c r="E173" s="9"/>
      <c r="F173" s="9"/>
      <c r="G173" s="9"/>
      <c r="H173" s="9"/>
      <c r="I173" s="9"/>
    </row>
    <row r="174">
      <c r="A174" s="9"/>
      <c r="B174" s="9"/>
      <c r="C174" s="9"/>
      <c r="D174" s="9"/>
      <c r="E174" s="9"/>
      <c r="F174" s="9"/>
      <c r="G174" s="9"/>
      <c r="H174" s="9"/>
      <c r="I174" s="9"/>
    </row>
    <row r="175">
      <c r="A175" s="9"/>
      <c r="B175" s="9"/>
      <c r="C175" s="9"/>
      <c r="D175" s="9"/>
      <c r="E175" s="9"/>
      <c r="F175" s="9"/>
      <c r="G175" s="9"/>
      <c r="H175" s="9"/>
      <c r="I175" s="9"/>
    </row>
    <row r="176">
      <c r="A176" s="9"/>
      <c r="B176" s="9"/>
      <c r="C176" s="9"/>
      <c r="D176" s="9"/>
      <c r="E176" s="9"/>
      <c r="F176" s="9"/>
      <c r="G176" s="9"/>
      <c r="H176" s="9"/>
      <c r="I176" s="9"/>
    </row>
    <row r="177">
      <c r="A177" s="9"/>
      <c r="B177" s="9"/>
      <c r="C177" s="9"/>
      <c r="D177" s="9"/>
      <c r="E177" s="9"/>
      <c r="F177" s="9"/>
      <c r="G177" s="9"/>
      <c r="H177" s="9"/>
      <c r="I177" s="9"/>
    </row>
    <row r="178">
      <c r="A178" s="9"/>
      <c r="B178" s="9"/>
      <c r="C178" s="9"/>
      <c r="D178" s="9"/>
      <c r="E178" s="9"/>
      <c r="F178" s="9"/>
      <c r="G178" s="9"/>
      <c r="H178" s="9"/>
      <c r="I178" s="9"/>
    </row>
    <row r="179">
      <c r="A179" s="9"/>
      <c r="B179" s="9"/>
      <c r="C179" s="9"/>
      <c r="D179" s="9"/>
      <c r="E179" s="9"/>
      <c r="F179" s="9"/>
      <c r="G179" s="9"/>
      <c r="H179" s="9"/>
      <c r="I179" s="9"/>
    </row>
    <row r="180">
      <c r="A180" s="9"/>
      <c r="B180" s="9"/>
      <c r="C180" s="9"/>
      <c r="D180" s="9"/>
      <c r="E180" s="9"/>
      <c r="F180" s="9"/>
      <c r="G180" s="9"/>
      <c r="H180" s="9"/>
      <c r="I180" s="9"/>
    </row>
    <row r="181">
      <c r="A181" s="9"/>
      <c r="B181" s="9"/>
      <c r="C181" s="9"/>
      <c r="D181" s="9"/>
      <c r="E181" s="9"/>
      <c r="F181" s="9"/>
      <c r="G181" s="9"/>
      <c r="H181" s="9"/>
      <c r="I181" s="9"/>
    </row>
    <row r="182">
      <c r="A182" s="9"/>
      <c r="B182" s="9"/>
      <c r="C182" s="9"/>
      <c r="D182" s="9"/>
      <c r="E182" s="9"/>
      <c r="F182" s="9"/>
      <c r="G182" s="9"/>
      <c r="H182" s="9"/>
      <c r="I182" s="9"/>
    </row>
    <row r="183">
      <c r="A183" s="9"/>
      <c r="B183" s="9"/>
      <c r="C183" s="9"/>
      <c r="D183" s="9"/>
      <c r="E183" s="9"/>
      <c r="F183" s="9"/>
      <c r="G183" s="9"/>
      <c r="H183" s="9"/>
      <c r="I183" s="9"/>
    </row>
    <row r="184">
      <c r="A184" s="9"/>
      <c r="B184" s="9"/>
      <c r="C184" s="9"/>
      <c r="D184" s="9"/>
      <c r="E184" s="9"/>
      <c r="F184" s="9"/>
      <c r="G184" s="9"/>
      <c r="H184" s="9"/>
      <c r="I184" s="9"/>
    </row>
    <row r="185">
      <c r="A185" s="9"/>
      <c r="B185" s="9"/>
      <c r="C185" s="9"/>
      <c r="D185" s="9"/>
      <c r="E185" s="9"/>
      <c r="F185" s="9"/>
      <c r="G185" s="9"/>
      <c r="H185" s="9"/>
      <c r="I185" s="9"/>
    </row>
    <row r="186">
      <c r="A186" s="9"/>
      <c r="B186" s="9"/>
      <c r="C186" s="9"/>
      <c r="D186" s="9"/>
      <c r="E186" s="9"/>
      <c r="F186" s="9"/>
      <c r="G186" s="9"/>
      <c r="H186" s="9"/>
      <c r="I186" s="9"/>
    </row>
    <row r="187">
      <c r="A187" s="9"/>
      <c r="B187" s="9"/>
      <c r="C187" s="9"/>
      <c r="D187" s="9"/>
      <c r="E187" s="9"/>
      <c r="F187" s="9"/>
      <c r="G187" s="9"/>
      <c r="H187" s="9"/>
      <c r="I187" s="9"/>
    </row>
    <row r="188">
      <c r="A188" s="9"/>
      <c r="B188" s="9"/>
      <c r="C188" s="9"/>
      <c r="D188" s="9"/>
      <c r="E188" s="9"/>
      <c r="F188" s="9"/>
      <c r="G188" s="9"/>
      <c r="H188" s="9"/>
      <c r="I188" s="9"/>
    </row>
    <row r="189">
      <c r="A189" s="9"/>
      <c r="B189" s="9"/>
      <c r="C189" s="9"/>
      <c r="D189" s="9"/>
      <c r="E189" s="9"/>
      <c r="F189" s="9"/>
      <c r="G189" s="9"/>
      <c r="H189" s="9"/>
      <c r="I189" s="9"/>
    </row>
    <row r="190">
      <c r="A190" s="9"/>
      <c r="B190" s="9"/>
      <c r="C190" s="9"/>
      <c r="D190" s="9"/>
      <c r="E190" s="9"/>
      <c r="F190" s="9"/>
      <c r="G190" s="9"/>
      <c r="H190" s="9"/>
      <c r="I190" s="9"/>
    </row>
    <row r="191">
      <c r="A191" s="9"/>
      <c r="B191" s="9"/>
      <c r="C191" s="9"/>
      <c r="D191" s="9"/>
      <c r="E191" s="9"/>
      <c r="F191" s="9"/>
      <c r="G191" s="9"/>
      <c r="H191" s="9"/>
      <c r="I191" s="9"/>
    </row>
    <row r="192">
      <c r="A192" s="9"/>
      <c r="B192" s="9"/>
      <c r="C192" s="9"/>
      <c r="D192" s="9"/>
      <c r="E192" s="9"/>
      <c r="F192" s="9"/>
      <c r="G192" s="9"/>
      <c r="H192" s="9"/>
      <c r="I192" s="9"/>
    </row>
    <row r="193">
      <c r="A193" s="9"/>
      <c r="B193" s="9"/>
      <c r="C193" s="9"/>
      <c r="D193" s="9"/>
      <c r="E193" s="9"/>
      <c r="F193" s="9"/>
      <c r="G193" s="9"/>
      <c r="H193" s="9"/>
      <c r="I193" s="9"/>
    </row>
    <row r="194">
      <c r="A194" s="9"/>
      <c r="B194" s="9"/>
      <c r="C194" s="9"/>
      <c r="D194" s="9"/>
      <c r="E194" s="9"/>
      <c r="F194" s="9"/>
      <c r="G194" s="9"/>
      <c r="H194" s="9"/>
      <c r="I194" s="9"/>
    </row>
    <row r="195">
      <c r="A195" s="9"/>
      <c r="B195" s="9"/>
      <c r="C195" s="9"/>
      <c r="D195" s="9"/>
      <c r="E195" s="9"/>
      <c r="F195" s="9"/>
      <c r="G195" s="9"/>
      <c r="H195" s="9"/>
      <c r="I195" s="9"/>
    </row>
    <row r="196">
      <c r="A196" s="9"/>
      <c r="B196" s="9"/>
      <c r="C196" s="9"/>
      <c r="D196" s="9"/>
      <c r="E196" s="9"/>
      <c r="F196" s="9"/>
      <c r="G196" s="9"/>
      <c r="H196" s="9"/>
      <c r="I196" s="9"/>
    </row>
    <row r="197">
      <c r="A197" s="9"/>
      <c r="B197" s="9"/>
      <c r="C197" s="9"/>
      <c r="D197" s="9"/>
      <c r="E197" s="9"/>
      <c r="F197" s="9"/>
      <c r="G197" s="9"/>
      <c r="H197" s="9"/>
      <c r="I197" s="9"/>
    </row>
    <row r="198">
      <c r="A198" s="9"/>
      <c r="B198" s="9"/>
      <c r="C198" s="9"/>
      <c r="D198" s="9"/>
      <c r="E198" s="9"/>
      <c r="F198" s="9"/>
      <c r="G198" s="9"/>
      <c r="H198" s="9"/>
      <c r="I198" s="9"/>
    </row>
    <row r="199">
      <c r="A199" s="9"/>
      <c r="B199" s="9"/>
      <c r="C199" s="9"/>
      <c r="D199" s="9"/>
      <c r="E199" s="9"/>
      <c r="F199" s="9"/>
      <c r="G199" s="9"/>
      <c r="H199" s="9"/>
      <c r="I199" s="9"/>
    </row>
    <row r="200">
      <c r="A200" s="9"/>
      <c r="B200" s="9"/>
      <c r="C200" s="9"/>
      <c r="D200" s="9"/>
      <c r="E200" s="9"/>
      <c r="F200" s="9"/>
      <c r="G200" s="9"/>
      <c r="H200" s="9"/>
      <c r="I200" s="9"/>
    </row>
    <row r="201">
      <c r="A201" s="9"/>
      <c r="B201" s="9"/>
      <c r="C201" s="9"/>
      <c r="D201" s="9"/>
      <c r="E201" s="9"/>
      <c r="F201" s="9"/>
      <c r="G201" s="9"/>
      <c r="H201" s="9"/>
      <c r="I201" s="9"/>
    </row>
    <row r="202">
      <c r="A202" s="9"/>
      <c r="B202" s="9"/>
      <c r="C202" s="9"/>
      <c r="D202" s="9"/>
      <c r="E202" s="9"/>
      <c r="F202" s="9"/>
      <c r="G202" s="9"/>
      <c r="H202" s="9"/>
      <c r="I202" s="9"/>
    </row>
    <row r="203">
      <c r="A203" s="9"/>
      <c r="B203" s="9"/>
      <c r="C203" s="9"/>
      <c r="D203" s="9"/>
      <c r="E203" s="9"/>
      <c r="F203" s="9"/>
      <c r="G203" s="9"/>
      <c r="H203" s="9"/>
      <c r="I203" s="9"/>
    </row>
    <row r="204">
      <c r="A204" s="9"/>
      <c r="B204" s="9"/>
      <c r="C204" s="9"/>
      <c r="D204" s="9"/>
      <c r="E204" s="9"/>
      <c r="F204" s="9"/>
      <c r="G204" s="9"/>
      <c r="H204" s="9"/>
      <c r="I204" s="9"/>
    </row>
    <row r="205">
      <c r="A205" s="9"/>
      <c r="B205" s="9"/>
      <c r="C205" s="9"/>
      <c r="D205" s="9"/>
      <c r="E205" s="9"/>
      <c r="F205" s="9"/>
      <c r="G205" s="9"/>
      <c r="H205" s="9"/>
      <c r="I205" s="9"/>
    </row>
    <row r="206">
      <c r="A206" s="9"/>
      <c r="B206" s="9"/>
      <c r="C206" s="9"/>
      <c r="D206" s="9"/>
      <c r="E206" s="9"/>
      <c r="F206" s="9"/>
      <c r="G206" s="9"/>
      <c r="H206" s="9"/>
      <c r="I206" s="9"/>
    </row>
    <row r="207">
      <c r="A207" s="9"/>
      <c r="B207" s="9"/>
      <c r="C207" s="9"/>
      <c r="D207" s="9"/>
      <c r="E207" s="9"/>
      <c r="F207" s="9"/>
      <c r="G207" s="9"/>
      <c r="H207" s="9"/>
      <c r="I207" s="9"/>
    </row>
    <row r="208">
      <c r="A208" s="9"/>
      <c r="B208" s="9"/>
      <c r="C208" s="9"/>
      <c r="D208" s="9"/>
      <c r="E208" s="9"/>
      <c r="F208" s="9"/>
      <c r="G208" s="9"/>
      <c r="H208" s="9"/>
      <c r="I208" s="9"/>
    </row>
    <row r="209">
      <c r="A209" s="9"/>
      <c r="B209" s="9"/>
      <c r="C209" s="9"/>
      <c r="D209" s="9"/>
      <c r="E209" s="9"/>
      <c r="F209" s="9"/>
      <c r="G209" s="9"/>
      <c r="H209" s="9"/>
      <c r="I209" s="9"/>
    </row>
    <row r="210">
      <c r="A210" s="9"/>
      <c r="B210" s="9"/>
      <c r="C210" s="9"/>
      <c r="D210" s="9"/>
      <c r="E210" s="9"/>
      <c r="F210" s="9"/>
      <c r="G210" s="9"/>
      <c r="H210" s="9"/>
      <c r="I210" s="9"/>
    </row>
    <row r="211">
      <c r="A211" s="9"/>
      <c r="B211" s="9"/>
      <c r="C211" s="9"/>
      <c r="D211" s="9"/>
      <c r="E211" s="9"/>
      <c r="F211" s="9"/>
      <c r="G211" s="9"/>
      <c r="H211" s="9"/>
      <c r="I211" s="9"/>
    </row>
    <row r="212">
      <c r="A212" s="9"/>
      <c r="B212" s="9"/>
      <c r="C212" s="9"/>
      <c r="D212" s="9"/>
      <c r="E212" s="9"/>
      <c r="F212" s="9"/>
      <c r="G212" s="9"/>
      <c r="H212" s="9"/>
      <c r="I212" s="9"/>
    </row>
    <row r="213">
      <c r="A213" s="9"/>
      <c r="B213" s="9"/>
      <c r="C213" s="9"/>
      <c r="D213" s="9"/>
      <c r="E213" s="9"/>
      <c r="F213" s="9"/>
      <c r="G213" s="9"/>
      <c r="H213" s="9"/>
      <c r="I213" s="9"/>
    </row>
    <row r="214">
      <c r="A214" s="9"/>
      <c r="B214" s="9"/>
      <c r="C214" s="9"/>
      <c r="D214" s="9"/>
      <c r="E214" s="9"/>
      <c r="F214" s="9"/>
      <c r="G214" s="9"/>
      <c r="H214" s="9"/>
      <c r="I214" s="9"/>
    </row>
    <row r="215">
      <c r="A215" s="9"/>
      <c r="B215" s="9"/>
      <c r="C215" s="9"/>
      <c r="D215" s="9"/>
      <c r="E215" s="9"/>
      <c r="F215" s="9"/>
      <c r="G215" s="9"/>
      <c r="H215" s="9"/>
      <c r="I215" s="9"/>
    </row>
    <row r="216">
      <c r="A216" s="9"/>
      <c r="B216" s="9"/>
      <c r="C216" s="9"/>
      <c r="D216" s="9"/>
      <c r="E216" s="9"/>
      <c r="F216" s="9"/>
      <c r="G216" s="9"/>
      <c r="H216" s="9"/>
      <c r="I216" s="9"/>
    </row>
    <row r="217">
      <c r="A217" s="9"/>
      <c r="B217" s="9"/>
      <c r="C217" s="9"/>
      <c r="D217" s="9"/>
      <c r="E217" s="9"/>
      <c r="F217" s="9"/>
      <c r="G217" s="9"/>
      <c r="H217" s="9"/>
      <c r="I217" s="9"/>
    </row>
    <row r="218">
      <c r="A218" s="9"/>
      <c r="B218" s="9"/>
      <c r="C218" s="9"/>
      <c r="D218" s="9"/>
      <c r="E218" s="9"/>
      <c r="F218" s="9"/>
      <c r="G218" s="9"/>
      <c r="H218" s="9"/>
      <c r="I218" s="9"/>
    </row>
    <row r="219">
      <c r="A219" s="9"/>
      <c r="B219" s="9"/>
      <c r="C219" s="9"/>
      <c r="D219" s="9"/>
      <c r="E219" s="9"/>
      <c r="F219" s="9"/>
      <c r="G219" s="9"/>
      <c r="H219" s="9"/>
      <c r="I219" s="9"/>
    </row>
    <row r="220">
      <c r="A220" s="9"/>
      <c r="B220" s="9"/>
      <c r="C220" s="9"/>
      <c r="D220" s="9"/>
      <c r="E220" s="9"/>
      <c r="F220" s="9"/>
      <c r="G220" s="9"/>
      <c r="H220" s="9"/>
      <c r="I220" s="9"/>
    </row>
    <row r="221">
      <c r="A221" s="9"/>
      <c r="B221" s="9"/>
      <c r="C221" s="9"/>
      <c r="D221" s="9"/>
      <c r="E221" s="9"/>
      <c r="F221" s="9"/>
      <c r="G221" s="9"/>
      <c r="H221" s="9"/>
      <c r="I221" s="9"/>
    </row>
    <row r="222">
      <c r="A222" s="9"/>
      <c r="B222" s="9"/>
      <c r="C222" s="9"/>
      <c r="D222" s="9"/>
      <c r="E222" s="9"/>
      <c r="F222" s="9"/>
      <c r="G222" s="9"/>
      <c r="H222" s="9"/>
      <c r="I222" s="9"/>
    </row>
    <row r="223">
      <c r="A223" s="9"/>
      <c r="B223" s="9"/>
      <c r="C223" s="9"/>
      <c r="D223" s="9"/>
      <c r="E223" s="9"/>
      <c r="F223" s="9"/>
      <c r="G223" s="9"/>
      <c r="H223" s="9"/>
      <c r="I223" s="9"/>
    </row>
    <row r="224">
      <c r="A224" s="9"/>
      <c r="B224" s="9"/>
      <c r="C224" s="9"/>
      <c r="D224" s="9"/>
      <c r="E224" s="9"/>
      <c r="F224" s="9"/>
      <c r="G224" s="9"/>
      <c r="H224" s="9"/>
      <c r="I224" s="9"/>
    </row>
    <row r="225">
      <c r="A225" s="9"/>
      <c r="B225" s="9"/>
      <c r="C225" s="9"/>
      <c r="D225" s="9"/>
      <c r="E225" s="9"/>
      <c r="F225" s="9"/>
      <c r="G225" s="9"/>
      <c r="H225" s="9"/>
      <c r="I225" s="9"/>
    </row>
    <row r="226">
      <c r="A226" s="9"/>
      <c r="B226" s="9"/>
      <c r="C226" s="9"/>
      <c r="D226" s="9"/>
      <c r="E226" s="9"/>
      <c r="F226" s="9"/>
      <c r="G226" s="9"/>
      <c r="H226" s="9"/>
      <c r="I226" s="9"/>
    </row>
    <row r="227">
      <c r="A227" s="9"/>
      <c r="B227" s="9"/>
      <c r="C227" s="9"/>
      <c r="D227" s="9"/>
      <c r="E227" s="9"/>
      <c r="F227" s="9"/>
      <c r="G227" s="9"/>
      <c r="H227" s="9"/>
      <c r="I227" s="9"/>
    </row>
    <row r="228">
      <c r="A228" s="9"/>
      <c r="B228" s="9"/>
      <c r="C228" s="9"/>
      <c r="D228" s="9"/>
      <c r="E228" s="9"/>
      <c r="F228" s="9"/>
      <c r="G228" s="9"/>
      <c r="H228" s="9"/>
      <c r="I228" s="9"/>
    </row>
    <row r="229">
      <c r="A229" s="9"/>
      <c r="B229" s="9"/>
      <c r="C229" s="9"/>
      <c r="D229" s="9"/>
      <c r="E229" s="9"/>
      <c r="F229" s="9"/>
      <c r="G229" s="9"/>
      <c r="H229" s="9"/>
      <c r="I229" s="9"/>
    </row>
    <row r="230">
      <c r="A230" s="9"/>
      <c r="B230" s="9"/>
      <c r="C230" s="9"/>
      <c r="D230" s="9"/>
      <c r="E230" s="9"/>
      <c r="F230" s="9"/>
      <c r="G230" s="9"/>
      <c r="H230" s="9"/>
      <c r="I230" s="9"/>
    </row>
    <row r="231">
      <c r="A231" s="9"/>
      <c r="B231" s="9"/>
      <c r="C231" s="9"/>
      <c r="D231" s="9"/>
      <c r="E231" s="9"/>
      <c r="F231" s="9"/>
      <c r="G231" s="9"/>
      <c r="H231" s="9"/>
      <c r="I231" s="9"/>
    </row>
    <row r="232">
      <c r="A232" s="9"/>
      <c r="B232" s="9"/>
      <c r="C232" s="9"/>
      <c r="D232" s="9"/>
      <c r="E232" s="9"/>
      <c r="F232" s="9"/>
      <c r="G232" s="9"/>
      <c r="H232" s="9"/>
      <c r="I232" s="9"/>
    </row>
    <row r="233">
      <c r="A233" s="9"/>
      <c r="B233" s="9"/>
      <c r="C233" s="9"/>
      <c r="D233" s="9"/>
      <c r="E233" s="9"/>
      <c r="F233" s="9"/>
      <c r="G233" s="9"/>
      <c r="H233" s="9"/>
      <c r="I233" s="9"/>
    </row>
    <row r="234">
      <c r="A234" s="9"/>
      <c r="B234" s="9"/>
      <c r="C234" s="9"/>
      <c r="D234" s="9"/>
      <c r="E234" s="9"/>
      <c r="F234" s="9"/>
      <c r="G234" s="9"/>
      <c r="H234" s="9"/>
      <c r="I234" s="9"/>
    </row>
    <row r="235">
      <c r="A235" s="9"/>
      <c r="B235" s="9"/>
      <c r="C235" s="9"/>
      <c r="D235" s="9"/>
      <c r="E235" s="9"/>
      <c r="F235" s="9"/>
      <c r="G235" s="9"/>
      <c r="H235" s="9"/>
      <c r="I235" s="9"/>
    </row>
    <row r="236">
      <c r="A236" s="9"/>
      <c r="B236" s="9"/>
      <c r="C236" s="9"/>
      <c r="D236" s="9"/>
      <c r="E236" s="9"/>
      <c r="F236" s="9"/>
      <c r="G236" s="9"/>
      <c r="H236" s="9"/>
      <c r="I236" s="9"/>
    </row>
    <row r="237">
      <c r="A237" s="9"/>
      <c r="B237" s="9"/>
      <c r="C237" s="9"/>
      <c r="D237" s="9"/>
      <c r="E237" s="9"/>
      <c r="F237" s="9"/>
      <c r="G237" s="9"/>
      <c r="H237" s="9"/>
      <c r="I237" s="9"/>
    </row>
    <row r="238">
      <c r="A238" s="9"/>
      <c r="B238" s="9"/>
      <c r="C238" s="9"/>
      <c r="D238" s="9"/>
      <c r="E238" s="9"/>
      <c r="F238" s="9"/>
      <c r="G238" s="9"/>
      <c r="H238" s="9"/>
      <c r="I238" s="9"/>
    </row>
    <row r="239">
      <c r="A239" s="9"/>
      <c r="B239" s="9"/>
      <c r="C239" s="9"/>
      <c r="D239" s="9"/>
      <c r="E239" s="9"/>
      <c r="F239" s="9"/>
      <c r="G239" s="9"/>
      <c r="H239" s="9"/>
      <c r="I239" s="9"/>
    </row>
    <row r="240">
      <c r="A240" s="9"/>
      <c r="B240" s="9"/>
      <c r="C240" s="9"/>
      <c r="D240" s="9"/>
      <c r="E240" s="9"/>
      <c r="F240" s="9"/>
      <c r="G240" s="9"/>
      <c r="H240" s="9"/>
      <c r="I240" s="9"/>
    </row>
    <row r="241">
      <c r="A241" s="9"/>
      <c r="B241" s="9"/>
      <c r="C241" s="9"/>
      <c r="D241" s="9"/>
      <c r="E241" s="9"/>
      <c r="F241" s="9"/>
      <c r="G241" s="9"/>
      <c r="H241" s="9"/>
      <c r="I241" s="9"/>
    </row>
    <row r="242">
      <c r="A242" s="9"/>
      <c r="B242" s="9"/>
      <c r="C242" s="9"/>
      <c r="D242" s="9"/>
      <c r="E242" s="9"/>
      <c r="F242" s="9"/>
      <c r="G242" s="9"/>
      <c r="H242" s="9"/>
      <c r="I242" s="9"/>
    </row>
    <row r="243">
      <c r="A243" s="9"/>
      <c r="B243" s="9"/>
      <c r="C243" s="9"/>
      <c r="D243" s="9"/>
      <c r="E243" s="9"/>
      <c r="F243" s="9"/>
      <c r="G243" s="9"/>
      <c r="H243" s="9"/>
      <c r="I243" s="9"/>
    </row>
    <row r="244">
      <c r="A244" s="9"/>
      <c r="B244" s="9"/>
      <c r="C244" s="9"/>
      <c r="D244" s="9"/>
      <c r="E244" s="9"/>
      <c r="F244" s="9"/>
      <c r="G244" s="9"/>
      <c r="H244" s="9"/>
      <c r="I244" s="9"/>
    </row>
    <row r="245">
      <c r="A245" s="9"/>
      <c r="B245" s="9"/>
      <c r="C245" s="9"/>
      <c r="D245" s="9"/>
      <c r="E245" s="9"/>
      <c r="F245" s="9"/>
      <c r="G245" s="9"/>
      <c r="H245" s="9"/>
      <c r="I245" s="9"/>
    </row>
    <row r="246">
      <c r="A246" s="9"/>
      <c r="B246" s="9"/>
      <c r="C246" s="9"/>
      <c r="D246" s="9"/>
      <c r="E246" s="9"/>
      <c r="F246" s="9"/>
      <c r="G246" s="9"/>
      <c r="H246" s="9"/>
      <c r="I246" s="9"/>
    </row>
    <row r="247">
      <c r="A247" s="9"/>
      <c r="B247" s="9"/>
      <c r="C247" s="9"/>
      <c r="D247" s="9"/>
      <c r="E247" s="9"/>
      <c r="F247" s="9"/>
      <c r="G247" s="9"/>
      <c r="H247" s="9"/>
      <c r="I247" s="9"/>
    </row>
    <row r="248">
      <c r="A248" s="9"/>
      <c r="B248" s="9"/>
      <c r="C248" s="9"/>
      <c r="D248" s="9"/>
      <c r="E248" s="9"/>
      <c r="F248" s="9"/>
      <c r="G248" s="9"/>
      <c r="H248" s="9"/>
      <c r="I248" s="9"/>
    </row>
    <row r="249">
      <c r="A249" s="9"/>
      <c r="B249" s="9"/>
      <c r="C249" s="9"/>
      <c r="D249" s="9"/>
      <c r="E249" s="9"/>
      <c r="F249" s="9"/>
      <c r="G249" s="9"/>
      <c r="H249" s="9"/>
      <c r="I249" s="9"/>
    </row>
    <row r="250">
      <c r="A250" s="9"/>
      <c r="B250" s="9"/>
      <c r="C250" s="9"/>
      <c r="D250" s="9"/>
      <c r="E250" s="9"/>
      <c r="F250" s="9"/>
      <c r="G250" s="9"/>
      <c r="H250" s="9"/>
      <c r="I250" s="9"/>
    </row>
    <row r="251">
      <c r="A251" s="9"/>
      <c r="B251" s="9"/>
      <c r="C251" s="9"/>
      <c r="D251" s="9"/>
      <c r="E251" s="9"/>
      <c r="F251" s="9"/>
      <c r="G251" s="9"/>
      <c r="H251" s="9"/>
      <c r="I251" s="9"/>
    </row>
    <row r="252">
      <c r="A252" s="9"/>
      <c r="B252" s="9"/>
      <c r="C252" s="9"/>
      <c r="D252" s="9"/>
      <c r="E252" s="9"/>
      <c r="F252" s="9"/>
      <c r="G252" s="9"/>
      <c r="H252" s="9"/>
      <c r="I252" s="9"/>
    </row>
    <row r="253">
      <c r="A253" s="9"/>
      <c r="B253" s="9"/>
      <c r="C253" s="9"/>
      <c r="D253" s="9"/>
      <c r="E253" s="9"/>
      <c r="F253" s="9"/>
      <c r="G253" s="9"/>
      <c r="H253" s="9"/>
      <c r="I253" s="9"/>
    </row>
    <row r="254">
      <c r="A254" s="9"/>
      <c r="B254" s="9"/>
      <c r="C254" s="9"/>
      <c r="D254" s="9"/>
      <c r="E254" s="9"/>
      <c r="F254" s="9"/>
      <c r="G254" s="9"/>
      <c r="H254" s="9"/>
      <c r="I254" s="9"/>
    </row>
    <row r="255">
      <c r="A255" s="9"/>
      <c r="B255" s="9"/>
      <c r="C255" s="9"/>
      <c r="D255" s="9"/>
      <c r="E255" s="9"/>
      <c r="F255" s="9"/>
      <c r="G255" s="9"/>
      <c r="H255" s="9"/>
      <c r="I255" s="9"/>
    </row>
    <row r="256">
      <c r="A256" s="9"/>
      <c r="B256" s="9"/>
      <c r="C256" s="9"/>
      <c r="D256" s="9"/>
      <c r="E256" s="9"/>
      <c r="F256" s="9"/>
      <c r="G256" s="9"/>
      <c r="H256" s="9"/>
      <c r="I256" s="9"/>
    </row>
    <row r="257">
      <c r="A257" s="9"/>
      <c r="B257" s="9"/>
      <c r="C257" s="9"/>
      <c r="D257" s="9"/>
      <c r="E257" s="9"/>
      <c r="F257" s="9"/>
      <c r="G257" s="9"/>
      <c r="H257" s="9"/>
      <c r="I257" s="9"/>
    </row>
    <row r="258">
      <c r="A258" s="9"/>
      <c r="B258" s="9"/>
      <c r="C258" s="9"/>
      <c r="D258" s="9"/>
      <c r="E258" s="9"/>
      <c r="F258" s="9"/>
      <c r="G258" s="9"/>
      <c r="H258" s="9"/>
      <c r="I258" s="9"/>
    </row>
    <row r="259">
      <c r="A259" s="9"/>
      <c r="B259" s="9"/>
      <c r="C259" s="9"/>
      <c r="D259" s="9"/>
      <c r="E259" s="9"/>
      <c r="F259" s="9"/>
      <c r="G259" s="9"/>
      <c r="H259" s="9"/>
      <c r="I259" s="9"/>
    </row>
    <row r="260">
      <c r="A260" s="9"/>
      <c r="B260" s="9"/>
      <c r="C260" s="9"/>
      <c r="D260" s="9"/>
      <c r="E260" s="9"/>
      <c r="F260" s="9"/>
      <c r="G260" s="9"/>
      <c r="H260" s="9"/>
      <c r="I260" s="9"/>
    </row>
    <row r="261">
      <c r="A261" s="9"/>
      <c r="B261" s="9"/>
      <c r="C261" s="9"/>
      <c r="D261" s="9"/>
      <c r="E261" s="9"/>
      <c r="F261" s="9"/>
      <c r="G261" s="9"/>
      <c r="H261" s="9"/>
      <c r="I261" s="9"/>
    </row>
    <row r="262">
      <c r="A262" s="9"/>
      <c r="B262" s="9"/>
      <c r="C262" s="9"/>
      <c r="D262" s="9"/>
      <c r="E262" s="9"/>
      <c r="F262" s="9"/>
      <c r="G262" s="9"/>
      <c r="H262" s="9"/>
      <c r="I262" s="9"/>
    </row>
    <row r="263">
      <c r="A263" s="9"/>
      <c r="B263" s="9"/>
      <c r="C263" s="9"/>
      <c r="D263" s="9"/>
      <c r="E263" s="9"/>
      <c r="F263" s="9"/>
      <c r="G263" s="9"/>
      <c r="H263" s="9"/>
      <c r="I263" s="9"/>
    </row>
    <row r="264">
      <c r="A264" s="9"/>
      <c r="B264" s="9"/>
      <c r="C264" s="9"/>
      <c r="D264" s="9"/>
      <c r="E264" s="9"/>
      <c r="F264" s="9"/>
      <c r="G264" s="9"/>
      <c r="H264" s="9"/>
      <c r="I264" s="9"/>
    </row>
    <row r="265">
      <c r="A265" s="9"/>
      <c r="B265" s="9"/>
      <c r="C265" s="9"/>
      <c r="D265" s="9"/>
      <c r="E265" s="9"/>
      <c r="F265" s="9"/>
      <c r="G265" s="9"/>
      <c r="H265" s="9"/>
      <c r="I265" s="9"/>
    </row>
    <row r="266">
      <c r="A266" s="9"/>
      <c r="B266" s="9"/>
      <c r="C266" s="9"/>
      <c r="D266" s="9"/>
      <c r="E266" s="9"/>
      <c r="F266" s="9"/>
      <c r="G266" s="9"/>
      <c r="H266" s="9"/>
      <c r="I266" s="9"/>
    </row>
    <row r="267">
      <c r="A267" s="9"/>
      <c r="B267" s="9"/>
      <c r="C267" s="9"/>
      <c r="D267" s="9"/>
      <c r="E267" s="9"/>
      <c r="F267" s="9"/>
      <c r="G267" s="9"/>
      <c r="H267" s="9"/>
      <c r="I267" s="9"/>
    </row>
    <row r="268">
      <c r="A268" s="9"/>
      <c r="B268" s="9"/>
      <c r="C268" s="9"/>
      <c r="D268" s="9"/>
      <c r="E268" s="9"/>
      <c r="F268" s="9"/>
      <c r="G268" s="9"/>
      <c r="H268" s="9"/>
      <c r="I268" s="9"/>
    </row>
    <row r="269">
      <c r="A269" s="9"/>
      <c r="B269" s="9"/>
      <c r="C269" s="9"/>
      <c r="D269" s="9"/>
      <c r="E269" s="9"/>
      <c r="F269" s="9"/>
      <c r="G269" s="9"/>
      <c r="H269" s="9"/>
      <c r="I269" s="9"/>
    </row>
    <row r="270">
      <c r="A270" s="9"/>
      <c r="B270" s="9"/>
      <c r="C270" s="9"/>
      <c r="D270" s="9"/>
      <c r="E270" s="9"/>
      <c r="F270" s="9"/>
      <c r="G270" s="9"/>
      <c r="H270" s="9"/>
      <c r="I270" s="9"/>
    </row>
    <row r="271">
      <c r="A271" s="9"/>
      <c r="B271" s="9"/>
      <c r="C271" s="9"/>
      <c r="D271" s="9"/>
      <c r="E271" s="9"/>
      <c r="F271" s="9"/>
      <c r="G271" s="9"/>
      <c r="H271" s="9"/>
      <c r="I271" s="9"/>
    </row>
    <row r="272">
      <c r="A272" s="9"/>
      <c r="B272" s="9"/>
      <c r="C272" s="9"/>
      <c r="D272" s="9"/>
      <c r="E272" s="9"/>
      <c r="F272" s="9"/>
      <c r="G272" s="9"/>
      <c r="H272" s="9"/>
      <c r="I272" s="9"/>
    </row>
    <row r="273">
      <c r="A273" s="9"/>
      <c r="B273" s="9"/>
      <c r="C273" s="9"/>
      <c r="D273" s="9"/>
      <c r="E273" s="9"/>
      <c r="F273" s="9"/>
      <c r="G273" s="9"/>
      <c r="H273" s="9"/>
      <c r="I273" s="9"/>
    </row>
    <row r="274">
      <c r="A274" s="9"/>
      <c r="B274" s="9"/>
      <c r="C274" s="9"/>
      <c r="D274" s="9"/>
      <c r="E274" s="9"/>
      <c r="F274" s="9"/>
      <c r="G274" s="9"/>
      <c r="H274" s="9"/>
      <c r="I274" s="9"/>
    </row>
    <row r="275">
      <c r="A275" s="9"/>
      <c r="B275" s="9"/>
      <c r="C275" s="9"/>
      <c r="D275" s="9"/>
      <c r="E275" s="9"/>
      <c r="F275" s="9"/>
      <c r="G275" s="9"/>
      <c r="H275" s="9"/>
      <c r="I275" s="9"/>
    </row>
    <row r="276">
      <c r="A276" s="9"/>
      <c r="B276" s="9"/>
      <c r="C276" s="9"/>
      <c r="D276" s="9"/>
      <c r="E276" s="9"/>
      <c r="F276" s="9"/>
      <c r="G276" s="9"/>
      <c r="H276" s="9"/>
      <c r="I276" s="9"/>
    </row>
    <row r="277">
      <c r="A277" s="9"/>
      <c r="B277" s="9"/>
      <c r="C277" s="9"/>
      <c r="D277" s="9"/>
      <c r="E277" s="9"/>
      <c r="F277" s="9"/>
      <c r="G277" s="9"/>
      <c r="H277" s="9"/>
      <c r="I277" s="9"/>
    </row>
    <row r="278">
      <c r="A278" s="9"/>
      <c r="B278" s="9"/>
      <c r="C278" s="9"/>
      <c r="D278" s="9"/>
      <c r="E278" s="9"/>
      <c r="F278" s="9"/>
      <c r="G278" s="9"/>
      <c r="H278" s="9"/>
      <c r="I278" s="9"/>
    </row>
    <row r="279">
      <c r="A279" s="9"/>
      <c r="B279" s="9"/>
      <c r="C279" s="9"/>
      <c r="D279" s="9"/>
      <c r="E279" s="9"/>
      <c r="F279" s="9"/>
      <c r="G279" s="9"/>
      <c r="H279" s="9"/>
      <c r="I279" s="9"/>
    </row>
    <row r="280">
      <c r="A280" s="9"/>
      <c r="B280" s="9"/>
      <c r="C280" s="9"/>
      <c r="D280" s="9"/>
      <c r="E280" s="9"/>
      <c r="F280" s="9"/>
      <c r="G280" s="9"/>
      <c r="H280" s="9"/>
      <c r="I280" s="9"/>
    </row>
    <row r="281">
      <c r="A281" s="9"/>
      <c r="B281" s="9"/>
      <c r="C281" s="9"/>
      <c r="D281" s="9"/>
      <c r="E281" s="9"/>
      <c r="F281" s="9"/>
      <c r="G281" s="9"/>
      <c r="H281" s="9"/>
      <c r="I281" s="9"/>
    </row>
    <row r="282">
      <c r="A282" s="9"/>
      <c r="B282" s="9"/>
      <c r="C282" s="9"/>
      <c r="D282" s="9"/>
      <c r="E282" s="9"/>
      <c r="F282" s="9"/>
      <c r="G282" s="9"/>
      <c r="H282" s="9"/>
      <c r="I282" s="9"/>
    </row>
    <row r="283">
      <c r="A283" s="9"/>
      <c r="B283" s="9"/>
      <c r="C283" s="9"/>
      <c r="D283" s="9"/>
      <c r="E283" s="9"/>
      <c r="F283" s="9"/>
      <c r="G283" s="9"/>
      <c r="H283" s="9"/>
      <c r="I283" s="9"/>
    </row>
    <row r="284">
      <c r="A284" s="9"/>
      <c r="B284" s="9"/>
      <c r="C284" s="9"/>
      <c r="D284" s="9"/>
      <c r="E284" s="9"/>
      <c r="F284" s="9"/>
      <c r="G284" s="9"/>
      <c r="H284" s="9"/>
      <c r="I284" s="9"/>
    </row>
    <row r="285">
      <c r="A285" s="9"/>
      <c r="B285" s="9"/>
      <c r="C285" s="9"/>
      <c r="D285" s="9"/>
      <c r="E285" s="9"/>
      <c r="F285" s="9"/>
      <c r="G285" s="9"/>
      <c r="H285" s="9"/>
      <c r="I285" s="9"/>
    </row>
    <row r="286">
      <c r="A286" s="9"/>
      <c r="B286" s="9"/>
      <c r="C286" s="9"/>
      <c r="D286" s="9"/>
      <c r="E286" s="9"/>
      <c r="F286" s="9"/>
      <c r="G286" s="9"/>
      <c r="H286" s="9"/>
      <c r="I286" s="9"/>
    </row>
    <row r="287">
      <c r="A287" s="9"/>
      <c r="B287" s="9"/>
      <c r="C287" s="9"/>
      <c r="D287" s="9"/>
      <c r="E287" s="9"/>
      <c r="F287" s="9"/>
      <c r="G287" s="9"/>
      <c r="H287" s="9"/>
      <c r="I287" s="9"/>
    </row>
    <row r="288">
      <c r="A288" s="9"/>
      <c r="B288" s="9"/>
      <c r="C288" s="9"/>
      <c r="D288" s="9"/>
      <c r="E288" s="9"/>
      <c r="F288" s="9"/>
      <c r="G288" s="9"/>
      <c r="H288" s="9"/>
      <c r="I288" s="9"/>
    </row>
    <row r="289">
      <c r="A289" s="9"/>
      <c r="B289" s="9"/>
      <c r="C289" s="9"/>
      <c r="D289" s="9"/>
      <c r="E289" s="9"/>
      <c r="F289" s="9"/>
      <c r="G289" s="9"/>
      <c r="H289" s="9"/>
      <c r="I289" s="9"/>
    </row>
    <row r="290">
      <c r="A290" s="9"/>
      <c r="B290" s="9"/>
      <c r="C290" s="9"/>
      <c r="D290" s="9"/>
      <c r="E290" s="9"/>
      <c r="F290" s="9"/>
      <c r="G290" s="9"/>
      <c r="H290" s="9"/>
      <c r="I290" s="9"/>
    </row>
    <row r="291">
      <c r="A291" s="9"/>
      <c r="B291" s="9"/>
      <c r="C291" s="9"/>
      <c r="D291" s="9"/>
      <c r="E291" s="9"/>
      <c r="F291" s="9"/>
      <c r="G291" s="9"/>
      <c r="H291" s="9"/>
      <c r="I291" s="9"/>
    </row>
    <row r="292">
      <c r="A292" s="9"/>
      <c r="B292" s="9"/>
      <c r="C292" s="9"/>
      <c r="D292" s="9"/>
      <c r="E292" s="9"/>
      <c r="F292" s="9"/>
      <c r="G292" s="9"/>
      <c r="H292" s="9"/>
      <c r="I292" s="9"/>
    </row>
    <row r="293">
      <c r="A293" s="9"/>
      <c r="B293" s="9"/>
      <c r="C293" s="9"/>
      <c r="D293" s="9"/>
      <c r="E293" s="9"/>
      <c r="F293" s="9"/>
      <c r="G293" s="9"/>
      <c r="H293" s="9"/>
      <c r="I293" s="9"/>
    </row>
    <row r="294">
      <c r="A294" s="9"/>
      <c r="B294" s="9"/>
      <c r="C294" s="9"/>
      <c r="D294" s="9"/>
      <c r="E294" s="9"/>
      <c r="F294" s="9"/>
      <c r="G294" s="9"/>
      <c r="H294" s="9"/>
      <c r="I294" s="9"/>
    </row>
    <row r="295">
      <c r="A295" s="9"/>
      <c r="B295" s="9"/>
      <c r="C295" s="9"/>
      <c r="D295" s="9"/>
      <c r="E295" s="9"/>
      <c r="F295" s="9"/>
      <c r="G295" s="9"/>
      <c r="H295" s="9"/>
      <c r="I295" s="9"/>
    </row>
    <row r="296">
      <c r="A296" s="9"/>
      <c r="B296" s="9"/>
      <c r="C296" s="9"/>
      <c r="D296" s="9"/>
      <c r="E296" s="9"/>
      <c r="F296" s="9"/>
      <c r="G296" s="9"/>
      <c r="H296" s="9"/>
      <c r="I296" s="9"/>
    </row>
    <row r="297">
      <c r="A297" s="9"/>
      <c r="B297" s="9"/>
      <c r="C297" s="9"/>
      <c r="D297" s="9"/>
      <c r="E297" s="9"/>
      <c r="F297" s="9"/>
      <c r="G297" s="9"/>
      <c r="H297" s="9"/>
      <c r="I297" s="9"/>
    </row>
    <row r="298">
      <c r="A298" s="9"/>
      <c r="B298" s="9"/>
      <c r="C298" s="9"/>
      <c r="D298" s="9"/>
      <c r="E298" s="9"/>
      <c r="F298" s="9"/>
      <c r="G298" s="9"/>
      <c r="H298" s="9"/>
      <c r="I298" s="9"/>
    </row>
    <row r="299">
      <c r="A299" s="9"/>
      <c r="B299" s="9"/>
      <c r="C299" s="9"/>
      <c r="D299" s="9"/>
      <c r="E299" s="9"/>
      <c r="F299" s="9"/>
      <c r="G299" s="9"/>
      <c r="H299" s="9"/>
      <c r="I299" s="9"/>
    </row>
    <row r="300">
      <c r="A300" s="9"/>
      <c r="B300" s="9"/>
      <c r="C300" s="9"/>
      <c r="D300" s="9"/>
      <c r="E300" s="9"/>
      <c r="F300" s="9"/>
      <c r="G300" s="9"/>
      <c r="H300" s="9"/>
      <c r="I300" s="9"/>
    </row>
    <row r="301">
      <c r="A301" s="9"/>
      <c r="B301" s="9"/>
      <c r="C301" s="9"/>
      <c r="D301" s="9"/>
      <c r="E301" s="9"/>
      <c r="F301" s="9"/>
      <c r="G301" s="9"/>
      <c r="H301" s="9"/>
      <c r="I301" s="9"/>
    </row>
    <row r="302">
      <c r="A302" s="9"/>
      <c r="B302" s="9"/>
      <c r="C302" s="9"/>
      <c r="D302" s="9"/>
      <c r="E302" s="9"/>
      <c r="F302" s="9"/>
      <c r="G302" s="9"/>
      <c r="H302" s="9"/>
      <c r="I302" s="9"/>
    </row>
    <row r="303">
      <c r="A303" s="9"/>
      <c r="B303" s="9"/>
      <c r="C303" s="9"/>
      <c r="D303" s="9"/>
      <c r="E303" s="9"/>
      <c r="F303" s="9"/>
      <c r="G303" s="9"/>
      <c r="H303" s="9"/>
      <c r="I303" s="9"/>
    </row>
    <row r="304">
      <c r="A304" s="9"/>
      <c r="B304" s="9"/>
      <c r="C304" s="9"/>
      <c r="D304" s="9"/>
      <c r="E304" s="9"/>
      <c r="F304" s="9"/>
      <c r="G304" s="9"/>
      <c r="H304" s="9"/>
      <c r="I304" s="9"/>
    </row>
    <row r="305">
      <c r="A305" s="9"/>
      <c r="B305" s="9"/>
      <c r="C305" s="9"/>
      <c r="D305" s="9"/>
      <c r="E305" s="9"/>
      <c r="F305" s="9"/>
      <c r="G305" s="9"/>
      <c r="H305" s="9"/>
      <c r="I305" s="9"/>
    </row>
    <row r="306">
      <c r="A306" s="9"/>
      <c r="B306" s="9"/>
      <c r="C306" s="9"/>
      <c r="D306" s="9"/>
      <c r="E306" s="9"/>
      <c r="F306" s="9"/>
      <c r="G306" s="9"/>
      <c r="H306" s="9"/>
      <c r="I306" s="9"/>
    </row>
    <row r="307">
      <c r="A307" s="9"/>
      <c r="B307" s="9"/>
      <c r="C307" s="9"/>
      <c r="D307" s="9"/>
      <c r="E307" s="9"/>
      <c r="F307" s="9"/>
      <c r="G307" s="9"/>
      <c r="H307" s="9"/>
      <c r="I307" s="9"/>
    </row>
    <row r="308">
      <c r="A308" s="9"/>
      <c r="B308" s="9"/>
      <c r="C308" s="9"/>
      <c r="D308" s="9"/>
      <c r="E308" s="9"/>
      <c r="F308" s="9"/>
      <c r="G308" s="9"/>
      <c r="H308" s="9"/>
      <c r="I308" s="9"/>
    </row>
    <row r="309">
      <c r="A309" s="9"/>
      <c r="B309" s="9"/>
      <c r="C309" s="9"/>
      <c r="D309" s="9"/>
      <c r="E309" s="9"/>
      <c r="F309" s="9"/>
      <c r="G309" s="9"/>
      <c r="H309" s="9"/>
      <c r="I309" s="9"/>
    </row>
    <row r="310">
      <c r="A310" s="9"/>
      <c r="B310" s="9"/>
      <c r="C310" s="9"/>
      <c r="D310" s="9"/>
      <c r="E310" s="9"/>
      <c r="F310" s="9"/>
      <c r="G310" s="9"/>
      <c r="H310" s="9"/>
      <c r="I310" s="9"/>
    </row>
    <row r="311">
      <c r="A311" s="9"/>
      <c r="B311" s="9"/>
      <c r="C311" s="9"/>
      <c r="D311" s="9"/>
      <c r="E311" s="9"/>
      <c r="F311" s="9"/>
      <c r="G311" s="9"/>
      <c r="H311" s="9"/>
      <c r="I311" s="9"/>
    </row>
    <row r="312">
      <c r="A312" s="9"/>
      <c r="B312" s="9"/>
      <c r="C312" s="9"/>
      <c r="D312" s="9"/>
      <c r="E312" s="9"/>
      <c r="F312" s="9"/>
      <c r="G312" s="9"/>
      <c r="H312" s="9"/>
      <c r="I312" s="9"/>
    </row>
    <row r="313">
      <c r="A313" s="9"/>
      <c r="B313" s="9"/>
      <c r="C313" s="9"/>
      <c r="D313" s="9"/>
      <c r="E313" s="9"/>
      <c r="F313" s="9"/>
      <c r="G313" s="9"/>
      <c r="H313" s="9"/>
      <c r="I313" s="9"/>
    </row>
    <row r="314">
      <c r="A314" s="9"/>
      <c r="B314" s="9"/>
      <c r="C314" s="9"/>
      <c r="D314" s="9"/>
      <c r="E314" s="9"/>
      <c r="F314" s="9"/>
      <c r="G314" s="9"/>
      <c r="H314" s="9"/>
      <c r="I314" s="9"/>
    </row>
    <row r="315">
      <c r="A315" s="9"/>
      <c r="B315" s="9"/>
      <c r="C315" s="9"/>
      <c r="D315" s="9"/>
      <c r="E315" s="9"/>
      <c r="F315" s="9"/>
      <c r="G315" s="9"/>
      <c r="H315" s="9"/>
      <c r="I315" s="9"/>
    </row>
    <row r="316">
      <c r="A316" s="9"/>
      <c r="B316" s="9"/>
      <c r="C316" s="9"/>
      <c r="D316" s="9"/>
      <c r="E316" s="9"/>
      <c r="F316" s="9"/>
      <c r="G316" s="9"/>
      <c r="H316" s="9"/>
      <c r="I316" s="9"/>
    </row>
    <row r="317">
      <c r="A317" s="9"/>
      <c r="B317" s="9"/>
      <c r="C317" s="9"/>
      <c r="D317" s="9"/>
      <c r="E317" s="9"/>
      <c r="F317" s="9"/>
      <c r="G317" s="9"/>
      <c r="H317" s="9"/>
      <c r="I317" s="9"/>
    </row>
    <row r="318">
      <c r="A318" s="9"/>
      <c r="B318" s="9"/>
      <c r="C318" s="9"/>
      <c r="D318" s="9"/>
      <c r="E318" s="9"/>
      <c r="F318" s="9"/>
      <c r="G318" s="9"/>
      <c r="H318" s="9"/>
      <c r="I318" s="9"/>
    </row>
    <row r="319">
      <c r="A319" s="9"/>
      <c r="B319" s="9"/>
      <c r="C319" s="9"/>
      <c r="D319" s="9"/>
      <c r="E319" s="9"/>
      <c r="F319" s="9"/>
      <c r="G319" s="9"/>
      <c r="H319" s="9"/>
      <c r="I319" s="9"/>
    </row>
    <row r="320">
      <c r="A320" s="9"/>
      <c r="B320" s="9"/>
      <c r="C320" s="9"/>
      <c r="D320" s="9"/>
      <c r="E320" s="9"/>
      <c r="F320" s="9"/>
      <c r="G320" s="9"/>
      <c r="H320" s="9"/>
      <c r="I320" s="9"/>
    </row>
    <row r="321">
      <c r="A321" s="9"/>
      <c r="B321" s="9"/>
      <c r="C321" s="9"/>
      <c r="D321" s="9"/>
      <c r="E321" s="9"/>
      <c r="F321" s="9"/>
      <c r="G321" s="9"/>
      <c r="H321" s="9"/>
      <c r="I321" s="9"/>
    </row>
    <row r="322">
      <c r="A322" s="9"/>
      <c r="B322" s="9"/>
      <c r="C322" s="9"/>
      <c r="D322" s="9"/>
      <c r="E322" s="9"/>
      <c r="F322" s="9"/>
      <c r="G322" s="9"/>
      <c r="H322" s="9"/>
      <c r="I322" s="9"/>
    </row>
    <row r="323">
      <c r="A323" s="9"/>
      <c r="B323" s="9"/>
      <c r="C323" s="9"/>
      <c r="D323" s="9"/>
      <c r="E323" s="9"/>
      <c r="F323" s="9"/>
      <c r="G323" s="9"/>
      <c r="H323" s="9"/>
      <c r="I323" s="9"/>
    </row>
    <row r="324">
      <c r="A324" s="9"/>
      <c r="B324" s="9"/>
      <c r="C324" s="9"/>
      <c r="D324" s="9"/>
      <c r="E324" s="9"/>
      <c r="F324" s="9"/>
      <c r="G324" s="9"/>
      <c r="H324" s="9"/>
      <c r="I324" s="9"/>
    </row>
    <row r="325">
      <c r="A325" s="9"/>
      <c r="B325" s="9"/>
      <c r="C325" s="9"/>
      <c r="D325" s="9"/>
      <c r="E325" s="9"/>
      <c r="F325" s="9"/>
      <c r="G325" s="9"/>
      <c r="H325" s="9"/>
      <c r="I325" s="9"/>
    </row>
    <row r="326">
      <c r="A326" s="9"/>
      <c r="B326" s="9"/>
      <c r="C326" s="9"/>
      <c r="D326" s="9"/>
      <c r="E326" s="9"/>
      <c r="F326" s="9"/>
      <c r="G326" s="9"/>
      <c r="H326" s="9"/>
      <c r="I326" s="9"/>
    </row>
    <row r="327">
      <c r="A327" s="9"/>
      <c r="B327" s="9"/>
      <c r="C327" s="9"/>
      <c r="D327" s="9"/>
      <c r="E327" s="9"/>
      <c r="F327" s="9"/>
      <c r="G327" s="9"/>
      <c r="H327" s="9"/>
      <c r="I327" s="9"/>
    </row>
    <row r="328">
      <c r="A328" s="9"/>
      <c r="B328" s="9"/>
      <c r="C328" s="9"/>
      <c r="D328" s="9"/>
      <c r="E328" s="9"/>
      <c r="F328" s="9"/>
      <c r="G328" s="9"/>
      <c r="H328" s="9"/>
      <c r="I328" s="9"/>
    </row>
    <row r="329">
      <c r="A329" s="9"/>
      <c r="B329" s="9"/>
      <c r="C329" s="9"/>
      <c r="D329" s="9"/>
      <c r="E329" s="9"/>
      <c r="F329" s="9"/>
      <c r="G329" s="9"/>
      <c r="H329" s="9"/>
      <c r="I329" s="9"/>
    </row>
    <row r="330">
      <c r="A330" s="9"/>
      <c r="B330" s="9"/>
      <c r="C330" s="9"/>
      <c r="D330" s="9"/>
      <c r="E330" s="9"/>
      <c r="F330" s="9"/>
      <c r="G330" s="9"/>
      <c r="H330" s="9"/>
      <c r="I330" s="9"/>
    </row>
    <row r="331">
      <c r="A331" s="9"/>
      <c r="B331" s="9"/>
      <c r="C331" s="9"/>
      <c r="D331" s="9"/>
      <c r="E331" s="9"/>
      <c r="F331" s="9"/>
      <c r="G331" s="9"/>
      <c r="H331" s="9"/>
      <c r="I331" s="9"/>
    </row>
    <row r="332">
      <c r="A332" s="9"/>
      <c r="B332" s="9"/>
      <c r="C332" s="9"/>
      <c r="D332" s="9"/>
      <c r="E332" s="9"/>
      <c r="F332" s="9"/>
      <c r="G332" s="9"/>
      <c r="H332" s="9"/>
      <c r="I332" s="9"/>
    </row>
    <row r="333">
      <c r="A333" s="9"/>
      <c r="B333" s="9"/>
      <c r="C333" s="9"/>
      <c r="D333" s="9"/>
      <c r="E333" s="9"/>
      <c r="F333" s="9"/>
      <c r="G333" s="9"/>
      <c r="H333" s="9"/>
      <c r="I333" s="9"/>
    </row>
    <row r="334">
      <c r="A334" s="9"/>
      <c r="B334" s="9"/>
      <c r="C334" s="9"/>
      <c r="D334" s="9"/>
      <c r="E334" s="9"/>
      <c r="F334" s="9"/>
      <c r="G334" s="9"/>
      <c r="H334" s="9"/>
      <c r="I334" s="9"/>
    </row>
    <row r="335">
      <c r="A335" s="9"/>
      <c r="B335" s="9"/>
      <c r="C335" s="9"/>
      <c r="D335" s="9"/>
      <c r="E335" s="9"/>
      <c r="F335" s="9"/>
      <c r="G335" s="9"/>
      <c r="H335" s="9"/>
      <c r="I335" s="9"/>
    </row>
    <row r="336">
      <c r="A336" s="9"/>
      <c r="B336" s="9"/>
      <c r="C336" s="9"/>
      <c r="D336" s="9"/>
      <c r="E336" s="9"/>
      <c r="F336" s="9"/>
      <c r="G336" s="9"/>
      <c r="H336" s="9"/>
      <c r="I336" s="9"/>
    </row>
    <row r="337">
      <c r="A337" s="9"/>
      <c r="B337" s="9"/>
      <c r="C337" s="9"/>
      <c r="D337" s="9"/>
      <c r="E337" s="9"/>
      <c r="F337" s="9"/>
      <c r="G337" s="9"/>
      <c r="H337" s="9"/>
      <c r="I337" s="9"/>
    </row>
    <row r="338">
      <c r="A338" s="9"/>
      <c r="B338" s="9"/>
      <c r="C338" s="9"/>
      <c r="D338" s="9"/>
      <c r="E338" s="9"/>
      <c r="F338" s="9"/>
      <c r="G338" s="9"/>
      <c r="H338" s="9"/>
      <c r="I338" s="9"/>
    </row>
    <row r="339">
      <c r="A339" s="9"/>
      <c r="B339" s="9"/>
      <c r="C339" s="9"/>
      <c r="D339" s="9"/>
      <c r="E339" s="9"/>
      <c r="F339" s="9"/>
      <c r="G339" s="9"/>
      <c r="H339" s="9"/>
      <c r="I339" s="9"/>
    </row>
    <row r="340">
      <c r="A340" s="9"/>
      <c r="B340" s="9"/>
      <c r="C340" s="9"/>
      <c r="D340" s="9"/>
      <c r="E340" s="9"/>
      <c r="F340" s="9"/>
      <c r="G340" s="9"/>
      <c r="H340" s="9"/>
      <c r="I340" s="9"/>
    </row>
    <row r="341">
      <c r="A341" s="9"/>
      <c r="B341" s="9"/>
      <c r="C341" s="9"/>
      <c r="D341" s="9"/>
      <c r="E341" s="9"/>
      <c r="F341" s="9"/>
      <c r="G341" s="9"/>
      <c r="H341" s="9"/>
      <c r="I341" s="9"/>
    </row>
    <row r="342">
      <c r="A342" s="9"/>
      <c r="B342" s="9"/>
      <c r="C342" s="9"/>
      <c r="D342" s="9"/>
      <c r="E342" s="9"/>
      <c r="F342" s="9"/>
      <c r="G342" s="9"/>
      <c r="H342" s="9"/>
      <c r="I342" s="9"/>
    </row>
    <row r="343">
      <c r="A343" s="9"/>
      <c r="B343" s="9"/>
      <c r="C343" s="9"/>
      <c r="D343" s="9"/>
      <c r="E343" s="9"/>
      <c r="F343" s="9"/>
      <c r="G343" s="9"/>
      <c r="H343" s="9"/>
      <c r="I343" s="9"/>
    </row>
    <row r="344">
      <c r="A344" s="9"/>
      <c r="B344" s="9"/>
      <c r="C344" s="9"/>
      <c r="D344" s="9"/>
      <c r="E344" s="9"/>
      <c r="F344" s="9"/>
      <c r="G344" s="9"/>
      <c r="H344" s="9"/>
      <c r="I344" s="9"/>
    </row>
    <row r="345">
      <c r="A345" s="9"/>
      <c r="B345" s="9"/>
      <c r="C345" s="9"/>
      <c r="D345" s="9"/>
      <c r="E345" s="9"/>
      <c r="F345" s="9"/>
      <c r="G345" s="9"/>
      <c r="H345" s="9"/>
      <c r="I345" s="9"/>
    </row>
    <row r="346">
      <c r="A346" s="9"/>
      <c r="B346" s="9"/>
      <c r="C346" s="9"/>
      <c r="D346" s="9"/>
      <c r="E346" s="9"/>
      <c r="F346" s="9"/>
      <c r="G346" s="9"/>
      <c r="H346" s="9"/>
      <c r="I346" s="9"/>
    </row>
    <row r="347">
      <c r="A347" s="9"/>
      <c r="B347" s="9"/>
      <c r="C347" s="9"/>
      <c r="D347" s="9"/>
      <c r="E347" s="9"/>
      <c r="F347" s="9"/>
      <c r="G347" s="9"/>
      <c r="H347" s="9"/>
      <c r="I347" s="9"/>
    </row>
    <row r="348">
      <c r="A348" s="9"/>
      <c r="B348" s="9"/>
      <c r="C348" s="9"/>
      <c r="D348" s="9"/>
      <c r="E348" s="9"/>
      <c r="F348" s="9"/>
      <c r="G348" s="9"/>
      <c r="H348" s="9"/>
      <c r="I348" s="9"/>
    </row>
    <row r="349">
      <c r="A349" s="9"/>
      <c r="B349" s="9"/>
      <c r="C349" s="9"/>
      <c r="D349" s="9"/>
      <c r="E349" s="9"/>
      <c r="F349" s="9"/>
      <c r="G349" s="9"/>
      <c r="H349" s="9"/>
      <c r="I349" s="9"/>
    </row>
    <row r="350">
      <c r="A350" s="9"/>
      <c r="B350" s="9"/>
      <c r="C350" s="9"/>
      <c r="D350" s="9"/>
      <c r="E350" s="9"/>
      <c r="F350" s="9"/>
      <c r="G350" s="9"/>
      <c r="H350" s="9"/>
      <c r="I350" s="9"/>
    </row>
    <row r="351">
      <c r="A351" s="9"/>
      <c r="B351" s="9"/>
      <c r="C351" s="9"/>
      <c r="D351" s="9"/>
      <c r="E351" s="9"/>
      <c r="F351" s="9"/>
      <c r="G351" s="9"/>
      <c r="H351" s="9"/>
      <c r="I351" s="9"/>
    </row>
    <row r="352">
      <c r="A352" s="9"/>
      <c r="B352" s="9"/>
      <c r="C352" s="9"/>
      <c r="D352" s="9"/>
      <c r="E352" s="9"/>
      <c r="F352" s="9"/>
      <c r="G352" s="9"/>
      <c r="H352" s="9"/>
      <c r="I352" s="9"/>
    </row>
    <row r="353">
      <c r="A353" s="9"/>
      <c r="B353" s="9"/>
      <c r="C353" s="9"/>
      <c r="D353" s="9"/>
      <c r="E353" s="9"/>
      <c r="F353" s="9"/>
      <c r="G353" s="9"/>
      <c r="H353" s="9"/>
      <c r="I353" s="9"/>
    </row>
    <row r="354">
      <c r="A354" s="9"/>
      <c r="B354" s="9"/>
      <c r="C354" s="9"/>
      <c r="D354" s="9"/>
      <c r="E354" s="9"/>
      <c r="F354" s="9"/>
      <c r="G354" s="9"/>
      <c r="H354" s="9"/>
      <c r="I354" s="9"/>
    </row>
    <row r="355">
      <c r="A355" s="9"/>
      <c r="B355" s="9"/>
      <c r="C355" s="9"/>
      <c r="D355" s="9"/>
      <c r="E355" s="9"/>
      <c r="F355" s="9"/>
      <c r="G355" s="9"/>
      <c r="H355" s="9"/>
      <c r="I355" s="9"/>
    </row>
    <row r="356">
      <c r="A356" s="9"/>
      <c r="B356" s="9"/>
      <c r="C356" s="9"/>
      <c r="D356" s="9"/>
      <c r="E356" s="9"/>
      <c r="F356" s="9"/>
      <c r="G356" s="9"/>
      <c r="H356" s="9"/>
      <c r="I356" s="9"/>
    </row>
    <row r="357">
      <c r="A357" s="9"/>
      <c r="B357" s="9"/>
      <c r="C357" s="9"/>
      <c r="D357" s="9"/>
      <c r="E357" s="9"/>
      <c r="F357" s="9"/>
      <c r="G357" s="9"/>
      <c r="H357" s="9"/>
      <c r="I357" s="9"/>
    </row>
    <row r="358">
      <c r="A358" s="9"/>
      <c r="B358" s="9"/>
      <c r="C358" s="9"/>
      <c r="D358" s="9"/>
      <c r="E358" s="9"/>
      <c r="F358" s="9"/>
      <c r="G358" s="9"/>
      <c r="H358" s="9"/>
      <c r="I358" s="9"/>
    </row>
    <row r="359">
      <c r="A359" s="9"/>
      <c r="B359" s="9"/>
      <c r="C359" s="9"/>
      <c r="D359" s="9"/>
      <c r="E359" s="9"/>
      <c r="F359" s="9"/>
      <c r="G359" s="9"/>
      <c r="H359" s="9"/>
      <c r="I359" s="9"/>
    </row>
    <row r="360">
      <c r="A360" s="9"/>
      <c r="B360" s="9"/>
      <c r="C360" s="9"/>
      <c r="D360" s="9"/>
      <c r="E360" s="9"/>
      <c r="F360" s="9"/>
      <c r="G360" s="9"/>
      <c r="H360" s="9"/>
      <c r="I360" s="9"/>
    </row>
    <row r="361">
      <c r="A361" s="9"/>
      <c r="B361" s="9"/>
      <c r="C361" s="9"/>
      <c r="D361" s="9"/>
      <c r="E361" s="9"/>
      <c r="F361" s="9"/>
      <c r="G361" s="9"/>
      <c r="H361" s="9"/>
      <c r="I361" s="9"/>
    </row>
    <row r="362">
      <c r="A362" s="9"/>
      <c r="B362" s="9"/>
      <c r="C362" s="9"/>
      <c r="D362" s="9"/>
      <c r="E362" s="9"/>
      <c r="F362" s="9"/>
      <c r="G362" s="9"/>
      <c r="H362" s="9"/>
      <c r="I362" s="9"/>
    </row>
    <row r="363">
      <c r="A363" s="9"/>
      <c r="B363" s="9"/>
      <c r="C363" s="9"/>
      <c r="D363" s="9"/>
      <c r="E363" s="9"/>
      <c r="F363" s="9"/>
      <c r="G363" s="9"/>
      <c r="H363" s="9"/>
      <c r="I363" s="9"/>
    </row>
    <row r="364">
      <c r="A364" s="9"/>
      <c r="B364" s="9"/>
      <c r="C364" s="9"/>
      <c r="D364" s="9"/>
      <c r="E364" s="9"/>
      <c r="F364" s="9"/>
      <c r="G364" s="9"/>
      <c r="H364" s="9"/>
      <c r="I364" s="9"/>
    </row>
    <row r="365">
      <c r="A365" s="9"/>
      <c r="B365" s="9"/>
      <c r="C365" s="9"/>
      <c r="D365" s="9"/>
      <c r="E365" s="9"/>
      <c r="F365" s="9"/>
      <c r="G365" s="9"/>
      <c r="H365" s="9"/>
      <c r="I365" s="9"/>
    </row>
    <row r="366">
      <c r="A366" s="9"/>
      <c r="B366" s="9"/>
      <c r="C366" s="9"/>
      <c r="D366" s="9"/>
      <c r="E366" s="9"/>
      <c r="F366" s="9"/>
      <c r="G366" s="9"/>
      <c r="H366" s="9"/>
      <c r="I366" s="9"/>
    </row>
    <row r="367">
      <c r="A367" s="9"/>
      <c r="B367" s="9"/>
      <c r="C367" s="9"/>
      <c r="D367" s="9"/>
      <c r="E367" s="9"/>
      <c r="F367" s="9"/>
      <c r="G367" s="9"/>
      <c r="H367" s="9"/>
      <c r="I367" s="9"/>
    </row>
    <row r="368">
      <c r="A368" s="9"/>
      <c r="B368" s="9"/>
      <c r="C368" s="9"/>
      <c r="D368" s="9"/>
      <c r="E368" s="9"/>
      <c r="F368" s="9"/>
      <c r="G368" s="9"/>
      <c r="H368" s="9"/>
      <c r="I368" s="9"/>
    </row>
    <row r="369">
      <c r="A369" s="9"/>
      <c r="B369" s="9"/>
      <c r="C369" s="9"/>
      <c r="D369" s="9"/>
      <c r="E369" s="9"/>
      <c r="F369" s="9"/>
      <c r="G369" s="9"/>
      <c r="H369" s="9"/>
      <c r="I369" s="9"/>
    </row>
    <row r="370">
      <c r="A370" s="9"/>
      <c r="B370" s="9"/>
      <c r="C370" s="9"/>
      <c r="D370" s="9"/>
      <c r="E370" s="9"/>
      <c r="F370" s="9"/>
      <c r="G370" s="9"/>
      <c r="H370" s="9"/>
      <c r="I370" s="9"/>
    </row>
    <row r="371">
      <c r="A371" s="9"/>
      <c r="B371" s="9"/>
      <c r="C371" s="9"/>
      <c r="D371" s="9"/>
      <c r="E371" s="9"/>
      <c r="F371" s="9"/>
      <c r="G371" s="9"/>
      <c r="H371" s="9"/>
      <c r="I371" s="9"/>
    </row>
    <row r="372">
      <c r="A372" s="9"/>
      <c r="B372" s="9"/>
      <c r="C372" s="9"/>
      <c r="D372" s="9"/>
      <c r="E372" s="9"/>
      <c r="F372" s="9"/>
      <c r="G372" s="9"/>
      <c r="H372" s="9"/>
      <c r="I372" s="9"/>
    </row>
    <row r="373">
      <c r="A373" s="9"/>
      <c r="B373" s="9"/>
      <c r="C373" s="9"/>
      <c r="D373" s="9"/>
      <c r="E373" s="9"/>
      <c r="F373" s="9"/>
      <c r="G373" s="9"/>
      <c r="H373" s="9"/>
      <c r="I373" s="9"/>
    </row>
    <row r="374">
      <c r="A374" s="9"/>
      <c r="B374" s="9"/>
      <c r="C374" s="9"/>
      <c r="D374" s="9"/>
      <c r="E374" s="9"/>
      <c r="F374" s="9"/>
      <c r="G374" s="9"/>
      <c r="H374" s="9"/>
      <c r="I374" s="9"/>
    </row>
    <row r="375">
      <c r="A375" s="9"/>
      <c r="B375" s="9"/>
      <c r="C375" s="9"/>
      <c r="D375" s="9"/>
      <c r="E375" s="9"/>
      <c r="F375" s="9"/>
      <c r="G375" s="9"/>
      <c r="H375" s="9"/>
      <c r="I375" s="9"/>
    </row>
    <row r="376">
      <c r="A376" s="9"/>
      <c r="B376" s="9"/>
      <c r="C376" s="9"/>
      <c r="D376" s="9"/>
      <c r="E376" s="9"/>
      <c r="F376" s="9"/>
      <c r="G376" s="9"/>
      <c r="H376" s="9"/>
      <c r="I376" s="9"/>
    </row>
    <row r="377">
      <c r="A377" s="9"/>
      <c r="B377" s="9"/>
      <c r="C377" s="9"/>
      <c r="D377" s="9"/>
      <c r="E377" s="9"/>
      <c r="F377" s="9"/>
      <c r="G377" s="9"/>
      <c r="H377" s="9"/>
      <c r="I377" s="9"/>
    </row>
    <row r="378">
      <c r="A378" s="9"/>
      <c r="B378" s="9"/>
      <c r="C378" s="9"/>
      <c r="D378" s="9"/>
      <c r="E378" s="9"/>
      <c r="F378" s="9"/>
      <c r="G378" s="9"/>
      <c r="H378" s="9"/>
      <c r="I378" s="9"/>
    </row>
    <row r="379">
      <c r="A379" s="9"/>
      <c r="B379" s="9"/>
      <c r="C379" s="9"/>
      <c r="D379" s="9"/>
      <c r="E379" s="9"/>
      <c r="F379" s="9"/>
      <c r="G379" s="9"/>
      <c r="H379" s="9"/>
      <c r="I379" s="9"/>
    </row>
    <row r="380">
      <c r="A380" s="9"/>
      <c r="B380" s="9"/>
      <c r="C380" s="9"/>
      <c r="D380" s="9"/>
      <c r="E380" s="9"/>
      <c r="F380" s="9"/>
      <c r="G380" s="9"/>
      <c r="H380" s="9"/>
      <c r="I380" s="9"/>
    </row>
    <row r="381">
      <c r="A381" s="9"/>
      <c r="B381" s="9"/>
      <c r="C381" s="9"/>
      <c r="D381" s="9"/>
      <c r="E381" s="9"/>
      <c r="F381" s="9"/>
      <c r="G381" s="9"/>
      <c r="H381" s="9"/>
      <c r="I381" s="9"/>
    </row>
    <row r="382">
      <c r="A382" s="9"/>
      <c r="B382" s="9"/>
      <c r="C382" s="9"/>
      <c r="D382" s="9"/>
      <c r="E382" s="9"/>
      <c r="F382" s="9"/>
      <c r="G382" s="9"/>
      <c r="H382" s="9"/>
      <c r="I382" s="9"/>
    </row>
    <row r="383">
      <c r="A383" s="9"/>
      <c r="B383" s="9"/>
      <c r="C383" s="9"/>
      <c r="D383" s="9"/>
      <c r="E383" s="9"/>
      <c r="F383" s="9"/>
      <c r="G383" s="9"/>
      <c r="H383" s="9"/>
      <c r="I383" s="9"/>
    </row>
    <row r="384">
      <c r="A384" s="9"/>
      <c r="B384" s="9"/>
      <c r="C384" s="9"/>
      <c r="D384" s="9"/>
      <c r="E384" s="9"/>
      <c r="F384" s="9"/>
      <c r="G384" s="9"/>
      <c r="H384" s="9"/>
      <c r="I384" s="9"/>
    </row>
    <row r="385">
      <c r="A385" s="9"/>
      <c r="B385" s="9"/>
      <c r="C385" s="9"/>
      <c r="D385" s="9"/>
      <c r="E385" s="9"/>
      <c r="F385" s="9"/>
      <c r="G385" s="9"/>
      <c r="H385" s="9"/>
      <c r="I385" s="9"/>
    </row>
    <row r="386">
      <c r="A386" s="9"/>
      <c r="B386" s="9"/>
      <c r="C386" s="9"/>
      <c r="D386" s="9"/>
      <c r="E386" s="9"/>
      <c r="F386" s="9"/>
      <c r="G386" s="9"/>
      <c r="H386" s="9"/>
      <c r="I386" s="9"/>
    </row>
    <row r="387">
      <c r="A387" s="9"/>
      <c r="B387" s="9"/>
      <c r="C387" s="9"/>
      <c r="D387" s="9"/>
      <c r="E387" s="9"/>
      <c r="F387" s="9"/>
      <c r="G387" s="9"/>
      <c r="H387" s="9"/>
      <c r="I387" s="9"/>
    </row>
    <row r="388">
      <c r="A388" s="9"/>
      <c r="B388" s="9"/>
      <c r="C388" s="9"/>
      <c r="D388" s="9"/>
      <c r="E388" s="9"/>
      <c r="F388" s="9"/>
      <c r="G388" s="9"/>
      <c r="H388" s="9"/>
      <c r="I388" s="9"/>
    </row>
    <row r="389">
      <c r="A389" s="9"/>
      <c r="B389" s="9"/>
      <c r="C389" s="9"/>
      <c r="D389" s="9"/>
      <c r="E389" s="9"/>
      <c r="F389" s="9"/>
      <c r="G389" s="9"/>
      <c r="H389" s="9"/>
      <c r="I389" s="9"/>
    </row>
    <row r="390">
      <c r="A390" s="9"/>
      <c r="B390" s="9"/>
      <c r="C390" s="9"/>
      <c r="D390" s="9"/>
      <c r="E390" s="9"/>
      <c r="F390" s="9"/>
      <c r="G390" s="9"/>
      <c r="H390" s="9"/>
      <c r="I390" s="9"/>
    </row>
    <row r="391">
      <c r="A391" s="9"/>
      <c r="B391" s="9"/>
      <c r="C391" s="9"/>
      <c r="D391" s="9"/>
      <c r="E391" s="9"/>
      <c r="F391" s="9"/>
      <c r="G391" s="9"/>
      <c r="H391" s="9"/>
      <c r="I391" s="9"/>
    </row>
    <row r="392">
      <c r="A392" s="9"/>
      <c r="B392" s="9"/>
      <c r="C392" s="9"/>
      <c r="D392" s="9"/>
      <c r="E392" s="9"/>
      <c r="F392" s="9"/>
      <c r="G392" s="9"/>
      <c r="H392" s="9"/>
      <c r="I392" s="9"/>
    </row>
    <row r="393">
      <c r="A393" s="9"/>
      <c r="B393" s="9"/>
      <c r="C393" s="9"/>
      <c r="D393" s="9"/>
      <c r="E393" s="9"/>
      <c r="F393" s="9"/>
      <c r="G393" s="9"/>
      <c r="H393" s="9"/>
      <c r="I393" s="9"/>
    </row>
    <row r="394">
      <c r="A394" s="9"/>
      <c r="B394" s="9"/>
      <c r="C394" s="9"/>
      <c r="D394" s="9"/>
      <c r="E394" s="9"/>
      <c r="F394" s="9"/>
      <c r="G394" s="9"/>
      <c r="H394" s="9"/>
      <c r="I394" s="9"/>
    </row>
    <row r="395">
      <c r="A395" s="9"/>
      <c r="B395" s="9"/>
      <c r="C395" s="9"/>
      <c r="D395" s="9"/>
      <c r="E395" s="9"/>
      <c r="F395" s="9"/>
      <c r="G395" s="9"/>
      <c r="H395" s="9"/>
      <c r="I395" s="9"/>
    </row>
    <row r="396">
      <c r="A396" s="9"/>
      <c r="B396" s="9"/>
      <c r="C396" s="9"/>
      <c r="D396" s="9"/>
      <c r="E396" s="9"/>
      <c r="F396" s="9"/>
      <c r="G396" s="9"/>
      <c r="H396" s="9"/>
      <c r="I396" s="9"/>
    </row>
    <row r="397">
      <c r="A397" s="9"/>
      <c r="B397" s="9"/>
      <c r="C397" s="9"/>
      <c r="D397" s="9"/>
      <c r="E397" s="9"/>
      <c r="F397" s="9"/>
      <c r="G397" s="9"/>
      <c r="H397" s="9"/>
      <c r="I397" s="9"/>
    </row>
    <row r="398">
      <c r="A398" s="9"/>
      <c r="B398" s="9"/>
      <c r="C398" s="9"/>
      <c r="D398" s="9"/>
      <c r="E398" s="9"/>
      <c r="F398" s="9"/>
      <c r="G398" s="9"/>
      <c r="H398" s="9"/>
      <c r="I398" s="9"/>
    </row>
    <row r="399">
      <c r="A399" s="9"/>
      <c r="B399" s="9"/>
      <c r="C399" s="9"/>
      <c r="D399" s="9"/>
      <c r="E399" s="9"/>
      <c r="F399" s="9"/>
      <c r="G399" s="9"/>
      <c r="H399" s="9"/>
      <c r="I399" s="9"/>
    </row>
    <row r="400">
      <c r="A400" s="9"/>
      <c r="B400" s="9"/>
      <c r="C400" s="9"/>
      <c r="D400" s="9"/>
      <c r="E400" s="9"/>
      <c r="F400" s="9"/>
      <c r="G400" s="9"/>
      <c r="H400" s="9"/>
      <c r="I400" s="9"/>
    </row>
    <row r="401">
      <c r="A401" s="9"/>
      <c r="B401" s="9"/>
      <c r="C401" s="9"/>
      <c r="D401" s="9"/>
      <c r="E401" s="9"/>
      <c r="F401" s="9"/>
      <c r="G401" s="9"/>
      <c r="H401" s="9"/>
      <c r="I401" s="9"/>
    </row>
    <row r="402">
      <c r="A402" s="9"/>
      <c r="B402" s="9"/>
      <c r="C402" s="9"/>
      <c r="D402" s="9"/>
      <c r="E402" s="9"/>
      <c r="F402" s="9"/>
      <c r="G402" s="9"/>
      <c r="H402" s="9"/>
      <c r="I402" s="9"/>
    </row>
    <row r="403">
      <c r="A403" s="9"/>
      <c r="B403" s="9"/>
      <c r="C403" s="9"/>
      <c r="D403" s="9"/>
      <c r="E403" s="9"/>
      <c r="F403" s="9"/>
      <c r="G403" s="9"/>
      <c r="H403" s="9"/>
      <c r="I403" s="9"/>
    </row>
    <row r="404">
      <c r="A404" s="9"/>
      <c r="B404" s="9"/>
      <c r="C404" s="9"/>
      <c r="D404" s="9"/>
      <c r="E404" s="9"/>
      <c r="F404" s="9"/>
      <c r="G404" s="9"/>
      <c r="H404" s="9"/>
      <c r="I404" s="9"/>
    </row>
    <row r="405">
      <c r="A405" s="9"/>
      <c r="B405" s="9"/>
      <c r="C405" s="9"/>
      <c r="D405" s="9"/>
      <c r="E405" s="9"/>
      <c r="F405" s="9"/>
      <c r="G405" s="9"/>
      <c r="H405" s="9"/>
      <c r="I405" s="9"/>
    </row>
    <row r="406">
      <c r="A406" s="9"/>
      <c r="B406" s="9"/>
      <c r="C406" s="9"/>
      <c r="D406" s="9"/>
      <c r="E406" s="9"/>
      <c r="F406" s="9"/>
      <c r="G406" s="9"/>
      <c r="H406" s="9"/>
      <c r="I406" s="9"/>
    </row>
    <row r="407">
      <c r="A407" s="9"/>
      <c r="B407" s="9"/>
      <c r="C407" s="9"/>
      <c r="D407" s="9"/>
      <c r="E407" s="9"/>
      <c r="F407" s="9"/>
      <c r="G407" s="9"/>
      <c r="H407" s="9"/>
      <c r="I407" s="9"/>
    </row>
    <row r="408">
      <c r="A408" s="9"/>
      <c r="B408" s="9"/>
      <c r="C408" s="9"/>
      <c r="D408" s="9"/>
      <c r="E408" s="9"/>
      <c r="F408" s="9"/>
      <c r="G408" s="9"/>
      <c r="H408" s="9"/>
      <c r="I408" s="9"/>
    </row>
    <row r="409">
      <c r="A409" s="9"/>
      <c r="B409" s="9"/>
      <c r="C409" s="9"/>
      <c r="D409" s="9"/>
      <c r="E409" s="9"/>
      <c r="F409" s="9"/>
      <c r="G409" s="9"/>
      <c r="H409" s="9"/>
      <c r="I409" s="9"/>
    </row>
    <row r="410">
      <c r="A410" s="9"/>
      <c r="B410" s="9"/>
      <c r="C410" s="9"/>
      <c r="D410" s="9"/>
      <c r="E410" s="9"/>
      <c r="F410" s="9"/>
      <c r="G410" s="9"/>
      <c r="H410" s="9"/>
      <c r="I410" s="9"/>
    </row>
    <row r="411">
      <c r="A411" s="9"/>
      <c r="B411" s="9"/>
      <c r="C411" s="9"/>
      <c r="D411" s="9"/>
      <c r="E411" s="9"/>
      <c r="F411" s="9"/>
      <c r="G411" s="9"/>
      <c r="H411" s="9"/>
      <c r="I411" s="9"/>
    </row>
    <row r="412">
      <c r="A412" s="9"/>
      <c r="B412" s="9"/>
      <c r="C412" s="9"/>
      <c r="D412" s="9"/>
      <c r="E412" s="9"/>
      <c r="F412" s="9"/>
      <c r="G412" s="9"/>
      <c r="H412" s="9"/>
      <c r="I412" s="9"/>
    </row>
    <row r="413">
      <c r="A413" s="9"/>
      <c r="B413" s="9"/>
      <c r="C413" s="9"/>
      <c r="D413" s="9"/>
      <c r="E413" s="9"/>
      <c r="F413" s="9"/>
      <c r="G413" s="9"/>
      <c r="H413" s="9"/>
      <c r="I413" s="9"/>
    </row>
    <row r="414">
      <c r="A414" s="9"/>
      <c r="B414" s="9"/>
      <c r="C414" s="9"/>
      <c r="D414" s="9"/>
      <c r="E414" s="9"/>
      <c r="F414" s="9"/>
      <c r="G414" s="9"/>
      <c r="H414" s="9"/>
      <c r="I414" s="9"/>
    </row>
    <row r="415">
      <c r="A415" s="9"/>
      <c r="B415" s="9"/>
      <c r="C415" s="9"/>
      <c r="D415" s="9"/>
      <c r="E415" s="9"/>
      <c r="F415" s="9"/>
      <c r="G415" s="9"/>
      <c r="H415" s="9"/>
      <c r="I415" s="9"/>
    </row>
    <row r="416">
      <c r="A416" s="9"/>
      <c r="B416" s="9"/>
      <c r="C416" s="9"/>
      <c r="D416" s="9"/>
      <c r="E416" s="9"/>
      <c r="F416" s="9"/>
      <c r="G416" s="9"/>
      <c r="H416" s="9"/>
      <c r="I416" s="9"/>
    </row>
    <row r="417">
      <c r="A417" s="9"/>
      <c r="B417" s="9"/>
      <c r="C417" s="9"/>
      <c r="D417" s="9"/>
      <c r="E417" s="9"/>
      <c r="F417" s="9"/>
      <c r="G417" s="9"/>
      <c r="H417" s="9"/>
      <c r="I417" s="9"/>
    </row>
    <row r="418">
      <c r="A418" s="9"/>
      <c r="B418" s="9"/>
      <c r="C418" s="9"/>
      <c r="D418" s="9"/>
      <c r="E418" s="9"/>
      <c r="F418" s="9"/>
      <c r="G418" s="9"/>
      <c r="H418" s="9"/>
      <c r="I418" s="9"/>
    </row>
    <row r="419">
      <c r="A419" s="9"/>
      <c r="B419" s="9"/>
      <c r="C419" s="9"/>
      <c r="D419" s="9"/>
      <c r="E419" s="9"/>
      <c r="F419" s="9"/>
      <c r="G419" s="9"/>
      <c r="H419" s="9"/>
      <c r="I419" s="9"/>
    </row>
    <row r="420">
      <c r="A420" s="9"/>
      <c r="B420" s="9"/>
      <c r="C420" s="9"/>
      <c r="D420" s="9"/>
      <c r="E420" s="9"/>
      <c r="F420" s="9"/>
      <c r="G420" s="9"/>
      <c r="H420" s="9"/>
      <c r="I420" s="9"/>
    </row>
    <row r="421">
      <c r="A421" s="9"/>
      <c r="B421" s="9"/>
      <c r="C421" s="9"/>
      <c r="D421" s="9"/>
      <c r="E421" s="9"/>
      <c r="F421" s="9"/>
      <c r="G421" s="9"/>
      <c r="H421" s="9"/>
      <c r="I421" s="9"/>
    </row>
    <row r="422">
      <c r="A422" s="9"/>
      <c r="B422" s="9"/>
      <c r="C422" s="9"/>
      <c r="D422" s="9"/>
      <c r="E422" s="9"/>
      <c r="F422" s="9"/>
      <c r="G422" s="9"/>
      <c r="H422" s="9"/>
      <c r="I422" s="9"/>
    </row>
    <row r="423">
      <c r="A423" s="9"/>
      <c r="B423" s="9"/>
      <c r="C423" s="9"/>
      <c r="D423" s="9"/>
      <c r="E423" s="9"/>
      <c r="F423" s="9"/>
      <c r="G423" s="9"/>
      <c r="H423" s="9"/>
      <c r="I423" s="9"/>
    </row>
    <row r="424">
      <c r="A424" s="9"/>
      <c r="B424" s="9"/>
      <c r="C424" s="9"/>
      <c r="D424" s="9"/>
      <c r="E424" s="9"/>
      <c r="F424" s="9"/>
      <c r="G424" s="9"/>
      <c r="H424" s="9"/>
      <c r="I424" s="9"/>
    </row>
    <row r="425">
      <c r="A425" s="9"/>
      <c r="B425" s="9"/>
      <c r="C425" s="9"/>
      <c r="D425" s="9"/>
      <c r="E425" s="9"/>
      <c r="F425" s="9"/>
      <c r="G425" s="9"/>
      <c r="H425" s="9"/>
      <c r="I425" s="9"/>
    </row>
    <row r="426">
      <c r="A426" s="9"/>
      <c r="B426" s="9"/>
      <c r="C426" s="9"/>
      <c r="D426" s="9"/>
      <c r="E426" s="9"/>
      <c r="F426" s="9"/>
      <c r="G426" s="9"/>
      <c r="H426" s="9"/>
      <c r="I426" s="9"/>
    </row>
    <row r="427">
      <c r="A427" s="9"/>
      <c r="B427" s="9"/>
      <c r="C427" s="9"/>
      <c r="D427" s="9"/>
      <c r="E427" s="9"/>
      <c r="F427" s="9"/>
      <c r="G427" s="9"/>
      <c r="H427" s="9"/>
      <c r="I427" s="9"/>
    </row>
    <row r="428">
      <c r="A428" s="9"/>
      <c r="B428" s="9"/>
      <c r="C428" s="9"/>
      <c r="D428" s="9"/>
      <c r="E428" s="9"/>
      <c r="F428" s="9"/>
      <c r="G428" s="9"/>
      <c r="H428" s="9"/>
      <c r="I428" s="9"/>
    </row>
    <row r="429">
      <c r="A429" s="9"/>
      <c r="B429" s="9"/>
      <c r="C429" s="9"/>
      <c r="D429" s="9"/>
      <c r="E429" s="9"/>
      <c r="F429" s="9"/>
      <c r="G429" s="9"/>
      <c r="H429" s="9"/>
      <c r="I429" s="9"/>
    </row>
    <row r="430">
      <c r="A430" s="9"/>
      <c r="B430" s="9"/>
      <c r="C430" s="9"/>
      <c r="D430" s="9"/>
      <c r="E430" s="9"/>
      <c r="F430" s="9"/>
      <c r="G430" s="9"/>
      <c r="H430" s="9"/>
      <c r="I430" s="9"/>
    </row>
    <row r="431">
      <c r="A431" s="9"/>
      <c r="B431" s="9"/>
      <c r="C431" s="9"/>
      <c r="D431" s="9"/>
      <c r="E431" s="9"/>
      <c r="F431" s="9"/>
      <c r="G431" s="9"/>
      <c r="H431" s="9"/>
      <c r="I431" s="9"/>
    </row>
    <row r="432">
      <c r="A432" s="9"/>
      <c r="B432" s="9"/>
      <c r="C432" s="9"/>
      <c r="D432" s="9"/>
      <c r="E432" s="9"/>
      <c r="F432" s="9"/>
      <c r="G432" s="9"/>
      <c r="H432" s="9"/>
      <c r="I432" s="9"/>
    </row>
    <row r="433">
      <c r="A433" s="9"/>
      <c r="B433" s="9"/>
      <c r="C433" s="9"/>
      <c r="D433" s="9"/>
      <c r="E433" s="9"/>
      <c r="F433" s="9"/>
      <c r="G433" s="9"/>
      <c r="H433" s="9"/>
      <c r="I433" s="9"/>
    </row>
    <row r="434">
      <c r="A434" s="9"/>
      <c r="B434" s="9"/>
      <c r="C434" s="9"/>
      <c r="D434" s="9"/>
      <c r="E434" s="9"/>
      <c r="F434" s="9"/>
      <c r="G434" s="9"/>
      <c r="H434" s="9"/>
      <c r="I434" s="9"/>
    </row>
    <row r="435">
      <c r="A435" s="9"/>
      <c r="B435" s="9"/>
      <c r="C435" s="9"/>
      <c r="D435" s="9"/>
      <c r="E435" s="9"/>
      <c r="F435" s="9"/>
      <c r="G435" s="9"/>
      <c r="H435" s="9"/>
      <c r="I435" s="9"/>
    </row>
    <row r="436">
      <c r="A436" s="9"/>
      <c r="B436" s="9"/>
      <c r="C436" s="9"/>
      <c r="D436" s="9"/>
      <c r="E436" s="9"/>
      <c r="F436" s="9"/>
      <c r="G436" s="9"/>
      <c r="H436" s="9"/>
      <c r="I436" s="9"/>
    </row>
    <row r="437">
      <c r="A437" s="9"/>
      <c r="B437" s="9"/>
      <c r="C437" s="9"/>
      <c r="D437" s="9"/>
      <c r="E437" s="9"/>
      <c r="F437" s="9"/>
      <c r="G437" s="9"/>
      <c r="H437" s="9"/>
      <c r="I437" s="9"/>
    </row>
    <row r="438">
      <c r="A438" s="9"/>
      <c r="B438" s="9"/>
      <c r="C438" s="9"/>
      <c r="D438" s="9"/>
      <c r="E438" s="9"/>
      <c r="F438" s="9"/>
      <c r="G438" s="9"/>
      <c r="H438" s="9"/>
      <c r="I438" s="9"/>
    </row>
    <row r="439">
      <c r="A439" s="9"/>
      <c r="B439" s="9"/>
      <c r="C439" s="9"/>
      <c r="D439" s="9"/>
      <c r="E439" s="9"/>
      <c r="F439" s="9"/>
      <c r="G439" s="9"/>
      <c r="H439" s="9"/>
      <c r="I439" s="9"/>
    </row>
    <row r="440">
      <c r="A440" s="9"/>
      <c r="B440" s="9"/>
      <c r="C440" s="9"/>
      <c r="D440" s="9"/>
      <c r="E440" s="9"/>
      <c r="F440" s="9"/>
      <c r="G440" s="9"/>
      <c r="H440" s="9"/>
      <c r="I440" s="9"/>
    </row>
    <row r="441">
      <c r="A441" s="9"/>
      <c r="B441" s="9"/>
      <c r="C441" s="9"/>
      <c r="D441" s="9"/>
      <c r="E441" s="9"/>
      <c r="F441" s="9"/>
      <c r="G441" s="9"/>
      <c r="H441" s="9"/>
      <c r="I441" s="9"/>
    </row>
    <row r="442">
      <c r="A442" s="9"/>
      <c r="B442" s="9"/>
      <c r="C442" s="9"/>
      <c r="D442" s="9"/>
      <c r="E442" s="9"/>
      <c r="F442" s="9"/>
      <c r="G442" s="9"/>
      <c r="H442" s="9"/>
      <c r="I442" s="9"/>
    </row>
    <row r="443">
      <c r="A443" s="9"/>
      <c r="B443" s="9"/>
      <c r="C443" s="9"/>
      <c r="D443" s="9"/>
      <c r="E443" s="9"/>
      <c r="F443" s="9"/>
      <c r="G443" s="9"/>
      <c r="H443" s="9"/>
      <c r="I443" s="9"/>
    </row>
    <row r="444">
      <c r="A444" s="9"/>
      <c r="B444" s="9"/>
      <c r="C444" s="9"/>
      <c r="D444" s="9"/>
      <c r="E444" s="9"/>
      <c r="F444" s="9"/>
      <c r="G444" s="9"/>
      <c r="H444" s="9"/>
      <c r="I444" s="9"/>
    </row>
    <row r="445">
      <c r="A445" s="9"/>
      <c r="B445" s="9"/>
      <c r="C445" s="9"/>
      <c r="D445" s="9"/>
      <c r="E445" s="9"/>
      <c r="F445" s="9"/>
      <c r="G445" s="9"/>
      <c r="H445" s="9"/>
      <c r="I445" s="9"/>
    </row>
    <row r="446">
      <c r="A446" s="9"/>
      <c r="B446" s="9"/>
      <c r="C446" s="9"/>
      <c r="D446" s="9"/>
      <c r="E446" s="9"/>
      <c r="F446" s="9"/>
      <c r="G446" s="9"/>
      <c r="H446" s="9"/>
      <c r="I446" s="9"/>
    </row>
    <row r="447">
      <c r="A447" s="9"/>
      <c r="B447" s="9"/>
      <c r="C447" s="9"/>
      <c r="D447" s="9"/>
      <c r="E447" s="9"/>
      <c r="F447" s="9"/>
      <c r="G447" s="9"/>
      <c r="H447" s="9"/>
      <c r="I447" s="9"/>
    </row>
    <row r="448">
      <c r="A448" s="9"/>
      <c r="B448" s="9"/>
      <c r="C448" s="9"/>
      <c r="D448" s="9"/>
      <c r="E448" s="9"/>
      <c r="F448" s="9"/>
      <c r="G448" s="9"/>
      <c r="H448" s="9"/>
      <c r="I448" s="9"/>
    </row>
    <row r="449">
      <c r="A449" s="9"/>
      <c r="B449" s="9"/>
      <c r="C449" s="9"/>
      <c r="D449" s="9"/>
      <c r="E449" s="9"/>
      <c r="F449" s="9"/>
      <c r="G449" s="9"/>
      <c r="H449" s="9"/>
      <c r="I449" s="9"/>
    </row>
    <row r="450">
      <c r="A450" s="9"/>
      <c r="B450" s="9"/>
      <c r="C450" s="9"/>
      <c r="D450" s="9"/>
      <c r="E450" s="9"/>
      <c r="F450" s="9"/>
      <c r="G450" s="9"/>
      <c r="H450" s="9"/>
      <c r="I450" s="9"/>
    </row>
    <row r="451">
      <c r="A451" s="9"/>
      <c r="B451" s="9"/>
      <c r="C451" s="9"/>
      <c r="D451" s="9"/>
      <c r="E451" s="9"/>
      <c r="F451" s="9"/>
      <c r="G451" s="9"/>
      <c r="H451" s="9"/>
      <c r="I451" s="9"/>
    </row>
    <row r="452">
      <c r="A452" s="9"/>
      <c r="B452" s="9"/>
      <c r="C452" s="9"/>
      <c r="D452" s="9"/>
      <c r="E452" s="9"/>
      <c r="F452" s="9"/>
      <c r="G452" s="9"/>
      <c r="H452" s="9"/>
      <c r="I452" s="9"/>
    </row>
    <row r="453">
      <c r="A453" s="9"/>
      <c r="B453" s="9"/>
      <c r="C453" s="9"/>
      <c r="D453" s="9"/>
      <c r="E453" s="9"/>
      <c r="F453" s="9"/>
      <c r="G453" s="9"/>
      <c r="H453" s="9"/>
      <c r="I453" s="9"/>
    </row>
    <row r="454">
      <c r="A454" s="9"/>
      <c r="B454" s="9"/>
      <c r="C454" s="9"/>
      <c r="D454" s="9"/>
      <c r="E454" s="9"/>
      <c r="F454" s="9"/>
      <c r="G454" s="9"/>
      <c r="H454" s="9"/>
      <c r="I454" s="9"/>
    </row>
    <row r="455">
      <c r="A455" s="9"/>
      <c r="B455" s="9"/>
      <c r="C455" s="9"/>
      <c r="D455" s="9"/>
      <c r="E455" s="9"/>
      <c r="F455" s="9"/>
      <c r="G455" s="9"/>
      <c r="H455" s="9"/>
      <c r="I455" s="9"/>
    </row>
    <row r="456">
      <c r="A456" s="9"/>
      <c r="B456" s="9"/>
      <c r="C456" s="9"/>
      <c r="D456" s="9"/>
      <c r="E456" s="9"/>
      <c r="F456" s="9"/>
      <c r="G456" s="9"/>
      <c r="H456" s="9"/>
      <c r="I456" s="9"/>
    </row>
    <row r="457">
      <c r="A457" s="9"/>
      <c r="B457" s="9"/>
      <c r="C457" s="9"/>
      <c r="D457" s="9"/>
      <c r="E457" s="9"/>
      <c r="F457" s="9"/>
      <c r="G457" s="9"/>
      <c r="H457" s="9"/>
      <c r="I457" s="9"/>
    </row>
    <row r="458">
      <c r="A458" s="9"/>
      <c r="B458" s="9"/>
      <c r="C458" s="9"/>
      <c r="D458" s="9"/>
      <c r="E458" s="9"/>
      <c r="F458" s="9"/>
      <c r="G458" s="9"/>
      <c r="H458" s="9"/>
      <c r="I458" s="9"/>
    </row>
    <row r="459">
      <c r="A459" s="9"/>
      <c r="B459" s="9"/>
      <c r="C459" s="9"/>
      <c r="D459" s="9"/>
      <c r="E459" s="9"/>
      <c r="F459" s="9"/>
      <c r="G459" s="9"/>
      <c r="H459" s="9"/>
      <c r="I459" s="9"/>
    </row>
    <row r="460">
      <c r="A460" s="9"/>
      <c r="B460" s="9"/>
      <c r="C460" s="9"/>
      <c r="D460" s="9"/>
      <c r="E460" s="9"/>
      <c r="F460" s="9"/>
      <c r="G460" s="9"/>
      <c r="H460" s="9"/>
      <c r="I460" s="9"/>
    </row>
    <row r="461">
      <c r="A461" s="9"/>
      <c r="B461" s="9"/>
      <c r="C461" s="9"/>
      <c r="D461" s="9"/>
      <c r="E461" s="9"/>
      <c r="F461" s="9"/>
      <c r="G461" s="9"/>
      <c r="H461" s="9"/>
      <c r="I461" s="9"/>
    </row>
    <row r="462">
      <c r="A462" s="9"/>
      <c r="B462" s="9"/>
      <c r="C462" s="9"/>
      <c r="D462" s="9"/>
      <c r="E462" s="9"/>
      <c r="F462" s="9"/>
      <c r="G462" s="9"/>
      <c r="H462" s="9"/>
      <c r="I462" s="9"/>
    </row>
    <row r="463">
      <c r="A463" s="9"/>
      <c r="B463" s="9"/>
      <c r="C463" s="9"/>
      <c r="D463" s="9"/>
      <c r="E463" s="9"/>
      <c r="F463" s="9"/>
      <c r="G463" s="9"/>
      <c r="H463" s="9"/>
      <c r="I463" s="9"/>
    </row>
    <row r="464">
      <c r="A464" s="9"/>
      <c r="B464" s="9"/>
      <c r="C464" s="9"/>
      <c r="D464" s="9"/>
      <c r="E464" s="9"/>
      <c r="F464" s="9"/>
      <c r="G464" s="9"/>
      <c r="H464" s="9"/>
      <c r="I464" s="9"/>
    </row>
    <row r="465">
      <c r="A465" s="9"/>
      <c r="B465" s="9"/>
      <c r="C465" s="9"/>
      <c r="D465" s="9"/>
      <c r="E465" s="9"/>
      <c r="F465" s="9"/>
      <c r="G465" s="9"/>
      <c r="H465" s="9"/>
      <c r="I465" s="9"/>
    </row>
    <row r="466">
      <c r="A466" s="9"/>
      <c r="B466" s="9"/>
      <c r="C466" s="9"/>
      <c r="D466" s="9"/>
      <c r="E466" s="9"/>
      <c r="F466" s="9"/>
      <c r="G466" s="9"/>
      <c r="H466" s="9"/>
      <c r="I466" s="9"/>
    </row>
    <row r="467">
      <c r="A467" s="9"/>
      <c r="B467" s="9"/>
      <c r="C467" s="9"/>
      <c r="D467" s="9"/>
      <c r="E467" s="9"/>
      <c r="F467" s="9"/>
      <c r="G467" s="9"/>
      <c r="H467" s="9"/>
      <c r="I467" s="9"/>
    </row>
    <row r="468">
      <c r="A468" s="9"/>
      <c r="B468" s="9"/>
      <c r="C468" s="9"/>
      <c r="D468" s="9"/>
      <c r="E468" s="9"/>
      <c r="F468" s="9"/>
      <c r="G468" s="9"/>
      <c r="H468" s="9"/>
      <c r="I468" s="9"/>
    </row>
    <row r="469">
      <c r="A469" s="9"/>
      <c r="B469" s="9"/>
      <c r="C469" s="9"/>
      <c r="D469" s="9"/>
      <c r="E469" s="9"/>
      <c r="F469" s="9"/>
      <c r="G469" s="9"/>
      <c r="H469" s="9"/>
      <c r="I469" s="9"/>
    </row>
    <row r="470">
      <c r="A470" s="9"/>
      <c r="B470" s="9"/>
      <c r="C470" s="9"/>
      <c r="D470" s="9"/>
      <c r="E470" s="9"/>
      <c r="F470" s="9"/>
      <c r="G470" s="9"/>
      <c r="H470" s="9"/>
      <c r="I470" s="9"/>
    </row>
    <row r="471">
      <c r="A471" s="9"/>
      <c r="B471" s="9"/>
      <c r="C471" s="9"/>
      <c r="D471" s="9"/>
      <c r="E471" s="9"/>
      <c r="F471" s="9"/>
      <c r="G471" s="9"/>
      <c r="H471" s="9"/>
      <c r="I471" s="9"/>
    </row>
    <row r="472">
      <c r="A472" s="9"/>
      <c r="B472" s="9"/>
      <c r="C472" s="9"/>
      <c r="D472" s="9"/>
      <c r="E472" s="9"/>
      <c r="F472" s="9"/>
      <c r="G472" s="9"/>
      <c r="H472" s="9"/>
      <c r="I472" s="9"/>
    </row>
    <row r="473">
      <c r="A473" s="9"/>
      <c r="B473" s="9"/>
      <c r="C473" s="9"/>
      <c r="D473" s="9"/>
      <c r="E473" s="9"/>
      <c r="F473" s="9"/>
      <c r="G473" s="9"/>
      <c r="H473" s="9"/>
      <c r="I473" s="9"/>
    </row>
    <row r="474">
      <c r="A474" s="9"/>
      <c r="B474" s="9"/>
      <c r="C474" s="9"/>
      <c r="D474" s="9"/>
      <c r="E474" s="9"/>
      <c r="F474" s="9"/>
      <c r="G474" s="9"/>
      <c r="H474" s="9"/>
      <c r="I474" s="9"/>
    </row>
    <row r="475">
      <c r="A475" s="9"/>
      <c r="B475" s="9"/>
      <c r="C475" s="9"/>
      <c r="D475" s="9"/>
      <c r="E475" s="9"/>
      <c r="F475" s="9"/>
      <c r="G475" s="9"/>
      <c r="H475" s="9"/>
      <c r="I475" s="9"/>
    </row>
    <row r="476">
      <c r="A476" s="9"/>
      <c r="B476" s="9"/>
      <c r="C476" s="9"/>
      <c r="D476" s="9"/>
      <c r="E476" s="9"/>
      <c r="F476" s="9"/>
      <c r="G476" s="9"/>
      <c r="H476" s="9"/>
      <c r="I476" s="9"/>
    </row>
    <row r="477">
      <c r="A477" s="9"/>
      <c r="B477" s="9"/>
      <c r="C477" s="9"/>
      <c r="D477" s="9"/>
      <c r="E477" s="9"/>
      <c r="F477" s="9"/>
      <c r="G477" s="9"/>
      <c r="H477" s="9"/>
      <c r="I477" s="9"/>
    </row>
    <row r="478">
      <c r="A478" s="9"/>
      <c r="B478" s="9"/>
      <c r="C478" s="9"/>
      <c r="D478" s="9"/>
      <c r="E478" s="9"/>
      <c r="F478" s="9"/>
      <c r="G478" s="9"/>
      <c r="H478" s="9"/>
      <c r="I478" s="9"/>
    </row>
    <row r="479">
      <c r="A479" s="9"/>
      <c r="B479" s="9"/>
      <c r="C479" s="9"/>
      <c r="D479" s="9"/>
      <c r="E479" s="9"/>
      <c r="F479" s="9"/>
      <c r="G479" s="9"/>
      <c r="H479" s="9"/>
      <c r="I479" s="9"/>
    </row>
    <row r="480">
      <c r="A480" s="9"/>
      <c r="B480" s="9"/>
      <c r="C480" s="9"/>
      <c r="D480" s="9"/>
      <c r="E480" s="9"/>
      <c r="F480" s="9"/>
      <c r="G480" s="9"/>
      <c r="H480" s="9"/>
      <c r="I480" s="9"/>
    </row>
    <row r="481">
      <c r="A481" s="9"/>
      <c r="B481" s="9"/>
      <c r="C481" s="9"/>
      <c r="D481" s="9"/>
      <c r="E481" s="9"/>
      <c r="F481" s="9"/>
      <c r="G481" s="9"/>
      <c r="H481" s="9"/>
      <c r="I481" s="9"/>
    </row>
    <row r="482">
      <c r="A482" s="9"/>
      <c r="B482" s="9"/>
      <c r="C482" s="9"/>
      <c r="D482" s="9"/>
      <c r="E482" s="9"/>
      <c r="F482" s="9"/>
      <c r="G482" s="9"/>
      <c r="H482" s="9"/>
      <c r="I482" s="9"/>
    </row>
    <row r="483">
      <c r="A483" s="9"/>
      <c r="B483" s="9"/>
      <c r="C483" s="9"/>
      <c r="D483" s="9"/>
      <c r="E483" s="9"/>
      <c r="F483" s="9"/>
      <c r="G483" s="9"/>
      <c r="H483" s="9"/>
      <c r="I483" s="9"/>
    </row>
    <row r="484">
      <c r="A484" s="9"/>
      <c r="B484" s="9"/>
      <c r="C484" s="9"/>
      <c r="D484" s="9"/>
      <c r="E484" s="9"/>
      <c r="F484" s="9"/>
      <c r="G484" s="9"/>
      <c r="H484" s="9"/>
      <c r="I484" s="9"/>
    </row>
    <row r="485">
      <c r="A485" s="9"/>
      <c r="B485" s="9"/>
      <c r="C485" s="9"/>
      <c r="D485" s="9"/>
      <c r="E485" s="9"/>
      <c r="F485" s="9"/>
      <c r="G485" s="9"/>
      <c r="H485" s="9"/>
      <c r="I485" s="9"/>
    </row>
    <row r="486">
      <c r="A486" s="9"/>
      <c r="B486" s="9"/>
      <c r="C486" s="9"/>
      <c r="D486" s="9"/>
      <c r="E486" s="9"/>
      <c r="F486" s="9"/>
      <c r="G486" s="9"/>
      <c r="H486" s="9"/>
      <c r="I486" s="9"/>
    </row>
    <row r="487">
      <c r="A487" s="9"/>
      <c r="B487" s="9"/>
      <c r="C487" s="9"/>
      <c r="D487" s="9"/>
      <c r="E487" s="9"/>
      <c r="F487" s="9"/>
      <c r="G487" s="9"/>
      <c r="H487" s="9"/>
      <c r="I487" s="9"/>
    </row>
    <row r="488">
      <c r="A488" s="9"/>
      <c r="B488" s="9"/>
      <c r="C488" s="9"/>
      <c r="D488" s="9"/>
      <c r="E488" s="9"/>
      <c r="F488" s="9"/>
      <c r="G488" s="9"/>
      <c r="H488" s="9"/>
      <c r="I488" s="9"/>
    </row>
    <row r="489">
      <c r="A489" s="9"/>
      <c r="B489" s="9"/>
      <c r="C489" s="9"/>
      <c r="D489" s="9"/>
      <c r="E489" s="9"/>
      <c r="F489" s="9"/>
      <c r="G489" s="9"/>
      <c r="H489" s="9"/>
      <c r="I489" s="9"/>
    </row>
    <row r="490">
      <c r="A490" s="9"/>
      <c r="B490" s="9"/>
      <c r="C490" s="9"/>
      <c r="D490" s="9"/>
      <c r="E490" s="9"/>
      <c r="F490" s="9"/>
      <c r="G490" s="9"/>
      <c r="H490" s="9"/>
      <c r="I490" s="9"/>
    </row>
    <row r="491">
      <c r="A491" s="9"/>
      <c r="B491" s="9"/>
      <c r="C491" s="9"/>
      <c r="D491" s="9"/>
      <c r="E491" s="9"/>
      <c r="F491" s="9"/>
      <c r="G491" s="9"/>
      <c r="H491" s="9"/>
      <c r="I491" s="9"/>
    </row>
    <row r="492">
      <c r="A492" s="9"/>
      <c r="B492" s="9"/>
      <c r="C492" s="9"/>
      <c r="D492" s="9"/>
      <c r="E492" s="9"/>
      <c r="F492" s="9"/>
      <c r="G492" s="9"/>
      <c r="H492" s="9"/>
      <c r="I492" s="9"/>
    </row>
    <row r="493">
      <c r="A493" s="9"/>
      <c r="B493" s="9"/>
      <c r="C493" s="9"/>
      <c r="D493" s="9"/>
      <c r="E493" s="9"/>
      <c r="F493" s="9"/>
      <c r="G493" s="9"/>
      <c r="H493" s="9"/>
      <c r="I493" s="9"/>
    </row>
    <row r="494">
      <c r="A494" s="9"/>
      <c r="B494" s="9"/>
      <c r="C494" s="9"/>
      <c r="D494" s="9"/>
      <c r="E494" s="9"/>
      <c r="F494" s="9"/>
      <c r="G494" s="9"/>
      <c r="H494" s="9"/>
      <c r="I494" s="9"/>
    </row>
    <row r="495">
      <c r="A495" s="9"/>
      <c r="B495" s="9"/>
      <c r="C495" s="9"/>
      <c r="D495" s="9"/>
      <c r="E495" s="9"/>
      <c r="F495" s="9"/>
      <c r="G495" s="9"/>
      <c r="H495" s="9"/>
      <c r="I495" s="9"/>
    </row>
    <row r="496">
      <c r="A496" s="9"/>
      <c r="B496" s="9"/>
      <c r="C496" s="9"/>
      <c r="D496" s="9"/>
      <c r="E496" s="9"/>
      <c r="F496" s="9"/>
      <c r="G496" s="9"/>
      <c r="H496" s="9"/>
      <c r="I496" s="9"/>
    </row>
    <row r="497">
      <c r="A497" s="9"/>
      <c r="B497" s="9"/>
      <c r="C497" s="9"/>
      <c r="D497" s="9"/>
      <c r="E497" s="9"/>
      <c r="F497" s="9"/>
      <c r="G497" s="9"/>
      <c r="H497" s="9"/>
      <c r="I497" s="9"/>
    </row>
    <row r="498">
      <c r="A498" s="9"/>
      <c r="B498" s="9"/>
      <c r="C498" s="9"/>
      <c r="D498" s="9"/>
      <c r="E498" s="9"/>
      <c r="F498" s="9"/>
      <c r="G498" s="9"/>
      <c r="H498" s="9"/>
      <c r="I498" s="9"/>
    </row>
    <row r="499">
      <c r="A499" s="9"/>
      <c r="B499" s="9"/>
      <c r="C499" s="9"/>
      <c r="D499" s="9"/>
      <c r="E499" s="9"/>
      <c r="F499" s="9"/>
      <c r="G499" s="9"/>
      <c r="H499" s="9"/>
      <c r="I499" s="9"/>
    </row>
    <row r="500">
      <c r="A500" s="9"/>
      <c r="B500" s="9"/>
      <c r="C500" s="9"/>
      <c r="D500" s="9"/>
      <c r="E500" s="9"/>
      <c r="F500" s="9"/>
      <c r="G500" s="9"/>
      <c r="H500" s="9"/>
      <c r="I500" s="9"/>
    </row>
    <row r="501">
      <c r="A501" s="9"/>
      <c r="B501" s="9"/>
      <c r="C501" s="9"/>
      <c r="D501" s="9"/>
      <c r="E501" s="9"/>
      <c r="F501" s="9"/>
      <c r="G501" s="9"/>
      <c r="H501" s="9"/>
      <c r="I501" s="9"/>
    </row>
    <row r="502">
      <c r="A502" s="9"/>
      <c r="B502" s="9"/>
      <c r="C502" s="9"/>
      <c r="D502" s="9"/>
      <c r="E502" s="9"/>
      <c r="F502" s="9"/>
      <c r="G502" s="9"/>
      <c r="H502" s="9"/>
      <c r="I502" s="9"/>
    </row>
    <row r="503">
      <c r="A503" s="9"/>
      <c r="B503" s="9"/>
      <c r="C503" s="9"/>
      <c r="D503" s="9"/>
      <c r="E503" s="9"/>
      <c r="F503" s="9"/>
      <c r="G503" s="9"/>
      <c r="H503" s="9"/>
      <c r="I503" s="9"/>
    </row>
    <row r="504">
      <c r="A504" s="9"/>
      <c r="B504" s="9"/>
      <c r="C504" s="9"/>
      <c r="D504" s="9"/>
      <c r="E504" s="9"/>
      <c r="F504" s="9"/>
      <c r="G504" s="9"/>
      <c r="H504" s="9"/>
      <c r="I504" s="9"/>
    </row>
    <row r="505">
      <c r="A505" s="9"/>
      <c r="B505" s="9"/>
      <c r="C505" s="9"/>
      <c r="D505" s="9"/>
      <c r="E505" s="9"/>
      <c r="F505" s="9"/>
      <c r="G505" s="9"/>
      <c r="H505" s="9"/>
      <c r="I505" s="9"/>
    </row>
    <row r="506">
      <c r="A506" s="9"/>
      <c r="B506" s="9"/>
      <c r="C506" s="9"/>
      <c r="D506" s="9"/>
      <c r="E506" s="9"/>
      <c r="F506" s="9"/>
      <c r="G506" s="9"/>
      <c r="H506" s="9"/>
      <c r="I506" s="9"/>
    </row>
    <row r="507">
      <c r="A507" s="9"/>
      <c r="B507" s="9"/>
      <c r="C507" s="9"/>
      <c r="D507" s="9"/>
      <c r="E507" s="9"/>
      <c r="F507" s="9"/>
      <c r="G507" s="9"/>
      <c r="H507" s="9"/>
      <c r="I507" s="9"/>
    </row>
    <row r="508">
      <c r="A508" s="9"/>
      <c r="B508" s="9"/>
      <c r="C508" s="9"/>
      <c r="D508" s="9"/>
      <c r="E508" s="9"/>
      <c r="F508" s="9"/>
      <c r="G508" s="9"/>
      <c r="H508" s="9"/>
      <c r="I508" s="9"/>
    </row>
    <row r="509">
      <c r="A509" s="9"/>
      <c r="B509" s="9"/>
      <c r="C509" s="9"/>
      <c r="D509" s="9"/>
      <c r="E509" s="9"/>
      <c r="F509" s="9"/>
      <c r="G509" s="9"/>
      <c r="H509" s="9"/>
      <c r="I509" s="9"/>
    </row>
    <row r="510">
      <c r="A510" s="9"/>
      <c r="B510" s="9"/>
      <c r="C510" s="9"/>
      <c r="D510" s="9"/>
      <c r="E510" s="9"/>
      <c r="F510" s="9"/>
      <c r="G510" s="9"/>
      <c r="H510" s="9"/>
      <c r="I510" s="9"/>
    </row>
    <row r="511">
      <c r="A511" s="9"/>
      <c r="B511" s="9"/>
      <c r="C511" s="9"/>
      <c r="D511" s="9"/>
      <c r="E511" s="9"/>
      <c r="F511" s="9"/>
      <c r="G511" s="9"/>
      <c r="H511" s="9"/>
      <c r="I511" s="9"/>
    </row>
    <row r="512">
      <c r="A512" s="9"/>
      <c r="B512" s="9"/>
      <c r="C512" s="9"/>
      <c r="D512" s="9"/>
      <c r="E512" s="9"/>
      <c r="F512" s="9"/>
      <c r="G512" s="9"/>
      <c r="H512" s="9"/>
      <c r="I512" s="9"/>
    </row>
    <row r="513">
      <c r="A513" s="9"/>
      <c r="B513" s="9"/>
      <c r="C513" s="9"/>
      <c r="D513" s="9"/>
      <c r="E513" s="9"/>
      <c r="F513" s="9"/>
      <c r="G513" s="9"/>
      <c r="H513" s="9"/>
      <c r="I513" s="9"/>
    </row>
    <row r="514">
      <c r="A514" s="9"/>
      <c r="B514" s="9"/>
      <c r="C514" s="9"/>
      <c r="D514" s="9"/>
      <c r="E514" s="9"/>
      <c r="F514" s="9"/>
      <c r="G514" s="9"/>
      <c r="H514" s="9"/>
      <c r="I514" s="9"/>
    </row>
    <row r="515">
      <c r="A515" s="9"/>
      <c r="B515" s="9"/>
      <c r="C515" s="9"/>
      <c r="D515" s="9"/>
      <c r="E515" s="9"/>
      <c r="F515" s="9"/>
      <c r="G515" s="9"/>
      <c r="H515" s="9"/>
      <c r="I515" s="9"/>
    </row>
    <row r="516">
      <c r="A516" s="9"/>
      <c r="B516" s="9"/>
      <c r="C516" s="9"/>
      <c r="D516" s="9"/>
      <c r="E516" s="9"/>
      <c r="F516" s="9"/>
      <c r="G516" s="9"/>
      <c r="H516" s="9"/>
      <c r="I516" s="9"/>
    </row>
    <row r="517">
      <c r="A517" s="9"/>
      <c r="B517" s="9"/>
      <c r="C517" s="9"/>
      <c r="D517" s="9"/>
      <c r="E517" s="9"/>
      <c r="F517" s="9"/>
      <c r="G517" s="9"/>
      <c r="H517" s="9"/>
      <c r="I517" s="9"/>
    </row>
    <row r="518">
      <c r="A518" s="9"/>
      <c r="B518" s="9"/>
      <c r="C518" s="9"/>
      <c r="D518" s="9"/>
      <c r="E518" s="9"/>
      <c r="F518" s="9"/>
      <c r="G518" s="9"/>
      <c r="H518" s="9"/>
      <c r="I518" s="9"/>
    </row>
    <row r="519">
      <c r="A519" s="9"/>
      <c r="B519" s="9"/>
      <c r="C519" s="9"/>
      <c r="D519" s="9"/>
      <c r="E519" s="9"/>
      <c r="F519" s="9"/>
      <c r="G519" s="9"/>
      <c r="H519" s="9"/>
      <c r="I519" s="9"/>
    </row>
    <row r="520">
      <c r="A520" s="9"/>
      <c r="B520" s="9"/>
      <c r="C520" s="9"/>
      <c r="D520" s="9"/>
      <c r="E520" s="9"/>
      <c r="F520" s="9"/>
      <c r="G520" s="9"/>
      <c r="H520" s="9"/>
      <c r="I520" s="9"/>
    </row>
    <row r="521">
      <c r="A521" s="9"/>
      <c r="B521" s="9"/>
      <c r="C521" s="9"/>
      <c r="D521" s="9"/>
      <c r="E521" s="9"/>
      <c r="F521" s="9"/>
      <c r="G521" s="9"/>
      <c r="H521" s="9"/>
      <c r="I521" s="9"/>
    </row>
    <row r="522">
      <c r="A522" s="9"/>
      <c r="B522" s="9"/>
      <c r="C522" s="9"/>
      <c r="D522" s="9"/>
      <c r="E522" s="9"/>
      <c r="F522" s="9"/>
      <c r="G522" s="9"/>
      <c r="H522" s="9"/>
      <c r="I522" s="9"/>
    </row>
    <row r="523">
      <c r="A523" s="9"/>
      <c r="B523" s="9"/>
      <c r="C523" s="9"/>
      <c r="D523" s="9"/>
      <c r="E523" s="9"/>
      <c r="F523" s="9"/>
      <c r="G523" s="9"/>
      <c r="H523" s="9"/>
      <c r="I523" s="9"/>
    </row>
    <row r="524">
      <c r="A524" s="9"/>
      <c r="B524" s="9"/>
      <c r="C524" s="9"/>
      <c r="D524" s="9"/>
      <c r="E524" s="9"/>
      <c r="F524" s="9"/>
      <c r="G524" s="9"/>
      <c r="H524" s="9"/>
      <c r="I524" s="9"/>
    </row>
    <row r="525">
      <c r="A525" s="9"/>
      <c r="B525" s="9"/>
      <c r="C525" s="9"/>
      <c r="D525" s="9"/>
      <c r="E525" s="9"/>
      <c r="F525" s="9"/>
      <c r="G525" s="9"/>
      <c r="H525" s="9"/>
      <c r="I525" s="9"/>
    </row>
    <row r="526">
      <c r="A526" s="9"/>
      <c r="B526" s="9"/>
      <c r="C526" s="9"/>
      <c r="D526" s="9"/>
      <c r="E526" s="9"/>
      <c r="F526" s="9"/>
      <c r="G526" s="9"/>
      <c r="H526" s="9"/>
      <c r="I526" s="9"/>
    </row>
    <row r="527">
      <c r="A527" s="9"/>
      <c r="B527" s="9"/>
      <c r="C527" s="9"/>
      <c r="D527" s="9"/>
      <c r="E527" s="9"/>
      <c r="F527" s="9"/>
      <c r="G527" s="9"/>
      <c r="H527" s="9"/>
      <c r="I527" s="9"/>
    </row>
    <row r="528">
      <c r="A528" s="9"/>
      <c r="B528" s="9"/>
      <c r="C528" s="9"/>
      <c r="D528" s="9"/>
      <c r="E528" s="9"/>
      <c r="F528" s="9"/>
      <c r="G528" s="9"/>
      <c r="H528" s="9"/>
      <c r="I528" s="9"/>
    </row>
    <row r="529">
      <c r="A529" s="9"/>
      <c r="B529" s="9"/>
      <c r="C529" s="9"/>
      <c r="D529" s="9"/>
      <c r="E529" s="9"/>
      <c r="F529" s="9"/>
      <c r="G529" s="9"/>
      <c r="H529" s="9"/>
      <c r="I529" s="9"/>
    </row>
    <row r="530">
      <c r="A530" s="9"/>
      <c r="B530" s="9"/>
      <c r="C530" s="9"/>
      <c r="D530" s="9"/>
      <c r="E530" s="9"/>
      <c r="F530" s="9"/>
      <c r="G530" s="9"/>
      <c r="H530" s="9"/>
      <c r="I530" s="9"/>
    </row>
    <row r="531">
      <c r="A531" s="9"/>
      <c r="B531" s="9"/>
      <c r="C531" s="9"/>
      <c r="D531" s="9"/>
      <c r="E531" s="9"/>
      <c r="F531" s="9"/>
      <c r="G531" s="9"/>
      <c r="H531" s="9"/>
      <c r="I531" s="9"/>
    </row>
    <row r="532">
      <c r="A532" s="9"/>
      <c r="B532" s="9"/>
      <c r="C532" s="9"/>
      <c r="D532" s="9"/>
      <c r="E532" s="9"/>
      <c r="F532" s="9"/>
      <c r="G532" s="9"/>
      <c r="H532" s="9"/>
      <c r="I532" s="9"/>
    </row>
    <row r="533">
      <c r="A533" s="9"/>
      <c r="B533" s="9"/>
      <c r="C533" s="9"/>
      <c r="D533" s="9"/>
      <c r="E533" s="9"/>
      <c r="F533" s="9"/>
      <c r="G533" s="9"/>
      <c r="H533" s="9"/>
      <c r="I533" s="9"/>
    </row>
    <row r="534">
      <c r="A534" s="9"/>
      <c r="B534" s="9"/>
      <c r="C534" s="9"/>
      <c r="D534" s="9"/>
      <c r="E534" s="9"/>
      <c r="F534" s="9"/>
      <c r="G534" s="9"/>
      <c r="H534" s="9"/>
      <c r="I534" s="9"/>
    </row>
    <row r="535">
      <c r="A535" s="9"/>
      <c r="B535" s="9"/>
      <c r="C535" s="9"/>
      <c r="D535" s="9"/>
      <c r="E535" s="9"/>
      <c r="F535" s="9"/>
      <c r="G535" s="9"/>
      <c r="H535" s="9"/>
      <c r="I535" s="9"/>
    </row>
    <row r="536">
      <c r="A536" s="9"/>
      <c r="B536" s="9"/>
      <c r="C536" s="9"/>
      <c r="D536" s="9"/>
      <c r="E536" s="9"/>
      <c r="F536" s="9"/>
      <c r="G536" s="9"/>
      <c r="H536" s="9"/>
      <c r="I536" s="9"/>
    </row>
    <row r="537">
      <c r="A537" s="9"/>
      <c r="B537" s="9"/>
      <c r="C537" s="9"/>
      <c r="D537" s="9"/>
      <c r="E537" s="9"/>
      <c r="F537" s="9"/>
      <c r="G537" s="9"/>
      <c r="H537" s="9"/>
      <c r="I537" s="9"/>
    </row>
    <row r="538">
      <c r="A538" s="9"/>
      <c r="B538" s="9"/>
      <c r="C538" s="9"/>
      <c r="D538" s="9"/>
      <c r="E538" s="9"/>
      <c r="F538" s="9"/>
      <c r="G538" s="9"/>
      <c r="H538" s="9"/>
      <c r="I538" s="9"/>
    </row>
    <row r="539">
      <c r="A539" s="9"/>
      <c r="B539" s="9"/>
      <c r="C539" s="9"/>
      <c r="D539" s="9"/>
      <c r="E539" s="9"/>
      <c r="F539" s="9"/>
      <c r="G539" s="9"/>
      <c r="H539" s="9"/>
      <c r="I539" s="9"/>
    </row>
    <row r="540">
      <c r="A540" s="9"/>
      <c r="B540" s="9"/>
      <c r="C540" s="9"/>
      <c r="D540" s="9"/>
      <c r="E540" s="9"/>
      <c r="F540" s="9"/>
      <c r="G540" s="9"/>
      <c r="H540" s="9"/>
      <c r="I540" s="9"/>
    </row>
    <row r="541">
      <c r="A541" s="9"/>
      <c r="B541" s="9"/>
      <c r="C541" s="9"/>
      <c r="D541" s="9"/>
      <c r="E541" s="9"/>
      <c r="F541" s="9"/>
      <c r="G541" s="9"/>
      <c r="H541" s="9"/>
      <c r="I541" s="9"/>
    </row>
    <row r="542">
      <c r="A542" s="9"/>
      <c r="B542" s="9"/>
      <c r="C542" s="9"/>
      <c r="D542" s="9"/>
      <c r="E542" s="9"/>
      <c r="F542" s="9"/>
      <c r="G542" s="9"/>
      <c r="H542" s="9"/>
      <c r="I542" s="9"/>
    </row>
    <row r="543">
      <c r="A543" s="9"/>
      <c r="B543" s="9"/>
      <c r="C543" s="9"/>
      <c r="D543" s="9"/>
      <c r="E543" s="9"/>
      <c r="F543" s="9"/>
      <c r="G543" s="9"/>
      <c r="H543" s="9"/>
      <c r="I543" s="9"/>
    </row>
    <row r="544">
      <c r="A544" s="9"/>
      <c r="B544" s="9"/>
      <c r="C544" s="9"/>
      <c r="D544" s="9"/>
      <c r="E544" s="9"/>
      <c r="F544" s="9"/>
      <c r="G544" s="9"/>
      <c r="H544" s="9"/>
      <c r="I544" s="9"/>
    </row>
    <row r="545">
      <c r="A545" s="9"/>
      <c r="B545" s="9"/>
      <c r="C545" s="9"/>
      <c r="D545" s="9"/>
      <c r="E545" s="9"/>
      <c r="F545" s="9"/>
      <c r="G545" s="9"/>
      <c r="H545" s="9"/>
      <c r="I545" s="9"/>
    </row>
    <row r="546">
      <c r="A546" s="9"/>
      <c r="B546" s="9"/>
      <c r="C546" s="9"/>
      <c r="D546" s="9"/>
      <c r="E546" s="9"/>
      <c r="F546" s="9"/>
      <c r="G546" s="9"/>
      <c r="H546" s="9"/>
      <c r="I546" s="9"/>
    </row>
    <row r="547">
      <c r="A547" s="9"/>
      <c r="B547" s="9"/>
      <c r="C547" s="9"/>
      <c r="D547" s="9"/>
      <c r="E547" s="9"/>
      <c r="F547" s="9"/>
      <c r="G547" s="9"/>
      <c r="H547" s="9"/>
      <c r="I547" s="9"/>
    </row>
    <row r="548">
      <c r="A548" s="9"/>
      <c r="B548" s="9"/>
      <c r="C548" s="9"/>
      <c r="D548" s="9"/>
      <c r="E548" s="9"/>
      <c r="F548" s="9"/>
      <c r="G548" s="9"/>
      <c r="H548" s="9"/>
      <c r="I548" s="9"/>
    </row>
    <row r="549">
      <c r="A549" s="9"/>
      <c r="B549" s="9"/>
      <c r="C549" s="9"/>
      <c r="D549" s="9"/>
      <c r="E549" s="9"/>
      <c r="F549" s="9"/>
      <c r="G549" s="9"/>
      <c r="H549" s="9"/>
      <c r="I549" s="9"/>
    </row>
    <row r="550">
      <c r="A550" s="9"/>
      <c r="B550" s="9"/>
      <c r="C550" s="9"/>
      <c r="D550" s="9"/>
      <c r="E550" s="9"/>
      <c r="F550" s="9"/>
      <c r="G550" s="9"/>
      <c r="H550" s="9"/>
      <c r="I550" s="9"/>
    </row>
    <row r="551">
      <c r="A551" s="9"/>
      <c r="B551" s="9"/>
      <c r="C551" s="9"/>
      <c r="D551" s="9"/>
      <c r="E551" s="9"/>
      <c r="F551" s="9"/>
      <c r="G551" s="9"/>
      <c r="H551" s="9"/>
      <c r="I551" s="9"/>
    </row>
    <row r="552">
      <c r="A552" s="9"/>
      <c r="B552" s="9"/>
      <c r="C552" s="9"/>
      <c r="D552" s="9"/>
      <c r="E552" s="9"/>
      <c r="F552" s="9"/>
      <c r="G552" s="9"/>
      <c r="H552" s="9"/>
      <c r="I552" s="9"/>
    </row>
    <row r="553">
      <c r="A553" s="9"/>
      <c r="B553" s="9"/>
      <c r="C553" s="9"/>
      <c r="D553" s="9"/>
      <c r="E553" s="9"/>
      <c r="F553" s="9"/>
      <c r="G553" s="9"/>
      <c r="H553" s="9"/>
      <c r="I553" s="9"/>
    </row>
    <row r="554">
      <c r="A554" s="9"/>
      <c r="B554" s="9"/>
      <c r="C554" s="9"/>
      <c r="D554" s="9"/>
      <c r="E554" s="9"/>
      <c r="F554" s="9"/>
      <c r="G554" s="9"/>
      <c r="H554" s="9"/>
      <c r="I554" s="9"/>
    </row>
    <row r="555">
      <c r="A555" s="9"/>
      <c r="B555" s="9"/>
      <c r="C555" s="9"/>
      <c r="D555" s="9"/>
      <c r="E555" s="9"/>
      <c r="F555" s="9"/>
      <c r="G555" s="9"/>
      <c r="H555" s="9"/>
      <c r="I555" s="9"/>
    </row>
    <row r="556">
      <c r="A556" s="9"/>
      <c r="B556" s="9"/>
      <c r="C556" s="9"/>
      <c r="D556" s="9"/>
      <c r="E556" s="9"/>
      <c r="F556" s="9"/>
      <c r="G556" s="9"/>
      <c r="H556" s="9"/>
      <c r="I556" s="9"/>
    </row>
    <row r="557">
      <c r="A557" s="9"/>
      <c r="B557" s="9"/>
      <c r="C557" s="9"/>
      <c r="D557" s="9"/>
      <c r="E557" s="9"/>
      <c r="F557" s="9"/>
      <c r="G557" s="9"/>
      <c r="H557" s="9"/>
      <c r="I557" s="9"/>
    </row>
    <row r="558">
      <c r="A558" s="9"/>
      <c r="B558" s="9"/>
      <c r="C558" s="9"/>
      <c r="D558" s="9"/>
      <c r="E558" s="9"/>
      <c r="F558" s="9"/>
      <c r="G558" s="9"/>
      <c r="H558" s="9"/>
      <c r="I558" s="9"/>
    </row>
    <row r="559">
      <c r="A559" s="9"/>
      <c r="B559" s="9"/>
      <c r="C559" s="9"/>
      <c r="D559" s="9"/>
      <c r="E559" s="9"/>
      <c r="F559" s="9"/>
      <c r="G559" s="9"/>
      <c r="H559" s="9"/>
      <c r="I559" s="9"/>
    </row>
    <row r="560">
      <c r="A560" s="9"/>
      <c r="B560" s="9"/>
      <c r="C560" s="9"/>
      <c r="D560" s="9"/>
      <c r="E560" s="9"/>
      <c r="F560" s="9"/>
      <c r="G560" s="9"/>
      <c r="H560" s="9"/>
      <c r="I560" s="9"/>
    </row>
    <row r="561">
      <c r="A561" s="9"/>
      <c r="B561" s="9"/>
      <c r="C561" s="9"/>
      <c r="D561" s="9"/>
      <c r="E561" s="9"/>
      <c r="F561" s="9"/>
      <c r="G561" s="9"/>
      <c r="H561" s="9"/>
      <c r="I561" s="9"/>
    </row>
    <row r="562">
      <c r="A562" s="9"/>
      <c r="B562" s="9"/>
      <c r="C562" s="9"/>
      <c r="D562" s="9"/>
      <c r="E562" s="9"/>
      <c r="F562" s="9"/>
      <c r="G562" s="9"/>
      <c r="H562" s="9"/>
      <c r="I562" s="9"/>
    </row>
    <row r="563">
      <c r="A563" s="9"/>
      <c r="B563" s="9"/>
      <c r="C563" s="9"/>
      <c r="D563" s="9"/>
      <c r="E563" s="9"/>
      <c r="F563" s="9"/>
      <c r="G563" s="9"/>
      <c r="H563" s="9"/>
      <c r="I563" s="9"/>
    </row>
    <row r="564">
      <c r="A564" s="9"/>
      <c r="B564" s="9"/>
      <c r="C564" s="9"/>
      <c r="D564" s="9"/>
      <c r="E564" s="9"/>
      <c r="F564" s="9"/>
      <c r="G564" s="9"/>
      <c r="H564" s="9"/>
      <c r="I564" s="9"/>
    </row>
    <row r="565">
      <c r="A565" s="9"/>
      <c r="B565" s="9"/>
      <c r="C565" s="9"/>
      <c r="D565" s="9"/>
      <c r="E565" s="9"/>
      <c r="F565" s="9"/>
      <c r="G565" s="9"/>
      <c r="H565" s="9"/>
      <c r="I565" s="9"/>
    </row>
    <row r="566">
      <c r="A566" s="9"/>
      <c r="B566" s="9"/>
      <c r="C566" s="9"/>
      <c r="D566" s="9"/>
      <c r="E566" s="9"/>
      <c r="F566" s="9"/>
      <c r="G566" s="9"/>
      <c r="H566" s="9"/>
      <c r="I566" s="9"/>
    </row>
    <row r="567">
      <c r="A567" s="9"/>
      <c r="B567" s="9"/>
      <c r="C567" s="9"/>
      <c r="D567" s="9"/>
      <c r="E567" s="9"/>
      <c r="F567" s="9"/>
      <c r="G567" s="9"/>
      <c r="H567" s="9"/>
      <c r="I567" s="9"/>
    </row>
    <row r="568">
      <c r="A568" s="9"/>
      <c r="B568" s="9"/>
      <c r="C568" s="9"/>
      <c r="D568" s="9"/>
      <c r="E568" s="9"/>
      <c r="F568" s="9"/>
      <c r="G568" s="9"/>
      <c r="H568" s="9"/>
      <c r="I568" s="9"/>
    </row>
    <row r="569">
      <c r="A569" s="9"/>
      <c r="B569" s="9"/>
      <c r="C569" s="9"/>
      <c r="D569" s="9"/>
      <c r="E569" s="9"/>
      <c r="F569" s="9"/>
      <c r="G569" s="9"/>
      <c r="H569" s="9"/>
      <c r="I569" s="9"/>
    </row>
    <row r="570">
      <c r="A570" s="9"/>
      <c r="B570" s="9"/>
      <c r="C570" s="9"/>
      <c r="D570" s="9"/>
      <c r="E570" s="9"/>
      <c r="F570" s="9"/>
      <c r="G570" s="9"/>
      <c r="H570" s="9"/>
      <c r="I570" s="9"/>
    </row>
    <row r="571">
      <c r="A571" s="9"/>
      <c r="B571" s="9"/>
      <c r="C571" s="9"/>
      <c r="D571" s="9"/>
      <c r="E571" s="9"/>
      <c r="F571" s="9"/>
      <c r="G571" s="9"/>
      <c r="H571" s="9"/>
      <c r="I571" s="9"/>
    </row>
    <row r="572">
      <c r="A572" s="9"/>
      <c r="B572" s="9"/>
      <c r="C572" s="9"/>
      <c r="D572" s="9"/>
      <c r="E572" s="9"/>
      <c r="F572" s="9"/>
      <c r="G572" s="9"/>
      <c r="H572" s="9"/>
      <c r="I572" s="9"/>
    </row>
    <row r="573">
      <c r="A573" s="9"/>
      <c r="B573" s="9"/>
      <c r="C573" s="9"/>
      <c r="D573" s="9"/>
      <c r="E573" s="9"/>
      <c r="F573" s="9"/>
      <c r="G573" s="9"/>
      <c r="H573" s="9"/>
      <c r="I573" s="9"/>
    </row>
    <row r="574">
      <c r="A574" s="9"/>
      <c r="B574" s="9"/>
      <c r="C574" s="9"/>
      <c r="D574" s="9"/>
      <c r="E574" s="9"/>
      <c r="F574" s="9"/>
      <c r="G574" s="9"/>
      <c r="H574" s="9"/>
      <c r="I574" s="9"/>
    </row>
    <row r="575">
      <c r="A575" s="9"/>
      <c r="B575" s="9"/>
      <c r="C575" s="9"/>
      <c r="D575" s="9"/>
      <c r="E575" s="9"/>
      <c r="F575" s="9"/>
      <c r="G575" s="9"/>
      <c r="H575" s="9"/>
      <c r="I575" s="9"/>
    </row>
    <row r="576">
      <c r="A576" s="9"/>
      <c r="B576" s="9"/>
      <c r="C576" s="9"/>
      <c r="D576" s="9"/>
      <c r="E576" s="9"/>
      <c r="F576" s="9"/>
      <c r="G576" s="9"/>
      <c r="H576" s="9"/>
      <c r="I576" s="9"/>
    </row>
    <row r="577">
      <c r="A577" s="9"/>
      <c r="B577" s="9"/>
      <c r="C577" s="9"/>
      <c r="D577" s="9"/>
      <c r="E577" s="9"/>
      <c r="F577" s="9"/>
      <c r="G577" s="9"/>
      <c r="H577" s="9"/>
      <c r="I577" s="9"/>
    </row>
    <row r="578">
      <c r="A578" s="9"/>
      <c r="B578" s="9"/>
      <c r="C578" s="9"/>
      <c r="D578" s="9"/>
      <c r="E578" s="9"/>
      <c r="F578" s="9"/>
      <c r="G578" s="9"/>
      <c r="H578" s="9"/>
      <c r="I578" s="9"/>
    </row>
    <row r="579">
      <c r="A579" s="9"/>
      <c r="B579" s="9"/>
      <c r="C579" s="9"/>
      <c r="D579" s="9"/>
      <c r="E579" s="9"/>
      <c r="F579" s="9"/>
      <c r="G579" s="9"/>
      <c r="H579" s="9"/>
      <c r="I579" s="9"/>
    </row>
    <row r="580">
      <c r="A580" s="9"/>
      <c r="B580" s="9"/>
      <c r="C580" s="9"/>
      <c r="D580" s="9"/>
      <c r="E580" s="9"/>
      <c r="F580" s="9"/>
      <c r="G580" s="9"/>
      <c r="H580" s="9"/>
      <c r="I580" s="9"/>
    </row>
    <row r="581">
      <c r="A581" s="9"/>
      <c r="B581" s="9"/>
      <c r="C581" s="9"/>
      <c r="D581" s="9"/>
      <c r="E581" s="9"/>
      <c r="F581" s="9"/>
      <c r="G581" s="9"/>
      <c r="H581" s="9"/>
      <c r="I581" s="9"/>
    </row>
    <row r="582">
      <c r="A582" s="9"/>
      <c r="B582" s="9"/>
      <c r="C582" s="9"/>
      <c r="D582" s="9"/>
      <c r="E582" s="9"/>
      <c r="F582" s="9"/>
      <c r="G582" s="9"/>
      <c r="H582" s="9"/>
      <c r="I582" s="9"/>
    </row>
    <row r="583">
      <c r="A583" s="9"/>
      <c r="B583" s="9"/>
      <c r="C583" s="9"/>
      <c r="D583" s="9"/>
      <c r="E583" s="9"/>
      <c r="F583" s="9"/>
      <c r="G583" s="9"/>
      <c r="H583" s="9"/>
      <c r="I583" s="9"/>
    </row>
    <row r="584">
      <c r="A584" s="9"/>
      <c r="B584" s="9"/>
      <c r="C584" s="9"/>
      <c r="D584" s="9"/>
      <c r="E584" s="9"/>
      <c r="F584" s="9"/>
      <c r="G584" s="9"/>
      <c r="H584" s="9"/>
      <c r="I584" s="9"/>
    </row>
    <row r="585">
      <c r="A585" s="9"/>
      <c r="B585" s="9"/>
      <c r="C585" s="9"/>
      <c r="D585" s="9"/>
      <c r="E585" s="9"/>
      <c r="F585" s="9"/>
      <c r="G585" s="9"/>
      <c r="H585" s="9"/>
      <c r="I585" s="9"/>
    </row>
    <row r="586">
      <c r="A586" s="9"/>
      <c r="B586" s="9"/>
      <c r="C586" s="9"/>
      <c r="D586" s="9"/>
      <c r="E586" s="9"/>
      <c r="F586" s="9"/>
      <c r="G586" s="9"/>
      <c r="H586" s="9"/>
      <c r="I586" s="9"/>
    </row>
    <row r="587">
      <c r="A587" s="9"/>
      <c r="B587" s="9"/>
      <c r="C587" s="9"/>
      <c r="D587" s="9"/>
      <c r="E587" s="9"/>
      <c r="F587" s="9"/>
      <c r="G587" s="9"/>
      <c r="H587" s="9"/>
      <c r="I587" s="9"/>
    </row>
    <row r="588">
      <c r="A588" s="9"/>
      <c r="B588" s="9"/>
      <c r="C588" s="9"/>
      <c r="D588" s="9"/>
      <c r="E588" s="9"/>
      <c r="F588" s="9"/>
      <c r="G588" s="9"/>
      <c r="H588" s="9"/>
      <c r="I588" s="9"/>
    </row>
    <row r="589">
      <c r="A589" s="9"/>
      <c r="B589" s="9"/>
      <c r="C589" s="9"/>
      <c r="D589" s="9"/>
      <c r="E589" s="9"/>
      <c r="F589" s="9"/>
      <c r="G589" s="9"/>
      <c r="H589" s="9"/>
      <c r="I589" s="9"/>
    </row>
    <row r="590">
      <c r="A590" s="9"/>
      <c r="B590" s="9"/>
      <c r="C590" s="9"/>
      <c r="D590" s="9"/>
      <c r="E590" s="9"/>
      <c r="F590" s="9"/>
      <c r="G590" s="9"/>
      <c r="H590" s="9"/>
      <c r="I590" s="9"/>
    </row>
    <row r="591">
      <c r="A591" s="9"/>
      <c r="B591" s="9"/>
      <c r="C591" s="9"/>
      <c r="D591" s="9"/>
      <c r="E591" s="9"/>
      <c r="F591" s="9"/>
      <c r="G591" s="9"/>
      <c r="H591" s="9"/>
      <c r="I591" s="9"/>
    </row>
    <row r="592">
      <c r="A592" s="9"/>
      <c r="B592" s="9"/>
      <c r="C592" s="9"/>
      <c r="D592" s="9"/>
      <c r="E592" s="9"/>
      <c r="F592" s="9"/>
      <c r="G592" s="9"/>
      <c r="H592" s="9"/>
      <c r="I592" s="9"/>
    </row>
    <row r="593">
      <c r="A593" s="9"/>
      <c r="B593" s="9"/>
      <c r="C593" s="9"/>
      <c r="D593" s="9"/>
      <c r="E593" s="9"/>
      <c r="F593" s="9"/>
      <c r="G593" s="9"/>
      <c r="H593" s="9"/>
      <c r="I593" s="9"/>
    </row>
    <row r="594">
      <c r="A594" s="9"/>
      <c r="B594" s="9"/>
      <c r="C594" s="9"/>
      <c r="D594" s="9"/>
      <c r="E594" s="9"/>
      <c r="F594" s="9"/>
      <c r="G594" s="9"/>
      <c r="H594" s="9"/>
      <c r="I594" s="9"/>
    </row>
    <row r="595">
      <c r="A595" s="9"/>
      <c r="B595" s="9"/>
      <c r="C595" s="9"/>
      <c r="D595" s="9"/>
      <c r="E595" s="9"/>
      <c r="F595" s="9"/>
      <c r="G595" s="9"/>
      <c r="H595" s="9"/>
      <c r="I595" s="9"/>
    </row>
    <row r="596">
      <c r="A596" s="9"/>
      <c r="B596" s="9"/>
      <c r="C596" s="9"/>
      <c r="D596" s="9"/>
      <c r="E596" s="9"/>
      <c r="F596" s="9"/>
      <c r="G596" s="9"/>
      <c r="H596" s="9"/>
      <c r="I596" s="9"/>
    </row>
    <row r="597">
      <c r="A597" s="9"/>
      <c r="B597" s="9"/>
      <c r="C597" s="9"/>
      <c r="D597" s="9"/>
      <c r="E597" s="9"/>
      <c r="F597" s="9"/>
      <c r="G597" s="9"/>
      <c r="H597" s="9"/>
      <c r="I597" s="9"/>
    </row>
    <row r="598">
      <c r="A598" s="9"/>
      <c r="B598" s="9"/>
      <c r="C598" s="9"/>
      <c r="D598" s="9"/>
      <c r="E598" s="9"/>
      <c r="F598" s="9"/>
      <c r="G598" s="9"/>
      <c r="H598" s="9"/>
      <c r="I598" s="9"/>
    </row>
    <row r="599">
      <c r="A599" s="9"/>
      <c r="B599" s="9"/>
      <c r="C599" s="9"/>
      <c r="D599" s="9"/>
      <c r="E599" s="9"/>
      <c r="F599" s="9"/>
      <c r="G599" s="9"/>
      <c r="H599" s="9"/>
      <c r="I599" s="9"/>
    </row>
    <row r="600">
      <c r="A600" s="9"/>
      <c r="B600" s="9"/>
      <c r="C600" s="9"/>
      <c r="D600" s="9"/>
      <c r="E600" s="9"/>
      <c r="F600" s="9"/>
      <c r="G600" s="9"/>
      <c r="H600" s="9"/>
      <c r="I600" s="9"/>
    </row>
    <row r="601">
      <c r="A601" s="9"/>
      <c r="B601" s="9"/>
      <c r="C601" s="9"/>
      <c r="D601" s="9"/>
      <c r="E601" s="9"/>
      <c r="F601" s="9"/>
      <c r="G601" s="9"/>
      <c r="H601" s="9"/>
      <c r="I601" s="9"/>
    </row>
    <row r="602">
      <c r="A602" s="9"/>
      <c r="B602" s="9"/>
      <c r="C602" s="9"/>
      <c r="D602" s="9"/>
      <c r="E602" s="9"/>
      <c r="F602" s="9"/>
      <c r="G602" s="9"/>
      <c r="H602" s="9"/>
      <c r="I602" s="9"/>
    </row>
    <row r="603">
      <c r="A603" s="9"/>
      <c r="B603" s="9"/>
      <c r="C603" s="9"/>
      <c r="D603" s="9"/>
      <c r="E603" s="9"/>
      <c r="F603" s="9"/>
      <c r="G603" s="9"/>
      <c r="H603" s="9"/>
      <c r="I603" s="9"/>
    </row>
    <row r="604">
      <c r="A604" s="9"/>
      <c r="B604" s="9"/>
      <c r="C604" s="9"/>
      <c r="D604" s="9"/>
      <c r="E604" s="9"/>
      <c r="F604" s="9"/>
      <c r="G604" s="9"/>
      <c r="H604" s="9"/>
      <c r="I604" s="9"/>
    </row>
    <row r="605">
      <c r="A605" s="9"/>
      <c r="B605" s="9"/>
      <c r="C605" s="9"/>
      <c r="D605" s="9"/>
      <c r="E605" s="9"/>
      <c r="F605" s="9"/>
      <c r="G605" s="9"/>
      <c r="H605" s="9"/>
      <c r="I605" s="9"/>
    </row>
    <row r="606">
      <c r="A606" s="9"/>
      <c r="B606" s="9"/>
      <c r="C606" s="9"/>
      <c r="D606" s="9"/>
      <c r="E606" s="9"/>
      <c r="F606" s="9"/>
      <c r="G606" s="9"/>
      <c r="H606" s="9"/>
      <c r="I606" s="9"/>
    </row>
    <row r="607">
      <c r="A607" s="9"/>
      <c r="B607" s="9"/>
      <c r="C607" s="9"/>
      <c r="D607" s="9"/>
      <c r="E607" s="9"/>
      <c r="F607" s="9"/>
      <c r="G607" s="9"/>
      <c r="H607" s="9"/>
      <c r="I607" s="9"/>
    </row>
    <row r="608">
      <c r="A608" s="9"/>
      <c r="B608" s="9"/>
      <c r="C608" s="9"/>
      <c r="D608" s="9"/>
      <c r="E608" s="9"/>
      <c r="F608" s="9"/>
      <c r="G608" s="9"/>
      <c r="H608" s="9"/>
      <c r="I608" s="9"/>
    </row>
    <row r="609">
      <c r="A609" s="9"/>
      <c r="B609" s="9"/>
      <c r="C609" s="9"/>
      <c r="D609" s="9"/>
      <c r="E609" s="9"/>
      <c r="F609" s="9"/>
      <c r="G609" s="9"/>
      <c r="H609" s="9"/>
      <c r="I609" s="9"/>
    </row>
    <row r="610">
      <c r="A610" s="9"/>
      <c r="B610" s="9"/>
      <c r="C610" s="9"/>
      <c r="D610" s="9"/>
      <c r="E610" s="9"/>
      <c r="F610" s="9"/>
      <c r="G610" s="9"/>
      <c r="H610" s="9"/>
      <c r="I610" s="9"/>
    </row>
    <row r="611">
      <c r="A611" s="9"/>
      <c r="B611" s="9"/>
      <c r="C611" s="9"/>
      <c r="D611" s="9"/>
      <c r="E611" s="9"/>
      <c r="F611" s="9"/>
      <c r="G611" s="9"/>
      <c r="H611" s="9"/>
      <c r="I611" s="9"/>
    </row>
    <row r="612">
      <c r="A612" s="9"/>
      <c r="B612" s="9"/>
      <c r="C612" s="9"/>
      <c r="D612" s="9"/>
      <c r="E612" s="9"/>
      <c r="F612" s="9"/>
      <c r="G612" s="9"/>
      <c r="H612" s="9"/>
      <c r="I612" s="9"/>
    </row>
    <row r="613">
      <c r="A613" s="9"/>
      <c r="B613" s="9"/>
      <c r="C613" s="9"/>
      <c r="D613" s="9"/>
      <c r="E613" s="9"/>
      <c r="F613" s="9"/>
      <c r="G613" s="9"/>
      <c r="H613" s="9"/>
      <c r="I613" s="9"/>
    </row>
    <row r="614">
      <c r="A614" s="9"/>
      <c r="B614" s="9"/>
      <c r="C614" s="9"/>
      <c r="D614" s="9"/>
      <c r="E614" s="9"/>
      <c r="F614" s="9"/>
      <c r="G614" s="9"/>
      <c r="H614" s="9"/>
      <c r="I614" s="9"/>
    </row>
    <row r="615">
      <c r="A615" s="9"/>
      <c r="B615" s="9"/>
      <c r="C615" s="9"/>
      <c r="D615" s="9"/>
      <c r="E615" s="9"/>
      <c r="F615" s="9"/>
      <c r="G615" s="9"/>
      <c r="H615" s="9"/>
      <c r="I615" s="9"/>
    </row>
    <row r="616">
      <c r="A616" s="9"/>
      <c r="B616" s="9"/>
      <c r="C616" s="9"/>
      <c r="D616" s="9"/>
      <c r="E616" s="9"/>
      <c r="F616" s="9"/>
      <c r="G616" s="9"/>
      <c r="H616" s="9"/>
      <c r="I616" s="9"/>
    </row>
    <row r="617">
      <c r="A617" s="9"/>
      <c r="B617" s="9"/>
      <c r="C617" s="9"/>
      <c r="D617" s="9"/>
      <c r="E617" s="9"/>
      <c r="F617" s="9"/>
      <c r="G617" s="9"/>
      <c r="H617" s="9"/>
      <c r="I617" s="9"/>
    </row>
    <row r="618">
      <c r="A618" s="9"/>
      <c r="B618" s="9"/>
      <c r="C618" s="9"/>
      <c r="D618" s="9"/>
      <c r="E618" s="9"/>
      <c r="F618" s="9"/>
      <c r="G618" s="9"/>
      <c r="H618" s="9"/>
      <c r="I618" s="9"/>
    </row>
    <row r="619">
      <c r="A619" s="9"/>
      <c r="B619" s="9"/>
      <c r="C619" s="9"/>
      <c r="D619" s="9"/>
      <c r="E619" s="9"/>
      <c r="F619" s="9"/>
      <c r="G619" s="9"/>
      <c r="H619" s="9"/>
      <c r="I619" s="9"/>
    </row>
    <row r="620">
      <c r="A620" s="9"/>
      <c r="B620" s="9"/>
      <c r="C620" s="9"/>
      <c r="D620" s="9"/>
      <c r="E620" s="9"/>
      <c r="F620" s="9"/>
      <c r="G620" s="9"/>
      <c r="H620" s="9"/>
      <c r="I620" s="9"/>
    </row>
    <row r="621">
      <c r="A621" s="9"/>
      <c r="B621" s="9"/>
      <c r="C621" s="9"/>
      <c r="D621" s="9"/>
      <c r="E621" s="9"/>
      <c r="F621" s="9"/>
      <c r="G621" s="9"/>
      <c r="H621" s="9"/>
      <c r="I621" s="9"/>
    </row>
    <row r="622">
      <c r="A622" s="9"/>
      <c r="B622" s="9"/>
      <c r="C622" s="9"/>
      <c r="D622" s="9"/>
      <c r="E622" s="9"/>
      <c r="F622" s="9"/>
      <c r="G622" s="9"/>
      <c r="H622" s="9"/>
      <c r="I622" s="9"/>
    </row>
    <row r="623">
      <c r="A623" s="9"/>
      <c r="B623" s="9"/>
      <c r="C623" s="9"/>
      <c r="D623" s="9"/>
      <c r="E623" s="9"/>
      <c r="F623" s="9"/>
      <c r="G623" s="9"/>
      <c r="H623" s="9"/>
      <c r="I623" s="9"/>
    </row>
    <row r="624">
      <c r="A624" s="9"/>
      <c r="B624" s="9"/>
      <c r="C624" s="9"/>
      <c r="D624" s="9"/>
      <c r="E624" s="9"/>
      <c r="F624" s="9"/>
      <c r="G624" s="9"/>
      <c r="H624" s="9"/>
      <c r="I624" s="9"/>
    </row>
    <row r="625">
      <c r="A625" s="9"/>
      <c r="B625" s="9"/>
      <c r="C625" s="9"/>
      <c r="D625" s="9"/>
      <c r="E625" s="9"/>
      <c r="F625" s="9"/>
      <c r="G625" s="9"/>
      <c r="H625" s="9"/>
      <c r="I625" s="9"/>
    </row>
    <row r="626">
      <c r="A626" s="9"/>
      <c r="B626" s="9"/>
      <c r="C626" s="9"/>
      <c r="D626" s="9"/>
      <c r="E626" s="9"/>
      <c r="F626" s="9"/>
      <c r="G626" s="9"/>
      <c r="H626" s="9"/>
      <c r="I626" s="9"/>
    </row>
    <row r="627">
      <c r="A627" s="9"/>
      <c r="B627" s="9"/>
      <c r="C627" s="9"/>
      <c r="D627" s="9"/>
      <c r="E627" s="9"/>
      <c r="F627" s="9"/>
      <c r="G627" s="9"/>
      <c r="H627" s="9"/>
      <c r="I627" s="9"/>
    </row>
    <row r="628">
      <c r="A628" s="9"/>
      <c r="B628" s="9"/>
      <c r="C628" s="9"/>
      <c r="D628" s="9"/>
      <c r="E628" s="9"/>
      <c r="F628" s="9"/>
      <c r="G628" s="9"/>
      <c r="H628" s="9"/>
      <c r="I628" s="9"/>
    </row>
    <row r="629">
      <c r="A629" s="9"/>
      <c r="B629" s="9"/>
      <c r="C629" s="9"/>
      <c r="D629" s="9"/>
      <c r="E629" s="9"/>
      <c r="F629" s="9"/>
      <c r="G629" s="9"/>
      <c r="H629" s="9"/>
      <c r="I629" s="9"/>
    </row>
    <row r="630">
      <c r="A630" s="9"/>
      <c r="B630" s="9"/>
      <c r="C630" s="9"/>
      <c r="D630" s="9"/>
      <c r="E630" s="9"/>
      <c r="F630" s="9"/>
      <c r="G630" s="9"/>
      <c r="H630" s="9"/>
      <c r="I630" s="9"/>
    </row>
    <row r="631">
      <c r="A631" s="9"/>
      <c r="B631" s="9"/>
      <c r="C631" s="9"/>
      <c r="D631" s="9"/>
      <c r="E631" s="9"/>
      <c r="F631" s="9"/>
      <c r="G631" s="9"/>
      <c r="H631" s="9"/>
      <c r="I631" s="9"/>
    </row>
    <row r="632">
      <c r="A632" s="9"/>
      <c r="B632" s="9"/>
      <c r="C632" s="9"/>
      <c r="D632" s="9"/>
      <c r="E632" s="9"/>
      <c r="F632" s="9"/>
      <c r="G632" s="9"/>
      <c r="H632" s="9"/>
      <c r="I632" s="9"/>
    </row>
    <row r="633">
      <c r="A633" s="9"/>
      <c r="B633" s="9"/>
      <c r="C633" s="9"/>
      <c r="D633" s="9"/>
      <c r="E633" s="9"/>
      <c r="F633" s="9"/>
      <c r="G633" s="9"/>
      <c r="H633" s="9"/>
      <c r="I633" s="9"/>
    </row>
    <row r="634">
      <c r="A634" s="9"/>
      <c r="B634" s="9"/>
      <c r="C634" s="9"/>
      <c r="D634" s="9"/>
      <c r="E634" s="9"/>
      <c r="F634" s="9"/>
      <c r="G634" s="9"/>
      <c r="H634" s="9"/>
      <c r="I634" s="9"/>
    </row>
    <row r="635">
      <c r="A635" s="9"/>
      <c r="B635" s="9"/>
      <c r="C635" s="9"/>
      <c r="D635" s="9"/>
      <c r="E635" s="9"/>
      <c r="F635" s="9"/>
      <c r="G635" s="9"/>
      <c r="H635" s="9"/>
      <c r="I635" s="9"/>
    </row>
    <row r="636">
      <c r="A636" s="9"/>
      <c r="B636" s="9"/>
      <c r="C636" s="9"/>
      <c r="D636" s="9"/>
      <c r="E636" s="9"/>
      <c r="F636" s="9"/>
      <c r="G636" s="9"/>
      <c r="H636" s="9"/>
      <c r="I636" s="9"/>
    </row>
    <row r="637">
      <c r="A637" s="9"/>
      <c r="B637" s="9"/>
      <c r="C637" s="9"/>
      <c r="D637" s="9"/>
      <c r="E637" s="9"/>
      <c r="F637" s="9"/>
      <c r="G637" s="9"/>
      <c r="H637" s="9"/>
      <c r="I637" s="9"/>
    </row>
    <row r="638">
      <c r="A638" s="9"/>
      <c r="B638" s="9"/>
      <c r="C638" s="9"/>
      <c r="D638" s="9"/>
      <c r="E638" s="9"/>
      <c r="F638" s="9"/>
      <c r="G638" s="9"/>
      <c r="H638" s="9"/>
      <c r="I638" s="9"/>
    </row>
    <row r="639">
      <c r="A639" s="9"/>
      <c r="B639" s="9"/>
      <c r="C639" s="9"/>
      <c r="D639" s="9"/>
      <c r="E639" s="9"/>
      <c r="F639" s="9"/>
      <c r="G639" s="9"/>
      <c r="H639" s="9"/>
      <c r="I639" s="9"/>
    </row>
    <row r="640">
      <c r="A640" s="9"/>
      <c r="B640" s="9"/>
      <c r="C640" s="9"/>
      <c r="D640" s="9"/>
      <c r="E640" s="9"/>
      <c r="F640" s="9"/>
      <c r="G640" s="9"/>
      <c r="H640" s="9"/>
      <c r="I640" s="9"/>
    </row>
    <row r="641">
      <c r="A641" s="9"/>
      <c r="B641" s="9"/>
      <c r="C641" s="9"/>
      <c r="D641" s="9"/>
      <c r="E641" s="9"/>
      <c r="F641" s="9"/>
      <c r="G641" s="9"/>
      <c r="H641" s="9"/>
      <c r="I641" s="9"/>
    </row>
    <row r="642">
      <c r="A642" s="9"/>
      <c r="B642" s="9"/>
      <c r="C642" s="9"/>
      <c r="D642" s="9"/>
      <c r="E642" s="9"/>
      <c r="F642" s="9"/>
      <c r="G642" s="9"/>
      <c r="H642" s="9"/>
      <c r="I642" s="9"/>
    </row>
    <row r="643">
      <c r="A643" s="9"/>
      <c r="B643" s="9"/>
      <c r="C643" s="9"/>
      <c r="D643" s="9"/>
      <c r="E643" s="9"/>
      <c r="F643" s="9"/>
      <c r="G643" s="9"/>
      <c r="H643" s="9"/>
      <c r="I643" s="9"/>
    </row>
    <row r="644">
      <c r="A644" s="9"/>
      <c r="B644" s="9"/>
      <c r="C644" s="9"/>
      <c r="D644" s="9"/>
      <c r="E644" s="9"/>
      <c r="F644" s="9"/>
      <c r="G644" s="9"/>
      <c r="H644" s="9"/>
      <c r="I644" s="9"/>
    </row>
    <row r="645">
      <c r="A645" s="9"/>
      <c r="B645" s="9"/>
      <c r="C645" s="9"/>
      <c r="D645" s="9"/>
      <c r="E645" s="9"/>
      <c r="F645" s="9"/>
      <c r="G645" s="9"/>
      <c r="H645" s="9"/>
      <c r="I645" s="9"/>
    </row>
    <row r="646">
      <c r="A646" s="9"/>
      <c r="B646" s="9"/>
      <c r="C646" s="9"/>
      <c r="D646" s="9"/>
      <c r="E646" s="9"/>
      <c r="F646" s="9"/>
      <c r="G646" s="9"/>
      <c r="H646" s="9"/>
      <c r="I646" s="9"/>
    </row>
    <row r="647">
      <c r="A647" s="9"/>
      <c r="B647" s="9"/>
      <c r="C647" s="9"/>
      <c r="D647" s="9"/>
      <c r="E647" s="9"/>
      <c r="F647" s="9"/>
      <c r="G647" s="9"/>
      <c r="H647" s="9"/>
      <c r="I647" s="9"/>
    </row>
    <row r="648">
      <c r="A648" s="9"/>
      <c r="B648" s="9"/>
      <c r="C648" s="9"/>
      <c r="D648" s="9"/>
      <c r="E648" s="9"/>
      <c r="F648" s="9"/>
      <c r="G648" s="9"/>
      <c r="H648" s="9"/>
      <c r="I648" s="9"/>
    </row>
    <row r="649">
      <c r="A649" s="9"/>
      <c r="B649" s="9"/>
      <c r="C649" s="9"/>
      <c r="D649" s="9"/>
      <c r="E649" s="9"/>
      <c r="F649" s="9"/>
      <c r="G649" s="9"/>
      <c r="H649" s="9"/>
      <c r="I649" s="9"/>
    </row>
    <row r="650">
      <c r="A650" s="9"/>
      <c r="B650" s="9"/>
      <c r="C650" s="9"/>
      <c r="D650" s="9"/>
      <c r="E650" s="9"/>
      <c r="F650" s="9"/>
      <c r="G650" s="9"/>
      <c r="H650" s="9"/>
      <c r="I650" s="9"/>
    </row>
    <row r="651">
      <c r="A651" s="9"/>
      <c r="B651" s="9"/>
      <c r="C651" s="9"/>
      <c r="D651" s="9"/>
      <c r="E651" s="9"/>
      <c r="F651" s="9"/>
      <c r="G651" s="9"/>
      <c r="H651" s="9"/>
      <c r="I651" s="9"/>
    </row>
    <row r="652">
      <c r="A652" s="9"/>
      <c r="B652" s="9"/>
      <c r="C652" s="9"/>
      <c r="D652" s="9"/>
      <c r="E652" s="9"/>
      <c r="F652" s="9"/>
      <c r="G652" s="9"/>
      <c r="H652" s="9"/>
      <c r="I652" s="9"/>
    </row>
    <row r="653">
      <c r="A653" s="9"/>
      <c r="B653" s="9"/>
      <c r="C653" s="9"/>
      <c r="D653" s="9"/>
      <c r="E653" s="9"/>
      <c r="F653" s="9"/>
      <c r="G653" s="9"/>
      <c r="H653" s="9"/>
      <c r="I653" s="9"/>
    </row>
    <row r="654">
      <c r="A654" s="9"/>
      <c r="B654" s="9"/>
      <c r="C654" s="9"/>
      <c r="D654" s="9"/>
      <c r="E654" s="9"/>
      <c r="F654" s="9"/>
      <c r="G654" s="9"/>
      <c r="H654" s="9"/>
      <c r="I654" s="9"/>
    </row>
    <row r="655">
      <c r="A655" s="9"/>
      <c r="B655" s="9"/>
      <c r="C655" s="9"/>
      <c r="D655" s="9"/>
      <c r="E655" s="9"/>
      <c r="F655" s="9"/>
      <c r="G655" s="9"/>
      <c r="H655" s="9"/>
      <c r="I655" s="9"/>
    </row>
    <row r="656">
      <c r="A656" s="9"/>
      <c r="B656" s="9"/>
      <c r="C656" s="9"/>
      <c r="D656" s="9"/>
      <c r="E656" s="9"/>
      <c r="F656" s="9"/>
      <c r="G656" s="9"/>
      <c r="H656" s="9"/>
      <c r="I656" s="9"/>
    </row>
    <row r="657">
      <c r="A657" s="9"/>
      <c r="B657" s="9"/>
      <c r="C657" s="9"/>
      <c r="D657" s="9"/>
      <c r="E657" s="9"/>
      <c r="F657" s="9"/>
      <c r="G657" s="9"/>
      <c r="H657" s="9"/>
      <c r="I657" s="9"/>
    </row>
    <row r="658">
      <c r="A658" s="9"/>
      <c r="B658" s="9"/>
      <c r="C658" s="9"/>
      <c r="D658" s="9"/>
      <c r="E658" s="9"/>
      <c r="F658" s="9"/>
      <c r="G658" s="9"/>
      <c r="H658" s="9"/>
      <c r="I658" s="9"/>
    </row>
    <row r="659">
      <c r="A659" s="9"/>
      <c r="B659" s="9"/>
      <c r="C659" s="9"/>
      <c r="D659" s="9"/>
      <c r="E659" s="9"/>
      <c r="F659" s="9"/>
      <c r="G659" s="9"/>
      <c r="H659" s="9"/>
      <c r="I659" s="9"/>
    </row>
    <row r="660">
      <c r="A660" s="9"/>
      <c r="B660" s="9"/>
      <c r="C660" s="9"/>
      <c r="D660" s="9"/>
      <c r="E660" s="9"/>
      <c r="F660" s="9"/>
      <c r="G660" s="9"/>
      <c r="H660" s="9"/>
      <c r="I660" s="9"/>
    </row>
    <row r="661">
      <c r="A661" s="9"/>
      <c r="B661" s="9"/>
      <c r="C661" s="9"/>
      <c r="D661" s="9"/>
      <c r="E661" s="9"/>
      <c r="F661" s="9"/>
      <c r="G661" s="9"/>
      <c r="H661" s="9"/>
      <c r="I661" s="9"/>
    </row>
    <row r="662">
      <c r="A662" s="9"/>
      <c r="B662" s="9"/>
      <c r="C662" s="9"/>
      <c r="D662" s="9"/>
      <c r="E662" s="9"/>
      <c r="F662" s="9"/>
      <c r="G662" s="9"/>
      <c r="H662" s="9"/>
      <c r="I662" s="9"/>
    </row>
    <row r="663">
      <c r="A663" s="9"/>
      <c r="B663" s="9"/>
      <c r="C663" s="9"/>
      <c r="D663" s="9"/>
      <c r="E663" s="9"/>
      <c r="F663" s="9"/>
      <c r="G663" s="9"/>
      <c r="H663" s="9"/>
      <c r="I663" s="9"/>
    </row>
    <row r="664">
      <c r="A664" s="9"/>
      <c r="B664" s="9"/>
      <c r="C664" s="9"/>
      <c r="D664" s="9"/>
      <c r="E664" s="9"/>
      <c r="F664" s="9"/>
      <c r="G664" s="9"/>
      <c r="H664" s="9"/>
      <c r="I664" s="9"/>
    </row>
    <row r="665">
      <c r="A665" s="9"/>
      <c r="B665" s="9"/>
      <c r="C665" s="9"/>
      <c r="D665" s="9"/>
      <c r="E665" s="9"/>
      <c r="F665" s="9"/>
      <c r="G665" s="9"/>
      <c r="H665" s="9"/>
      <c r="I665" s="9"/>
    </row>
    <row r="666">
      <c r="A666" s="9"/>
      <c r="B666" s="9"/>
      <c r="C666" s="9"/>
      <c r="D666" s="9"/>
      <c r="E666" s="9"/>
      <c r="F666" s="9"/>
      <c r="G666" s="9"/>
      <c r="H666" s="9"/>
      <c r="I666" s="9"/>
    </row>
    <row r="667">
      <c r="A667" s="9"/>
      <c r="B667" s="9"/>
      <c r="C667" s="9"/>
      <c r="D667" s="9"/>
      <c r="E667" s="9"/>
      <c r="F667" s="9"/>
      <c r="G667" s="9"/>
      <c r="H667" s="9"/>
      <c r="I667" s="9"/>
    </row>
    <row r="668">
      <c r="A668" s="9"/>
      <c r="B668" s="9"/>
      <c r="C668" s="9"/>
      <c r="D668" s="9"/>
      <c r="E668" s="9"/>
      <c r="F668" s="9"/>
      <c r="G668" s="9"/>
      <c r="H668" s="9"/>
      <c r="I668" s="9"/>
    </row>
    <row r="669">
      <c r="A669" s="9"/>
      <c r="B669" s="9"/>
      <c r="C669" s="9"/>
      <c r="D669" s="9"/>
      <c r="E669" s="9"/>
      <c r="F669" s="9"/>
      <c r="G669" s="9"/>
      <c r="H669" s="9"/>
      <c r="I669" s="9"/>
    </row>
    <row r="670">
      <c r="A670" s="9"/>
      <c r="B670" s="9"/>
      <c r="C670" s="9"/>
      <c r="D670" s="9"/>
      <c r="E670" s="9"/>
      <c r="F670" s="9"/>
      <c r="G670" s="9"/>
      <c r="H670" s="9"/>
      <c r="I670" s="9"/>
    </row>
    <row r="671">
      <c r="A671" s="9"/>
      <c r="B671" s="9"/>
      <c r="C671" s="9"/>
      <c r="D671" s="9"/>
      <c r="E671" s="9"/>
      <c r="F671" s="9"/>
      <c r="G671" s="9"/>
      <c r="H671" s="9"/>
      <c r="I671" s="9"/>
    </row>
    <row r="672">
      <c r="A672" s="9"/>
      <c r="B672" s="9"/>
      <c r="C672" s="9"/>
      <c r="D672" s="9"/>
      <c r="E672" s="9"/>
      <c r="F672" s="9"/>
      <c r="G672" s="9"/>
      <c r="H672" s="9"/>
      <c r="I672" s="9"/>
    </row>
    <row r="673">
      <c r="A673" s="9"/>
      <c r="B673" s="9"/>
      <c r="C673" s="9"/>
      <c r="D673" s="9"/>
      <c r="E673" s="9"/>
      <c r="F673" s="9"/>
      <c r="G673" s="9"/>
      <c r="H673" s="9"/>
      <c r="I673" s="9"/>
    </row>
    <row r="674">
      <c r="A674" s="9"/>
      <c r="B674" s="9"/>
      <c r="C674" s="9"/>
      <c r="D674" s="9"/>
      <c r="E674" s="9"/>
      <c r="F674" s="9"/>
      <c r="G674" s="9"/>
      <c r="H674" s="9"/>
      <c r="I674" s="9"/>
    </row>
    <row r="675">
      <c r="A675" s="9"/>
      <c r="B675" s="9"/>
      <c r="C675" s="9"/>
      <c r="D675" s="9"/>
      <c r="E675" s="9"/>
      <c r="F675" s="9"/>
      <c r="G675" s="9"/>
      <c r="H675" s="9"/>
      <c r="I675" s="9"/>
    </row>
    <row r="676">
      <c r="A676" s="9"/>
      <c r="B676" s="9"/>
      <c r="C676" s="9"/>
      <c r="D676" s="9"/>
      <c r="E676" s="9"/>
      <c r="F676" s="9"/>
      <c r="G676" s="9"/>
      <c r="H676" s="9"/>
      <c r="I676" s="9"/>
    </row>
    <row r="677">
      <c r="A677" s="9"/>
      <c r="B677" s="9"/>
      <c r="C677" s="9"/>
      <c r="D677" s="9"/>
      <c r="E677" s="9"/>
      <c r="F677" s="9"/>
      <c r="G677" s="9"/>
      <c r="H677" s="9"/>
      <c r="I677" s="9"/>
    </row>
    <row r="678">
      <c r="A678" s="9"/>
      <c r="B678" s="9"/>
      <c r="C678" s="9"/>
      <c r="D678" s="9"/>
      <c r="E678" s="9"/>
      <c r="F678" s="9"/>
      <c r="G678" s="9"/>
      <c r="H678" s="9"/>
      <c r="I678" s="9"/>
    </row>
    <row r="679">
      <c r="A679" s="9"/>
      <c r="B679" s="9"/>
      <c r="C679" s="9"/>
      <c r="D679" s="9"/>
      <c r="E679" s="9"/>
      <c r="F679" s="9"/>
      <c r="G679" s="9"/>
      <c r="H679" s="9"/>
      <c r="I679" s="9"/>
    </row>
    <row r="680">
      <c r="A680" s="9"/>
      <c r="B680" s="9"/>
      <c r="C680" s="9"/>
      <c r="D680" s="9"/>
      <c r="E680" s="9"/>
      <c r="F680" s="9"/>
      <c r="G680" s="9"/>
      <c r="H680" s="9"/>
      <c r="I680" s="9"/>
    </row>
    <row r="681">
      <c r="A681" s="9"/>
      <c r="B681" s="9"/>
      <c r="C681" s="9"/>
      <c r="D681" s="9"/>
      <c r="E681" s="9"/>
      <c r="F681" s="9"/>
      <c r="G681" s="9"/>
      <c r="H681" s="9"/>
      <c r="I681" s="9"/>
    </row>
    <row r="682">
      <c r="A682" s="9"/>
      <c r="B682" s="9"/>
      <c r="C682" s="9"/>
      <c r="D682" s="9"/>
      <c r="E682" s="9"/>
      <c r="F682" s="9"/>
      <c r="G682" s="9"/>
      <c r="H682" s="9"/>
      <c r="I682" s="9"/>
    </row>
    <row r="683">
      <c r="A683" s="9"/>
      <c r="B683" s="9"/>
      <c r="C683" s="9"/>
      <c r="D683" s="9"/>
      <c r="E683" s="9"/>
      <c r="F683" s="9"/>
      <c r="G683" s="9"/>
      <c r="H683" s="9"/>
      <c r="I683" s="9"/>
    </row>
    <row r="684">
      <c r="A684" s="9"/>
      <c r="B684" s="9"/>
      <c r="C684" s="9"/>
      <c r="D684" s="9"/>
      <c r="E684" s="9"/>
      <c r="F684" s="9"/>
      <c r="G684" s="9"/>
      <c r="H684" s="9"/>
      <c r="I684" s="9"/>
    </row>
    <row r="685">
      <c r="A685" s="9"/>
      <c r="B685" s="9"/>
      <c r="C685" s="9"/>
      <c r="D685" s="9"/>
      <c r="E685" s="9"/>
      <c r="F685" s="9"/>
      <c r="G685" s="9"/>
      <c r="H685" s="9"/>
      <c r="I685" s="9"/>
    </row>
    <row r="686">
      <c r="A686" s="9"/>
      <c r="B686" s="9"/>
      <c r="C686" s="9"/>
      <c r="D686" s="9"/>
      <c r="E686" s="9"/>
      <c r="F686" s="9"/>
      <c r="G686" s="9"/>
      <c r="H686" s="9"/>
      <c r="I686" s="9"/>
    </row>
    <row r="687">
      <c r="A687" s="9"/>
      <c r="B687" s="9"/>
      <c r="C687" s="9"/>
      <c r="D687" s="9"/>
      <c r="E687" s="9"/>
      <c r="F687" s="9"/>
      <c r="G687" s="9"/>
      <c r="H687" s="9"/>
      <c r="I687" s="9"/>
    </row>
    <row r="688">
      <c r="A688" s="9"/>
      <c r="B688" s="9"/>
      <c r="C688" s="9"/>
      <c r="D688" s="9"/>
      <c r="E688" s="9"/>
      <c r="F688" s="9"/>
      <c r="G688" s="9"/>
      <c r="H688" s="9"/>
      <c r="I688" s="9"/>
    </row>
    <row r="689">
      <c r="A689" s="9"/>
      <c r="B689" s="9"/>
      <c r="C689" s="9"/>
      <c r="D689" s="9"/>
      <c r="E689" s="9"/>
      <c r="F689" s="9"/>
      <c r="G689" s="9"/>
      <c r="H689" s="9"/>
      <c r="I689" s="9"/>
    </row>
    <row r="690">
      <c r="A690" s="9"/>
      <c r="B690" s="9"/>
      <c r="C690" s="9"/>
      <c r="D690" s="9"/>
      <c r="E690" s="9"/>
      <c r="F690" s="9"/>
      <c r="G690" s="9"/>
      <c r="H690" s="9"/>
      <c r="I690" s="9"/>
    </row>
    <row r="691">
      <c r="A691" s="9"/>
      <c r="B691" s="9"/>
      <c r="C691" s="9"/>
      <c r="D691" s="9"/>
      <c r="E691" s="9"/>
      <c r="F691" s="9"/>
      <c r="G691" s="9"/>
      <c r="H691" s="9"/>
      <c r="I691" s="9"/>
    </row>
    <row r="692">
      <c r="A692" s="9"/>
      <c r="B692" s="9"/>
      <c r="C692" s="9"/>
      <c r="D692" s="9"/>
      <c r="E692" s="9"/>
      <c r="F692" s="9"/>
      <c r="G692" s="9"/>
      <c r="H692" s="9"/>
      <c r="I692" s="9"/>
    </row>
    <row r="693">
      <c r="A693" s="9"/>
      <c r="B693" s="9"/>
      <c r="C693" s="9"/>
      <c r="D693" s="9"/>
      <c r="E693" s="9"/>
      <c r="F693" s="9"/>
      <c r="G693" s="9"/>
      <c r="H693" s="9"/>
      <c r="I693" s="9"/>
    </row>
    <row r="694">
      <c r="A694" s="9"/>
      <c r="B694" s="9"/>
      <c r="C694" s="9"/>
      <c r="D694" s="9"/>
      <c r="E694" s="9"/>
      <c r="F694" s="9"/>
      <c r="G694" s="9"/>
      <c r="H694" s="9"/>
      <c r="I694" s="9"/>
    </row>
    <row r="695">
      <c r="A695" s="9"/>
      <c r="B695" s="9"/>
      <c r="C695" s="9"/>
      <c r="D695" s="9"/>
      <c r="E695" s="9"/>
      <c r="F695" s="9"/>
      <c r="G695" s="9"/>
      <c r="H695" s="9"/>
      <c r="I695" s="9"/>
    </row>
    <row r="696">
      <c r="A696" s="9"/>
      <c r="B696" s="9"/>
      <c r="C696" s="9"/>
      <c r="D696" s="9"/>
      <c r="E696" s="9"/>
      <c r="F696" s="9"/>
      <c r="G696" s="9"/>
      <c r="H696" s="9"/>
      <c r="I696" s="9"/>
    </row>
    <row r="697">
      <c r="A697" s="9"/>
      <c r="B697" s="9"/>
      <c r="C697" s="9"/>
      <c r="D697" s="9"/>
      <c r="E697" s="9"/>
      <c r="F697" s="9"/>
      <c r="G697" s="9"/>
      <c r="H697" s="9"/>
      <c r="I697" s="9"/>
    </row>
    <row r="698">
      <c r="A698" s="9"/>
      <c r="B698" s="9"/>
      <c r="C698" s="9"/>
      <c r="D698" s="9"/>
      <c r="E698" s="9"/>
      <c r="F698" s="9"/>
      <c r="G698" s="9"/>
      <c r="H698" s="9"/>
      <c r="I698" s="9"/>
    </row>
    <row r="699">
      <c r="A699" s="9"/>
      <c r="B699" s="9"/>
      <c r="C699" s="9"/>
      <c r="D699" s="9"/>
      <c r="E699" s="9"/>
      <c r="F699" s="9"/>
      <c r="G699" s="9"/>
      <c r="H699" s="9"/>
      <c r="I699" s="9"/>
    </row>
    <row r="700">
      <c r="A700" s="9"/>
      <c r="B700" s="9"/>
      <c r="C700" s="9"/>
      <c r="D700" s="9"/>
      <c r="E700" s="9"/>
      <c r="F700" s="9"/>
      <c r="G700" s="9"/>
      <c r="H700" s="9"/>
      <c r="I700" s="9"/>
    </row>
    <row r="701">
      <c r="A701" s="9"/>
      <c r="B701" s="9"/>
      <c r="C701" s="9"/>
      <c r="D701" s="9"/>
      <c r="E701" s="9"/>
      <c r="F701" s="9"/>
      <c r="G701" s="9"/>
      <c r="H701" s="9"/>
      <c r="I701" s="9"/>
    </row>
    <row r="702">
      <c r="A702" s="9"/>
      <c r="B702" s="9"/>
      <c r="C702" s="9"/>
      <c r="D702" s="9"/>
      <c r="E702" s="9"/>
      <c r="F702" s="9"/>
      <c r="G702" s="9"/>
      <c r="H702" s="9"/>
      <c r="I702" s="9"/>
    </row>
    <row r="703">
      <c r="A703" s="9"/>
      <c r="B703" s="9"/>
      <c r="C703" s="9"/>
      <c r="D703" s="9"/>
      <c r="E703" s="9"/>
      <c r="F703" s="9"/>
      <c r="G703" s="9"/>
      <c r="H703" s="9"/>
      <c r="I703" s="9"/>
    </row>
    <row r="704">
      <c r="A704" s="9"/>
      <c r="B704" s="9"/>
      <c r="C704" s="9"/>
      <c r="D704" s="9"/>
      <c r="E704" s="9"/>
      <c r="F704" s="9"/>
      <c r="G704" s="9"/>
      <c r="H704" s="9"/>
      <c r="I704" s="9"/>
    </row>
    <row r="705">
      <c r="A705" s="9"/>
      <c r="B705" s="9"/>
      <c r="C705" s="9"/>
      <c r="D705" s="9"/>
      <c r="E705" s="9"/>
      <c r="F705" s="9"/>
      <c r="G705" s="9"/>
      <c r="H705" s="9"/>
      <c r="I705" s="9"/>
    </row>
    <row r="706">
      <c r="A706" s="9"/>
      <c r="B706" s="9"/>
      <c r="C706" s="9"/>
      <c r="D706" s="9"/>
      <c r="E706" s="9"/>
      <c r="F706" s="9"/>
      <c r="G706" s="9"/>
      <c r="H706" s="9"/>
      <c r="I706" s="9"/>
    </row>
    <row r="707">
      <c r="A707" s="9"/>
      <c r="B707" s="9"/>
      <c r="C707" s="9"/>
      <c r="D707" s="9"/>
      <c r="E707" s="9"/>
      <c r="F707" s="9"/>
      <c r="G707" s="9"/>
      <c r="H707" s="9"/>
      <c r="I707" s="9"/>
    </row>
    <row r="708">
      <c r="A708" s="9"/>
      <c r="B708" s="9"/>
      <c r="C708" s="9"/>
      <c r="D708" s="9"/>
      <c r="E708" s="9"/>
      <c r="F708" s="9"/>
      <c r="G708" s="9"/>
      <c r="H708" s="9"/>
      <c r="I708" s="9"/>
    </row>
    <row r="709">
      <c r="A709" s="9"/>
      <c r="B709" s="9"/>
      <c r="C709" s="9"/>
      <c r="D709" s="9"/>
      <c r="E709" s="9"/>
      <c r="F709" s="9"/>
      <c r="G709" s="9"/>
      <c r="H709" s="9"/>
      <c r="I709" s="9"/>
    </row>
    <row r="710">
      <c r="A710" s="9"/>
      <c r="B710" s="9"/>
      <c r="C710" s="9"/>
      <c r="D710" s="9"/>
      <c r="E710" s="9"/>
      <c r="F710" s="9"/>
      <c r="G710" s="9"/>
      <c r="H710" s="9"/>
      <c r="I710" s="9"/>
    </row>
    <row r="711">
      <c r="A711" s="9"/>
      <c r="B711" s="9"/>
      <c r="C711" s="9"/>
      <c r="D711" s="9"/>
      <c r="E711" s="9"/>
      <c r="F711" s="9"/>
      <c r="G711" s="9"/>
      <c r="H711" s="9"/>
      <c r="I711" s="9"/>
    </row>
    <row r="712">
      <c r="A712" s="9"/>
      <c r="B712" s="9"/>
      <c r="C712" s="9"/>
      <c r="D712" s="9"/>
      <c r="E712" s="9"/>
      <c r="F712" s="9"/>
      <c r="G712" s="9"/>
      <c r="H712" s="9"/>
      <c r="I712" s="9"/>
    </row>
    <row r="713">
      <c r="A713" s="9"/>
      <c r="B713" s="9"/>
      <c r="C713" s="9"/>
      <c r="D713" s="9"/>
      <c r="E713" s="9"/>
      <c r="F713" s="9"/>
      <c r="G713" s="9"/>
      <c r="H713" s="9"/>
      <c r="I713" s="9"/>
    </row>
    <row r="714">
      <c r="A714" s="9"/>
      <c r="B714" s="9"/>
      <c r="C714" s="9"/>
      <c r="D714" s="9"/>
      <c r="E714" s="9"/>
      <c r="F714" s="9"/>
      <c r="G714" s="9"/>
      <c r="H714" s="9"/>
      <c r="I714" s="9"/>
    </row>
    <row r="715">
      <c r="A715" s="9"/>
      <c r="B715" s="9"/>
      <c r="C715" s="9"/>
      <c r="D715" s="9"/>
      <c r="E715" s="9"/>
      <c r="F715" s="9"/>
      <c r="G715" s="9"/>
      <c r="H715" s="9"/>
      <c r="I715" s="9"/>
    </row>
    <row r="716">
      <c r="A716" s="9"/>
      <c r="B716" s="9"/>
      <c r="C716" s="9"/>
      <c r="D716" s="9"/>
      <c r="E716" s="9"/>
      <c r="F716" s="9"/>
      <c r="G716" s="9"/>
      <c r="H716" s="9"/>
      <c r="I716" s="9"/>
    </row>
    <row r="717">
      <c r="A717" s="9"/>
      <c r="B717" s="9"/>
      <c r="C717" s="9"/>
      <c r="D717" s="9"/>
      <c r="E717" s="9"/>
      <c r="F717" s="9"/>
      <c r="G717" s="9"/>
      <c r="H717" s="9"/>
      <c r="I717" s="9"/>
    </row>
    <row r="718">
      <c r="A718" s="9"/>
      <c r="B718" s="9"/>
      <c r="C718" s="9"/>
      <c r="D718" s="9"/>
      <c r="E718" s="9"/>
      <c r="F718" s="9"/>
      <c r="G718" s="9"/>
      <c r="H718" s="9"/>
      <c r="I718" s="9"/>
    </row>
    <row r="719">
      <c r="A719" s="9"/>
      <c r="B719" s="9"/>
      <c r="C719" s="9"/>
      <c r="D719" s="9"/>
      <c r="E719" s="9"/>
      <c r="F719" s="9"/>
      <c r="G719" s="9"/>
      <c r="H719" s="9"/>
      <c r="I719" s="9"/>
    </row>
    <row r="720">
      <c r="A720" s="9"/>
      <c r="B720" s="9"/>
      <c r="C720" s="9"/>
      <c r="D720" s="9"/>
      <c r="E720" s="9"/>
      <c r="F720" s="9"/>
      <c r="G720" s="9"/>
      <c r="H720" s="9"/>
      <c r="I720" s="9"/>
    </row>
    <row r="721">
      <c r="A721" s="9"/>
      <c r="B721" s="9"/>
      <c r="C721" s="9"/>
      <c r="D721" s="9"/>
      <c r="E721" s="9"/>
      <c r="F721" s="9"/>
      <c r="G721" s="9"/>
      <c r="H721" s="9"/>
      <c r="I721" s="9"/>
    </row>
    <row r="722">
      <c r="A722" s="9"/>
      <c r="B722" s="9"/>
      <c r="C722" s="9"/>
      <c r="D722" s="9"/>
      <c r="E722" s="9"/>
      <c r="F722" s="9"/>
      <c r="G722" s="9"/>
      <c r="H722" s="9"/>
      <c r="I722" s="9"/>
    </row>
    <row r="723">
      <c r="A723" s="9"/>
      <c r="B723" s="9"/>
      <c r="C723" s="9"/>
      <c r="D723" s="9"/>
      <c r="E723" s="9"/>
      <c r="F723" s="9"/>
      <c r="G723" s="9"/>
      <c r="H723" s="9"/>
      <c r="I723" s="9"/>
    </row>
    <row r="724">
      <c r="A724" s="9"/>
      <c r="B724" s="9"/>
      <c r="C724" s="9"/>
      <c r="D724" s="9"/>
      <c r="E724" s="9"/>
      <c r="F724" s="9"/>
      <c r="G724" s="9"/>
      <c r="H724" s="9"/>
      <c r="I724" s="9"/>
    </row>
    <row r="725">
      <c r="A725" s="9"/>
      <c r="B725" s="9"/>
      <c r="C725" s="9"/>
      <c r="D725" s="9"/>
      <c r="E725" s="9"/>
      <c r="F725" s="9"/>
      <c r="G725" s="9"/>
      <c r="H725" s="9"/>
      <c r="I725" s="9"/>
    </row>
    <row r="726">
      <c r="A726" s="9"/>
      <c r="B726" s="9"/>
      <c r="C726" s="9"/>
      <c r="D726" s="9"/>
      <c r="E726" s="9"/>
      <c r="F726" s="9"/>
      <c r="G726" s="9"/>
      <c r="H726" s="9"/>
      <c r="I726" s="9"/>
    </row>
    <row r="727">
      <c r="A727" s="9"/>
      <c r="B727" s="9"/>
      <c r="C727" s="9"/>
      <c r="D727" s="9"/>
      <c r="E727" s="9"/>
      <c r="F727" s="9"/>
      <c r="G727" s="9"/>
      <c r="H727" s="9"/>
      <c r="I727" s="9"/>
    </row>
    <row r="728">
      <c r="A728" s="9"/>
      <c r="B728" s="9"/>
      <c r="C728" s="9"/>
      <c r="D728" s="9"/>
      <c r="E728" s="9"/>
      <c r="F728" s="9"/>
      <c r="G728" s="9"/>
      <c r="H728" s="9"/>
      <c r="I728" s="9"/>
    </row>
    <row r="729">
      <c r="A729" s="9"/>
      <c r="B729" s="9"/>
      <c r="C729" s="9"/>
      <c r="D729" s="9"/>
      <c r="E729" s="9"/>
      <c r="F729" s="9"/>
      <c r="G729" s="9"/>
      <c r="H729" s="9"/>
      <c r="I729" s="9"/>
    </row>
    <row r="730">
      <c r="A730" s="9"/>
      <c r="B730" s="9"/>
      <c r="C730" s="9"/>
      <c r="D730" s="9"/>
      <c r="E730" s="9"/>
      <c r="F730" s="9"/>
      <c r="G730" s="9"/>
      <c r="H730" s="9"/>
      <c r="I730" s="9"/>
    </row>
    <row r="731">
      <c r="A731" s="9"/>
      <c r="B731" s="9"/>
      <c r="C731" s="9"/>
      <c r="D731" s="9"/>
      <c r="E731" s="9"/>
      <c r="F731" s="9"/>
      <c r="G731" s="9"/>
      <c r="H731" s="9"/>
      <c r="I731" s="9"/>
    </row>
    <row r="732">
      <c r="A732" s="9"/>
      <c r="B732" s="9"/>
      <c r="C732" s="9"/>
      <c r="D732" s="9"/>
      <c r="E732" s="9"/>
      <c r="F732" s="9"/>
      <c r="G732" s="9"/>
      <c r="H732" s="9"/>
      <c r="I732" s="9"/>
    </row>
    <row r="733">
      <c r="A733" s="9"/>
      <c r="B733" s="9"/>
      <c r="C733" s="9"/>
      <c r="D733" s="9"/>
      <c r="E733" s="9"/>
      <c r="F733" s="9"/>
      <c r="G733" s="9"/>
      <c r="H733" s="9"/>
      <c r="I733" s="9"/>
    </row>
    <row r="734">
      <c r="A734" s="9"/>
      <c r="B734" s="9"/>
      <c r="C734" s="9"/>
      <c r="D734" s="9"/>
      <c r="E734" s="9"/>
      <c r="F734" s="9"/>
      <c r="G734" s="9"/>
      <c r="H734" s="9"/>
      <c r="I734" s="9"/>
    </row>
    <row r="735">
      <c r="A735" s="9"/>
      <c r="B735" s="9"/>
      <c r="C735" s="9"/>
      <c r="D735" s="9"/>
      <c r="E735" s="9"/>
      <c r="F735" s="9"/>
      <c r="G735" s="9"/>
      <c r="H735" s="9"/>
      <c r="I735" s="9"/>
    </row>
    <row r="736">
      <c r="A736" s="9"/>
      <c r="B736" s="9"/>
      <c r="C736" s="9"/>
      <c r="D736" s="9"/>
      <c r="E736" s="9"/>
      <c r="F736" s="9"/>
      <c r="G736" s="9"/>
      <c r="H736" s="9"/>
      <c r="I736" s="9"/>
    </row>
    <row r="737">
      <c r="A737" s="9"/>
      <c r="B737" s="9"/>
      <c r="C737" s="9"/>
      <c r="D737" s="9"/>
      <c r="E737" s="9"/>
      <c r="F737" s="9"/>
      <c r="G737" s="9"/>
      <c r="H737" s="9"/>
      <c r="I737" s="9"/>
    </row>
    <row r="738">
      <c r="A738" s="9"/>
      <c r="B738" s="9"/>
      <c r="C738" s="9"/>
      <c r="D738" s="9"/>
      <c r="E738" s="9"/>
      <c r="F738" s="9"/>
      <c r="G738" s="9"/>
      <c r="H738" s="9"/>
      <c r="I738" s="9"/>
    </row>
    <row r="739">
      <c r="A739" s="9"/>
      <c r="B739" s="9"/>
      <c r="C739" s="9"/>
      <c r="D739" s="9"/>
      <c r="E739" s="9"/>
      <c r="F739" s="9"/>
      <c r="G739" s="9"/>
      <c r="H739" s="9"/>
      <c r="I739" s="9"/>
    </row>
    <row r="740">
      <c r="A740" s="9"/>
      <c r="B740" s="9"/>
      <c r="C740" s="9"/>
      <c r="D740" s="9"/>
      <c r="E740" s="9"/>
      <c r="F740" s="9"/>
      <c r="G740" s="9"/>
      <c r="H740" s="9"/>
      <c r="I740" s="9"/>
    </row>
    <row r="741">
      <c r="A741" s="9"/>
      <c r="B741" s="9"/>
      <c r="C741" s="9"/>
      <c r="D741" s="9"/>
      <c r="E741" s="9"/>
      <c r="F741" s="9"/>
      <c r="G741" s="9"/>
      <c r="H741" s="9"/>
      <c r="I741" s="9"/>
    </row>
    <row r="742">
      <c r="A742" s="9"/>
      <c r="B742" s="9"/>
      <c r="C742" s="9"/>
      <c r="D742" s="9"/>
      <c r="E742" s="9"/>
      <c r="F742" s="9"/>
      <c r="G742" s="9"/>
      <c r="H742" s="9"/>
      <c r="I742" s="9"/>
    </row>
    <row r="743">
      <c r="A743" s="9"/>
      <c r="B743" s="9"/>
      <c r="C743" s="9"/>
      <c r="D743" s="9"/>
      <c r="E743" s="9"/>
      <c r="F743" s="9"/>
      <c r="G743" s="9"/>
      <c r="H743" s="9"/>
      <c r="I743" s="9"/>
    </row>
    <row r="744">
      <c r="A744" s="9"/>
      <c r="B744" s="9"/>
      <c r="C744" s="9"/>
      <c r="D744" s="9"/>
      <c r="E744" s="9"/>
      <c r="F744" s="9"/>
      <c r="G744" s="9"/>
      <c r="H744" s="9"/>
      <c r="I744" s="9"/>
    </row>
    <row r="745">
      <c r="A745" s="9"/>
      <c r="B745" s="9"/>
      <c r="C745" s="9"/>
      <c r="D745" s="9"/>
      <c r="E745" s="9"/>
      <c r="F745" s="9"/>
      <c r="G745" s="9"/>
      <c r="H745" s="9"/>
      <c r="I745" s="9"/>
    </row>
    <row r="746">
      <c r="A746" s="9"/>
      <c r="B746" s="9"/>
      <c r="C746" s="9"/>
      <c r="D746" s="9"/>
      <c r="E746" s="9"/>
      <c r="F746" s="9"/>
      <c r="G746" s="9"/>
      <c r="H746" s="9"/>
      <c r="I746" s="9"/>
    </row>
    <row r="747">
      <c r="A747" s="9"/>
      <c r="B747" s="9"/>
      <c r="C747" s="9"/>
      <c r="D747" s="9"/>
      <c r="E747" s="9"/>
      <c r="F747" s="9"/>
      <c r="G747" s="9"/>
      <c r="H747" s="9"/>
      <c r="I747" s="9"/>
    </row>
    <row r="748">
      <c r="A748" s="9"/>
      <c r="B748" s="9"/>
      <c r="C748" s="9"/>
      <c r="D748" s="9"/>
      <c r="E748" s="9"/>
      <c r="F748" s="9"/>
      <c r="G748" s="9"/>
      <c r="H748" s="9"/>
      <c r="I748" s="9"/>
    </row>
    <row r="749">
      <c r="A749" s="9"/>
      <c r="B749" s="9"/>
      <c r="C749" s="9"/>
      <c r="D749" s="9"/>
      <c r="E749" s="9"/>
      <c r="F749" s="9"/>
      <c r="G749" s="9"/>
      <c r="H749" s="9"/>
      <c r="I749" s="9"/>
    </row>
    <row r="750">
      <c r="A750" s="9"/>
      <c r="B750" s="9"/>
      <c r="C750" s="9"/>
      <c r="D750" s="9"/>
      <c r="E750" s="9"/>
      <c r="F750" s="9"/>
      <c r="G750" s="9"/>
      <c r="H750" s="9"/>
      <c r="I750" s="9"/>
    </row>
    <row r="751">
      <c r="A751" s="9"/>
      <c r="B751" s="9"/>
      <c r="C751" s="9"/>
      <c r="D751" s="9"/>
      <c r="E751" s="9"/>
      <c r="F751" s="9"/>
      <c r="G751" s="9"/>
      <c r="H751" s="9"/>
      <c r="I751" s="9"/>
    </row>
    <row r="752">
      <c r="A752" s="9"/>
      <c r="B752" s="9"/>
      <c r="C752" s="9"/>
      <c r="D752" s="9"/>
      <c r="E752" s="9"/>
      <c r="F752" s="9"/>
      <c r="G752" s="9"/>
      <c r="H752" s="9"/>
      <c r="I752" s="9"/>
    </row>
    <row r="753">
      <c r="A753" s="9"/>
      <c r="B753" s="9"/>
      <c r="C753" s="9"/>
      <c r="D753" s="9"/>
      <c r="E753" s="9"/>
      <c r="F753" s="9"/>
      <c r="G753" s="9"/>
      <c r="H753" s="9"/>
      <c r="I753" s="9"/>
    </row>
    <row r="754">
      <c r="A754" s="9"/>
      <c r="B754" s="9"/>
      <c r="C754" s="9"/>
      <c r="D754" s="9"/>
      <c r="E754" s="9"/>
      <c r="F754" s="9"/>
      <c r="G754" s="9"/>
      <c r="H754" s="9"/>
      <c r="I754" s="9"/>
    </row>
    <row r="755">
      <c r="A755" s="9"/>
      <c r="B755" s="9"/>
      <c r="C755" s="9"/>
      <c r="D755" s="9"/>
      <c r="E755" s="9"/>
      <c r="F755" s="9"/>
      <c r="G755" s="9"/>
      <c r="H755" s="9"/>
      <c r="I755" s="9"/>
    </row>
    <row r="756">
      <c r="A756" s="9"/>
      <c r="B756" s="9"/>
      <c r="C756" s="9"/>
      <c r="D756" s="9"/>
      <c r="E756" s="9"/>
      <c r="F756" s="9"/>
      <c r="G756" s="9"/>
      <c r="H756" s="9"/>
      <c r="I756" s="9"/>
    </row>
    <row r="757">
      <c r="A757" s="9"/>
      <c r="B757" s="9"/>
      <c r="C757" s="9"/>
      <c r="D757" s="9"/>
      <c r="E757" s="9"/>
      <c r="F757" s="9"/>
      <c r="G757" s="9"/>
      <c r="H757" s="9"/>
      <c r="I757" s="9"/>
    </row>
    <row r="758">
      <c r="A758" s="9"/>
      <c r="B758" s="9"/>
      <c r="C758" s="9"/>
      <c r="D758" s="9"/>
      <c r="E758" s="9"/>
      <c r="F758" s="9"/>
      <c r="G758" s="9"/>
      <c r="H758" s="9"/>
      <c r="I758" s="9"/>
    </row>
    <row r="759">
      <c r="A759" s="9"/>
      <c r="B759" s="9"/>
      <c r="C759" s="9"/>
      <c r="D759" s="9"/>
      <c r="E759" s="9"/>
      <c r="F759" s="9"/>
      <c r="G759" s="9"/>
      <c r="H759" s="9"/>
      <c r="I759" s="9"/>
    </row>
    <row r="760">
      <c r="A760" s="9"/>
      <c r="B760" s="9"/>
      <c r="C760" s="9"/>
      <c r="D760" s="9"/>
      <c r="E760" s="9"/>
      <c r="F760" s="9"/>
      <c r="G760" s="9"/>
      <c r="H760" s="9"/>
      <c r="I760" s="9"/>
    </row>
    <row r="761">
      <c r="A761" s="9"/>
      <c r="B761" s="9"/>
      <c r="C761" s="9"/>
      <c r="D761" s="9"/>
      <c r="E761" s="9"/>
      <c r="F761" s="9"/>
      <c r="G761" s="9"/>
      <c r="H761" s="9"/>
      <c r="I761" s="9"/>
    </row>
    <row r="762">
      <c r="A762" s="9"/>
      <c r="B762" s="9"/>
      <c r="C762" s="9"/>
      <c r="D762" s="9"/>
      <c r="E762" s="9"/>
      <c r="F762" s="9"/>
      <c r="G762" s="9"/>
      <c r="H762" s="9"/>
      <c r="I762" s="9"/>
    </row>
    <row r="763">
      <c r="A763" s="9"/>
      <c r="B763" s="9"/>
      <c r="C763" s="9"/>
      <c r="D763" s="9"/>
      <c r="E763" s="9"/>
      <c r="F763" s="9"/>
      <c r="G763" s="9"/>
      <c r="H763" s="9"/>
      <c r="I763" s="9"/>
    </row>
    <row r="764">
      <c r="A764" s="9"/>
      <c r="B764" s="9"/>
      <c r="C764" s="9"/>
      <c r="D764" s="9"/>
      <c r="E764" s="9"/>
      <c r="F764" s="9"/>
      <c r="G764" s="9"/>
      <c r="H764" s="9"/>
      <c r="I764" s="9"/>
    </row>
    <row r="765">
      <c r="A765" s="9"/>
      <c r="B765" s="9"/>
      <c r="C765" s="9"/>
      <c r="D765" s="9"/>
      <c r="E765" s="9"/>
      <c r="F765" s="9"/>
      <c r="G765" s="9"/>
      <c r="H765" s="9"/>
      <c r="I765" s="9"/>
    </row>
    <row r="766">
      <c r="A766" s="9"/>
      <c r="B766" s="9"/>
      <c r="C766" s="9"/>
      <c r="D766" s="9"/>
      <c r="E766" s="9"/>
      <c r="F766" s="9"/>
      <c r="G766" s="9"/>
      <c r="H766" s="9"/>
      <c r="I766" s="9"/>
    </row>
    <row r="767">
      <c r="A767" s="9"/>
      <c r="B767" s="9"/>
      <c r="C767" s="9"/>
      <c r="D767" s="9"/>
      <c r="E767" s="9"/>
      <c r="F767" s="9"/>
      <c r="G767" s="9"/>
      <c r="H767" s="9"/>
      <c r="I767" s="9"/>
    </row>
    <row r="768">
      <c r="A768" s="9"/>
      <c r="B768" s="9"/>
      <c r="C768" s="9"/>
      <c r="D768" s="9"/>
      <c r="E768" s="9"/>
      <c r="F768" s="9"/>
      <c r="G768" s="9"/>
      <c r="H768" s="9"/>
      <c r="I768" s="9"/>
    </row>
    <row r="769">
      <c r="A769" s="9"/>
      <c r="B769" s="9"/>
      <c r="C769" s="9"/>
      <c r="D769" s="9"/>
      <c r="E769" s="9"/>
      <c r="F769" s="9"/>
      <c r="G769" s="9"/>
      <c r="H769" s="9"/>
      <c r="I769" s="9"/>
    </row>
    <row r="770">
      <c r="A770" s="9"/>
      <c r="B770" s="9"/>
      <c r="C770" s="9"/>
      <c r="D770" s="9"/>
      <c r="E770" s="9"/>
      <c r="F770" s="9"/>
      <c r="G770" s="9"/>
      <c r="H770" s="9"/>
      <c r="I770" s="9"/>
    </row>
    <row r="771">
      <c r="A771" s="9"/>
      <c r="B771" s="9"/>
      <c r="C771" s="9"/>
      <c r="D771" s="9"/>
      <c r="E771" s="9"/>
      <c r="F771" s="9"/>
      <c r="G771" s="9"/>
      <c r="H771" s="9"/>
      <c r="I771" s="9"/>
    </row>
    <row r="772">
      <c r="A772" s="9"/>
      <c r="B772" s="9"/>
      <c r="C772" s="9"/>
      <c r="D772" s="9"/>
      <c r="E772" s="9"/>
      <c r="F772" s="9"/>
      <c r="G772" s="9"/>
      <c r="H772" s="9"/>
      <c r="I772" s="9"/>
    </row>
    <row r="773">
      <c r="A773" s="9"/>
      <c r="B773" s="9"/>
      <c r="C773" s="9"/>
      <c r="D773" s="9"/>
      <c r="E773" s="9"/>
      <c r="F773" s="9"/>
      <c r="G773" s="9"/>
      <c r="H773" s="9"/>
      <c r="I773" s="9"/>
    </row>
    <row r="774">
      <c r="A774" s="9"/>
      <c r="B774" s="9"/>
      <c r="C774" s="9"/>
      <c r="D774" s="9"/>
      <c r="E774" s="9"/>
      <c r="F774" s="9"/>
      <c r="G774" s="9"/>
      <c r="H774" s="9"/>
      <c r="I774" s="9"/>
    </row>
    <row r="775">
      <c r="A775" s="9"/>
      <c r="B775" s="9"/>
      <c r="C775" s="9"/>
      <c r="D775" s="9"/>
      <c r="E775" s="9"/>
      <c r="F775" s="9"/>
      <c r="G775" s="9"/>
      <c r="H775" s="9"/>
      <c r="I775" s="9"/>
    </row>
    <row r="776">
      <c r="A776" s="9"/>
      <c r="B776" s="9"/>
      <c r="C776" s="9"/>
      <c r="D776" s="9"/>
      <c r="E776" s="9"/>
      <c r="F776" s="9"/>
      <c r="G776" s="9"/>
      <c r="H776" s="9"/>
      <c r="I776" s="9"/>
    </row>
    <row r="777">
      <c r="A777" s="9"/>
      <c r="B777" s="9"/>
      <c r="C777" s="9"/>
      <c r="D777" s="9"/>
      <c r="E777" s="9"/>
      <c r="F777" s="9"/>
      <c r="G777" s="9"/>
      <c r="H777" s="9"/>
      <c r="I777" s="9"/>
    </row>
    <row r="778">
      <c r="A778" s="9"/>
      <c r="B778" s="9"/>
      <c r="C778" s="9"/>
      <c r="D778" s="9"/>
      <c r="E778" s="9"/>
      <c r="F778" s="9"/>
      <c r="G778" s="9"/>
      <c r="H778" s="9"/>
      <c r="I778" s="9"/>
    </row>
    <row r="779">
      <c r="A779" s="9"/>
      <c r="B779" s="9"/>
      <c r="C779" s="9"/>
      <c r="D779" s="9"/>
      <c r="E779" s="9"/>
      <c r="F779" s="9"/>
      <c r="G779" s="9"/>
      <c r="H779" s="9"/>
      <c r="I779" s="9"/>
    </row>
    <row r="780">
      <c r="A780" s="9"/>
      <c r="B780" s="9"/>
      <c r="C780" s="9"/>
      <c r="D780" s="9"/>
      <c r="E780" s="9"/>
      <c r="F780" s="9"/>
      <c r="G780" s="9"/>
      <c r="H780" s="9"/>
      <c r="I780" s="9"/>
    </row>
    <row r="781">
      <c r="A781" s="9"/>
      <c r="B781" s="9"/>
      <c r="C781" s="9"/>
      <c r="D781" s="9"/>
      <c r="E781" s="9"/>
      <c r="F781" s="9"/>
      <c r="G781" s="9"/>
      <c r="H781" s="9"/>
      <c r="I781" s="9"/>
    </row>
    <row r="782">
      <c r="A782" s="9"/>
      <c r="B782" s="9"/>
      <c r="C782" s="9"/>
      <c r="D782" s="9"/>
      <c r="E782" s="9"/>
      <c r="F782" s="9"/>
      <c r="G782" s="9"/>
      <c r="H782" s="9"/>
      <c r="I782" s="9"/>
    </row>
    <row r="783">
      <c r="A783" s="9"/>
      <c r="B783" s="9"/>
      <c r="C783" s="9"/>
      <c r="D783" s="9"/>
      <c r="E783" s="9"/>
      <c r="F783" s="9"/>
      <c r="G783" s="9"/>
      <c r="H783" s="9"/>
      <c r="I783" s="9"/>
    </row>
    <row r="784">
      <c r="A784" s="9"/>
      <c r="B784" s="9"/>
      <c r="C784" s="9"/>
      <c r="D784" s="9"/>
      <c r="E784" s="9"/>
      <c r="F784" s="9"/>
      <c r="G784" s="9"/>
      <c r="H784" s="9"/>
      <c r="I784" s="9"/>
    </row>
    <row r="785">
      <c r="A785" s="9"/>
      <c r="B785" s="9"/>
      <c r="C785" s="9"/>
      <c r="D785" s="9"/>
      <c r="E785" s="9"/>
      <c r="F785" s="9"/>
      <c r="G785" s="9"/>
      <c r="H785" s="9"/>
      <c r="I785" s="9"/>
    </row>
    <row r="786">
      <c r="A786" s="9"/>
      <c r="B786" s="9"/>
      <c r="C786" s="9"/>
      <c r="D786" s="9"/>
      <c r="E786" s="9"/>
      <c r="F786" s="9"/>
      <c r="G786" s="9"/>
      <c r="H786" s="9"/>
      <c r="I786" s="9"/>
    </row>
    <row r="787">
      <c r="A787" s="9"/>
      <c r="B787" s="9"/>
      <c r="C787" s="9"/>
      <c r="D787" s="9"/>
      <c r="E787" s="9"/>
      <c r="F787" s="9"/>
      <c r="G787" s="9"/>
      <c r="H787" s="9"/>
      <c r="I787" s="9"/>
    </row>
    <row r="788">
      <c r="A788" s="9"/>
      <c r="B788" s="9"/>
      <c r="C788" s="9"/>
      <c r="D788" s="9"/>
      <c r="E788" s="9"/>
      <c r="F788" s="9"/>
      <c r="G788" s="9"/>
      <c r="H788" s="9"/>
      <c r="I788" s="9"/>
    </row>
    <row r="789">
      <c r="A789" s="9"/>
      <c r="B789" s="9"/>
      <c r="C789" s="9"/>
      <c r="D789" s="9"/>
      <c r="E789" s="9"/>
      <c r="F789" s="9"/>
      <c r="G789" s="9"/>
      <c r="H789" s="9"/>
      <c r="I789" s="9"/>
    </row>
    <row r="790">
      <c r="A790" s="9"/>
      <c r="B790" s="9"/>
      <c r="C790" s="9"/>
      <c r="D790" s="9"/>
      <c r="E790" s="9"/>
      <c r="F790" s="9"/>
      <c r="G790" s="9"/>
      <c r="H790" s="9"/>
      <c r="I790" s="9"/>
    </row>
    <row r="791">
      <c r="A791" s="9"/>
      <c r="B791" s="9"/>
      <c r="C791" s="9"/>
      <c r="D791" s="9"/>
      <c r="E791" s="9"/>
      <c r="F791" s="9"/>
      <c r="G791" s="9"/>
      <c r="H791" s="9"/>
      <c r="I791" s="9"/>
    </row>
    <row r="792">
      <c r="A792" s="9"/>
      <c r="B792" s="9"/>
      <c r="C792" s="9"/>
      <c r="D792" s="9"/>
      <c r="E792" s="9"/>
      <c r="F792" s="9"/>
      <c r="G792" s="9"/>
      <c r="H792" s="9"/>
      <c r="I792" s="9"/>
    </row>
    <row r="793">
      <c r="A793" s="9"/>
      <c r="B793" s="9"/>
      <c r="C793" s="9"/>
      <c r="D793" s="9"/>
      <c r="E793" s="9"/>
      <c r="F793" s="9"/>
      <c r="G793" s="9"/>
      <c r="H793" s="9"/>
      <c r="I793" s="9"/>
    </row>
    <row r="794">
      <c r="A794" s="9"/>
      <c r="B794" s="9"/>
      <c r="C794" s="9"/>
      <c r="D794" s="9"/>
      <c r="E794" s="9"/>
      <c r="F794" s="9"/>
      <c r="G794" s="9"/>
      <c r="H794" s="9"/>
      <c r="I794" s="9"/>
    </row>
    <row r="795">
      <c r="A795" s="9"/>
      <c r="B795" s="9"/>
      <c r="C795" s="9"/>
      <c r="D795" s="9"/>
      <c r="E795" s="9"/>
      <c r="F795" s="9"/>
      <c r="G795" s="9"/>
      <c r="H795" s="9"/>
      <c r="I795" s="9"/>
    </row>
    <row r="796">
      <c r="A796" s="9"/>
      <c r="B796" s="9"/>
      <c r="C796" s="9"/>
      <c r="D796" s="9"/>
      <c r="E796" s="9"/>
      <c r="F796" s="9"/>
      <c r="G796" s="9"/>
      <c r="H796" s="9"/>
      <c r="I796" s="9"/>
    </row>
    <row r="797">
      <c r="A797" s="9"/>
      <c r="B797" s="9"/>
      <c r="C797" s="9"/>
      <c r="D797" s="9"/>
      <c r="E797" s="9"/>
      <c r="F797" s="9"/>
      <c r="G797" s="9"/>
      <c r="H797" s="9"/>
      <c r="I797" s="9"/>
    </row>
    <row r="798">
      <c r="A798" s="9"/>
      <c r="B798" s="9"/>
      <c r="C798" s="9"/>
      <c r="D798" s="9"/>
      <c r="E798" s="9"/>
      <c r="F798" s="9"/>
      <c r="G798" s="9"/>
      <c r="H798" s="9"/>
      <c r="I798" s="9"/>
    </row>
    <row r="799">
      <c r="A799" s="9"/>
      <c r="B799" s="9"/>
      <c r="C799" s="9"/>
      <c r="D799" s="9"/>
      <c r="E799" s="9"/>
      <c r="F799" s="9"/>
      <c r="G799" s="9"/>
      <c r="H799" s="9"/>
      <c r="I799" s="9"/>
    </row>
    <row r="800">
      <c r="A800" s="9"/>
      <c r="B800" s="9"/>
      <c r="C800" s="9"/>
      <c r="D800" s="9"/>
      <c r="E800" s="9"/>
      <c r="F800" s="9"/>
      <c r="G800" s="9"/>
      <c r="H800" s="9"/>
      <c r="I800" s="9"/>
    </row>
    <row r="801">
      <c r="A801" s="9"/>
      <c r="B801" s="9"/>
      <c r="C801" s="9"/>
      <c r="D801" s="9"/>
      <c r="E801" s="9"/>
      <c r="F801" s="9"/>
      <c r="G801" s="9"/>
      <c r="H801" s="9"/>
      <c r="I801" s="9"/>
    </row>
    <row r="802">
      <c r="A802" s="9"/>
      <c r="B802" s="9"/>
      <c r="C802" s="9"/>
      <c r="D802" s="9"/>
      <c r="E802" s="9"/>
      <c r="F802" s="9"/>
      <c r="G802" s="9"/>
      <c r="H802" s="9"/>
      <c r="I802" s="9"/>
    </row>
    <row r="803">
      <c r="A803" s="9"/>
      <c r="B803" s="9"/>
      <c r="C803" s="9"/>
      <c r="D803" s="9"/>
      <c r="E803" s="9"/>
      <c r="F803" s="9"/>
      <c r="G803" s="9"/>
      <c r="H803" s="9"/>
      <c r="I803" s="9"/>
    </row>
    <row r="804">
      <c r="A804" s="9"/>
      <c r="B804" s="9"/>
      <c r="C804" s="9"/>
      <c r="D804" s="9"/>
      <c r="E804" s="9"/>
      <c r="F804" s="9"/>
      <c r="G804" s="9"/>
      <c r="H804" s="9"/>
      <c r="I804" s="9"/>
    </row>
    <row r="805">
      <c r="A805" s="9"/>
      <c r="B805" s="9"/>
      <c r="C805" s="9"/>
      <c r="D805" s="9"/>
      <c r="E805" s="9"/>
      <c r="F805" s="9"/>
      <c r="G805" s="9"/>
      <c r="H805" s="9"/>
      <c r="I805" s="9"/>
    </row>
    <row r="806">
      <c r="A806" s="9"/>
      <c r="B806" s="9"/>
      <c r="C806" s="9"/>
      <c r="D806" s="9"/>
      <c r="E806" s="9"/>
      <c r="F806" s="9"/>
      <c r="G806" s="9"/>
      <c r="H806" s="9"/>
      <c r="I806" s="9"/>
    </row>
    <row r="807">
      <c r="A807" s="9"/>
      <c r="B807" s="9"/>
      <c r="C807" s="9"/>
      <c r="D807" s="9"/>
      <c r="E807" s="9"/>
      <c r="F807" s="9"/>
      <c r="G807" s="9"/>
      <c r="H807" s="9"/>
      <c r="I807" s="9"/>
    </row>
    <row r="808">
      <c r="A808" s="9"/>
      <c r="B808" s="9"/>
      <c r="C808" s="9"/>
      <c r="D808" s="9"/>
      <c r="E808" s="9"/>
      <c r="F808" s="9"/>
      <c r="G808" s="9"/>
      <c r="H808" s="9"/>
      <c r="I808" s="9"/>
    </row>
    <row r="809">
      <c r="A809" s="9"/>
      <c r="B809" s="9"/>
      <c r="C809" s="9"/>
      <c r="D809" s="9"/>
      <c r="E809" s="9"/>
      <c r="F809" s="9"/>
      <c r="G809" s="9"/>
      <c r="H809" s="9"/>
      <c r="I809" s="9"/>
    </row>
    <row r="810">
      <c r="A810" s="9"/>
      <c r="B810" s="9"/>
      <c r="C810" s="9"/>
      <c r="D810" s="9"/>
      <c r="E810" s="9"/>
      <c r="F810" s="9"/>
      <c r="G810" s="9"/>
      <c r="H810" s="9"/>
      <c r="I810" s="9"/>
    </row>
    <row r="811">
      <c r="A811" s="9"/>
      <c r="B811" s="9"/>
      <c r="C811" s="9"/>
      <c r="D811" s="9"/>
      <c r="E811" s="9"/>
      <c r="F811" s="9"/>
      <c r="G811" s="9"/>
      <c r="H811" s="9"/>
      <c r="I811" s="9"/>
    </row>
    <row r="812">
      <c r="A812" s="9"/>
      <c r="B812" s="9"/>
      <c r="C812" s="9"/>
      <c r="D812" s="9"/>
      <c r="E812" s="9"/>
      <c r="F812" s="9"/>
      <c r="G812" s="9"/>
      <c r="H812" s="9"/>
      <c r="I812" s="9"/>
    </row>
    <row r="813">
      <c r="A813" s="9"/>
      <c r="B813" s="9"/>
      <c r="C813" s="9"/>
      <c r="D813" s="9"/>
      <c r="E813" s="9"/>
      <c r="F813" s="9"/>
      <c r="G813" s="9"/>
      <c r="H813" s="9"/>
      <c r="I813" s="9"/>
    </row>
    <row r="814">
      <c r="A814" s="9"/>
      <c r="B814" s="9"/>
      <c r="C814" s="9"/>
      <c r="D814" s="9"/>
      <c r="E814" s="9"/>
      <c r="F814" s="9"/>
      <c r="G814" s="9"/>
      <c r="H814" s="9"/>
      <c r="I814" s="9"/>
    </row>
    <row r="815">
      <c r="A815" s="9"/>
      <c r="B815" s="9"/>
      <c r="C815" s="9"/>
      <c r="D815" s="9"/>
      <c r="E815" s="9"/>
      <c r="F815" s="9"/>
      <c r="G815" s="9"/>
      <c r="H815" s="9"/>
      <c r="I815" s="9"/>
    </row>
    <row r="816">
      <c r="A816" s="9"/>
      <c r="B816" s="9"/>
      <c r="C816" s="9"/>
      <c r="D816" s="9"/>
      <c r="E816" s="9"/>
      <c r="F816" s="9"/>
      <c r="G816" s="9"/>
      <c r="H816" s="9"/>
      <c r="I816" s="9"/>
    </row>
    <row r="817">
      <c r="A817" s="9"/>
      <c r="B817" s="9"/>
      <c r="C817" s="9"/>
      <c r="D817" s="9"/>
      <c r="E817" s="9"/>
      <c r="F817" s="9"/>
      <c r="G817" s="9"/>
      <c r="H817" s="9"/>
      <c r="I817" s="9"/>
    </row>
    <row r="818">
      <c r="A818" s="9"/>
      <c r="B818" s="9"/>
      <c r="C818" s="9"/>
      <c r="D818" s="9"/>
      <c r="E818" s="9"/>
      <c r="F818" s="9"/>
      <c r="G818" s="9"/>
      <c r="H818" s="9"/>
      <c r="I818" s="9"/>
    </row>
    <row r="819">
      <c r="A819" s="9"/>
      <c r="B819" s="9"/>
      <c r="C819" s="9"/>
      <c r="D819" s="9"/>
      <c r="E819" s="9"/>
      <c r="F819" s="9"/>
      <c r="G819" s="9"/>
      <c r="H819" s="9"/>
      <c r="I819" s="9"/>
    </row>
    <row r="820">
      <c r="A820" s="9"/>
      <c r="B820" s="9"/>
      <c r="C820" s="9"/>
      <c r="D820" s="9"/>
      <c r="E820" s="9"/>
      <c r="F820" s="9"/>
      <c r="G820" s="9"/>
      <c r="H820" s="9"/>
      <c r="I820" s="9"/>
    </row>
    <row r="821">
      <c r="A821" s="9"/>
      <c r="B821" s="9"/>
      <c r="C821" s="9"/>
      <c r="D821" s="9"/>
      <c r="E821" s="9"/>
      <c r="F821" s="9"/>
      <c r="G821" s="9"/>
      <c r="H821" s="9"/>
      <c r="I821" s="9"/>
    </row>
    <row r="822">
      <c r="A822" s="9"/>
      <c r="B822" s="9"/>
      <c r="C822" s="9"/>
      <c r="D822" s="9"/>
      <c r="E822" s="9"/>
      <c r="F822" s="9"/>
      <c r="G822" s="9"/>
      <c r="H822" s="9"/>
      <c r="I822" s="9"/>
    </row>
    <row r="823">
      <c r="A823" s="9"/>
      <c r="B823" s="9"/>
      <c r="C823" s="9"/>
      <c r="D823" s="9"/>
      <c r="E823" s="9"/>
      <c r="F823" s="9"/>
      <c r="G823" s="9"/>
      <c r="H823" s="9"/>
      <c r="I823" s="9"/>
    </row>
    <row r="824">
      <c r="A824" s="9"/>
      <c r="B824" s="9"/>
      <c r="C824" s="9"/>
      <c r="D824" s="9"/>
      <c r="E824" s="9"/>
      <c r="F824" s="9"/>
      <c r="G824" s="9"/>
      <c r="H824" s="9"/>
      <c r="I824" s="9"/>
    </row>
    <row r="825">
      <c r="A825" s="9"/>
      <c r="B825" s="9"/>
      <c r="C825" s="9"/>
      <c r="D825" s="9"/>
      <c r="E825" s="9"/>
      <c r="F825" s="9"/>
      <c r="G825" s="9"/>
      <c r="H825" s="9"/>
      <c r="I825" s="9"/>
    </row>
    <row r="826">
      <c r="A826" s="9"/>
      <c r="B826" s="9"/>
      <c r="C826" s="9"/>
      <c r="D826" s="9"/>
      <c r="E826" s="9"/>
      <c r="F826" s="9"/>
      <c r="G826" s="9"/>
      <c r="H826" s="9"/>
      <c r="I826" s="9"/>
    </row>
    <row r="827">
      <c r="A827" s="9"/>
      <c r="B827" s="9"/>
      <c r="C827" s="9"/>
      <c r="D827" s="9"/>
      <c r="E827" s="9"/>
      <c r="F827" s="9"/>
      <c r="G827" s="9"/>
      <c r="H827" s="9"/>
      <c r="I827" s="9"/>
    </row>
    <row r="828">
      <c r="A828" s="9"/>
      <c r="B828" s="9"/>
      <c r="C828" s="9"/>
      <c r="D828" s="9"/>
      <c r="E828" s="9"/>
      <c r="F828" s="9"/>
      <c r="G828" s="9"/>
      <c r="H828" s="9"/>
      <c r="I828" s="9"/>
    </row>
    <row r="829">
      <c r="A829" s="9"/>
      <c r="B829" s="9"/>
      <c r="C829" s="9"/>
      <c r="D829" s="9"/>
      <c r="E829" s="9"/>
      <c r="F829" s="9"/>
      <c r="G829" s="9"/>
      <c r="H829" s="9"/>
      <c r="I829" s="9"/>
    </row>
    <row r="830">
      <c r="A830" s="9"/>
      <c r="B830" s="9"/>
      <c r="C830" s="9"/>
      <c r="D830" s="9"/>
      <c r="E830" s="9"/>
      <c r="F830" s="9"/>
      <c r="G830" s="9"/>
      <c r="H830" s="9"/>
      <c r="I830" s="9"/>
    </row>
    <row r="831">
      <c r="A831" s="9"/>
      <c r="B831" s="9"/>
      <c r="C831" s="9"/>
      <c r="D831" s="9"/>
      <c r="E831" s="9"/>
      <c r="F831" s="9"/>
      <c r="G831" s="9"/>
      <c r="H831" s="9"/>
      <c r="I831" s="9"/>
    </row>
    <row r="832">
      <c r="A832" s="9"/>
      <c r="B832" s="9"/>
      <c r="C832" s="9"/>
      <c r="D832" s="9"/>
      <c r="E832" s="9"/>
      <c r="F832" s="9"/>
      <c r="G832" s="9"/>
      <c r="H832" s="9"/>
      <c r="I832" s="9"/>
    </row>
    <row r="833">
      <c r="A833" s="9"/>
      <c r="B833" s="9"/>
      <c r="C833" s="9"/>
      <c r="D833" s="9"/>
      <c r="E833" s="9"/>
      <c r="F833" s="9"/>
      <c r="G833" s="9"/>
      <c r="H833" s="9"/>
      <c r="I833" s="9"/>
    </row>
    <row r="834">
      <c r="A834" s="9"/>
      <c r="B834" s="9"/>
      <c r="C834" s="9"/>
      <c r="D834" s="9"/>
      <c r="E834" s="9"/>
      <c r="F834" s="9"/>
      <c r="G834" s="9"/>
      <c r="H834" s="9"/>
      <c r="I834" s="9"/>
    </row>
    <row r="835">
      <c r="A835" s="9"/>
      <c r="B835" s="9"/>
      <c r="C835" s="9"/>
      <c r="D835" s="9"/>
      <c r="E835" s="9"/>
      <c r="F835" s="9"/>
      <c r="G835" s="9"/>
      <c r="H835" s="9"/>
      <c r="I835" s="9"/>
    </row>
    <row r="836">
      <c r="A836" s="9"/>
      <c r="B836" s="9"/>
      <c r="C836" s="9"/>
      <c r="D836" s="9"/>
      <c r="E836" s="9"/>
      <c r="F836" s="9"/>
      <c r="G836" s="9"/>
      <c r="H836" s="9"/>
      <c r="I836" s="9"/>
    </row>
    <row r="837">
      <c r="A837" s="9"/>
      <c r="B837" s="9"/>
      <c r="C837" s="9"/>
      <c r="D837" s="9"/>
      <c r="E837" s="9"/>
      <c r="F837" s="9"/>
      <c r="G837" s="9"/>
      <c r="H837" s="9"/>
      <c r="I837" s="9"/>
    </row>
    <row r="838">
      <c r="A838" s="9"/>
      <c r="B838" s="9"/>
      <c r="C838" s="9"/>
      <c r="D838" s="9"/>
      <c r="E838" s="9"/>
      <c r="F838" s="9"/>
      <c r="G838" s="9"/>
      <c r="H838" s="9"/>
      <c r="I838" s="9"/>
    </row>
    <row r="839">
      <c r="A839" s="9"/>
      <c r="B839" s="9"/>
      <c r="C839" s="9"/>
      <c r="D839" s="9"/>
      <c r="E839" s="9"/>
      <c r="F839" s="9"/>
      <c r="G839" s="9"/>
      <c r="H839" s="9"/>
      <c r="I839" s="9"/>
    </row>
    <row r="840">
      <c r="A840" s="9"/>
      <c r="B840" s="9"/>
      <c r="C840" s="9"/>
      <c r="D840" s="9"/>
      <c r="E840" s="9"/>
      <c r="F840" s="9"/>
      <c r="G840" s="9"/>
      <c r="H840" s="9"/>
      <c r="I840" s="9"/>
    </row>
    <row r="841">
      <c r="A841" s="9"/>
      <c r="B841" s="9"/>
      <c r="C841" s="9"/>
      <c r="D841" s="9"/>
      <c r="E841" s="9"/>
      <c r="F841" s="9"/>
      <c r="G841" s="9"/>
      <c r="H841" s="9"/>
      <c r="I841" s="9"/>
    </row>
    <row r="842">
      <c r="A842" s="9"/>
      <c r="B842" s="9"/>
      <c r="C842" s="9"/>
      <c r="D842" s="9"/>
      <c r="E842" s="9"/>
      <c r="F842" s="9"/>
      <c r="G842" s="9"/>
      <c r="H842" s="9"/>
      <c r="I842" s="9"/>
    </row>
    <row r="843">
      <c r="A843" s="9"/>
      <c r="B843" s="9"/>
      <c r="C843" s="9"/>
      <c r="D843" s="9"/>
      <c r="E843" s="9"/>
      <c r="F843" s="9"/>
      <c r="G843" s="9"/>
      <c r="H843" s="9"/>
      <c r="I843" s="9"/>
    </row>
    <row r="844">
      <c r="A844" s="9"/>
      <c r="B844" s="9"/>
      <c r="C844" s="9"/>
      <c r="D844" s="9"/>
      <c r="E844" s="9"/>
      <c r="F844" s="9"/>
      <c r="G844" s="9"/>
      <c r="H844" s="9"/>
      <c r="I844" s="9"/>
    </row>
    <row r="845">
      <c r="A845" s="9"/>
      <c r="B845" s="9"/>
      <c r="C845" s="9"/>
      <c r="D845" s="9"/>
      <c r="E845" s="9"/>
      <c r="F845" s="9"/>
      <c r="G845" s="9"/>
      <c r="H845" s="9"/>
      <c r="I845" s="9"/>
    </row>
    <row r="846">
      <c r="A846" s="9"/>
      <c r="B846" s="9"/>
      <c r="C846" s="9"/>
      <c r="D846" s="9"/>
      <c r="E846" s="9"/>
      <c r="F846" s="9"/>
      <c r="G846" s="9"/>
      <c r="H846" s="9"/>
      <c r="I846" s="9"/>
    </row>
    <row r="847">
      <c r="A847" s="9"/>
      <c r="B847" s="9"/>
      <c r="C847" s="9"/>
      <c r="D847" s="9"/>
      <c r="E847" s="9"/>
      <c r="F847" s="9"/>
      <c r="G847" s="9"/>
      <c r="H847" s="9"/>
      <c r="I847" s="9"/>
    </row>
    <row r="848">
      <c r="A848" s="9"/>
      <c r="B848" s="9"/>
      <c r="C848" s="9"/>
      <c r="D848" s="9"/>
      <c r="E848" s="9"/>
      <c r="F848" s="9"/>
      <c r="G848" s="9"/>
      <c r="H848" s="9"/>
      <c r="I848" s="9"/>
    </row>
    <row r="849">
      <c r="A849" s="9"/>
      <c r="B849" s="9"/>
      <c r="C849" s="9"/>
      <c r="D849" s="9"/>
      <c r="E849" s="9"/>
      <c r="F849" s="9"/>
      <c r="G849" s="9"/>
      <c r="H849" s="9"/>
      <c r="I849" s="9"/>
    </row>
    <row r="850">
      <c r="A850" s="9"/>
      <c r="B850" s="9"/>
      <c r="C850" s="9"/>
      <c r="D850" s="9"/>
      <c r="E850" s="9"/>
      <c r="F850" s="9"/>
      <c r="G850" s="9"/>
      <c r="H850" s="9"/>
      <c r="I850" s="9"/>
    </row>
    <row r="851">
      <c r="A851" s="9"/>
      <c r="B851" s="9"/>
      <c r="C851" s="9"/>
      <c r="D851" s="9"/>
      <c r="E851" s="9"/>
      <c r="F851" s="9"/>
      <c r="G851" s="9"/>
      <c r="H851" s="9"/>
      <c r="I851" s="9"/>
    </row>
    <row r="852">
      <c r="A852" s="9"/>
      <c r="B852" s="9"/>
      <c r="C852" s="9"/>
      <c r="D852" s="9"/>
      <c r="E852" s="9"/>
      <c r="F852" s="9"/>
      <c r="G852" s="9"/>
      <c r="H852" s="9"/>
      <c r="I852" s="9"/>
    </row>
    <row r="853">
      <c r="A853" s="9"/>
      <c r="B853" s="9"/>
      <c r="C853" s="9"/>
      <c r="D853" s="9"/>
      <c r="E853" s="9"/>
      <c r="F853" s="9"/>
      <c r="G853" s="9"/>
      <c r="H853" s="9"/>
      <c r="I853" s="9"/>
    </row>
    <row r="854">
      <c r="A854" s="9"/>
      <c r="B854" s="9"/>
      <c r="C854" s="9"/>
      <c r="D854" s="9"/>
      <c r="E854" s="9"/>
      <c r="F854" s="9"/>
      <c r="G854" s="9"/>
      <c r="H854" s="9"/>
      <c r="I854" s="9"/>
    </row>
    <row r="855">
      <c r="A855" s="9"/>
      <c r="B855" s="9"/>
      <c r="C855" s="9"/>
      <c r="D855" s="9"/>
      <c r="E855" s="9"/>
      <c r="F855" s="9"/>
      <c r="G855" s="9"/>
      <c r="H855" s="9"/>
      <c r="I855" s="9"/>
    </row>
    <row r="856">
      <c r="A856" s="9"/>
      <c r="B856" s="9"/>
      <c r="C856" s="9"/>
      <c r="D856" s="9"/>
      <c r="E856" s="9"/>
      <c r="F856" s="9"/>
      <c r="G856" s="9"/>
      <c r="H856" s="9"/>
      <c r="I856" s="9"/>
    </row>
    <row r="857">
      <c r="A857" s="9"/>
      <c r="B857" s="9"/>
      <c r="C857" s="9"/>
      <c r="D857" s="9"/>
      <c r="E857" s="9"/>
      <c r="F857" s="9"/>
      <c r="G857" s="9"/>
      <c r="H857" s="9"/>
      <c r="I857" s="9"/>
    </row>
    <row r="858">
      <c r="A858" s="9"/>
      <c r="B858" s="9"/>
      <c r="C858" s="9"/>
      <c r="D858" s="9"/>
      <c r="E858" s="9"/>
      <c r="F858" s="9"/>
      <c r="G858" s="9"/>
      <c r="H858" s="9"/>
      <c r="I858" s="9"/>
    </row>
    <row r="859">
      <c r="A859" s="9"/>
      <c r="B859" s="9"/>
      <c r="C859" s="9"/>
      <c r="D859" s="9"/>
      <c r="E859" s="9"/>
      <c r="F859" s="9"/>
      <c r="G859" s="9"/>
      <c r="H859" s="9"/>
      <c r="I859" s="9"/>
    </row>
    <row r="860">
      <c r="A860" s="9"/>
      <c r="B860" s="9"/>
      <c r="C860" s="9"/>
      <c r="D860" s="9"/>
      <c r="E860" s="9"/>
      <c r="F860" s="9"/>
      <c r="G860" s="9"/>
      <c r="H860" s="9"/>
      <c r="I860" s="9"/>
    </row>
    <row r="861">
      <c r="A861" s="9"/>
      <c r="B861" s="9"/>
      <c r="C861" s="9"/>
      <c r="D861" s="9"/>
      <c r="E861" s="9"/>
      <c r="F861" s="9"/>
      <c r="G861" s="9"/>
      <c r="H861" s="9"/>
      <c r="I861" s="9"/>
    </row>
    <row r="862">
      <c r="A862" s="9"/>
      <c r="B862" s="9"/>
      <c r="C862" s="9"/>
      <c r="D862" s="9"/>
      <c r="E862" s="9"/>
      <c r="F862" s="9"/>
      <c r="G862" s="9"/>
      <c r="H862" s="9"/>
      <c r="I862" s="9"/>
    </row>
    <row r="863">
      <c r="A863" s="9"/>
      <c r="B863" s="9"/>
      <c r="C863" s="9"/>
      <c r="D863" s="9"/>
      <c r="E863" s="9"/>
      <c r="F863" s="9"/>
      <c r="G863" s="9"/>
      <c r="H863" s="9"/>
      <c r="I863" s="9"/>
    </row>
    <row r="864">
      <c r="A864" s="9"/>
      <c r="B864" s="9"/>
      <c r="C864" s="9"/>
      <c r="D864" s="9"/>
      <c r="E864" s="9"/>
      <c r="F864" s="9"/>
      <c r="G864" s="9"/>
      <c r="H864" s="9"/>
      <c r="I864" s="9"/>
    </row>
    <row r="865">
      <c r="A865" s="9"/>
      <c r="B865" s="9"/>
      <c r="C865" s="9"/>
      <c r="D865" s="9"/>
      <c r="E865" s="9"/>
      <c r="F865" s="9"/>
      <c r="G865" s="9"/>
      <c r="H865" s="9"/>
      <c r="I865" s="9"/>
    </row>
    <row r="866">
      <c r="A866" s="9"/>
      <c r="B866" s="9"/>
      <c r="C866" s="9"/>
      <c r="D866" s="9"/>
      <c r="E866" s="9"/>
      <c r="F866" s="9"/>
      <c r="G866" s="9"/>
      <c r="H866" s="9"/>
      <c r="I866" s="9"/>
    </row>
    <row r="867">
      <c r="A867" s="9"/>
      <c r="B867" s="9"/>
      <c r="C867" s="9"/>
      <c r="D867" s="9"/>
      <c r="E867" s="9"/>
      <c r="F867" s="9"/>
      <c r="G867" s="9"/>
      <c r="H867" s="9"/>
      <c r="I867" s="9"/>
    </row>
    <row r="868">
      <c r="A868" s="9"/>
      <c r="B868" s="9"/>
      <c r="C868" s="9"/>
      <c r="D868" s="9"/>
      <c r="E868" s="9"/>
      <c r="F868" s="9"/>
      <c r="G868" s="9"/>
      <c r="H868" s="9"/>
      <c r="I868" s="9"/>
    </row>
    <row r="869">
      <c r="A869" s="9"/>
      <c r="B869" s="9"/>
      <c r="C869" s="9"/>
      <c r="D869" s="9"/>
      <c r="E869" s="9"/>
      <c r="F869" s="9"/>
      <c r="G869" s="9"/>
      <c r="H869" s="9"/>
      <c r="I869" s="9"/>
    </row>
    <row r="870">
      <c r="A870" s="9"/>
      <c r="B870" s="9"/>
      <c r="C870" s="9"/>
      <c r="D870" s="9"/>
      <c r="E870" s="9"/>
      <c r="F870" s="9"/>
      <c r="G870" s="9"/>
      <c r="H870" s="9"/>
      <c r="I870" s="9"/>
    </row>
    <row r="871">
      <c r="A871" s="9"/>
      <c r="B871" s="9"/>
      <c r="C871" s="9"/>
      <c r="D871" s="9"/>
      <c r="E871" s="9"/>
      <c r="F871" s="9"/>
      <c r="G871" s="9"/>
      <c r="H871" s="9"/>
      <c r="I871" s="9"/>
    </row>
    <row r="872">
      <c r="A872" s="9"/>
      <c r="B872" s="9"/>
      <c r="C872" s="9"/>
      <c r="D872" s="9"/>
      <c r="E872" s="9"/>
      <c r="F872" s="9"/>
      <c r="G872" s="9"/>
      <c r="H872" s="9"/>
      <c r="I872" s="9"/>
    </row>
    <row r="873">
      <c r="A873" s="9"/>
      <c r="B873" s="9"/>
      <c r="C873" s="9"/>
      <c r="D873" s="9"/>
      <c r="E873" s="9"/>
      <c r="F873" s="9"/>
      <c r="G873" s="9"/>
      <c r="H873" s="9"/>
      <c r="I873" s="9"/>
    </row>
    <row r="874">
      <c r="A874" s="9"/>
      <c r="B874" s="9"/>
      <c r="C874" s="9"/>
      <c r="D874" s="9"/>
      <c r="E874" s="9"/>
      <c r="F874" s="9"/>
      <c r="G874" s="9"/>
      <c r="H874" s="9"/>
      <c r="I874" s="9"/>
    </row>
    <row r="875">
      <c r="A875" s="9"/>
      <c r="B875" s="9"/>
      <c r="C875" s="9"/>
      <c r="D875" s="9"/>
      <c r="E875" s="9"/>
      <c r="F875" s="9"/>
      <c r="G875" s="9"/>
      <c r="H875" s="9"/>
      <c r="I875" s="9"/>
    </row>
    <row r="876">
      <c r="A876" s="9"/>
      <c r="B876" s="9"/>
      <c r="C876" s="9"/>
      <c r="D876" s="9"/>
      <c r="E876" s="9"/>
      <c r="F876" s="9"/>
      <c r="G876" s="9"/>
      <c r="H876" s="9"/>
      <c r="I876" s="9"/>
    </row>
    <row r="877">
      <c r="A877" s="9"/>
      <c r="B877" s="9"/>
      <c r="C877" s="9"/>
      <c r="D877" s="9"/>
      <c r="E877" s="9"/>
      <c r="F877" s="9"/>
      <c r="G877" s="9"/>
      <c r="H877" s="9"/>
      <c r="I877" s="9"/>
    </row>
    <row r="878">
      <c r="A878" s="9"/>
      <c r="B878" s="9"/>
      <c r="C878" s="9"/>
      <c r="D878" s="9"/>
      <c r="E878" s="9"/>
      <c r="F878" s="9"/>
      <c r="G878" s="9"/>
      <c r="H878" s="9"/>
      <c r="I878" s="9"/>
    </row>
    <row r="879">
      <c r="A879" s="9"/>
      <c r="B879" s="9"/>
      <c r="C879" s="9"/>
      <c r="D879" s="9"/>
      <c r="E879" s="9"/>
      <c r="F879" s="9"/>
      <c r="G879" s="9"/>
      <c r="H879" s="9"/>
      <c r="I879" s="9"/>
    </row>
    <row r="880">
      <c r="A880" s="9"/>
      <c r="B880" s="9"/>
      <c r="C880" s="9"/>
      <c r="D880" s="9"/>
      <c r="E880" s="9"/>
      <c r="F880" s="9"/>
      <c r="G880" s="9"/>
      <c r="H880" s="9"/>
      <c r="I880" s="9"/>
    </row>
    <row r="881">
      <c r="A881" s="9"/>
      <c r="B881" s="9"/>
      <c r="C881" s="9"/>
      <c r="D881" s="9"/>
      <c r="E881" s="9"/>
      <c r="F881" s="9"/>
      <c r="G881" s="9"/>
      <c r="H881" s="9"/>
      <c r="I881" s="9"/>
    </row>
    <row r="882">
      <c r="A882" s="9"/>
      <c r="B882" s="9"/>
      <c r="C882" s="9"/>
      <c r="D882" s="9"/>
      <c r="E882" s="9"/>
      <c r="F882" s="9"/>
      <c r="G882" s="9"/>
      <c r="H882" s="9"/>
      <c r="I882" s="9"/>
    </row>
    <row r="883">
      <c r="A883" s="9"/>
      <c r="B883" s="9"/>
      <c r="C883" s="9"/>
      <c r="D883" s="9"/>
      <c r="E883" s="9"/>
      <c r="F883" s="9"/>
      <c r="G883" s="9"/>
      <c r="H883" s="9"/>
      <c r="I883" s="9"/>
    </row>
    <row r="884">
      <c r="A884" s="9"/>
      <c r="B884" s="9"/>
      <c r="C884" s="9"/>
      <c r="D884" s="9"/>
      <c r="E884" s="9"/>
      <c r="F884" s="9"/>
      <c r="G884" s="9"/>
      <c r="H884" s="9"/>
      <c r="I884" s="9"/>
    </row>
    <row r="885">
      <c r="A885" s="9"/>
      <c r="B885" s="9"/>
      <c r="C885" s="9"/>
      <c r="D885" s="9"/>
      <c r="E885" s="9"/>
      <c r="F885" s="9"/>
      <c r="G885" s="9"/>
      <c r="H885" s="9"/>
      <c r="I885" s="9"/>
    </row>
    <row r="886">
      <c r="A886" s="9"/>
      <c r="B886" s="9"/>
      <c r="C886" s="9"/>
      <c r="D886" s="9"/>
      <c r="E886" s="9"/>
      <c r="F886" s="9"/>
      <c r="G886" s="9"/>
      <c r="H886" s="9"/>
      <c r="I886" s="9"/>
    </row>
    <row r="887">
      <c r="A887" s="9"/>
      <c r="B887" s="9"/>
      <c r="C887" s="9"/>
      <c r="D887" s="9"/>
      <c r="E887" s="9"/>
      <c r="F887" s="9"/>
      <c r="G887" s="9"/>
      <c r="H887" s="9"/>
      <c r="I887" s="9"/>
    </row>
    <row r="888">
      <c r="A888" s="9"/>
      <c r="B888" s="9"/>
      <c r="C888" s="9"/>
      <c r="D888" s="9"/>
      <c r="E888" s="9"/>
      <c r="F888" s="9"/>
      <c r="G888" s="9"/>
      <c r="H888" s="9"/>
      <c r="I888" s="9"/>
    </row>
    <row r="889">
      <c r="A889" s="9"/>
      <c r="B889" s="9"/>
      <c r="C889" s="9"/>
      <c r="D889" s="9"/>
      <c r="E889" s="9"/>
      <c r="F889" s="9"/>
      <c r="G889" s="9"/>
      <c r="H889" s="9"/>
      <c r="I889" s="9"/>
    </row>
    <row r="890">
      <c r="A890" s="9"/>
      <c r="B890" s="9"/>
      <c r="C890" s="9"/>
      <c r="D890" s="9"/>
      <c r="E890" s="9"/>
      <c r="F890" s="9"/>
      <c r="G890" s="9"/>
      <c r="H890" s="9"/>
      <c r="I890" s="9"/>
    </row>
    <row r="891">
      <c r="A891" s="9"/>
      <c r="B891" s="9"/>
      <c r="C891" s="9"/>
      <c r="D891" s="9"/>
      <c r="E891" s="9"/>
      <c r="F891" s="9"/>
      <c r="G891" s="9"/>
      <c r="H891" s="9"/>
      <c r="I891" s="9"/>
    </row>
    <row r="892">
      <c r="A892" s="9"/>
      <c r="B892" s="9"/>
      <c r="C892" s="9"/>
      <c r="D892" s="9"/>
      <c r="E892" s="9"/>
      <c r="F892" s="9"/>
      <c r="G892" s="9"/>
      <c r="H892" s="9"/>
      <c r="I892" s="9"/>
    </row>
    <row r="893">
      <c r="A893" s="9"/>
      <c r="B893" s="9"/>
      <c r="C893" s="9"/>
      <c r="D893" s="9"/>
      <c r="E893" s="9"/>
      <c r="F893" s="9"/>
      <c r="G893" s="9"/>
      <c r="H893" s="9"/>
      <c r="I893" s="9"/>
    </row>
    <row r="894">
      <c r="A894" s="9"/>
      <c r="B894" s="9"/>
      <c r="C894" s="9"/>
      <c r="D894" s="9"/>
      <c r="E894" s="9"/>
      <c r="F894" s="9"/>
      <c r="G894" s="9"/>
      <c r="H894" s="9"/>
      <c r="I894" s="9"/>
    </row>
    <row r="895">
      <c r="A895" s="9"/>
      <c r="B895" s="9"/>
      <c r="C895" s="9"/>
      <c r="D895" s="9"/>
      <c r="E895" s="9"/>
      <c r="F895" s="9"/>
      <c r="G895" s="9"/>
      <c r="H895" s="9"/>
      <c r="I895" s="9"/>
    </row>
    <row r="896">
      <c r="A896" s="9"/>
      <c r="B896" s="9"/>
      <c r="C896" s="9"/>
      <c r="D896" s="9"/>
      <c r="E896" s="9"/>
      <c r="F896" s="9"/>
      <c r="G896" s="9"/>
      <c r="H896" s="9"/>
      <c r="I896" s="9"/>
    </row>
    <row r="897">
      <c r="A897" s="9"/>
      <c r="B897" s="9"/>
      <c r="C897" s="9"/>
      <c r="D897" s="9"/>
      <c r="E897" s="9"/>
      <c r="F897" s="9"/>
      <c r="G897" s="9"/>
      <c r="H897" s="9"/>
      <c r="I897" s="9"/>
    </row>
    <row r="898">
      <c r="A898" s="9"/>
      <c r="B898" s="9"/>
      <c r="C898" s="9"/>
      <c r="D898" s="9"/>
      <c r="E898" s="9"/>
      <c r="F898" s="9"/>
      <c r="G898" s="9"/>
      <c r="H898" s="9"/>
      <c r="I898" s="9"/>
    </row>
    <row r="899">
      <c r="A899" s="9"/>
      <c r="B899" s="9"/>
      <c r="C899" s="9"/>
      <c r="D899" s="9"/>
      <c r="E899" s="9"/>
      <c r="F899" s="9"/>
      <c r="G899" s="9"/>
      <c r="H899" s="9"/>
      <c r="I899" s="9"/>
    </row>
    <row r="900">
      <c r="A900" s="9"/>
      <c r="B900" s="9"/>
      <c r="C900" s="9"/>
      <c r="D900" s="9"/>
      <c r="E900" s="9"/>
      <c r="F900" s="9"/>
      <c r="G900" s="9"/>
      <c r="H900" s="9"/>
      <c r="I900" s="9"/>
    </row>
    <row r="901">
      <c r="A901" s="9"/>
      <c r="B901" s="9"/>
      <c r="C901" s="9"/>
      <c r="D901" s="9"/>
      <c r="E901" s="9"/>
      <c r="F901" s="9"/>
      <c r="G901" s="9"/>
      <c r="H901" s="9"/>
      <c r="I901" s="9"/>
    </row>
    <row r="902">
      <c r="A902" s="9"/>
      <c r="B902" s="9"/>
      <c r="C902" s="9"/>
      <c r="D902" s="9"/>
      <c r="E902" s="9"/>
      <c r="F902" s="9"/>
      <c r="G902" s="9"/>
      <c r="H902" s="9"/>
      <c r="I902" s="9"/>
    </row>
    <row r="903">
      <c r="A903" s="9"/>
      <c r="B903" s="9"/>
      <c r="C903" s="9"/>
      <c r="D903" s="9"/>
      <c r="E903" s="9"/>
      <c r="F903" s="9"/>
      <c r="G903" s="9"/>
      <c r="H903" s="9"/>
      <c r="I903" s="9"/>
    </row>
    <row r="904">
      <c r="A904" s="9"/>
      <c r="B904" s="9"/>
      <c r="C904" s="9"/>
      <c r="D904" s="9"/>
      <c r="E904" s="9"/>
      <c r="F904" s="9"/>
      <c r="G904" s="9"/>
      <c r="H904" s="9"/>
      <c r="I904" s="9"/>
    </row>
    <row r="905">
      <c r="A905" s="9"/>
      <c r="B905" s="9"/>
      <c r="C905" s="9"/>
      <c r="D905" s="9"/>
      <c r="E905" s="9"/>
      <c r="F905" s="9"/>
      <c r="G905" s="9"/>
      <c r="H905" s="9"/>
      <c r="I905" s="9"/>
    </row>
    <row r="906">
      <c r="A906" s="9"/>
      <c r="B906" s="9"/>
      <c r="C906" s="9"/>
      <c r="D906" s="9"/>
      <c r="E906" s="9"/>
      <c r="F906" s="9"/>
      <c r="G906" s="9"/>
      <c r="H906" s="9"/>
      <c r="I906" s="9"/>
    </row>
    <row r="907">
      <c r="A907" s="9"/>
      <c r="B907" s="9"/>
      <c r="C907" s="9"/>
      <c r="D907" s="9"/>
      <c r="E907" s="9"/>
      <c r="F907" s="9"/>
      <c r="G907" s="9"/>
      <c r="H907" s="9"/>
      <c r="I907" s="9"/>
    </row>
    <row r="908">
      <c r="A908" s="9"/>
      <c r="B908" s="9"/>
      <c r="C908" s="9"/>
      <c r="D908" s="9"/>
      <c r="E908" s="9"/>
      <c r="F908" s="9"/>
      <c r="G908" s="9"/>
      <c r="H908" s="9"/>
      <c r="I908" s="9"/>
    </row>
    <row r="909">
      <c r="A909" s="9"/>
      <c r="B909" s="9"/>
      <c r="C909" s="9"/>
      <c r="D909" s="9"/>
      <c r="E909" s="9"/>
      <c r="F909" s="9"/>
      <c r="G909" s="9"/>
      <c r="H909" s="9"/>
      <c r="I909" s="9"/>
    </row>
    <row r="910">
      <c r="A910" s="9"/>
      <c r="B910" s="9"/>
      <c r="C910" s="9"/>
      <c r="D910" s="9"/>
      <c r="E910" s="9"/>
      <c r="F910" s="9"/>
      <c r="G910" s="9"/>
      <c r="H910" s="9"/>
      <c r="I910" s="9"/>
    </row>
    <row r="911">
      <c r="A911" s="9"/>
      <c r="B911" s="9"/>
      <c r="C911" s="9"/>
      <c r="D911" s="9"/>
      <c r="E911" s="9"/>
      <c r="F911" s="9"/>
      <c r="G911" s="9"/>
      <c r="H911" s="9"/>
      <c r="I911" s="9"/>
    </row>
    <row r="912">
      <c r="A912" s="9"/>
      <c r="B912" s="9"/>
      <c r="C912" s="9"/>
      <c r="D912" s="9"/>
      <c r="E912" s="9"/>
      <c r="F912" s="9"/>
      <c r="G912" s="9"/>
      <c r="H912" s="9"/>
      <c r="I912" s="9"/>
    </row>
    <row r="913">
      <c r="A913" s="9"/>
      <c r="B913" s="9"/>
      <c r="C913" s="9"/>
      <c r="D913" s="9"/>
      <c r="E913" s="9"/>
      <c r="F913" s="9"/>
      <c r="G913" s="9"/>
      <c r="H913" s="9"/>
      <c r="I913" s="9"/>
    </row>
    <row r="914">
      <c r="A914" s="9"/>
      <c r="B914" s="9"/>
      <c r="C914" s="9"/>
      <c r="D914" s="9"/>
      <c r="E914" s="9"/>
      <c r="F914" s="9"/>
      <c r="G914" s="9"/>
      <c r="H914" s="9"/>
      <c r="I914" s="9"/>
    </row>
    <row r="915">
      <c r="A915" s="9"/>
      <c r="B915" s="9"/>
      <c r="C915" s="9"/>
      <c r="D915" s="9"/>
      <c r="E915" s="9"/>
      <c r="F915" s="9"/>
      <c r="G915" s="9"/>
      <c r="H915" s="9"/>
      <c r="I915" s="9"/>
    </row>
    <row r="916">
      <c r="A916" s="9"/>
      <c r="B916" s="9"/>
      <c r="C916" s="9"/>
      <c r="D916" s="9"/>
      <c r="E916" s="9"/>
      <c r="F916" s="9"/>
      <c r="G916" s="9"/>
      <c r="H916" s="9"/>
      <c r="I916" s="9"/>
    </row>
    <row r="917">
      <c r="A917" s="9"/>
      <c r="B917" s="9"/>
      <c r="C917" s="9"/>
      <c r="D917" s="9"/>
      <c r="E917" s="9"/>
      <c r="F917" s="9"/>
      <c r="G917" s="9"/>
      <c r="H917" s="9"/>
      <c r="I917" s="9"/>
    </row>
    <row r="918">
      <c r="A918" s="9"/>
      <c r="B918" s="9"/>
      <c r="C918" s="9"/>
      <c r="D918" s="9"/>
      <c r="E918" s="9"/>
      <c r="F918" s="9"/>
      <c r="G918" s="9"/>
      <c r="H918" s="9"/>
      <c r="I918" s="9"/>
    </row>
    <row r="919">
      <c r="A919" s="9"/>
      <c r="B919" s="9"/>
      <c r="C919" s="9"/>
      <c r="D919" s="9"/>
      <c r="E919" s="9"/>
      <c r="F919" s="9"/>
      <c r="G919" s="9"/>
      <c r="H919" s="9"/>
      <c r="I919" s="9"/>
    </row>
    <row r="920">
      <c r="A920" s="9"/>
      <c r="B920" s="9"/>
      <c r="C920" s="9"/>
      <c r="D920" s="9"/>
      <c r="E920" s="9"/>
      <c r="F920" s="9"/>
      <c r="G920" s="9"/>
      <c r="H920" s="9"/>
      <c r="I920" s="9"/>
    </row>
    <row r="921">
      <c r="A921" s="9"/>
      <c r="B921" s="9"/>
      <c r="C921" s="9"/>
      <c r="D921" s="9"/>
      <c r="E921" s="9"/>
      <c r="F921" s="9"/>
      <c r="G921" s="9"/>
      <c r="H921" s="9"/>
      <c r="I921" s="9"/>
    </row>
    <row r="922">
      <c r="A922" s="9"/>
      <c r="B922" s="9"/>
      <c r="C922" s="9"/>
      <c r="D922" s="9"/>
      <c r="E922" s="9"/>
      <c r="F922" s="9"/>
      <c r="G922" s="9"/>
      <c r="H922" s="9"/>
      <c r="I922" s="9"/>
    </row>
    <row r="923">
      <c r="A923" s="9"/>
      <c r="B923" s="9"/>
      <c r="C923" s="9"/>
      <c r="D923" s="9"/>
      <c r="E923" s="9"/>
      <c r="F923" s="9"/>
      <c r="G923" s="9"/>
      <c r="H923" s="9"/>
      <c r="I923" s="9"/>
    </row>
    <row r="924">
      <c r="A924" s="9"/>
      <c r="B924" s="9"/>
      <c r="C924" s="9"/>
      <c r="D924" s="9"/>
      <c r="E924" s="9"/>
      <c r="F924" s="9"/>
      <c r="G924" s="9"/>
      <c r="H924" s="9"/>
      <c r="I924" s="9"/>
    </row>
    <row r="925">
      <c r="A925" s="9"/>
      <c r="B925" s="9"/>
      <c r="C925" s="9"/>
      <c r="D925" s="9"/>
      <c r="E925" s="9"/>
      <c r="F925" s="9"/>
      <c r="G925" s="9"/>
      <c r="H925" s="9"/>
      <c r="I925" s="9"/>
    </row>
    <row r="926">
      <c r="A926" s="9"/>
      <c r="B926" s="9"/>
      <c r="C926" s="9"/>
      <c r="D926" s="9"/>
      <c r="E926" s="9"/>
      <c r="F926" s="9"/>
      <c r="G926" s="9"/>
      <c r="H926" s="9"/>
      <c r="I926" s="9"/>
    </row>
    <row r="927">
      <c r="A927" s="9"/>
      <c r="B927" s="9"/>
      <c r="C927" s="9"/>
      <c r="D927" s="9"/>
      <c r="E927" s="9"/>
      <c r="F927" s="9"/>
      <c r="G927" s="9"/>
      <c r="H927" s="9"/>
      <c r="I927" s="9"/>
    </row>
    <row r="928">
      <c r="A928" s="9"/>
      <c r="B928" s="9"/>
      <c r="C928" s="9"/>
      <c r="D928" s="9"/>
      <c r="E928" s="9"/>
      <c r="F928" s="9"/>
      <c r="G928" s="9"/>
      <c r="H928" s="9"/>
      <c r="I928" s="9"/>
    </row>
    <row r="929">
      <c r="A929" s="9"/>
      <c r="B929" s="9"/>
      <c r="C929" s="9"/>
      <c r="D929" s="9"/>
      <c r="E929" s="9"/>
      <c r="F929" s="9"/>
      <c r="G929" s="9"/>
      <c r="H929" s="9"/>
      <c r="I929" s="9"/>
    </row>
    <row r="930">
      <c r="A930" s="9"/>
      <c r="B930" s="9"/>
      <c r="C930" s="9"/>
      <c r="D930" s="9"/>
      <c r="E930" s="9"/>
      <c r="F930" s="9"/>
      <c r="G930" s="9"/>
      <c r="H930" s="9"/>
      <c r="I930" s="9"/>
    </row>
    <row r="931">
      <c r="A931" s="9"/>
      <c r="B931" s="9"/>
      <c r="C931" s="9"/>
      <c r="D931" s="9"/>
      <c r="E931" s="9"/>
      <c r="F931" s="9"/>
      <c r="G931" s="9"/>
      <c r="H931" s="9"/>
      <c r="I931" s="9"/>
    </row>
    <row r="932">
      <c r="A932" s="9"/>
      <c r="B932" s="9"/>
      <c r="C932" s="9"/>
      <c r="D932" s="9"/>
      <c r="E932" s="9"/>
      <c r="F932" s="9"/>
      <c r="G932" s="9"/>
      <c r="H932" s="9"/>
      <c r="I932" s="9"/>
    </row>
    <row r="933">
      <c r="A933" s="9"/>
      <c r="B933" s="9"/>
      <c r="C933" s="9"/>
      <c r="D933" s="9"/>
      <c r="E933" s="9"/>
      <c r="F933" s="9"/>
      <c r="G933" s="9"/>
      <c r="H933" s="9"/>
      <c r="I933" s="9"/>
    </row>
    <row r="934">
      <c r="A934" s="9"/>
      <c r="B934" s="9"/>
      <c r="C934" s="9"/>
      <c r="D934" s="9"/>
      <c r="E934" s="9"/>
      <c r="F934" s="9"/>
      <c r="G934" s="9"/>
      <c r="H934" s="9"/>
      <c r="I934" s="9"/>
    </row>
    <row r="935">
      <c r="A935" s="9"/>
      <c r="B935" s="9"/>
      <c r="C935" s="9"/>
      <c r="D935" s="9"/>
      <c r="E935" s="9"/>
      <c r="F935" s="9"/>
      <c r="G935" s="9"/>
      <c r="H935" s="9"/>
      <c r="I935" s="9"/>
    </row>
    <row r="936">
      <c r="A936" s="9"/>
      <c r="B936" s="9"/>
      <c r="C936" s="9"/>
      <c r="D936" s="9"/>
      <c r="E936" s="9"/>
      <c r="F936" s="9"/>
      <c r="G936" s="9"/>
      <c r="H936" s="9"/>
      <c r="I936" s="9"/>
    </row>
    <row r="937">
      <c r="A937" s="9"/>
      <c r="B937" s="9"/>
      <c r="C937" s="9"/>
      <c r="D937" s="9"/>
      <c r="E937" s="9"/>
      <c r="F937" s="9"/>
      <c r="G937" s="9"/>
      <c r="H937" s="9"/>
      <c r="I937" s="9"/>
    </row>
    <row r="938">
      <c r="A938" s="9"/>
      <c r="B938" s="9"/>
      <c r="C938" s="9"/>
      <c r="D938" s="9"/>
      <c r="E938" s="9"/>
      <c r="F938" s="9"/>
      <c r="G938" s="9"/>
      <c r="H938" s="9"/>
      <c r="I938" s="9"/>
    </row>
    <row r="939">
      <c r="A939" s="9"/>
      <c r="B939" s="9"/>
      <c r="C939" s="9"/>
      <c r="D939" s="9"/>
      <c r="E939" s="9"/>
      <c r="F939" s="9"/>
      <c r="G939" s="9"/>
      <c r="H939" s="9"/>
      <c r="I939" s="9"/>
    </row>
    <row r="940">
      <c r="A940" s="9"/>
      <c r="B940" s="9"/>
      <c r="C940" s="9"/>
      <c r="D940" s="9"/>
      <c r="E940" s="9"/>
      <c r="F940" s="9"/>
      <c r="G940" s="9"/>
      <c r="H940" s="9"/>
      <c r="I940" s="9"/>
    </row>
    <row r="941">
      <c r="A941" s="9"/>
      <c r="B941" s="9"/>
      <c r="C941" s="9"/>
      <c r="D941" s="9"/>
      <c r="E941" s="9"/>
      <c r="F941" s="9"/>
      <c r="G941" s="9"/>
      <c r="H941" s="9"/>
      <c r="I941" s="9"/>
    </row>
    <row r="942">
      <c r="A942" s="9"/>
      <c r="B942" s="9"/>
      <c r="C942" s="9"/>
      <c r="D942" s="9"/>
      <c r="E942" s="9"/>
      <c r="F942" s="9"/>
      <c r="G942" s="9"/>
      <c r="H942" s="9"/>
      <c r="I942" s="9"/>
    </row>
    <row r="943">
      <c r="A943" s="9"/>
      <c r="B943" s="9"/>
      <c r="C943" s="9"/>
      <c r="D943" s="9"/>
      <c r="E943" s="9"/>
      <c r="F943" s="9"/>
      <c r="G943" s="9"/>
      <c r="H943" s="9"/>
      <c r="I943" s="9"/>
    </row>
    <row r="944">
      <c r="A944" s="9"/>
      <c r="B944" s="9"/>
      <c r="C944" s="9"/>
      <c r="D944" s="9"/>
      <c r="E944" s="9"/>
      <c r="F944" s="9"/>
      <c r="G944" s="9"/>
      <c r="H944" s="9"/>
      <c r="I944" s="9"/>
    </row>
    <row r="945">
      <c r="A945" s="9"/>
      <c r="B945" s="9"/>
      <c r="C945" s="9"/>
      <c r="D945" s="9"/>
      <c r="E945" s="9"/>
      <c r="F945" s="9"/>
      <c r="G945" s="9"/>
      <c r="H945" s="9"/>
      <c r="I945" s="9"/>
    </row>
    <row r="946">
      <c r="A946" s="9"/>
      <c r="B946" s="9"/>
      <c r="C946" s="9"/>
      <c r="D946" s="9"/>
      <c r="E946" s="9"/>
      <c r="F946" s="9"/>
      <c r="G946" s="9"/>
      <c r="H946" s="9"/>
      <c r="I946" s="9"/>
    </row>
    <row r="947">
      <c r="A947" s="9"/>
      <c r="B947" s="9"/>
      <c r="C947" s="9"/>
      <c r="D947" s="9"/>
      <c r="E947" s="9"/>
      <c r="F947" s="9"/>
      <c r="G947" s="9"/>
      <c r="H947" s="9"/>
      <c r="I947" s="9"/>
    </row>
    <row r="948">
      <c r="A948" s="9"/>
      <c r="B948" s="9"/>
      <c r="C948" s="9"/>
      <c r="D948" s="9"/>
      <c r="E948" s="9"/>
      <c r="F948" s="9"/>
      <c r="G948" s="9"/>
      <c r="H948" s="9"/>
      <c r="I948" s="9"/>
    </row>
    <row r="949">
      <c r="A949" s="9"/>
      <c r="B949" s="9"/>
      <c r="C949" s="9"/>
      <c r="D949" s="9"/>
      <c r="E949" s="9"/>
      <c r="F949" s="9"/>
      <c r="G949" s="9"/>
      <c r="H949" s="9"/>
      <c r="I949" s="9"/>
    </row>
    <row r="950">
      <c r="A950" s="9"/>
      <c r="B950" s="9"/>
      <c r="C950" s="9"/>
      <c r="D950" s="9"/>
      <c r="E950" s="9"/>
      <c r="F950" s="9"/>
      <c r="G950" s="9"/>
      <c r="H950" s="9"/>
      <c r="I950" s="9"/>
    </row>
    <row r="951">
      <c r="A951" s="9"/>
      <c r="B951" s="9"/>
      <c r="C951" s="9"/>
      <c r="D951" s="9"/>
      <c r="E951" s="9"/>
      <c r="F951" s="9"/>
      <c r="G951" s="9"/>
      <c r="H951" s="9"/>
      <c r="I951" s="9"/>
    </row>
    <row r="952">
      <c r="A952" s="9"/>
      <c r="B952" s="9"/>
      <c r="C952" s="9"/>
      <c r="D952" s="9"/>
      <c r="E952" s="9"/>
      <c r="F952" s="9"/>
      <c r="G952" s="9"/>
      <c r="H952" s="9"/>
      <c r="I952" s="9"/>
    </row>
    <row r="953">
      <c r="A953" s="9"/>
      <c r="B953" s="9"/>
      <c r="C953" s="9"/>
      <c r="D953" s="9"/>
      <c r="E953" s="9"/>
      <c r="F953" s="9"/>
      <c r="G953" s="9"/>
      <c r="H953" s="9"/>
      <c r="I953" s="9"/>
    </row>
    <row r="954">
      <c r="A954" s="9"/>
      <c r="B954" s="9"/>
      <c r="C954" s="9"/>
      <c r="D954" s="9"/>
      <c r="E954" s="9"/>
      <c r="F954" s="9"/>
      <c r="G954" s="9"/>
      <c r="H954" s="9"/>
      <c r="I954" s="9"/>
    </row>
    <row r="955">
      <c r="A955" s="9"/>
      <c r="B955" s="9"/>
      <c r="C955" s="9"/>
      <c r="D955" s="9"/>
      <c r="E955" s="9"/>
      <c r="F955" s="9"/>
      <c r="G955" s="9"/>
      <c r="H955" s="9"/>
      <c r="I955" s="9"/>
    </row>
    <row r="956">
      <c r="A956" s="9"/>
      <c r="B956" s="9"/>
      <c r="C956" s="9"/>
      <c r="D956" s="9"/>
      <c r="E956" s="9"/>
      <c r="F956" s="9"/>
      <c r="G956" s="9"/>
      <c r="H956" s="9"/>
      <c r="I956" s="9"/>
    </row>
    <row r="957">
      <c r="A957" s="9"/>
      <c r="B957" s="9"/>
      <c r="C957" s="9"/>
      <c r="D957" s="9"/>
      <c r="E957" s="9"/>
      <c r="F957" s="9"/>
      <c r="G957" s="9"/>
      <c r="H957" s="9"/>
      <c r="I957" s="9"/>
    </row>
    <row r="958">
      <c r="A958" s="9"/>
      <c r="B958" s="9"/>
      <c r="C958" s="9"/>
      <c r="D958" s="9"/>
      <c r="E958" s="9"/>
      <c r="F958" s="9"/>
      <c r="G958" s="9"/>
      <c r="H958" s="9"/>
      <c r="I958" s="9"/>
    </row>
    <row r="959">
      <c r="A959" s="9"/>
      <c r="B959" s="9"/>
      <c r="C959" s="9"/>
      <c r="D959" s="9"/>
      <c r="E959" s="9"/>
      <c r="F959" s="9"/>
      <c r="G959" s="9"/>
      <c r="H959" s="9"/>
      <c r="I959" s="9"/>
    </row>
    <row r="960">
      <c r="A960" s="9"/>
      <c r="B960" s="9"/>
      <c r="C960" s="9"/>
      <c r="D960" s="9"/>
      <c r="E960" s="9"/>
      <c r="F960" s="9"/>
      <c r="G960" s="9"/>
      <c r="H960" s="9"/>
      <c r="I960" s="9"/>
    </row>
    <row r="961">
      <c r="A961" s="9"/>
      <c r="B961" s="9"/>
      <c r="C961" s="9"/>
      <c r="D961" s="9"/>
      <c r="E961" s="9"/>
      <c r="F961" s="9"/>
      <c r="G961" s="9"/>
      <c r="H961" s="9"/>
      <c r="I961" s="9"/>
    </row>
    <row r="962">
      <c r="A962" s="9"/>
      <c r="B962" s="9"/>
      <c r="C962" s="9"/>
      <c r="D962" s="9"/>
      <c r="E962" s="9"/>
      <c r="F962" s="9"/>
      <c r="G962" s="9"/>
      <c r="H962" s="9"/>
      <c r="I962" s="9"/>
    </row>
    <row r="963">
      <c r="A963" s="9"/>
      <c r="B963" s="9"/>
      <c r="C963" s="9"/>
      <c r="D963" s="9"/>
      <c r="E963" s="9"/>
      <c r="F963" s="9"/>
      <c r="G963" s="9"/>
      <c r="H963" s="9"/>
      <c r="I963" s="9"/>
    </row>
    <row r="964">
      <c r="A964" s="9"/>
      <c r="B964" s="9"/>
      <c r="C964" s="9"/>
      <c r="D964" s="9"/>
      <c r="E964" s="9"/>
      <c r="F964" s="9"/>
      <c r="G964" s="9"/>
      <c r="H964" s="9"/>
      <c r="I964" s="9"/>
    </row>
    <row r="965">
      <c r="A965" s="9"/>
      <c r="B965" s="9"/>
      <c r="C965" s="9"/>
      <c r="D965" s="9"/>
      <c r="E965" s="9"/>
      <c r="F965" s="9"/>
      <c r="G965" s="9"/>
      <c r="H965" s="9"/>
      <c r="I965" s="9"/>
    </row>
    <row r="966">
      <c r="A966" s="9"/>
      <c r="B966" s="9"/>
      <c r="C966" s="9"/>
      <c r="D966" s="9"/>
      <c r="E966" s="9"/>
      <c r="F966" s="9"/>
      <c r="G966" s="9"/>
      <c r="H966" s="9"/>
      <c r="I966" s="9"/>
    </row>
    <row r="967">
      <c r="A967" s="9"/>
      <c r="B967" s="9"/>
      <c r="C967" s="9"/>
      <c r="D967" s="9"/>
      <c r="E967" s="9"/>
      <c r="F967" s="9"/>
      <c r="G967" s="9"/>
      <c r="H967" s="9"/>
      <c r="I967" s="9"/>
    </row>
    <row r="968">
      <c r="A968" s="9"/>
      <c r="B968" s="9"/>
      <c r="C968" s="9"/>
      <c r="D968" s="9"/>
      <c r="E968" s="9"/>
      <c r="F968" s="9"/>
      <c r="G968" s="9"/>
      <c r="H968" s="9"/>
      <c r="I968" s="9"/>
    </row>
    <row r="969">
      <c r="A969" s="9"/>
      <c r="B969" s="9"/>
      <c r="C969" s="9"/>
      <c r="D969" s="9"/>
      <c r="E969" s="9"/>
      <c r="F969" s="9"/>
      <c r="G969" s="9"/>
      <c r="H969" s="9"/>
      <c r="I969" s="9"/>
    </row>
    <row r="970">
      <c r="A970" s="9"/>
      <c r="B970" s="9"/>
      <c r="C970" s="9"/>
      <c r="D970" s="9"/>
      <c r="E970" s="9"/>
      <c r="F970" s="9"/>
      <c r="G970" s="9"/>
      <c r="H970" s="9"/>
      <c r="I970" s="9"/>
    </row>
    <row r="971">
      <c r="A971" s="9"/>
      <c r="B971" s="9"/>
      <c r="C971" s="9"/>
      <c r="D971" s="9"/>
      <c r="E971" s="9"/>
      <c r="F971" s="9"/>
      <c r="G971" s="9"/>
      <c r="H971" s="9"/>
      <c r="I971" s="9"/>
    </row>
    <row r="972">
      <c r="A972" s="9"/>
      <c r="B972" s="9"/>
      <c r="C972" s="9"/>
      <c r="D972" s="9"/>
      <c r="E972" s="9"/>
      <c r="F972" s="9"/>
      <c r="G972" s="9"/>
      <c r="H972" s="9"/>
      <c r="I972" s="9"/>
    </row>
    <row r="973">
      <c r="A973" s="9"/>
      <c r="B973" s="9"/>
      <c r="C973" s="9"/>
      <c r="D973" s="9"/>
      <c r="E973" s="9"/>
      <c r="F973" s="9"/>
      <c r="G973" s="9"/>
      <c r="H973" s="9"/>
      <c r="I973" s="9"/>
    </row>
    <row r="974">
      <c r="A974" s="9"/>
      <c r="B974" s="9"/>
      <c r="C974" s="9"/>
      <c r="D974" s="9"/>
      <c r="E974" s="9"/>
      <c r="F974" s="9"/>
      <c r="G974" s="9"/>
      <c r="H974" s="9"/>
      <c r="I974" s="9"/>
    </row>
    <row r="975">
      <c r="A975" s="9"/>
      <c r="B975" s="9"/>
      <c r="C975" s="9"/>
      <c r="D975" s="9"/>
      <c r="E975" s="9"/>
      <c r="F975" s="9"/>
      <c r="G975" s="9"/>
      <c r="H975" s="9"/>
      <c r="I975" s="9"/>
    </row>
    <row r="976">
      <c r="A976" s="9"/>
      <c r="B976" s="9"/>
      <c r="C976" s="9"/>
      <c r="D976" s="9"/>
      <c r="E976" s="9"/>
      <c r="F976" s="9"/>
      <c r="G976" s="9"/>
      <c r="H976" s="9"/>
      <c r="I976" s="9"/>
    </row>
    <row r="977">
      <c r="A977" s="9"/>
      <c r="B977" s="9"/>
      <c r="C977" s="9"/>
      <c r="D977" s="9"/>
      <c r="E977" s="9"/>
      <c r="F977" s="9"/>
      <c r="G977" s="9"/>
      <c r="H977" s="9"/>
      <c r="I977" s="9"/>
    </row>
    <row r="978">
      <c r="A978" s="9"/>
      <c r="B978" s="9"/>
      <c r="C978" s="9"/>
      <c r="D978" s="9"/>
      <c r="E978" s="9"/>
      <c r="F978" s="9"/>
      <c r="G978" s="9"/>
      <c r="H978" s="9"/>
      <c r="I978" s="9"/>
    </row>
    <row r="979">
      <c r="A979" s="9"/>
      <c r="B979" s="9"/>
      <c r="C979" s="9"/>
      <c r="D979" s="9"/>
      <c r="E979" s="9"/>
      <c r="F979" s="9"/>
      <c r="G979" s="9"/>
      <c r="H979" s="9"/>
      <c r="I979" s="9"/>
    </row>
    <row r="980">
      <c r="A980" s="9"/>
      <c r="B980" s="9"/>
      <c r="C980" s="9"/>
      <c r="D980" s="9"/>
      <c r="E980" s="9"/>
      <c r="F980" s="9"/>
      <c r="G980" s="9"/>
      <c r="H980" s="9"/>
      <c r="I980" s="9"/>
    </row>
    <row r="981">
      <c r="A981" s="9"/>
      <c r="B981" s="9"/>
      <c r="C981" s="9"/>
      <c r="D981" s="9"/>
      <c r="E981" s="9"/>
      <c r="F981" s="9"/>
      <c r="G981" s="9"/>
      <c r="H981" s="9"/>
      <c r="I981" s="9"/>
    </row>
    <row r="982">
      <c r="A982" s="9"/>
      <c r="B982" s="9"/>
      <c r="C982" s="9"/>
      <c r="D982" s="9"/>
      <c r="E982" s="9"/>
      <c r="F982" s="9"/>
      <c r="G982" s="9"/>
      <c r="H982" s="9"/>
      <c r="I982" s="9"/>
    </row>
    <row r="983">
      <c r="A983" s="9"/>
      <c r="B983" s="9"/>
      <c r="C983" s="9"/>
      <c r="D983" s="9"/>
      <c r="E983" s="9"/>
      <c r="F983" s="9"/>
      <c r="G983" s="9"/>
      <c r="H983" s="9"/>
      <c r="I983" s="9"/>
    </row>
    <row r="984">
      <c r="A984" s="9"/>
      <c r="B984" s="9"/>
      <c r="C984" s="9"/>
      <c r="D984" s="9"/>
      <c r="E984" s="9"/>
      <c r="F984" s="9"/>
      <c r="G984" s="9"/>
      <c r="H984" s="9"/>
      <c r="I984" s="9"/>
    </row>
    <row r="985">
      <c r="A985" s="9"/>
      <c r="B985" s="9"/>
      <c r="C985" s="9"/>
      <c r="D985" s="9"/>
      <c r="E985" s="9"/>
      <c r="F985" s="9"/>
      <c r="G985" s="9"/>
      <c r="H985" s="9"/>
      <c r="I985" s="9"/>
    </row>
    <row r="986">
      <c r="A986" s="9"/>
      <c r="B986" s="9"/>
      <c r="C986" s="9"/>
      <c r="D986" s="9"/>
      <c r="E986" s="9"/>
      <c r="F986" s="9"/>
      <c r="G986" s="9"/>
      <c r="H986" s="9"/>
      <c r="I986" s="9"/>
    </row>
    <row r="987">
      <c r="A987" s="9"/>
      <c r="B987" s="9"/>
      <c r="C987" s="9"/>
      <c r="D987" s="9"/>
      <c r="E987" s="9"/>
      <c r="F987" s="9"/>
      <c r="G987" s="9"/>
      <c r="H987" s="9"/>
      <c r="I987" s="9"/>
    </row>
    <row r="988">
      <c r="A988" s="9"/>
      <c r="B988" s="9"/>
      <c r="C988" s="9"/>
      <c r="D988" s="9"/>
      <c r="E988" s="9"/>
      <c r="F988" s="9"/>
      <c r="G988" s="9"/>
      <c r="H988" s="9"/>
      <c r="I988" s="9"/>
    </row>
    <row r="989">
      <c r="A989" s="9"/>
      <c r="B989" s="9"/>
      <c r="C989" s="9"/>
      <c r="D989" s="9"/>
      <c r="E989" s="9"/>
      <c r="F989" s="9"/>
      <c r="G989" s="9"/>
      <c r="H989" s="9"/>
      <c r="I989" s="9"/>
    </row>
    <row r="990">
      <c r="A990" s="9"/>
      <c r="B990" s="9"/>
      <c r="C990" s="9"/>
      <c r="D990" s="9"/>
      <c r="E990" s="9"/>
      <c r="F990" s="9"/>
      <c r="G990" s="9"/>
      <c r="H990" s="9"/>
      <c r="I990" s="9"/>
    </row>
    <row r="991">
      <c r="A991" s="9"/>
      <c r="B991" s="9"/>
      <c r="C991" s="9"/>
      <c r="D991" s="9"/>
      <c r="E991" s="9"/>
      <c r="F991" s="9"/>
      <c r="G991" s="9"/>
      <c r="H991" s="9"/>
      <c r="I991" s="9"/>
    </row>
    <row r="992">
      <c r="A992" s="9"/>
      <c r="B992" s="9"/>
      <c r="C992" s="9"/>
      <c r="D992" s="9"/>
      <c r="E992" s="9"/>
      <c r="F992" s="9"/>
      <c r="G992" s="9"/>
      <c r="H992" s="9"/>
      <c r="I992" s="9"/>
    </row>
    <row r="993">
      <c r="A993" s="9"/>
      <c r="B993" s="9"/>
      <c r="C993" s="9"/>
      <c r="D993" s="9"/>
      <c r="E993" s="9"/>
      <c r="F993" s="9"/>
      <c r="G993" s="9"/>
      <c r="H993" s="9"/>
      <c r="I993" s="9"/>
    </row>
    <row r="994">
      <c r="A994" s="9"/>
      <c r="B994" s="9"/>
      <c r="C994" s="9"/>
      <c r="D994" s="9"/>
      <c r="E994" s="9"/>
      <c r="F994" s="9"/>
      <c r="G994" s="9"/>
      <c r="H994" s="9"/>
      <c r="I994" s="9"/>
    </row>
    <row r="995">
      <c r="A995" s="9"/>
      <c r="B995" s="9"/>
      <c r="C995" s="9"/>
      <c r="D995" s="9"/>
      <c r="E995" s="9"/>
      <c r="F995" s="9"/>
      <c r="G995" s="9"/>
      <c r="H995" s="9"/>
      <c r="I995" s="9"/>
    </row>
    <row r="996">
      <c r="A996" s="9"/>
      <c r="B996" s="9"/>
      <c r="C996" s="9"/>
      <c r="D996" s="9"/>
      <c r="E996" s="9"/>
      <c r="F996" s="9"/>
      <c r="G996" s="9"/>
      <c r="H996" s="9"/>
      <c r="I996" s="9"/>
    </row>
    <row r="997">
      <c r="A997" s="9"/>
      <c r="B997" s="9"/>
      <c r="C997" s="9"/>
      <c r="D997" s="9"/>
      <c r="E997" s="9"/>
      <c r="F997" s="9"/>
      <c r="G997" s="9"/>
      <c r="H997" s="9"/>
      <c r="I997" s="9"/>
    </row>
    <row r="998">
      <c r="A998" s="9"/>
      <c r="B998" s="9"/>
      <c r="C998" s="9"/>
      <c r="D998" s="9"/>
      <c r="E998" s="9"/>
      <c r="F998" s="9"/>
      <c r="G998" s="9"/>
      <c r="H998" s="9"/>
      <c r="I998" s="9"/>
    </row>
    <row r="999">
      <c r="A999" s="9"/>
      <c r="B999" s="9"/>
      <c r="C999" s="9"/>
      <c r="D999" s="9"/>
      <c r="E999" s="9"/>
      <c r="F999" s="9"/>
      <c r="G999" s="9"/>
      <c r="H999" s="9"/>
      <c r="I999" s="9"/>
    </row>
    <row r="1000">
      <c r="A1000" s="9"/>
      <c r="B1000" s="9"/>
      <c r="C1000" s="9"/>
      <c r="D1000" s="9"/>
      <c r="E1000" s="9"/>
      <c r="F1000" s="9"/>
      <c r="G1000" s="9"/>
      <c r="H1000" s="9"/>
      <c r="I1000" s="9"/>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13.25"/>
  </cols>
  <sheetData>
    <row r="1">
      <c r="A1" s="8" t="s">
        <v>1604</v>
      </c>
      <c r="B1" s="8" t="s">
        <v>1595</v>
      </c>
      <c r="C1" s="8" t="s">
        <v>1605</v>
      </c>
      <c r="D1" s="8" t="s">
        <v>1606</v>
      </c>
      <c r="E1" s="8" t="s">
        <v>1607</v>
      </c>
      <c r="F1" s="8" t="s">
        <v>1608</v>
      </c>
    </row>
    <row r="2">
      <c r="A2" s="9"/>
      <c r="B2" s="9"/>
      <c r="C2" s="9"/>
      <c r="D2" s="9"/>
      <c r="E2" s="9"/>
      <c r="F2" s="9"/>
    </row>
    <row r="3">
      <c r="A3" s="9"/>
      <c r="B3" s="9"/>
      <c r="C3" s="9"/>
      <c r="D3" s="9"/>
      <c r="E3" s="9"/>
      <c r="F3" s="9"/>
    </row>
    <row r="4">
      <c r="A4" s="9"/>
      <c r="B4" s="9"/>
      <c r="C4" s="9"/>
      <c r="D4" s="9"/>
      <c r="E4" s="9"/>
      <c r="F4" s="9"/>
    </row>
    <row r="5">
      <c r="A5" s="9"/>
      <c r="B5" s="9"/>
      <c r="C5" s="9"/>
      <c r="D5" s="9"/>
      <c r="E5" s="9"/>
      <c r="F5" s="9"/>
    </row>
    <row r="6">
      <c r="A6" s="9"/>
      <c r="B6" s="9"/>
      <c r="C6" s="9"/>
      <c r="D6" s="9"/>
      <c r="E6" s="9"/>
      <c r="F6" s="9"/>
    </row>
    <row r="7">
      <c r="A7" s="9"/>
      <c r="B7" s="9"/>
      <c r="C7" s="9"/>
      <c r="D7" s="9"/>
      <c r="E7" s="9"/>
      <c r="F7" s="9"/>
    </row>
    <row r="8">
      <c r="A8" s="9"/>
      <c r="B8" s="9"/>
      <c r="C8" s="9"/>
      <c r="D8" s="9"/>
      <c r="E8" s="9"/>
      <c r="F8" s="9"/>
    </row>
    <row r="9">
      <c r="A9" s="9"/>
      <c r="B9" s="9"/>
      <c r="C9" s="9"/>
      <c r="D9" s="9"/>
      <c r="E9" s="9"/>
      <c r="F9" s="9"/>
    </row>
    <row r="10">
      <c r="A10" s="9"/>
      <c r="B10" s="9"/>
      <c r="C10" s="9"/>
      <c r="D10" s="9"/>
      <c r="E10" s="9"/>
      <c r="F10" s="9"/>
    </row>
    <row r="11">
      <c r="A11" s="9"/>
      <c r="B11" s="9"/>
      <c r="C11" s="9"/>
      <c r="D11" s="9"/>
      <c r="E11" s="9"/>
      <c r="F11" s="9"/>
    </row>
    <row r="12">
      <c r="A12" s="9"/>
      <c r="B12" s="9"/>
      <c r="C12" s="9"/>
      <c r="D12" s="9"/>
      <c r="E12" s="9"/>
      <c r="F12" s="9"/>
    </row>
    <row r="13">
      <c r="A13" s="9"/>
      <c r="B13" s="9"/>
      <c r="C13" s="9"/>
      <c r="D13" s="9"/>
      <c r="E13" s="9"/>
      <c r="F13" s="9"/>
    </row>
    <row r="14">
      <c r="A14" s="9"/>
      <c r="B14" s="9"/>
      <c r="C14" s="9"/>
      <c r="D14" s="9"/>
      <c r="E14" s="9"/>
      <c r="F14" s="9"/>
    </row>
    <row r="15">
      <c r="A15" s="9"/>
      <c r="B15" s="9"/>
      <c r="C15" s="9"/>
      <c r="D15" s="9"/>
      <c r="E15" s="9"/>
      <c r="F15" s="9"/>
    </row>
    <row r="16">
      <c r="A16" s="9"/>
      <c r="B16" s="9"/>
      <c r="C16" s="9"/>
      <c r="D16" s="9"/>
      <c r="E16" s="9"/>
      <c r="F16" s="9"/>
    </row>
    <row r="17">
      <c r="A17" s="9"/>
      <c r="B17" s="9"/>
      <c r="C17" s="9"/>
      <c r="D17" s="9"/>
      <c r="E17" s="9"/>
      <c r="F17" s="9"/>
    </row>
    <row r="18">
      <c r="A18" s="9"/>
      <c r="B18" s="9"/>
      <c r="C18" s="9"/>
      <c r="D18" s="9"/>
      <c r="E18" s="9"/>
      <c r="F18" s="9"/>
    </row>
    <row r="19">
      <c r="A19" s="9"/>
      <c r="B19" s="9"/>
      <c r="C19" s="9"/>
      <c r="D19" s="9"/>
      <c r="E19" s="9"/>
      <c r="F19" s="9"/>
    </row>
    <row r="20">
      <c r="A20" s="9"/>
      <c r="B20" s="9"/>
      <c r="C20" s="9"/>
      <c r="D20" s="9"/>
      <c r="E20" s="9"/>
      <c r="F20" s="9"/>
    </row>
    <row r="21">
      <c r="A21" s="9"/>
      <c r="B21" s="9"/>
      <c r="C21" s="9"/>
      <c r="D21" s="9"/>
      <c r="E21" s="9"/>
      <c r="F21" s="9"/>
    </row>
    <row r="22">
      <c r="A22" s="9"/>
      <c r="B22" s="9"/>
      <c r="C22" s="9"/>
      <c r="D22" s="9"/>
      <c r="E22" s="9"/>
      <c r="F22" s="9"/>
    </row>
    <row r="23">
      <c r="A23" s="9"/>
      <c r="B23" s="9"/>
      <c r="C23" s="9"/>
      <c r="D23" s="9"/>
      <c r="E23" s="9"/>
      <c r="F23" s="9"/>
    </row>
    <row r="24">
      <c r="A24" s="9"/>
      <c r="B24" s="9"/>
      <c r="C24" s="9"/>
      <c r="D24" s="9"/>
      <c r="E24" s="9"/>
      <c r="F24" s="9"/>
    </row>
    <row r="25">
      <c r="A25" s="9"/>
      <c r="B25" s="9"/>
      <c r="C25" s="9"/>
      <c r="D25" s="9"/>
      <c r="E25" s="9"/>
      <c r="F25" s="9"/>
    </row>
    <row r="26">
      <c r="A26" s="9"/>
      <c r="B26" s="9"/>
      <c r="C26" s="9"/>
      <c r="D26" s="9"/>
      <c r="E26" s="9"/>
      <c r="F26" s="9"/>
    </row>
    <row r="27">
      <c r="A27" s="9"/>
      <c r="B27" s="9"/>
      <c r="C27" s="9"/>
      <c r="D27" s="9"/>
      <c r="E27" s="9"/>
      <c r="F27" s="9"/>
    </row>
    <row r="28">
      <c r="A28" s="9"/>
      <c r="B28" s="9"/>
      <c r="C28" s="9"/>
      <c r="D28" s="9"/>
      <c r="E28" s="9"/>
      <c r="F28" s="9"/>
    </row>
    <row r="29">
      <c r="A29" s="9"/>
      <c r="B29" s="9"/>
      <c r="C29" s="9"/>
      <c r="D29" s="9"/>
      <c r="E29" s="9"/>
      <c r="F29" s="9"/>
    </row>
    <row r="30">
      <c r="A30" s="9"/>
      <c r="B30" s="9"/>
      <c r="C30" s="9"/>
      <c r="D30" s="9"/>
      <c r="E30" s="9"/>
      <c r="F30" s="9"/>
    </row>
    <row r="31">
      <c r="A31" s="9"/>
      <c r="B31" s="9"/>
      <c r="C31" s="9"/>
      <c r="D31" s="9"/>
      <c r="E31" s="9"/>
      <c r="F31" s="9"/>
    </row>
    <row r="32">
      <c r="A32" s="9"/>
      <c r="B32" s="9"/>
      <c r="C32" s="9"/>
      <c r="D32" s="9"/>
      <c r="E32" s="9"/>
      <c r="F32" s="9"/>
    </row>
    <row r="33">
      <c r="A33" s="9"/>
      <c r="B33" s="9"/>
      <c r="C33" s="9"/>
      <c r="D33" s="9"/>
      <c r="E33" s="9"/>
      <c r="F33" s="9"/>
    </row>
    <row r="34">
      <c r="A34" s="9"/>
      <c r="B34" s="9"/>
      <c r="C34" s="9"/>
      <c r="D34" s="9"/>
      <c r="E34" s="9"/>
      <c r="F34" s="9"/>
    </row>
    <row r="35">
      <c r="A35" s="9"/>
      <c r="B35" s="9"/>
      <c r="C35" s="9"/>
      <c r="D35" s="9"/>
      <c r="E35" s="9"/>
      <c r="F35" s="9"/>
    </row>
    <row r="36">
      <c r="A36" s="9"/>
      <c r="B36" s="9"/>
      <c r="C36" s="9"/>
      <c r="D36" s="9"/>
      <c r="E36" s="9"/>
      <c r="F36" s="9"/>
    </row>
    <row r="37">
      <c r="A37" s="9"/>
      <c r="B37" s="9"/>
      <c r="C37" s="9"/>
      <c r="D37" s="9"/>
      <c r="E37" s="9"/>
      <c r="F37" s="9"/>
    </row>
    <row r="38">
      <c r="A38" s="9"/>
      <c r="B38" s="9"/>
      <c r="C38" s="9"/>
      <c r="D38" s="9"/>
      <c r="E38" s="9"/>
      <c r="F38" s="9"/>
    </row>
    <row r="39">
      <c r="A39" s="9"/>
      <c r="B39" s="9"/>
      <c r="C39" s="9"/>
      <c r="D39" s="9"/>
      <c r="E39" s="9"/>
      <c r="F39" s="9"/>
    </row>
    <row r="40">
      <c r="A40" s="9"/>
      <c r="B40" s="9"/>
      <c r="C40" s="9"/>
      <c r="D40" s="9"/>
      <c r="E40" s="9"/>
      <c r="F40" s="9"/>
    </row>
    <row r="41">
      <c r="A41" s="9"/>
      <c r="B41" s="9"/>
      <c r="C41" s="9"/>
      <c r="D41" s="9"/>
      <c r="E41" s="9"/>
      <c r="F41" s="9"/>
    </row>
    <row r="42">
      <c r="A42" s="9"/>
      <c r="B42" s="9"/>
      <c r="C42" s="9"/>
      <c r="D42" s="9"/>
      <c r="E42" s="9"/>
      <c r="F42" s="9"/>
    </row>
    <row r="43">
      <c r="A43" s="9"/>
      <c r="B43" s="9"/>
      <c r="C43" s="9"/>
      <c r="D43" s="9"/>
      <c r="E43" s="9"/>
      <c r="F43" s="9"/>
    </row>
    <row r="44">
      <c r="A44" s="9"/>
      <c r="B44" s="9"/>
      <c r="C44" s="9"/>
      <c r="D44" s="9"/>
      <c r="E44" s="9"/>
      <c r="F44" s="9"/>
    </row>
    <row r="45">
      <c r="A45" s="9"/>
      <c r="B45" s="9"/>
      <c r="C45" s="9"/>
      <c r="D45" s="9"/>
      <c r="E45" s="9"/>
      <c r="F45" s="9"/>
    </row>
    <row r="46">
      <c r="A46" s="9"/>
      <c r="B46" s="9"/>
      <c r="C46" s="9"/>
      <c r="D46" s="9"/>
      <c r="E46" s="9"/>
      <c r="F46" s="9"/>
    </row>
    <row r="47">
      <c r="A47" s="9"/>
      <c r="B47" s="9"/>
      <c r="C47" s="9"/>
      <c r="D47" s="9"/>
      <c r="E47" s="9"/>
      <c r="F47" s="9"/>
    </row>
    <row r="48">
      <c r="A48" s="9"/>
      <c r="B48" s="9"/>
      <c r="C48" s="9"/>
      <c r="D48" s="9"/>
      <c r="E48" s="9"/>
      <c r="F48" s="9"/>
    </row>
    <row r="49">
      <c r="A49" s="9"/>
      <c r="B49" s="9"/>
      <c r="C49" s="9"/>
      <c r="D49" s="9"/>
      <c r="E49" s="9"/>
      <c r="F49" s="9"/>
    </row>
    <row r="50">
      <c r="A50" s="9"/>
      <c r="B50" s="9"/>
      <c r="C50" s="9"/>
      <c r="D50" s="9"/>
      <c r="E50" s="9"/>
      <c r="F50" s="9"/>
    </row>
    <row r="51">
      <c r="A51" s="9"/>
      <c r="B51" s="9"/>
      <c r="C51" s="9"/>
      <c r="D51" s="9"/>
      <c r="E51" s="9"/>
      <c r="F51" s="9"/>
    </row>
    <row r="52">
      <c r="A52" s="9"/>
      <c r="B52" s="9"/>
      <c r="C52" s="9"/>
      <c r="D52" s="9"/>
      <c r="E52" s="9"/>
      <c r="F52" s="9"/>
    </row>
    <row r="53">
      <c r="A53" s="9"/>
      <c r="B53" s="9"/>
      <c r="C53" s="9"/>
      <c r="D53" s="9"/>
      <c r="E53" s="9"/>
      <c r="F53" s="9"/>
    </row>
    <row r="54">
      <c r="A54" s="9"/>
      <c r="B54" s="9"/>
      <c r="C54" s="9"/>
      <c r="D54" s="9"/>
      <c r="E54" s="9"/>
      <c r="F54" s="9"/>
    </row>
    <row r="55">
      <c r="A55" s="9"/>
      <c r="B55" s="9"/>
      <c r="C55" s="9"/>
      <c r="D55" s="9"/>
      <c r="E55" s="9"/>
      <c r="F55" s="9"/>
    </row>
    <row r="56">
      <c r="A56" s="9"/>
      <c r="B56" s="9"/>
      <c r="C56" s="9"/>
      <c r="D56" s="9"/>
      <c r="E56" s="9"/>
      <c r="F56" s="9"/>
    </row>
    <row r="57">
      <c r="A57" s="9"/>
      <c r="B57" s="9"/>
      <c r="C57" s="9"/>
      <c r="D57" s="9"/>
      <c r="E57" s="9"/>
      <c r="F57" s="9"/>
    </row>
    <row r="58">
      <c r="A58" s="9"/>
      <c r="B58" s="9"/>
      <c r="C58" s="9"/>
      <c r="D58" s="9"/>
      <c r="E58" s="9"/>
      <c r="F58" s="9"/>
    </row>
    <row r="59">
      <c r="A59" s="9"/>
      <c r="B59" s="9"/>
      <c r="C59" s="9"/>
      <c r="D59" s="9"/>
      <c r="E59" s="9"/>
      <c r="F59" s="9"/>
    </row>
    <row r="60">
      <c r="A60" s="9"/>
      <c r="B60" s="9"/>
      <c r="C60" s="9"/>
      <c r="D60" s="9"/>
      <c r="E60" s="9"/>
      <c r="F60" s="9"/>
    </row>
    <row r="61">
      <c r="A61" s="9"/>
      <c r="B61" s="9"/>
      <c r="C61" s="9"/>
      <c r="D61" s="9"/>
      <c r="E61" s="9"/>
      <c r="F61" s="9"/>
    </row>
    <row r="62">
      <c r="A62" s="9"/>
      <c r="B62" s="9"/>
      <c r="C62" s="9"/>
      <c r="D62" s="9"/>
      <c r="E62" s="9"/>
      <c r="F62" s="9"/>
    </row>
    <row r="63">
      <c r="A63" s="9"/>
      <c r="B63" s="9"/>
      <c r="C63" s="9"/>
      <c r="D63" s="9"/>
      <c r="E63" s="9"/>
      <c r="F63" s="9"/>
    </row>
    <row r="64">
      <c r="A64" s="9"/>
      <c r="B64" s="9"/>
      <c r="C64" s="9"/>
      <c r="D64" s="9"/>
      <c r="E64" s="9"/>
      <c r="F64" s="9"/>
    </row>
    <row r="65">
      <c r="A65" s="9"/>
      <c r="B65" s="9"/>
      <c r="C65" s="9"/>
      <c r="D65" s="9"/>
      <c r="E65" s="9"/>
      <c r="F65" s="9"/>
    </row>
    <row r="66">
      <c r="A66" s="9"/>
      <c r="B66" s="9"/>
      <c r="C66" s="9"/>
      <c r="D66" s="9"/>
      <c r="E66" s="9"/>
      <c r="F66" s="9"/>
    </row>
    <row r="67">
      <c r="A67" s="9"/>
      <c r="B67" s="9"/>
      <c r="C67" s="9"/>
      <c r="D67" s="9"/>
      <c r="E67" s="9"/>
      <c r="F67" s="9"/>
    </row>
    <row r="68">
      <c r="A68" s="9"/>
      <c r="B68" s="9"/>
      <c r="C68" s="9"/>
      <c r="D68" s="9"/>
      <c r="E68" s="9"/>
      <c r="F68" s="9"/>
    </row>
    <row r="69">
      <c r="A69" s="9"/>
      <c r="B69" s="9"/>
      <c r="C69" s="9"/>
      <c r="D69" s="9"/>
      <c r="E69" s="9"/>
      <c r="F69" s="9"/>
    </row>
    <row r="70">
      <c r="A70" s="9"/>
      <c r="B70" s="9"/>
      <c r="C70" s="9"/>
      <c r="D70" s="9"/>
      <c r="E70" s="9"/>
      <c r="F70" s="9"/>
    </row>
    <row r="71">
      <c r="A71" s="9"/>
      <c r="B71" s="9"/>
      <c r="C71" s="9"/>
      <c r="D71" s="9"/>
      <c r="E71" s="9"/>
      <c r="F71" s="9"/>
    </row>
    <row r="72">
      <c r="A72" s="9"/>
      <c r="B72" s="9"/>
      <c r="C72" s="9"/>
      <c r="D72" s="9"/>
      <c r="E72" s="9"/>
      <c r="F72" s="9"/>
    </row>
    <row r="73">
      <c r="A73" s="9"/>
      <c r="B73" s="9"/>
      <c r="C73" s="9"/>
      <c r="D73" s="9"/>
      <c r="E73" s="9"/>
      <c r="F73" s="9"/>
    </row>
    <row r="74">
      <c r="A74" s="9"/>
      <c r="B74" s="9"/>
      <c r="C74" s="9"/>
      <c r="D74" s="9"/>
      <c r="E74" s="9"/>
      <c r="F74" s="9"/>
    </row>
    <row r="75">
      <c r="A75" s="9"/>
      <c r="B75" s="9"/>
      <c r="C75" s="9"/>
      <c r="D75" s="9"/>
      <c r="E75" s="9"/>
      <c r="F75" s="9"/>
    </row>
    <row r="76">
      <c r="A76" s="9"/>
      <c r="B76" s="9"/>
      <c r="C76" s="9"/>
      <c r="D76" s="9"/>
      <c r="E76" s="9"/>
      <c r="F76" s="9"/>
    </row>
    <row r="77">
      <c r="A77" s="9"/>
      <c r="B77" s="9"/>
      <c r="C77" s="9"/>
      <c r="D77" s="9"/>
      <c r="E77" s="9"/>
      <c r="F77" s="9"/>
    </row>
    <row r="78">
      <c r="A78" s="9"/>
      <c r="B78" s="9"/>
      <c r="C78" s="9"/>
      <c r="D78" s="9"/>
      <c r="E78" s="9"/>
      <c r="F78" s="9"/>
    </row>
    <row r="79">
      <c r="A79" s="9"/>
      <c r="B79" s="9"/>
      <c r="C79" s="9"/>
      <c r="D79" s="9"/>
      <c r="E79" s="9"/>
      <c r="F79" s="9"/>
    </row>
    <row r="80">
      <c r="A80" s="9"/>
      <c r="B80" s="9"/>
      <c r="C80" s="9"/>
      <c r="D80" s="9"/>
      <c r="E80" s="9"/>
      <c r="F80" s="9"/>
    </row>
    <row r="81">
      <c r="A81" s="9"/>
      <c r="B81" s="9"/>
      <c r="C81" s="9"/>
      <c r="D81" s="9"/>
      <c r="E81" s="9"/>
      <c r="F81" s="9"/>
    </row>
    <row r="82">
      <c r="A82" s="9"/>
      <c r="B82" s="9"/>
      <c r="C82" s="9"/>
      <c r="D82" s="9"/>
      <c r="E82" s="9"/>
      <c r="F82" s="9"/>
    </row>
    <row r="83">
      <c r="A83" s="9"/>
      <c r="B83" s="9"/>
      <c r="C83" s="9"/>
      <c r="D83" s="9"/>
      <c r="E83" s="9"/>
      <c r="F83" s="9"/>
    </row>
    <row r="84">
      <c r="A84" s="9"/>
      <c r="B84" s="9"/>
      <c r="C84" s="9"/>
      <c r="D84" s="9"/>
      <c r="E84" s="9"/>
      <c r="F84" s="9"/>
    </row>
    <row r="85">
      <c r="A85" s="9"/>
      <c r="B85" s="9"/>
      <c r="C85" s="9"/>
      <c r="D85" s="9"/>
      <c r="E85" s="9"/>
      <c r="F85" s="9"/>
    </row>
    <row r="86">
      <c r="A86" s="9"/>
      <c r="B86" s="9"/>
      <c r="C86" s="9"/>
      <c r="D86" s="9"/>
      <c r="E86" s="9"/>
      <c r="F86" s="9"/>
    </row>
    <row r="87">
      <c r="A87" s="9"/>
      <c r="B87" s="9"/>
      <c r="C87" s="9"/>
      <c r="D87" s="9"/>
      <c r="E87" s="9"/>
      <c r="F87" s="9"/>
    </row>
    <row r="88">
      <c r="A88" s="9"/>
      <c r="B88" s="9"/>
      <c r="C88" s="9"/>
      <c r="D88" s="9"/>
      <c r="E88" s="9"/>
      <c r="F88" s="9"/>
    </row>
    <row r="89">
      <c r="A89" s="9"/>
      <c r="B89" s="9"/>
      <c r="C89" s="9"/>
      <c r="D89" s="9"/>
      <c r="E89" s="9"/>
      <c r="F89" s="9"/>
    </row>
    <row r="90">
      <c r="A90" s="9"/>
      <c r="B90" s="9"/>
      <c r="C90" s="9"/>
      <c r="D90" s="9"/>
      <c r="E90" s="9"/>
      <c r="F90" s="9"/>
    </row>
    <row r="91">
      <c r="A91" s="9"/>
      <c r="B91" s="9"/>
      <c r="C91" s="9"/>
      <c r="D91" s="9"/>
      <c r="E91" s="9"/>
      <c r="F91" s="9"/>
    </row>
    <row r="92">
      <c r="A92" s="9"/>
      <c r="B92" s="9"/>
      <c r="C92" s="9"/>
      <c r="D92" s="9"/>
      <c r="E92" s="9"/>
      <c r="F92" s="9"/>
    </row>
    <row r="93">
      <c r="A93" s="9"/>
      <c r="B93" s="9"/>
      <c r="C93" s="9"/>
      <c r="D93" s="9"/>
      <c r="E93" s="9"/>
      <c r="F93" s="9"/>
    </row>
    <row r="94">
      <c r="A94" s="9"/>
      <c r="B94" s="9"/>
      <c r="C94" s="9"/>
      <c r="D94" s="9"/>
      <c r="E94" s="9"/>
      <c r="F94" s="9"/>
    </row>
    <row r="95">
      <c r="A95" s="9"/>
      <c r="B95" s="9"/>
      <c r="C95" s="9"/>
      <c r="D95" s="9"/>
      <c r="E95" s="9"/>
      <c r="F95" s="9"/>
    </row>
    <row r="96">
      <c r="A96" s="9"/>
      <c r="B96" s="9"/>
      <c r="C96" s="9"/>
      <c r="D96" s="9"/>
      <c r="E96" s="9"/>
      <c r="F96" s="9"/>
    </row>
    <row r="97">
      <c r="A97" s="9"/>
      <c r="B97" s="9"/>
      <c r="C97" s="9"/>
      <c r="D97" s="9"/>
      <c r="E97" s="9"/>
      <c r="F97" s="9"/>
    </row>
    <row r="98">
      <c r="A98" s="9"/>
      <c r="B98" s="9"/>
      <c r="C98" s="9"/>
      <c r="D98" s="9"/>
      <c r="E98" s="9"/>
      <c r="F98" s="9"/>
    </row>
    <row r="99">
      <c r="A99" s="9"/>
      <c r="B99" s="9"/>
      <c r="C99" s="9"/>
      <c r="D99" s="9"/>
      <c r="E99" s="9"/>
      <c r="F99" s="9"/>
    </row>
    <row r="100">
      <c r="A100" s="9"/>
      <c r="B100" s="9"/>
      <c r="C100" s="9"/>
      <c r="D100" s="9"/>
      <c r="E100" s="9"/>
      <c r="F100" s="9"/>
    </row>
    <row r="101">
      <c r="A101" s="9"/>
      <c r="B101" s="9"/>
      <c r="C101" s="9"/>
      <c r="D101" s="9"/>
      <c r="E101" s="9"/>
      <c r="F101" s="9"/>
    </row>
    <row r="102">
      <c r="A102" s="9"/>
      <c r="B102" s="9"/>
      <c r="C102" s="9"/>
      <c r="D102" s="9"/>
      <c r="E102" s="9"/>
      <c r="F102" s="9"/>
    </row>
    <row r="103">
      <c r="A103" s="9"/>
      <c r="B103" s="9"/>
      <c r="C103" s="9"/>
      <c r="D103" s="9"/>
      <c r="E103" s="9"/>
      <c r="F103" s="9"/>
    </row>
    <row r="104">
      <c r="A104" s="9"/>
      <c r="B104" s="9"/>
      <c r="C104" s="9"/>
      <c r="D104" s="9"/>
      <c r="E104" s="9"/>
      <c r="F104" s="9"/>
    </row>
    <row r="105">
      <c r="A105" s="9"/>
      <c r="B105" s="9"/>
      <c r="C105" s="9"/>
      <c r="D105" s="9"/>
      <c r="E105" s="9"/>
      <c r="F105" s="9"/>
    </row>
    <row r="106">
      <c r="A106" s="9"/>
      <c r="B106" s="9"/>
      <c r="C106" s="9"/>
      <c r="D106" s="9"/>
      <c r="E106" s="9"/>
      <c r="F106" s="9"/>
    </row>
    <row r="107">
      <c r="A107" s="9"/>
      <c r="B107" s="9"/>
      <c r="C107" s="9"/>
      <c r="D107" s="9"/>
      <c r="E107" s="9"/>
      <c r="F107" s="9"/>
    </row>
    <row r="108">
      <c r="A108" s="9"/>
      <c r="B108" s="9"/>
      <c r="C108" s="9"/>
      <c r="D108" s="9"/>
      <c r="E108" s="9"/>
      <c r="F108" s="9"/>
    </row>
    <row r="109">
      <c r="A109" s="9"/>
      <c r="B109" s="9"/>
      <c r="C109" s="9"/>
      <c r="D109" s="9"/>
      <c r="E109" s="9"/>
      <c r="F109" s="9"/>
    </row>
    <row r="110">
      <c r="A110" s="9"/>
      <c r="B110" s="9"/>
      <c r="C110" s="9"/>
      <c r="D110" s="9"/>
      <c r="E110" s="9"/>
      <c r="F110" s="9"/>
    </row>
    <row r="111">
      <c r="A111" s="9"/>
      <c r="B111" s="9"/>
      <c r="C111" s="9"/>
      <c r="D111" s="9"/>
      <c r="E111" s="9"/>
      <c r="F111" s="9"/>
    </row>
    <row r="112">
      <c r="A112" s="9"/>
      <c r="B112" s="9"/>
      <c r="C112" s="9"/>
      <c r="D112" s="9"/>
      <c r="E112" s="9"/>
      <c r="F112" s="9"/>
    </row>
    <row r="113">
      <c r="A113" s="9"/>
      <c r="B113" s="9"/>
      <c r="C113" s="9"/>
      <c r="D113" s="9"/>
      <c r="E113" s="9"/>
      <c r="F113" s="9"/>
    </row>
    <row r="114">
      <c r="A114" s="9"/>
      <c r="B114" s="9"/>
      <c r="C114" s="9"/>
      <c r="D114" s="9"/>
      <c r="E114" s="9"/>
      <c r="F114" s="9"/>
    </row>
    <row r="115">
      <c r="A115" s="9"/>
      <c r="B115" s="9"/>
      <c r="C115" s="9"/>
      <c r="D115" s="9"/>
      <c r="E115" s="9"/>
      <c r="F115" s="9"/>
    </row>
    <row r="116">
      <c r="A116" s="9"/>
      <c r="B116" s="9"/>
      <c r="C116" s="9"/>
      <c r="D116" s="9"/>
      <c r="E116" s="9"/>
      <c r="F116" s="9"/>
    </row>
    <row r="117">
      <c r="A117" s="9"/>
      <c r="B117" s="9"/>
      <c r="C117" s="9"/>
      <c r="D117" s="9"/>
      <c r="E117" s="9"/>
      <c r="F117" s="9"/>
    </row>
    <row r="118">
      <c r="A118" s="9"/>
      <c r="B118" s="9"/>
      <c r="C118" s="9"/>
      <c r="D118" s="9"/>
      <c r="E118" s="9"/>
      <c r="F118" s="9"/>
    </row>
    <row r="119">
      <c r="A119" s="9"/>
      <c r="B119" s="9"/>
      <c r="C119" s="9"/>
      <c r="D119" s="9"/>
      <c r="E119" s="9"/>
      <c r="F119" s="9"/>
    </row>
    <row r="120">
      <c r="A120" s="9"/>
      <c r="B120" s="9"/>
      <c r="C120" s="9"/>
      <c r="D120" s="9"/>
      <c r="E120" s="9"/>
      <c r="F120" s="9"/>
    </row>
    <row r="121">
      <c r="A121" s="9"/>
      <c r="B121" s="9"/>
      <c r="C121" s="9"/>
      <c r="D121" s="9"/>
      <c r="E121" s="9"/>
      <c r="F121" s="9"/>
    </row>
    <row r="122">
      <c r="A122" s="9"/>
      <c r="B122" s="9"/>
      <c r="C122" s="9"/>
      <c r="D122" s="9"/>
      <c r="E122" s="9"/>
      <c r="F122" s="9"/>
    </row>
    <row r="123">
      <c r="A123" s="9"/>
      <c r="B123" s="9"/>
      <c r="C123" s="9"/>
      <c r="D123" s="9"/>
      <c r="E123" s="9"/>
      <c r="F123" s="9"/>
    </row>
    <row r="124">
      <c r="A124" s="9"/>
      <c r="B124" s="9"/>
      <c r="C124" s="9"/>
      <c r="D124" s="9"/>
      <c r="E124" s="9"/>
      <c r="F124" s="9"/>
    </row>
    <row r="125">
      <c r="A125" s="9"/>
      <c r="B125" s="9"/>
      <c r="C125" s="9"/>
      <c r="D125" s="9"/>
      <c r="E125" s="9"/>
      <c r="F125" s="9"/>
    </row>
    <row r="126">
      <c r="A126" s="9"/>
      <c r="B126" s="9"/>
      <c r="C126" s="9"/>
      <c r="D126" s="9"/>
      <c r="E126" s="9"/>
      <c r="F126" s="9"/>
    </row>
    <row r="127">
      <c r="A127" s="9"/>
      <c r="B127" s="9"/>
      <c r="C127" s="9"/>
      <c r="D127" s="9"/>
      <c r="E127" s="9"/>
      <c r="F127" s="9"/>
    </row>
    <row r="128">
      <c r="A128" s="9"/>
      <c r="B128" s="9"/>
      <c r="C128" s="9"/>
      <c r="D128" s="9"/>
      <c r="E128" s="9"/>
      <c r="F128" s="9"/>
    </row>
    <row r="129">
      <c r="A129" s="9"/>
      <c r="B129" s="9"/>
      <c r="C129" s="9"/>
      <c r="D129" s="9"/>
      <c r="E129" s="9"/>
      <c r="F129" s="9"/>
    </row>
    <row r="130">
      <c r="A130" s="9"/>
      <c r="B130" s="9"/>
      <c r="C130" s="9"/>
      <c r="D130" s="9"/>
      <c r="E130" s="9"/>
      <c r="F130" s="9"/>
    </row>
    <row r="131">
      <c r="A131" s="9"/>
      <c r="B131" s="9"/>
      <c r="C131" s="9"/>
      <c r="D131" s="9"/>
      <c r="E131" s="9"/>
      <c r="F131" s="9"/>
    </row>
    <row r="132">
      <c r="A132" s="9"/>
      <c r="B132" s="9"/>
      <c r="C132" s="9"/>
      <c r="D132" s="9"/>
      <c r="E132" s="9"/>
      <c r="F132" s="9"/>
    </row>
    <row r="133">
      <c r="A133" s="9"/>
      <c r="B133" s="9"/>
      <c r="C133" s="9"/>
      <c r="D133" s="9"/>
      <c r="E133" s="9"/>
      <c r="F133" s="9"/>
    </row>
    <row r="134">
      <c r="A134" s="9"/>
      <c r="B134" s="9"/>
      <c r="C134" s="9"/>
      <c r="D134" s="9"/>
      <c r="E134" s="9"/>
      <c r="F134" s="9"/>
    </row>
    <row r="135">
      <c r="A135" s="9"/>
      <c r="B135" s="9"/>
      <c r="C135" s="9"/>
      <c r="D135" s="9"/>
      <c r="E135" s="9"/>
      <c r="F135" s="9"/>
    </row>
    <row r="136">
      <c r="A136" s="9"/>
      <c r="B136" s="9"/>
      <c r="C136" s="9"/>
      <c r="D136" s="9"/>
      <c r="E136" s="9"/>
      <c r="F136" s="9"/>
    </row>
    <row r="137">
      <c r="A137" s="9"/>
      <c r="B137" s="9"/>
      <c r="C137" s="9"/>
      <c r="D137" s="9"/>
      <c r="E137" s="9"/>
      <c r="F137" s="9"/>
    </row>
    <row r="138">
      <c r="A138" s="9"/>
      <c r="B138" s="9"/>
      <c r="C138" s="9"/>
      <c r="D138" s="9"/>
      <c r="E138" s="9"/>
      <c r="F138" s="9"/>
    </row>
    <row r="139">
      <c r="A139" s="9"/>
      <c r="B139" s="9"/>
      <c r="C139" s="9"/>
      <c r="D139" s="9"/>
      <c r="E139" s="9"/>
      <c r="F139" s="9"/>
    </row>
    <row r="140">
      <c r="A140" s="9"/>
      <c r="B140" s="9"/>
      <c r="C140" s="9"/>
      <c r="D140" s="9"/>
      <c r="E140" s="9"/>
      <c r="F140" s="9"/>
    </row>
    <row r="141">
      <c r="A141" s="9"/>
      <c r="B141" s="9"/>
      <c r="C141" s="9"/>
      <c r="D141" s="9"/>
      <c r="E141" s="9"/>
      <c r="F141" s="9"/>
    </row>
    <row r="142">
      <c r="A142" s="9"/>
      <c r="B142" s="9"/>
      <c r="C142" s="9"/>
      <c r="D142" s="9"/>
      <c r="E142" s="9"/>
      <c r="F142" s="9"/>
    </row>
    <row r="143">
      <c r="A143" s="9"/>
      <c r="B143" s="9"/>
      <c r="C143" s="9"/>
      <c r="D143" s="9"/>
      <c r="E143" s="9"/>
      <c r="F143" s="9"/>
    </row>
    <row r="144">
      <c r="A144" s="9"/>
      <c r="B144" s="9"/>
      <c r="C144" s="9"/>
      <c r="D144" s="9"/>
      <c r="E144" s="9"/>
      <c r="F144" s="9"/>
    </row>
    <row r="145">
      <c r="A145" s="9"/>
      <c r="B145" s="9"/>
      <c r="C145" s="9"/>
      <c r="D145" s="9"/>
      <c r="E145" s="9"/>
      <c r="F145" s="9"/>
    </row>
    <row r="146">
      <c r="A146" s="9"/>
      <c r="B146" s="9"/>
      <c r="C146" s="9"/>
      <c r="D146" s="9"/>
      <c r="E146" s="9"/>
      <c r="F146" s="9"/>
    </row>
    <row r="147">
      <c r="A147" s="9"/>
      <c r="B147" s="9"/>
      <c r="C147" s="9"/>
      <c r="D147" s="9"/>
      <c r="E147" s="9"/>
      <c r="F147" s="9"/>
    </row>
    <row r="148">
      <c r="A148" s="9"/>
      <c r="B148" s="9"/>
      <c r="C148" s="9"/>
      <c r="D148" s="9"/>
      <c r="E148" s="9"/>
      <c r="F148" s="9"/>
    </row>
    <row r="149">
      <c r="A149" s="9"/>
      <c r="B149" s="9"/>
      <c r="C149" s="9"/>
      <c r="D149" s="9"/>
      <c r="E149" s="9"/>
      <c r="F149" s="9"/>
    </row>
    <row r="150">
      <c r="A150" s="9"/>
      <c r="B150" s="9"/>
      <c r="C150" s="9"/>
      <c r="D150" s="9"/>
      <c r="E150" s="9"/>
      <c r="F150" s="9"/>
    </row>
    <row r="151">
      <c r="A151" s="9"/>
      <c r="B151" s="9"/>
      <c r="C151" s="9"/>
      <c r="D151" s="9"/>
      <c r="E151" s="9"/>
      <c r="F151" s="9"/>
    </row>
    <row r="152">
      <c r="A152" s="9"/>
      <c r="B152" s="9"/>
      <c r="C152" s="9"/>
      <c r="D152" s="9"/>
      <c r="E152" s="9"/>
      <c r="F152" s="9"/>
    </row>
    <row r="153">
      <c r="A153" s="9"/>
      <c r="B153" s="9"/>
      <c r="C153" s="9"/>
      <c r="D153" s="9"/>
      <c r="E153" s="9"/>
      <c r="F153" s="9"/>
    </row>
    <row r="154">
      <c r="A154" s="9"/>
      <c r="B154" s="9"/>
      <c r="C154" s="9"/>
      <c r="D154" s="9"/>
      <c r="E154" s="9"/>
      <c r="F154" s="9"/>
    </row>
    <row r="155">
      <c r="A155" s="9"/>
      <c r="B155" s="9"/>
      <c r="C155" s="9"/>
      <c r="D155" s="9"/>
      <c r="E155" s="9"/>
      <c r="F155" s="9"/>
    </row>
    <row r="156">
      <c r="A156" s="9"/>
      <c r="B156" s="9"/>
      <c r="C156" s="9"/>
      <c r="D156" s="9"/>
      <c r="E156" s="9"/>
      <c r="F156" s="9"/>
    </row>
    <row r="157">
      <c r="A157" s="9"/>
      <c r="B157" s="9"/>
      <c r="C157" s="9"/>
      <c r="D157" s="9"/>
      <c r="E157" s="9"/>
      <c r="F157" s="9"/>
    </row>
    <row r="158">
      <c r="A158" s="9"/>
      <c r="B158" s="9"/>
      <c r="C158" s="9"/>
      <c r="D158" s="9"/>
      <c r="E158" s="9"/>
      <c r="F158" s="9"/>
    </row>
    <row r="159">
      <c r="A159" s="9"/>
      <c r="B159" s="9"/>
      <c r="C159" s="9"/>
      <c r="D159" s="9"/>
      <c r="E159" s="9"/>
      <c r="F159" s="9"/>
    </row>
    <row r="160">
      <c r="A160" s="9"/>
      <c r="B160" s="9"/>
      <c r="C160" s="9"/>
      <c r="D160" s="9"/>
      <c r="E160" s="9"/>
      <c r="F160" s="9"/>
    </row>
    <row r="161">
      <c r="A161" s="9"/>
      <c r="B161" s="9"/>
      <c r="C161" s="9"/>
      <c r="D161" s="9"/>
      <c r="E161" s="9"/>
      <c r="F161" s="9"/>
    </row>
    <row r="162">
      <c r="A162" s="9"/>
      <c r="B162" s="9"/>
      <c r="C162" s="9"/>
      <c r="D162" s="9"/>
      <c r="E162" s="9"/>
      <c r="F162" s="9"/>
    </row>
    <row r="163">
      <c r="A163" s="9"/>
      <c r="B163" s="9"/>
      <c r="C163" s="9"/>
      <c r="D163" s="9"/>
      <c r="E163" s="9"/>
      <c r="F163" s="9"/>
    </row>
    <row r="164">
      <c r="A164" s="9"/>
      <c r="B164" s="9"/>
      <c r="C164" s="9"/>
      <c r="D164" s="9"/>
      <c r="E164" s="9"/>
      <c r="F164" s="9"/>
    </row>
    <row r="165">
      <c r="A165" s="9"/>
      <c r="B165" s="9"/>
      <c r="C165" s="9"/>
      <c r="D165" s="9"/>
      <c r="E165" s="9"/>
      <c r="F165" s="9"/>
    </row>
    <row r="166">
      <c r="A166" s="9"/>
      <c r="B166" s="9"/>
      <c r="C166" s="9"/>
      <c r="D166" s="9"/>
      <c r="E166" s="9"/>
      <c r="F166" s="9"/>
    </row>
    <row r="167">
      <c r="A167" s="9"/>
      <c r="B167" s="9"/>
      <c r="C167" s="9"/>
      <c r="D167" s="9"/>
      <c r="E167" s="9"/>
      <c r="F167" s="9"/>
    </row>
    <row r="168">
      <c r="A168" s="9"/>
      <c r="B168" s="9"/>
      <c r="C168" s="9"/>
      <c r="D168" s="9"/>
      <c r="E168" s="9"/>
      <c r="F168" s="9"/>
    </row>
    <row r="169">
      <c r="A169" s="9"/>
      <c r="B169" s="9"/>
      <c r="C169" s="9"/>
      <c r="D169" s="9"/>
      <c r="E169" s="9"/>
      <c r="F169" s="9"/>
    </row>
    <row r="170">
      <c r="A170" s="9"/>
      <c r="B170" s="9"/>
      <c r="C170" s="9"/>
      <c r="D170" s="9"/>
      <c r="E170" s="9"/>
      <c r="F170" s="9"/>
    </row>
    <row r="171">
      <c r="A171" s="9"/>
      <c r="B171" s="9"/>
      <c r="C171" s="9"/>
      <c r="D171" s="9"/>
      <c r="E171" s="9"/>
      <c r="F171" s="9"/>
    </row>
    <row r="172">
      <c r="A172" s="9"/>
      <c r="B172" s="9"/>
      <c r="C172" s="9"/>
      <c r="D172" s="9"/>
      <c r="E172" s="9"/>
      <c r="F172" s="9"/>
    </row>
    <row r="173">
      <c r="A173" s="9"/>
      <c r="B173" s="9"/>
      <c r="C173" s="9"/>
      <c r="D173" s="9"/>
      <c r="E173" s="9"/>
      <c r="F173" s="9"/>
    </row>
    <row r="174">
      <c r="A174" s="9"/>
      <c r="B174" s="9"/>
      <c r="C174" s="9"/>
      <c r="D174" s="9"/>
      <c r="E174" s="9"/>
      <c r="F174" s="9"/>
    </row>
    <row r="175">
      <c r="A175" s="9"/>
      <c r="B175" s="9"/>
      <c r="C175" s="9"/>
      <c r="D175" s="9"/>
      <c r="E175" s="9"/>
      <c r="F175" s="9"/>
    </row>
    <row r="176">
      <c r="A176" s="9"/>
      <c r="B176" s="9"/>
      <c r="C176" s="9"/>
      <c r="D176" s="9"/>
      <c r="E176" s="9"/>
      <c r="F176" s="9"/>
    </row>
    <row r="177">
      <c r="A177" s="9"/>
      <c r="B177" s="9"/>
      <c r="C177" s="9"/>
      <c r="D177" s="9"/>
      <c r="E177" s="9"/>
      <c r="F177" s="9"/>
    </row>
    <row r="178">
      <c r="A178" s="9"/>
      <c r="B178" s="9"/>
      <c r="C178" s="9"/>
      <c r="D178" s="9"/>
      <c r="E178" s="9"/>
      <c r="F178" s="9"/>
    </row>
    <row r="179">
      <c r="A179" s="9"/>
      <c r="B179" s="9"/>
      <c r="C179" s="9"/>
      <c r="D179" s="9"/>
      <c r="E179" s="9"/>
      <c r="F179" s="9"/>
    </row>
    <row r="180">
      <c r="A180" s="9"/>
      <c r="B180" s="9"/>
      <c r="C180" s="9"/>
      <c r="D180" s="9"/>
      <c r="E180" s="9"/>
      <c r="F180" s="9"/>
    </row>
    <row r="181">
      <c r="A181" s="9"/>
      <c r="B181" s="9"/>
      <c r="C181" s="9"/>
      <c r="D181" s="9"/>
      <c r="E181" s="9"/>
      <c r="F181" s="9"/>
    </row>
    <row r="182">
      <c r="A182" s="9"/>
      <c r="B182" s="9"/>
      <c r="C182" s="9"/>
      <c r="D182" s="9"/>
      <c r="E182" s="9"/>
      <c r="F182" s="9"/>
    </row>
    <row r="183">
      <c r="A183" s="9"/>
      <c r="B183" s="9"/>
      <c r="C183" s="9"/>
      <c r="D183" s="9"/>
      <c r="E183" s="9"/>
      <c r="F183" s="9"/>
    </row>
    <row r="184">
      <c r="A184" s="9"/>
      <c r="B184" s="9"/>
      <c r="C184" s="9"/>
      <c r="D184" s="9"/>
      <c r="E184" s="9"/>
      <c r="F184" s="9"/>
    </row>
    <row r="185">
      <c r="A185" s="9"/>
      <c r="B185" s="9"/>
      <c r="C185" s="9"/>
      <c r="D185" s="9"/>
      <c r="E185" s="9"/>
      <c r="F185" s="9"/>
    </row>
    <row r="186">
      <c r="A186" s="9"/>
      <c r="B186" s="9"/>
      <c r="C186" s="9"/>
      <c r="D186" s="9"/>
      <c r="E186" s="9"/>
      <c r="F186" s="9"/>
    </row>
    <row r="187">
      <c r="A187" s="9"/>
      <c r="B187" s="9"/>
      <c r="C187" s="9"/>
      <c r="D187" s="9"/>
      <c r="E187" s="9"/>
      <c r="F187" s="9"/>
    </row>
    <row r="188">
      <c r="A188" s="9"/>
      <c r="B188" s="9"/>
      <c r="C188" s="9"/>
      <c r="D188" s="9"/>
      <c r="E188" s="9"/>
      <c r="F188" s="9"/>
    </row>
    <row r="189">
      <c r="A189" s="9"/>
      <c r="B189" s="9"/>
      <c r="C189" s="9"/>
      <c r="D189" s="9"/>
      <c r="E189" s="9"/>
      <c r="F189" s="9"/>
    </row>
    <row r="190">
      <c r="A190" s="9"/>
      <c r="B190" s="9"/>
      <c r="C190" s="9"/>
      <c r="D190" s="9"/>
      <c r="E190" s="9"/>
      <c r="F190" s="9"/>
    </row>
    <row r="191">
      <c r="A191" s="9"/>
      <c r="B191" s="9"/>
      <c r="C191" s="9"/>
      <c r="D191" s="9"/>
      <c r="E191" s="9"/>
      <c r="F191" s="9"/>
    </row>
    <row r="192">
      <c r="A192" s="9"/>
      <c r="B192" s="9"/>
      <c r="C192" s="9"/>
      <c r="D192" s="9"/>
      <c r="E192" s="9"/>
      <c r="F192" s="9"/>
    </row>
    <row r="193">
      <c r="A193" s="9"/>
      <c r="B193" s="9"/>
      <c r="C193" s="9"/>
      <c r="D193" s="9"/>
      <c r="E193" s="9"/>
      <c r="F193" s="9"/>
    </row>
    <row r="194">
      <c r="A194" s="9"/>
      <c r="B194" s="9"/>
      <c r="C194" s="9"/>
      <c r="D194" s="9"/>
      <c r="E194" s="9"/>
      <c r="F194" s="9"/>
    </row>
    <row r="195">
      <c r="A195" s="9"/>
      <c r="B195" s="9"/>
      <c r="C195" s="9"/>
      <c r="D195" s="9"/>
      <c r="E195" s="9"/>
      <c r="F195" s="9"/>
    </row>
    <row r="196">
      <c r="A196" s="9"/>
      <c r="B196" s="9"/>
      <c r="C196" s="9"/>
      <c r="D196" s="9"/>
      <c r="E196" s="9"/>
      <c r="F196" s="9"/>
    </row>
    <row r="197">
      <c r="A197" s="9"/>
      <c r="B197" s="9"/>
      <c r="C197" s="9"/>
      <c r="D197" s="9"/>
      <c r="E197" s="9"/>
      <c r="F197" s="9"/>
    </row>
    <row r="198">
      <c r="A198" s="9"/>
      <c r="B198" s="9"/>
      <c r="C198" s="9"/>
      <c r="D198" s="9"/>
      <c r="E198" s="9"/>
      <c r="F198" s="9"/>
    </row>
    <row r="199">
      <c r="A199" s="9"/>
      <c r="B199" s="9"/>
      <c r="C199" s="9"/>
      <c r="D199" s="9"/>
      <c r="E199" s="9"/>
      <c r="F199" s="9"/>
    </row>
    <row r="200">
      <c r="A200" s="9"/>
      <c r="B200" s="9"/>
      <c r="C200" s="9"/>
      <c r="D200" s="9"/>
      <c r="E200" s="9"/>
      <c r="F200" s="9"/>
    </row>
    <row r="201">
      <c r="A201" s="9"/>
      <c r="B201" s="9"/>
      <c r="C201" s="9"/>
      <c r="D201" s="9"/>
      <c r="E201" s="9"/>
      <c r="F201" s="9"/>
    </row>
    <row r="202">
      <c r="A202" s="9"/>
      <c r="B202" s="9"/>
      <c r="C202" s="9"/>
      <c r="D202" s="9"/>
      <c r="E202" s="9"/>
      <c r="F202" s="9"/>
    </row>
    <row r="203">
      <c r="A203" s="9"/>
      <c r="B203" s="9"/>
      <c r="C203" s="9"/>
      <c r="D203" s="9"/>
      <c r="E203" s="9"/>
      <c r="F203" s="9"/>
    </row>
    <row r="204">
      <c r="A204" s="9"/>
      <c r="B204" s="9"/>
      <c r="C204" s="9"/>
      <c r="D204" s="9"/>
      <c r="E204" s="9"/>
      <c r="F204" s="9"/>
    </row>
    <row r="205">
      <c r="A205" s="9"/>
      <c r="B205" s="9"/>
      <c r="C205" s="9"/>
      <c r="D205" s="9"/>
      <c r="E205" s="9"/>
      <c r="F205" s="9"/>
    </row>
    <row r="206">
      <c r="A206" s="9"/>
      <c r="B206" s="9"/>
      <c r="C206" s="9"/>
      <c r="D206" s="9"/>
      <c r="E206" s="9"/>
      <c r="F206" s="9"/>
    </row>
    <row r="207">
      <c r="A207" s="9"/>
      <c r="B207" s="9"/>
      <c r="C207" s="9"/>
      <c r="D207" s="9"/>
      <c r="E207" s="9"/>
      <c r="F207" s="9"/>
    </row>
    <row r="208">
      <c r="A208" s="9"/>
      <c r="B208" s="9"/>
      <c r="C208" s="9"/>
      <c r="D208" s="9"/>
      <c r="E208" s="9"/>
      <c r="F208" s="9"/>
    </row>
    <row r="209">
      <c r="A209" s="9"/>
      <c r="B209" s="9"/>
      <c r="C209" s="9"/>
      <c r="D209" s="9"/>
      <c r="E209" s="9"/>
      <c r="F209" s="9"/>
    </row>
    <row r="210">
      <c r="A210" s="9"/>
      <c r="B210" s="9"/>
      <c r="C210" s="9"/>
      <c r="D210" s="9"/>
      <c r="E210" s="9"/>
      <c r="F210" s="9"/>
    </row>
    <row r="211">
      <c r="A211" s="9"/>
      <c r="B211" s="9"/>
      <c r="C211" s="9"/>
      <c r="D211" s="9"/>
      <c r="E211" s="9"/>
      <c r="F211" s="9"/>
    </row>
    <row r="212">
      <c r="A212" s="9"/>
      <c r="B212" s="9"/>
      <c r="C212" s="9"/>
      <c r="D212" s="9"/>
      <c r="E212" s="9"/>
      <c r="F212" s="9"/>
    </row>
    <row r="213">
      <c r="A213" s="9"/>
      <c r="B213" s="9"/>
      <c r="C213" s="9"/>
      <c r="D213" s="9"/>
      <c r="E213" s="9"/>
      <c r="F213" s="9"/>
    </row>
    <row r="214">
      <c r="A214" s="9"/>
      <c r="B214" s="9"/>
      <c r="C214" s="9"/>
      <c r="D214" s="9"/>
      <c r="E214" s="9"/>
      <c r="F214" s="9"/>
    </row>
    <row r="215">
      <c r="A215" s="9"/>
      <c r="B215" s="9"/>
      <c r="C215" s="9"/>
      <c r="D215" s="9"/>
      <c r="E215" s="9"/>
      <c r="F215" s="9"/>
    </row>
    <row r="216">
      <c r="A216" s="9"/>
      <c r="B216" s="9"/>
      <c r="C216" s="9"/>
      <c r="D216" s="9"/>
      <c r="E216" s="9"/>
      <c r="F216" s="9"/>
    </row>
    <row r="217">
      <c r="A217" s="9"/>
      <c r="B217" s="9"/>
      <c r="C217" s="9"/>
      <c r="D217" s="9"/>
      <c r="E217" s="9"/>
      <c r="F217" s="9"/>
    </row>
    <row r="218">
      <c r="A218" s="9"/>
      <c r="B218" s="9"/>
      <c r="C218" s="9"/>
      <c r="D218" s="9"/>
      <c r="E218" s="9"/>
      <c r="F218" s="9"/>
    </row>
    <row r="219">
      <c r="A219" s="9"/>
      <c r="B219" s="9"/>
      <c r="C219" s="9"/>
      <c r="D219" s="9"/>
      <c r="E219" s="9"/>
      <c r="F219" s="9"/>
    </row>
    <row r="220">
      <c r="A220" s="9"/>
      <c r="B220" s="9"/>
      <c r="C220" s="9"/>
      <c r="D220" s="9"/>
      <c r="E220" s="9"/>
      <c r="F220" s="9"/>
    </row>
    <row r="221">
      <c r="A221" s="9"/>
      <c r="B221" s="9"/>
      <c r="C221" s="9"/>
      <c r="D221" s="9"/>
      <c r="E221" s="9"/>
      <c r="F221" s="9"/>
    </row>
    <row r="222">
      <c r="A222" s="9"/>
      <c r="B222" s="9"/>
      <c r="C222" s="9"/>
      <c r="D222" s="9"/>
      <c r="E222" s="9"/>
      <c r="F222" s="9"/>
    </row>
    <row r="223">
      <c r="A223" s="9"/>
      <c r="B223" s="9"/>
      <c r="C223" s="9"/>
      <c r="D223" s="9"/>
      <c r="E223" s="9"/>
      <c r="F223" s="9"/>
    </row>
    <row r="224">
      <c r="A224" s="9"/>
      <c r="B224" s="9"/>
      <c r="C224" s="9"/>
      <c r="D224" s="9"/>
      <c r="E224" s="9"/>
      <c r="F224" s="9"/>
    </row>
    <row r="225">
      <c r="A225" s="9"/>
      <c r="B225" s="9"/>
      <c r="C225" s="9"/>
      <c r="D225" s="9"/>
      <c r="E225" s="9"/>
      <c r="F225" s="9"/>
    </row>
    <row r="226">
      <c r="A226" s="9"/>
      <c r="B226" s="9"/>
      <c r="C226" s="9"/>
      <c r="D226" s="9"/>
      <c r="E226" s="9"/>
      <c r="F226" s="9"/>
    </row>
    <row r="227">
      <c r="A227" s="9"/>
      <c r="B227" s="9"/>
      <c r="C227" s="9"/>
      <c r="D227" s="9"/>
      <c r="E227" s="9"/>
      <c r="F227" s="9"/>
    </row>
    <row r="228">
      <c r="A228" s="9"/>
      <c r="B228" s="9"/>
      <c r="C228" s="9"/>
      <c r="D228" s="9"/>
      <c r="E228" s="9"/>
      <c r="F228" s="9"/>
    </row>
    <row r="229">
      <c r="A229" s="9"/>
      <c r="B229" s="9"/>
      <c r="C229" s="9"/>
      <c r="D229" s="9"/>
      <c r="E229" s="9"/>
      <c r="F229" s="9"/>
    </row>
    <row r="230">
      <c r="A230" s="9"/>
      <c r="B230" s="9"/>
      <c r="C230" s="9"/>
      <c r="D230" s="9"/>
      <c r="E230" s="9"/>
      <c r="F230" s="9"/>
    </row>
    <row r="231">
      <c r="A231" s="9"/>
      <c r="B231" s="9"/>
      <c r="C231" s="9"/>
      <c r="D231" s="9"/>
      <c r="E231" s="9"/>
      <c r="F231" s="9"/>
    </row>
    <row r="232">
      <c r="A232" s="9"/>
      <c r="B232" s="9"/>
      <c r="C232" s="9"/>
      <c r="D232" s="9"/>
      <c r="E232" s="9"/>
      <c r="F232" s="9"/>
    </row>
    <row r="233">
      <c r="A233" s="9"/>
      <c r="B233" s="9"/>
      <c r="C233" s="9"/>
      <c r="D233" s="9"/>
      <c r="E233" s="9"/>
      <c r="F233" s="9"/>
    </row>
    <row r="234">
      <c r="A234" s="9"/>
      <c r="B234" s="9"/>
      <c r="C234" s="9"/>
      <c r="D234" s="9"/>
      <c r="E234" s="9"/>
      <c r="F234" s="9"/>
    </row>
    <row r="235">
      <c r="A235" s="9"/>
      <c r="B235" s="9"/>
      <c r="C235" s="9"/>
      <c r="D235" s="9"/>
      <c r="E235" s="9"/>
      <c r="F235" s="9"/>
    </row>
    <row r="236">
      <c r="A236" s="9"/>
      <c r="B236" s="9"/>
      <c r="C236" s="9"/>
      <c r="D236" s="9"/>
      <c r="E236" s="9"/>
      <c r="F236" s="9"/>
    </row>
    <row r="237">
      <c r="A237" s="9"/>
      <c r="B237" s="9"/>
      <c r="C237" s="9"/>
      <c r="D237" s="9"/>
      <c r="E237" s="9"/>
      <c r="F237" s="9"/>
    </row>
    <row r="238">
      <c r="A238" s="9"/>
      <c r="B238" s="9"/>
      <c r="C238" s="9"/>
      <c r="D238" s="9"/>
      <c r="E238" s="9"/>
      <c r="F238" s="9"/>
    </row>
    <row r="239">
      <c r="A239" s="9"/>
      <c r="B239" s="9"/>
      <c r="C239" s="9"/>
      <c r="D239" s="9"/>
      <c r="E239" s="9"/>
      <c r="F239" s="9"/>
    </row>
    <row r="240">
      <c r="A240" s="9"/>
      <c r="B240" s="9"/>
      <c r="C240" s="9"/>
      <c r="D240" s="9"/>
      <c r="E240" s="9"/>
      <c r="F240" s="9"/>
    </row>
    <row r="241">
      <c r="A241" s="9"/>
      <c r="B241" s="9"/>
      <c r="C241" s="9"/>
      <c r="D241" s="9"/>
      <c r="E241" s="9"/>
      <c r="F241" s="9"/>
    </row>
    <row r="242">
      <c r="A242" s="9"/>
      <c r="B242" s="9"/>
      <c r="C242" s="9"/>
      <c r="D242" s="9"/>
      <c r="E242" s="9"/>
      <c r="F242" s="9"/>
    </row>
    <row r="243">
      <c r="A243" s="9"/>
      <c r="B243" s="9"/>
      <c r="C243" s="9"/>
      <c r="D243" s="9"/>
      <c r="E243" s="9"/>
      <c r="F243" s="9"/>
    </row>
    <row r="244">
      <c r="A244" s="9"/>
      <c r="B244" s="9"/>
      <c r="C244" s="9"/>
      <c r="D244" s="9"/>
      <c r="E244" s="9"/>
      <c r="F244" s="9"/>
    </row>
    <row r="245">
      <c r="A245" s="9"/>
      <c r="B245" s="9"/>
      <c r="C245" s="9"/>
      <c r="D245" s="9"/>
      <c r="E245" s="9"/>
      <c r="F245" s="9"/>
    </row>
    <row r="246">
      <c r="A246" s="9"/>
      <c r="B246" s="9"/>
      <c r="C246" s="9"/>
      <c r="D246" s="9"/>
      <c r="E246" s="9"/>
      <c r="F246" s="9"/>
    </row>
    <row r="247">
      <c r="A247" s="9"/>
      <c r="B247" s="9"/>
      <c r="C247" s="9"/>
      <c r="D247" s="9"/>
      <c r="E247" s="9"/>
      <c r="F247" s="9"/>
    </row>
    <row r="248">
      <c r="A248" s="9"/>
      <c r="B248" s="9"/>
      <c r="C248" s="9"/>
      <c r="D248" s="9"/>
      <c r="E248" s="9"/>
      <c r="F248" s="9"/>
    </row>
    <row r="249">
      <c r="A249" s="9"/>
      <c r="B249" s="9"/>
      <c r="C249" s="9"/>
      <c r="D249" s="9"/>
      <c r="E249" s="9"/>
      <c r="F249" s="9"/>
    </row>
    <row r="250">
      <c r="A250" s="9"/>
      <c r="B250" s="9"/>
      <c r="C250" s="9"/>
      <c r="D250" s="9"/>
      <c r="E250" s="9"/>
      <c r="F250" s="9"/>
    </row>
    <row r="251">
      <c r="A251" s="9"/>
      <c r="B251" s="9"/>
      <c r="C251" s="9"/>
      <c r="D251" s="9"/>
      <c r="E251" s="9"/>
      <c r="F251" s="9"/>
    </row>
    <row r="252">
      <c r="A252" s="9"/>
      <c r="B252" s="9"/>
      <c r="C252" s="9"/>
      <c r="D252" s="9"/>
      <c r="E252" s="9"/>
      <c r="F252" s="9"/>
    </row>
    <row r="253">
      <c r="A253" s="9"/>
      <c r="B253" s="9"/>
      <c r="C253" s="9"/>
      <c r="D253" s="9"/>
      <c r="E253" s="9"/>
      <c r="F253" s="9"/>
    </row>
    <row r="254">
      <c r="A254" s="9"/>
      <c r="B254" s="9"/>
      <c r="C254" s="9"/>
      <c r="D254" s="9"/>
      <c r="E254" s="9"/>
      <c r="F254" s="9"/>
    </row>
    <row r="255">
      <c r="A255" s="9"/>
      <c r="B255" s="9"/>
      <c r="C255" s="9"/>
      <c r="D255" s="9"/>
      <c r="E255" s="9"/>
      <c r="F255" s="9"/>
    </row>
    <row r="256">
      <c r="A256" s="9"/>
      <c r="B256" s="9"/>
      <c r="C256" s="9"/>
      <c r="D256" s="9"/>
      <c r="E256" s="9"/>
      <c r="F256" s="9"/>
    </row>
    <row r="257">
      <c r="A257" s="9"/>
      <c r="B257" s="9"/>
      <c r="C257" s="9"/>
      <c r="D257" s="9"/>
      <c r="E257" s="9"/>
      <c r="F257" s="9"/>
    </row>
    <row r="258">
      <c r="A258" s="9"/>
      <c r="B258" s="9"/>
      <c r="C258" s="9"/>
      <c r="D258" s="9"/>
      <c r="E258" s="9"/>
      <c r="F258" s="9"/>
    </row>
    <row r="259">
      <c r="A259" s="9"/>
      <c r="B259" s="9"/>
      <c r="C259" s="9"/>
      <c r="D259" s="9"/>
      <c r="E259" s="9"/>
      <c r="F259" s="9"/>
    </row>
    <row r="260">
      <c r="A260" s="9"/>
      <c r="B260" s="9"/>
      <c r="C260" s="9"/>
      <c r="D260" s="9"/>
      <c r="E260" s="9"/>
      <c r="F260" s="9"/>
    </row>
    <row r="261">
      <c r="A261" s="9"/>
      <c r="B261" s="9"/>
      <c r="C261" s="9"/>
      <c r="D261" s="9"/>
      <c r="E261" s="9"/>
      <c r="F261" s="9"/>
    </row>
    <row r="262">
      <c r="A262" s="9"/>
      <c r="B262" s="9"/>
      <c r="C262" s="9"/>
      <c r="D262" s="9"/>
      <c r="E262" s="9"/>
      <c r="F262" s="9"/>
    </row>
    <row r="263">
      <c r="A263" s="9"/>
      <c r="B263" s="9"/>
      <c r="C263" s="9"/>
      <c r="D263" s="9"/>
      <c r="E263" s="9"/>
      <c r="F263" s="9"/>
    </row>
    <row r="264">
      <c r="A264" s="9"/>
      <c r="B264" s="9"/>
      <c r="C264" s="9"/>
      <c r="D264" s="9"/>
      <c r="E264" s="9"/>
      <c r="F264" s="9"/>
    </row>
    <row r="265">
      <c r="A265" s="9"/>
      <c r="B265" s="9"/>
      <c r="C265" s="9"/>
      <c r="D265" s="9"/>
      <c r="E265" s="9"/>
      <c r="F265" s="9"/>
    </row>
    <row r="266">
      <c r="A266" s="9"/>
      <c r="B266" s="9"/>
      <c r="C266" s="9"/>
      <c r="D266" s="9"/>
      <c r="E266" s="9"/>
      <c r="F266" s="9"/>
    </row>
    <row r="267">
      <c r="A267" s="9"/>
      <c r="B267" s="9"/>
      <c r="C267" s="9"/>
      <c r="D267" s="9"/>
      <c r="E267" s="9"/>
      <c r="F267" s="9"/>
    </row>
    <row r="268">
      <c r="A268" s="9"/>
      <c r="B268" s="9"/>
      <c r="C268" s="9"/>
      <c r="D268" s="9"/>
      <c r="E268" s="9"/>
      <c r="F268" s="9"/>
    </row>
    <row r="269">
      <c r="A269" s="9"/>
      <c r="B269" s="9"/>
      <c r="C269" s="9"/>
      <c r="D269" s="9"/>
      <c r="E269" s="9"/>
      <c r="F269" s="9"/>
    </row>
    <row r="270">
      <c r="A270" s="9"/>
      <c r="B270" s="9"/>
      <c r="C270" s="9"/>
      <c r="D270" s="9"/>
      <c r="E270" s="9"/>
      <c r="F270" s="9"/>
    </row>
    <row r="271">
      <c r="A271" s="9"/>
      <c r="B271" s="9"/>
      <c r="C271" s="9"/>
      <c r="D271" s="9"/>
      <c r="E271" s="9"/>
      <c r="F271" s="9"/>
    </row>
    <row r="272">
      <c r="A272" s="9"/>
      <c r="B272" s="9"/>
      <c r="C272" s="9"/>
      <c r="D272" s="9"/>
      <c r="E272" s="9"/>
      <c r="F272" s="9"/>
    </row>
    <row r="273">
      <c r="A273" s="9"/>
      <c r="B273" s="9"/>
      <c r="C273" s="9"/>
      <c r="D273" s="9"/>
      <c r="E273" s="9"/>
      <c r="F273" s="9"/>
    </row>
    <row r="274">
      <c r="A274" s="9"/>
      <c r="B274" s="9"/>
      <c r="C274" s="9"/>
      <c r="D274" s="9"/>
      <c r="E274" s="9"/>
      <c r="F274" s="9"/>
    </row>
    <row r="275">
      <c r="A275" s="9"/>
      <c r="B275" s="9"/>
      <c r="C275" s="9"/>
      <c r="D275" s="9"/>
      <c r="E275" s="9"/>
      <c r="F275" s="9"/>
    </row>
    <row r="276">
      <c r="A276" s="9"/>
      <c r="B276" s="9"/>
      <c r="C276" s="9"/>
      <c r="D276" s="9"/>
      <c r="E276" s="9"/>
      <c r="F276" s="9"/>
    </row>
    <row r="277">
      <c r="A277" s="9"/>
      <c r="B277" s="9"/>
      <c r="C277" s="9"/>
      <c r="D277" s="9"/>
      <c r="E277" s="9"/>
      <c r="F277" s="9"/>
    </row>
    <row r="278">
      <c r="A278" s="9"/>
      <c r="B278" s="9"/>
      <c r="C278" s="9"/>
      <c r="D278" s="9"/>
      <c r="E278" s="9"/>
      <c r="F278" s="9"/>
    </row>
    <row r="279">
      <c r="A279" s="9"/>
      <c r="B279" s="9"/>
      <c r="C279" s="9"/>
      <c r="D279" s="9"/>
      <c r="E279" s="9"/>
      <c r="F279" s="9"/>
    </row>
    <row r="280">
      <c r="A280" s="9"/>
      <c r="B280" s="9"/>
      <c r="C280" s="9"/>
      <c r="D280" s="9"/>
      <c r="E280" s="9"/>
      <c r="F280" s="9"/>
    </row>
    <row r="281">
      <c r="A281" s="9"/>
      <c r="B281" s="9"/>
      <c r="C281" s="9"/>
      <c r="D281" s="9"/>
      <c r="E281" s="9"/>
      <c r="F281" s="9"/>
    </row>
    <row r="282">
      <c r="A282" s="9"/>
      <c r="B282" s="9"/>
      <c r="C282" s="9"/>
      <c r="D282" s="9"/>
      <c r="E282" s="9"/>
      <c r="F282" s="9"/>
    </row>
    <row r="283">
      <c r="A283" s="9"/>
      <c r="B283" s="9"/>
      <c r="C283" s="9"/>
      <c r="D283" s="9"/>
      <c r="E283" s="9"/>
      <c r="F283" s="9"/>
    </row>
    <row r="284">
      <c r="A284" s="9"/>
      <c r="B284" s="9"/>
      <c r="C284" s="9"/>
      <c r="D284" s="9"/>
      <c r="E284" s="9"/>
      <c r="F284" s="9"/>
    </row>
    <row r="285">
      <c r="A285" s="9"/>
      <c r="B285" s="9"/>
      <c r="C285" s="9"/>
      <c r="D285" s="9"/>
      <c r="E285" s="9"/>
      <c r="F285" s="9"/>
    </row>
    <row r="286">
      <c r="A286" s="9"/>
      <c r="B286" s="9"/>
      <c r="C286" s="9"/>
      <c r="D286" s="9"/>
      <c r="E286" s="9"/>
      <c r="F286" s="9"/>
    </row>
    <row r="287">
      <c r="A287" s="9"/>
      <c r="B287" s="9"/>
      <c r="C287" s="9"/>
      <c r="D287" s="9"/>
      <c r="E287" s="9"/>
      <c r="F287" s="9"/>
    </row>
    <row r="288">
      <c r="A288" s="9"/>
      <c r="B288" s="9"/>
      <c r="C288" s="9"/>
      <c r="D288" s="9"/>
      <c r="E288" s="9"/>
      <c r="F288" s="9"/>
    </row>
    <row r="289">
      <c r="A289" s="9"/>
      <c r="B289" s="9"/>
      <c r="C289" s="9"/>
      <c r="D289" s="9"/>
      <c r="E289" s="9"/>
      <c r="F289" s="9"/>
    </row>
    <row r="290">
      <c r="A290" s="9"/>
      <c r="B290" s="9"/>
      <c r="C290" s="9"/>
      <c r="D290" s="9"/>
      <c r="E290" s="9"/>
      <c r="F290" s="9"/>
    </row>
    <row r="291">
      <c r="A291" s="9"/>
      <c r="B291" s="9"/>
      <c r="C291" s="9"/>
      <c r="D291" s="9"/>
      <c r="E291" s="9"/>
      <c r="F291" s="9"/>
    </row>
    <row r="292">
      <c r="A292" s="9"/>
      <c r="B292" s="9"/>
      <c r="C292" s="9"/>
      <c r="D292" s="9"/>
      <c r="E292" s="9"/>
      <c r="F292" s="9"/>
    </row>
    <row r="293">
      <c r="A293" s="9"/>
      <c r="B293" s="9"/>
      <c r="C293" s="9"/>
      <c r="D293" s="9"/>
      <c r="E293" s="9"/>
      <c r="F293" s="9"/>
    </row>
    <row r="294">
      <c r="A294" s="9"/>
      <c r="B294" s="9"/>
      <c r="C294" s="9"/>
      <c r="D294" s="9"/>
      <c r="E294" s="9"/>
      <c r="F294" s="9"/>
    </row>
    <row r="295">
      <c r="A295" s="9"/>
      <c r="B295" s="9"/>
      <c r="C295" s="9"/>
      <c r="D295" s="9"/>
      <c r="E295" s="9"/>
      <c r="F295" s="9"/>
    </row>
    <row r="296">
      <c r="A296" s="9"/>
      <c r="B296" s="9"/>
      <c r="C296" s="9"/>
      <c r="D296" s="9"/>
      <c r="E296" s="9"/>
      <c r="F296" s="9"/>
    </row>
    <row r="297">
      <c r="A297" s="9"/>
      <c r="B297" s="9"/>
      <c r="C297" s="9"/>
      <c r="D297" s="9"/>
      <c r="E297" s="9"/>
      <c r="F297" s="9"/>
    </row>
    <row r="298">
      <c r="A298" s="9"/>
      <c r="B298" s="9"/>
      <c r="C298" s="9"/>
      <c r="D298" s="9"/>
      <c r="E298" s="9"/>
      <c r="F298" s="9"/>
    </row>
    <row r="299">
      <c r="A299" s="9"/>
      <c r="B299" s="9"/>
      <c r="C299" s="9"/>
      <c r="D299" s="9"/>
      <c r="E299" s="9"/>
      <c r="F299" s="9"/>
    </row>
    <row r="300">
      <c r="A300" s="9"/>
      <c r="B300" s="9"/>
      <c r="C300" s="9"/>
      <c r="D300" s="9"/>
      <c r="E300" s="9"/>
      <c r="F300" s="9"/>
    </row>
    <row r="301">
      <c r="A301" s="9"/>
      <c r="B301" s="9"/>
      <c r="C301" s="9"/>
      <c r="D301" s="9"/>
      <c r="E301" s="9"/>
      <c r="F301" s="9"/>
    </row>
    <row r="302">
      <c r="A302" s="9"/>
      <c r="B302" s="9"/>
      <c r="C302" s="9"/>
      <c r="D302" s="9"/>
      <c r="E302" s="9"/>
      <c r="F302" s="9"/>
    </row>
    <row r="303">
      <c r="A303" s="9"/>
      <c r="B303" s="9"/>
      <c r="C303" s="9"/>
      <c r="D303" s="9"/>
      <c r="E303" s="9"/>
      <c r="F303" s="9"/>
    </row>
    <row r="304">
      <c r="A304" s="9"/>
      <c r="B304" s="9"/>
      <c r="C304" s="9"/>
      <c r="D304" s="9"/>
      <c r="E304" s="9"/>
      <c r="F304" s="9"/>
    </row>
    <row r="305">
      <c r="A305" s="9"/>
      <c r="B305" s="9"/>
      <c r="C305" s="9"/>
      <c r="D305" s="9"/>
      <c r="E305" s="9"/>
      <c r="F305" s="9"/>
    </row>
    <row r="306">
      <c r="A306" s="9"/>
      <c r="B306" s="9"/>
      <c r="C306" s="9"/>
      <c r="D306" s="9"/>
      <c r="E306" s="9"/>
      <c r="F306" s="9"/>
    </row>
    <row r="307">
      <c r="A307" s="9"/>
      <c r="B307" s="9"/>
      <c r="C307" s="9"/>
      <c r="D307" s="9"/>
      <c r="E307" s="9"/>
      <c r="F307" s="9"/>
    </row>
    <row r="308">
      <c r="A308" s="9"/>
      <c r="B308" s="9"/>
      <c r="C308" s="9"/>
      <c r="D308" s="9"/>
      <c r="E308" s="9"/>
      <c r="F308" s="9"/>
    </row>
    <row r="309">
      <c r="A309" s="9"/>
      <c r="B309" s="9"/>
      <c r="C309" s="9"/>
      <c r="D309" s="9"/>
      <c r="E309" s="9"/>
      <c r="F309" s="9"/>
    </row>
    <row r="310">
      <c r="A310" s="9"/>
      <c r="B310" s="9"/>
      <c r="C310" s="9"/>
      <c r="D310" s="9"/>
      <c r="E310" s="9"/>
      <c r="F310" s="9"/>
    </row>
    <row r="311">
      <c r="A311" s="9"/>
      <c r="B311" s="9"/>
      <c r="C311" s="9"/>
      <c r="D311" s="9"/>
      <c r="E311" s="9"/>
      <c r="F311" s="9"/>
    </row>
    <row r="312">
      <c r="A312" s="9"/>
      <c r="B312" s="9"/>
      <c r="C312" s="9"/>
      <c r="D312" s="9"/>
      <c r="E312" s="9"/>
      <c r="F312" s="9"/>
    </row>
    <row r="313">
      <c r="A313" s="9"/>
      <c r="B313" s="9"/>
      <c r="C313" s="9"/>
      <c r="D313" s="9"/>
      <c r="E313" s="9"/>
      <c r="F313" s="9"/>
    </row>
    <row r="314">
      <c r="A314" s="9"/>
      <c r="B314" s="9"/>
      <c r="C314" s="9"/>
      <c r="D314" s="9"/>
      <c r="E314" s="9"/>
      <c r="F314" s="9"/>
    </row>
    <row r="315">
      <c r="A315" s="9"/>
      <c r="B315" s="9"/>
      <c r="C315" s="9"/>
      <c r="D315" s="9"/>
      <c r="E315" s="9"/>
      <c r="F315" s="9"/>
    </row>
    <row r="316">
      <c r="A316" s="9"/>
      <c r="B316" s="9"/>
      <c r="C316" s="9"/>
      <c r="D316" s="9"/>
      <c r="E316" s="9"/>
      <c r="F316" s="9"/>
    </row>
    <row r="317">
      <c r="A317" s="9"/>
      <c r="B317" s="9"/>
      <c r="C317" s="9"/>
      <c r="D317" s="9"/>
      <c r="E317" s="9"/>
      <c r="F317" s="9"/>
    </row>
    <row r="318">
      <c r="A318" s="9"/>
      <c r="B318" s="9"/>
      <c r="C318" s="9"/>
      <c r="D318" s="9"/>
      <c r="E318" s="9"/>
      <c r="F318" s="9"/>
    </row>
    <row r="319">
      <c r="A319" s="9"/>
      <c r="B319" s="9"/>
      <c r="C319" s="9"/>
      <c r="D319" s="9"/>
      <c r="E319" s="9"/>
      <c r="F319" s="9"/>
    </row>
    <row r="320">
      <c r="A320" s="9"/>
      <c r="B320" s="9"/>
      <c r="C320" s="9"/>
      <c r="D320" s="9"/>
      <c r="E320" s="9"/>
      <c r="F320" s="9"/>
    </row>
    <row r="321">
      <c r="A321" s="9"/>
      <c r="B321" s="9"/>
      <c r="C321" s="9"/>
      <c r="D321" s="9"/>
      <c r="E321" s="9"/>
      <c r="F321" s="9"/>
    </row>
    <row r="322">
      <c r="A322" s="9"/>
      <c r="B322" s="9"/>
      <c r="C322" s="9"/>
      <c r="D322" s="9"/>
      <c r="E322" s="9"/>
      <c r="F322" s="9"/>
    </row>
    <row r="323">
      <c r="A323" s="9"/>
      <c r="B323" s="9"/>
      <c r="C323" s="9"/>
      <c r="D323" s="9"/>
      <c r="E323" s="9"/>
      <c r="F323" s="9"/>
    </row>
    <row r="324">
      <c r="A324" s="9"/>
      <c r="B324" s="9"/>
      <c r="C324" s="9"/>
      <c r="D324" s="9"/>
      <c r="E324" s="9"/>
      <c r="F324" s="9"/>
    </row>
    <row r="325">
      <c r="A325" s="9"/>
      <c r="B325" s="9"/>
      <c r="C325" s="9"/>
      <c r="D325" s="9"/>
      <c r="E325" s="9"/>
      <c r="F325" s="9"/>
    </row>
    <row r="326">
      <c r="A326" s="9"/>
      <c r="B326" s="9"/>
      <c r="C326" s="9"/>
      <c r="D326" s="9"/>
      <c r="E326" s="9"/>
      <c r="F326" s="9"/>
    </row>
    <row r="327">
      <c r="A327" s="9"/>
      <c r="B327" s="9"/>
      <c r="C327" s="9"/>
      <c r="D327" s="9"/>
      <c r="E327" s="9"/>
      <c r="F327" s="9"/>
    </row>
    <row r="328">
      <c r="A328" s="9"/>
      <c r="B328" s="9"/>
      <c r="C328" s="9"/>
      <c r="D328" s="9"/>
      <c r="E328" s="9"/>
      <c r="F328" s="9"/>
    </row>
    <row r="329">
      <c r="A329" s="9"/>
      <c r="B329" s="9"/>
      <c r="C329" s="9"/>
      <c r="D329" s="9"/>
      <c r="E329" s="9"/>
      <c r="F329" s="9"/>
    </row>
    <row r="330">
      <c r="A330" s="9"/>
      <c r="B330" s="9"/>
      <c r="C330" s="9"/>
      <c r="D330" s="9"/>
      <c r="E330" s="9"/>
      <c r="F330" s="9"/>
    </row>
    <row r="331">
      <c r="A331" s="9"/>
      <c r="B331" s="9"/>
      <c r="C331" s="9"/>
      <c r="D331" s="9"/>
      <c r="E331" s="9"/>
      <c r="F331" s="9"/>
    </row>
    <row r="332">
      <c r="A332" s="9"/>
      <c r="B332" s="9"/>
      <c r="C332" s="9"/>
      <c r="D332" s="9"/>
      <c r="E332" s="9"/>
      <c r="F332" s="9"/>
    </row>
    <row r="333">
      <c r="A333" s="9"/>
      <c r="B333" s="9"/>
      <c r="C333" s="9"/>
      <c r="D333" s="9"/>
      <c r="E333" s="9"/>
      <c r="F333" s="9"/>
    </row>
    <row r="334">
      <c r="A334" s="9"/>
      <c r="B334" s="9"/>
      <c r="C334" s="9"/>
      <c r="D334" s="9"/>
      <c r="E334" s="9"/>
      <c r="F334" s="9"/>
    </row>
    <row r="335">
      <c r="A335" s="9"/>
      <c r="B335" s="9"/>
      <c r="C335" s="9"/>
      <c r="D335" s="9"/>
      <c r="E335" s="9"/>
      <c r="F335" s="9"/>
    </row>
    <row r="336">
      <c r="A336" s="9"/>
      <c r="B336" s="9"/>
      <c r="C336" s="9"/>
      <c r="D336" s="9"/>
      <c r="E336" s="9"/>
      <c r="F336" s="9"/>
    </row>
    <row r="337">
      <c r="A337" s="9"/>
      <c r="B337" s="9"/>
      <c r="C337" s="9"/>
      <c r="D337" s="9"/>
      <c r="E337" s="9"/>
      <c r="F337" s="9"/>
    </row>
    <row r="338">
      <c r="A338" s="9"/>
      <c r="B338" s="9"/>
      <c r="C338" s="9"/>
      <c r="D338" s="9"/>
      <c r="E338" s="9"/>
      <c r="F338" s="9"/>
    </row>
    <row r="339">
      <c r="A339" s="9"/>
      <c r="B339" s="9"/>
      <c r="C339" s="9"/>
      <c r="D339" s="9"/>
      <c r="E339" s="9"/>
      <c r="F339" s="9"/>
    </row>
    <row r="340">
      <c r="A340" s="9"/>
      <c r="B340" s="9"/>
      <c r="C340" s="9"/>
      <c r="D340" s="9"/>
      <c r="E340" s="9"/>
      <c r="F340" s="9"/>
    </row>
    <row r="341">
      <c r="A341" s="9"/>
      <c r="B341" s="9"/>
      <c r="C341" s="9"/>
      <c r="D341" s="9"/>
      <c r="E341" s="9"/>
      <c r="F341" s="9"/>
    </row>
    <row r="342">
      <c r="A342" s="9"/>
      <c r="B342" s="9"/>
      <c r="C342" s="9"/>
      <c r="D342" s="9"/>
      <c r="E342" s="9"/>
      <c r="F342" s="9"/>
    </row>
    <row r="343">
      <c r="A343" s="9"/>
      <c r="B343" s="9"/>
      <c r="C343" s="9"/>
      <c r="D343" s="9"/>
      <c r="E343" s="9"/>
      <c r="F343" s="9"/>
    </row>
    <row r="344">
      <c r="A344" s="9"/>
      <c r="B344" s="9"/>
      <c r="C344" s="9"/>
      <c r="D344" s="9"/>
      <c r="E344" s="9"/>
      <c r="F344" s="9"/>
    </row>
    <row r="345">
      <c r="A345" s="9"/>
      <c r="B345" s="9"/>
      <c r="C345" s="9"/>
      <c r="D345" s="9"/>
      <c r="E345" s="9"/>
      <c r="F345" s="9"/>
    </row>
    <row r="346">
      <c r="A346" s="9"/>
      <c r="B346" s="9"/>
      <c r="C346" s="9"/>
      <c r="D346" s="9"/>
      <c r="E346" s="9"/>
      <c r="F346" s="9"/>
    </row>
    <row r="347">
      <c r="A347" s="9"/>
      <c r="B347" s="9"/>
      <c r="C347" s="9"/>
      <c r="D347" s="9"/>
      <c r="E347" s="9"/>
      <c r="F347" s="9"/>
    </row>
    <row r="348">
      <c r="A348" s="9"/>
      <c r="B348" s="9"/>
      <c r="C348" s="9"/>
      <c r="D348" s="9"/>
      <c r="E348" s="9"/>
      <c r="F348" s="9"/>
    </row>
    <row r="349">
      <c r="A349" s="9"/>
      <c r="B349" s="9"/>
      <c r="C349" s="9"/>
      <c r="D349" s="9"/>
      <c r="E349" s="9"/>
      <c r="F349" s="9"/>
    </row>
    <row r="350">
      <c r="A350" s="9"/>
      <c r="B350" s="9"/>
      <c r="C350" s="9"/>
      <c r="D350" s="9"/>
      <c r="E350" s="9"/>
      <c r="F350" s="9"/>
    </row>
    <row r="351">
      <c r="A351" s="9"/>
      <c r="B351" s="9"/>
      <c r="C351" s="9"/>
      <c r="D351" s="9"/>
      <c r="E351" s="9"/>
      <c r="F351" s="9"/>
    </row>
    <row r="352">
      <c r="A352" s="9"/>
      <c r="B352" s="9"/>
      <c r="C352" s="9"/>
      <c r="D352" s="9"/>
      <c r="E352" s="9"/>
      <c r="F352" s="9"/>
    </row>
    <row r="353">
      <c r="A353" s="9"/>
      <c r="B353" s="9"/>
      <c r="C353" s="9"/>
      <c r="D353" s="9"/>
      <c r="E353" s="9"/>
      <c r="F353" s="9"/>
    </row>
    <row r="354">
      <c r="A354" s="9"/>
      <c r="B354" s="9"/>
      <c r="C354" s="9"/>
      <c r="D354" s="9"/>
      <c r="E354" s="9"/>
      <c r="F354" s="9"/>
    </row>
    <row r="355">
      <c r="A355" s="9"/>
      <c r="B355" s="9"/>
      <c r="C355" s="9"/>
      <c r="D355" s="9"/>
      <c r="E355" s="9"/>
      <c r="F355" s="9"/>
    </row>
    <row r="356">
      <c r="A356" s="9"/>
      <c r="B356" s="9"/>
      <c r="C356" s="9"/>
      <c r="D356" s="9"/>
      <c r="E356" s="9"/>
      <c r="F356" s="9"/>
    </row>
    <row r="357">
      <c r="A357" s="9"/>
      <c r="B357" s="9"/>
      <c r="C357" s="9"/>
      <c r="D357" s="9"/>
      <c r="E357" s="9"/>
      <c r="F357" s="9"/>
    </row>
    <row r="358">
      <c r="A358" s="9"/>
      <c r="B358" s="9"/>
      <c r="C358" s="9"/>
      <c r="D358" s="9"/>
      <c r="E358" s="9"/>
      <c r="F358" s="9"/>
    </row>
    <row r="359">
      <c r="A359" s="9"/>
      <c r="B359" s="9"/>
      <c r="C359" s="9"/>
      <c r="D359" s="9"/>
      <c r="E359" s="9"/>
      <c r="F359" s="9"/>
    </row>
    <row r="360">
      <c r="A360" s="9"/>
      <c r="B360" s="9"/>
      <c r="C360" s="9"/>
      <c r="D360" s="9"/>
      <c r="E360" s="9"/>
      <c r="F360" s="9"/>
    </row>
    <row r="361">
      <c r="A361" s="9"/>
      <c r="B361" s="9"/>
      <c r="C361" s="9"/>
      <c r="D361" s="9"/>
      <c r="E361" s="9"/>
      <c r="F361" s="9"/>
    </row>
    <row r="362">
      <c r="A362" s="9"/>
      <c r="B362" s="9"/>
      <c r="C362" s="9"/>
      <c r="D362" s="9"/>
      <c r="E362" s="9"/>
      <c r="F362" s="9"/>
    </row>
    <row r="363">
      <c r="A363" s="9"/>
      <c r="B363" s="9"/>
      <c r="C363" s="9"/>
      <c r="D363" s="9"/>
      <c r="E363" s="9"/>
      <c r="F363" s="9"/>
    </row>
    <row r="364">
      <c r="A364" s="9"/>
      <c r="B364" s="9"/>
      <c r="C364" s="9"/>
      <c r="D364" s="9"/>
      <c r="E364" s="9"/>
      <c r="F364" s="9"/>
    </row>
    <row r="365">
      <c r="A365" s="9"/>
      <c r="B365" s="9"/>
      <c r="C365" s="9"/>
      <c r="D365" s="9"/>
      <c r="E365" s="9"/>
      <c r="F365" s="9"/>
    </row>
    <row r="366">
      <c r="A366" s="9"/>
      <c r="B366" s="9"/>
      <c r="C366" s="9"/>
      <c r="D366" s="9"/>
      <c r="E366" s="9"/>
      <c r="F366" s="9"/>
    </row>
    <row r="367">
      <c r="A367" s="9"/>
      <c r="B367" s="9"/>
      <c r="C367" s="9"/>
      <c r="D367" s="9"/>
      <c r="E367" s="9"/>
      <c r="F367" s="9"/>
    </row>
    <row r="368">
      <c r="A368" s="9"/>
      <c r="B368" s="9"/>
      <c r="C368" s="9"/>
      <c r="D368" s="9"/>
      <c r="E368" s="9"/>
      <c r="F368" s="9"/>
    </row>
    <row r="369">
      <c r="A369" s="9"/>
      <c r="B369" s="9"/>
      <c r="C369" s="9"/>
      <c r="D369" s="9"/>
      <c r="E369" s="9"/>
      <c r="F369" s="9"/>
    </row>
    <row r="370">
      <c r="A370" s="9"/>
      <c r="B370" s="9"/>
      <c r="C370" s="9"/>
      <c r="D370" s="9"/>
      <c r="E370" s="9"/>
      <c r="F370" s="9"/>
    </row>
    <row r="371">
      <c r="A371" s="9"/>
      <c r="B371" s="9"/>
      <c r="C371" s="9"/>
      <c r="D371" s="9"/>
      <c r="E371" s="9"/>
      <c r="F371" s="9"/>
    </row>
    <row r="372">
      <c r="A372" s="9"/>
      <c r="B372" s="9"/>
      <c r="C372" s="9"/>
      <c r="D372" s="9"/>
      <c r="E372" s="9"/>
      <c r="F372" s="9"/>
    </row>
    <row r="373">
      <c r="A373" s="9"/>
      <c r="B373" s="9"/>
      <c r="C373" s="9"/>
      <c r="D373" s="9"/>
      <c r="E373" s="9"/>
      <c r="F373" s="9"/>
    </row>
    <row r="374">
      <c r="A374" s="9"/>
      <c r="B374" s="9"/>
      <c r="C374" s="9"/>
      <c r="D374" s="9"/>
      <c r="E374" s="9"/>
      <c r="F374" s="9"/>
    </row>
    <row r="375">
      <c r="A375" s="9"/>
      <c r="B375" s="9"/>
      <c r="C375" s="9"/>
      <c r="D375" s="9"/>
      <c r="E375" s="9"/>
      <c r="F375" s="9"/>
    </row>
    <row r="376">
      <c r="A376" s="9"/>
      <c r="B376" s="9"/>
      <c r="C376" s="9"/>
      <c r="D376" s="9"/>
      <c r="E376" s="9"/>
      <c r="F376" s="9"/>
    </row>
    <row r="377">
      <c r="A377" s="9"/>
      <c r="B377" s="9"/>
      <c r="C377" s="9"/>
      <c r="D377" s="9"/>
      <c r="E377" s="9"/>
      <c r="F377" s="9"/>
    </row>
    <row r="378">
      <c r="A378" s="9"/>
      <c r="B378" s="9"/>
      <c r="C378" s="9"/>
      <c r="D378" s="9"/>
      <c r="E378" s="9"/>
      <c r="F378" s="9"/>
    </row>
    <row r="379">
      <c r="A379" s="9"/>
      <c r="B379" s="9"/>
      <c r="C379" s="9"/>
      <c r="D379" s="9"/>
      <c r="E379" s="9"/>
      <c r="F379" s="9"/>
    </row>
    <row r="380">
      <c r="A380" s="9"/>
      <c r="B380" s="9"/>
      <c r="C380" s="9"/>
      <c r="D380" s="9"/>
      <c r="E380" s="9"/>
      <c r="F380" s="9"/>
    </row>
    <row r="381">
      <c r="A381" s="9"/>
      <c r="B381" s="9"/>
      <c r="C381" s="9"/>
      <c r="D381" s="9"/>
      <c r="E381" s="9"/>
      <c r="F381" s="9"/>
    </row>
    <row r="382">
      <c r="A382" s="9"/>
      <c r="B382" s="9"/>
      <c r="C382" s="9"/>
      <c r="D382" s="9"/>
      <c r="E382" s="9"/>
      <c r="F382" s="9"/>
    </row>
    <row r="383">
      <c r="A383" s="9"/>
      <c r="B383" s="9"/>
      <c r="C383" s="9"/>
      <c r="D383" s="9"/>
      <c r="E383" s="9"/>
      <c r="F383" s="9"/>
    </row>
    <row r="384">
      <c r="A384" s="9"/>
      <c r="B384" s="9"/>
      <c r="C384" s="9"/>
      <c r="D384" s="9"/>
      <c r="E384" s="9"/>
      <c r="F384" s="9"/>
    </row>
    <row r="385">
      <c r="A385" s="9"/>
      <c r="B385" s="9"/>
      <c r="C385" s="9"/>
      <c r="D385" s="9"/>
      <c r="E385" s="9"/>
      <c r="F385" s="9"/>
    </row>
    <row r="386">
      <c r="A386" s="9"/>
      <c r="B386" s="9"/>
      <c r="C386" s="9"/>
      <c r="D386" s="9"/>
      <c r="E386" s="9"/>
      <c r="F386" s="9"/>
    </row>
    <row r="387">
      <c r="A387" s="9"/>
      <c r="B387" s="9"/>
      <c r="C387" s="9"/>
      <c r="D387" s="9"/>
      <c r="E387" s="9"/>
      <c r="F387" s="9"/>
    </row>
    <row r="388">
      <c r="A388" s="9"/>
      <c r="B388" s="9"/>
      <c r="C388" s="9"/>
      <c r="D388" s="9"/>
      <c r="E388" s="9"/>
      <c r="F388" s="9"/>
    </row>
    <row r="389">
      <c r="A389" s="9"/>
      <c r="B389" s="9"/>
      <c r="C389" s="9"/>
      <c r="D389" s="9"/>
      <c r="E389" s="9"/>
      <c r="F389" s="9"/>
    </row>
    <row r="390">
      <c r="A390" s="9"/>
      <c r="B390" s="9"/>
      <c r="C390" s="9"/>
      <c r="D390" s="9"/>
      <c r="E390" s="9"/>
      <c r="F390" s="9"/>
    </row>
    <row r="391">
      <c r="A391" s="9"/>
      <c r="B391" s="9"/>
      <c r="C391" s="9"/>
      <c r="D391" s="9"/>
      <c r="E391" s="9"/>
      <c r="F391" s="9"/>
    </row>
    <row r="392">
      <c r="A392" s="9"/>
      <c r="B392" s="9"/>
      <c r="C392" s="9"/>
      <c r="D392" s="9"/>
      <c r="E392" s="9"/>
      <c r="F392" s="9"/>
    </row>
    <row r="393">
      <c r="A393" s="9"/>
      <c r="B393" s="9"/>
      <c r="C393" s="9"/>
      <c r="D393" s="9"/>
      <c r="E393" s="9"/>
      <c r="F393" s="9"/>
    </row>
    <row r="394">
      <c r="A394" s="9"/>
      <c r="B394" s="9"/>
      <c r="C394" s="9"/>
      <c r="D394" s="9"/>
      <c r="E394" s="9"/>
      <c r="F394" s="9"/>
    </row>
    <row r="395">
      <c r="A395" s="9"/>
      <c r="B395" s="9"/>
      <c r="C395" s="9"/>
      <c r="D395" s="9"/>
      <c r="E395" s="9"/>
      <c r="F395" s="9"/>
    </row>
    <row r="396">
      <c r="A396" s="9"/>
      <c r="B396" s="9"/>
      <c r="C396" s="9"/>
      <c r="D396" s="9"/>
      <c r="E396" s="9"/>
      <c r="F396" s="9"/>
    </row>
    <row r="397">
      <c r="A397" s="9"/>
      <c r="B397" s="9"/>
      <c r="C397" s="9"/>
      <c r="D397" s="9"/>
      <c r="E397" s="9"/>
      <c r="F397" s="9"/>
    </row>
    <row r="398">
      <c r="A398" s="9"/>
      <c r="B398" s="9"/>
      <c r="C398" s="9"/>
      <c r="D398" s="9"/>
      <c r="E398" s="9"/>
      <c r="F398" s="9"/>
    </row>
    <row r="399">
      <c r="A399" s="9"/>
      <c r="B399" s="9"/>
      <c r="C399" s="9"/>
      <c r="D399" s="9"/>
      <c r="E399" s="9"/>
      <c r="F399" s="9"/>
    </row>
    <row r="400">
      <c r="A400" s="9"/>
      <c r="B400" s="9"/>
      <c r="C400" s="9"/>
      <c r="D400" s="9"/>
      <c r="E400" s="9"/>
      <c r="F400" s="9"/>
    </row>
    <row r="401">
      <c r="A401" s="9"/>
      <c r="B401" s="9"/>
      <c r="C401" s="9"/>
      <c r="D401" s="9"/>
      <c r="E401" s="9"/>
      <c r="F401" s="9"/>
    </row>
    <row r="402">
      <c r="A402" s="9"/>
      <c r="B402" s="9"/>
      <c r="C402" s="9"/>
      <c r="D402" s="9"/>
      <c r="E402" s="9"/>
      <c r="F402" s="9"/>
    </row>
    <row r="403">
      <c r="A403" s="9"/>
      <c r="B403" s="9"/>
      <c r="C403" s="9"/>
      <c r="D403" s="9"/>
      <c r="E403" s="9"/>
      <c r="F403" s="9"/>
    </row>
    <row r="404">
      <c r="A404" s="9"/>
      <c r="B404" s="9"/>
      <c r="C404" s="9"/>
      <c r="D404" s="9"/>
      <c r="E404" s="9"/>
      <c r="F404" s="9"/>
    </row>
    <row r="405">
      <c r="A405" s="9"/>
      <c r="B405" s="9"/>
      <c r="C405" s="9"/>
      <c r="D405" s="9"/>
      <c r="E405" s="9"/>
      <c r="F405" s="9"/>
    </row>
    <row r="406">
      <c r="A406" s="9"/>
      <c r="B406" s="9"/>
      <c r="C406" s="9"/>
      <c r="D406" s="9"/>
      <c r="E406" s="9"/>
      <c r="F406" s="9"/>
    </row>
    <row r="407">
      <c r="A407" s="9"/>
      <c r="B407" s="9"/>
      <c r="C407" s="9"/>
      <c r="D407" s="9"/>
      <c r="E407" s="9"/>
      <c r="F407" s="9"/>
    </row>
    <row r="408">
      <c r="A408" s="9"/>
      <c r="B408" s="9"/>
      <c r="C408" s="9"/>
      <c r="D408" s="9"/>
      <c r="E408" s="9"/>
      <c r="F408" s="9"/>
    </row>
    <row r="409">
      <c r="A409" s="9"/>
      <c r="B409" s="9"/>
      <c r="C409" s="9"/>
      <c r="D409" s="9"/>
      <c r="E409" s="9"/>
      <c r="F409" s="9"/>
    </row>
    <row r="410">
      <c r="A410" s="9"/>
      <c r="B410" s="9"/>
      <c r="C410" s="9"/>
      <c r="D410" s="9"/>
      <c r="E410" s="9"/>
      <c r="F410" s="9"/>
    </row>
    <row r="411">
      <c r="A411" s="9"/>
      <c r="B411" s="9"/>
      <c r="C411" s="9"/>
      <c r="D411" s="9"/>
      <c r="E411" s="9"/>
      <c r="F411" s="9"/>
    </row>
    <row r="412">
      <c r="A412" s="9"/>
      <c r="B412" s="9"/>
      <c r="C412" s="9"/>
      <c r="D412" s="9"/>
      <c r="E412" s="9"/>
      <c r="F412" s="9"/>
    </row>
    <row r="413">
      <c r="A413" s="9"/>
      <c r="B413" s="9"/>
      <c r="C413" s="9"/>
      <c r="D413" s="9"/>
      <c r="E413" s="9"/>
      <c r="F413" s="9"/>
    </row>
    <row r="414">
      <c r="A414" s="9"/>
      <c r="B414" s="9"/>
      <c r="C414" s="9"/>
      <c r="D414" s="9"/>
      <c r="E414" s="9"/>
      <c r="F414" s="9"/>
    </row>
    <row r="415">
      <c r="A415" s="9"/>
      <c r="B415" s="9"/>
      <c r="C415" s="9"/>
      <c r="D415" s="9"/>
      <c r="E415" s="9"/>
      <c r="F415" s="9"/>
    </row>
    <row r="416">
      <c r="A416" s="9"/>
      <c r="B416" s="9"/>
      <c r="C416" s="9"/>
      <c r="D416" s="9"/>
      <c r="E416" s="9"/>
      <c r="F416" s="9"/>
    </row>
    <row r="417">
      <c r="A417" s="9"/>
      <c r="B417" s="9"/>
      <c r="C417" s="9"/>
      <c r="D417" s="9"/>
      <c r="E417" s="9"/>
      <c r="F417" s="9"/>
    </row>
    <row r="418">
      <c r="A418" s="9"/>
      <c r="B418" s="9"/>
      <c r="C418" s="9"/>
      <c r="D418" s="9"/>
      <c r="E418" s="9"/>
      <c r="F418" s="9"/>
    </row>
    <row r="419">
      <c r="A419" s="9"/>
      <c r="B419" s="9"/>
      <c r="C419" s="9"/>
      <c r="D419" s="9"/>
      <c r="E419" s="9"/>
      <c r="F419" s="9"/>
    </row>
    <row r="420">
      <c r="A420" s="9"/>
      <c r="B420" s="9"/>
      <c r="C420" s="9"/>
      <c r="D420" s="9"/>
      <c r="E420" s="9"/>
      <c r="F420" s="9"/>
    </row>
    <row r="421">
      <c r="A421" s="9"/>
      <c r="B421" s="9"/>
      <c r="C421" s="9"/>
      <c r="D421" s="9"/>
      <c r="E421" s="9"/>
      <c r="F421" s="9"/>
    </row>
    <row r="422">
      <c r="A422" s="9"/>
      <c r="B422" s="9"/>
      <c r="C422" s="9"/>
      <c r="D422" s="9"/>
      <c r="E422" s="9"/>
      <c r="F422" s="9"/>
    </row>
    <row r="423">
      <c r="A423" s="9"/>
      <c r="B423" s="9"/>
      <c r="C423" s="9"/>
      <c r="D423" s="9"/>
      <c r="E423" s="9"/>
      <c r="F423" s="9"/>
    </row>
    <row r="424">
      <c r="A424" s="9"/>
      <c r="B424" s="9"/>
      <c r="C424" s="9"/>
      <c r="D424" s="9"/>
      <c r="E424" s="9"/>
      <c r="F424" s="9"/>
    </row>
    <row r="425">
      <c r="A425" s="9"/>
      <c r="B425" s="9"/>
      <c r="C425" s="9"/>
      <c r="D425" s="9"/>
      <c r="E425" s="9"/>
      <c r="F425" s="9"/>
    </row>
    <row r="426">
      <c r="A426" s="9"/>
      <c r="B426" s="9"/>
      <c r="C426" s="9"/>
      <c r="D426" s="9"/>
      <c r="E426" s="9"/>
      <c r="F426" s="9"/>
    </row>
    <row r="427">
      <c r="A427" s="9"/>
      <c r="B427" s="9"/>
      <c r="C427" s="9"/>
      <c r="D427" s="9"/>
      <c r="E427" s="9"/>
      <c r="F427" s="9"/>
    </row>
    <row r="428">
      <c r="A428" s="9"/>
      <c r="B428" s="9"/>
      <c r="C428" s="9"/>
      <c r="D428" s="9"/>
      <c r="E428" s="9"/>
      <c r="F428" s="9"/>
    </row>
    <row r="429">
      <c r="A429" s="9"/>
      <c r="B429" s="9"/>
      <c r="C429" s="9"/>
      <c r="D429" s="9"/>
      <c r="E429" s="9"/>
      <c r="F429" s="9"/>
    </row>
    <row r="430">
      <c r="A430" s="9"/>
      <c r="B430" s="9"/>
      <c r="C430" s="9"/>
      <c r="D430" s="9"/>
      <c r="E430" s="9"/>
      <c r="F430" s="9"/>
    </row>
    <row r="431">
      <c r="A431" s="9"/>
      <c r="B431" s="9"/>
      <c r="C431" s="9"/>
      <c r="D431" s="9"/>
      <c r="E431" s="9"/>
      <c r="F431" s="9"/>
    </row>
    <row r="432">
      <c r="A432" s="9"/>
      <c r="B432" s="9"/>
      <c r="C432" s="9"/>
      <c r="D432" s="9"/>
      <c r="E432" s="9"/>
      <c r="F432" s="9"/>
    </row>
    <row r="433">
      <c r="A433" s="9"/>
      <c r="B433" s="9"/>
      <c r="C433" s="9"/>
      <c r="D433" s="9"/>
      <c r="E433" s="9"/>
      <c r="F433" s="9"/>
    </row>
    <row r="434">
      <c r="A434" s="9"/>
      <c r="B434" s="9"/>
      <c r="C434" s="9"/>
      <c r="D434" s="9"/>
      <c r="E434" s="9"/>
      <c r="F434" s="9"/>
    </row>
    <row r="435">
      <c r="A435" s="9"/>
      <c r="B435" s="9"/>
      <c r="C435" s="9"/>
      <c r="D435" s="9"/>
      <c r="E435" s="9"/>
      <c r="F435" s="9"/>
    </row>
    <row r="436">
      <c r="A436" s="9"/>
      <c r="B436" s="9"/>
      <c r="C436" s="9"/>
      <c r="D436" s="9"/>
      <c r="E436" s="9"/>
      <c r="F436" s="9"/>
    </row>
    <row r="437">
      <c r="A437" s="9"/>
      <c r="B437" s="9"/>
      <c r="C437" s="9"/>
      <c r="D437" s="9"/>
      <c r="E437" s="9"/>
      <c r="F437" s="9"/>
    </row>
    <row r="438">
      <c r="A438" s="9"/>
      <c r="B438" s="9"/>
      <c r="C438" s="9"/>
      <c r="D438" s="9"/>
      <c r="E438" s="9"/>
      <c r="F438" s="9"/>
    </row>
    <row r="439">
      <c r="A439" s="9"/>
      <c r="B439" s="9"/>
      <c r="C439" s="9"/>
      <c r="D439" s="9"/>
      <c r="E439" s="9"/>
      <c r="F439" s="9"/>
    </row>
    <row r="440">
      <c r="A440" s="9"/>
      <c r="B440" s="9"/>
      <c r="C440" s="9"/>
      <c r="D440" s="9"/>
      <c r="E440" s="9"/>
      <c r="F440" s="9"/>
    </row>
    <row r="441">
      <c r="A441" s="9"/>
      <c r="B441" s="9"/>
      <c r="C441" s="9"/>
      <c r="D441" s="9"/>
      <c r="E441" s="9"/>
      <c r="F441" s="9"/>
    </row>
    <row r="442">
      <c r="A442" s="9"/>
      <c r="B442" s="9"/>
      <c r="C442" s="9"/>
      <c r="D442" s="9"/>
      <c r="E442" s="9"/>
      <c r="F442" s="9"/>
    </row>
    <row r="443">
      <c r="A443" s="9"/>
      <c r="B443" s="9"/>
      <c r="C443" s="9"/>
      <c r="D443" s="9"/>
      <c r="E443" s="9"/>
      <c r="F443" s="9"/>
    </row>
    <row r="444">
      <c r="A444" s="9"/>
      <c r="B444" s="9"/>
      <c r="C444" s="9"/>
      <c r="D444" s="9"/>
      <c r="E444" s="9"/>
      <c r="F444" s="9"/>
    </row>
    <row r="445">
      <c r="A445" s="9"/>
      <c r="B445" s="9"/>
      <c r="C445" s="9"/>
      <c r="D445" s="9"/>
      <c r="E445" s="9"/>
      <c r="F445" s="9"/>
    </row>
    <row r="446">
      <c r="A446" s="9"/>
      <c r="B446" s="9"/>
      <c r="C446" s="9"/>
      <c r="D446" s="9"/>
      <c r="E446" s="9"/>
      <c r="F446" s="9"/>
    </row>
    <row r="447">
      <c r="A447" s="9"/>
      <c r="B447" s="9"/>
      <c r="C447" s="9"/>
      <c r="D447" s="9"/>
      <c r="E447" s="9"/>
      <c r="F447" s="9"/>
    </row>
    <row r="448">
      <c r="A448" s="9"/>
      <c r="B448" s="9"/>
      <c r="C448" s="9"/>
      <c r="D448" s="9"/>
      <c r="E448" s="9"/>
      <c r="F448" s="9"/>
    </row>
    <row r="449">
      <c r="A449" s="9"/>
      <c r="B449" s="9"/>
      <c r="C449" s="9"/>
      <c r="D449" s="9"/>
      <c r="E449" s="9"/>
      <c r="F449" s="9"/>
    </row>
    <row r="450">
      <c r="A450" s="9"/>
      <c r="B450" s="9"/>
      <c r="C450" s="9"/>
      <c r="D450" s="9"/>
      <c r="E450" s="9"/>
      <c r="F450" s="9"/>
    </row>
    <row r="451">
      <c r="A451" s="9"/>
      <c r="B451" s="9"/>
      <c r="C451" s="9"/>
      <c r="D451" s="9"/>
      <c r="E451" s="9"/>
      <c r="F451" s="9"/>
    </row>
    <row r="452">
      <c r="A452" s="9"/>
      <c r="B452" s="9"/>
      <c r="C452" s="9"/>
      <c r="D452" s="9"/>
      <c r="E452" s="9"/>
      <c r="F452" s="9"/>
    </row>
    <row r="453">
      <c r="A453" s="9"/>
      <c r="B453" s="9"/>
      <c r="C453" s="9"/>
      <c r="D453" s="9"/>
      <c r="E453" s="9"/>
      <c r="F453" s="9"/>
    </row>
    <row r="454">
      <c r="A454" s="9"/>
      <c r="B454" s="9"/>
      <c r="C454" s="9"/>
      <c r="D454" s="9"/>
      <c r="E454" s="9"/>
      <c r="F454" s="9"/>
    </row>
    <row r="455">
      <c r="A455" s="9"/>
      <c r="B455" s="9"/>
      <c r="C455" s="9"/>
      <c r="D455" s="9"/>
      <c r="E455" s="9"/>
      <c r="F455" s="9"/>
    </row>
    <row r="456">
      <c r="A456" s="9"/>
      <c r="B456" s="9"/>
      <c r="C456" s="9"/>
      <c r="D456" s="9"/>
      <c r="E456" s="9"/>
      <c r="F456" s="9"/>
    </row>
    <row r="457">
      <c r="A457" s="9"/>
      <c r="B457" s="9"/>
      <c r="C457" s="9"/>
      <c r="D457" s="9"/>
      <c r="E457" s="9"/>
      <c r="F457" s="9"/>
    </row>
    <row r="458">
      <c r="A458" s="9"/>
      <c r="B458" s="9"/>
      <c r="C458" s="9"/>
      <c r="D458" s="9"/>
      <c r="E458" s="9"/>
      <c r="F458" s="9"/>
    </row>
    <row r="459">
      <c r="A459" s="9"/>
      <c r="B459" s="9"/>
      <c r="C459" s="9"/>
      <c r="D459" s="9"/>
      <c r="E459" s="9"/>
      <c r="F459" s="9"/>
    </row>
    <row r="460">
      <c r="A460" s="9"/>
      <c r="B460" s="9"/>
      <c r="C460" s="9"/>
      <c r="D460" s="9"/>
      <c r="E460" s="9"/>
      <c r="F460" s="9"/>
    </row>
    <row r="461">
      <c r="A461" s="9"/>
      <c r="B461" s="9"/>
      <c r="C461" s="9"/>
      <c r="D461" s="9"/>
      <c r="E461" s="9"/>
      <c r="F461" s="9"/>
    </row>
    <row r="462">
      <c r="A462" s="9"/>
      <c r="B462" s="9"/>
      <c r="C462" s="9"/>
      <c r="D462" s="9"/>
      <c r="E462" s="9"/>
      <c r="F462" s="9"/>
    </row>
    <row r="463">
      <c r="A463" s="9"/>
      <c r="B463" s="9"/>
      <c r="C463" s="9"/>
      <c r="D463" s="9"/>
      <c r="E463" s="9"/>
      <c r="F463" s="9"/>
    </row>
    <row r="464">
      <c r="A464" s="9"/>
      <c r="B464" s="9"/>
      <c r="C464" s="9"/>
      <c r="D464" s="9"/>
      <c r="E464" s="9"/>
      <c r="F464" s="9"/>
    </row>
    <row r="465">
      <c r="A465" s="9"/>
      <c r="B465" s="9"/>
      <c r="C465" s="9"/>
      <c r="D465" s="9"/>
      <c r="E465" s="9"/>
      <c r="F465" s="9"/>
    </row>
    <row r="466">
      <c r="A466" s="9"/>
      <c r="B466" s="9"/>
      <c r="C466" s="9"/>
      <c r="D466" s="9"/>
      <c r="E466" s="9"/>
      <c r="F466" s="9"/>
    </row>
    <row r="467">
      <c r="A467" s="9"/>
      <c r="B467" s="9"/>
      <c r="C467" s="9"/>
      <c r="D467" s="9"/>
      <c r="E467" s="9"/>
      <c r="F467" s="9"/>
    </row>
    <row r="468">
      <c r="A468" s="9"/>
      <c r="B468" s="9"/>
      <c r="C468" s="9"/>
      <c r="D468" s="9"/>
      <c r="E468" s="9"/>
      <c r="F468" s="9"/>
    </row>
    <row r="469">
      <c r="A469" s="9"/>
      <c r="B469" s="9"/>
      <c r="C469" s="9"/>
      <c r="D469" s="9"/>
      <c r="E469" s="9"/>
      <c r="F469" s="9"/>
    </row>
    <row r="470">
      <c r="A470" s="9"/>
      <c r="B470" s="9"/>
      <c r="C470" s="9"/>
      <c r="D470" s="9"/>
      <c r="E470" s="9"/>
      <c r="F470" s="9"/>
    </row>
    <row r="471">
      <c r="A471" s="9"/>
      <c r="B471" s="9"/>
      <c r="C471" s="9"/>
      <c r="D471" s="9"/>
      <c r="E471" s="9"/>
      <c r="F471" s="9"/>
    </row>
    <row r="472">
      <c r="A472" s="9"/>
      <c r="B472" s="9"/>
      <c r="C472" s="9"/>
      <c r="D472" s="9"/>
      <c r="E472" s="9"/>
      <c r="F472" s="9"/>
    </row>
    <row r="473">
      <c r="A473" s="9"/>
      <c r="B473" s="9"/>
      <c r="C473" s="9"/>
      <c r="D473" s="9"/>
      <c r="E473" s="9"/>
      <c r="F473" s="9"/>
    </row>
    <row r="474">
      <c r="A474" s="9"/>
      <c r="B474" s="9"/>
      <c r="C474" s="9"/>
      <c r="D474" s="9"/>
      <c r="E474" s="9"/>
      <c r="F474" s="9"/>
    </row>
    <row r="475">
      <c r="A475" s="9"/>
      <c r="B475" s="9"/>
      <c r="C475" s="9"/>
      <c r="D475" s="9"/>
      <c r="E475" s="9"/>
      <c r="F475" s="9"/>
    </row>
    <row r="476">
      <c r="A476" s="9"/>
      <c r="B476" s="9"/>
      <c r="C476" s="9"/>
      <c r="D476" s="9"/>
      <c r="E476" s="9"/>
      <c r="F476" s="9"/>
    </row>
    <row r="477">
      <c r="A477" s="9"/>
      <c r="B477" s="9"/>
      <c r="C477" s="9"/>
      <c r="D477" s="9"/>
      <c r="E477" s="9"/>
      <c r="F477" s="9"/>
    </row>
    <row r="478">
      <c r="A478" s="9"/>
      <c r="B478" s="9"/>
      <c r="C478" s="9"/>
      <c r="D478" s="9"/>
      <c r="E478" s="9"/>
      <c r="F478" s="9"/>
    </row>
    <row r="479">
      <c r="A479" s="9"/>
      <c r="B479" s="9"/>
      <c r="C479" s="9"/>
      <c r="D479" s="9"/>
      <c r="E479" s="9"/>
      <c r="F479" s="9"/>
    </row>
    <row r="480">
      <c r="A480" s="9"/>
      <c r="B480" s="9"/>
      <c r="C480" s="9"/>
      <c r="D480" s="9"/>
      <c r="E480" s="9"/>
      <c r="F480" s="9"/>
    </row>
    <row r="481">
      <c r="A481" s="9"/>
      <c r="B481" s="9"/>
      <c r="C481" s="9"/>
      <c r="D481" s="9"/>
      <c r="E481" s="9"/>
      <c r="F481" s="9"/>
    </row>
    <row r="482">
      <c r="A482" s="9"/>
      <c r="B482" s="9"/>
      <c r="C482" s="9"/>
      <c r="D482" s="9"/>
      <c r="E482" s="9"/>
      <c r="F482" s="9"/>
    </row>
    <row r="483">
      <c r="A483" s="9"/>
      <c r="B483" s="9"/>
      <c r="C483" s="9"/>
      <c r="D483" s="9"/>
      <c r="E483" s="9"/>
      <c r="F483" s="9"/>
    </row>
    <row r="484">
      <c r="A484" s="9"/>
      <c r="B484" s="9"/>
      <c r="C484" s="9"/>
      <c r="D484" s="9"/>
      <c r="E484" s="9"/>
      <c r="F484" s="9"/>
    </row>
    <row r="485">
      <c r="A485" s="9"/>
      <c r="B485" s="9"/>
      <c r="C485" s="9"/>
      <c r="D485" s="9"/>
      <c r="E485" s="9"/>
      <c r="F485" s="9"/>
    </row>
    <row r="486">
      <c r="A486" s="9"/>
      <c r="B486" s="9"/>
      <c r="C486" s="9"/>
      <c r="D486" s="9"/>
      <c r="E486" s="9"/>
      <c r="F486" s="9"/>
    </row>
    <row r="487">
      <c r="A487" s="9"/>
      <c r="B487" s="9"/>
      <c r="C487" s="9"/>
      <c r="D487" s="9"/>
      <c r="E487" s="9"/>
      <c r="F487" s="9"/>
    </row>
    <row r="488">
      <c r="A488" s="9"/>
      <c r="B488" s="9"/>
      <c r="C488" s="9"/>
      <c r="D488" s="9"/>
      <c r="E488" s="9"/>
      <c r="F488" s="9"/>
    </row>
    <row r="489">
      <c r="A489" s="9"/>
      <c r="B489" s="9"/>
      <c r="C489" s="9"/>
      <c r="D489" s="9"/>
      <c r="E489" s="9"/>
      <c r="F489" s="9"/>
    </row>
    <row r="490">
      <c r="A490" s="9"/>
      <c r="B490" s="9"/>
      <c r="C490" s="9"/>
      <c r="D490" s="9"/>
      <c r="E490" s="9"/>
      <c r="F490" s="9"/>
    </row>
    <row r="491">
      <c r="A491" s="9"/>
      <c r="B491" s="9"/>
      <c r="C491" s="9"/>
      <c r="D491" s="9"/>
      <c r="E491" s="9"/>
      <c r="F491" s="9"/>
    </row>
    <row r="492">
      <c r="A492" s="9"/>
      <c r="B492" s="9"/>
      <c r="C492" s="9"/>
      <c r="D492" s="9"/>
      <c r="E492" s="9"/>
      <c r="F492" s="9"/>
    </row>
    <row r="493">
      <c r="A493" s="9"/>
      <c r="B493" s="9"/>
      <c r="C493" s="9"/>
      <c r="D493" s="9"/>
      <c r="E493" s="9"/>
      <c r="F493" s="9"/>
    </row>
    <row r="494">
      <c r="A494" s="9"/>
      <c r="B494" s="9"/>
      <c r="C494" s="9"/>
      <c r="D494" s="9"/>
      <c r="E494" s="9"/>
      <c r="F494" s="9"/>
    </row>
    <row r="495">
      <c r="A495" s="9"/>
      <c r="B495" s="9"/>
      <c r="C495" s="9"/>
      <c r="D495" s="9"/>
      <c r="E495" s="9"/>
      <c r="F495" s="9"/>
    </row>
    <row r="496">
      <c r="A496" s="9"/>
      <c r="B496" s="9"/>
      <c r="C496" s="9"/>
      <c r="D496" s="9"/>
      <c r="E496" s="9"/>
      <c r="F496" s="9"/>
    </row>
    <row r="497">
      <c r="A497" s="9"/>
      <c r="B497" s="9"/>
      <c r="C497" s="9"/>
      <c r="D497" s="9"/>
      <c r="E497" s="9"/>
      <c r="F497" s="9"/>
    </row>
    <row r="498">
      <c r="A498" s="9"/>
      <c r="B498" s="9"/>
      <c r="C498" s="9"/>
      <c r="D498" s="9"/>
      <c r="E498" s="9"/>
      <c r="F498" s="9"/>
    </row>
    <row r="499">
      <c r="A499" s="9"/>
      <c r="B499" s="9"/>
      <c r="C499" s="9"/>
      <c r="D499" s="9"/>
      <c r="E499" s="9"/>
      <c r="F499" s="9"/>
    </row>
    <row r="500">
      <c r="A500" s="9"/>
      <c r="B500" s="9"/>
      <c r="C500" s="9"/>
      <c r="D500" s="9"/>
      <c r="E500" s="9"/>
      <c r="F500" s="9"/>
    </row>
    <row r="501">
      <c r="A501" s="9"/>
      <c r="B501" s="9"/>
      <c r="C501" s="9"/>
      <c r="D501" s="9"/>
      <c r="E501" s="9"/>
      <c r="F501" s="9"/>
    </row>
    <row r="502">
      <c r="A502" s="9"/>
      <c r="B502" s="9"/>
      <c r="C502" s="9"/>
      <c r="D502" s="9"/>
      <c r="E502" s="9"/>
      <c r="F502" s="9"/>
    </row>
    <row r="503">
      <c r="A503" s="9"/>
      <c r="B503" s="9"/>
      <c r="C503" s="9"/>
      <c r="D503" s="9"/>
      <c r="E503" s="9"/>
      <c r="F503" s="9"/>
    </row>
    <row r="504">
      <c r="A504" s="9"/>
      <c r="B504" s="9"/>
      <c r="C504" s="9"/>
      <c r="D504" s="9"/>
      <c r="E504" s="9"/>
      <c r="F504" s="9"/>
    </row>
    <row r="505">
      <c r="A505" s="9"/>
      <c r="B505" s="9"/>
      <c r="C505" s="9"/>
      <c r="D505" s="9"/>
      <c r="E505" s="9"/>
      <c r="F505" s="9"/>
    </row>
    <row r="506">
      <c r="A506" s="9"/>
      <c r="B506" s="9"/>
      <c r="C506" s="9"/>
      <c r="D506" s="9"/>
      <c r="E506" s="9"/>
      <c r="F506" s="9"/>
    </row>
    <row r="507">
      <c r="A507" s="9"/>
      <c r="B507" s="9"/>
      <c r="C507" s="9"/>
      <c r="D507" s="9"/>
      <c r="E507" s="9"/>
      <c r="F507" s="9"/>
    </row>
    <row r="508">
      <c r="A508" s="9"/>
      <c r="B508" s="9"/>
      <c r="C508" s="9"/>
      <c r="D508" s="9"/>
      <c r="E508" s="9"/>
      <c r="F508" s="9"/>
    </row>
    <row r="509">
      <c r="A509" s="9"/>
      <c r="B509" s="9"/>
      <c r="C509" s="9"/>
      <c r="D509" s="9"/>
      <c r="E509" s="9"/>
      <c r="F509" s="9"/>
    </row>
    <row r="510">
      <c r="A510" s="9"/>
      <c r="B510" s="9"/>
      <c r="C510" s="9"/>
      <c r="D510" s="9"/>
      <c r="E510" s="9"/>
      <c r="F510" s="9"/>
    </row>
    <row r="511">
      <c r="A511" s="9"/>
      <c r="B511" s="9"/>
      <c r="C511" s="9"/>
      <c r="D511" s="9"/>
      <c r="E511" s="9"/>
      <c r="F511" s="9"/>
    </row>
    <row r="512">
      <c r="A512" s="9"/>
      <c r="B512" s="9"/>
      <c r="C512" s="9"/>
      <c r="D512" s="9"/>
      <c r="E512" s="9"/>
      <c r="F512" s="9"/>
    </row>
    <row r="513">
      <c r="A513" s="9"/>
      <c r="B513" s="9"/>
      <c r="C513" s="9"/>
      <c r="D513" s="9"/>
      <c r="E513" s="9"/>
      <c r="F513" s="9"/>
    </row>
    <row r="514">
      <c r="A514" s="9"/>
      <c r="B514" s="9"/>
      <c r="C514" s="9"/>
      <c r="D514" s="9"/>
      <c r="E514" s="9"/>
      <c r="F514" s="9"/>
    </row>
    <row r="515">
      <c r="A515" s="9"/>
      <c r="B515" s="9"/>
      <c r="C515" s="9"/>
      <c r="D515" s="9"/>
      <c r="E515" s="9"/>
      <c r="F515" s="9"/>
    </row>
    <row r="516">
      <c r="A516" s="9"/>
      <c r="B516" s="9"/>
      <c r="C516" s="9"/>
      <c r="D516" s="9"/>
      <c r="E516" s="9"/>
      <c r="F516" s="9"/>
    </row>
    <row r="517">
      <c r="A517" s="9"/>
      <c r="B517" s="9"/>
      <c r="C517" s="9"/>
      <c r="D517" s="9"/>
      <c r="E517" s="9"/>
      <c r="F517" s="9"/>
    </row>
    <row r="518">
      <c r="A518" s="9"/>
      <c r="B518" s="9"/>
      <c r="C518" s="9"/>
      <c r="D518" s="9"/>
      <c r="E518" s="9"/>
      <c r="F518" s="9"/>
    </row>
    <row r="519">
      <c r="A519" s="9"/>
      <c r="B519" s="9"/>
      <c r="C519" s="9"/>
      <c r="D519" s="9"/>
      <c r="E519" s="9"/>
      <c r="F519" s="9"/>
    </row>
    <row r="520">
      <c r="A520" s="9"/>
      <c r="B520" s="9"/>
      <c r="C520" s="9"/>
      <c r="D520" s="9"/>
      <c r="E520" s="9"/>
      <c r="F520" s="9"/>
    </row>
    <row r="521">
      <c r="A521" s="9"/>
      <c r="B521" s="9"/>
      <c r="C521" s="9"/>
      <c r="D521" s="9"/>
      <c r="E521" s="9"/>
      <c r="F521" s="9"/>
    </row>
    <row r="522">
      <c r="A522" s="9"/>
      <c r="B522" s="9"/>
      <c r="C522" s="9"/>
      <c r="D522" s="9"/>
      <c r="E522" s="9"/>
      <c r="F522" s="9"/>
    </row>
    <row r="523">
      <c r="A523" s="9"/>
      <c r="B523" s="9"/>
      <c r="C523" s="9"/>
      <c r="D523" s="9"/>
      <c r="E523" s="9"/>
      <c r="F523" s="9"/>
    </row>
    <row r="524">
      <c r="A524" s="9"/>
      <c r="B524" s="9"/>
      <c r="C524" s="9"/>
      <c r="D524" s="9"/>
      <c r="E524" s="9"/>
      <c r="F524" s="9"/>
    </row>
    <row r="525">
      <c r="A525" s="9"/>
      <c r="B525" s="9"/>
      <c r="C525" s="9"/>
      <c r="D525" s="9"/>
      <c r="E525" s="9"/>
      <c r="F525" s="9"/>
    </row>
    <row r="526">
      <c r="A526" s="9"/>
      <c r="B526" s="9"/>
      <c r="C526" s="9"/>
      <c r="D526" s="9"/>
      <c r="E526" s="9"/>
      <c r="F526" s="9"/>
    </row>
    <row r="527">
      <c r="A527" s="9"/>
      <c r="B527" s="9"/>
      <c r="C527" s="9"/>
      <c r="D527" s="9"/>
      <c r="E527" s="9"/>
      <c r="F527" s="9"/>
    </row>
    <row r="528">
      <c r="A528" s="9"/>
      <c r="B528" s="9"/>
      <c r="C528" s="9"/>
      <c r="D528" s="9"/>
      <c r="E528" s="9"/>
      <c r="F528" s="9"/>
    </row>
    <row r="529">
      <c r="A529" s="9"/>
      <c r="B529" s="9"/>
      <c r="C529" s="9"/>
      <c r="D529" s="9"/>
      <c r="E529" s="9"/>
      <c r="F529" s="9"/>
    </row>
    <row r="530">
      <c r="A530" s="9"/>
      <c r="B530" s="9"/>
      <c r="C530" s="9"/>
      <c r="D530" s="9"/>
      <c r="E530" s="9"/>
      <c r="F530" s="9"/>
    </row>
    <row r="531">
      <c r="A531" s="9"/>
      <c r="B531" s="9"/>
      <c r="C531" s="9"/>
      <c r="D531" s="9"/>
      <c r="E531" s="9"/>
      <c r="F531" s="9"/>
    </row>
    <row r="532">
      <c r="A532" s="9"/>
      <c r="B532" s="9"/>
      <c r="C532" s="9"/>
      <c r="D532" s="9"/>
      <c r="E532" s="9"/>
      <c r="F532" s="9"/>
    </row>
    <row r="533">
      <c r="A533" s="9"/>
      <c r="B533" s="9"/>
      <c r="C533" s="9"/>
      <c r="D533" s="9"/>
      <c r="E533" s="9"/>
      <c r="F533" s="9"/>
    </row>
    <row r="534">
      <c r="A534" s="9"/>
      <c r="B534" s="9"/>
      <c r="C534" s="9"/>
      <c r="D534" s="9"/>
      <c r="E534" s="9"/>
      <c r="F534" s="9"/>
    </row>
    <row r="535">
      <c r="A535" s="9"/>
      <c r="B535" s="9"/>
      <c r="C535" s="9"/>
      <c r="D535" s="9"/>
      <c r="E535" s="9"/>
      <c r="F535" s="9"/>
    </row>
    <row r="536">
      <c r="A536" s="9"/>
      <c r="B536" s="9"/>
      <c r="C536" s="9"/>
      <c r="D536" s="9"/>
      <c r="E536" s="9"/>
      <c r="F536" s="9"/>
    </row>
    <row r="537">
      <c r="A537" s="9"/>
      <c r="B537" s="9"/>
      <c r="C537" s="9"/>
      <c r="D537" s="9"/>
      <c r="E537" s="9"/>
      <c r="F537" s="9"/>
    </row>
    <row r="538">
      <c r="A538" s="9"/>
      <c r="B538" s="9"/>
      <c r="C538" s="9"/>
      <c r="D538" s="9"/>
      <c r="E538" s="9"/>
      <c r="F538" s="9"/>
    </row>
    <row r="539">
      <c r="A539" s="9"/>
      <c r="B539" s="9"/>
      <c r="C539" s="9"/>
      <c r="D539" s="9"/>
      <c r="E539" s="9"/>
      <c r="F539" s="9"/>
    </row>
    <row r="540">
      <c r="A540" s="9"/>
      <c r="B540" s="9"/>
      <c r="C540" s="9"/>
      <c r="D540" s="9"/>
      <c r="E540" s="9"/>
      <c r="F540" s="9"/>
    </row>
    <row r="541">
      <c r="A541" s="9"/>
      <c r="B541" s="9"/>
      <c r="C541" s="9"/>
      <c r="D541" s="9"/>
      <c r="E541" s="9"/>
      <c r="F541" s="9"/>
    </row>
    <row r="542">
      <c r="A542" s="9"/>
      <c r="B542" s="9"/>
      <c r="C542" s="9"/>
      <c r="D542" s="9"/>
      <c r="E542" s="9"/>
      <c r="F542" s="9"/>
    </row>
    <row r="543">
      <c r="A543" s="9"/>
      <c r="B543" s="9"/>
      <c r="C543" s="9"/>
      <c r="D543" s="9"/>
      <c r="E543" s="9"/>
      <c r="F543" s="9"/>
    </row>
    <row r="544">
      <c r="A544" s="9"/>
      <c r="B544" s="9"/>
      <c r="C544" s="9"/>
      <c r="D544" s="9"/>
      <c r="E544" s="9"/>
      <c r="F544" s="9"/>
    </row>
    <row r="545">
      <c r="A545" s="9"/>
      <c r="B545" s="9"/>
      <c r="C545" s="9"/>
      <c r="D545" s="9"/>
      <c r="E545" s="9"/>
      <c r="F545" s="9"/>
    </row>
    <row r="546">
      <c r="A546" s="9"/>
      <c r="B546" s="9"/>
      <c r="C546" s="9"/>
      <c r="D546" s="9"/>
      <c r="E546" s="9"/>
      <c r="F546" s="9"/>
    </row>
    <row r="547">
      <c r="A547" s="9"/>
      <c r="B547" s="9"/>
      <c r="C547" s="9"/>
      <c r="D547" s="9"/>
      <c r="E547" s="9"/>
      <c r="F547" s="9"/>
    </row>
    <row r="548">
      <c r="A548" s="9"/>
      <c r="B548" s="9"/>
      <c r="C548" s="9"/>
      <c r="D548" s="9"/>
      <c r="E548" s="9"/>
      <c r="F548" s="9"/>
    </row>
    <row r="549">
      <c r="A549" s="9"/>
      <c r="B549" s="9"/>
      <c r="C549" s="9"/>
      <c r="D549" s="9"/>
      <c r="E549" s="9"/>
      <c r="F549" s="9"/>
    </row>
    <row r="550">
      <c r="A550" s="9"/>
      <c r="B550" s="9"/>
      <c r="C550" s="9"/>
      <c r="D550" s="9"/>
      <c r="E550" s="9"/>
      <c r="F550" s="9"/>
    </row>
    <row r="551">
      <c r="A551" s="9"/>
      <c r="B551" s="9"/>
      <c r="C551" s="9"/>
      <c r="D551" s="9"/>
      <c r="E551" s="9"/>
      <c r="F551" s="9"/>
    </row>
    <row r="552">
      <c r="A552" s="9"/>
      <c r="B552" s="9"/>
      <c r="C552" s="9"/>
      <c r="D552" s="9"/>
      <c r="E552" s="9"/>
      <c r="F552" s="9"/>
    </row>
    <row r="553">
      <c r="A553" s="9"/>
      <c r="B553" s="9"/>
      <c r="C553" s="9"/>
      <c r="D553" s="9"/>
      <c r="E553" s="9"/>
      <c r="F553" s="9"/>
    </row>
    <row r="554">
      <c r="A554" s="9"/>
      <c r="B554" s="9"/>
      <c r="C554" s="9"/>
      <c r="D554" s="9"/>
      <c r="E554" s="9"/>
      <c r="F554" s="9"/>
    </row>
    <row r="555">
      <c r="A555" s="9"/>
      <c r="B555" s="9"/>
      <c r="C555" s="9"/>
      <c r="D555" s="9"/>
      <c r="E555" s="9"/>
      <c r="F555" s="9"/>
    </row>
    <row r="556">
      <c r="A556" s="9"/>
      <c r="B556" s="9"/>
      <c r="C556" s="9"/>
      <c r="D556" s="9"/>
      <c r="E556" s="9"/>
      <c r="F556" s="9"/>
    </row>
    <row r="557">
      <c r="A557" s="9"/>
      <c r="B557" s="9"/>
      <c r="C557" s="9"/>
      <c r="D557" s="9"/>
      <c r="E557" s="9"/>
      <c r="F557" s="9"/>
    </row>
    <row r="558">
      <c r="A558" s="9"/>
      <c r="B558" s="9"/>
      <c r="C558" s="9"/>
      <c r="D558" s="9"/>
      <c r="E558" s="9"/>
      <c r="F558" s="9"/>
    </row>
    <row r="559">
      <c r="A559" s="9"/>
      <c r="B559" s="9"/>
      <c r="C559" s="9"/>
      <c r="D559" s="9"/>
      <c r="E559" s="9"/>
      <c r="F559" s="9"/>
    </row>
    <row r="560">
      <c r="A560" s="9"/>
      <c r="B560" s="9"/>
      <c r="C560" s="9"/>
      <c r="D560" s="9"/>
      <c r="E560" s="9"/>
      <c r="F560" s="9"/>
    </row>
    <row r="561">
      <c r="A561" s="9"/>
      <c r="B561" s="9"/>
      <c r="C561" s="9"/>
      <c r="D561" s="9"/>
      <c r="E561" s="9"/>
      <c r="F561" s="9"/>
    </row>
    <row r="562">
      <c r="A562" s="9"/>
      <c r="B562" s="9"/>
      <c r="C562" s="9"/>
      <c r="D562" s="9"/>
      <c r="E562" s="9"/>
      <c r="F562" s="9"/>
    </row>
    <row r="563">
      <c r="A563" s="9"/>
      <c r="B563" s="9"/>
      <c r="C563" s="9"/>
      <c r="D563" s="9"/>
      <c r="E563" s="9"/>
      <c r="F563" s="9"/>
    </row>
    <row r="564">
      <c r="A564" s="9"/>
      <c r="B564" s="9"/>
      <c r="C564" s="9"/>
      <c r="D564" s="9"/>
      <c r="E564" s="9"/>
      <c r="F564" s="9"/>
    </row>
    <row r="565">
      <c r="A565" s="9"/>
      <c r="B565" s="9"/>
      <c r="C565" s="9"/>
      <c r="D565" s="9"/>
      <c r="E565" s="9"/>
      <c r="F565" s="9"/>
    </row>
    <row r="566">
      <c r="A566" s="9"/>
      <c r="B566" s="9"/>
      <c r="C566" s="9"/>
      <c r="D566" s="9"/>
      <c r="E566" s="9"/>
      <c r="F566" s="9"/>
    </row>
    <row r="567">
      <c r="A567" s="9"/>
      <c r="B567" s="9"/>
      <c r="C567" s="9"/>
      <c r="D567" s="9"/>
      <c r="E567" s="9"/>
      <c r="F567" s="9"/>
    </row>
    <row r="568">
      <c r="A568" s="9"/>
      <c r="B568" s="9"/>
      <c r="C568" s="9"/>
      <c r="D568" s="9"/>
      <c r="E568" s="9"/>
      <c r="F568" s="9"/>
    </row>
    <row r="569">
      <c r="A569" s="9"/>
      <c r="B569" s="9"/>
      <c r="C569" s="9"/>
      <c r="D569" s="9"/>
      <c r="E569" s="9"/>
      <c r="F569" s="9"/>
    </row>
    <row r="570">
      <c r="A570" s="9"/>
      <c r="B570" s="9"/>
      <c r="C570" s="9"/>
      <c r="D570" s="9"/>
      <c r="E570" s="9"/>
      <c r="F570" s="9"/>
    </row>
    <row r="571">
      <c r="A571" s="9"/>
      <c r="B571" s="9"/>
      <c r="C571" s="9"/>
      <c r="D571" s="9"/>
      <c r="E571" s="9"/>
      <c r="F571" s="9"/>
    </row>
    <row r="572">
      <c r="A572" s="9"/>
      <c r="B572" s="9"/>
      <c r="C572" s="9"/>
      <c r="D572" s="9"/>
      <c r="E572" s="9"/>
      <c r="F572" s="9"/>
    </row>
    <row r="573">
      <c r="A573" s="9"/>
      <c r="B573" s="9"/>
      <c r="C573" s="9"/>
      <c r="D573" s="9"/>
      <c r="E573" s="9"/>
      <c r="F573" s="9"/>
    </row>
    <row r="574">
      <c r="A574" s="9"/>
      <c r="B574" s="9"/>
      <c r="C574" s="9"/>
      <c r="D574" s="9"/>
      <c r="E574" s="9"/>
      <c r="F574" s="9"/>
    </row>
    <row r="575">
      <c r="A575" s="9"/>
      <c r="B575" s="9"/>
      <c r="C575" s="9"/>
      <c r="D575" s="9"/>
      <c r="E575" s="9"/>
      <c r="F575" s="9"/>
    </row>
    <row r="576">
      <c r="A576" s="9"/>
      <c r="B576" s="9"/>
      <c r="C576" s="9"/>
      <c r="D576" s="9"/>
      <c r="E576" s="9"/>
      <c r="F576" s="9"/>
    </row>
    <row r="577">
      <c r="A577" s="9"/>
      <c r="B577" s="9"/>
      <c r="C577" s="9"/>
      <c r="D577" s="9"/>
      <c r="E577" s="9"/>
      <c r="F577" s="9"/>
    </row>
    <row r="578">
      <c r="A578" s="9"/>
      <c r="B578" s="9"/>
      <c r="C578" s="9"/>
      <c r="D578" s="9"/>
      <c r="E578" s="9"/>
      <c r="F578" s="9"/>
    </row>
    <row r="579">
      <c r="A579" s="9"/>
      <c r="B579" s="9"/>
      <c r="C579" s="9"/>
      <c r="D579" s="9"/>
      <c r="E579" s="9"/>
      <c r="F579" s="9"/>
    </row>
    <row r="580">
      <c r="A580" s="9"/>
      <c r="B580" s="9"/>
      <c r="C580" s="9"/>
      <c r="D580" s="9"/>
      <c r="E580" s="9"/>
      <c r="F580" s="9"/>
    </row>
    <row r="581">
      <c r="A581" s="9"/>
      <c r="B581" s="9"/>
      <c r="C581" s="9"/>
      <c r="D581" s="9"/>
      <c r="E581" s="9"/>
      <c r="F581" s="9"/>
    </row>
    <row r="582">
      <c r="A582" s="9"/>
      <c r="B582" s="9"/>
      <c r="C582" s="9"/>
      <c r="D582" s="9"/>
      <c r="E582" s="9"/>
      <c r="F582" s="9"/>
    </row>
    <row r="583">
      <c r="A583" s="9"/>
      <c r="B583" s="9"/>
      <c r="C583" s="9"/>
      <c r="D583" s="9"/>
      <c r="E583" s="9"/>
      <c r="F583" s="9"/>
    </row>
    <row r="584">
      <c r="A584" s="9"/>
      <c r="B584" s="9"/>
      <c r="C584" s="9"/>
      <c r="D584" s="9"/>
      <c r="E584" s="9"/>
      <c r="F584" s="9"/>
    </row>
    <row r="585">
      <c r="A585" s="9"/>
      <c r="B585" s="9"/>
      <c r="C585" s="9"/>
      <c r="D585" s="9"/>
      <c r="E585" s="9"/>
      <c r="F585" s="9"/>
    </row>
    <row r="586">
      <c r="A586" s="9"/>
      <c r="B586" s="9"/>
      <c r="C586" s="9"/>
      <c r="D586" s="9"/>
      <c r="E586" s="9"/>
      <c r="F586" s="9"/>
    </row>
    <row r="587">
      <c r="A587" s="9"/>
      <c r="B587" s="9"/>
      <c r="C587" s="9"/>
      <c r="D587" s="9"/>
      <c r="E587" s="9"/>
      <c r="F587" s="9"/>
    </row>
    <row r="588">
      <c r="A588" s="9"/>
      <c r="B588" s="9"/>
      <c r="C588" s="9"/>
      <c r="D588" s="9"/>
      <c r="E588" s="9"/>
      <c r="F588" s="9"/>
    </row>
    <row r="589">
      <c r="A589" s="9"/>
      <c r="B589" s="9"/>
      <c r="C589" s="9"/>
      <c r="D589" s="9"/>
      <c r="E589" s="9"/>
      <c r="F589" s="9"/>
    </row>
    <row r="590">
      <c r="A590" s="9"/>
      <c r="B590" s="9"/>
      <c r="C590" s="9"/>
      <c r="D590" s="9"/>
      <c r="E590" s="9"/>
      <c r="F590" s="9"/>
    </row>
    <row r="591">
      <c r="A591" s="9"/>
      <c r="B591" s="9"/>
      <c r="C591" s="9"/>
      <c r="D591" s="9"/>
      <c r="E591" s="9"/>
      <c r="F591" s="9"/>
    </row>
    <row r="592">
      <c r="A592" s="9"/>
      <c r="B592" s="9"/>
      <c r="C592" s="9"/>
      <c r="D592" s="9"/>
      <c r="E592" s="9"/>
      <c r="F592" s="9"/>
    </row>
    <row r="593">
      <c r="A593" s="9"/>
      <c r="B593" s="9"/>
      <c r="C593" s="9"/>
      <c r="D593" s="9"/>
      <c r="E593" s="9"/>
      <c r="F593" s="9"/>
    </row>
    <row r="594">
      <c r="A594" s="9"/>
      <c r="B594" s="9"/>
      <c r="C594" s="9"/>
      <c r="D594" s="9"/>
      <c r="E594" s="9"/>
      <c r="F594" s="9"/>
    </row>
    <row r="595">
      <c r="A595" s="9"/>
      <c r="B595" s="9"/>
      <c r="C595" s="9"/>
      <c r="D595" s="9"/>
      <c r="E595" s="9"/>
      <c r="F595" s="9"/>
    </row>
    <row r="596">
      <c r="A596" s="9"/>
      <c r="B596" s="9"/>
      <c r="C596" s="9"/>
      <c r="D596" s="9"/>
      <c r="E596" s="9"/>
      <c r="F596" s="9"/>
    </row>
    <row r="597">
      <c r="A597" s="9"/>
      <c r="B597" s="9"/>
      <c r="C597" s="9"/>
      <c r="D597" s="9"/>
      <c r="E597" s="9"/>
      <c r="F597" s="9"/>
    </row>
    <row r="598">
      <c r="A598" s="9"/>
      <c r="B598" s="9"/>
      <c r="C598" s="9"/>
      <c r="D598" s="9"/>
      <c r="E598" s="9"/>
      <c r="F598" s="9"/>
    </row>
    <row r="599">
      <c r="A599" s="9"/>
      <c r="B599" s="9"/>
      <c r="C599" s="9"/>
      <c r="D599" s="9"/>
      <c r="E599" s="9"/>
      <c r="F599" s="9"/>
    </row>
    <row r="600">
      <c r="A600" s="9"/>
      <c r="B600" s="9"/>
      <c r="C600" s="9"/>
      <c r="D600" s="9"/>
      <c r="E600" s="9"/>
      <c r="F600" s="9"/>
    </row>
    <row r="601">
      <c r="A601" s="9"/>
      <c r="B601" s="9"/>
      <c r="C601" s="9"/>
      <c r="D601" s="9"/>
      <c r="E601" s="9"/>
      <c r="F601" s="9"/>
    </row>
    <row r="602">
      <c r="A602" s="9"/>
      <c r="B602" s="9"/>
      <c r="C602" s="9"/>
      <c r="D602" s="9"/>
      <c r="E602" s="9"/>
      <c r="F602" s="9"/>
    </row>
    <row r="603">
      <c r="A603" s="9"/>
      <c r="B603" s="9"/>
      <c r="C603" s="9"/>
      <c r="D603" s="9"/>
      <c r="E603" s="9"/>
      <c r="F603" s="9"/>
    </row>
    <row r="604">
      <c r="A604" s="9"/>
      <c r="B604" s="9"/>
      <c r="C604" s="9"/>
      <c r="D604" s="9"/>
      <c r="E604" s="9"/>
      <c r="F604" s="9"/>
    </row>
    <row r="605">
      <c r="A605" s="9"/>
      <c r="B605" s="9"/>
      <c r="C605" s="9"/>
      <c r="D605" s="9"/>
      <c r="E605" s="9"/>
      <c r="F605" s="9"/>
    </row>
    <row r="606">
      <c r="A606" s="9"/>
      <c r="B606" s="9"/>
      <c r="C606" s="9"/>
      <c r="D606" s="9"/>
      <c r="E606" s="9"/>
      <c r="F606" s="9"/>
    </row>
    <row r="607">
      <c r="A607" s="9"/>
      <c r="B607" s="9"/>
      <c r="C607" s="9"/>
      <c r="D607" s="9"/>
      <c r="E607" s="9"/>
      <c r="F607" s="9"/>
    </row>
    <row r="608">
      <c r="A608" s="9"/>
      <c r="B608" s="9"/>
      <c r="C608" s="9"/>
      <c r="D608" s="9"/>
      <c r="E608" s="9"/>
      <c r="F608" s="9"/>
    </row>
    <row r="609">
      <c r="A609" s="9"/>
      <c r="B609" s="9"/>
      <c r="C609" s="9"/>
      <c r="D609" s="9"/>
      <c r="E609" s="9"/>
      <c r="F609" s="9"/>
    </row>
    <row r="610">
      <c r="A610" s="9"/>
      <c r="B610" s="9"/>
      <c r="C610" s="9"/>
      <c r="D610" s="9"/>
      <c r="E610" s="9"/>
      <c r="F610" s="9"/>
    </row>
    <row r="611">
      <c r="A611" s="9"/>
      <c r="B611" s="9"/>
      <c r="C611" s="9"/>
      <c r="D611" s="9"/>
      <c r="E611" s="9"/>
      <c r="F611" s="9"/>
    </row>
    <row r="612">
      <c r="A612" s="9"/>
      <c r="B612" s="9"/>
      <c r="C612" s="9"/>
      <c r="D612" s="9"/>
      <c r="E612" s="9"/>
      <c r="F612" s="9"/>
    </row>
    <row r="613">
      <c r="A613" s="9"/>
      <c r="B613" s="9"/>
      <c r="C613" s="9"/>
      <c r="D613" s="9"/>
      <c r="E613" s="9"/>
      <c r="F613" s="9"/>
    </row>
    <row r="614">
      <c r="A614" s="9"/>
      <c r="B614" s="9"/>
      <c r="C614" s="9"/>
      <c r="D614" s="9"/>
      <c r="E614" s="9"/>
      <c r="F614" s="9"/>
    </row>
    <row r="615">
      <c r="A615" s="9"/>
      <c r="B615" s="9"/>
      <c r="C615" s="9"/>
      <c r="D615" s="9"/>
      <c r="E615" s="9"/>
      <c r="F615" s="9"/>
    </row>
    <row r="616">
      <c r="A616" s="9"/>
      <c r="B616" s="9"/>
      <c r="C616" s="9"/>
      <c r="D616" s="9"/>
      <c r="E616" s="9"/>
      <c r="F616" s="9"/>
    </row>
    <row r="617">
      <c r="A617" s="9"/>
      <c r="B617" s="9"/>
      <c r="C617" s="9"/>
      <c r="D617" s="9"/>
      <c r="E617" s="9"/>
      <c r="F617" s="9"/>
    </row>
    <row r="618">
      <c r="A618" s="9"/>
      <c r="B618" s="9"/>
      <c r="C618" s="9"/>
      <c r="D618" s="9"/>
      <c r="E618" s="9"/>
      <c r="F618" s="9"/>
    </row>
    <row r="619">
      <c r="A619" s="9"/>
      <c r="B619" s="9"/>
      <c r="C619" s="9"/>
      <c r="D619" s="9"/>
      <c r="E619" s="9"/>
      <c r="F619" s="9"/>
    </row>
    <row r="620">
      <c r="A620" s="9"/>
      <c r="B620" s="9"/>
      <c r="C620" s="9"/>
      <c r="D620" s="9"/>
      <c r="E620" s="9"/>
      <c r="F620" s="9"/>
    </row>
    <row r="621">
      <c r="A621" s="9"/>
      <c r="B621" s="9"/>
      <c r="C621" s="9"/>
      <c r="D621" s="9"/>
      <c r="E621" s="9"/>
      <c r="F621" s="9"/>
    </row>
    <row r="622">
      <c r="A622" s="9"/>
      <c r="B622" s="9"/>
      <c r="C622" s="9"/>
      <c r="D622" s="9"/>
      <c r="E622" s="9"/>
      <c r="F622" s="9"/>
    </row>
    <row r="623">
      <c r="A623" s="9"/>
      <c r="B623" s="9"/>
      <c r="C623" s="9"/>
      <c r="D623" s="9"/>
      <c r="E623" s="9"/>
      <c r="F623" s="9"/>
    </row>
    <row r="624">
      <c r="A624" s="9"/>
      <c r="B624" s="9"/>
      <c r="C624" s="9"/>
      <c r="D624" s="9"/>
      <c r="E624" s="9"/>
      <c r="F624" s="9"/>
    </row>
    <row r="625">
      <c r="A625" s="9"/>
      <c r="B625" s="9"/>
      <c r="C625" s="9"/>
      <c r="D625" s="9"/>
      <c r="E625" s="9"/>
      <c r="F625" s="9"/>
    </row>
    <row r="626">
      <c r="A626" s="9"/>
      <c r="B626" s="9"/>
      <c r="C626" s="9"/>
      <c r="D626" s="9"/>
      <c r="E626" s="9"/>
      <c r="F626" s="9"/>
    </row>
    <row r="627">
      <c r="A627" s="9"/>
      <c r="B627" s="9"/>
      <c r="C627" s="9"/>
      <c r="D627" s="9"/>
      <c r="E627" s="9"/>
      <c r="F627" s="9"/>
    </row>
    <row r="628">
      <c r="A628" s="9"/>
      <c r="B628" s="9"/>
      <c r="C628" s="9"/>
      <c r="D628" s="9"/>
      <c r="E628" s="9"/>
      <c r="F628" s="9"/>
    </row>
    <row r="629">
      <c r="A629" s="9"/>
      <c r="B629" s="9"/>
      <c r="C629" s="9"/>
      <c r="D629" s="9"/>
      <c r="E629" s="9"/>
      <c r="F629" s="9"/>
    </row>
    <row r="630">
      <c r="A630" s="9"/>
      <c r="B630" s="9"/>
      <c r="C630" s="9"/>
      <c r="D630" s="9"/>
      <c r="E630" s="9"/>
      <c r="F630" s="9"/>
    </row>
    <row r="631">
      <c r="A631" s="9"/>
      <c r="B631" s="9"/>
      <c r="C631" s="9"/>
      <c r="D631" s="9"/>
      <c r="E631" s="9"/>
      <c r="F631" s="9"/>
    </row>
    <row r="632">
      <c r="A632" s="9"/>
      <c r="B632" s="9"/>
      <c r="C632" s="9"/>
      <c r="D632" s="9"/>
      <c r="E632" s="9"/>
      <c r="F632" s="9"/>
    </row>
    <row r="633">
      <c r="A633" s="9"/>
      <c r="B633" s="9"/>
      <c r="C633" s="9"/>
      <c r="D633" s="9"/>
      <c r="E633" s="9"/>
      <c r="F633" s="9"/>
    </row>
    <row r="634">
      <c r="A634" s="9"/>
      <c r="B634" s="9"/>
      <c r="C634" s="9"/>
      <c r="D634" s="9"/>
      <c r="E634" s="9"/>
      <c r="F634" s="9"/>
    </row>
    <row r="635">
      <c r="A635" s="9"/>
      <c r="B635" s="9"/>
      <c r="C635" s="9"/>
      <c r="D635" s="9"/>
      <c r="E635" s="9"/>
      <c r="F635" s="9"/>
    </row>
    <row r="636">
      <c r="A636" s="9"/>
      <c r="B636" s="9"/>
      <c r="C636" s="9"/>
      <c r="D636" s="9"/>
      <c r="E636" s="9"/>
      <c r="F636" s="9"/>
    </row>
    <row r="637">
      <c r="A637" s="9"/>
      <c r="B637" s="9"/>
      <c r="C637" s="9"/>
      <c r="D637" s="9"/>
      <c r="E637" s="9"/>
      <c r="F637" s="9"/>
    </row>
    <row r="638">
      <c r="A638" s="9"/>
      <c r="B638" s="9"/>
      <c r="C638" s="9"/>
      <c r="D638" s="9"/>
      <c r="E638" s="9"/>
      <c r="F638" s="9"/>
    </row>
    <row r="639">
      <c r="A639" s="9"/>
      <c r="B639" s="9"/>
      <c r="C639" s="9"/>
      <c r="D639" s="9"/>
      <c r="E639" s="9"/>
      <c r="F639" s="9"/>
    </row>
    <row r="640">
      <c r="A640" s="9"/>
      <c r="B640" s="9"/>
      <c r="C640" s="9"/>
      <c r="D640" s="9"/>
      <c r="E640" s="9"/>
      <c r="F640" s="9"/>
    </row>
    <row r="641">
      <c r="A641" s="9"/>
      <c r="B641" s="9"/>
      <c r="C641" s="9"/>
      <c r="D641" s="9"/>
      <c r="E641" s="9"/>
      <c r="F641" s="9"/>
    </row>
    <row r="642">
      <c r="A642" s="9"/>
      <c r="B642" s="9"/>
      <c r="C642" s="9"/>
      <c r="D642" s="9"/>
      <c r="E642" s="9"/>
      <c r="F642" s="9"/>
    </row>
    <row r="643">
      <c r="A643" s="9"/>
      <c r="B643" s="9"/>
      <c r="C643" s="9"/>
      <c r="D643" s="9"/>
      <c r="E643" s="9"/>
      <c r="F643" s="9"/>
    </row>
    <row r="644">
      <c r="A644" s="9"/>
      <c r="B644" s="9"/>
      <c r="C644" s="9"/>
      <c r="D644" s="9"/>
      <c r="E644" s="9"/>
      <c r="F644" s="9"/>
    </row>
    <row r="645">
      <c r="A645" s="9"/>
      <c r="B645" s="9"/>
      <c r="C645" s="9"/>
      <c r="D645" s="9"/>
      <c r="E645" s="9"/>
      <c r="F645" s="9"/>
    </row>
    <row r="646">
      <c r="A646" s="9"/>
      <c r="B646" s="9"/>
      <c r="C646" s="9"/>
      <c r="D646" s="9"/>
      <c r="E646" s="9"/>
      <c r="F646" s="9"/>
    </row>
    <row r="647">
      <c r="A647" s="9"/>
      <c r="B647" s="9"/>
      <c r="C647" s="9"/>
      <c r="D647" s="9"/>
      <c r="E647" s="9"/>
      <c r="F647" s="9"/>
    </row>
    <row r="648">
      <c r="A648" s="9"/>
      <c r="B648" s="9"/>
      <c r="C648" s="9"/>
      <c r="D648" s="9"/>
      <c r="E648" s="9"/>
      <c r="F648" s="9"/>
    </row>
    <row r="649">
      <c r="A649" s="9"/>
      <c r="B649" s="9"/>
      <c r="C649" s="9"/>
      <c r="D649" s="9"/>
      <c r="E649" s="9"/>
      <c r="F649" s="9"/>
    </row>
    <row r="650">
      <c r="A650" s="9"/>
      <c r="B650" s="9"/>
      <c r="C650" s="9"/>
      <c r="D650" s="9"/>
      <c r="E650" s="9"/>
      <c r="F650" s="9"/>
    </row>
    <row r="651">
      <c r="A651" s="9"/>
      <c r="B651" s="9"/>
      <c r="C651" s="9"/>
      <c r="D651" s="9"/>
      <c r="E651" s="9"/>
      <c r="F651" s="9"/>
    </row>
    <row r="652">
      <c r="A652" s="9"/>
      <c r="B652" s="9"/>
      <c r="C652" s="9"/>
      <c r="D652" s="9"/>
      <c r="E652" s="9"/>
      <c r="F652" s="9"/>
    </row>
    <row r="653">
      <c r="A653" s="9"/>
      <c r="B653" s="9"/>
      <c r="C653" s="9"/>
      <c r="D653" s="9"/>
      <c r="E653" s="9"/>
      <c r="F653" s="9"/>
    </row>
    <row r="654">
      <c r="A654" s="9"/>
      <c r="B654" s="9"/>
      <c r="C654" s="9"/>
      <c r="D654" s="9"/>
      <c r="E654" s="9"/>
      <c r="F654" s="9"/>
    </row>
    <row r="655">
      <c r="A655" s="9"/>
      <c r="B655" s="9"/>
      <c r="C655" s="9"/>
      <c r="D655" s="9"/>
      <c r="E655" s="9"/>
      <c r="F655" s="9"/>
    </row>
    <row r="656">
      <c r="A656" s="9"/>
      <c r="B656" s="9"/>
      <c r="C656" s="9"/>
      <c r="D656" s="9"/>
      <c r="E656" s="9"/>
      <c r="F656" s="9"/>
    </row>
    <row r="657">
      <c r="A657" s="9"/>
      <c r="B657" s="9"/>
      <c r="C657" s="9"/>
      <c r="D657" s="9"/>
      <c r="E657" s="9"/>
      <c r="F657" s="9"/>
    </row>
    <row r="658">
      <c r="A658" s="9"/>
      <c r="B658" s="9"/>
      <c r="C658" s="9"/>
      <c r="D658" s="9"/>
      <c r="E658" s="9"/>
      <c r="F658" s="9"/>
    </row>
    <row r="659">
      <c r="A659" s="9"/>
      <c r="B659" s="9"/>
      <c r="C659" s="9"/>
      <c r="D659" s="9"/>
      <c r="E659" s="9"/>
      <c r="F659" s="9"/>
    </row>
    <row r="660">
      <c r="A660" s="9"/>
      <c r="B660" s="9"/>
      <c r="C660" s="9"/>
      <c r="D660" s="9"/>
      <c r="E660" s="9"/>
      <c r="F660" s="9"/>
    </row>
    <row r="661">
      <c r="A661" s="9"/>
      <c r="B661" s="9"/>
      <c r="C661" s="9"/>
      <c r="D661" s="9"/>
      <c r="E661" s="9"/>
      <c r="F661" s="9"/>
    </row>
    <row r="662">
      <c r="A662" s="9"/>
      <c r="B662" s="9"/>
      <c r="C662" s="9"/>
      <c r="D662" s="9"/>
      <c r="E662" s="9"/>
      <c r="F662" s="9"/>
    </row>
    <row r="663">
      <c r="A663" s="9"/>
      <c r="B663" s="9"/>
      <c r="C663" s="9"/>
      <c r="D663" s="9"/>
      <c r="E663" s="9"/>
      <c r="F663" s="9"/>
    </row>
    <row r="664">
      <c r="A664" s="9"/>
      <c r="B664" s="9"/>
      <c r="C664" s="9"/>
      <c r="D664" s="9"/>
      <c r="E664" s="9"/>
      <c r="F664" s="9"/>
    </row>
    <row r="665">
      <c r="A665" s="9"/>
      <c r="B665" s="9"/>
      <c r="C665" s="9"/>
      <c r="D665" s="9"/>
      <c r="E665" s="9"/>
      <c r="F665" s="9"/>
    </row>
    <row r="666">
      <c r="A666" s="9"/>
      <c r="B666" s="9"/>
      <c r="C666" s="9"/>
      <c r="D666" s="9"/>
      <c r="E666" s="9"/>
      <c r="F666" s="9"/>
    </row>
    <row r="667">
      <c r="A667" s="9"/>
      <c r="B667" s="9"/>
      <c r="C667" s="9"/>
      <c r="D667" s="9"/>
      <c r="E667" s="9"/>
      <c r="F667" s="9"/>
    </row>
    <row r="668">
      <c r="A668" s="9"/>
      <c r="B668" s="9"/>
      <c r="C668" s="9"/>
      <c r="D668" s="9"/>
      <c r="E668" s="9"/>
      <c r="F668" s="9"/>
    </row>
    <row r="669">
      <c r="A669" s="9"/>
      <c r="B669" s="9"/>
      <c r="C669" s="9"/>
      <c r="D669" s="9"/>
      <c r="E669" s="9"/>
      <c r="F669" s="9"/>
    </row>
    <row r="670">
      <c r="A670" s="9"/>
      <c r="B670" s="9"/>
      <c r="C670" s="9"/>
      <c r="D670" s="9"/>
      <c r="E670" s="9"/>
      <c r="F670" s="9"/>
    </row>
    <row r="671">
      <c r="A671" s="9"/>
      <c r="B671" s="9"/>
      <c r="C671" s="9"/>
      <c r="D671" s="9"/>
      <c r="E671" s="9"/>
      <c r="F671" s="9"/>
    </row>
    <row r="672">
      <c r="A672" s="9"/>
      <c r="B672" s="9"/>
      <c r="C672" s="9"/>
      <c r="D672" s="9"/>
      <c r="E672" s="9"/>
      <c r="F672" s="9"/>
    </row>
    <row r="673">
      <c r="A673" s="9"/>
      <c r="B673" s="9"/>
      <c r="C673" s="9"/>
      <c r="D673" s="9"/>
      <c r="E673" s="9"/>
      <c r="F673" s="9"/>
    </row>
    <row r="674">
      <c r="A674" s="9"/>
      <c r="B674" s="9"/>
      <c r="C674" s="9"/>
      <c r="D674" s="9"/>
      <c r="E674" s="9"/>
      <c r="F674" s="9"/>
    </row>
    <row r="675">
      <c r="A675" s="9"/>
      <c r="B675" s="9"/>
      <c r="C675" s="9"/>
      <c r="D675" s="9"/>
      <c r="E675" s="9"/>
      <c r="F675" s="9"/>
    </row>
    <row r="676">
      <c r="A676" s="9"/>
      <c r="B676" s="9"/>
      <c r="C676" s="9"/>
      <c r="D676" s="9"/>
      <c r="E676" s="9"/>
      <c r="F676" s="9"/>
    </row>
    <row r="677">
      <c r="A677" s="9"/>
      <c r="B677" s="9"/>
      <c r="C677" s="9"/>
      <c r="D677" s="9"/>
      <c r="E677" s="9"/>
      <c r="F677" s="9"/>
    </row>
    <row r="678">
      <c r="A678" s="9"/>
      <c r="B678" s="9"/>
      <c r="C678" s="9"/>
      <c r="D678" s="9"/>
      <c r="E678" s="9"/>
      <c r="F678" s="9"/>
    </row>
    <row r="679">
      <c r="A679" s="9"/>
      <c r="B679" s="9"/>
      <c r="C679" s="9"/>
      <c r="D679" s="9"/>
      <c r="E679" s="9"/>
      <c r="F679" s="9"/>
    </row>
    <row r="680">
      <c r="A680" s="9"/>
      <c r="B680" s="9"/>
      <c r="C680" s="9"/>
      <c r="D680" s="9"/>
      <c r="E680" s="9"/>
      <c r="F680" s="9"/>
    </row>
    <row r="681">
      <c r="A681" s="9"/>
      <c r="B681" s="9"/>
      <c r="C681" s="9"/>
      <c r="D681" s="9"/>
      <c r="E681" s="9"/>
      <c r="F681" s="9"/>
    </row>
    <row r="682">
      <c r="A682" s="9"/>
      <c r="B682" s="9"/>
      <c r="C682" s="9"/>
      <c r="D682" s="9"/>
      <c r="E682" s="9"/>
      <c r="F682" s="9"/>
    </row>
    <row r="683">
      <c r="A683" s="9"/>
      <c r="B683" s="9"/>
      <c r="C683" s="9"/>
      <c r="D683" s="9"/>
      <c r="E683" s="9"/>
      <c r="F683" s="9"/>
    </row>
    <row r="684">
      <c r="A684" s="9"/>
      <c r="B684" s="9"/>
      <c r="C684" s="9"/>
      <c r="D684" s="9"/>
      <c r="E684" s="9"/>
      <c r="F684" s="9"/>
    </row>
    <row r="685">
      <c r="A685" s="9"/>
      <c r="B685" s="9"/>
      <c r="C685" s="9"/>
      <c r="D685" s="9"/>
      <c r="E685" s="9"/>
      <c r="F685" s="9"/>
    </row>
    <row r="686">
      <c r="A686" s="9"/>
      <c r="B686" s="9"/>
      <c r="C686" s="9"/>
      <c r="D686" s="9"/>
      <c r="E686" s="9"/>
      <c r="F686" s="9"/>
    </row>
    <row r="687">
      <c r="A687" s="9"/>
      <c r="B687" s="9"/>
      <c r="C687" s="9"/>
      <c r="D687" s="9"/>
      <c r="E687" s="9"/>
      <c r="F687" s="9"/>
    </row>
    <row r="688">
      <c r="A688" s="9"/>
      <c r="B688" s="9"/>
      <c r="C688" s="9"/>
      <c r="D688" s="9"/>
      <c r="E688" s="9"/>
      <c r="F688" s="9"/>
    </row>
    <row r="689">
      <c r="A689" s="9"/>
      <c r="B689" s="9"/>
      <c r="C689" s="9"/>
      <c r="D689" s="9"/>
      <c r="E689" s="9"/>
      <c r="F689" s="9"/>
    </row>
    <row r="690">
      <c r="A690" s="9"/>
      <c r="B690" s="9"/>
      <c r="C690" s="9"/>
      <c r="D690" s="9"/>
      <c r="E690" s="9"/>
      <c r="F690" s="9"/>
    </row>
    <row r="691">
      <c r="A691" s="9"/>
      <c r="B691" s="9"/>
      <c r="C691" s="9"/>
      <c r="D691" s="9"/>
      <c r="E691" s="9"/>
      <c r="F691" s="9"/>
    </row>
    <row r="692">
      <c r="A692" s="9"/>
      <c r="B692" s="9"/>
      <c r="C692" s="9"/>
      <c r="D692" s="9"/>
      <c r="E692" s="9"/>
      <c r="F692" s="9"/>
    </row>
    <row r="693">
      <c r="A693" s="9"/>
      <c r="B693" s="9"/>
      <c r="C693" s="9"/>
      <c r="D693" s="9"/>
      <c r="E693" s="9"/>
      <c r="F693" s="9"/>
    </row>
    <row r="694">
      <c r="A694" s="9"/>
      <c r="B694" s="9"/>
      <c r="C694" s="9"/>
      <c r="D694" s="9"/>
      <c r="E694" s="9"/>
      <c r="F694" s="9"/>
    </row>
    <row r="695">
      <c r="A695" s="9"/>
      <c r="B695" s="9"/>
      <c r="C695" s="9"/>
      <c r="D695" s="9"/>
      <c r="E695" s="9"/>
      <c r="F695" s="9"/>
    </row>
    <row r="696">
      <c r="A696" s="9"/>
      <c r="B696" s="9"/>
      <c r="C696" s="9"/>
      <c r="D696" s="9"/>
      <c r="E696" s="9"/>
      <c r="F696" s="9"/>
    </row>
    <row r="697">
      <c r="A697" s="9"/>
      <c r="B697" s="9"/>
      <c r="C697" s="9"/>
      <c r="D697" s="9"/>
      <c r="E697" s="9"/>
      <c r="F697" s="9"/>
    </row>
    <row r="698">
      <c r="A698" s="9"/>
      <c r="B698" s="9"/>
      <c r="C698" s="9"/>
      <c r="D698" s="9"/>
      <c r="E698" s="9"/>
      <c r="F698" s="9"/>
    </row>
    <row r="699">
      <c r="A699" s="9"/>
      <c r="B699" s="9"/>
      <c r="C699" s="9"/>
      <c r="D699" s="9"/>
      <c r="E699" s="9"/>
      <c r="F699" s="9"/>
    </row>
    <row r="700">
      <c r="A700" s="9"/>
      <c r="B700" s="9"/>
      <c r="C700" s="9"/>
      <c r="D700" s="9"/>
      <c r="E700" s="9"/>
      <c r="F700" s="9"/>
    </row>
    <row r="701">
      <c r="A701" s="9"/>
      <c r="B701" s="9"/>
      <c r="C701" s="9"/>
      <c r="D701" s="9"/>
      <c r="E701" s="9"/>
      <c r="F701" s="9"/>
    </row>
    <row r="702">
      <c r="A702" s="9"/>
      <c r="B702" s="9"/>
      <c r="C702" s="9"/>
      <c r="D702" s="9"/>
      <c r="E702" s="9"/>
      <c r="F702" s="9"/>
    </row>
    <row r="703">
      <c r="A703" s="9"/>
      <c r="B703" s="9"/>
      <c r="C703" s="9"/>
      <c r="D703" s="9"/>
      <c r="E703" s="9"/>
      <c r="F703" s="9"/>
    </row>
    <row r="704">
      <c r="A704" s="9"/>
      <c r="B704" s="9"/>
      <c r="C704" s="9"/>
      <c r="D704" s="9"/>
      <c r="E704" s="9"/>
      <c r="F704" s="9"/>
    </row>
    <row r="705">
      <c r="A705" s="9"/>
      <c r="B705" s="9"/>
      <c r="C705" s="9"/>
      <c r="D705" s="9"/>
      <c r="E705" s="9"/>
      <c r="F705" s="9"/>
    </row>
    <row r="706">
      <c r="A706" s="9"/>
      <c r="B706" s="9"/>
      <c r="C706" s="9"/>
      <c r="D706" s="9"/>
      <c r="E706" s="9"/>
      <c r="F706" s="9"/>
    </row>
    <row r="707">
      <c r="A707" s="9"/>
      <c r="B707" s="9"/>
      <c r="C707" s="9"/>
      <c r="D707" s="9"/>
      <c r="E707" s="9"/>
      <c r="F707" s="9"/>
    </row>
    <row r="708">
      <c r="A708" s="9"/>
      <c r="B708" s="9"/>
      <c r="C708" s="9"/>
      <c r="D708" s="9"/>
      <c r="E708" s="9"/>
      <c r="F708" s="9"/>
    </row>
    <row r="709">
      <c r="A709" s="9"/>
      <c r="B709" s="9"/>
      <c r="C709" s="9"/>
      <c r="D709" s="9"/>
      <c r="E709" s="9"/>
      <c r="F709" s="9"/>
    </row>
    <row r="710">
      <c r="A710" s="9"/>
      <c r="B710" s="9"/>
      <c r="C710" s="9"/>
      <c r="D710" s="9"/>
      <c r="E710" s="9"/>
      <c r="F710" s="9"/>
    </row>
    <row r="711">
      <c r="A711" s="9"/>
      <c r="B711" s="9"/>
      <c r="C711" s="9"/>
      <c r="D711" s="9"/>
      <c r="E711" s="9"/>
      <c r="F711" s="9"/>
    </row>
    <row r="712">
      <c r="A712" s="9"/>
      <c r="B712" s="9"/>
      <c r="C712" s="9"/>
      <c r="D712" s="9"/>
      <c r="E712" s="9"/>
      <c r="F712" s="9"/>
    </row>
    <row r="713">
      <c r="A713" s="9"/>
      <c r="B713" s="9"/>
      <c r="C713" s="9"/>
      <c r="D713" s="9"/>
      <c r="E713" s="9"/>
      <c r="F713" s="9"/>
    </row>
    <row r="714">
      <c r="A714" s="9"/>
      <c r="B714" s="9"/>
      <c r="C714" s="9"/>
      <c r="D714" s="9"/>
      <c r="E714" s="9"/>
      <c r="F714" s="9"/>
    </row>
    <row r="715">
      <c r="A715" s="9"/>
      <c r="B715" s="9"/>
      <c r="C715" s="9"/>
      <c r="D715" s="9"/>
      <c r="E715" s="9"/>
      <c r="F715" s="9"/>
    </row>
    <row r="716">
      <c r="A716" s="9"/>
      <c r="B716" s="9"/>
      <c r="C716" s="9"/>
      <c r="D716" s="9"/>
      <c r="E716" s="9"/>
      <c r="F716" s="9"/>
    </row>
    <row r="717">
      <c r="A717" s="9"/>
      <c r="B717" s="9"/>
      <c r="C717" s="9"/>
      <c r="D717" s="9"/>
      <c r="E717" s="9"/>
      <c r="F717" s="9"/>
    </row>
    <row r="718">
      <c r="A718" s="9"/>
      <c r="B718" s="9"/>
      <c r="C718" s="9"/>
      <c r="D718" s="9"/>
      <c r="E718" s="9"/>
      <c r="F718" s="9"/>
    </row>
    <row r="719">
      <c r="A719" s="9"/>
      <c r="B719" s="9"/>
      <c r="C719" s="9"/>
      <c r="D719" s="9"/>
      <c r="E719" s="9"/>
      <c r="F719" s="9"/>
    </row>
    <row r="720">
      <c r="A720" s="9"/>
      <c r="B720" s="9"/>
      <c r="C720" s="9"/>
      <c r="D720" s="9"/>
      <c r="E720" s="9"/>
      <c r="F720" s="9"/>
    </row>
    <row r="721">
      <c r="A721" s="9"/>
      <c r="B721" s="9"/>
      <c r="C721" s="9"/>
      <c r="D721" s="9"/>
      <c r="E721" s="9"/>
      <c r="F721" s="9"/>
    </row>
    <row r="722">
      <c r="A722" s="9"/>
      <c r="B722" s="9"/>
      <c r="C722" s="9"/>
      <c r="D722" s="9"/>
      <c r="E722" s="9"/>
      <c r="F722" s="9"/>
    </row>
    <row r="723">
      <c r="A723" s="9"/>
      <c r="B723" s="9"/>
      <c r="C723" s="9"/>
      <c r="D723" s="9"/>
      <c r="E723" s="9"/>
      <c r="F723" s="9"/>
    </row>
    <row r="724">
      <c r="A724" s="9"/>
      <c r="B724" s="9"/>
      <c r="C724" s="9"/>
      <c r="D724" s="9"/>
      <c r="E724" s="9"/>
      <c r="F724" s="9"/>
    </row>
    <row r="725">
      <c r="A725" s="9"/>
      <c r="B725" s="9"/>
      <c r="C725" s="9"/>
      <c r="D725" s="9"/>
      <c r="E725" s="9"/>
      <c r="F725" s="9"/>
    </row>
    <row r="726">
      <c r="A726" s="9"/>
      <c r="B726" s="9"/>
      <c r="C726" s="9"/>
      <c r="D726" s="9"/>
      <c r="E726" s="9"/>
      <c r="F726" s="9"/>
    </row>
    <row r="727">
      <c r="A727" s="9"/>
      <c r="B727" s="9"/>
      <c r="C727" s="9"/>
      <c r="D727" s="9"/>
      <c r="E727" s="9"/>
      <c r="F727" s="9"/>
    </row>
    <row r="728">
      <c r="A728" s="9"/>
      <c r="B728" s="9"/>
      <c r="C728" s="9"/>
      <c r="D728" s="9"/>
      <c r="E728" s="9"/>
      <c r="F728" s="9"/>
    </row>
    <row r="729">
      <c r="A729" s="9"/>
      <c r="B729" s="9"/>
      <c r="C729" s="9"/>
      <c r="D729" s="9"/>
      <c r="E729" s="9"/>
      <c r="F729" s="9"/>
    </row>
    <row r="730">
      <c r="A730" s="9"/>
      <c r="B730" s="9"/>
      <c r="C730" s="9"/>
      <c r="D730" s="9"/>
      <c r="E730" s="9"/>
      <c r="F730" s="9"/>
    </row>
    <row r="731">
      <c r="A731" s="9"/>
      <c r="B731" s="9"/>
      <c r="C731" s="9"/>
      <c r="D731" s="9"/>
      <c r="E731" s="9"/>
      <c r="F731" s="9"/>
    </row>
    <row r="732">
      <c r="A732" s="9"/>
      <c r="B732" s="9"/>
      <c r="C732" s="9"/>
      <c r="D732" s="9"/>
      <c r="E732" s="9"/>
      <c r="F732" s="9"/>
    </row>
    <row r="733">
      <c r="A733" s="9"/>
      <c r="B733" s="9"/>
      <c r="C733" s="9"/>
      <c r="D733" s="9"/>
      <c r="E733" s="9"/>
      <c r="F733" s="9"/>
    </row>
    <row r="734">
      <c r="A734" s="9"/>
      <c r="B734" s="9"/>
      <c r="C734" s="9"/>
      <c r="D734" s="9"/>
      <c r="E734" s="9"/>
      <c r="F734" s="9"/>
    </row>
    <row r="735">
      <c r="A735" s="9"/>
      <c r="B735" s="9"/>
      <c r="C735" s="9"/>
      <c r="D735" s="9"/>
      <c r="E735" s="9"/>
      <c r="F735" s="9"/>
    </row>
    <row r="736">
      <c r="A736" s="9"/>
      <c r="B736" s="9"/>
      <c r="C736" s="9"/>
      <c r="D736" s="9"/>
      <c r="E736" s="9"/>
      <c r="F736" s="9"/>
    </row>
    <row r="737">
      <c r="A737" s="9"/>
      <c r="B737" s="9"/>
      <c r="C737" s="9"/>
      <c r="D737" s="9"/>
      <c r="E737" s="9"/>
      <c r="F737" s="9"/>
    </row>
    <row r="738">
      <c r="A738" s="9"/>
      <c r="B738" s="9"/>
      <c r="C738" s="9"/>
      <c r="D738" s="9"/>
      <c r="E738" s="9"/>
      <c r="F738" s="9"/>
    </row>
    <row r="739">
      <c r="A739" s="9"/>
      <c r="B739" s="9"/>
      <c r="C739" s="9"/>
      <c r="D739" s="9"/>
      <c r="E739" s="9"/>
      <c r="F739" s="9"/>
    </row>
    <row r="740">
      <c r="A740" s="9"/>
      <c r="B740" s="9"/>
      <c r="C740" s="9"/>
      <c r="D740" s="9"/>
      <c r="E740" s="9"/>
      <c r="F740" s="9"/>
    </row>
    <row r="741">
      <c r="A741" s="9"/>
      <c r="B741" s="9"/>
      <c r="C741" s="9"/>
      <c r="D741" s="9"/>
      <c r="E741" s="9"/>
      <c r="F741" s="9"/>
    </row>
    <row r="742">
      <c r="A742" s="9"/>
      <c r="B742" s="9"/>
      <c r="C742" s="9"/>
      <c r="D742" s="9"/>
      <c r="E742" s="9"/>
      <c r="F742" s="9"/>
    </row>
    <row r="743">
      <c r="A743" s="9"/>
      <c r="B743" s="9"/>
      <c r="C743" s="9"/>
      <c r="D743" s="9"/>
      <c r="E743" s="9"/>
      <c r="F743" s="9"/>
    </row>
    <row r="744">
      <c r="A744" s="9"/>
      <c r="B744" s="9"/>
      <c r="C744" s="9"/>
      <c r="D744" s="9"/>
      <c r="E744" s="9"/>
      <c r="F744" s="9"/>
    </row>
    <row r="745">
      <c r="A745" s="9"/>
      <c r="B745" s="9"/>
      <c r="C745" s="9"/>
      <c r="D745" s="9"/>
      <c r="E745" s="9"/>
      <c r="F745" s="9"/>
    </row>
    <row r="746">
      <c r="A746" s="9"/>
      <c r="B746" s="9"/>
      <c r="C746" s="9"/>
      <c r="D746" s="9"/>
      <c r="E746" s="9"/>
      <c r="F746" s="9"/>
    </row>
    <row r="747">
      <c r="A747" s="9"/>
      <c r="B747" s="9"/>
      <c r="C747" s="9"/>
      <c r="D747" s="9"/>
      <c r="E747" s="9"/>
      <c r="F747" s="9"/>
    </row>
    <row r="748">
      <c r="A748" s="9"/>
      <c r="B748" s="9"/>
      <c r="C748" s="9"/>
      <c r="D748" s="9"/>
      <c r="E748" s="9"/>
      <c r="F748" s="9"/>
    </row>
    <row r="749">
      <c r="A749" s="9"/>
      <c r="B749" s="9"/>
      <c r="C749" s="9"/>
      <c r="D749" s="9"/>
      <c r="E749" s="9"/>
      <c r="F749" s="9"/>
    </row>
    <row r="750">
      <c r="A750" s="9"/>
      <c r="B750" s="9"/>
      <c r="C750" s="9"/>
      <c r="D750" s="9"/>
      <c r="E750" s="9"/>
      <c r="F750" s="9"/>
    </row>
    <row r="751">
      <c r="A751" s="9"/>
      <c r="B751" s="9"/>
      <c r="C751" s="9"/>
      <c r="D751" s="9"/>
      <c r="E751" s="9"/>
      <c r="F751" s="9"/>
    </row>
    <row r="752">
      <c r="A752" s="9"/>
      <c r="B752" s="9"/>
      <c r="C752" s="9"/>
      <c r="D752" s="9"/>
      <c r="E752" s="9"/>
      <c r="F752" s="9"/>
    </row>
    <row r="753">
      <c r="A753" s="9"/>
      <c r="B753" s="9"/>
      <c r="C753" s="9"/>
      <c r="D753" s="9"/>
      <c r="E753" s="9"/>
      <c r="F753" s="9"/>
    </row>
    <row r="754">
      <c r="A754" s="9"/>
      <c r="B754" s="9"/>
      <c r="C754" s="9"/>
      <c r="D754" s="9"/>
      <c r="E754" s="9"/>
      <c r="F754" s="9"/>
    </row>
    <row r="755">
      <c r="A755" s="9"/>
      <c r="B755" s="9"/>
      <c r="C755" s="9"/>
      <c r="D755" s="9"/>
      <c r="E755" s="9"/>
      <c r="F755" s="9"/>
    </row>
    <row r="756">
      <c r="A756" s="9"/>
      <c r="B756" s="9"/>
      <c r="C756" s="9"/>
      <c r="D756" s="9"/>
      <c r="E756" s="9"/>
      <c r="F756" s="9"/>
    </row>
    <row r="757">
      <c r="A757" s="9"/>
      <c r="B757" s="9"/>
      <c r="C757" s="9"/>
      <c r="D757" s="9"/>
      <c r="E757" s="9"/>
      <c r="F757" s="9"/>
    </row>
    <row r="758">
      <c r="A758" s="9"/>
      <c r="B758" s="9"/>
      <c r="C758" s="9"/>
      <c r="D758" s="9"/>
      <c r="E758" s="9"/>
      <c r="F758" s="9"/>
    </row>
    <row r="759">
      <c r="A759" s="9"/>
      <c r="B759" s="9"/>
      <c r="C759" s="9"/>
      <c r="D759" s="9"/>
      <c r="E759" s="9"/>
      <c r="F759" s="9"/>
    </row>
    <row r="760">
      <c r="A760" s="9"/>
      <c r="B760" s="9"/>
      <c r="C760" s="9"/>
      <c r="D760" s="9"/>
      <c r="E760" s="9"/>
      <c r="F760" s="9"/>
    </row>
    <row r="761">
      <c r="A761" s="9"/>
      <c r="B761" s="9"/>
      <c r="C761" s="9"/>
      <c r="D761" s="9"/>
      <c r="E761" s="9"/>
      <c r="F761" s="9"/>
    </row>
    <row r="762">
      <c r="A762" s="9"/>
      <c r="B762" s="9"/>
      <c r="C762" s="9"/>
      <c r="D762" s="9"/>
      <c r="E762" s="9"/>
      <c r="F762" s="9"/>
    </row>
    <row r="763">
      <c r="A763" s="9"/>
      <c r="B763" s="9"/>
      <c r="C763" s="9"/>
      <c r="D763" s="9"/>
      <c r="E763" s="9"/>
      <c r="F763" s="9"/>
    </row>
    <row r="764">
      <c r="A764" s="9"/>
      <c r="B764" s="9"/>
      <c r="C764" s="9"/>
      <c r="D764" s="9"/>
      <c r="E764" s="9"/>
      <c r="F764" s="9"/>
    </row>
    <row r="765">
      <c r="A765" s="9"/>
      <c r="B765" s="9"/>
      <c r="C765" s="9"/>
      <c r="D765" s="9"/>
      <c r="E765" s="9"/>
      <c r="F765" s="9"/>
    </row>
    <row r="766">
      <c r="A766" s="9"/>
      <c r="B766" s="9"/>
      <c r="C766" s="9"/>
      <c r="D766" s="9"/>
      <c r="E766" s="9"/>
      <c r="F766" s="9"/>
    </row>
    <row r="767">
      <c r="A767" s="9"/>
      <c r="B767" s="9"/>
      <c r="C767" s="9"/>
      <c r="D767" s="9"/>
      <c r="E767" s="9"/>
      <c r="F767" s="9"/>
    </row>
    <row r="768">
      <c r="A768" s="9"/>
      <c r="B768" s="9"/>
      <c r="C768" s="9"/>
      <c r="D768" s="9"/>
      <c r="E768" s="9"/>
      <c r="F768" s="9"/>
    </row>
    <row r="769">
      <c r="A769" s="9"/>
      <c r="B769" s="9"/>
      <c r="C769" s="9"/>
      <c r="D769" s="9"/>
      <c r="E769" s="9"/>
      <c r="F769" s="9"/>
    </row>
    <row r="770">
      <c r="A770" s="9"/>
      <c r="B770" s="9"/>
      <c r="C770" s="9"/>
      <c r="D770" s="9"/>
      <c r="E770" s="9"/>
      <c r="F770" s="9"/>
    </row>
    <row r="771">
      <c r="A771" s="9"/>
      <c r="B771" s="9"/>
      <c r="C771" s="9"/>
      <c r="D771" s="9"/>
      <c r="E771" s="9"/>
      <c r="F771" s="9"/>
    </row>
    <row r="772">
      <c r="A772" s="9"/>
      <c r="B772" s="9"/>
      <c r="C772" s="9"/>
      <c r="D772" s="9"/>
      <c r="E772" s="9"/>
      <c r="F772" s="9"/>
    </row>
    <row r="773">
      <c r="A773" s="9"/>
      <c r="B773" s="9"/>
      <c r="C773" s="9"/>
      <c r="D773" s="9"/>
      <c r="E773" s="9"/>
      <c r="F773" s="9"/>
    </row>
    <row r="774">
      <c r="A774" s="9"/>
      <c r="B774" s="9"/>
      <c r="C774" s="9"/>
      <c r="D774" s="9"/>
      <c r="E774" s="9"/>
      <c r="F774" s="9"/>
    </row>
    <row r="775">
      <c r="A775" s="9"/>
      <c r="B775" s="9"/>
      <c r="C775" s="9"/>
      <c r="D775" s="9"/>
      <c r="E775" s="9"/>
      <c r="F775" s="9"/>
    </row>
    <row r="776">
      <c r="A776" s="9"/>
      <c r="B776" s="9"/>
      <c r="C776" s="9"/>
      <c r="D776" s="9"/>
      <c r="E776" s="9"/>
      <c r="F776" s="9"/>
    </row>
    <row r="777">
      <c r="A777" s="9"/>
      <c r="B777" s="9"/>
      <c r="C777" s="9"/>
      <c r="D777" s="9"/>
      <c r="E777" s="9"/>
      <c r="F777" s="9"/>
    </row>
    <row r="778">
      <c r="A778" s="9"/>
      <c r="B778" s="9"/>
      <c r="C778" s="9"/>
      <c r="D778" s="9"/>
      <c r="E778" s="9"/>
      <c r="F778" s="9"/>
    </row>
    <row r="779">
      <c r="A779" s="9"/>
      <c r="B779" s="9"/>
      <c r="C779" s="9"/>
      <c r="D779" s="9"/>
      <c r="E779" s="9"/>
      <c r="F779" s="9"/>
    </row>
    <row r="780">
      <c r="A780" s="9"/>
      <c r="B780" s="9"/>
      <c r="C780" s="9"/>
      <c r="D780" s="9"/>
      <c r="E780" s="9"/>
      <c r="F780" s="9"/>
    </row>
    <row r="781">
      <c r="A781" s="9"/>
      <c r="B781" s="9"/>
      <c r="C781" s="9"/>
      <c r="D781" s="9"/>
      <c r="E781" s="9"/>
      <c r="F781" s="9"/>
    </row>
    <row r="782">
      <c r="A782" s="9"/>
      <c r="B782" s="9"/>
      <c r="C782" s="9"/>
      <c r="D782" s="9"/>
      <c r="E782" s="9"/>
      <c r="F782" s="9"/>
    </row>
    <row r="783">
      <c r="A783" s="9"/>
      <c r="B783" s="9"/>
      <c r="C783" s="9"/>
      <c r="D783" s="9"/>
      <c r="E783" s="9"/>
      <c r="F783" s="9"/>
    </row>
    <row r="784">
      <c r="A784" s="9"/>
      <c r="B784" s="9"/>
      <c r="C784" s="9"/>
      <c r="D784" s="9"/>
      <c r="E784" s="9"/>
      <c r="F784" s="9"/>
    </row>
    <row r="785">
      <c r="A785" s="9"/>
      <c r="B785" s="9"/>
      <c r="C785" s="9"/>
      <c r="D785" s="9"/>
      <c r="E785" s="9"/>
      <c r="F785" s="9"/>
    </row>
    <row r="786">
      <c r="A786" s="9"/>
      <c r="B786" s="9"/>
      <c r="C786" s="9"/>
      <c r="D786" s="9"/>
      <c r="E786" s="9"/>
      <c r="F786" s="9"/>
    </row>
    <row r="787">
      <c r="A787" s="9"/>
      <c r="B787" s="9"/>
      <c r="C787" s="9"/>
      <c r="D787" s="9"/>
      <c r="E787" s="9"/>
      <c r="F787" s="9"/>
    </row>
    <row r="788">
      <c r="A788" s="9"/>
      <c r="B788" s="9"/>
      <c r="C788" s="9"/>
      <c r="D788" s="9"/>
      <c r="E788" s="9"/>
      <c r="F788" s="9"/>
    </row>
    <row r="789">
      <c r="A789" s="9"/>
      <c r="B789" s="9"/>
      <c r="C789" s="9"/>
      <c r="D789" s="9"/>
      <c r="E789" s="9"/>
      <c r="F789" s="9"/>
    </row>
    <row r="790">
      <c r="A790" s="9"/>
      <c r="B790" s="9"/>
      <c r="C790" s="9"/>
      <c r="D790" s="9"/>
      <c r="E790" s="9"/>
      <c r="F790" s="9"/>
    </row>
    <row r="791">
      <c r="A791" s="9"/>
      <c r="B791" s="9"/>
      <c r="C791" s="9"/>
      <c r="D791" s="9"/>
      <c r="E791" s="9"/>
      <c r="F791" s="9"/>
    </row>
    <row r="792">
      <c r="A792" s="9"/>
      <c r="B792" s="9"/>
      <c r="C792" s="9"/>
      <c r="D792" s="9"/>
      <c r="E792" s="9"/>
      <c r="F792" s="9"/>
    </row>
    <row r="793">
      <c r="A793" s="9"/>
      <c r="B793" s="9"/>
      <c r="C793" s="9"/>
      <c r="D793" s="9"/>
      <c r="E793" s="9"/>
      <c r="F793" s="9"/>
    </row>
    <row r="794">
      <c r="A794" s="9"/>
      <c r="B794" s="9"/>
      <c r="C794" s="9"/>
      <c r="D794" s="9"/>
      <c r="E794" s="9"/>
      <c r="F794" s="9"/>
    </row>
    <row r="795">
      <c r="A795" s="9"/>
      <c r="B795" s="9"/>
      <c r="C795" s="9"/>
      <c r="D795" s="9"/>
      <c r="E795" s="9"/>
      <c r="F795" s="9"/>
    </row>
    <row r="796">
      <c r="A796" s="9"/>
      <c r="B796" s="9"/>
      <c r="C796" s="9"/>
      <c r="D796" s="9"/>
      <c r="E796" s="9"/>
      <c r="F796" s="9"/>
    </row>
    <row r="797">
      <c r="A797" s="9"/>
      <c r="B797" s="9"/>
      <c r="C797" s="9"/>
      <c r="D797" s="9"/>
      <c r="E797" s="9"/>
      <c r="F797" s="9"/>
    </row>
    <row r="798">
      <c r="A798" s="9"/>
      <c r="B798" s="9"/>
      <c r="C798" s="9"/>
      <c r="D798" s="9"/>
      <c r="E798" s="9"/>
      <c r="F798" s="9"/>
    </row>
    <row r="799">
      <c r="A799" s="9"/>
      <c r="B799" s="9"/>
      <c r="C799" s="9"/>
      <c r="D799" s="9"/>
      <c r="E799" s="9"/>
      <c r="F799" s="9"/>
    </row>
    <row r="800">
      <c r="A800" s="9"/>
      <c r="B800" s="9"/>
      <c r="C800" s="9"/>
      <c r="D800" s="9"/>
      <c r="E800" s="9"/>
      <c r="F800" s="9"/>
    </row>
    <row r="801">
      <c r="A801" s="9"/>
      <c r="B801" s="9"/>
      <c r="C801" s="9"/>
      <c r="D801" s="9"/>
      <c r="E801" s="9"/>
      <c r="F801" s="9"/>
    </row>
    <row r="802">
      <c r="A802" s="9"/>
      <c r="B802" s="9"/>
      <c r="C802" s="9"/>
      <c r="D802" s="9"/>
      <c r="E802" s="9"/>
      <c r="F802" s="9"/>
    </row>
    <row r="803">
      <c r="A803" s="9"/>
      <c r="B803" s="9"/>
      <c r="C803" s="9"/>
      <c r="D803" s="9"/>
      <c r="E803" s="9"/>
      <c r="F803" s="9"/>
    </row>
    <row r="804">
      <c r="A804" s="9"/>
      <c r="B804" s="9"/>
      <c r="C804" s="9"/>
      <c r="D804" s="9"/>
      <c r="E804" s="9"/>
      <c r="F804" s="9"/>
    </row>
    <row r="805">
      <c r="A805" s="9"/>
      <c r="B805" s="9"/>
      <c r="C805" s="9"/>
      <c r="D805" s="9"/>
      <c r="E805" s="9"/>
      <c r="F805" s="9"/>
    </row>
    <row r="806">
      <c r="A806" s="9"/>
      <c r="B806" s="9"/>
      <c r="C806" s="9"/>
      <c r="D806" s="9"/>
      <c r="E806" s="9"/>
      <c r="F806" s="9"/>
    </row>
    <row r="807">
      <c r="A807" s="9"/>
      <c r="B807" s="9"/>
      <c r="C807" s="9"/>
      <c r="D807" s="9"/>
      <c r="E807" s="9"/>
      <c r="F807" s="9"/>
    </row>
    <row r="808">
      <c r="A808" s="9"/>
      <c r="B808" s="9"/>
      <c r="C808" s="9"/>
      <c r="D808" s="9"/>
      <c r="E808" s="9"/>
      <c r="F808" s="9"/>
    </row>
    <row r="809">
      <c r="A809" s="9"/>
      <c r="B809" s="9"/>
      <c r="C809" s="9"/>
      <c r="D809" s="9"/>
      <c r="E809" s="9"/>
      <c r="F809" s="9"/>
    </row>
    <row r="810">
      <c r="A810" s="9"/>
      <c r="B810" s="9"/>
      <c r="C810" s="9"/>
      <c r="D810" s="9"/>
      <c r="E810" s="9"/>
      <c r="F810" s="9"/>
    </row>
    <row r="811">
      <c r="A811" s="9"/>
      <c r="B811" s="9"/>
      <c r="C811" s="9"/>
      <c r="D811" s="9"/>
      <c r="E811" s="9"/>
      <c r="F811" s="9"/>
    </row>
    <row r="812">
      <c r="A812" s="9"/>
      <c r="B812" s="9"/>
      <c r="C812" s="9"/>
      <c r="D812" s="9"/>
      <c r="E812" s="9"/>
      <c r="F812" s="9"/>
    </row>
    <row r="813">
      <c r="A813" s="9"/>
      <c r="B813" s="9"/>
      <c r="C813" s="9"/>
      <c r="D813" s="9"/>
      <c r="E813" s="9"/>
      <c r="F813" s="9"/>
    </row>
    <row r="814">
      <c r="A814" s="9"/>
      <c r="B814" s="9"/>
      <c r="C814" s="9"/>
      <c r="D814" s="9"/>
      <c r="E814" s="9"/>
      <c r="F814" s="9"/>
    </row>
    <row r="815">
      <c r="A815" s="9"/>
      <c r="B815" s="9"/>
      <c r="C815" s="9"/>
      <c r="D815" s="9"/>
      <c r="E815" s="9"/>
      <c r="F815" s="9"/>
    </row>
    <row r="816">
      <c r="A816" s="9"/>
      <c r="B816" s="9"/>
      <c r="C816" s="9"/>
      <c r="D816" s="9"/>
      <c r="E816" s="9"/>
      <c r="F816" s="9"/>
    </row>
    <row r="817">
      <c r="A817" s="9"/>
      <c r="B817" s="9"/>
      <c r="C817" s="9"/>
      <c r="D817" s="9"/>
      <c r="E817" s="9"/>
      <c r="F817" s="9"/>
    </row>
    <row r="818">
      <c r="A818" s="9"/>
      <c r="B818" s="9"/>
      <c r="C818" s="9"/>
      <c r="D818" s="9"/>
      <c r="E818" s="9"/>
      <c r="F818" s="9"/>
    </row>
    <row r="819">
      <c r="A819" s="9"/>
      <c r="B819" s="9"/>
      <c r="C819" s="9"/>
      <c r="D819" s="9"/>
      <c r="E819" s="9"/>
      <c r="F819" s="9"/>
    </row>
    <row r="820">
      <c r="A820" s="9"/>
      <c r="B820" s="9"/>
      <c r="C820" s="9"/>
      <c r="D820" s="9"/>
      <c r="E820" s="9"/>
      <c r="F820" s="9"/>
    </row>
    <row r="821">
      <c r="A821" s="9"/>
      <c r="B821" s="9"/>
      <c r="C821" s="9"/>
      <c r="D821" s="9"/>
      <c r="E821" s="9"/>
      <c r="F821" s="9"/>
    </row>
    <row r="822">
      <c r="A822" s="9"/>
      <c r="B822" s="9"/>
      <c r="C822" s="9"/>
      <c r="D822" s="9"/>
      <c r="E822" s="9"/>
      <c r="F822" s="9"/>
    </row>
    <row r="823">
      <c r="A823" s="9"/>
      <c r="B823" s="9"/>
      <c r="C823" s="9"/>
      <c r="D823" s="9"/>
      <c r="E823" s="9"/>
      <c r="F823" s="9"/>
    </row>
    <row r="824">
      <c r="A824" s="9"/>
      <c r="B824" s="9"/>
      <c r="C824" s="9"/>
      <c r="D824" s="9"/>
      <c r="E824" s="9"/>
      <c r="F824" s="9"/>
    </row>
    <row r="825">
      <c r="A825" s="9"/>
      <c r="B825" s="9"/>
      <c r="C825" s="9"/>
      <c r="D825" s="9"/>
      <c r="E825" s="9"/>
      <c r="F825" s="9"/>
    </row>
    <row r="826">
      <c r="A826" s="9"/>
      <c r="B826" s="9"/>
      <c r="C826" s="9"/>
      <c r="D826" s="9"/>
      <c r="E826" s="9"/>
      <c r="F826" s="9"/>
    </row>
    <row r="827">
      <c r="A827" s="9"/>
      <c r="B827" s="9"/>
      <c r="C827" s="9"/>
      <c r="D827" s="9"/>
      <c r="E827" s="9"/>
      <c r="F827" s="9"/>
    </row>
    <row r="828">
      <c r="A828" s="9"/>
      <c r="B828" s="9"/>
      <c r="C828" s="9"/>
      <c r="D828" s="9"/>
      <c r="E828" s="9"/>
      <c r="F828" s="9"/>
    </row>
    <row r="829">
      <c r="A829" s="9"/>
      <c r="B829" s="9"/>
      <c r="C829" s="9"/>
      <c r="D829" s="9"/>
      <c r="E829" s="9"/>
      <c r="F829" s="9"/>
    </row>
    <row r="830">
      <c r="A830" s="9"/>
      <c r="B830" s="9"/>
      <c r="C830" s="9"/>
      <c r="D830" s="9"/>
      <c r="E830" s="9"/>
      <c r="F830" s="9"/>
    </row>
    <row r="831">
      <c r="A831" s="9"/>
      <c r="B831" s="9"/>
      <c r="C831" s="9"/>
      <c r="D831" s="9"/>
      <c r="E831" s="9"/>
      <c r="F831" s="9"/>
    </row>
    <row r="832">
      <c r="A832" s="9"/>
      <c r="B832" s="9"/>
      <c r="C832" s="9"/>
      <c r="D832" s="9"/>
      <c r="E832" s="9"/>
      <c r="F832" s="9"/>
    </row>
    <row r="833">
      <c r="A833" s="9"/>
      <c r="B833" s="9"/>
      <c r="C833" s="9"/>
      <c r="D833" s="9"/>
      <c r="E833" s="9"/>
      <c r="F833" s="9"/>
    </row>
    <row r="834">
      <c r="A834" s="9"/>
      <c r="B834" s="9"/>
      <c r="C834" s="9"/>
      <c r="D834" s="9"/>
      <c r="E834" s="9"/>
      <c r="F834" s="9"/>
    </row>
    <row r="835">
      <c r="A835" s="9"/>
      <c r="B835" s="9"/>
      <c r="C835" s="9"/>
      <c r="D835" s="9"/>
      <c r="E835" s="9"/>
      <c r="F835" s="9"/>
    </row>
    <row r="836">
      <c r="A836" s="9"/>
      <c r="B836" s="9"/>
      <c r="C836" s="9"/>
      <c r="D836" s="9"/>
      <c r="E836" s="9"/>
      <c r="F836" s="9"/>
    </row>
    <row r="837">
      <c r="A837" s="9"/>
      <c r="B837" s="9"/>
      <c r="C837" s="9"/>
      <c r="D837" s="9"/>
      <c r="E837" s="9"/>
      <c r="F837" s="9"/>
    </row>
    <row r="838">
      <c r="A838" s="9"/>
      <c r="B838" s="9"/>
      <c r="C838" s="9"/>
      <c r="D838" s="9"/>
      <c r="E838" s="9"/>
      <c r="F838" s="9"/>
    </row>
    <row r="839">
      <c r="A839" s="9"/>
      <c r="B839" s="9"/>
      <c r="C839" s="9"/>
      <c r="D839" s="9"/>
      <c r="E839" s="9"/>
      <c r="F839" s="9"/>
    </row>
    <row r="840">
      <c r="A840" s="9"/>
      <c r="B840" s="9"/>
      <c r="C840" s="9"/>
      <c r="D840" s="9"/>
      <c r="E840" s="9"/>
      <c r="F840" s="9"/>
    </row>
    <row r="841">
      <c r="A841" s="9"/>
      <c r="B841" s="9"/>
      <c r="C841" s="9"/>
      <c r="D841" s="9"/>
      <c r="E841" s="9"/>
      <c r="F841" s="9"/>
    </row>
    <row r="842">
      <c r="A842" s="9"/>
      <c r="B842" s="9"/>
      <c r="C842" s="9"/>
      <c r="D842" s="9"/>
      <c r="E842" s="9"/>
      <c r="F842" s="9"/>
    </row>
    <row r="843">
      <c r="A843" s="9"/>
      <c r="B843" s="9"/>
      <c r="C843" s="9"/>
      <c r="D843" s="9"/>
      <c r="E843" s="9"/>
      <c r="F843" s="9"/>
    </row>
    <row r="844">
      <c r="A844" s="9"/>
      <c r="B844" s="9"/>
      <c r="C844" s="9"/>
      <c r="D844" s="9"/>
      <c r="E844" s="9"/>
      <c r="F844" s="9"/>
    </row>
    <row r="845">
      <c r="A845" s="9"/>
      <c r="B845" s="9"/>
      <c r="C845" s="9"/>
      <c r="D845" s="9"/>
      <c r="E845" s="9"/>
      <c r="F845" s="9"/>
    </row>
    <row r="846">
      <c r="A846" s="9"/>
      <c r="B846" s="9"/>
      <c r="C846" s="9"/>
      <c r="D846" s="9"/>
      <c r="E846" s="9"/>
      <c r="F846" s="9"/>
    </row>
    <row r="847">
      <c r="A847" s="9"/>
      <c r="B847" s="9"/>
      <c r="C847" s="9"/>
      <c r="D847" s="9"/>
      <c r="E847" s="9"/>
      <c r="F847" s="9"/>
    </row>
    <row r="848">
      <c r="A848" s="9"/>
      <c r="B848" s="9"/>
      <c r="C848" s="9"/>
      <c r="D848" s="9"/>
      <c r="E848" s="9"/>
      <c r="F848" s="9"/>
    </row>
    <row r="849">
      <c r="A849" s="9"/>
      <c r="B849" s="9"/>
      <c r="C849" s="9"/>
      <c r="D849" s="9"/>
      <c r="E849" s="9"/>
      <c r="F849" s="9"/>
    </row>
    <row r="850">
      <c r="A850" s="9"/>
      <c r="B850" s="9"/>
      <c r="C850" s="9"/>
      <c r="D850" s="9"/>
      <c r="E850" s="9"/>
      <c r="F850" s="9"/>
    </row>
    <row r="851">
      <c r="A851" s="9"/>
      <c r="B851" s="9"/>
      <c r="C851" s="9"/>
      <c r="D851" s="9"/>
      <c r="E851" s="9"/>
      <c r="F851" s="9"/>
    </row>
    <row r="852">
      <c r="A852" s="9"/>
      <c r="B852" s="9"/>
      <c r="C852" s="9"/>
      <c r="D852" s="9"/>
      <c r="E852" s="9"/>
      <c r="F852" s="9"/>
    </row>
    <row r="853">
      <c r="A853" s="9"/>
      <c r="B853" s="9"/>
      <c r="C853" s="9"/>
      <c r="D853" s="9"/>
      <c r="E853" s="9"/>
      <c r="F853" s="9"/>
    </row>
    <row r="854">
      <c r="A854" s="9"/>
      <c r="B854" s="9"/>
      <c r="C854" s="9"/>
      <c r="D854" s="9"/>
      <c r="E854" s="9"/>
      <c r="F854" s="9"/>
    </row>
    <row r="855">
      <c r="A855" s="9"/>
      <c r="B855" s="9"/>
      <c r="C855" s="9"/>
      <c r="D855" s="9"/>
      <c r="E855" s="9"/>
      <c r="F855" s="9"/>
    </row>
    <row r="856">
      <c r="A856" s="9"/>
      <c r="B856" s="9"/>
      <c r="C856" s="9"/>
      <c r="D856" s="9"/>
      <c r="E856" s="9"/>
      <c r="F856" s="9"/>
    </row>
    <row r="857">
      <c r="A857" s="9"/>
      <c r="B857" s="9"/>
      <c r="C857" s="9"/>
      <c r="D857" s="9"/>
      <c r="E857" s="9"/>
      <c r="F857" s="9"/>
    </row>
    <row r="858">
      <c r="A858" s="9"/>
      <c r="B858" s="9"/>
      <c r="C858" s="9"/>
      <c r="D858" s="9"/>
      <c r="E858" s="9"/>
      <c r="F858" s="9"/>
    </row>
    <row r="859">
      <c r="A859" s="9"/>
      <c r="B859" s="9"/>
      <c r="C859" s="9"/>
      <c r="D859" s="9"/>
      <c r="E859" s="9"/>
      <c r="F859" s="9"/>
    </row>
    <row r="860">
      <c r="A860" s="9"/>
      <c r="B860" s="9"/>
      <c r="C860" s="9"/>
      <c r="D860" s="9"/>
      <c r="E860" s="9"/>
      <c r="F860" s="9"/>
    </row>
    <row r="861">
      <c r="A861" s="9"/>
      <c r="B861" s="9"/>
      <c r="C861" s="9"/>
      <c r="D861" s="9"/>
      <c r="E861" s="9"/>
      <c r="F861" s="9"/>
    </row>
    <row r="862">
      <c r="A862" s="9"/>
      <c r="B862" s="9"/>
      <c r="C862" s="9"/>
      <c r="D862" s="9"/>
      <c r="E862" s="9"/>
      <c r="F862" s="9"/>
    </row>
    <row r="863">
      <c r="A863" s="9"/>
      <c r="B863" s="9"/>
      <c r="C863" s="9"/>
      <c r="D863" s="9"/>
      <c r="E863" s="9"/>
      <c r="F863" s="9"/>
    </row>
    <row r="864">
      <c r="A864" s="9"/>
      <c r="B864" s="9"/>
      <c r="C864" s="9"/>
      <c r="D864" s="9"/>
      <c r="E864" s="9"/>
      <c r="F864" s="9"/>
    </row>
    <row r="865">
      <c r="A865" s="9"/>
      <c r="B865" s="9"/>
      <c r="C865" s="9"/>
      <c r="D865" s="9"/>
      <c r="E865" s="9"/>
      <c r="F865" s="9"/>
    </row>
    <row r="866">
      <c r="A866" s="9"/>
      <c r="B866" s="9"/>
      <c r="C866" s="9"/>
      <c r="D866" s="9"/>
      <c r="E866" s="9"/>
      <c r="F866" s="9"/>
    </row>
    <row r="867">
      <c r="A867" s="9"/>
      <c r="B867" s="9"/>
      <c r="C867" s="9"/>
      <c r="D867" s="9"/>
      <c r="E867" s="9"/>
      <c r="F867" s="9"/>
    </row>
    <row r="868">
      <c r="A868" s="9"/>
      <c r="B868" s="9"/>
      <c r="C868" s="9"/>
      <c r="D868" s="9"/>
      <c r="E868" s="9"/>
      <c r="F868" s="9"/>
    </row>
    <row r="869">
      <c r="A869" s="9"/>
      <c r="B869" s="9"/>
      <c r="C869" s="9"/>
      <c r="D869" s="9"/>
      <c r="E869" s="9"/>
      <c r="F869" s="9"/>
    </row>
    <row r="870">
      <c r="A870" s="9"/>
      <c r="B870" s="9"/>
      <c r="C870" s="9"/>
      <c r="D870" s="9"/>
      <c r="E870" s="9"/>
      <c r="F870" s="9"/>
    </row>
    <row r="871">
      <c r="A871" s="9"/>
      <c r="B871" s="9"/>
      <c r="C871" s="9"/>
      <c r="D871" s="9"/>
      <c r="E871" s="9"/>
      <c r="F871" s="9"/>
    </row>
    <row r="872">
      <c r="A872" s="9"/>
      <c r="B872" s="9"/>
      <c r="C872" s="9"/>
      <c r="D872" s="9"/>
      <c r="E872" s="9"/>
      <c r="F872" s="9"/>
    </row>
    <row r="873">
      <c r="A873" s="9"/>
      <c r="B873" s="9"/>
      <c r="C873" s="9"/>
      <c r="D873" s="9"/>
      <c r="E873" s="9"/>
      <c r="F873" s="9"/>
    </row>
    <row r="874">
      <c r="A874" s="9"/>
      <c r="B874" s="9"/>
      <c r="C874" s="9"/>
      <c r="D874" s="9"/>
      <c r="E874" s="9"/>
      <c r="F874" s="9"/>
    </row>
    <row r="875">
      <c r="A875" s="9"/>
      <c r="B875" s="9"/>
      <c r="C875" s="9"/>
      <c r="D875" s="9"/>
      <c r="E875" s="9"/>
      <c r="F875" s="9"/>
    </row>
    <row r="876">
      <c r="A876" s="9"/>
      <c r="B876" s="9"/>
      <c r="C876" s="9"/>
      <c r="D876" s="9"/>
      <c r="E876" s="9"/>
      <c r="F876" s="9"/>
    </row>
    <row r="877">
      <c r="A877" s="9"/>
      <c r="B877" s="9"/>
      <c r="C877" s="9"/>
      <c r="D877" s="9"/>
      <c r="E877" s="9"/>
      <c r="F877" s="9"/>
    </row>
    <row r="878">
      <c r="A878" s="9"/>
      <c r="B878" s="9"/>
      <c r="C878" s="9"/>
      <c r="D878" s="9"/>
      <c r="E878" s="9"/>
      <c r="F878" s="9"/>
    </row>
    <row r="879">
      <c r="A879" s="9"/>
      <c r="B879" s="9"/>
      <c r="C879" s="9"/>
      <c r="D879" s="9"/>
      <c r="E879" s="9"/>
      <c r="F879" s="9"/>
    </row>
    <row r="880">
      <c r="A880" s="9"/>
      <c r="B880" s="9"/>
      <c r="C880" s="9"/>
      <c r="D880" s="9"/>
      <c r="E880" s="9"/>
      <c r="F880" s="9"/>
    </row>
    <row r="881">
      <c r="A881" s="9"/>
      <c r="B881" s="9"/>
      <c r="C881" s="9"/>
      <c r="D881" s="9"/>
      <c r="E881" s="9"/>
      <c r="F881" s="9"/>
    </row>
    <row r="882">
      <c r="A882" s="9"/>
      <c r="B882" s="9"/>
      <c r="C882" s="9"/>
      <c r="D882" s="9"/>
      <c r="E882" s="9"/>
      <c r="F882" s="9"/>
    </row>
    <row r="883">
      <c r="A883" s="9"/>
      <c r="B883" s="9"/>
      <c r="C883" s="9"/>
      <c r="D883" s="9"/>
      <c r="E883" s="9"/>
      <c r="F883" s="9"/>
    </row>
    <row r="884">
      <c r="A884" s="9"/>
      <c r="B884" s="9"/>
      <c r="C884" s="9"/>
      <c r="D884" s="9"/>
      <c r="E884" s="9"/>
      <c r="F884" s="9"/>
    </row>
    <row r="885">
      <c r="A885" s="9"/>
      <c r="B885" s="9"/>
      <c r="C885" s="9"/>
      <c r="D885" s="9"/>
      <c r="E885" s="9"/>
      <c r="F885" s="9"/>
    </row>
    <row r="886">
      <c r="A886" s="9"/>
      <c r="B886" s="9"/>
      <c r="C886" s="9"/>
      <c r="D886" s="9"/>
      <c r="E886" s="9"/>
      <c r="F886" s="9"/>
    </row>
    <row r="887">
      <c r="A887" s="9"/>
      <c r="B887" s="9"/>
      <c r="C887" s="9"/>
      <c r="D887" s="9"/>
      <c r="E887" s="9"/>
      <c r="F887" s="9"/>
    </row>
    <row r="888">
      <c r="A888" s="9"/>
      <c r="B888" s="9"/>
      <c r="C888" s="9"/>
      <c r="D888" s="9"/>
      <c r="E888" s="9"/>
      <c r="F888" s="9"/>
    </row>
    <row r="889">
      <c r="A889" s="9"/>
      <c r="B889" s="9"/>
      <c r="C889" s="9"/>
      <c r="D889" s="9"/>
      <c r="E889" s="9"/>
      <c r="F889" s="9"/>
    </row>
    <row r="890">
      <c r="A890" s="9"/>
      <c r="B890" s="9"/>
      <c r="C890" s="9"/>
      <c r="D890" s="9"/>
      <c r="E890" s="9"/>
      <c r="F890" s="9"/>
    </row>
    <row r="891">
      <c r="A891" s="9"/>
      <c r="B891" s="9"/>
      <c r="C891" s="9"/>
      <c r="D891" s="9"/>
      <c r="E891" s="9"/>
      <c r="F891" s="9"/>
    </row>
    <row r="892">
      <c r="A892" s="9"/>
      <c r="B892" s="9"/>
      <c r="C892" s="9"/>
      <c r="D892" s="9"/>
      <c r="E892" s="9"/>
      <c r="F892" s="9"/>
    </row>
    <row r="893">
      <c r="A893" s="9"/>
      <c r="B893" s="9"/>
      <c r="C893" s="9"/>
      <c r="D893" s="9"/>
      <c r="E893" s="9"/>
      <c r="F893" s="9"/>
    </row>
    <row r="894">
      <c r="A894" s="9"/>
      <c r="B894" s="9"/>
      <c r="C894" s="9"/>
      <c r="D894" s="9"/>
      <c r="E894" s="9"/>
      <c r="F894" s="9"/>
    </row>
    <row r="895">
      <c r="A895" s="9"/>
      <c r="B895" s="9"/>
      <c r="C895" s="9"/>
      <c r="D895" s="9"/>
      <c r="E895" s="9"/>
      <c r="F895" s="9"/>
    </row>
    <row r="896">
      <c r="A896" s="9"/>
      <c r="B896" s="9"/>
      <c r="C896" s="9"/>
      <c r="D896" s="9"/>
      <c r="E896" s="9"/>
      <c r="F896" s="9"/>
    </row>
    <row r="897">
      <c r="A897" s="9"/>
      <c r="B897" s="9"/>
      <c r="C897" s="9"/>
      <c r="D897" s="9"/>
      <c r="E897" s="9"/>
      <c r="F897" s="9"/>
    </row>
    <row r="898">
      <c r="A898" s="9"/>
      <c r="B898" s="9"/>
      <c r="C898" s="9"/>
      <c r="D898" s="9"/>
      <c r="E898" s="9"/>
      <c r="F898" s="9"/>
    </row>
    <row r="899">
      <c r="A899" s="9"/>
      <c r="B899" s="9"/>
      <c r="C899" s="9"/>
      <c r="D899" s="9"/>
      <c r="E899" s="9"/>
      <c r="F899" s="9"/>
    </row>
    <row r="900">
      <c r="A900" s="9"/>
      <c r="B900" s="9"/>
      <c r="C900" s="9"/>
      <c r="D900" s="9"/>
      <c r="E900" s="9"/>
      <c r="F900" s="9"/>
    </row>
    <row r="901">
      <c r="A901" s="9"/>
      <c r="B901" s="9"/>
      <c r="C901" s="9"/>
      <c r="D901" s="9"/>
      <c r="E901" s="9"/>
      <c r="F901" s="9"/>
    </row>
    <row r="902">
      <c r="A902" s="9"/>
      <c r="B902" s="9"/>
      <c r="C902" s="9"/>
      <c r="D902" s="9"/>
      <c r="E902" s="9"/>
      <c r="F902" s="9"/>
    </row>
    <row r="903">
      <c r="A903" s="9"/>
      <c r="B903" s="9"/>
      <c r="C903" s="9"/>
      <c r="D903" s="9"/>
      <c r="E903" s="9"/>
      <c r="F903" s="9"/>
    </row>
    <row r="904">
      <c r="A904" s="9"/>
      <c r="B904" s="9"/>
      <c r="C904" s="9"/>
      <c r="D904" s="9"/>
      <c r="E904" s="9"/>
      <c r="F904" s="9"/>
    </row>
    <row r="905">
      <c r="A905" s="9"/>
      <c r="B905" s="9"/>
      <c r="C905" s="9"/>
      <c r="D905" s="9"/>
      <c r="E905" s="9"/>
      <c r="F905" s="9"/>
    </row>
    <row r="906">
      <c r="A906" s="9"/>
      <c r="B906" s="9"/>
      <c r="C906" s="9"/>
      <c r="D906" s="9"/>
      <c r="E906" s="9"/>
      <c r="F906" s="9"/>
    </row>
    <row r="907">
      <c r="A907" s="9"/>
      <c r="B907" s="9"/>
      <c r="C907" s="9"/>
      <c r="D907" s="9"/>
      <c r="E907" s="9"/>
      <c r="F907" s="9"/>
    </row>
    <row r="908">
      <c r="A908" s="9"/>
      <c r="B908" s="9"/>
      <c r="C908" s="9"/>
      <c r="D908" s="9"/>
      <c r="E908" s="9"/>
      <c r="F908" s="9"/>
    </row>
    <row r="909">
      <c r="A909" s="9"/>
      <c r="B909" s="9"/>
      <c r="C909" s="9"/>
      <c r="D909" s="9"/>
      <c r="E909" s="9"/>
      <c r="F909" s="9"/>
    </row>
    <row r="910">
      <c r="A910" s="9"/>
      <c r="B910" s="9"/>
      <c r="C910" s="9"/>
      <c r="D910" s="9"/>
      <c r="E910" s="9"/>
      <c r="F910" s="9"/>
    </row>
    <row r="911">
      <c r="A911" s="9"/>
      <c r="B911" s="9"/>
      <c r="C911" s="9"/>
      <c r="D911" s="9"/>
      <c r="E911" s="9"/>
      <c r="F911" s="9"/>
    </row>
    <row r="912">
      <c r="A912" s="9"/>
      <c r="B912" s="9"/>
      <c r="C912" s="9"/>
      <c r="D912" s="9"/>
      <c r="E912" s="9"/>
      <c r="F912" s="9"/>
    </row>
    <row r="913">
      <c r="A913" s="9"/>
      <c r="B913" s="9"/>
      <c r="C913" s="9"/>
      <c r="D913" s="9"/>
      <c r="E913" s="9"/>
      <c r="F913" s="9"/>
    </row>
    <row r="914">
      <c r="A914" s="9"/>
      <c r="B914" s="9"/>
      <c r="C914" s="9"/>
      <c r="D914" s="9"/>
      <c r="E914" s="9"/>
      <c r="F914" s="9"/>
    </row>
    <row r="915">
      <c r="A915" s="9"/>
      <c r="B915" s="9"/>
      <c r="C915" s="9"/>
      <c r="D915" s="9"/>
      <c r="E915" s="9"/>
      <c r="F915" s="9"/>
    </row>
    <row r="916">
      <c r="A916" s="9"/>
      <c r="B916" s="9"/>
      <c r="C916" s="9"/>
      <c r="D916" s="9"/>
      <c r="E916" s="9"/>
      <c r="F916" s="9"/>
    </row>
    <row r="917">
      <c r="A917" s="9"/>
      <c r="B917" s="9"/>
      <c r="C917" s="9"/>
      <c r="D917" s="9"/>
      <c r="E917" s="9"/>
      <c r="F917" s="9"/>
    </row>
    <row r="918">
      <c r="A918" s="9"/>
      <c r="B918" s="9"/>
      <c r="C918" s="9"/>
      <c r="D918" s="9"/>
      <c r="E918" s="9"/>
      <c r="F918" s="9"/>
    </row>
    <row r="919">
      <c r="A919" s="9"/>
      <c r="B919" s="9"/>
      <c r="C919" s="9"/>
      <c r="D919" s="9"/>
      <c r="E919" s="9"/>
      <c r="F919" s="9"/>
    </row>
    <row r="920">
      <c r="A920" s="9"/>
      <c r="B920" s="9"/>
      <c r="C920" s="9"/>
      <c r="D920" s="9"/>
      <c r="E920" s="9"/>
      <c r="F920" s="9"/>
    </row>
    <row r="921">
      <c r="A921" s="9"/>
      <c r="B921" s="9"/>
      <c r="C921" s="9"/>
      <c r="D921" s="9"/>
      <c r="E921" s="9"/>
      <c r="F921" s="9"/>
    </row>
    <row r="922">
      <c r="A922" s="9"/>
      <c r="B922" s="9"/>
      <c r="C922" s="9"/>
      <c r="D922" s="9"/>
      <c r="E922" s="9"/>
      <c r="F922" s="9"/>
    </row>
    <row r="923">
      <c r="A923" s="9"/>
      <c r="B923" s="9"/>
      <c r="C923" s="9"/>
      <c r="D923" s="9"/>
      <c r="E923" s="9"/>
      <c r="F923" s="9"/>
    </row>
    <row r="924">
      <c r="A924" s="9"/>
      <c r="B924" s="9"/>
      <c r="C924" s="9"/>
      <c r="D924" s="9"/>
      <c r="E924" s="9"/>
      <c r="F924" s="9"/>
    </row>
    <row r="925">
      <c r="A925" s="9"/>
      <c r="B925" s="9"/>
      <c r="C925" s="9"/>
      <c r="D925" s="9"/>
      <c r="E925" s="9"/>
      <c r="F925" s="9"/>
    </row>
    <row r="926">
      <c r="A926" s="9"/>
      <c r="B926" s="9"/>
      <c r="C926" s="9"/>
      <c r="D926" s="9"/>
      <c r="E926" s="9"/>
      <c r="F926" s="9"/>
    </row>
    <row r="927">
      <c r="A927" s="9"/>
      <c r="B927" s="9"/>
      <c r="C927" s="9"/>
      <c r="D927" s="9"/>
      <c r="E927" s="9"/>
      <c r="F927" s="9"/>
    </row>
    <row r="928">
      <c r="A928" s="9"/>
      <c r="B928" s="9"/>
      <c r="C928" s="9"/>
      <c r="D928" s="9"/>
      <c r="E928" s="9"/>
      <c r="F928" s="9"/>
    </row>
    <row r="929">
      <c r="A929" s="9"/>
      <c r="B929" s="9"/>
      <c r="C929" s="9"/>
      <c r="D929" s="9"/>
      <c r="E929" s="9"/>
      <c r="F929" s="9"/>
    </row>
    <row r="930">
      <c r="A930" s="9"/>
      <c r="B930" s="9"/>
      <c r="C930" s="9"/>
      <c r="D930" s="9"/>
      <c r="E930" s="9"/>
      <c r="F930" s="9"/>
    </row>
    <row r="931">
      <c r="A931" s="9"/>
      <c r="B931" s="9"/>
      <c r="C931" s="9"/>
      <c r="D931" s="9"/>
      <c r="E931" s="9"/>
      <c r="F931" s="9"/>
    </row>
    <row r="932">
      <c r="A932" s="9"/>
      <c r="B932" s="9"/>
      <c r="C932" s="9"/>
      <c r="D932" s="9"/>
      <c r="E932" s="9"/>
      <c r="F932" s="9"/>
    </row>
    <row r="933">
      <c r="A933" s="9"/>
      <c r="B933" s="9"/>
      <c r="C933" s="9"/>
      <c r="D933" s="9"/>
      <c r="E933" s="9"/>
      <c r="F933" s="9"/>
    </row>
    <row r="934">
      <c r="A934" s="9"/>
      <c r="B934" s="9"/>
      <c r="C934" s="9"/>
      <c r="D934" s="9"/>
      <c r="E934" s="9"/>
      <c r="F934" s="9"/>
    </row>
    <row r="935">
      <c r="A935" s="9"/>
      <c r="B935" s="9"/>
      <c r="C935" s="9"/>
      <c r="D935" s="9"/>
      <c r="E935" s="9"/>
      <c r="F935" s="9"/>
    </row>
    <row r="936">
      <c r="A936" s="9"/>
      <c r="B936" s="9"/>
      <c r="C936" s="9"/>
      <c r="D936" s="9"/>
      <c r="E936" s="9"/>
      <c r="F936" s="9"/>
    </row>
    <row r="937">
      <c r="A937" s="9"/>
      <c r="B937" s="9"/>
      <c r="C937" s="9"/>
      <c r="D937" s="9"/>
      <c r="E937" s="9"/>
      <c r="F937" s="9"/>
    </row>
    <row r="938">
      <c r="A938" s="9"/>
      <c r="B938" s="9"/>
      <c r="C938" s="9"/>
      <c r="D938" s="9"/>
      <c r="E938" s="9"/>
      <c r="F938" s="9"/>
    </row>
    <row r="939">
      <c r="A939" s="9"/>
      <c r="B939" s="9"/>
      <c r="C939" s="9"/>
      <c r="D939" s="9"/>
      <c r="E939" s="9"/>
      <c r="F939" s="9"/>
    </row>
    <row r="940">
      <c r="A940" s="9"/>
      <c r="B940" s="9"/>
      <c r="C940" s="9"/>
      <c r="D940" s="9"/>
      <c r="E940" s="9"/>
      <c r="F940" s="9"/>
    </row>
    <row r="941">
      <c r="A941" s="9"/>
      <c r="B941" s="9"/>
      <c r="C941" s="9"/>
      <c r="D941" s="9"/>
      <c r="E941" s="9"/>
      <c r="F941" s="9"/>
    </row>
    <row r="942">
      <c r="A942" s="9"/>
      <c r="B942" s="9"/>
      <c r="C942" s="9"/>
      <c r="D942" s="9"/>
      <c r="E942" s="9"/>
      <c r="F942" s="9"/>
    </row>
    <row r="943">
      <c r="A943" s="9"/>
      <c r="B943" s="9"/>
      <c r="C943" s="9"/>
      <c r="D943" s="9"/>
      <c r="E943" s="9"/>
      <c r="F943" s="9"/>
    </row>
    <row r="944">
      <c r="A944" s="9"/>
      <c r="B944" s="9"/>
      <c r="C944" s="9"/>
      <c r="D944" s="9"/>
      <c r="E944" s="9"/>
      <c r="F944" s="9"/>
    </row>
    <row r="945">
      <c r="A945" s="9"/>
      <c r="B945" s="9"/>
      <c r="C945" s="9"/>
      <c r="D945" s="9"/>
      <c r="E945" s="9"/>
      <c r="F945" s="9"/>
    </row>
    <row r="946">
      <c r="A946" s="9"/>
      <c r="B946" s="9"/>
      <c r="C946" s="9"/>
      <c r="D946" s="9"/>
      <c r="E946" s="9"/>
      <c r="F946" s="9"/>
    </row>
    <row r="947">
      <c r="A947" s="9"/>
      <c r="B947" s="9"/>
      <c r="C947" s="9"/>
      <c r="D947" s="9"/>
      <c r="E947" s="9"/>
      <c r="F947" s="9"/>
    </row>
    <row r="948">
      <c r="A948" s="9"/>
      <c r="B948" s="9"/>
      <c r="C948" s="9"/>
      <c r="D948" s="9"/>
      <c r="E948" s="9"/>
      <c r="F948" s="9"/>
    </row>
    <row r="949">
      <c r="A949" s="9"/>
      <c r="B949" s="9"/>
      <c r="C949" s="9"/>
      <c r="D949" s="9"/>
      <c r="E949" s="9"/>
      <c r="F949" s="9"/>
    </row>
    <row r="950">
      <c r="A950" s="9"/>
      <c r="B950" s="9"/>
      <c r="C950" s="9"/>
      <c r="D950" s="9"/>
      <c r="E950" s="9"/>
      <c r="F950" s="9"/>
    </row>
    <row r="951">
      <c r="A951" s="9"/>
      <c r="B951" s="9"/>
      <c r="C951" s="9"/>
      <c r="D951" s="9"/>
      <c r="E951" s="9"/>
      <c r="F951" s="9"/>
    </row>
    <row r="952">
      <c r="A952" s="9"/>
      <c r="B952" s="9"/>
      <c r="C952" s="9"/>
      <c r="D952" s="9"/>
      <c r="E952" s="9"/>
      <c r="F952" s="9"/>
    </row>
    <row r="953">
      <c r="A953" s="9"/>
      <c r="B953" s="9"/>
      <c r="C953" s="9"/>
      <c r="D953" s="9"/>
      <c r="E953" s="9"/>
      <c r="F953" s="9"/>
    </row>
    <row r="954">
      <c r="A954" s="9"/>
      <c r="B954" s="9"/>
      <c r="C954" s="9"/>
      <c r="D954" s="9"/>
      <c r="E954" s="9"/>
      <c r="F954" s="9"/>
    </row>
    <row r="955">
      <c r="A955" s="9"/>
      <c r="B955" s="9"/>
      <c r="C955" s="9"/>
      <c r="D955" s="9"/>
      <c r="E955" s="9"/>
      <c r="F955" s="9"/>
    </row>
    <row r="956">
      <c r="A956" s="9"/>
      <c r="B956" s="9"/>
      <c r="C956" s="9"/>
      <c r="D956" s="9"/>
      <c r="E956" s="9"/>
      <c r="F956" s="9"/>
    </row>
    <row r="957">
      <c r="A957" s="9"/>
      <c r="B957" s="9"/>
      <c r="C957" s="9"/>
      <c r="D957" s="9"/>
      <c r="E957" s="9"/>
      <c r="F957" s="9"/>
    </row>
    <row r="958">
      <c r="A958" s="9"/>
      <c r="B958" s="9"/>
      <c r="C958" s="9"/>
      <c r="D958" s="9"/>
      <c r="E958" s="9"/>
      <c r="F958" s="9"/>
    </row>
    <row r="959">
      <c r="A959" s="9"/>
      <c r="B959" s="9"/>
      <c r="C959" s="9"/>
      <c r="D959" s="9"/>
      <c r="E959" s="9"/>
      <c r="F959" s="9"/>
    </row>
    <row r="960">
      <c r="A960" s="9"/>
      <c r="B960" s="9"/>
      <c r="C960" s="9"/>
      <c r="D960" s="9"/>
      <c r="E960" s="9"/>
      <c r="F960" s="9"/>
    </row>
    <row r="961">
      <c r="A961" s="9"/>
      <c r="B961" s="9"/>
      <c r="C961" s="9"/>
      <c r="D961" s="9"/>
      <c r="E961" s="9"/>
      <c r="F961" s="9"/>
    </row>
    <row r="962">
      <c r="A962" s="9"/>
      <c r="B962" s="9"/>
      <c r="C962" s="9"/>
      <c r="D962" s="9"/>
      <c r="E962" s="9"/>
      <c r="F962" s="9"/>
    </row>
    <row r="963">
      <c r="A963" s="9"/>
      <c r="B963" s="9"/>
      <c r="C963" s="9"/>
      <c r="D963" s="9"/>
      <c r="E963" s="9"/>
      <c r="F963" s="9"/>
    </row>
    <row r="964">
      <c r="A964" s="9"/>
      <c r="B964" s="9"/>
      <c r="C964" s="9"/>
      <c r="D964" s="9"/>
      <c r="E964" s="9"/>
      <c r="F964" s="9"/>
    </row>
    <row r="965">
      <c r="A965" s="9"/>
      <c r="B965" s="9"/>
      <c r="C965" s="9"/>
      <c r="D965" s="9"/>
      <c r="E965" s="9"/>
      <c r="F965" s="9"/>
    </row>
    <row r="966">
      <c r="A966" s="9"/>
      <c r="B966" s="9"/>
      <c r="C966" s="9"/>
      <c r="D966" s="9"/>
      <c r="E966" s="9"/>
      <c r="F966" s="9"/>
    </row>
    <row r="967">
      <c r="A967" s="9"/>
      <c r="B967" s="9"/>
      <c r="C967" s="9"/>
      <c r="D967" s="9"/>
      <c r="E967" s="9"/>
      <c r="F967" s="9"/>
    </row>
    <row r="968">
      <c r="A968" s="9"/>
      <c r="B968" s="9"/>
      <c r="C968" s="9"/>
      <c r="D968" s="9"/>
      <c r="E968" s="9"/>
      <c r="F968" s="9"/>
    </row>
    <row r="969">
      <c r="A969" s="9"/>
      <c r="B969" s="9"/>
      <c r="C969" s="9"/>
      <c r="D969" s="9"/>
      <c r="E969" s="9"/>
      <c r="F969" s="9"/>
    </row>
    <row r="970">
      <c r="A970" s="9"/>
      <c r="B970" s="9"/>
      <c r="C970" s="9"/>
      <c r="D970" s="9"/>
      <c r="E970" s="9"/>
      <c r="F970" s="9"/>
    </row>
    <row r="971">
      <c r="A971" s="9"/>
      <c r="B971" s="9"/>
      <c r="C971" s="9"/>
      <c r="D971" s="9"/>
      <c r="E971" s="9"/>
      <c r="F971" s="9"/>
    </row>
    <row r="972">
      <c r="A972" s="9"/>
      <c r="B972" s="9"/>
      <c r="C972" s="9"/>
      <c r="D972" s="9"/>
      <c r="E972" s="9"/>
      <c r="F972" s="9"/>
    </row>
    <row r="973">
      <c r="A973" s="9"/>
      <c r="B973" s="9"/>
      <c r="C973" s="9"/>
      <c r="D973" s="9"/>
      <c r="E973" s="9"/>
      <c r="F973" s="9"/>
    </row>
    <row r="974">
      <c r="A974" s="9"/>
      <c r="B974" s="9"/>
      <c r="C974" s="9"/>
      <c r="D974" s="9"/>
      <c r="E974" s="9"/>
      <c r="F974" s="9"/>
    </row>
    <row r="975">
      <c r="A975" s="9"/>
      <c r="B975" s="9"/>
      <c r="C975" s="9"/>
      <c r="D975" s="9"/>
      <c r="E975" s="9"/>
      <c r="F975" s="9"/>
    </row>
    <row r="976">
      <c r="A976" s="9"/>
      <c r="B976" s="9"/>
      <c r="C976" s="9"/>
      <c r="D976" s="9"/>
      <c r="E976" s="9"/>
      <c r="F976" s="9"/>
    </row>
    <row r="977">
      <c r="A977" s="9"/>
      <c r="B977" s="9"/>
      <c r="C977" s="9"/>
      <c r="D977" s="9"/>
      <c r="E977" s="9"/>
      <c r="F977" s="9"/>
    </row>
    <row r="978">
      <c r="A978" s="9"/>
      <c r="B978" s="9"/>
      <c r="C978" s="9"/>
      <c r="D978" s="9"/>
      <c r="E978" s="9"/>
      <c r="F978" s="9"/>
    </row>
    <row r="979">
      <c r="A979" s="9"/>
      <c r="B979" s="9"/>
      <c r="C979" s="9"/>
      <c r="D979" s="9"/>
      <c r="E979" s="9"/>
      <c r="F979" s="9"/>
    </row>
    <row r="980">
      <c r="A980" s="9"/>
      <c r="B980" s="9"/>
      <c r="C980" s="9"/>
      <c r="D980" s="9"/>
      <c r="E980" s="9"/>
      <c r="F980" s="9"/>
    </row>
    <row r="981">
      <c r="A981" s="9"/>
      <c r="B981" s="9"/>
      <c r="C981" s="9"/>
      <c r="D981" s="9"/>
      <c r="E981" s="9"/>
      <c r="F981" s="9"/>
    </row>
    <row r="982">
      <c r="A982" s="9"/>
      <c r="B982" s="9"/>
      <c r="C982" s="9"/>
      <c r="D982" s="9"/>
      <c r="E982" s="9"/>
      <c r="F982" s="9"/>
    </row>
    <row r="983">
      <c r="A983" s="9"/>
      <c r="B983" s="9"/>
      <c r="C983" s="9"/>
      <c r="D983" s="9"/>
      <c r="E983" s="9"/>
      <c r="F983" s="9"/>
    </row>
    <row r="984">
      <c r="A984" s="9"/>
      <c r="B984" s="9"/>
      <c r="C984" s="9"/>
      <c r="D984" s="9"/>
      <c r="E984" s="9"/>
      <c r="F984" s="9"/>
    </row>
    <row r="985">
      <c r="A985" s="9"/>
      <c r="B985" s="9"/>
      <c r="C985" s="9"/>
      <c r="D985" s="9"/>
      <c r="E985" s="9"/>
      <c r="F985" s="9"/>
    </row>
    <row r="986">
      <c r="A986" s="9"/>
      <c r="B986" s="9"/>
      <c r="C986" s="9"/>
      <c r="D986" s="9"/>
      <c r="E986" s="9"/>
      <c r="F986" s="9"/>
    </row>
    <row r="987">
      <c r="A987" s="9"/>
      <c r="B987" s="9"/>
      <c r="C987" s="9"/>
      <c r="D987" s="9"/>
      <c r="E987" s="9"/>
      <c r="F987" s="9"/>
    </row>
    <row r="988">
      <c r="A988" s="9"/>
      <c r="B988" s="9"/>
      <c r="C988" s="9"/>
      <c r="D988" s="9"/>
      <c r="E988" s="9"/>
      <c r="F988" s="9"/>
    </row>
    <row r="989">
      <c r="A989" s="9"/>
      <c r="B989" s="9"/>
      <c r="C989" s="9"/>
      <c r="D989" s="9"/>
      <c r="E989" s="9"/>
      <c r="F989" s="9"/>
    </row>
    <row r="990">
      <c r="A990" s="9"/>
      <c r="B990" s="9"/>
      <c r="C990" s="9"/>
      <c r="D990" s="9"/>
      <c r="E990" s="9"/>
      <c r="F990" s="9"/>
    </row>
    <row r="991">
      <c r="A991" s="9"/>
      <c r="B991" s="9"/>
      <c r="C991" s="9"/>
      <c r="D991" s="9"/>
      <c r="E991" s="9"/>
      <c r="F991" s="9"/>
    </row>
    <row r="992">
      <c r="A992" s="9"/>
      <c r="B992" s="9"/>
      <c r="C992" s="9"/>
      <c r="D992" s="9"/>
      <c r="E992" s="9"/>
      <c r="F992" s="9"/>
    </row>
    <row r="993">
      <c r="A993" s="9"/>
      <c r="B993" s="9"/>
      <c r="C993" s="9"/>
      <c r="D993" s="9"/>
      <c r="E993" s="9"/>
      <c r="F993" s="9"/>
    </row>
    <row r="994">
      <c r="A994" s="9"/>
      <c r="B994" s="9"/>
      <c r="C994" s="9"/>
      <c r="D994" s="9"/>
      <c r="E994" s="9"/>
      <c r="F994" s="9"/>
    </row>
    <row r="995">
      <c r="A995" s="9"/>
      <c r="B995" s="9"/>
      <c r="C995" s="9"/>
      <c r="D995" s="9"/>
      <c r="E995" s="9"/>
      <c r="F995" s="9"/>
    </row>
    <row r="996">
      <c r="A996" s="9"/>
      <c r="B996" s="9"/>
      <c r="C996" s="9"/>
      <c r="D996" s="9"/>
      <c r="E996" s="9"/>
      <c r="F996" s="9"/>
    </row>
    <row r="997">
      <c r="A997" s="9"/>
      <c r="B997" s="9"/>
      <c r="C997" s="9"/>
      <c r="D997" s="9"/>
      <c r="E997" s="9"/>
      <c r="F997" s="9"/>
    </row>
    <row r="998">
      <c r="A998" s="9"/>
      <c r="B998" s="9"/>
      <c r="C998" s="9"/>
      <c r="D998" s="9"/>
      <c r="E998" s="9"/>
      <c r="F998" s="9"/>
    </row>
    <row r="999">
      <c r="A999" s="9"/>
      <c r="B999" s="9"/>
      <c r="C999" s="9"/>
      <c r="D999" s="9"/>
      <c r="E999" s="9"/>
      <c r="F999" s="9"/>
    </row>
    <row r="1000">
      <c r="A1000" s="9"/>
      <c r="B1000" s="9"/>
      <c r="C1000" s="9"/>
      <c r="D1000" s="9"/>
      <c r="E1000" s="9"/>
      <c r="F1000" s="9"/>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 t="s">
        <v>1609</v>
      </c>
      <c r="B1" s="8" t="s">
        <v>1605</v>
      </c>
      <c r="C1" s="8" t="s">
        <v>1610</v>
      </c>
      <c r="D1" s="8" t="s">
        <v>1611</v>
      </c>
    </row>
    <row r="2">
      <c r="A2" s="9"/>
      <c r="B2" s="9"/>
      <c r="C2" s="9"/>
      <c r="D2" s="9"/>
    </row>
    <row r="3">
      <c r="A3" s="9"/>
      <c r="B3" s="9"/>
      <c r="C3" s="9"/>
      <c r="D3" s="9"/>
    </row>
    <row r="4">
      <c r="A4" s="9"/>
      <c r="B4" s="9"/>
      <c r="C4" s="9"/>
      <c r="D4" s="9"/>
    </row>
    <row r="5">
      <c r="A5" s="9"/>
      <c r="B5" s="9"/>
      <c r="C5" s="9"/>
      <c r="D5" s="9"/>
    </row>
    <row r="6">
      <c r="A6" s="9"/>
      <c r="B6" s="9"/>
      <c r="C6" s="9"/>
      <c r="D6" s="9"/>
    </row>
    <row r="7">
      <c r="A7" s="9"/>
      <c r="B7" s="9"/>
      <c r="C7" s="9"/>
      <c r="D7" s="9"/>
    </row>
    <row r="8">
      <c r="A8" s="9"/>
      <c r="B8" s="9"/>
      <c r="C8" s="9"/>
      <c r="D8" s="9"/>
    </row>
    <row r="9">
      <c r="A9" s="9"/>
      <c r="B9" s="9"/>
      <c r="C9" s="9"/>
      <c r="D9" s="9"/>
    </row>
    <row r="10">
      <c r="A10" s="9"/>
      <c r="B10" s="9"/>
      <c r="C10" s="9"/>
      <c r="D10" s="9"/>
    </row>
    <row r="11">
      <c r="A11" s="9"/>
      <c r="B11" s="9"/>
      <c r="C11" s="9"/>
      <c r="D11" s="9"/>
    </row>
    <row r="12">
      <c r="A12" s="9"/>
      <c r="B12" s="9"/>
      <c r="C12" s="9"/>
      <c r="D12" s="9"/>
    </row>
    <row r="13">
      <c r="A13" s="9"/>
      <c r="B13" s="9"/>
      <c r="C13" s="9"/>
      <c r="D13" s="9"/>
    </row>
    <row r="14">
      <c r="A14" s="9"/>
      <c r="B14" s="9"/>
      <c r="C14" s="9"/>
      <c r="D14" s="9"/>
    </row>
    <row r="15">
      <c r="A15" s="9"/>
      <c r="B15" s="9"/>
      <c r="C15" s="9"/>
      <c r="D15" s="9"/>
    </row>
    <row r="16">
      <c r="A16" s="9"/>
      <c r="B16" s="9"/>
      <c r="C16" s="9"/>
      <c r="D16" s="9"/>
    </row>
    <row r="17">
      <c r="A17" s="9"/>
      <c r="B17" s="9"/>
      <c r="C17" s="9"/>
      <c r="D17" s="9"/>
    </row>
    <row r="18">
      <c r="A18" s="9"/>
      <c r="B18" s="9"/>
      <c r="C18" s="9"/>
      <c r="D18" s="9"/>
    </row>
    <row r="19">
      <c r="A19" s="9"/>
      <c r="B19" s="9"/>
      <c r="C19" s="9"/>
      <c r="D19" s="9"/>
    </row>
    <row r="20">
      <c r="A20" s="9"/>
      <c r="B20" s="9"/>
      <c r="C20" s="9"/>
      <c r="D20" s="9"/>
    </row>
    <row r="21">
      <c r="A21" s="9"/>
      <c r="B21" s="9"/>
      <c r="C21" s="9"/>
      <c r="D21" s="9"/>
    </row>
    <row r="22">
      <c r="A22" s="9"/>
      <c r="B22" s="9"/>
      <c r="C22" s="9"/>
      <c r="D22" s="9"/>
    </row>
    <row r="23">
      <c r="A23" s="9"/>
      <c r="B23" s="9"/>
      <c r="C23" s="9"/>
      <c r="D23" s="9"/>
    </row>
    <row r="24">
      <c r="A24" s="9"/>
      <c r="B24" s="9"/>
      <c r="C24" s="9"/>
      <c r="D24" s="9"/>
    </row>
    <row r="25">
      <c r="A25" s="9"/>
      <c r="B25" s="9"/>
      <c r="C25" s="9"/>
      <c r="D25" s="9"/>
    </row>
    <row r="26">
      <c r="A26" s="9"/>
      <c r="B26" s="9"/>
      <c r="C26" s="9"/>
      <c r="D26" s="9"/>
    </row>
    <row r="27">
      <c r="A27" s="9"/>
      <c r="B27" s="9"/>
      <c r="C27" s="9"/>
      <c r="D27" s="9"/>
    </row>
    <row r="28">
      <c r="A28" s="9"/>
      <c r="B28" s="9"/>
      <c r="C28" s="9"/>
      <c r="D28" s="9"/>
    </row>
    <row r="29">
      <c r="A29" s="9"/>
      <c r="B29" s="9"/>
      <c r="C29" s="9"/>
      <c r="D29" s="9"/>
    </row>
    <row r="30">
      <c r="A30" s="9"/>
      <c r="B30" s="9"/>
      <c r="C30" s="9"/>
      <c r="D30" s="9"/>
    </row>
    <row r="31">
      <c r="A31" s="9"/>
      <c r="B31" s="9"/>
      <c r="C31" s="9"/>
      <c r="D31" s="9"/>
    </row>
    <row r="32">
      <c r="A32" s="9"/>
      <c r="B32" s="9"/>
      <c r="C32" s="9"/>
      <c r="D32" s="9"/>
    </row>
    <row r="33">
      <c r="A33" s="9"/>
      <c r="B33" s="9"/>
      <c r="C33" s="9"/>
      <c r="D33" s="9"/>
    </row>
    <row r="34">
      <c r="A34" s="9"/>
      <c r="B34" s="9"/>
      <c r="C34" s="9"/>
      <c r="D34" s="9"/>
    </row>
    <row r="35">
      <c r="A35" s="9"/>
      <c r="B35" s="9"/>
      <c r="C35" s="9"/>
      <c r="D35" s="9"/>
    </row>
    <row r="36">
      <c r="A36" s="9"/>
      <c r="B36" s="9"/>
      <c r="C36" s="9"/>
      <c r="D36" s="9"/>
    </row>
    <row r="37">
      <c r="A37" s="9"/>
      <c r="B37" s="9"/>
      <c r="C37" s="9"/>
      <c r="D37" s="9"/>
    </row>
    <row r="38">
      <c r="A38" s="9"/>
      <c r="B38" s="9"/>
      <c r="C38" s="9"/>
      <c r="D38" s="9"/>
    </row>
    <row r="39">
      <c r="A39" s="9"/>
      <c r="B39" s="9"/>
      <c r="C39" s="9"/>
      <c r="D39" s="9"/>
    </row>
    <row r="40">
      <c r="A40" s="9"/>
      <c r="B40" s="9"/>
      <c r="C40" s="9"/>
      <c r="D40" s="9"/>
    </row>
    <row r="41">
      <c r="A41" s="9"/>
      <c r="B41" s="9"/>
      <c r="C41" s="9"/>
      <c r="D41" s="9"/>
    </row>
    <row r="42">
      <c r="A42" s="9"/>
      <c r="B42" s="9"/>
      <c r="C42" s="9"/>
      <c r="D42" s="9"/>
    </row>
    <row r="43">
      <c r="A43" s="9"/>
      <c r="B43" s="9"/>
      <c r="C43" s="9"/>
      <c r="D43" s="9"/>
    </row>
    <row r="44">
      <c r="A44" s="9"/>
      <c r="B44" s="9"/>
      <c r="C44" s="9"/>
      <c r="D44" s="9"/>
    </row>
    <row r="45">
      <c r="A45" s="9"/>
      <c r="B45" s="9"/>
      <c r="C45" s="9"/>
      <c r="D45" s="9"/>
    </row>
    <row r="46">
      <c r="A46" s="9"/>
      <c r="B46" s="9"/>
      <c r="C46" s="9"/>
      <c r="D46" s="9"/>
    </row>
    <row r="47">
      <c r="A47" s="9"/>
      <c r="B47" s="9"/>
      <c r="C47" s="9"/>
      <c r="D47" s="9"/>
    </row>
    <row r="48">
      <c r="A48" s="9"/>
      <c r="B48" s="9"/>
      <c r="C48" s="9"/>
      <c r="D48" s="9"/>
    </row>
    <row r="49">
      <c r="A49" s="9"/>
      <c r="B49" s="9"/>
      <c r="C49" s="9"/>
      <c r="D49" s="9"/>
    </row>
    <row r="50">
      <c r="A50" s="9"/>
      <c r="B50" s="9"/>
      <c r="C50" s="9"/>
      <c r="D50" s="9"/>
    </row>
    <row r="51">
      <c r="A51" s="9"/>
      <c r="B51" s="9"/>
      <c r="C51" s="9"/>
      <c r="D51" s="9"/>
    </row>
    <row r="52">
      <c r="A52" s="9"/>
      <c r="B52" s="9"/>
      <c r="C52" s="9"/>
      <c r="D52" s="9"/>
    </row>
    <row r="53">
      <c r="A53" s="9"/>
      <c r="B53" s="9"/>
      <c r="C53" s="9"/>
      <c r="D53" s="9"/>
    </row>
    <row r="54">
      <c r="A54" s="9"/>
      <c r="B54" s="9"/>
      <c r="C54" s="9"/>
      <c r="D54" s="9"/>
    </row>
    <row r="55">
      <c r="A55" s="9"/>
      <c r="B55" s="9"/>
      <c r="C55" s="9"/>
      <c r="D55" s="9"/>
    </row>
    <row r="56">
      <c r="A56" s="9"/>
      <c r="B56" s="9"/>
      <c r="C56" s="9"/>
      <c r="D56" s="9"/>
    </row>
    <row r="57">
      <c r="A57" s="9"/>
      <c r="B57" s="9"/>
      <c r="C57" s="9"/>
      <c r="D57" s="9"/>
    </row>
    <row r="58">
      <c r="A58" s="9"/>
      <c r="B58" s="9"/>
      <c r="C58" s="9"/>
      <c r="D58" s="9"/>
    </row>
    <row r="59">
      <c r="A59" s="9"/>
      <c r="B59" s="9"/>
      <c r="C59" s="9"/>
      <c r="D59" s="9"/>
    </row>
    <row r="60">
      <c r="A60" s="9"/>
      <c r="B60" s="9"/>
      <c r="C60" s="9"/>
      <c r="D60" s="9"/>
    </row>
    <row r="61">
      <c r="A61" s="9"/>
      <c r="B61" s="9"/>
      <c r="C61" s="9"/>
      <c r="D61" s="9"/>
    </row>
    <row r="62">
      <c r="A62" s="9"/>
      <c r="B62" s="9"/>
      <c r="C62" s="9"/>
      <c r="D62" s="9"/>
    </row>
    <row r="63">
      <c r="A63" s="9"/>
      <c r="B63" s="9"/>
      <c r="C63" s="9"/>
      <c r="D63" s="9"/>
    </row>
    <row r="64">
      <c r="A64" s="9"/>
      <c r="B64" s="9"/>
      <c r="C64" s="9"/>
      <c r="D64" s="9"/>
    </row>
    <row r="65">
      <c r="A65" s="9"/>
      <c r="B65" s="9"/>
      <c r="C65" s="9"/>
      <c r="D65" s="9"/>
    </row>
    <row r="66">
      <c r="A66" s="9"/>
      <c r="B66" s="9"/>
      <c r="C66" s="9"/>
      <c r="D66" s="9"/>
    </row>
    <row r="67">
      <c r="A67" s="9"/>
      <c r="B67" s="9"/>
      <c r="C67" s="9"/>
      <c r="D67" s="9"/>
    </row>
    <row r="68">
      <c r="A68" s="9"/>
      <c r="B68" s="9"/>
      <c r="C68" s="9"/>
      <c r="D68" s="9"/>
    </row>
    <row r="69">
      <c r="A69" s="9"/>
      <c r="B69" s="9"/>
      <c r="C69" s="9"/>
      <c r="D69" s="9"/>
    </row>
    <row r="70">
      <c r="A70" s="9"/>
      <c r="B70" s="9"/>
      <c r="C70" s="9"/>
      <c r="D70" s="9"/>
    </row>
    <row r="71">
      <c r="A71" s="9"/>
      <c r="B71" s="9"/>
      <c r="C71" s="9"/>
      <c r="D71" s="9"/>
    </row>
    <row r="72">
      <c r="A72" s="9"/>
      <c r="B72" s="9"/>
      <c r="C72" s="9"/>
      <c r="D72" s="9"/>
    </row>
    <row r="73">
      <c r="A73" s="9"/>
      <c r="B73" s="9"/>
      <c r="C73" s="9"/>
      <c r="D73" s="9"/>
    </row>
    <row r="74">
      <c r="A74" s="9"/>
      <c r="B74" s="9"/>
      <c r="C74" s="9"/>
      <c r="D74" s="9"/>
    </row>
    <row r="75">
      <c r="A75" s="9"/>
      <c r="B75" s="9"/>
      <c r="C75" s="9"/>
      <c r="D75" s="9"/>
    </row>
    <row r="76">
      <c r="A76" s="9"/>
      <c r="B76" s="9"/>
      <c r="C76" s="9"/>
      <c r="D76" s="9"/>
    </row>
    <row r="77">
      <c r="A77" s="9"/>
      <c r="B77" s="9"/>
      <c r="C77" s="9"/>
      <c r="D77" s="9"/>
    </row>
    <row r="78">
      <c r="A78" s="9"/>
      <c r="B78" s="9"/>
      <c r="C78" s="9"/>
      <c r="D78" s="9"/>
    </row>
    <row r="79">
      <c r="A79" s="9"/>
      <c r="B79" s="9"/>
      <c r="C79" s="9"/>
      <c r="D79" s="9"/>
    </row>
    <row r="80">
      <c r="A80" s="9"/>
      <c r="B80" s="9"/>
      <c r="C80" s="9"/>
      <c r="D80" s="9"/>
    </row>
    <row r="81">
      <c r="A81" s="9"/>
      <c r="B81" s="9"/>
      <c r="C81" s="9"/>
      <c r="D81" s="9"/>
    </row>
    <row r="82">
      <c r="A82" s="9"/>
      <c r="B82" s="9"/>
      <c r="C82" s="9"/>
      <c r="D82" s="9"/>
    </row>
    <row r="83">
      <c r="A83" s="9"/>
      <c r="B83" s="9"/>
      <c r="C83" s="9"/>
      <c r="D83" s="9"/>
    </row>
    <row r="84">
      <c r="A84" s="9"/>
      <c r="B84" s="9"/>
      <c r="C84" s="9"/>
      <c r="D84" s="9"/>
    </row>
    <row r="85">
      <c r="A85" s="9"/>
      <c r="B85" s="9"/>
      <c r="C85" s="9"/>
      <c r="D85" s="9"/>
    </row>
    <row r="86">
      <c r="A86" s="9"/>
      <c r="B86" s="9"/>
      <c r="C86" s="9"/>
      <c r="D86" s="9"/>
    </row>
    <row r="87">
      <c r="A87" s="9"/>
      <c r="B87" s="9"/>
      <c r="C87" s="9"/>
      <c r="D87" s="9"/>
    </row>
    <row r="88">
      <c r="A88" s="9"/>
      <c r="B88" s="9"/>
      <c r="C88" s="9"/>
      <c r="D88" s="9"/>
    </row>
    <row r="89">
      <c r="A89" s="9"/>
      <c r="B89" s="9"/>
      <c r="C89" s="9"/>
      <c r="D89" s="9"/>
    </row>
    <row r="90">
      <c r="A90" s="9"/>
      <c r="B90" s="9"/>
      <c r="C90" s="9"/>
      <c r="D90" s="9"/>
    </row>
    <row r="91">
      <c r="A91" s="9"/>
      <c r="B91" s="9"/>
      <c r="C91" s="9"/>
      <c r="D91" s="9"/>
    </row>
    <row r="92">
      <c r="A92" s="9"/>
      <c r="B92" s="9"/>
      <c r="C92" s="9"/>
      <c r="D92" s="9"/>
    </row>
    <row r="93">
      <c r="A93" s="9"/>
      <c r="B93" s="9"/>
      <c r="C93" s="9"/>
      <c r="D93" s="9"/>
    </row>
    <row r="94">
      <c r="A94" s="9"/>
      <c r="B94" s="9"/>
      <c r="C94" s="9"/>
      <c r="D94" s="9"/>
    </row>
    <row r="95">
      <c r="A95" s="9"/>
      <c r="B95" s="9"/>
      <c r="C95" s="9"/>
      <c r="D95" s="9"/>
    </row>
    <row r="96">
      <c r="A96" s="9"/>
      <c r="B96" s="9"/>
      <c r="C96" s="9"/>
      <c r="D96" s="9"/>
    </row>
    <row r="97">
      <c r="A97" s="9"/>
      <c r="B97" s="9"/>
      <c r="C97" s="9"/>
      <c r="D97" s="9"/>
    </row>
    <row r="98">
      <c r="A98" s="9"/>
      <c r="B98" s="9"/>
      <c r="C98" s="9"/>
      <c r="D98" s="9"/>
    </row>
    <row r="99">
      <c r="A99" s="9"/>
      <c r="B99" s="9"/>
      <c r="C99" s="9"/>
      <c r="D99" s="9"/>
    </row>
    <row r="100">
      <c r="A100" s="9"/>
      <c r="B100" s="9"/>
      <c r="C100" s="9"/>
      <c r="D100" s="9"/>
    </row>
    <row r="101">
      <c r="A101" s="9"/>
      <c r="B101" s="9"/>
      <c r="C101" s="9"/>
      <c r="D101" s="9"/>
    </row>
    <row r="102">
      <c r="A102" s="9"/>
      <c r="B102" s="9"/>
      <c r="C102" s="9"/>
      <c r="D102" s="9"/>
    </row>
    <row r="103">
      <c r="A103" s="9"/>
      <c r="B103" s="9"/>
      <c r="C103" s="9"/>
      <c r="D103" s="9"/>
    </row>
    <row r="104">
      <c r="A104" s="9"/>
      <c r="B104" s="9"/>
      <c r="C104" s="9"/>
      <c r="D104" s="9"/>
    </row>
    <row r="105">
      <c r="A105" s="9"/>
      <c r="B105" s="9"/>
      <c r="C105" s="9"/>
      <c r="D105" s="9"/>
    </row>
    <row r="106">
      <c r="A106" s="9"/>
      <c r="B106" s="9"/>
      <c r="C106" s="9"/>
      <c r="D106" s="9"/>
    </row>
    <row r="107">
      <c r="A107" s="9"/>
      <c r="B107" s="9"/>
      <c r="C107" s="9"/>
      <c r="D107" s="9"/>
    </row>
    <row r="108">
      <c r="A108" s="9"/>
      <c r="B108" s="9"/>
      <c r="C108" s="9"/>
      <c r="D108" s="9"/>
    </row>
    <row r="109">
      <c r="A109" s="9"/>
      <c r="B109" s="9"/>
      <c r="C109" s="9"/>
      <c r="D109" s="9"/>
    </row>
    <row r="110">
      <c r="A110" s="9"/>
      <c r="B110" s="9"/>
      <c r="C110" s="9"/>
      <c r="D110" s="9"/>
    </row>
    <row r="111">
      <c r="A111" s="9"/>
      <c r="B111" s="9"/>
      <c r="C111" s="9"/>
      <c r="D111" s="9"/>
    </row>
    <row r="112">
      <c r="A112" s="9"/>
      <c r="B112" s="9"/>
      <c r="C112" s="9"/>
      <c r="D112" s="9"/>
    </row>
    <row r="113">
      <c r="A113" s="9"/>
      <c r="B113" s="9"/>
      <c r="C113" s="9"/>
      <c r="D113" s="9"/>
    </row>
    <row r="114">
      <c r="A114" s="9"/>
      <c r="B114" s="9"/>
      <c r="C114" s="9"/>
      <c r="D114" s="9"/>
    </row>
    <row r="115">
      <c r="A115" s="9"/>
      <c r="B115" s="9"/>
      <c r="C115" s="9"/>
      <c r="D115" s="9"/>
    </row>
    <row r="116">
      <c r="A116" s="9"/>
      <c r="B116" s="9"/>
      <c r="C116" s="9"/>
      <c r="D116" s="9"/>
    </row>
    <row r="117">
      <c r="A117" s="9"/>
      <c r="B117" s="9"/>
      <c r="C117" s="9"/>
      <c r="D117" s="9"/>
    </row>
    <row r="118">
      <c r="A118" s="9"/>
      <c r="B118" s="9"/>
      <c r="C118" s="9"/>
      <c r="D118" s="9"/>
    </row>
    <row r="119">
      <c r="A119" s="9"/>
      <c r="B119" s="9"/>
      <c r="C119" s="9"/>
      <c r="D119" s="9"/>
    </row>
    <row r="120">
      <c r="A120" s="9"/>
      <c r="B120" s="9"/>
      <c r="C120" s="9"/>
      <c r="D120" s="9"/>
    </row>
    <row r="121">
      <c r="A121" s="9"/>
      <c r="B121" s="9"/>
      <c r="C121" s="9"/>
      <c r="D121" s="9"/>
    </row>
    <row r="122">
      <c r="A122" s="9"/>
      <c r="B122" s="9"/>
      <c r="C122" s="9"/>
      <c r="D122" s="9"/>
    </row>
    <row r="123">
      <c r="A123" s="9"/>
      <c r="B123" s="9"/>
      <c r="C123" s="9"/>
      <c r="D123" s="9"/>
    </row>
    <row r="124">
      <c r="A124" s="9"/>
      <c r="B124" s="9"/>
      <c r="C124" s="9"/>
      <c r="D124" s="9"/>
    </row>
    <row r="125">
      <c r="A125" s="9"/>
      <c r="B125" s="9"/>
      <c r="C125" s="9"/>
      <c r="D125" s="9"/>
    </row>
    <row r="126">
      <c r="A126" s="9"/>
      <c r="B126" s="9"/>
      <c r="C126" s="9"/>
      <c r="D126" s="9"/>
    </row>
    <row r="127">
      <c r="A127" s="9"/>
      <c r="B127" s="9"/>
      <c r="C127" s="9"/>
      <c r="D127" s="9"/>
    </row>
    <row r="128">
      <c r="A128" s="9"/>
      <c r="B128" s="9"/>
      <c r="C128" s="9"/>
      <c r="D128" s="9"/>
    </row>
    <row r="129">
      <c r="A129" s="9"/>
      <c r="B129" s="9"/>
      <c r="C129" s="9"/>
      <c r="D129" s="9"/>
    </row>
    <row r="130">
      <c r="A130" s="9"/>
      <c r="B130" s="9"/>
      <c r="C130" s="9"/>
      <c r="D130" s="9"/>
    </row>
    <row r="131">
      <c r="A131" s="9"/>
      <c r="B131" s="9"/>
      <c r="C131" s="9"/>
      <c r="D131" s="9"/>
    </row>
    <row r="132">
      <c r="A132" s="9"/>
      <c r="B132" s="9"/>
      <c r="C132" s="9"/>
      <c r="D132" s="9"/>
    </row>
    <row r="133">
      <c r="A133" s="9"/>
      <c r="B133" s="9"/>
      <c r="C133" s="9"/>
      <c r="D133" s="9"/>
    </row>
    <row r="134">
      <c r="A134" s="9"/>
      <c r="B134" s="9"/>
      <c r="C134" s="9"/>
      <c r="D134" s="9"/>
    </row>
    <row r="135">
      <c r="A135" s="9"/>
      <c r="B135" s="9"/>
      <c r="C135" s="9"/>
      <c r="D135" s="9"/>
    </row>
    <row r="136">
      <c r="A136" s="9"/>
      <c r="B136" s="9"/>
      <c r="C136" s="9"/>
      <c r="D136" s="9"/>
    </row>
    <row r="137">
      <c r="A137" s="9"/>
      <c r="B137" s="9"/>
      <c r="C137" s="9"/>
      <c r="D137" s="9"/>
    </row>
    <row r="138">
      <c r="A138" s="9"/>
      <c r="B138" s="9"/>
      <c r="C138" s="9"/>
      <c r="D138" s="9"/>
    </row>
    <row r="139">
      <c r="A139" s="9"/>
      <c r="B139" s="9"/>
      <c r="C139" s="9"/>
      <c r="D139" s="9"/>
    </row>
    <row r="140">
      <c r="A140" s="9"/>
      <c r="B140" s="9"/>
      <c r="C140" s="9"/>
      <c r="D140" s="9"/>
    </row>
    <row r="141">
      <c r="A141" s="9"/>
      <c r="B141" s="9"/>
      <c r="C141" s="9"/>
      <c r="D141" s="9"/>
    </row>
    <row r="142">
      <c r="A142" s="9"/>
      <c r="B142" s="9"/>
      <c r="C142" s="9"/>
      <c r="D142" s="9"/>
    </row>
    <row r="143">
      <c r="A143" s="9"/>
      <c r="B143" s="9"/>
      <c r="C143" s="9"/>
      <c r="D143" s="9"/>
    </row>
    <row r="144">
      <c r="A144" s="9"/>
      <c r="B144" s="9"/>
      <c r="C144" s="9"/>
      <c r="D144" s="9"/>
    </row>
    <row r="145">
      <c r="A145" s="9"/>
      <c r="B145" s="9"/>
      <c r="C145" s="9"/>
      <c r="D145" s="9"/>
    </row>
    <row r="146">
      <c r="A146" s="9"/>
      <c r="B146" s="9"/>
      <c r="C146" s="9"/>
      <c r="D146" s="9"/>
    </row>
    <row r="147">
      <c r="A147" s="9"/>
      <c r="B147" s="9"/>
      <c r="C147" s="9"/>
      <c r="D147" s="9"/>
    </row>
    <row r="148">
      <c r="A148" s="9"/>
      <c r="B148" s="9"/>
      <c r="C148" s="9"/>
      <c r="D148" s="9"/>
    </row>
    <row r="149">
      <c r="A149" s="9"/>
      <c r="B149" s="9"/>
      <c r="C149" s="9"/>
      <c r="D149" s="9"/>
    </row>
    <row r="150">
      <c r="A150" s="9"/>
      <c r="B150" s="9"/>
      <c r="C150" s="9"/>
      <c r="D150" s="9"/>
    </row>
    <row r="151">
      <c r="A151" s="9"/>
      <c r="B151" s="9"/>
      <c r="C151" s="9"/>
      <c r="D151" s="9"/>
    </row>
    <row r="152">
      <c r="A152" s="9"/>
      <c r="B152" s="9"/>
      <c r="C152" s="9"/>
      <c r="D152" s="9"/>
    </row>
    <row r="153">
      <c r="A153" s="9"/>
      <c r="B153" s="9"/>
      <c r="C153" s="9"/>
      <c r="D153" s="9"/>
    </row>
    <row r="154">
      <c r="A154" s="9"/>
      <c r="B154" s="9"/>
      <c r="C154" s="9"/>
      <c r="D154" s="9"/>
    </row>
    <row r="155">
      <c r="A155" s="9"/>
      <c r="B155" s="9"/>
      <c r="C155" s="9"/>
      <c r="D155" s="9"/>
    </row>
    <row r="156">
      <c r="A156" s="9"/>
      <c r="B156" s="9"/>
      <c r="C156" s="9"/>
      <c r="D156" s="9"/>
    </row>
    <row r="157">
      <c r="A157" s="9"/>
      <c r="B157" s="9"/>
      <c r="C157" s="9"/>
      <c r="D157" s="9"/>
    </row>
    <row r="158">
      <c r="A158" s="9"/>
      <c r="B158" s="9"/>
      <c r="C158" s="9"/>
      <c r="D158" s="9"/>
    </row>
    <row r="159">
      <c r="A159" s="9"/>
      <c r="B159" s="9"/>
      <c r="C159" s="9"/>
      <c r="D159" s="9"/>
    </row>
    <row r="160">
      <c r="A160" s="9"/>
      <c r="B160" s="9"/>
      <c r="C160" s="9"/>
      <c r="D160" s="9"/>
    </row>
    <row r="161">
      <c r="A161" s="9"/>
      <c r="B161" s="9"/>
      <c r="C161" s="9"/>
      <c r="D161" s="9"/>
    </row>
    <row r="162">
      <c r="A162" s="9"/>
      <c r="B162" s="9"/>
      <c r="C162" s="9"/>
      <c r="D162" s="9"/>
    </row>
    <row r="163">
      <c r="A163" s="9"/>
      <c r="B163" s="9"/>
      <c r="C163" s="9"/>
      <c r="D163" s="9"/>
    </row>
    <row r="164">
      <c r="A164" s="9"/>
      <c r="B164" s="9"/>
      <c r="C164" s="9"/>
      <c r="D164" s="9"/>
    </row>
    <row r="165">
      <c r="A165" s="9"/>
      <c r="B165" s="9"/>
      <c r="C165" s="9"/>
      <c r="D165" s="9"/>
    </row>
    <row r="166">
      <c r="A166" s="9"/>
      <c r="B166" s="9"/>
      <c r="C166" s="9"/>
      <c r="D166" s="9"/>
    </row>
    <row r="167">
      <c r="A167" s="9"/>
      <c r="B167" s="9"/>
      <c r="C167" s="9"/>
      <c r="D167" s="9"/>
    </row>
    <row r="168">
      <c r="A168" s="9"/>
      <c r="B168" s="9"/>
      <c r="C168" s="9"/>
      <c r="D168" s="9"/>
    </row>
    <row r="169">
      <c r="A169" s="9"/>
      <c r="B169" s="9"/>
      <c r="C169" s="9"/>
      <c r="D169" s="9"/>
    </row>
    <row r="170">
      <c r="A170" s="9"/>
      <c r="B170" s="9"/>
      <c r="C170" s="9"/>
      <c r="D170" s="9"/>
    </row>
    <row r="171">
      <c r="A171" s="9"/>
      <c r="B171" s="9"/>
      <c r="C171" s="9"/>
      <c r="D171" s="9"/>
    </row>
    <row r="172">
      <c r="A172" s="9"/>
      <c r="B172" s="9"/>
      <c r="C172" s="9"/>
      <c r="D172" s="9"/>
    </row>
    <row r="173">
      <c r="A173" s="9"/>
      <c r="B173" s="9"/>
      <c r="C173" s="9"/>
      <c r="D173" s="9"/>
    </row>
    <row r="174">
      <c r="A174" s="9"/>
      <c r="B174" s="9"/>
      <c r="C174" s="9"/>
      <c r="D174" s="9"/>
    </row>
    <row r="175">
      <c r="A175" s="9"/>
      <c r="B175" s="9"/>
      <c r="C175" s="9"/>
      <c r="D175" s="9"/>
    </row>
    <row r="176">
      <c r="A176" s="9"/>
      <c r="B176" s="9"/>
      <c r="C176" s="9"/>
      <c r="D176" s="9"/>
    </row>
    <row r="177">
      <c r="A177" s="9"/>
      <c r="B177" s="9"/>
      <c r="C177" s="9"/>
      <c r="D177" s="9"/>
    </row>
    <row r="178">
      <c r="A178" s="9"/>
      <c r="B178" s="9"/>
      <c r="C178" s="9"/>
      <c r="D178" s="9"/>
    </row>
    <row r="179">
      <c r="A179" s="9"/>
      <c r="B179" s="9"/>
      <c r="C179" s="9"/>
      <c r="D179" s="9"/>
    </row>
    <row r="180">
      <c r="A180" s="9"/>
      <c r="B180" s="9"/>
      <c r="C180" s="9"/>
      <c r="D180" s="9"/>
    </row>
    <row r="181">
      <c r="A181" s="9"/>
      <c r="B181" s="9"/>
      <c r="C181" s="9"/>
      <c r="D181" s="9"/>
    </row>
    <row r="182">
      <c r="A182" s="9"/>
      <c r="B182" s="9"/>
      <c r="C182" s="9"/>
      <c r="D182" s="9"/>
    </row>
    <row r="183">
      <c r="A183" s="9"/>
      <c r="B183" s="9"/>
      <c r="C183" s="9"/>
      <c r="D183" s="9"/>
    </row>
    <row r="184">
      <c r="A184" s="9"/>
      <c r="B184" s="9"/>
      <c r="C184" s="9"/>
      <c r="D184" s="9"/>
    </row>
    <row r="185">
      <c r="A185" s="9"/>
      <c r="B185" s="9"/>
      <c r="C185" s="9"/>
      <c r="D185" s="9"/>
    </row>
    <row r="186">
      <c r="A186" s="9"/>
      <c r="B186" s="9"/>
      <c r="C186" s="9"/>
      <c r="D186" s="9"/>
    </row>
    <row r="187">
      <c r="A187" s="9"/>
      <c r="B187" s="9"/>
      <c r="C187" s="9"/>
      <c r="D187" s="9"/>
    </row>
    <row r="188">
      <c r="A188" s="9"/>
      <c r="B188" s="9"/>
      <c r="C188" s="9"/>
      <c r="D188" s="9"/>
    </row>
    <row r="189">
      <c r="A189" s="9"/>
      <c r="B189" s="9"/>
      <c r="C189" s="9"/>
      <c r="D189" s="9"/>
    </row>
    <row r="190">
      <c r="A190" s="9"/>
      <c r="B190" s="9"/>
      <c r="C190" s="9"/>
      <c r="D190" s="9"/>
    </row>
    <row r="191">
      <c r="A191" s="9"/>
      <c r="B191" s="9"/>
      <c r="C191" s="9"/>
      <c r="D191" s="9"/>
    </row>
    <row r="192">
      <c r="A192" s="9"/>
      <c r="B192" s="9"/>
      <c r="C192" s="9"/>
      <c r="D192" s="9"/>
    </row>
    <row r="193">
      <c r="A193" s="9"/>
      <c r="B193" s="9"/>
      <c r="C193" s="9"/>
      <c r="D193" s="9"/>
    </row>
    <row r="194">
      <c r="A194" s="9"/>
      <c r="B194" s="9"/>
      <c r="C194" s="9"/>
      <c r="D194" s="9"/>
    </row>
    <row r="195">
      <c r="A195" s="9"/>
      <c r="B195" s="9"/>
      <c r="C195" s="9"/>
      <c r="D195" s="9"/>
    </row>
    <row r="196">
      <c r="A196" s="9"/>
      <c r="B196" s="9"/>
      <c r="C196" s="9"/>
      <c r="D196" s="9"/>
    </row>
    <row r="197">
      <c r="A197" s="9"/>
      <c r="B197" s="9"/>
      <c r="C197" s="9"/>
      <c r="D197" s="9"/>
    </row>
    <row r="198">
      <c r="A198" s="9"/>
      <c r="B198" s="9"/>
      <c r="C198" s="9"/>
      <c r="D198" s="9"/>
    </row>
    <row r="199">
      <c r="A199" s="9"/>
      <c r="B199" s="9"/>
      <c r="C199" s="9"/>
      <c r="D199" s="9"/>
    </row>
    <row r="200">
      <c r="A200" s="9"/>
      <c r="B200" s="9"/>
      <c r="C200" s="9"/>
      <c r="D200" s="9"/>
    </row>
    <row r="201">
      <c r="A201" s="9"/>
      <c r="B201" s="9"/>
      <c r="C201" s="9"/>
      <c r="D201" s="9"/>
    </row>
    <row r="202">
      <c r="A202" s="9"/>
      <c r="B202" s="9"/>
      <c r="C202" s="9"/>
      <c r="D202" s="9"/>
    </row>
    <row r="203">
      <c r="A203" s="9"/>
      <c r="B203" s="9"/>
      <c r="C203" s="9"/>
      <c r="D203" s="9"/>
    </row>
    <row r="204">
      <c r="A204" s="9"/>
      <c r="B204" s="9"/>
      <c r="C204" s="9"/>
      <c r="D204" s="9"/>
    </row>
    <row r="205">
      <c r="A205" s="9"/>
      <c r="B205" s="9"/>
      <c r="C205" s="9"/>
      <c r="D205" s="9"/>
    </row>
    <row r="206">
      <c r="A206" s="9"/>
      <c r="B206" s="9"/>
      <c r="C206" s="9"/>
      <c r="D206" s="9"/>
    </row>
    <row r="207">
      <c r="A207" s="9"/>
      <c r="B207" s="9"/>
      <c r="C207" s="9"/>
      <c r="D207" s="9"/>
    </row>
    <row r="208">
      <c r="A208" s="9"/>
      <c r="B208" s="9"/>
      <c r="C208" s="9"/>
      <c r="D208" s="9"/>
    </row>
    <row r="209">
      <c r="A209" s="9"/>
      <c r="B209" s="9"/>
      <c r="C209" s="9"/>
      <c r="D209" s="9"/>
    </row>
    <row r="210">
      <c r="A210" s="9"/>
      <c r="B210" s="9"/>
      <c r="C210" s="9"/>
      <c r="D210" s="9"/>
    </row>
    <row r="211">
      <c r="A211" s="9"/>
      <c r="B211" s="9"/>
      <c r="C211" s="9"/>
      <c r="D211" s="9"/>
    </row>
    <row r="212">
      <c r="A212" s="9"/>
      <c r="B212" s="9"/>
      <c r="C212" s="9"/>
      <c r="D212" s="9"/>
    </row>
    <row r="213">
      <c r="A213" s="9"/>
      <c r="B213" s="9"/>
      <c r="C213" s="9"/>
      <c r="D213" s="9"/>
    </row>
    <row r="214">
      <c r="A214" s="9"/>
      <c r="B214" s="9"/>
      <c r="C214" s="9"/>
      <c r="D214" s="9"/>
    </row>
    <row r="215">
      <c r="A215" s="9"/>
      <c r="B215" s="9"/>
      <c r="C215" s="9"/>
      <c r="D215" s="9"/>
    </row>
    <row r="216">
      <c r="A216" s="9"/>
      <c r="B216" s="9"/>
      <c r="C216" s="9"/>
      <c r="D216" s="9"/>
    </row>
    <row r="217">
      <c r="A217" s="9"/>
      <c r="B217" s="9"/>
      <c r="C217" s="9"/>
      <c r="D217" s="9"/>
    </row>
    <row r="218">
      <c r="A218" s="9"/>
      <c r="B218" s="9"/>
      <c r="C218" s="9"/>
      <c r="D218" s="9"/>
    </row>
    <row r="219">
      <c r="A219" s="9"/>
      <c r="B219" s="9"/>
      <c r="C219" s="9"/>
      <c r="D219" s="9"/>
    </row>
    <row r="220">
      <c r="A220" s="9"/>
      <c r="B220" s="9"/>
      <c r="C220" s="9"/>
      <c r="D220" s="9"/>
    </row>
    <row r="221">
      <c r="A221" s="9"/>
      <c r="B221" s="9"/>
      <c r="C221" s="9"/>
      <c r="D221" s="9"/>
    </row>
    <row r="222">
      <c r="A222" s="9"/>
      <c r="B222" s="9"/>
      <c r="C222" s="9"/>
      <c r="D222" s="9"/>
    </row>
    <row r="223">
      <c r="A223" s="9"/>
      <c r="B223" s="9"/>
      <c r="C223" s="9"/>
      <c r="D223" s="9"/>
    </row>
    <row r="224">
      <c r="A224" s="9"/>
      <c r="B224" s="9"/>
      <c r="C224" s="9"/>
      <c r="D224" s="9"/>
    </row>
    <row r="225">
      <c r="A225" s="9"/>
      <c r="B225" s="9"/>
      <c r="C225" s="9"/>
      <c r="D225" s="9"/>
    </row>
    <row r="226">
      <c r="A226" s="9"/>
      <c r="B226" s="9"/>
      <c r="C226" s="9"/>
      <c r="D226" s="9"/>
    </row>
    <row r="227">
      <c r="A227" s="9"/>
      <c r="B227" s="9"/>
      <c r="C227" s="9"/>
      <c r="D227" s="9"/>
    </row>
    <row r="228">
      <c r="A228" s="9"/>
      <c r="B228" s="9"/>
      <c r="C228" s="9"/>
      <c r="D228" s="9"/>
    </row>
    <row r="229">
      <c r="A229" s="9"/>
      <c r="B229" s="9"/>
      <c r="C229" s="9"/>
      <c r="D229" s="9"/>
    </row>
    <row r="230">
      <c r="A230" s="9"/>
      <c r="B230" s="9"/>
      <c r="C230" s="9"/>
      <c r="D230" s="9"/>
    </row>
    <row r="231">
      <c r="A231" s="9"/>
      <c r="B231" s="9"/>
      <c r="C231" s="9"/>
      <c r="D231" s="9"/>
    </row>
    <row r="232">
      <c r="A232" s="9"/>
      <c r="B232" s="9"/>
      <c r="C232" s="9"/>
      <c r="D232" s="9"/>
    </row>
    <row r="233">
      <c r="A233" s="9"/>
      <c r="B233" s="9"/>
      <c r="C233" s="9"/>
      <c r="D233" s="9"/>
    </row>
    <row r="234">
      <c r="A234" s="9"/>
      <c r="B234" s="9"/>
      <c r="C234" s="9"/>
      <c r="D234" s="9"/>
    </row>
    <row r="235">
      <c r="A235" s="9"/>
      <c r="B235" s="9"/>
      <c r="C235" s="9"/>
      <c r="D235" s="9"/>
    </row>
    <row r="236">
      <c r="A236" s="9"/>
      <c r="B236" s="9"/>
      <c r="C236" s="9"/>
      <c r="D236" s="9"/>
    </row>
    <row r="237">
      <c r="A237" s="9"/>
      <c r="B237" s="9"/>
      <c r="C237" s="9"/>
      <c r="D237" s="9"/>
    </row>
    <row r="238">
      <c r="A238" s="9"/>
      <c r="B238" s="9"/>
      <c r="C238" s="9"/>
      <c r="D238" s="9"/>
    </row>
    <row r="239">
      <c r="A239" s="9"/>
      <c r="B239" s="9"/>
      <c r="C239" s="9"/>
      <c r="D239" s="9"/>
    </row>
    <row r="240">
      <c r="A240" s="9"/>
      <c r="B240" s="9"/>
      <c r="C240" s="9"/>
      <c r="D240" s="9"/>
    </row>
    <row r="241">
      <c r="A241" s="9"/>
      <c r="B241" s="9"/>
      <c r="C241" s="9"/>
      <c r="D241" s="9"/>
    </row>
    <row r="242">
      <c r="A242" s="9"/>
      <c r="B242" s="9"/>
      <c r="C242" s="9"/>
      <c r="D242" s="9"/>
    </row>
    <row r="243">
      <c r="A243" s="9"/>
      <c r="B243" s="9"/>
      <c r="C243" s="9"/>
      <c r="D243" s="9"/>
    </row>
    <row r="244">
      <c r="A244" s="9"/>
      <c r="B244" s="9"/>
      <c r="C244" s="9"/>
      <c r="D244" s="9"/>
    </row>
    <row r="245">
      <c r="A245" s="9"/>
      <c r="B245" s="9"/>
      <c r="C245" s="9"/>
      <c r="D245" s="9"/>
    </row>
    <row r="246">
      <c r="A246" s="9"/>
      <c r="B246" s="9"/>
      <c r="C246" s="9"/>
      <c r="D246" s="9"/>
    </row>
    <row r="247">
      <c r="A247" s="9"/>
      <c r="B247" s="9"/>
      <c r="C247" s="9"/>
      <c r="D247" s="9"/>
    </row>
    <row r="248">
      <c r="A248" s="9"/>
      <c r="B248" s="9"/>
      <c r="C248" s="9"/>
      <c r="D248" s="9"/>
    </row>
    <row r="249">
      <c r="A249" s="9"/>
      <c r="B249" s="9"/>
      <c r="C249" s="9"/>
      <c r="D249" s="9"/>
    </row>
    <row r="250">
      <c r="A250" s="9"/>
      <c r="B250" s="9"/>
      <c r="C250" s="9"/>
      <c r="D250" s="9"/>
    </row>
    <row r="251">
      <c r="A251" s="9"/>
      <c r="B251" s="9"/>
      <c r="C251" s="9"/>
      <c r="D251" s="9"/>
    </row>
    <row r="252">
      <c r="A252" s="9"/>
      <c r="B252" s="9"/>
      <c r="C252" s="9"/>
      <c r="D252" s="9"/>
    </row>
    <row r="253">
      <c r="A253" s="9"/>
      <c r="B253" s="9"/>
      <c r="C253" s="9"/>
      <c r="D253" s="9"/>
    </row>
    <row r="254">
      <c r="A254" s="9"/>
      <c r="B254" s="9"/>
      <c r="C254" s="9"/>
      <c r="D254" s="9"/>
    </row>
    <row r="255">
      <c r="A255" s="9"/>
      <c r="B255" s="9"/>
      <c r="C255" s="9"/>
      <c r="D255" s="9"/>
    </row>
    <row r="256">
      <c r="A256" s="9"/>
      <c r="B256" s="9"/>
      <c r="C256" s="9"/>
      <c r="D256" s="9"/>
    </row>
    <row r="257">
      <c r="A257" s="9"/>
      <c r="B257" s="9"/>
      <c r="C257" s="9"/>
      <c r="D257" s="9"/>
    </row>
    <row r="258">
      <c r="A258" s="9"/>
      <c r="B258" s="9"/>
      <c r="C258" s="9"/>
      <c r="D258" s="9"/>
    </row>
    <row r="259">
      <c r="A259" s="9"/>
      <c r="B259" s="9"/>
      <c r="C259" s="9"/>
      <c r="D259" s="9"/>
    </row>
    <row r="260">
      <c r="A260" s="9"/>
      <c r="B260" s="9"/>
      <c r="C260" s="9"/>
      <c r="D260" s="9"/>
    </row>
    <row r="261">
      <c r="A261" s="9"/>
      <c r="B261" s="9"/>
      <c r="C261" s="9"/>
      <c r="D261" s="9"/>
    </row>
    <row r="262">
      <c r="A262" s="9"/>
      <c r="B262" s="9"/>
      <c r="C262" s="9"/>
      <c r="D262" s="9"/>
    </row>
    <row r="263">
      <c r="A263" s="9"/>
      <c r="B263" s="9"/>
      <c r="C263" s="9"/>
      <c r="D263" s="9"/>
    </row>
    <row r="264">
      <c r="A264" s="9"/>
      <c r="B264" s="9"/>
      <c r="C264" s="9"/>
      <c r="D264" s="9"/>
    </row>
    <row r="265">
      <c r="A265" s="9"/>
      <c r="B265" s="9"/>
      <c r="C265" s="9"/>
      <c r="D265" s="9"/>
    </row>
    <row r="266">
      <c r="A266" s="9"/>
      <c r="B266" s="9"/>
      <c r="C266" s="9"/>
      <c r="D266" s="9"/>
    </row>
    <row r="267">
      <c r="A267" s="9"/>
      <c r="B267" s="9"/>
      <c r="C267" s="9"/>
      <c r="D267" s="9"/>
    </row>
    <row r="268">
      <c r="A268" s="9"/>
      <c r="B268" s="9"/>
      <c r="C268" s="9"/>
      <c r="D268" s="9"/>
    </row>
    <row r="269">
      <c r="A269" s="9"/>
      <c r="B269" s="9"/>
      <c r="C269" s="9"/>
      <c r="D269" s="9"/>
    </row>
    <row r="270">
      <c r="A270" s="9"/>
      <c r="B270" s="9"/>
      <c r="C270" s="9"/>
      <c r="D270" s="9"/>
    </row>
    <row r="271">
      <c r="A271" s="9"/>
      <c r="B271" s="9"/>
      <c r="C271" s="9"/>
      <c r="D271" s="9"/>
    </row>
    <row r="272">
      <c r="A272" s="9"/>
      <c r="B272" s="9"/>
      <c r="C272" s="9"/>
      <c r="D272" s="9"/>
    </row>
    <row r="273">
      <c r="A273" s="9"/>
      <c r="B273" s="9"/>
      <c r="C273" s="9"/>
      <c r="D273" s="9"/>
    </row>
    <row r="274">
      <c r="A274" s="9"/>
      <c r="B274" s="9"/>
      <c r="C274" s="9"/>
      <c r="D274" s="9"/>
    </row>
    <row r="275">
      <c r="A275" s="9"/>
      <c r="B275" s="9"/>
      <c r="C275" s="9"/>
      <c r="D275" s="9"/>
    </row>
    <row r="276">
      <c r="A276" s="9"/>
      <c r="B276" s="9"/>
      <c r="C276" s="9"/>
      <c r="D276" s="9"/>
    </row>
    <row r="277">
      <c r="A277" s="9"/>
      <c r="B277" s="9"/>
      <c r="C277" s="9"/>
      <c r="D277" s="9"/>
    </row>
    <row r="278">
      <c r="A278" s="9"/>
      <c r="B278" s="9"/>
      <c r="C278" s="9"/>
      <c r="D278" s="9"/>
    </row>
    <row r="279">
      <c r="A279" s="9"/>
      <c r="B279" s="9"/>
      <c r="C279" s="9"/>
      <c r="D279" s="9"/>
    </row>
    <row r="280">
      <c r="A280" s="9"/>
      <c r="B280" s="9"/>
      <c r="C280" s="9"/>
      <c r="D280" s="9"/>
    </row>
    <row r="281">
      <c r="A281" s="9"/>
      <c r="B281" s="9"/>
      <c r="C281" s="9"/>
      <c r="D281" s="9"/>
    </row>
    <row r="282">
      <c r="A282" s="9"/>
      <c r="B282" s="9"/>
      <c r="C282" s="9"/>
      <c r="D282" s="9"/>
    </row>
    <row r="283">
      <c r="A283" s="9"/>
      <c r="B283" s="9"/>
      <c r="C283" s="9"/>
      <c r="D283" s="9"/>
    </row>
    <row r="284">
      <c r="A284" s="9"/>
      <c r="B284" s="9"/>
      <c r="C284" s="9"/>
      <c r="D284" s="9"/>
    </row>
    <row r="285">
      <c r="A285" s="9"/>
      <c r="B285" s="9"/>
      <c r="C285" s="9"/>
      <c r="D285" s="9"/>
    </row>
    <row r="286">
      <c r="A286" s="9"/>
      <c r="B286" s="9"/>
      <c r="C286" s="9"/>
      <c r="D286" s="9"/>
    </row>
    <row r="287">
      <c r="A287" s="9"/>
      <c r="B287" s="9"/>
      <c r="C287" s="9"/>
      <c r="D287" s="9"/>
    </row>
    <row r="288">
      <c r="A288" s="9"/>
      <c r="B288" s="9"/>
      <c r="C288" s="9"/>
      <c r="D288" s="9"/>
    </row>
    <row r="289">
      <c r="A289" s="9"/>
      <c r="B289" s="9"/>
      <c r="C289" s="9"/>
      <c r="D289" s="9"/>
    </row>
    <row r="290">
      <c r="A290" s="9"/>
      <c r="B290" s="9"/>
      <c r="C290" s="9"/>
      <c r="D290" s="9"/>
    </row>
    <row r="291">
      <c r="A291" s="9"/>
      <c r="B291" s="9"/>
      <c r="C291" s="9"/>
      <c r="D291" s="9"/>
    </row>
    <row r="292">
      <c r="A292" s="9"/>
      <c r="B292" s="9"/>
      <c r="C292" s="9"/>
      <c r="D292" s="9"/>
    </row>
    <row r="293">
      <c r="A293" s="9"/>
      <c r="B293" s="9"/>
      <c r="C293" s="9"/>
      <c r="D293" s="9"/>
    </row>
    <row r="294">
      <c r="A294" s="9"/>
      <c r="B294" s="9"/>
      <c r="C294" s="9"/>
      <c r="D294" s="9"/>
    </row>
    <row r="295">
      <c r="A295" s="9"/>
      <c r="B295" s="9"/>
      <c r="C295" s="9"/>
      <c r="D295" s="9"/>
    </row>
    <row r="296">
      <c r="A296" s="9"/>
      <c r="B296" s="9"/>
      <c r="C296" s="9"/>
      <c r="D296" s="9"/>
    </row>
    <row r="297">
      <c r="A297" s="9"/>
      <c r="B297" s="9"/>
      <c r="C297" s="9"/>
      <c r="D297" s="9"/>
    </row>
    <row r="298">
      <c r="A298" s="9"/>
      <c r="B298" s="9"/>
      <c r="C298" s="9"/>
      <c r="D298" s="9"/>
    </row>
    <row r="299">
      <c r="A299" s="9"/>
      <c r="B299" s="9"/>
      <c r="C299" s="9"/>
      <c r="D299" s="9"/>
    </row>
    <row r="300">
      <c r="A300" s="9"/>
      <c r="B300" s="9"/>
      <c r="C300" s="9"/>
      <c r="D300" s="9"/>
    </row>
    <row r="301">
      <c r="A301" s="9"/>
      <c r="B301" s="9"/>
      <c r="C301" s="9"/>
      <c r="D301" s="9"/>
    </row>
    <row r="302">
      <c r="A302" s="9"/>
      <c r="B302" s="9"/>
      <c r="C302" s="9"/>
      <c r="D302" s="9"/>
    </row>
    <row r="303">
      <c r="A303" s="9"/>
      <c r="B303" s="9"/>
      <c r="C303" s="9"/>
      <c r="D303" s="9"/>
    </row>
    <row r="304">
      <c r="A304" s="9"/>
      <c r="B304" s="9"/>
      <c r="C304" s="9"/>
      <c r="D304" s="9"/>
    </row>
    <row r="305">
      <c r="A305" s="9"/>
      <c r="B305" s="9"/>
      <c r="C305" s="9"/>
      <c r="D305" s="9"/>
    </row>
    <row r="306">
      <c r="A306" s="9"/>
      <c r="B306" s="9"/>
      <c r="C306" s="9"/>
      <c r="D306" s="9"/>
    </row>
    <row r="307">
      <c r="A307" s="9"/>
      <c r="B307" s="9"/>
      <c r="C307" s="9"/>
      <c r="D307" s="9"/>
    </row>
    <row r="308">
      <c r="A308" s="9"/>
      <c r="B308" s="9"/>
      <c r="C308" s="9"/>
      <c r="D308" s="9"/>
    </row>
    <row r="309">
      <c r="A309" s="9"/>
      <c r="B309" s="9"/>
      <c r="C309" s="9"/>
      <c r="D309" s="9"/>
    </row>
    <row r="310">
      <c r="A310" s="9"/>
      <c r="B310" s="9"/>
      <c r="C310" s="9"/>
      <c r="D310" s="9"/>
    </row>
    <row r="311">
      <c r="A311" s="9"/>
      <c r="B311" s="9"/>
      <c r="C311" s="9"/>
      <c r="D311" s="9"/>
    </row>
    <row r="312">
      <c r="A312" s="9"/>
      <c r="B312" s="9"/>
      <c r="C312" s="9"/>
      <c r="D312" s="9"/>
    </row>
    <row r="313">
      <c r="A313" s="9"/>
      <c r="B313" s="9"/>
      <c r="C313" s="9"/>
      <c r="D313" s="9"/>
    </row>
    <row r="314">
      <c r="A314" s="9"/>
      <c r="B314" s="9"/>
      <c r="C314" s="9"/>
      <c r="D314" s="9"/>
    </row>
    <row r="315">
      <c r="A315" s="9"/>
      <c r="B315" s="9"/>
      <c r="C315" s="9"/>
      <c r="D315" s="9"/>
    </row>
    <row r="316">
      <c r="A316" s="9"/>
      <c r="B316" s="9"/>
      <c r="C316" s="9"/>
      <c r="D316" s="9"/>
    </row>
    <row r="317">
      <c r="A317" s="9"/>
      <c r="B317" s="9"/>
      <c r="C317" s="9"/>
      <c r="D317" s="9"/>
    </row>
    <row r="318">
      <c r="A318" s="9"/>
      <c r="B318" s="9"/>
      <c r="C318" s="9"/>
      <c r="D318" s="9"/>
    </row>
    <row r="319">
      <c r="A319" s="9"/>
      <c r="B319" s="9"/>
      <c r="C319" s="9"/>
      <c r="D319" s="9"/>
    </row>
    <row r="320">
      <c r="A320" s="9"/>
      <c r="B320" s="9"/>
      <c r="C320" s="9"/>
      <c r="D320" s="9"/>
    </row>
    <row r="321">
      <c r="A321" s="9"/>
      <c r="B321" s="9"/>
      <c r="C321" s="9"/>
      <c r="D321" s="9"/>
    </row>
    <row r="322">
      <c r="A322" s="9"/>
      <c r="B322" s="9"/>
      <c r="C322" s="9"/>
      <c r="D322" s="9"/>
    </row>
    <row r="323">
      <c r="A323" s="9"/>
      <c r="B323" s="9"/>
      <c r="C323" s="9"/>
      <c r="D323" s="9"/>
    </row>
    <row r="324">
      <c r="A324" s="9"/>
      <c r="B324" s="9"/>
      <c r="C324" s="9"/>
      <c r="D324" s="9"/>
    </row>
    <row r="325">
      <c r="A325" s="9"/>
      <c r="B325" s="9"/>
      <c r="C325" s="9"/>
      <c r="D325" s="9"/>
    </row>
    <row r="326">
      <c r="A326" s="9"/>
      <c r="B326" s="9"/>
      <c r="C326" s="9"/>
      <c r="D326" s="9"/>
    </row>
    <row r="327">
      <c r="A327" s="9"/>
      <c r="B327" s="9"/>
      <c r="C327" s="9"/>
      <c r="D327" s="9"/>
    </row>
    <row r="328">
      <c r="A328" s="9"/>
      <c r="B328" s="9"/>
      <c r="C328" s="9"/>
      <c r="D328" s="9"/>
    </row>
    <row r="329">
      <c r="A329" s="9"/>
      <c r="B329" s="9"/>
      <c r="C329" s="9"/>
      <c r="D329" s="9"/>
    </row>
    <row r="330">
      <c r="A330" s="9"/>
      <c r="B330" s="9"/>
      <c r="C330" s="9"/>
      <c r="D330" s="9"/>
    </row>
    <row r="331">
      <c r="A331" s="9"/>
      <c r="B331" s="9"/>
      <c r="C331" s="9"/>
      <c r="D331" s="9"/>
    </row>
    <row r="332">
      <c r="A332" s="9"/>
      <c r="B332" s="9"/>
      <c r="C332" s="9"/>
      <c r="D332" s="9"/>
    </row>
    <row r="333">
      <c r="A333" s="9"/>
      <c r="B333" s="9"/>
      <c r="C333" s="9"/>
      <c r="D333" s="9"/>
    </row>
    <row r="334">
      <c r="A334" s="9"/>
      <c r="B334" s="9"/>
      <c r="C334" s="9"/>
      <c r="D334" s="9"/>
    </row>
    <row r="335">
      <c r="A335" s="9"/>
      <c r="B335" s="9"/>
      <c r="C335" s="9"/>
      <c r="D335" s="9"/>
    </row>
    <row r="336">
      <c r="A336" s="9"/>
      <c r="B336" s="9"/>
      <c r="C336" s="9"/>
      <c r="D336" s="9"/>
    </row>
    <row r="337">
      <c r="A337" s="9"/>
      <c r="B337" s="9"/>
      <c r="C337" s="9"/>
      <c r="D337" s="9"/>
    </row>
    <row r="338">
      <c r="A338" s="9"/>
      <c r="B338" s="9"/>
      <c r="C338" s="9"/>
      <c r="D338" s="9"/>
    </row>
    <row r="339">
      <c r="A339" s="9"/>
      <c r="B339" s="9"/>
      <c r="C339" s="9"/>
      <c r="D339" s="9"/>
    </row>
    <row r="340">
      <c r="A340" s="9"/>
      <c r="B340" s="9"/>
      <c r="C340" s="9"/>
      <c r="D340" s="9"/>
    </row>
    <row r="341">
      <c r="A341" s="9"/>
      <c r="B341" s="9"/>
      <c r="C341" s="9"/>
      <c r="D341" s="9"/>
    </row>
    <row r="342">
      <c r="A342" s="9"/>
      <c r="B342" s="9"/>
      <c r="C342" s="9"/>
      <c r="D342" s="9"/>
    </row>
    <row r="343">
      <c r="A343" s="9"/>
      <c r="B343" s="9"/>
      <c r="C343" s="9"/>
      <c r="D343" s="9"/>
    </row>
    <row r="344">
      <c r="A344" s="9"/>
      <c r="B344" s="9"/>
      <c r="C344" s="9"/>
      <c r="D344" s="9"/>
    </row>
    <row r="345">
      <c r="A345" s="9"/>
      <c r="B345" s="9"/>
      <c r="C345" s="9"/>
      <c r="D345" s="9"/>
    </row>
    <row r="346">
      <c r="A346" s="9"/>
      <c r="B346" s="9"/>
      <c r="C346" s="9"/>
      <c r="D346" s="9"/>
    </row>
    <row r="347">
      <c r="A347" s="9"/>
      <c r="B347" s="9"/>
      <c r="C347" s="9"/>
      <c r="D347" s="9"/>
    </row>
    <row r="348">
      <c r="A348" s="9"/>
      <c r="B348" s="9"/>
      <c r="C348" s="9"/>
      <c r="D348" s="9"/>
    </row>
    <row r="349">
      <c r="A349" s="9"/>
      <c r="B349" s="9"/>
      <c r="C349" s="9"/>
      <c r="D349" s="9"/>
    </row>
    <row r="350">
      <c r="A350" s="9"/>
      <c r="B350" s="9"/>
      <c r="C350" s="9"/>
      <c r="D350" s="9"/>
    </row>
    <row r="351">
      <c r="A351" s="9"/>
      <c r="B351" s="9"/>
      <c r="C351" s="9"/>
      <c r="D351" s="9"/>
    </row>
    <row r="352">
      <c r="A352" s="9"/>
      <c r="B352" s="9"/>
      <c r="C352" s="9"/>
      <c r="D352" s="9"/>
    </row>
    <row r="353">
      <c r="A353" s="9"/>
      <c r="B353" s="9"/>
      <c r="C353" s="9"/>
      <c r="D353" s="9"/>
    </row>
    <row r="354">
      <c r="A354" s="9"/>
      <c r="B354" s="9"/>
      <c r="C354" s="9"/>
      <c r="D354" s="9"/>
    </row>
    <row r="355">
      <c r="A355" s="9"/>
      <c r="B355" s="9"/>
      <c r="C355" s="9"/>
      <c r="D355" s="9"/>
    </row>
    <row r="356">
      <c r="A356" s="9"/>
      <c r="B356" s="9"/>
      <c r="C356" s="9"/>
      <c r="D356" s="9"/>
    </row>
    <row r="357">
      <c r="A357" s="9"/>
      <c r="B357" s="9"/>
      <c r="C357" s="9"/>
      <c r="D357" s="9"/>
    </row>
    <row r="358">
      <c r="A358" s="9"/>
      <c r="B358" s="9"/>
      <c r="C358" s="9"/>
      <c r="D358" s="9"/>
    </row>
    <row r="359">
      <c r="A359" s="9"/>
      <c r="B359" s="9"/>
      <c r="C359" s="9"/>
      <c r="D359" s="9"/>
    </row>
    <row r="360">
      <c r="A360" s="9"/>
      <c r="B360" s="9"/>
      <c r="C360" s="9"/>
      <c r="D360" s="9"/>
    </row>
    <row r="361">
      <c r="A361" s="9"/>
      <c r="B361" s="9"/>
      <c r="C361" s="9"/>
      <c r="D361" s="9"/>
    </row>
    <row r="362">
      <c r="A362" s="9"/>
      <c r="B362" s="9"/>
      <c r="C362" s="9"/>
      <c r="D362" s="9"/>
    </row>
    <row r="363">
      <c r="A363" s="9"/>
      <c r="B363" s="9"/>
      <c r="C363" s="9"/>
      <c r="D363" s="9"/>
    </row>
    <row r="364">
      <c r="A364" s="9"/>
      <c r="B364" s="9"/>
      <c r="C364" s="9"/>
      <c r="D364" s="9"/>
    </row>
    <row r="365">
      <c r="A365" s="9"/>
      <c r="B365" s="9"/>
      <c r="C365" s="9"/>
      <c r="D365" s="9"/>
    </row>
    <row r="366">
      <c r="A366" s="9"/>
      <c r="B366" s="9"/>
      <c r="C366" s="9"/>
      <c r="D366" s="9"/>
    </row>
    <row r="367">
      <c r="A367" s="9"/>
      <c r="B367" s="9"/>
      <c r="C367" s="9"/>
      <c r="D367" s="9"/>
    </row>
    <row r="368">
      <c r="A368" s="9"/>
      <c r="B368" s="9"/>
      <c r="C368" s="9"/>
      <c r="D368" s="9"/>
    </row>
    <row r="369">
      <c r="A369" s="9"/>
      <c r="B369" s="9"/>
      <c r="C369" s="9"/>
      <c r="D369" s="9"/>
    </row>
    <row r="370">
      <c r="A370" s="9"/>
      <c r="B370" s="9"/>
      <c r="C370" s="9"/>
      <c r="D370" s="9"/>
    </row>
    <row r="371">
      <c r="A371" s="9"/>
      <c r="B371" s="9"/>
      <c r="C371" s="9"/>
      <c r="D371" s="9"/>
    </row>
    <row r="372">
      <c r="A372" s="9"/>
      <c r="B372" s="9"/>
      <c r="C372" s="9"/>
      <c r="D372" s="9"/>
    </row>
    <row r="373">
      <c r="A373" s="9"/>
      <c r="B373" s="9"/>
      <c r="C373" s="9"/>
      <c r="D373" s="9"/>
    </row>
    <row r="374">
      <c r="A374" s="9"/>
      <c r="B374" s="9"/>
      <c r="C374" s="9"/>
      <c r="D374" s="9"/>
    </row>
    <row r="375">
      <c r="A375" s="9"/>
      <c r="B375" s="9"/>
      <c r="C375" s="9"/>
      <c r="D375" s="9"/>
    </row>
    <row r="376">
      <c r="A376" s="9"/>
      <c r="B376" s="9"/>
      <c r="C376" s="9"/>
      <c r="D376" s="9"/>
    </row>
    <row r="377">
      <c r="A377" s="9"/>
      <c r="B377" s="9"/>
      <c r="C377" s="9"/>
      <c r="D377" s="9"/>
    </row>
    <row r="378">
      <c r="A378" s="9"/>
      <c r="B378" s="9"/>
      <c r="C378" s="9"/>
      <c r="D378" s="9"/>
    </row>
    <row r="379">
      <c r="A379" s="9"/>
      <c r="B379" s="9"/>
      <c r="C379" s="9"/>
      <c r="D379" s="9"/>
    </row>
    <row r="380">
      <c r="A380" s="9"/>
      <c r="B380" s="9"/>
      <c r="C380" s="9"/>
      <c r="D380" s="9"/>
    </row>
    <row r="381">
      <c r="A381" s="9"/>
      <c r="B381" s="9"/>
      <c r="C381" s="9"/>
      <c r="D381" s="9"/>
    </row>
    <row r="382">
      <c r="A382" s="9"/>
      <c r="B382" s="9"/>
      <c r="C382" s="9"/>
      <c r="D382" s="9"/>
    </row>
    <row r="383">
      <c r="A383" s="9"/>
      <c r="B383" s="9"/>
      <c r="C383" s="9"/>
      <c r="D383" s="9"/>
    </row>
    <row r="384">
      <c r="A384" s="9"/>
      <c r="B384" s="9"/>
      <c r="C384" s="9"/>
      <c r="D384" s="9"/>
    </row>
    <row r="385">
      <c r="A385" s="9"/>
      <c r="B385" s="9"/>
      <c r="C385" s="9"/>
      <c r="D385" s="9"/>
    </row>
    <row r="386">
      <c r="A386" s="9"/>
      <c r="B386" s="9"/>
      <c r="C386" s="9"/>
      <c r="D386" s="9"/>
    </row>
    <row r="387">
      <c r="A387" s="9"/>
      <c r="B387" s="9"/>
      <c r="C387" s="9"/>
      <c r="D387" s="9"/>
    </row>
    <row r="388">
      <c r="A388" s="9"/>
      <c r="B388" s="9"/>
      <c r="C388" s="9"/>
      <c r="D388" s="9"/>
    </row>
    <row r="389">
      <c r="A389" s="9"/>
      <c r="B389" s="9"/>
      <c r="C389" s="9"/>
      <c r="D389" s="9"/>
    </row>
    <row r="390">
      <c r="A390" s="9"/>
      <c r="B390" s="9"/>
      <c r="C390" s="9"/>
      <c r="D390" s="9"/>
    </row>
    <row r="391">
      <c r="A391" s="9"/>
      <c r="B391" s="9"/>
      <c r="C391" s="9"/>
      <c r="D391" s="9"/>
    </row>
    <row r="392">
      <c r="A392" s="9"/>
      <c r="B392" s="9"/>
      <c r="C392" s="9"/>
      <c r="D392" s="9"/>
    </row>
    <row r="393">
      <c r="A393" s="9"/>
      <c r="B393" s="9"/>
      <c r="C393" s="9"/>
      <c r="D393" s="9"/>
    </row>
    <row r="394">
      <c r="A394" s="9"/>
      <c r="B394" s="9"/>
      <c r="C394" s="9"/>
      <c r="D394" s="9"/>
    </row>
    <row r="395">
      <c r="A395" s="9"/>
      <c r="B395" s="9"/>
      <c r="C395" s="9"/>
      <c r="D395" s="9"/>
    </row>
    <row r="396">
      <c r="A396" s="9"/>
      <c r="B396" s="9"/>
      <c r="C396" s="9"/>
      <c r="D396" s="9"/>
    </row>
    <row r="397">
      <c r="A397" s="9"/>
      <c r="B397" s="9"/>
      <c r="C397" s="9"/>
      <c r="D397" s="9"/>
    </row>
    <row r="398">
      <c r="A398" s="9"/>
      <c r="B398" s="9"/>
      <c r="C398" s="9"/>
      <c r="D398" s="9"/>
    </row>
    <row r="399">
      <c r="A399" s="9"/>
      <c r="B399" s="9"/>
      <c r="C399" s="9"/>
      <c r="D399" s="9"/>
    </row>
    <row r="400">
      <c r="A400" s="9"/>
      <c r="B400" s="9"/>
      <c r="C400" s="9"/>
      <c r="D400" s="9"/>
    </row>
    <row r="401">
      <c r="A401" s="9"/>
      <c r="B401" s="9"/>
      <c r="C401" s="9"/>
      <c r="D401" s="9"/>
    </row>
    <row r="402">
      <c r="A402" s="9"/>
      <c r="B402" s="9"/>
      <c r="C402" s="9"/>
      <c r="D402" s="9"/>
    </row>
    <row r="403">
      <c r="A403" s="9"/>
      <c r="B403" s="9"/>
      <c r="C403" s="9"/>
      <c r="D403" s="9"/>
    </row>
    <row r="404">
      <c r="A404" s="9"/>
      <c r="B404" s="9"/>
      <c r="C404" s="9"/>
      <c r="D404" s="9"/>
    </row>
    <row r="405">
      <c r="A405" s="9"/>
      <c r="B405" s="9"/>
      <c r="C405" s="9"/>
      <c r="D405" s="9"/>
    </row>
    <row r="406">
      <c r="A406" s="9"/>
      <c r="B406" s="9"/>
      <c r="C406" s="9"/>
      <c r="D406" s="9"/>
    </row>
    <row r="407">
      <c r="A407" s="9"/>
      <c r="B407" s="9"/>
      <c r="C407" s="9"/>
      <c r="D407" s="9"/>
    </row>
    <row r="408">
      <c r="A408" s="9"/>
      <c r="B408" s="9"/>
      <c r="C408" s="9"/>
      <c r="D408" s="9"/>
    </row>
    <row r="409">
      <c r="A409" s="9"/>
      <c r="B409" s="9"/>
      <c r="C409" s="9"/>
      <c r="D409" s="9"/>
    </row>
    <row r="410">
      <c r="A410" s="9"/>
      <c r="B410" s="9"/>
      <c r="C410" s="9"/>
      <c r="D410" s="9"/>
    </row>
    <row r="411">
      <c r="A411" s="9"/>
      <c r="B411" s="9"/>
      <c r="C411" s="9"/>
      <c r="D411" s="9"/>
    </row>
    <row r="412">
      <c r="A412" s="9"/>
      <c r="B412" s="9"/>
      <c r="C412" s="9"/>
      <c r="D412" s="9"/>
    </row>
    <row r="413">
      <c r="A413" s="9"/>
      <c r="B413" s="9"/>
      <c r="C413" s="9"/>
      <c r="D413" s="9"/>
    </row>
    <row r="414">
      <c r="A414" s="9"/>
      <c r="B414" s="9"/>
      <c r="C414" s="9"/>
      <c r="D414" s="9"/>
    </row>
    <row r="415">
      <c r="A415" s="9"/>
      <c r="B415" s="9"/>
      <c r="C415" s="9"/>
      <c r="D415" s="9"/>
    </row>
    <row r="416">
      <c r="A416" s="9"/>
      <c r="B416" s="9"/>
      <c r="C416" s="9"/>
      <c r="D416" s="9"/>
    </row>
    <row r="417">
      <c r="A417" s="9"/>
      <c r="B417" s="9"/>
      <c r="C417" s="9"/>
      <c r="D417" s="9"/>
    </row>
    <row r="418">
      <c r="A418" s="9"/>
      <c r="B418" s="9"/>
      <c r="C418" s="9"/>
      <c r="D418" s="9"/>
    </row>
    <row r="419">
      <c r="A419" s="9"/>
      <c r="B419" s="9"/>
      <c r="C419" s="9"/>
      <c r="D419" s="9"/>
    </row>
    <row r="420">
      <c r="A420" s="9"/>
      <c r="B420" s="9"/>
      <c r="C420" s="9"/>
      <c r="D420" s="9"/>
    </row>
    <row r="421">
      <c r="A421" s="9"/>
      <c r="B421" s="9"/>
      <c r="C421" s="9"/>
      <c r="D421" s="9"/>
    </row>
    <row r="422">
      <c r="A422" s="9"/>
      <c r="B422" s="9"/>
      <c r="C422" s="9"/>
      <c r="D422" s="9"/>
    </row>
    <row r="423">
      <c r="A423" s="9"/>
      <c r="B423" s="9"/>
      <c r="C423" s="9"/>
      <c r="D423" s="9"/>
    </row>
    <row r="424">
      <c r="A424" s="9"/>
      <c r="B424" s="9"/>
      <c r="C424" s="9"/>
      <c r="D424" s="9"/>
    </row>
    <row r="425">
      <c r="A425" s="9"/>
      <c r="B425" s="9"/>
      <c r="C425" s="9"/>
      <c r="D425" s="9"/>
    </row>
    <row r="426">
      <c r="A426" s="9"/>
      <c r="B426" s="9"/>
      <c r="C426" s="9"/>
      <c r="D426" s="9"/>
    </row>
    <row r="427">
      <c r="A427" s="9"/>
      <c r="B427" s="9"/>
      <c r="C427" s="9"/>
      <c r="D427" s="9"/>
    </row>
    <row r="428">
      <c r="A428" s="9"/>
      <c r="B428" s="9"/>
      <c r="C428" s="9"/>
      <c r="D428" s="9"/>
    </row>
    <row r="429">
      <c r="A429" s="9"/>
      <c r="B429" s="9"/>
      <c r="C429" s="9"/>
      <c r="D429" s="9"/>
    </row>
    <row r="430">
      <c r="A430" s="9"/>
      <c r="B430" s="9"/>
      <c r="C430" s="9"/>
      <c r="D430" s="9"/>
    </row>
    <row r="431">
      <c r="A431" s="9"/>
      <c r="B431" s="9"/>
      <c r="C431" s="9"/>
      <c r="D431" s="9"/>
    </row>
    <row r="432">
      <c r="A432" s="9"/>
      <c r="B432" s="9"/>
      <c r="C432" s="9"/>
      <c r="D432" s="9"/>
    </row>
    <row r="433">
      <c r="A433" s="9"/>
      <c r="B433" s="9"/>
      <c r="C433" s="9"/>
      <c r="D433" s="9"/>
    </row>
    <row r="434">
      <c r="A434" s="9"/>
      <c r="B434" s="9"/>
      <c r="C434" s="9"/>
      <c r="D434" s="9"/>
    </row>
    <row r="435">
      <c r="A435" s="9"/>
      <c r="B435" s="9"/>
      <c r="C435" s="9"/>
      <c r="D435" s="9"/>
    </row>
    <row r="436">
      <c r="A436" s="9"/>
      <c r="B436" s="9"/>
      <c r="C436" s="9"/>
      <c r="D436" s="9"/>
    </row>
    <row r="437">
      <c r="A437" s="9"/>
      <c r="B437" s="9"/>
      <c r="C437" s="9"/>
      <c r="D437" s="9"/>
    </row>
    <row r="438">
      <c r="A438" s="9"/>
      <c r="B438" s="9"/>
      <c r="C438" s="9"/>
      <c r="D438" s="9"/>
    </row>
    <row r="439">
      <c r="A439" s="9"/>
      <c r="B439" s="9"/>
      <c r="C439" s="9"/>
      <c r="D439" s="9"/>
    </row>
    <row r="440">
      <c r="A440" s="9"/>
      <c r="B440" s="9"/>
      <c r="C440" s="9"/>
      <c r="D440" s="9"/>
    </row>
    <row r="441">
      <c r="A441" s="9"/>
      <c r="B441" s="9"/>
      <c r="C441" s="9"/>
      <c r="D441" s="9"/>
    </row>
    <row r="442">
      <c r="A442" s="9"/>
      <c r="B442" s="9"/>
      <c r="C442" s="9"/>
      <c r="D442" s="9"/>
    </row>
    <row r="443">
      <c r="A443" s="9"/>
      <c r="B443" s="9"/>
      <c r="C443" s="9"/>
      <c r="D443" s="9"/>
    </row>
    <row r="444">
      <c r="A444" s="9"/>
      <c r="B444" s="9"/>
      <c r="C444" s="9"/>
      <c r="D444" s="9"/>
    </row>
    <row r="445">
      <c r="A445" s="9"/>
      <c r="B445" s="9"/>
      <c r="C445" s="9"/>
      <c r="D445" s="9"/>
    </row>
    <row r="446">
      <c r="A446" s="9"/>
      <c r="B446" s="9"/>
      <c r="C446" s="9"/>
      <c r="D446" s="9"/>
    </row>
    <row r="447">
      <c r="A447" s="9"/>
      <c r="B447" s="9"/>
      <c r="C447" s="9"/>
      <c r="D447" s="9"/>
    </row>
    <row r="448">
      <c r="A448" s="9"/>
      <c r="B448" s="9"/>
      <c r="C448" s="9"/>
      <c r="D448" s="9"/>
    </row>
    <row r="449">
      <c r="A449" s="9"/>
      <c r="B449" s="9"/>
      <c r="C449" s="9"/>
      <c r="D449" s="9"/>
    </row>
    <row r="450">
      <c r="A450" s="9"/>
      <c r="B450" s="9"/>
      <c r="C450" s="9"/>
      <c r="D450" s="9"/>
    </row>
    <row r="451">
      <c r="A451" s="9"/>
      <c r="B451" s="9"/>
      <c r="C451" s="9"/>
      <c r="D451" s="9"/>
    </row>
    <row r="452">
      <c r="A452" s="9"/>
      <c r="B452" s="9"/>
      <c r="C452" s="9"/>
      <c r="D452" s="9"/>
    </row>
    <row r="453">
      <c r="A453" s="9"/>
      <c r="B453" s="9"/>
      <c r="C453" s="9"/>
      <c r="D453" s="9"/>
    </row>
    <row r="454">
      <c r="A454" s="9"/>
      <c r="B454" s="9"/>
      <c r="C454" s="9"/>
      <c r="D454" s="9"/>
    </row>
    <row r="455">
      <c r="A455" s="9"/>
      <c r="B455" s="9"/>
      <c r="C455" s="9"/>
      <c r="D455" s="9"/>
    </row>
    <row r="456">
      <c r="A456" s="9"/>
      <c r="B456" s="9"/>
      <c r="C456" s="9"/>
      <c r="D456" s="9"/>
    </row>
    <row r="457">
      <c r="A457" s="9"/>
      <c r="B457" s="9"/>
      <c r="C457" s="9"/>
      <c r="D457" s="9"/>
    </row>
    <row r="458">
      <c r="A458" s="9"/>
      <c r="B458" s="9"/>
      <c r="C458" s="9"/>
      <c r="D458" s="9"/>
    </row>
    <row r="459">
      <c r="A459" s="9"/>
      <c r="B459" s="9"/>
      <c r="C459" s="9"/>
      <c r="D459" s="9"/>
    </row>
    <row r="460">
      <c r="A460" s="9"/>
      <c r="B460" s="9"/>
      <c r="C460" s="9"/>
      <c r="D460" s="9"/>
    </row>
    <row r="461">
      <c r="A461" s="9"/>
      <c r="B461" s="9"/>
      <c r="C461" s="9"/>
      <c r="D461" s="9"/>
    </row>
    <row r="462">
      <c r="A462" s="9"/>
      <c r="B462" s="9"/>
      <c r="C462" s="9"/>
      <c r="D462" s="9"/>
    </row>
    <row r="463">
      <c r="A463" s="9"/>
      <c r="B463" s="9"/>
      <c r="C463" s="9"/>
      <c r="D463" s="9"/>
    </row>
    <row r="464">
      <c r="A464" s="9"/>
      <c r="B464" s="9"/>
      <c r="C464" s="9"/>
      <c r="D464" s="9"/>
    </row>
    <row r="465">
      <c r="A465" s="9"/>
      <c r="B465" s="9"/>
      <c r="C465" s="9"/>
      <c r="D465" s="9"/>
    </row>
    <row r="466">
      <c r="A466" s="9"/>
      <c r="B466" s="9"/>
      <c r="C466" s="9"/>
      <c r="D466" s="9"/>
    </row>
    <row r="467">
      <c r="A467" s="9"/>
      <c r="B467" s="9"/>
      <c r="C467" s="9"/>
      <c r="D467" s="9"/>
    </row>
    <row r="468">
      <c r="A468" s="9"/>
      <c r="B468" s="9"/>
      <c r="C468" s="9"/>
      <c r="D468" s="9"/>
    </row>
    <row r="469">
      <c r="A469" s="9"/>
      <c r="B469" s="9"/>
      <c r="C469" s="9"/>
      <c r="D469" s="9"/>
    </row>
    <row r="470">
      <c r="A470" s="9"/>
      <c r="B470" s="9"/>
      <c r="C470" s="9"/>
      <c r="D470" s="9"/>
    </row>
    <row r="471">
      <c r="A471" s="9"/>
      <c r="B471" s="9"/>
      <c r="C471" s="9"/>
      <c r="D471" s="9"/>
    </row>
    <row r="472">
      <c r="A472" s="9"/>
      <c r="B472" s="9"/>
      <c r="C472" s="9"/>
      <c r="D472" s="9"/>
    </row>
    <row r="473">
      <c r="A473" s="9"/>
      <c r="B473" s="9"/>
      <c r="C473" s="9"/>
      <c r="D473" s="9"/>
    </row>
    <row r="474">
      <c r="A474" s="9"/>
      <c r="B474" s="9"/>
      <c r="C474" s="9"/>
      <c r="D474" s="9"/>
    </row>
    <row r="475">
      <c r="A475" s="9"/>
      <c r="B475" s="9"/>
      <c r="C475" s="9"/>
      <c r="D475" s="9"/>
    </row>
    <row r="476">
      <c r="A476" s="9"/>
      <c r="B476" s="9"/>
      <c r="C476" s="9"/>
      <c r="D476" s="9"/>
    </row>
    <row r="477">
      <c r="A477" s="9"/>
      <c r="B477" s="9"/>
      <c r="C477" s="9"/>
      <c r="D477" s="9"/>
    </row>
    <row r="478">
      <c r="A478" s="9"/>
      <c r="B478" s="9"/>
      <c r="C478" s="9"/>
      <c r="D478" s="9"/>
    </row>
    <row r="479">
      <c r="A479" s="9"/>
      <c r="B479" s="9"/>
      <c r="C479" s="9"/>
      <c r="D479" s="9"/>
    </row>
    <row r="480">
      <c r="A480" s="9"/>
      <c r="B480" s="9"/>
      <c r="C480" s="9"/>
      <c r="D480" s="9"/>
    </row>
    <row r="481">
      <c r="A481" s="9"/>
      <c r="B481" s="9"/>
      <c r="C481" s="9"/>
      <c r="D481" s="9"/>
    </row>
    <row r="482">
      <c r="A482" s="9"/>
      <c r="B482" s="9"/>
      <c r="C482" s="9"/>
      <c r="D482" s="9"/>
    </row>
    <row r="483">
      <c r="A483" s="9"/>
      <c r="B483" s="9"/>
      <c r="C483" s="9"/>
      <c r="D483" s="9"/>
    </row>
    <row r="484">
      <c r="A484" s="9"/>
      <c r="B484" s="9"/>
      <c r="C484" s="9"/>
      <c r="D484" s="9"/>
    </row>
    <row r="485">
      <c r="A485" s="9"/>
      <c r="B485" s="9"/>
      <c r="C485" s="9"/>
      <c r="D485" s="9"/>
    </row>
    <row r="486">
      <c r="A486" s="9"/>
      <c r="B486" s="9"/>
      <c r="C486" s="9"/>
      <c r="D486" s="9"/>
    </row>
    <row r="487">
      <c r="A487" s="9"/>
      <c r="B487" s="9"/>
      <c r="C487" s="9"/>
      <c r="D487" s="9"/>
    </row>
    <row r="488">
      <c r="A488" s="9"/>
      <c r="B488" s="9"/>
      <c r="C488" s="9"/>
      <c r="D488" s="9"/>
    </row>
    <row r="489">
      <c r="A489" s="9"/>
      <c r="B489" s="9"/>
      <c r="C489" s="9"/>
      <c r="D489" s="9"/>
    </row>
    <row r="490">
      <c r="A490" s="9"/>
      <c r="B490" s="9"/>
      <c r="C490" s="9"/>
      <c r="D490" s="9"/>
    </row>
    <row r="491">
      <c r="A491" s="9"/>
      <c r="B491" s="9"/>
      <c r="C491" s="9"/>
      <c r="D491" s="9"/>
    </row>
    <row r="492">
      <c r="A492" s="9"/>
      <c r="B492" s="9"/>
      <c r="C492" s="9"/>
      <c r="D492" s="9"/>
    </row>
    <row r="493">
      <c r="A493" s="9"/>
      <c r="B493" s="9"/>
      <c r="C493" s="9"/>
      <c r="D493" s="9"/>
    </row>
    <row r="494">
      <c r="A494" s="9"/>
      <c r="B494" s="9"/>
      <c r="C494" s="9"/>
      <c r="D494" s="9"/>
    </row>
    <row r="495">
      <c r="A495" s="9"/>
      <c r="B495" s="9"/>
      <c r="C495" s="9"/>
      <c r="D495" s="9"/>
    </row>
    <row r="496">
      <c r="A496" s="9"/>
      <c r="B496" s="9"/>
      <c r="C496" s="9"/>
      <c r="D496" s="9"/>
    </row>
    <row r="497">
      <c r="A497" s="9"/>
      <c r="B497" s="9"/>
      <c r="C497" s="9"/>
      <c r="D497" s="9"/>
    </row>
    <row r="498">
      <c r="A498" s="9"/>
      <c r="B498" s="9"/>
      <c r="C498" s="9"/>
      <c r="D498" s="9"/>
    </row>
    <row r="499">
      <c r="A499" s="9"/>
      <c r="B499" s="9"/>
      <c r="C499" s="9"/>
      <c r="D499" s="9"/>
    </row>
    <row r="500">
      <c r="A500" s="9"/>
      <c r="B500" s="9"/>
      <c r="C500" s="9"/>
      <c r="D500" s="9"/>
    </row>
    <row r="501">
      <c r="A501" s="9"/>
      <c r="B501" s="9"/>
      <c r="C501" s="9"/>
      <c r="D501" s="9"/>
    </row>
    <row r="502">
      <c r="A502" s="9"/>
      <c r="B502" s="9"/>
      <c r="C502" s="9"/>
      <c r="D502" s="9"/>
    </row>
    <row r="503">
      <c r="A503" s="9"/>
      <c r="B503" s="9"/>
      <c r="C503" s="9"/>
      <c r="D503" s="9"/>
    </row>
    <row r="504">
      <c r="A504" s="9"/>
      <c r="B504" s="9"/>
      <c r="C504" s="9"/>
      <c r="D504" s="9"/>
    </row>
    <row r="505">
      <c r="A505" s="9"/>
      <c r="B505" s="9"/>
      <c r="C505" s="9"/>
      <c r="D505" s="9"/>
    </row>
    <row r="506">
      <c r="A506" s="9"/>
      <c r="B506" s="9"/>
      <c r="C506" s="9"/>
      <c r="D506" s="9"/>
    </row>
    <row r="507">
      <c r="A507" s="9"/>
      <c r="B507" s="9"/>
      <c r="C507" s="9"/>
      <c r="D507" s="9"/>
    </row>
    <row r="508">
      <c r="A508" s="9"/>
      <c r="B508" s="9"/>
      <c r="C508" s="9"/>
      <c r="D508" s="9"/>
    </row>
    <row r="509">
      <c r="A509" s="9"/>
      <c r="B509" s="9"/>
      <c r="C509" s="9"/>
      <c r="D509" s="9"/>
    </row>
    <row r="510">
      <c r="A510" s="9"/>
      <c r="B510" s="9"/>
      <c r="C510" s="9"/>
      <c r="D510" s="9"/>
    </row>
    <row r="511">
      <c r="A511" s="9"/>
      <c r="B511" s="9"/>
      <c r="C511" s="9"/>
      <c r="D511" s="9"/>
    </row>
    <row r="512">
      <c r="A512" s="9"/>
      <c r="B512" s="9"/>
      <c r="C512" s="9"/>
      <c r="D512" s="9"/>
    </row>
    <row r="513">
      <c r="A513" s="9"/>
      <c r="B513" s="9"/>
      <c r="C513" s="9"/>
      <c r="D513" s="9"/>
    </row>
    <row r="514">
      <c r="A514" s="9"/>
      <c r="B514" s="9"/>
      <c r="C514" s="9"/>
      <c r="D514" s="9"/>
    </row>
    <row r="515">
      <c r="A515" s="9"/>
      <c r="B515" s="9"/>
      <c r="C515" s="9"/>
      <c r="D515" s="9"/>
    </row>
    <row r="516">
      <c r="A516" s="9"/>
      <c r="B516" s="9"/>
      <c r="C516" s="9"/>
      <c r="D516" s="9"/>
    </row>
    <row r="517">
      <c r="A517" s="9"/>
      <c r="B517" s="9"/>
      <c r="C517" s="9"/>
      <c r="D517" s="9"/>
    </row>
    <row r="518">
      <c r="A518" s="9"/>
      <c r="B518" s="9"/>
      <c r="C518" s="9"/>
      <c r="D518" s="9"/>
    </row>
    <row r="519">
      <c r="A519" s="9"/>
      <c r="B519" s="9"/>
      <c r="C519" s="9"/>
      <c r="D519" s="9"/>
    </row>
    <row r="520">
      <c r="A520" s="9"/>
      <c r="B520" s="9"/>
      <c r="C520" s="9"/>
      <c r="D520" s="9"/>
    </row>
    <row r="521">
      <c r="A521" s="9"/>
      <c r="B521" s="9"/>
      <c r="C521" s="9"/>
      <c r="D521" s="9"/>
    </row>
    <row r="522">
      <c r="A522" s="9"/>
      <c r="B522" s="9"/>
      <c r="C522" s="9"/>
      <c r="D522" s="9"/>
    </row>
    <row r="523">
      <c r="A523" s="9"/>
      <c r="B523" s="9"/>
      <c r="C523" s="9"/>
      <c r="D523" s="9"/>
    </row>
    <row r="524">
      <c r="A524" s="9"/>
      <c r="B524" s="9"/>
      <c r="C524" s="9"/>
      <c r="D524" s="9"/>
    </row>
    <row r="525">
      <c r="A525" s="9"/>
      <c r="B525" s="9"/>
      <c r="C525" s="9"/>
      <c r="D525" s="9"/>
    </row>
    <row r="526">
      <c r="A526" s="9"/>
      <c r="B526" s="9"/>
      <c r="C526" s="9"/>
      <c r="D526" s="9"/>
    </row>
    <row r="527">
      <c r="A527" s="9"/>
      <c r="B527" s="9"/>
      <c r="C527" s="9"/>
      <c r="D527" s="9"/>
    </row>
    <row r="528">
      <c r="A528" s="9"/>
      <c r="B528" s="9"/>
      <c r="C528" s="9"/>
      <c r="D528" s="9"/>
    </row>
    <row r="529">
      <c r="A529" s="9"/>
      <c r="B529" s="9"/>
      <c r="C529" s="9"/>
      <c r="D529" s="9"/>
    </row>
    <row r="530">
      <c r="A530" s="9"/>
      <c r="B530" s="9"/>
      <c r="C530" s="9"/>
      <c r="D530" s="9"/>
    </row>
    <row r="531">
      <c r="A531" s="9"/>
      <c r="B531" s="9"/>
      <c r="C531" s="9"/>
      <c r="D531" s="9"/>
    </row>
    <row r="532">
      <c r="A532" s="9"/>
      <c r="B532" s="9"/>
      <c r="C532" s="9"/>
      <c r="D532" s="9"/>
    </row>
    <row r="533">
      <c r="A533" s="9"/>
      <c r="B533" s="9"/>
      <c r="C533" s="9"/>
      <c r="D533" s="9"/>
    </row>
    <row r="534">
      <c r="A534" s="9"/>
      <c r="B534" s="9"/>
      <c r="C534" s="9"/>
      <c r="D534" s="9"/>
    </row>
    <row r="535">
      <c r="A535" s="9"/>
      <c r="B535" s="9"/>
      <c r="C535" s="9"/>
      <c r="D535" s="9"/>
    </row>
    <row r="536">
      <c r="A536" s="9"/>
      <c r="B536" s="9"/>
      <c r="C536" s="9"/>
      <c r="D536" s="9"/>
    </row>
    <row r="537">
      <c r="A537" s="9"/>
      <c r="B537" s="9"/>
      <c r="C537" s="9"/>
      <c r="D537" s="9"/>
    </row>
    <row r="538">
      <c r="A538" s="9"/>
      <c r="B538" s="9"/>
      <c r="C538" s="9"/>
      <c r="D538" s="9"/>
    </row>
    <row r="539">
      <c r="A539" s="9"/>
      <c r="B539" s="9"/>
      <c r="C539" s="9"/>
      <c r="D539" s="9"/>
    </row>
    <row r="540">
      <c r="A540" s="9"/>
      <c r="B540" s="9"/>
      <c r="C540" s="9"/>
      <c r="D540" s="9"/>
    </row>
    <row r="541">
      <c r="A541" s="9"/>
      <c r="B541" s="9"/>
      <c r="C541" s="9"/>
      <c r="D541" s="9"/>
    </row>
    <row r="542">
      <c r="A542" s="9"/>
      <c r="B542" s="9"/>
      <c r="C542" s="9"/>
      <c r="D542" s="9"/>
    </row>
    <row r="543">
      <c r="A543" s="9"/>
      <c r="B543" s="9"/>
      <c r="C543" s="9"/>
      <c r="D543" s="9"/>
    </row>
    <row r="544">
      <c r="A544" s="9"/>
      <c r="B544" s="9"/>
      <c r="C544" s="9"/>
      <c r="D544" s="9"/>
    </row>
    <row r="545">
      <c r="A545" s="9"/>
      <c r="B545" s="9"/>
      <c r="C545" s="9"/>
      <c r="D545" s="9"/>
    </row>
    <row r="546">
      <c r="A546" s="9"/>
      <c r="B546" s="9"/>
      <c r="C546" s="9"/>
      <c r="D546" s="9"/>
    </row>
    <row r="547">
      <c r="A547" s="9"/>
      <c r="B547" s="9"/>
      <c r="C547" s="9"/>
      <c r="D547" s="9"/>
    </row>
    <row r="548">
      <c r="A548" s="9"/>
      <c r="B548" s="9"/>
      <c r="C548" s="9"/>
      <c r="D548" s="9"/>
    </row>
    <row r="549">
      <c r="A549" s="9"/>
      <c r="B549" s="9"/>
      <c r="C549" s="9"/>
      <c r="D549" s="9"/>
    </row>
    <row r="550">
      <c r="A550" s="9"/>
      <c r="B550" s="9"/>
      <c r="C550" s="9"/>
      <c r="D550" s="9"/>
    </row>
    <row r="551">
      <c r="A551" s="9"/>
      <c r="B551" s="9"/>
      <c r="C551" s="9"/>
      <c r="D551" s="9"/>
    </row>
    <row r="552">
      <c r="A552" s="9"/>
      <c r="B552" s="9"/>
      <c r="C552" s="9"/>
      <c r="D552" s="9"/>
    </row>
    <row r="553">
      <c r="A553" s="9"/>
      <c r="B553" s="9"/>
      <c r="C553" s="9"/>
      <c r="D553" s="9"/>
    </row>
    <row r="554">
      <c r="A554" s="9"/>
      <c r="B554" s="9"/>
      <c r="C554" s="9"/>
      <c r="D554" s="9"/>
    </row>
    <row r="555">
      <c r="A555" s="9"/>
      <c r="B555" s="9"/>
      <c r="C555" s="9"/>
      <c r="D555" s="9"/>
    </row>
    <row r="556">
      <c r="A556" s="9"/>
      <c r="B556" s="9"/>
      <c r="C556" s="9"/>
      <c r="D556" s="9"/>
    </row>
    <row r="557">
      <c r="A557" s="9"/>
      <c r="B557" s="9"/>
      <c r="C557" s="9"/>
      <c r="D557" s="9"/>
    </row>
    <row r="558">
      <c r="A558" s="9"/>
      <c r="B558" s="9"/>
      <c r="C558" s="9"/>
      <c r="D558" s="9"/>
    </row>
    <row r="559">
      <c r="A559" s="9"/>
      <c r="B559" s="9"/>
      <c r="C559" s="9"/>
      <c r="D559" s="9"/>
    </row>
    <row r="560">
      <c r="A560" s="9"/>
      <c r="B560" s="9"/>
      <c r="C560" s="9"/>
      <c r="D560" s="9"/>
    </row>
    <row r="561">
      <c r="A561" s="9"/>
      <c r="B561" s="9"/>
      <c r="C561" s="9"/>
      <c r="D561" s="9"/>
    </row>
    <row r="562">
      <c r="A562" s="9"/>
      <c r="B562" s="9"/>
      <c r="C562" s="9"/>
      <c r="D562" s="9"/>
    </row>
    <row r="563">
      <c r="A563" s="9"/>
      <c r="B563" s="9"/>
      <c r="C563" s="9"/>
      <c r="D563" s="9"/>
    </row>
    <row r="564">
      <c r="A564" s="9"/>
      <c r="B564" s="9"/>
      <c r="C564" s="9"/>
      <c r="D564" s="9"/>
    </row>
    <row r="565">
      <c r="A565" s="9"/>
      <c r="B565" s="9"/>
      <c r="C565" s="9"/>
      <c r="D565" s="9"/>
    </row>
    <row r="566">
      <c r="A566" s="9"/>
      <c r="B566" s="9"/>
      <c r="C566" s="9"/>
      <c r="D566" s="9"/>
    </row>
    <row r="567">
      <c r="A567" s="9"/>
      <c r="B567" s="9"/>
      <c r="C567" s="9"/>
      <c r="D567" s="9"/>
    </row>
    <row r="568">
      <c r="A568" s="9"/>
      <c r="B568" s="9"/>
      <c r="C568" s="9"/>
      <c r="D568" s="9"/>
    </row>
    <row r="569">
      <c r="A569" s="9"/>
      <c r="B569" s="9"/>
      <c r="C569" s="9"/>
      <c r="D569" s="9"/>
    </row>
    <row r="570">
      <c r="A570" s="9"/>
      <c r="B570" s="9"/>
      <c r="C570" s="9"/>
      <c r="D570" s="9"/>
    </row>
    <row r="571">
      <c r="A571" s="9"/>
      <c r="B571" s="9"/>
      <c r="C571" s="9"/>
      <c r="D571" s="9"/>
    </row>
    <row r="572">
      <c r="A572" s="9"/>
      <c r="B572" s="9"/>
      <c r="C572" s="9"/>
      <c r="D572" s="9"/>
    </row>
    <row r="573">
      <c r="A573" s="9"/>
      <c r="B573" s="9"/>
      <c r="C573" s="9"/>
      <c r="D573" s="9"/>
    </row>
    <row r="574">
      <c r="A574" s="9"/>
      <c r="B574" s="9"/>
      <c r="C574" s="9"/>
      <c r="D574" s="9"/>
    </row>
    <row r="575">
      <c r="A575" s="9"/>
      <c r="B575" s="9"/>
      <c r="C575" s="9"/>
      <c r="D575" s="9"/>
    </row>
    <row r="576">
      <c r="A576" s="9"/>
      <c r="B576" s="9"/>
      <c r="C576" s="9"/>
      <c r="D576" s="9"/>
    </row>
    <row r="577">
      <c r="A577" s="9"/>
      <c r="B577" s="9"/>
      <c r="C577" s="9"/>
      <c r="D577" s="9"/>
    </row>
    <row r="578">
      <c r="A578" s="9"/>
      <c r="B578" s="9"/>
      <c r="C578" s="9"/>
      <c r="D578" s="9"/>
    </row>
    <row r="579">
      <c r="A579" s="9"/>
      <c r="B579" s="9"/>
      <c r="C579" s="9"/>
      <c r="D579" s="9"/>
    </row>
    <row r="580">
      <c r="A580" s="9"/>
      <c r="B580" s="9"/>
      <c r="C580" s="9"/>
      <c r="D580" s="9"/>
    </row>
    <row r="581">
      <c r="A581" s="9"/>
      <c r="B581" s="9"/>
      <c r="C581" s="9"/>
      <c r="D581" s="9"/>
    </row>
    <row r="582">
      <c r="A582" s="9"/>
      <c r="B582" s="9"/>
      <c r="C582" s="9"/>
      <c r="D582" s="9"/>
    </row>
    <row r="583">
      <c r="A583" s="9"/>
      <c r="B583" s="9"/>
      <c r="C583" s="9"/>
      <c r="D583" s="9"/>
    </row>
    <row r="584">
      <c r="A584" s="9"/>
      <c r="B584" s="9"/>
      <c r="C584" s="9"/>
      <c r="D584" s="9"/>
    </row>
    <row r="585">
      <c r="A585" s="9"/>
      <c r="B585" s="9"/>
      <c r="C585" s="9"/>
      <c r="D585" s="9"/>
    </row>
    <row r="586">
      <c r="A586" s="9"/>
      <c r="B586" s="9"/>
      <c r="C586" s="9"/>
      <c r="D586" s="9"/>
    </row>
    <row r="587">
      <c r="A587" s="9"/>
      <c r="B587" s="9"/>
      <c r="C587" s="9"/>
      <c r="D587" s="9"/>
    </row>
    <row r="588">
      <c r="A588" s="9"/>
      <c r="B588" s="9"/>
      <c r="C588" s="9"/>
      <c r="D588" s="9"/>
    </row>
    <row r="589">
      <c r="A589" s="9"/>
      <c r="B589" s="9"/>
      <c r="C589" s="9"/>
      <c r="D589" s="9"/>
    </row>
    <row r="590">
      <c r="A590" s="9"/>
      <c r="B590" s="9"/>
      <c r="C590" s="9"/>
      <c r="D590" s="9"/>
    </row>
    <row r="591">
      <c r="A591" s="9"/>
      <c r="B591" s="9"/>
      <c r="C591" s="9"/>
      <c r="D591" s="9"/>
    </row>
    <row r="592">
      <c r="A592" s="9"/>
      <c r="B592" s="9"/>
      <c r="C592" s="9"/>
      <c r="D592" s="9"/>
    </row>
    <row r="593">
      <c r="A593" s="9"/>
      <c r="B593" s="9"/>
      <c r="C593" s="9"/>
      <c r="D593" s="9"/>
    </row>
    <row r="594">
      <c r="A594" s="9"/>
      <c r="B594" s="9"/>
      <c r="C594" s="9"/>
      <c r="D594" s="9"/>
    </row>
    <row r="595">
      <c r="A595" s="9"/>
      <c r="B595" s="9"/>
      <c r="C595" s="9"/>
      <c r="D595" s="9"/>
    </row>
    <row r="596">
      <c r="A596" s="9"/>
      <c r="B596" s="9"/>
      <c r="C596" s="9"/>
      <c r="D596" s="9"/>
    </row>
    <row r="597">
      <c r="A597" s="9"/>
      <c r="B597" s="9"/>
      <c r="C597" s="9"/>
      <c r="D597" s="9"/>
    </row>
    <row r="598">
      <c r="A598" s="9"/>
      <c r="B598" s="9"/>
      <c r="C598" s="9"/>
      <c r="D598" s="9"/>
    </row>
    <row r="599">
      <c r="A599" s="9"/>
      <c r="B599" s="9"/>
      <c r="C599" s="9"/>
      <c r="D599" s="9"/>
    </row>
    <row r="600">
      <c r="A600" s="9"/>
      <c r="B600" s="9"/>
      <c r="C600" s="9"/>
      <c r="D600" s="9"/>
    </row>
    <row r="601">
      <c r="A601" s="9"/>
      <c r="B601" s="9"/>
      <c r="C601" s="9"/>
      <c r="D601" s="9"/>
    </row>
    <row r="602">
      <c r="A602" s="9"/>
      <c r="B602" s="9"/>
      <c r="C602" s="9"/>
      <c r="D602" s="9"/>
    </row>
    <row r="603">
      <c r="A603" s="9"/>
      <c r="B603" s="9"/>
      <c r="C603" s="9"/>
      <c r="D603" s="9"/>
    </row>
    <row r="604">
      <c r="A604" s="9"/>
      <c r="B604" s="9"/>
      <c r="C604" s="9"/>
      <c r="D604" s="9"/>
    </row>
    <row r="605">
      <c r="A605" s="9"/>
      <c r="B605" s="9"/>
      <c r="C605" s="9"/>
      <c r="D605" s="9"/>
    </row>
    <row r="606">
      <c r="A606" s="9"/>
      <c r="B606" s="9"/>
      <c r="C606" s="9"/>
      <c r="D606" s="9"/>
    </row>
    <row r="607">
      <c r="A607" s="9"/>
      <c r="B607" s="9"/>
      <c r="C607" s="9"/>
      <c r="D607" s="9"/>
    </row>
    <row r="608">
      <c r="A608" s="9"/>
      <c r="B608" s="9"/>
      <c r="C608" s="9"/>
      <c r="D608" s="9"/>
    </row>
    <row r="609">
      <c r="A609" s="9"/>
      <c r="B609" s="9"/>
      <c r="C609" s="9"/>
      <c r="D609" s="9"/>
    </row>
    <row r="610">
      <c r="A610" s="9"/>
      <c r="B610" s="9"/>
      <c r="C610" s="9"/>
      <c r="D610" s="9"/>
    </row>
    <row r="611">
      <c r="A611" s="9"/>
      <c r="B611" s="9"/>
      <c r="C611" s="9"/>
      <c r="D611" s="9"/>
    </row>
    <row r="612">
      <c r="A612" s="9"/>
      <c r="B612" s="9"/>
      <c r="C612" s="9"/>
      <c r="D612" s="9"/>
    </row>
    <row r="613">
      <c r="A613" s="9"/>
      <c r="B613" s="9"/>
      <c r="C613" s="9"/>
      <c r="D613" s="9"/>
    </row>
    <row r="614">
      <c r="A614" s="9"/>
      <c r="B614" s="9"/>
      <c r="C614" s="9"/>
      <c r="D614" s="9"/>
    </row>
    <row r="615">
      <c r="A615" s="9"/>
      <c r="B615" s="9"/>
      <c r="C615" s="9"/>
      <c r="D615" s="9"/>
    </row>
    <row r="616">
      <c r="A616" s="9"/>
      <c r="B616" s="9"/>
      <c r="C616" s="9"/>
      <c r="D616" s="9"/>
    </row>
    <row r="617">
      <c r="A617" s="9"/>
      <c r="B617" s="9"/>
      <c r="C617" s="9"/>
      <c r="D617" s="9"/>
    </row>
    <row r="618">
      <c r="A618" s="9"/>
      <c r="B618" s="9"/>
      <c r="C618" s="9"/>
      <c r="D618" s="9"/>
    </row>
    <row r="619">
      <c r="A619" s="9"/>
      <c r="B619" s="9"/>
      <c r="C619" s="9"/>
      <c r="D619" s="9"/>
    </row>
    <row r="620">
      <c r="A620" s="9"/>
      <c r="B620" s="9"/>
      <c r="C620" s="9"/>
      <c r="D620" s="9"/>
    </row>
    <row r="621">
      <c r="A621" s="9"/>
      <c r="B621" s="9"/>
      <c r="C621" s="9"/>
      <c r="D621" s="9"/>
    </row>
    <row r="622">
      <c r="A622" s="9"/>
      <c r="B622" s="9"/>
      <c r="C622" s="9"/>
      <c r="D622" s="9"/>
    </row>
    <row r="623">
      <c r="A623" s="9"/>
      <c r="B623" s="9"/>
      <c r="C623" s="9"/>
      <c r="D623" s="9"/>
    </row>
    <row r="624">
      <c r="A624" s="9"/>
      <c r="B624" s="9"/>
      <c r="C624" s="9"/>
      <c r="D624" s="9"/>
    </row>
    <row r="625">
      <c r="A625" s="9"/>
      <c r="B625" s="9"/>
      <c r="C625" s="9"/>
      <c r="D625" s="9"/>
    </row>
    <row r="626">
      <c r="A626" s="9"/>
      <c r="B626" s="9"/>
      <c r="C626" s="9"/>
      <c r="D626" s="9"/>
    </row>
    <row r="627">
      <c r="A627" s="9"/>
      <c r="B627" s="9"/>
      <c r="C627" s="9"/>
      <c r="D627" s="9"/>
    </row>
    <row r="628">
      <c r="A628" s="9"/>
      <c r="B628" s="9"/>
      <c r="C628" s="9"/>
      <c r="D628" s="9"/>
    </row>
    <row r="629">
      <c r="A629" s="9"/>
      <c r="B629" s="9"/>
      <c r="C629" s="9"/>
      <c r="D629" s="9"/>
    </row>
    <row r="630">
      <c r="A630" s="9"/>
      <c r="B630" s="9"/>
      <c r="C630" s="9"/>
      <c r="D630" s="9"/>
    </row>
    <row r="631">
      <c r="A631" s="9"/>
      <c r="B631" s="9"/>
      <c r="C631" s="9"/>
      <c r="D631" s="9"/>
    </row>
    <row r="632">
      <c r="A632" s="9"/>
      <c r="B632" s="9"/>
      <c r="C632" s="9"/>
      <c r="D632" s="9"/>
    </row>
    <row r="633">
      <c r="A633" s="9"/>
      <c r="B633" s="9"/>
      <c r="C633" s="9"/>
      <c r="D633" s="9"/>
    </row>
    <row r="634">
      <c r="A634" s="9"/>
      <c r="B634" s="9"/>
      <c r="C634" s="9"/>
      <c r="D634" s="9"/>
    </row>
    <row r="635">
      <c r="A635" s="9"/>
      <c r="B635" s="9"/>
      <c r="C635" s="9"/>
      <c r="D635" s="9"/>
    </row>
    <row r="636">
      <c r="A636" s="9"/>
      <c r="B636" s="9"/>
      <c r="C636" s="9"/>
      <c r="D636" s="9"/>
    </row>
    <row r="637">
      <c r="A637" s="9"/>
      <c r="B637" s="9"/>
      <c r="C637" s="9"/>
      <c r="D637" s="9"/>
    </row>
    <row r="638">
      <c r="A638" s="9"/>
      <c r="B638" s="9"/>
      <c r="C638" s="9"/>
      <c r="D638" s="9"/>
    </row>
    <row r="639">
      <c r="A639" s="9"/>
      <c r="B639" s="9"/>
      <c r="C639" s="9"/>
      <c r="D639" s="9"/>
    </row>
    <row r="640">
      <c r="A640" s="9"/>
      <c r="B640" s="9"/>
      <c r="C640" s="9"/>
      <c r="D640" s="9"/>
    </row>
    <row r="641">
      <c r="A641" s="9"/>
      <c r="B641" s="9"/>
      <c r="C641" s="9"/>
      <c r="D641" s="9"/>
    </row>
    <row r="642">
      <c r="A642" s="9"/>
      <c r="B642" s="9"/>
      <c r="C642" s="9"/>
      <c r="D642" s="9"/>
    </row>
    <row r="643">
      <c r="A643" s="9"/>
      <c r="B643" s="9"/>
      <c r="C643" s="9"/>
      <c r="D643" s="9"/>
    </row>
    <row r="644">
      <c r="A644" s="9"/>
      <c r="B644" s="9"/>
      <c r="C644" s="9"/>
      <c r="D644" s="9"/>
    </row>
    <row r="645">
      <c r="A645" s="9"/>
      <c r="B645" s="9"/>
      <c r="C645" s="9"/>
      <c r="D645" s="9"/>
    </row>
    <row r="646">
      <c r="A646" s="9"/>
      <c r="B646" s="9"/>
      <c r="C646" s="9"/>
      <c r="D646" s="9"/>
    </row>
    <row r="647">
      <c r="A647" s="9"/>
      <c r="B647" s="9"/>
      <c r="C647" s="9"/>
      <c r="D647" s="9"/>
    </row>
    <row r="648">
      <c r="A648" s="9"/>
      <c r="B648" s="9"/>
      <c r="C648" s="9"/>
      <c r="D648" s="9"/>
    </row>
    <row r="649">
      <c r="A649" s="9"/>
      <c r="B649" s="9"/>
      <c r="C649" s="9"/>
      <c r="D649" s="9"/>
    </row>
    <row r="650">
      <c r="A650" s="9"/>
      <c r="B650" s="9"/>
      <c r="C650" s="9"/>
      <c r="D650" s="9"/>
    </row>
    <row r="651">
      <c r="A651" s="9"/>
      <c r="B651" s="9"/>
      <c r="C651" s="9"/>
      <c r="D651" s="9"/>
    </row>
    <row r="652">
      <c r="A652" s="9"/>
      <c r="B652" s="9"/>
      <c r="C652" s="9"/>
      <c r="D652" s="9"/>
    </row>
    <row r="653">
      <c r="A653" s="9"/>
      <c r="B653" s="9"/>
      <c r="C653" s="9"/>
      <c r="D653" s="9"/>
    </row>
    <row r="654">
      <c r="A654" s="9"/>
      <c r="B654" s="9"/>
      <c r="C654" s="9"/>
      <c r="D654" s="9"/>
    </row>
    <row r="655">
      <c r="A655" s="9"/>
      <c r="B655" s="9"/>
      <c r="C655" s="9"/>
      <c r="D655" s="9"/>
    </row>
    <row r="656">
      <c r="A656" s="9"/>
      <c r="B656" s="9"/>
      <c r="C656" s="9"/>
      <c r="D656" s="9"/>
    </row>
    <row r="657">
      <c r="A657" s="9"/>
      <c r="B657" s="9"/>
      <c r="C657" s="9"/>
      <c r="D657" s="9"/>
    </row>
    <row r="658">
      <c r="A658" s="9"/>
      <c r="B658" s="9"/>
      <c r="C658" s="9"/>
      <c r="D658" s="9"/>
    </row>
    <row r="659">
      <c r="A659" s="9"/>
      <c r="B659" s="9"/>
      <c r="C659" s="9"/>
      <c r="D659" s="9"/>
    </row>
    <row r="660">
      <c r="A660" s="9"/>
      <c r="B660" s="9"/>
      <c r="C660" s="9"/>
      <c r="D660" s="9"/>
    </row>
    <row r="661">
      <c r="A661" s="9"/>
      <c r="B661" s="9"/>
      <c r="C661" s="9"/>
      <c r="D661" s="9"/>
    </row>
    <row r="662">
      <c r="A662" s="9"/>
      <c r="B662" s="9"/>
      <c r="C662" s="9"/>
      <c r="D662" s="9"/>
    </row>
    <row r="663">
      <c r="A663" s="9"/>
      <c r="B663" s="9"/>
      <c r="C663" s="9"/>
      <c r="D663" s="9"/>
    </row>
    <row r="664">
      <c r="A664" s="9"/>
      <c r="B664" s="9"/>
      <c r="C664" s="9"/>
      <c r="D664" s="9"/>
    </row>
    <row r="665">
      <c r="A665" s="9"/>
      <c r="B665" s="9"/>
      <c r="C665" s="9"/>
      <c r="D665" s="9"/>
    </row>
    <row r="666">
      <c r="A666" s="9"/>
      <c r="B666" s="9"/>
      <c r="C666" s="9"/>
      <c r="D666" s="9"/>
    </row>
    <row r="667">
      <c r="A667" s="9"/>
      <c r="B667" s="9"/>
      <c r="C667" s="9"/>
      <c r="D667" s="9"/>
    </row>
    <row r="668">
      <c r="A668" s="9"/>
      <c r="B668" s="9"/>
      <c r="C668" s="9"/>
      <c r="D668" s="9"/>
    </row>
    <row r="669">
      <c r="A669" s="9"/>
      <c r="B669" s="9"/>
      <c r="C669" s="9"/>
      <c r="D669" s="9"/>
    </row>
    <row r="670">
      <c r="A670" s="9"/>
      <c r="B670" s="9"/>
      <c r="C670" s="9"/>
      <c r="D670" s="9"/>
    </row>
    <row r="671">
      <c r="A671" s="9"/>
      <c r="B671" s="9"/>
      <c r="C671" s="9"/>
      <c r="D671" s="9"/>
    </row>
    <row r="672">
      <c r="A672" s="9"/>
      <c r="B672" s="9"/>
      <c r="C672" s="9"/>
      <c r="D672" s="9"/>
    </row>
    <row r="673">
      <c r="A673" s="9"/>
      <c r="B673" s="9"/>
      <c r="C673" s="9"/>
      <c r="D673" s="9"/>
    </row>
    <row r="674">
      <c r="A674" s="9"/>
      <c r="B674" s="9"/>
      <c r="C674" s="9"/>
      <c r="D674" s="9"/>
    </row>
    <row r="675">
      <c r="A675" s="9"/>
      <c r="B675" s="9"/>
      <c r="C675" s="9"/>
      <c r="D675" s="9"/>
    </row>
    <row r="676">
      <c r="A676" s="9"/>
      <c r="B676" s="9"/>
      <c r="C676" s="9"/>
      <c r="D676" s="9"/>
    </row>
    <row r="677">
      <c r="A677" s="9"/>
      <c r="B677" s="9"/>
      <c r="C677" s="9"/>
      <c r="D677" s="9"/>
    </row>
    <row r="678">
      <c r="A678" s="9"/>
      <c r="B678" s="9"/>
      <c r="C678" s="9"/>
      <c r="D678" s="9"/>
    </row>
    <row r="679">
      <c r="A679" s="9"/>
      <c r="B679" s="9"/>
      <c r="C679" s="9"/>
      <c r="D679" s="9"/>
    </row>
    <row r="680">
      <c r="A680" s="9"/>
      <c r="B680" s="9"/>
      <c r="C680" s="9"/>
      <c r="D680" s="9"/>
    </row>
    <row r="681">
      <c r="A681" s="9"/>
      <c r="B681" s="9"/>
      <c r="C681" s="9"/>
      <c r="D681" s="9"/>
    </row>
    <row r="682">
      <c r="A682" s="9"/>
      <c r="B682" s="9"/>
      <c r="C682" s="9"/>
      <c r="D682" s="9"/>
    </row>
    <row r="683">
      <c r="A683" s="9"/>
      <c r="B683" s="9"/>
      <c r="C683" s="9"/>
      <c r="D683" s="9"/>
    </row>
    <row r="684">
      <c r="A684" s="9"/>
      <c r="B684" s="9"/>
      <c r="C684" s="9"/>
      <c r="D684" s="9"/>
    </row>
    <row r="685">
      <c r="A685" s="9"/>
      <c r="B685" s="9"/>
      <c r="C685" s="9"/>
      <c r="D685" s="9"/>
    </row>
    <row r="686">
      <c r="A686" s="9"/>
      <c r="B686" s="9"/>
      <c r="C686" s="9"/>
      <c r="D686" s="9"/>
    </row>
    <row r="687">
      <c r="A687" s="9"/>
      <c r="B687" s="9"/>
      <c r="C687" s="9"/>
      <c r="D687" s="9"/>
    </row>
    <row r="688">
      <c r="A688" s="9"/>
      <c r="B688" s="9"/>
      <c r="C688" s="9"/>
      <c r="D688" s="9"/>
    </row>
    <row r="689">
      <c r="A689" s="9"/>
      <c r="B689" s="9"/>
      <c r="C689" s="9"/>
      <c r="D689" s="9"/>
    </row>
    <row r="690">
      <c r="A690" s="9"/>
      <c r="B690" s="9"/>
      <c r="C690" s="9"/>
      <c r="D690" s="9"/>
    </row>
    <row r="691">
      <c r="A691" s="9"/>
      <c r="B691" s="9"/>
      <c r="C691" s="9"/>
      <c r="D691" s="9"/>
    </row>
    <row r="692">
      <c r="A692" s="9"/>
      <c r="B692" s="9"/>
      <c r="C692" s="9"/>
      <c r="D692" s="9"/>
    </row>
    <row r="693">
      <c r="A693" s="9"/>
      <c r="B693" s="9"/>
      <c r="C693" s="9"/>
      <c r="D693" s="9"/>
    </row>
    <row r="694">
      <c r="A694" s="9"/>
      <c r="B694" s="9"/>
      <c r="C694" s="9"/>
      <c r="D694" s="9"/>
    </row>
    <row r="695">
      <c r="A695" s="9"/>
      <c r="B695" s="9"/>
      <c r="C695" s="9"/>
      <c r="D695" s="9"/>
    </row>
    <row r="696">
      <c r="A696" s="9"/>
      <c r="B696" s="9"/>
      <c r="C696" s="9"/>
      <c r="D696" s="9"/>
    </row>
    <row r="697">
      <c r="A697" s="9"/>
      <c r="B697" s="9"/>
      <c r="C697" s="9"/>
      <c r="D697" s="9"/>
    </row>
    <row r="698">
      <c r="A698" s="9"/>
      <c r="B698" s="9"/>
      <c r="C698" s="9"/>
      <c r="D698" s="9"/>
    </row>
    <row r="699">
      <c r="A699" s="9"/>
      <c r="B699" s="9"/>
      <c r="C699" s="9"/>
      <c r="D699" s="9"/>
    </row>
    <row r="700">
      <c r="A700" s="9"/>
      <c r="B700" s="9"/>
      <c r="C700" s="9"/>
      <c r="D700" s="9"/>
    </row>
    <row r="701">
      <c r="A701" s="9"/>
      <c r="B701" s="9"/>
      <c r="C701" s="9"/>
      <c r="D701" s="9"/>
    </row>
    <row r="702">
      <c r="A702" s="9"/>
      <c r="B702" s="9"/>
      <c r="C702" s="9"/>
      <c r="D702" s="9"/>
    </row>
    <row r="703">
      <c r="A703" s="9"/>
      <c r="B703" s="9"/>
      <c r="C703" s="9"/>
      <c r="D703" s="9"/>
    </row>
    <row r="704">
      <c r="A704" s="9"/>
      <c r="B704" s="9"/>
      <c r="C704" s="9"/>
      <c r="D704" s="9"/>
    </row>
    <row r="705">
      <c r="A705" s="9"/>
      <c r="B705" s="9"/>
      <c r="C705" s="9"/>
      <c r="D705" s="9"/>
    </row>
    <row r="706">
      <c r="A706" s="9"/>
      <c r="B706" s="9"/>
      <c r="C706" s="9"/>
      <c r="D706" s="9"/>
    </row>
    <row r="707">
      <c r="A707" s="9"/>
      <c r="B707" s="9"/>
      <c r="C707" s="9"/>
      <c r="D707" s="9"/>
    </row>
    <row r="708">
      <c r="A708" s="9"/>
      <c r="B708" s="9"/>
      <c r="C708" s="9"/>
      <c r="D708" s="9"/>
    </row>
    <row r="709">
      <c r="A709" s="9"/>
      <c r="B709" s="9"/>
      <c r="C709" s="9"/>
      <c r="D709" s="9"/>
    </row>
    <row r="710">
      <c r="A710" s="9"/>
      <c r="B710" s="9"/>
      <c r="C710" s="9"/>
      <c r="D710" s="9"/>
    </row>
    <row r="711">
      <c r="A711" s="9"/>
      <c r="B711" s="9"/>
      <c r="C711" s="9"/>
      <c r="D711" s="9"/>
    </row>
    <row r="712">
      <c r="A712" s="9"/>
      <c r="B712" s="9"/>
      <c r="C712" s="9"/>
      <c r="D712" s="9"/>
    </row>
    <row r="713">
      <c r="A713" s="9"/>
      <c r="B713" s="9"/>
      <c r="C713" s="9"/>
      <c r="D713" s="9"/>
    </row>
    <row r="714">
      <c r="A714" s="9"/>
      <c r="B714" s="9"/>
      <c r="C714" s="9"/>
      <c r="D714" s="9"/>
    </row>
    <row r="715">
      <c r="A715" s="9"/>
      <c r="B715" s="9"/>
      <c r="C715" s="9"/>
      <c r="D715" s="9"/>
    </row>
    <row r="716">
      <c r="A716" s="9"/>
      <c r="B716" s="9"/>
      <c r="C716" s="9"/>
      <c r="D716" s="9"/>
    </row>
    <row r="717">
      <c r="A717" s="9"/>
      <c r="B717" s="9"/>
      <c r="C717" s="9"/>
      <c r="D717" s="9"/>
    </row>
    <row r="718">
      <c r="A718" s="9"/>
      <c r="B718" s="9"/>
      <c r="C718" s="9"/>
      <c r="D718" s="9"/>
    </row>
    <row r="719">
      <c r="A719" s="9"/>
      <c r="B719" s="9"/>
      <c r="C719" s="9"/>
      <c r="D719" s="9"/>
    </row>
    <row r="720">
      <c r="A720" s="9"/>
      <c r="B720" s="9"/>
      <c r="C720" s="9"/>
      <c r="D720" s="9"/>
    </row>
    <row r="721">
      <c r="A721" s="9"/>
      <c r="B721" s="9"/>
      <c r="C721" s="9"/>
      <c r="D721" s="9"/>
    </row>
    <row r="722">
      <c r="A722" s="9"/>
      <c r="B722" s="9"/>
      <c r="C722" s="9"/>
      <c r="D722" s="9"/>
    </row>
    <row r="723">
      <c r="A723" s="9"/>
      <c r="B723" s="9"/>
      <c r="C723" s="9"/>
      <c r="D723" s="9"/>
    </row>
    <row r="724">
      <c r="A724" s="9"/>
      <c r="B724" s="9"/>
      <c r="C724" s="9"/>
      <c r="D724" s="9"/>
    </row>
    <row r="725">
      <c r="A725" s="9"/>
      <c r="B725" s="9"/>
      <c r="C725" s="9"/>
      <c r="D725" s="9"/>
    </row>
    <row r="726">
      <c r="A726" s="9"/>
      <c r="B726" s="9"/>
      <c r="C726" s="9"/>
      <c r="D726" s="9"/>
    </row>
    <row r="727">
      <c r="A727" s="9"/>
      <c r="B727" s="9"/>
      <c r="C727" s="9"/>
      <c r="D727" s="9"/>
    </row>
    <row r="728">
      <c r="A728" s="9"/>
      <c r="B728" s="9"/>
      <c r="C728" s="9"/>
      <c r="D728" s="9"/>
    </row>
    <row r="729">
      <c r="A729" s="9"/>
      <c r="B729" s="9"/>
      <c r="C729" s="9"/>
      <c r="D729" s="9"/>
    </row>
    <row r="730">
      <c r="A730" s="9"/>
      <c r="B730" s="9"/>
      <c r="C730" s="9"/>
      <c r="D730" s="9"/>
    </row>
    <row r="731">
      <c r="A731" s="9"/>
      <c r="B731" s="9"/>
      <c r="C731" s="9"/>
      <c r="D731" s="9"/>
    </row>
    <row r="732">
      <c r="A732" s="9"/>
      <c r="B732" s="9"/>
      <c r="C732" s="9"/>
      <c r="D732" s="9"/>
    </row>
    <row r="733">
      <c r="A733" s="9"/>
      <c r="B733" s="9"/>
      <c r="C733" s="9"/>
      <c r="D733" s="9"/>
    </row>
    <row r="734">
      <c r="A734" s="9"/>
      <c r="B734" s="9"/>
      <c r="C734" s="9"/>
      <c r="D734" s="9"/>
    </row>
    <row r="735">
      <c r="A735" s="9"/>
      <c r="B735" s="9"/>
      <c r="C735" s="9"/>
      <c r="D735" s="9"/>
    </row>
    <row r="736">
      <c r="A736" s="9"/>
      <c r="B736" s="9"/>
      <c r="C736" s="9"/>
      <c r="D736" s="9"/>
    </row>
    <row r="737">
      <c r="A737" s="9"/>
      <c r="B737" s="9"/>
      <c r="C737" s="9"/>
      <c r="D737" s="9"/>
    </row>
    <row r="738">
      <c r="A738" s="9"/>
      <c r="B738" s="9"/>
      <c r="C738" s="9"/>
      <c r="D738" s="9"/>
    </row>
    <row r="739">
      <c r="A739" s="9"/>
      <c r="B739" s="9"/>
      <c r="C739" s="9"/>
      <c r="D739" s="9"/>
    </row>
    <row r="740">
      <c r="A740" s="9"/>
      <c r="B740" s="9"/>
      <c r="C740" s="9"/>
      <c r="D740" s="9"/>
    </row>
    <row r="741">
      <c r="A741" s="9"/>
      <c r="B741" s="9"/>
      <c r="C741" s="9"/>
      <c r="D741" s="9"/>
    </row>
    <row r="742">
      <c r="A742" s="9"/>
      <c r="B742" s="9"/>
      <c r="C742" s="9"/>
      <c r="D742" s="9"/>
    </row>
    <row r="743">
      <c r="A743" s="9"/>
      <c r="B743" s="9"/>
      <c r="C743" s="9"/>
      <c r="D743" s="9"/>
    </row>
    <row r="744">
      <c r="A744" s="9"/>
      <c r="B744" s="9"/>
      <c r="C744" s="9"/>
      <c r="D744" s="9"/>
    </row>
    <row r="745">
      <c r="A745" s="9"/>
      <c r="B745" s="9"/>
      <c r="C745" s="9"/>
      <c r="D745" s="9"/>
    </row>
    <row r="746">
      <c r="A746" s="9"/>
      <c r="B746" s="9"/>
      <c r="C746" s="9"/>
      <c r="D746" s="9"/>
    </row>
    <row r="747">
      <c r="A747" s="9"/>
      <c r="B747" s="9"/>
      <c r="C747" s="9"/>
      <c r="D747" s="9"/>
    </row>
    <row r="748">
      <c r="A748" s="9"/>
      <c r="B748" s="9"/>
      <c r="C748" s="9"/>
      <c r="D748" s="9"/>
    </row>
    <row r="749">
      <c r="A749" s="9"/>
      <c r="B749" s="9"/>
      <c r="C749" s="9"/>
      <c r="D749" s="9"/>
    </row>
    <row r="750">
      <c r="A750" s="9"/>
      <c r="B750" s="9"/>
      <c r="C750" s="9"/>
      <c r="D750" s="9"/>
    </row>
    <row r="751">
      <c r="A751" s="9"/>
      <c r="B751" s="9"/>
      <c r="C751" s="9"/>
      <c r="D751" s="9"/>
    </row>
    <row r="752">
      <c r="A752" s="9"/>
      <c r="B752" s="9"/>
      <c r="C752" s="9"/>
      <c r="D752" s="9"/>
    </row>
    <row r="753">
      <c r="A753" s="9"/>
      <c r="B753" s="9"/>
      <c r="C753" s="9"/>
      <c r="D753" s="9"/>
    </row>
    <row r="754">
      <c r="A754" s="9"/>
      <c r="B754" s="9"/>
      <c r="C754" s="9"/>
      <c r="D754" s="9"/>
    </row>
    <row r="755">
      <c r="A755" s="9"/>
      <c r="B755" s="9"/>
      <c r="C755" s="9"/>
      <c r="D755" s="9"/>
    </row>
    <row r="756">
      <c r="A756" s="9"/>
      <c r="B756" s="9"/>
      <c r="C756" s="9"/>
      <c r="D756" s="9"/>
    </row>
    <row r="757">
      <c r="A757" s="9"/>
      <c r="B757" s="9"/>
      <c r="C757" s="9"/>
      <c r="D757" s="9"/>
    </row>
    <row r="758">
      <c r="A758" s="9"/>
      <c r="B758" s="9"/>
      <c r="C758" s="9"/>
      <c r="D758" s="9"/>
    </row>
    <row r="759">
      <c r="A759" s="9"/>
      <c r="B759" s="9"/>
      <c r="C759" s="9"/>
      <c r="D759" s="9"/>
    </row>
    <row r="760">
      <c r="A760" s="9"/>
      <c r="B760" s="9"/>
      <c r="C760" s="9"/>
      <c r="D760" s="9"/>
    </row>
    <row r="761">
      <c r="A761" s="9"/>
      <c r="B761" s="9"/>
      <c r="C761" s="9"/>
      <c r="D761" s="9"/>
    </row>
    <row r="762">
      <c r="A762" s="9"/>
      <c r="B762" s="9"/>
      <c r="C762" s="9"/>
      <c r="D762" s="9"/>
    </row>
    <row r="763">
      <c r="A763" s="9"/>
      <c r="B763" s="9"/>
      <c r="C763" s="9"/>
      <c r="D763" s="9"/>
    </row>
    <row r="764">
      <c r="A764" s="9"/>
      <c r="B764" s="9"/>
      <c r="C764" s="9"/>
      <c r="D764" s="9"/>
    </row>
    <row r="765">
      <c r="A765" s="9"/>
      <c r="B765" s="9"/>
      <c r="C765" s="9"/>
      <c r="D765" s="9"/>
    </row>
    <row r="766">
      <c r="A766" s="9"/>
      <c r="B766" s="9"/>
      <c r="C766" s="9"/>
      <c r="D766" s="9"/>
    </row>
    <row r="767">
      <c r="A767" s="9"/>
      <c r="B767" s="9"/>
      <c r="C767" s="9"/>
      <c r="D767" s="9"/>
    </row>
    <row r="768">
      <c r="A768" s="9"/>
      <c r="B768" s="9"/>
      <c r="C768" s="9"/>
      <c r="D768" s="9"/>
    </row>
    <row r="769">
      <c r="A769" s="9"/>
      <c r="B769" s="9"/>
      <c r="C769" s="9"/>
      <c r="D769" s="9"/>
    </row>
    <row r="770">
      <c r="A770" s="9"/>
      <c r="B770" s="9"/>
      <c r="C770" s="9"/>
      <c r="D770" s="9"/>
    </row>
    <row r="771">
      <c r="A771" s="9"/>
      <c r="B771" s="9"/>
      <c r="C771" s="9"/>
      <c r="D771" s="9"/>
    </row>
    <row r="772">
      <c r="A772" s="9"/>
      <c r="B772" s="9"/>
      <c r="C772" s="9"/>
      <c r="D772" s="9"/>
    </row>
    <row r="773">
      <c r="A773" s="9"/>
      <c r="B773" s="9"/>
      <c r="C773" s="9"/>
      <c r="D773" s="9"/>
    </row>
    <row r="774">
      <c r="A774" s="9"/>
      <c r="B774" s="9"/>
      <c r="C774" s="9"/>
      <c r="D774" s="9"/>
    </row>
    <row r="775">
      <c r="A775" s="9"/>
      <c r="B775" s="9"/>
      <c r="C775" s="9"/>
      <c r="D775" s="9"/>
    </row>
    <row r="776">
      <c r="A776" s="9"/>
      <c r="B776" s="9"/>
      <c r="C776" s="9"/>
      <c r="D776" s="9"/>
    </row>
    <row r="777">
      <c r="A777" s="9"/>
      <c r="B777" s="9"/>
      <c r="C777" s="9"/>
      <c r="D777" s="9"/>
    </row>
    <row r="778">
      <c r="A778" s="9"/>
      <c r="B778" s="9"/>
      <c r="C778" s="9"/>
      <c r="D778" s="9"/>
    </row>
    <row r="779">
      <c r="A779" s="9"/>
      <c r="B779" s="9"/>
      <c r="C779" s="9"/>
      <c r="D779" s="9"/>
    </row>
    <row r="780">
      <c r="A780" s="9"/>
      <c r="B780" s="9"/>
      <c r="C780" s="9"/>
      <c r="D780" s="9"/>
    </row>
    <row r="781">
      <c r="A781" s="9"/>
      <c r="B781" s="9"/>
      <c r="C781" s="9"/>
      <c r="D781" s="9"/>
    </row>
    <row r="782">
      <c r="A782" s="9"/>
      <c r="B782" s="9"/>
      <c r="C782" s="9"/>
      <c r="D782" s="9"/>
    </row>
    <row r="783">
      <c r="A783" s="9"/>
      <c r="B783" s="9"/>
      <c r="C783" s="9"/>
      <c r="D783" s="9"/>
    </row>
    <row r="784">
      <c r="A784" s="9"/>
      <c r="B784" s="9"/>
      <c r="C784" s="9"/>
      <c r="D784" s="9"/>
    </row>
    <row r="785">
      <c r="A785" s="9"/>
      <c r="B785" s="9"/>
      <c r="C785" s="9"/>
      <c r="D785" s="9"/>
    </row>
    <row r="786">
      <c r="A786" s="9"/>
      <c r="B786" s="9"/>
      <c r="C786" s="9"/>
      <c r="D786" s="9"/>
    </row>
    <row r="787">
      <c r="A787" s="9"/>
      <c r="B787" s="9"/>
      <c r="C787" s="9"/>
      <c r="D787" s="9"/>
    </row>
    <row r="788">
      <c r="A788" s="9"/>
      <c r="B788" s="9"/>
      <c r="C788" s="9"/>
      <c r="D788" s="9"/>
    </row>
    <row r="789">
      <c r="A789" s="9"/>
      <c r="B789" s="9"/>
      <c r="C789" s="9"/>
      <c r="D789" s="9"/>
    </row>
    <row r="790">
      <c r="A790" s="9"/>
      <c r="B790" s="9"/>
      <c r="C790" s="9"/>
      <c r="D790" s="9"/>
    </row>
    <row r="791">
      <c r="A791" s="9"/>
      <c r="B791" s="9"/>
      <c r="C791" s="9"/>
      <c r="D791" s="9"/>
    </row>
    <row r="792">
      <c r="A792" s="9"/>
      <c r="B792" s="9"/>
      <c r="C792" s="9"/>
      <c r="D792" s="9"/>
    </row>
    <row r="793">
      <c r="A793" s="9"/>
      <c r="B793" s="9"/>
      <c r="C793" s="9"/>
      <c r="D793" s="9"/>
    </row>
    <row r="794">
      <c r="A794" s="9"/>
      <c r="B794" s="9"/>
      <c r="C794" s="9"/>
      <c r="D794" s="9"/>
    </row>
    <row r="795">
      <c r="A795" s="9"/>
      <c r="B795" s="9"/>
      <c r="C795" s="9"/>
      <c r="D795" s="9"/>
    </row>
    <row r="796">
      <c r="A796" s="9"/>
      <c r="B796" s="9"/>
      <c r="C796" s="9"/>
      <c r="D796" s="9"/>
    </row>
    <row r="797">
      <c r="A797" s="9"/>
      <c r="B797" s="9"/>
      <c r="C797" s="9"/>
      <c r="D797" s="9"/>
    </row>
    <row r="798">
      <c r="A798" s="9"/>
      <c r="B798" s="9"/>
      <c r="C798" s="9"/>
      <c r="D798" s="9"/>
    </row>
    <row r="799">
      <c r="A799" s="9"/>
      <c r="B799" s="9"/>
      <c r="C799" s="9"/>
      <c r="D799" s="9"/>
    </row>
    <row r="800">
      <c r="A800" s="9"/>
      <c r="B800" s="9"/>
      <c r="C800" s="9"/>
      <c r="D800" s="9"/>
    </row>
    <row r="801">
      <c r="A801" s="9"/>
      <c r="B801" s="9"/>
      <c r="C801" s="9"/>
      <c r="D801" s="9"/>
    </row>
    <row r="802">
      <c r="A802" s="9"/>
      <c r="B802" s="9"/>
      <c r="C802" s="9"/>
      <c r="D802" s="9"/>
    </row>
    <row r="803">
      <c r="A803" s="9"/>
      <c r="B803" s="9"/>
      <c r="C803" s="9"/>
      <c r="D803" s="9"/>
    </row>
    <row r="804">
      <c r="A804" s="9"/>
      <c r="B804" s="9"/>
      <c r="C804" s="9"/>
      <c r="D804" s="9"/>
    </row>
    <row r="805">
      <c r="A805" s="9"/>
      <c r="B805" s="9"/>
      <c r="C805" s="9"/>
      <c r="D805" s="9"/>
    </row>
    <row r="806">
      <c r="A806" s="9"/>
      <c r="B806" s="9"/>
      <c r="C806" s="9"/>
      <c r="D806" s="9"/>
    </row>
    <row r="807">
      <c r="A807" s="9"/>
      <c r="B807" s="9"/>
      <c r="C807" s="9"/>
      <c r="D807" s="9"/>
    </row>
    <row r="808">
      <c r="A808" s="9"/>
      <c r="B808" s="9"/>
      <c r="C808" s="9"/>
      <c r="D808" s="9"/>
    </row>
    <row r="809">
      <c r="A809" s="9"/>
      <c r="B809" s="9"/>
      <c r="C809" s="9"/>
      <c r="D809" s="9"/>
    </row>
    <row r="810">
      <c r="A810" s="9"/>
      <c r="B810" s="9"/>
      <c r="C810" s="9"/>
      <c r="D810" s="9"/>
    </row>
    <row r="811">
      <c r="A811" s="9"/>
      <c r="B811" s="9"/>
      <c r="C811" s="9"/>
      <c r="D811" s="9"/>
    </row>
    <row r="812">
      <c r="A812" s="9"/>
      <c r="B812" s="9"/>
      <c r="C812" s="9"/>
      <c r="D812" s="9"/>
    </row>
    <row r="813">
      <c r="A813" s="9"/>
      <c r="B813" s="9"/>
      <c r="C813" s="9"/>
      <c r="D813" s="9"/>
    </row>
    <row r="814">
      <c r="A814" s="9"/>
      <c r="B814" s="9"/>
      <c r="C814" s="9"/>
      <c r="D814" s="9"/>
    </row>
    <row r="815">
      <c r="A815" s="9"/>
      <c r="B815" s="9"/>
      <c r="C815" s="9"/>
      <c r="D815" s="9"/>
    </row>
    <row r="816">
      <c r="A816" s="9"/>
      <c r="B816" s="9"/>
      <c r="C816" s="9"/>
      <c r="D816" s="9"/>
    </row>
    <row r="817">
      <c r="A817" s="9"/>
      <c r="B817" s="9"/>
      <c r="C817" s="9"/>
      <c r="D817" s="9"/>
    </row>
    <row r="818">
      <c r="A818" s="9"/>
      <c r="B818" s="9"/>
      <c r="C818" s="9"/>
      <c r="D818" s="9"/>
    </row>
    <row r="819">
      <c r="A819" s="9"/>
      <c r="B819" s="9"/>
      <c r="C819" s="9"/>
      <c r="D819" s="9"/>
    </row>
    <row r="820">
      <c r="A820" s="9"/>
      <c r="B820" s="9"/>
      <c r="C820" s="9"/>
      <c r="D820" s="9"/>
    </row>
    <row r="821">
      <c r="A821" s="9"/>
      <c r="B821" s="9"/>
      <c r="C821" s="9"/>
      <c r="D821" s="9"/>
    </row>
    <row r="822">
      <c r="A822" s="9"/>
      <c r="B822" s="9"/>
      <c r="C822" s="9"/>
      <c r="D822" s="9"/>
    </row>
    <row r="823">
      <c r="A823" s="9"/>
      <c r="B823" s="9"/>
      <c r="C823" s="9"/>
      <c r="D823" s="9"/>
    </row>
    <row r="824">
      <c r="A824" s="9"/>
      <c r="B824" s="9"/>
      <c r="C824" s="9"/>
      <c r="D824" s="9"/>
    </row>
    <row r="825">
      <c r="A825" s="9"/>
      <c r="B825" s="9"/>
      <c r="C825" s="9"/>
      <c r="D825" s="9"/>
    </row>
    <row r="826">
      <c r="A826" s="9"/>
      <c r="B826" s="9"/>
      <c r="C826" s="9"/>
      <c r="D826" s="9"/>
    </row>
    <row r="827">
      <c r="A827" s="9"/>
      <c r="B827" s="9"/>
      <c r="C827" s="9"/>
      <c r="D827" s="9"/>
    </row>
    <row r="828">
      <c r="A828" s="9"/>
      <c r="B828" s="9"/>
      <c r="C828" s="9"/>
      <c r="D828" s="9"/>
    </row>
    <row r="829">
      <c r="A829" s="9"/>
      <c r="B829" s="9"/>
      <c r="C829" s="9"/>
      <c r="D829" s="9"/>
    </row>
    <row r="830">
      <c r="A830" s="9"/>
      <c r="B830" s="9"/>
      <c r="C830" s="9"/>
      <c r="D830" s="9"/>
    </row>
    <row r="831">
      <c r="A831" s="9"/>
      <c r="B831" s="9"/>
      <c r="C831" s="9"/>
      <c r="D831" s="9"/>
    </row>
    <row r="832">
      <c r="A832" s="9"/>
      <c r="B832" s="9"/>
      <c r="C832" s="9"/>
      <c r="D832" s="9"/>
    </row>
    <row r="833">
      <c r="A833" s="9"/>
      <c r="B833" s="9"/>
      <c r="C833" s="9"/>
      <c r="D833" s="9"/>
    </row>
    <row r="834">
      <c r="A834" s="9"/>
      <c r="B834" s="9"/>
      <c r="C834" s="9"/>
      <c r="D834" s="9"/>
    </row>
    <row r="835">
      <c r="A835" s="9"/>
      <c r="B835" s="9"/>
      <c r="C835" s="9"/>
      <c r="D835" s="9"/>
    </row>
    <row r="836">
      <c r="A836" s="9"/>
      <c r="B836" s="9"/>
      <c r="C836" s="9"/>
      <c r="D836" s="9"/>
    </row>
    <row r="837">
      <c r="A837" s="9"/>
      <c r="B837" s="9"/>
      <c r="C837" s="9"/>
      <c r="D837" s="9"/>
    </row>
    <row r="838">
      <c r="A838" s="9"/>
      <c r="B838" s="9"/>
      <c r="C838" s="9"/>
      <c r="D838" s="9"/>
    </row>
    <row r="839">
      <c r="A839" s="9"/>
      <c r="B839" s="9"/>
      <c r="C839" s="9"/>
      <c r="D839" s="9"/>
    </row>
    <row r="840">
      <c r="A840" s="9"/>
      <c r="B840" s="9"/>
      <c r="C840" s="9"/>
      <c r="D840" s="9"/>
    </row>
    <row r="841">
      <c r="A841" s="9"/>
      <c r="B841" s="9"/>
      <c r="C841" s="9"/>
      <c r="D841" s="9"/>
    </row>
    <row r="842">
      <c r="A842" s="9"/>
      <c r="B842" s="9"/>
      <c r="C842" s="9"/>
      <c r="D842" s="9"/>
    </row>
    <row r="843">
      <c r="A843" s="9"/>
      <c r="B843" s="9"/>
      <c r="C843" s="9"/>
      <c r="D843" s="9"/>
    </row>
    <row r="844">
      <c r="A844" s="9"/>
      <c r="B844" s="9"/>
      <c r="C844" s="9"/>
      <c r="D844" s="9"/>
    </row>
    <row r="845">
      <c r="A845" s="9"/>
      <c r="B845" s="9"/>
      <c r="C845" s="9"/>
      <c r="D845" s="9"/>
    </row>
    <row r="846">
      <c r="A846" s="9"/>
      <c r="B846" s="9"/>
      <c r="C846" s="9"/>
      <c r="D846" s="9"/>
    </row>
    <row r="847">
      <c r="A847" s="9"/>
      <c r="B847" s="9"/>
      <c r="C847" s="9"/>
      <c r="D847" s="9"/>
    </row>
    <row r="848">
      <c r="A848" s="9"/>
      <c r="B848" s="9"/>
      <c r="C848" s="9"/>
      <c r="D848" s="9"/>
    </row>
    <row r="849">
      <c r="A849" s="9"/>
      <c r="B849" s="9"/>
      <c r="C849" s="9"/>
      <c r="D849" s="9"/>
    </row>
    <row r="850">
      <c r="A850" s="9"/>
      <c r="B850" s="9"/>
      <c r="C850" s="9"/>
      <c r="D850" s="9"/>
    </row>
    <row r="851">
      <c r="A851" s="9"/>
      <c r="B851" s="9"/>
      <c r="C851" s="9"/>
      <c r="D851" s="9"/>
    </row>
    <row r="852">
      <c r="A852" s="9"/>
      <c r="B852" s="9"/>
      <c r="C852" s="9"/>
      <c r="D852" s="9"/>
    </row>
    <row r="853">
      <c r="A853" s="9"/>
      <c r="B853" s="9"/>
      <c r="C853" s="9"/>
      <c r="D853" s="9"/>
    </row>
    <row r="854">
      <c r="A854" s="9"/>
      <c r="B854" s="9"/>
      <c r="C854" s="9"/>
      <c r="D854" s="9"/>
    </row>
    <row r="855">
      <c r="A855" s="9"/>
      <c r="B855" s="9"/>
      <c r="C855" s="9"/>
      <c r="D855" s="9"/>
    </row>
    <row r="856">
      <c r="A856" s="9"/>
      <c r="B856" s="9"/>
      <c r="C856" s="9"/>
      <c r="D856" s="9"/>
    </row>
    <row r="857">
      <c r="A857" s="9"/>
      <c r="B857" s="9"/>
      <c r="C857" s="9"/>
      <c r="D857" s="9"/>
    </row>
    <row r="858">
      <c r="A858" s="9"/>
      <c r="B858" s="9"/>
      <c r="C858" s="9"/>
      <c r="D858" s="9"/>
    </row>
    <row r="859">
      <c r="A859" s="9"/>
      <c r="B859" s="9"/>
      <c r="C859" s="9"/>
      <c r="D859" s="9"/>
    </row>
    <row r="860">
      <c r="A860" s="9"/>
      <c r="B860" s="9"/>
      <c r="C860" s="9"/>
      <c r="D860" s="9"/>
    </row>
    <row r="861">
      <c r="A861" s="9"/>
      <c r="B861" s="9"/>
      <c r="C861" s="9"/>
      <c r="D861" s="9"/>
    </row>
    <row r="862">
      <c r="A862" s="9"/>
      <c r="B862" s="9"/>
      <c r="C862" s="9"/>
      <c r="D862" s="9"/>
    </row>
    <row r="863">
      <c r="A863" s="9"/>
      <c r="B863" s="9"/>
      <c r="C863" s="9"/>
      <c r="D863" s="9"/>
    </row>
    <row r="864">
      <c r="A864" s="9"/>
      <c r="B864" s="9"/>
      <c r="C864" s="9"/>
      <c r="D864" s="9"/>
    </row>
    <row r="865">
      <c r="A865" s="9"/>
      <c r="B865" s="9"/>
      <c r="C865" s="9"/>
      <c r="D865" s="9"/>
    </row>
    <row r="866">
      <c r="A866" s="9"/>
      <c r="B866" s="9"/>
      <c r="C866" s="9"/>
      <c r="D866" s="9"/>
    </row>
    <row r="867">
      <c r="A867" s="9"/>
      <c r="B867" s="9"/>
      <c r="C867" s="9"/>
      <c r="D867" s="9"/>
    </row>
    <row r="868">
      <c r="A868" s="9"/>
      <c r="B868" s="9"/>
      <c r="C868" s="9"/>
      <c r="D868" s="9"/>
    </row>
    <row r="869">
      <c r="A869" s="9"/>
      <c r="B869" s="9"/>
      <c r="C869" s="9"/>
      <c r="D869" s="9"/>
    </row>
    <row r="870">
      <c r="A870" s="9"/>
      <c r="B870" s="9"/>
      <c r="C870" s="9"/>
      <c r="D870" s="9"/>
    </row>
    <row r="871">
      <c r="A871" s="9"/>
      <c r="B871" s="9"/>
      <c r="C871" s="9"/>
      <c r="D871" s="9"/>
    </row>
    <row r="872">
      <c r="A872" s="9"/>
      <c r="B872" s="9"/>
      <c r="C872" s="9"/>
      <c r="D872" s="9"/>
    </row>
    <row r="873">
      <c r="A873" s="9"/>
      <c r="B873" s="9"/>
      <c r="C873" s="9"/>
      <c r="D873" s="9"/>
    </row>
    <row r="874">
      <c r="A874" s="9"/>
      <c r="B874" s="9"/>
      <c r="C874" s="9"/>
      <c r="D874" s="9"/>
    </row>
    <row r="875">
      <c r="A875" s="9"/>
      <c r="B875" s="9"/>
      <c r="C875" s="9"/>
      <c r="D875" s="9"/>
    </row>
    <row r="876">
      <c r="A876" s="9"/>
      <c r="B876" s="9"/>
      <c r="C876" s="9"/>
      <c r="D876" s="9"/>
    </row>
    <row r="877">
      <c r="A877" s="9"/>
      <c r="B877" s="9"/>
      <c r="C877" s="9"/>
      <c r="D877" s="9"/>
    </row>
    <row r="878">
      <c r="A878" s="9"/>
      <c r="B878" s="9"/>
      <c r="C878" s="9"/>
      <c r="D878" s="9"/>
    </row>
    <row r="879">
      <c r="A879" s="9"/>
      <c r="B879" s="9"/>
      <c r="C879" s="9"/>
      <c r="D879" s="9"/>
    </row>
    <row r="880">
      <c r="A880" s="9"/>
      <c r="B880" s="9"/>
      <c r="C880" s="9"/>
      <c r="D880" s="9"/>
    </row>
    <row r="881">
      <c r="A881" s="9"/>
      <c r="B881" s="9"/>
      <c r="C881" s="9"/>
      <c r="D881" s="9"/>
    </row>
    <row r="882">
      <c r="A882" s="9"/>
      <c r="B882" s="9"/>
      <c r="C882" s="9"/>
      <c r="D882" s="9"/>
    </row>
    <row r="883">
      <c r="A883" s="9"/>
      <c r="B883" s="9"/>
      <c r="C883" s="9"/>
      <c r="D883" s="9"/>
    </row>
    <row r="884">
      <c r="A884" s="9"/>
      <c r="B884" s="9"/>
      <c r="C884" s="9"/>
      <c r="D884" s="9"/>
    </row>
    <row r="885">
      <c r="A885" s="9"/>
      <c r="B885" s="9"/>
      <c r="C885" s="9"/>
      <c r="D885" s="9"/>
    </row>
    <row r="886">
      <c r="A886" s="9"/>
      <c r="B886" s="9"/>
      <c r="C886" s="9"/>
      <c r="D886" s="9"/>
    </row>
    <row r="887">
      <c r="A887" s="9"/>
      <c r="B887" s="9"/>
      <c r="C887" s="9"/>
      <c r="D887" s="9"/>
    </row>
    <row r="888">
      <c r="A888" s="9"/>
      <c r="B888" s="9"/>
      <c r="C888" s="9"/>
      <c r="D888" s="9"/>
    </row>
    <row r="889">
      <c r="A889" s="9"/>
      <c r="B889" s="9"/>
      <c r="C889" s="9"/>
      <c r="D889" s="9"/>
    </row>
    <row r="890">
      <c r="A890" s="9"/>
      <c r="B890" s="9"/>
      <c r="C890" s="9"/>
      <c r="D890" s="9"/>
    </row>
    <row r="891">
      <c r="A891" s="9"/>
      <c r="B891" s="9"/>
      <c r="C891" s="9"/>
      <c r="D891" s="9"/>
    </row>
    <row r="892">
      <c r="A892" s="9"/>
      <c r="B892" s="9"/>
      <c r="C892" s="9"/>
      <c r="D892" s="9"/>
    </row>
    <row r="893">
      <c r="A893" s="9"/>
      <c r="B893" s="9"/>
      <c r="C893" s="9"/>
      <c r="D893" s="9"/>
    </row>
    <row r="894">
      <c r="A894" s="9"/>
      <c r="B894" s="9"/>
      <c r="C894" s="9"/>
      <c r="D894" s="9"/>
    </row>
    <row r="895">
      <c r="A895" s="9"/>
      <c r="B895" s="9"/>
      <c r="C895" s="9"/>
      <c r="D895" s="9"/>
    </row>
    <row r="896">
      <c r="A896" s="9"/>
      <c r="B896" s="9"/>
      <c r="C896" s="9"/>
      <c r="D896" s="9"/>
    </row>
    <row r="897">
      <c r="A897" s="9"/>
      <c r="B897" s="9"/>
      <c r="C897" s="9"/>
      <c r="D897" s="9"/>
    </row>
    <row r="898">
      <c r="A898" s="9"/>
      <c r="B898" s="9"/>
      <c r="C898" s="9"/>
      <c r="D898" s="9"/>
    </row>
    <row r="899">
      <c r="A899" s="9"/>
      <c r="B899" s="9"/>
      <c r="C899" s="9"/>
      <c r="D899" s="9"/>
    </row>
    <row r="900">
      <c r="A900" s="9"/>
      <c r="B900" s="9"/>
      <c r="C900" s="9"/>
      <c r="D900" s="9"/>
    </row>
    <row r="901">
      <c r="A901" s="9"/>
      <c r="B901" s="9"/>
      <c r="C901" s="9"/>
      <c r="D901" s="9"/>
    </row>
    <row r="902">
      <c r="A902" s="9"/>
      <c r="B902" s="9"/>
      <c r="C902" s="9"/>
      <c r="D902" s="9"/>
    </row>
    <row r="903">
      <c r="A903" s="9"/>
      <c r="B903" s="9"/>
      <c r="C903" s="9"/>
      <c r="D903" s="9"/>
    </row>
    <row r="904">
      <c r="A904" s="9"/>
      <c r="B904" s="9"/>
      <c r="C904" s="9"/>
      <c r="D904" s="9"/>
    </row>
    <row r="905">
      <c r="A905" s="9"/>
      <c r="B905" s="9"/>
      <c r="C905" s="9"/>
      <c r="D905" s="9"/>
    </row>
    <row r="906">
      <c r="A906" s="9"/>
      <c r="B906" s="9"/>
      <c r="C906" s="9"/>
      <c r="D906" s="9"/>
    </row>
    <row r="907">
      <c r="A907" s="9"/>
      <c r="B907" s="9"/>
      <c r="C907" s="9"/>
      <c r="D907" s="9"/>
    </row>
    <row r="908">
      <c r="A908" s="9"/>
      <c r="B908" s="9"/>
      <c r="C908" s="9"/>
      <c r="D908" s="9"/>
    </row>
    <row r="909">
      <c r="A909" s="9"/>
      <c r="B909" s="9"/>
      <c r="C909" s="9"/>
      <c r="D909" s="9"/>
    </row>
    <row r="910">
      <c r="A910" s="9"/>
      <c r="B910" s="9"/>
      <c r="C910" s="9"/>
      <c r="D910" s="9"/>
    </row>
    <row r="911">
      <c r="A911" s="9"/>
      <c r="B911" s="9"/>
      <c r="C911" s="9"/>
      <c r="D911" s="9"/>
    </row>
    <row r="912">
      <c r="A912" s="9"/>
      <c r="B912" s="9"/>
      <c r="C912" s="9"/>
      <c r="D912" s="9"/>
    </row>
    <row r="913">
      <c r="A913" s="9"/>
      <c r="B913" s="9"/>
      <c r="C913" s="9"/>
      <c r="D913" s="9"/>
    </row>
    <row r="914">
      <c r="A914" s="9"/>
      <c r="B914" s="9"/>
      <c r="C914" s="9"/>
      <c r="D914" s="9"/>
    </row>
    <row r="915">
      <c r="A915" s="9"/>
      <c r="B915" s="9"/>
      <c r="C915" s="9"/>
      <c r="D915" s="9"/>
    </row>
    <row r="916">
      <c r="A916" s="9"/>
      <c r="B916" s="9"/>
      <c r="C916" s="9"/>
      <c r="D916" s="9"/>
    </row>
    <row r="917">
      <c r="A917" s="9"/>
      <c r="B917" s="9"/>
      <c r="C917" s="9"/>
      <c r="D917" s="9"/>
    </row>
    <row r="918">
      <c r="A918" s="9"/>
      <c r="B918" s="9"/>
      <c r="C918" s="9"/>
      <c r="D918" s="9"/>
    </row>
    <row r="919">
      <c r="A919" s="9"/>
      <c r="B919" s="9"/>
      <c r="C919" s="9"/>
      <c r="D919" s="9"/>
    </row>
    <row r="920">
      <c r="A920" s="9"/>
      <c r="B920" s="9"/>
      <c r="C920" s="9"/>
      <c r="D920" s="9"/>
    </row>
    <row r="921">
      <c r="A921" s="9"/>
      <c r="B921" s="9"/>
      <c r="C921" s="9"/>
      <c r="D921" s="9"/>
    </row>
    <row r="922">
      <c r="A922" s="9"/>
      <c r="B922" s="9"/>
      <c r="C922" s="9"/>
      <c r="D922" s="9"/>
    </row>
    <row r="923">
      <c r="A923" s="9"/>
      <c r="B923" s="9"/>
      <c r="C923" s="9"/>
      <c r="D923" s="9"/>
    </row>
    <row r="924">
      <c r="A924" s="9"/>
      <c r="B924" s="9"/>
      <c r="C924" s="9"/>
      <c r="D924" s="9"/>
    </row>
    <row r="925">
      <c r="A925" s="9"/>
      <c r="B925" s="9"/>
      <c r="C925" s="9"/>
      <c r="D925" s="9"/>
    </row>
    <row r="926">
      <c r="A926" s="9"/>
      <c r="B926" s="9"/>
      <c r="C926" s="9"/>
      <c r="D926" s="9"/>
    </row>
    <row r="927">
      <c r="A927" s="9"/>
      <c r="B927" s="9"/>
      <c r="C927" s="9"/>
      <c r="D927" s="9"/>
    </row>
    <row r="928">
      <c r="A928" s="9"/>
      <c r="B928" s="9"/>
      <c r="C928" s="9"/>
      <c r="D928" s="9"/>
    </row>
    <row r="929">
      <c r="A929" s="9"/>
      <c r="B929" s="9"/>
      <c r="C929" s="9"/>
      <c r="D929" s="9"/>
    </row>
    <row r="930">
      <c r="A930" s="9"/>
      <c r="B930" s="9"/>
      <c r="C930" s="9"/>
      <c r="D930" s="9"/>
    </row>
    <row r="931">
      <c r="A931" s="9"/>
      <c r="B931" s="9"/>
      <c r="C931" s="9"/>
      <c r="D931" s="9"/>
    </row>
    <row r="932">
      <c r="A932" s="9"/>
      <c r="B932" s="9"/>
      <c r="C932" s="9"/>
      <c r="D932" s="9"/>
    </row>
    <row r="933">
      <c r="A933" s="9"/>
      <c r="B933" s="9"/>
      <c r="C933" s="9"/>
      <c r="D933" s="9"/>
    </row>
    <row r="934">
      <c r="A934" s="9"/>
      <c r="B934" s="9"/>
      <c r="C934" s="9"/>
      <c r="D934" s="9"/>
    </row>
    <row r="935">
      <c r="A935" s="9"/>
      <c r="B935" s="9"/>
      <c r="C935" s="9"/>
      <c r="D935" s="9"/>
    </row>
    <row r="936">
      <c r="A936" s="9"/>
      <c r="B936" s="9"/>
      <c r="C936" s="9"/>
      <c r="D936" s="9"/>
    </row>
    <row r="937">
      <c r="A937" s="9"/>
      <c r="B937" s="9"/>
      <c r="C937" s="9"/>
      <c r="D937" s="9"/>
    </row>
    <row r="938">
      <c r="A938" s="9"/>
      <c r="B938" s="9"/>
      <c r="C938" s="9"/>
      <c r="D938" s="9"/>
    </row>
    <row r="939">
      <c r="A939" s="9"/>
      <c r="B939" s="9"/>
      <c r="C939" s="9"/>
      <c r="D939" s="9"/>
    </row>
    <row r="940">
      <c r="A940" s="9"/>
      <c r="B940" s="9"/>
      <c r="C940" s="9"/>
      <c r="D940" s="9"/>
    </row>
    <row r="941">
      <c r="A941" s="9"/>
      <c r="B941" s="9"/>
      <c r="C941" s="9"/>
      <c r="D941" s="9"/>
    </row>
    <row r="942">
      <c r="A942" s="9"/>
      <c r="B942" s="9"/>
      <c r="C942" s="9"/>
      <c r="D942" s="9"/>
    </row>
    <row r="943">
      <c r="A943" s="9"/>
      <c r="B943" s="9"/>
      <c r="C943" s="9"/>
      <c r="D943" s="9"/>
    </row>
    <row r="944">
      <c r="A944" s="9"/>
      <c r="B944" s="9"/>
      <c r="C944" s="9"/>
      <c r="D944" s="9"/>
    </row>
    <row r="945">
      <c r="A945" s="9"/>
      <c r="B945" s="9"/>
      <c r="C945" s="9"/>
      <c r="D945" s="9"/>
    </row>
    <row r="946">
      <c r="A946" s="9"/>
      <c r="B946" s="9"/>
      <c r="C946" s="9"/>
      <c r="D946" s="9"/>
    </row>
    <row r="947">
      <c r="A947" s="9"/>
      <c r="B947" s="9"/>
      <c r="C947" s="9"/>
      <c r="D947" s="9"/>
    </row>
    <row r="948">
      <c r="A948" s="9"/>
      <c r="B948" s="9"/>
      <c r="C948" s="9"/>
      <c r="D948" s="9"/>
    </row>
    <row r="949">
      <c r="A949" s="9"/>
      <c r="B949" s="9"/>
      <c r="C949" s="9"/>
      <c r="D949" s="9"/>
    </row>
    <row r="950">
      <c r="A950" s="9"/>
      <c r="B950" s="9"/>
      <c r="C950" s="9"/>
      <c r="D950" s="9"/>
    </row>
    <row r="951">
      <c r="A951" s="9"/>
      <c r="B951" s="9"/>
      <c r="C951" s="9"/>
      <c r="D951" s="9"/>
    </row>
    <row r="952">
      <c r="A952" s="9"/>
      <c r="B952" s="9"/>
      <c r="C952" s="9"/>
      <c r="D952" s="9"/>
    </row>
    <row r="953">
      <c r="A953" s="9"/>
      <c r="B953" s="9"/>
      <c r="C953" s="9"/>
      <c r="D953" s="9"/>
    </row>
    <row r="954">
      <c r="A954" s="9"/>
      <c r="B954" s="9"/>
      <c r="C954" s="9"/>
      <c r="D954" s="9"/>
    </row>
    <row r="955">
      <c r="A955" s="9"/>
      <c r="B955" s="9"/>
      <c r="C955" s="9"/>
      <c r="D955" s="9"/>
    </row>
    <row r="956">
      <c r="A956" s="9"/>
      <c r="B956" s="9"/>
      <c r="C956" s="9"/>
      <c r="D956" s="9"/>
    </row>
    <row r="957">
      <c r="A957" s="9"/>
      <c r="B957" s="9"/>
      <c r="C957" s="9"/>
      <c r="D957" s="9"/>
    </row>
    <row r="958">
      <c r="A958" s="9"/>
      <c r="B958" s="9"/>
      <c r="C958" s="9"/>
      <c r="D958" s="9"/>
    </row>
    <row r="959">
      <c r="A959" s="9"/>
      <c r="B959" s="9"/>
      <c r="C959" s="9"/>
      <c r="D959" s="9"/>
    </row>
    <row r="960">
      <c r="A960" s="9"/>
      <c r="B960" s="9"/>
      <c r="C960" s="9"/>
      <c r="D960" s="9"/>
    </row>
    <row r="961">
      <c r="A961" s="9"/>
      <c r="B961" s="9"/>
      <c r="C961" s="9"/>
      <c r="D961" s="9"/>
    </row>
    <row r="962">
      <c r="A962" s="9"/>
      <c r="B962" s="9"/>
      <c r="C962" s="9"/>
      <c r="D962" s="9"/>
    </row>
    <row r="963">
      <c r="A963" s="9"/>
      <c r="B963" s="9"/>
      <c r="C963" s="9"/>
      <c r="D963" s="9"/>
    </row>
    <row r="964">
      <c r="A964" s="9"/>
      <c r="B964" s="9"/>
      <c r="C964" s="9"/>
      <c r="D964" s="9"/>
    </row>
    <row r="965">
      <c r="A965" s="9"/>
      <c r="B965" s="9"/>
      <c r="C965" s="9"/>
      <c r="D965" s="9"/>
    </row>
    <row r="966">
      <c r="A966" s="9"/>
      <c r="B966" s="9"/>
      <c r="C966" s="9"/>
      <c r="D966" s="9"/>
    </row>
    <row r="967">
      <c r="A967" s="9"/>
      <c r="B967" s="9"/>
      <c r="C967" s="9"/>
      <c r="D967" s="9"/>
    </row>
    <row r="968">
      <c r="A968" s="9"/>
      <c r="B968" s="9"/>
      <c r="C968" s="9"/>
      <c r="D968" s="9"/>
    </row>
    <row r="969">
      <c r="A969" s="9"/>
      <c r="B969" s="9"/>
      <c r="C969" s="9"/>
      <c r="D969" s="9"/>
    </row>
    <row r="970">
      <c r="A970" s="9"/>
      <c r="B970" s="9"/>
      <c r="C970" s="9"/>
      <c r="D970" s="9"/>
    </row>
    <row r="971">
      <c r="A971" s="9"/>
      <c r="B971" s="9"/>
      <c r="C971" s="9"/>
      <c r="D971" s="9"/>
    </row>
    <row r="972">
      <c r="A972" s="9"/>
      <c r="B972" s="9"/>
      <c r="C972" s="9"/>
      <c r="D972" s="9"/>
    </row>
    <row r="973">
      <c r="A973" s="9"/>
      <c r="B973" s="9"/>
      <c r="C973" s="9"/>
      <c r="D973" s="9"/>
    </row>
    <row r="974">
      <c r="A974" s="9"/>
      <c r="B974" s="9"/>
      <c r="C974" s="9"/>
      <c r="D974" s="9"/>
    </row>
    <row r="975">
      <c r="A975" s="9"/>
      <c r="B975" s="9"/>
      <c r="C975" s="9"/>
      <c r="D975" s="9"/>
    </row>
    <row r="976">
      <c r="A976" s="9"/>
      <c r="B976" s="9"/>
      <c r="C976" s="9"/>
      <c r="D976" s="9"/>
    </row>
    <row r="977">
      <c r="A977" s="9"/>
      <c r="B977" s="9"/>
      <c r="C977" s="9"/>
      <c r="D977" s="9"/>
    </row>
    <row r="978">
      <c r="A978" s="9"/>
      <c r="B978" s="9"/>
      <c r="C978" s="9"/>
      <c r="D978" s="9"/>
    </row>
    <row r="979">
      <c r="A979" s="9"/>
      <c r="B979" s="9"/>
      <c r="C979" s="9"/>
      <c r="D979" s="9"/>
    </row>
    <row r="980">
      <c r="A980" s="9"/>
      <c r="B980" s="9"/>
      <c r="C980" s="9"/>
      <c r="D980" s="9"/>
    </row>
    <row r="981">
      <c r="A981" s="9"/>
      <c r="B981" s="9"/>
      <c r="C981" s="9"/>
      <c r="D981" s="9"/>
    </row>
    <row r="982">
      <c r="A982" s="9"/>
      <c r="B982" s="9"/>
      <c r="C982" s="9"/>
      <c r="D982" s="9"/>
    </row>
    <row r="983">
      <c r="A983" s="9"/>
      <c r="B983" s="9"/>
      <c r="C983" s="9"/>
      <c r="D983" s="9"/>
    </row>
    <row r="984">
      <c r="A984" s="9"/>
      <c r="B984" s="9"/>
      <c r="C984" s="9"/>
      <c r="D984" s="9"/>
    </row>
    <row r="985">
      <c r="A985" s="9"/>
      <c r="B985" s="9"/>
      <c r="C985" s="9"/>
      <c r="D985" s="9"/>
    </row>
    <row r="986">
      <c r="A986" s="9"/>
      <c r="B986" s="9"/>
      <c r="C986" s="9"/>
      <c r="D986" s="9"/>
    </row>
    <row r="987">
      <c r="A987" s="9"/>
      <c r="B987" s="9"/>
      <c r="C987" s="9"/>
      <c r="D987" s="9"/>
    </row>
    <row r="988">
      <c r="A988" s="9"/>
      <c r="B988" s="9"/>
      <c r="C988" s="9"/>
      <c r="D988" s="9"/>
    </row>
    <row r="989">
      <c r="A989" s="9"/>
      <c r="B989" s="9"/>
      <c r="C989" s="9"/>
      <c r="D989" s="9"/>
    </row>
    <row r="990">
      <c r="A990" s="9"/>
      <c r="B990" s="9"/>
      <c r="C990" s="9"/>
      <c r="D990" s="9"/>
    </row>
    <row r="991">
      <c r="A991" s="9"/>
      <c r="B991" s="9"/>
      <c r="C991" s="9"/>
      <c r="D991" s="9"/>
    </row>
    <row r="992">
      <c r="A992" s="9"/>
      <c r="B992" s="9"/>
      <c r="C992" s="9"/>
      <c r="D992" s="9"/>
    </row>
    <row r="993">
      <c r="A993" s="9"/>
      <c r="B993" s="9"/>
      <c r="C993" s="9"/>
      <c r="D993" s="9"/>
    </row>
    <row r="994">
      <c r="A994" s="9"/>
      <c r="B994" s="9"/>
      <c r="C994" s="9"/>
      <c r="D994" s="9"/>
    </row>
    <row r="995">
      <c r="A995" s="9"/>
      <c r="B995" s="9"/>
      <c r="C995" s="9"/>
      <c r="D995" s="9"/>
    </row>
    <row r="996">
      <c r="A996" s="9"/>
      <c r="B996" s="9"/>
      <c r="C996" s="9"/>
      <c r="D996" s="9"/>
    </row>
    <row r="997">
      <c r="A997" s="9"/>
      <c r="B997" s="9"/>
      <c r="C997" s="9"/>
      <c r="D997" s="9"/>
    </row>
    <row r="998">
      <c r="A998" s="9"/>
      <c r="B998" s="9"/>
      <c r="C998" s="9"/>
      <c r="D998" s="9"/>
    </row>
    <row r="999">
      <c r="A999" s="9"/>
      <c r="B999" s="9"/>
      <c r="C999" s="9"/>
      <c r="D999" s="9"/>
    </row>
    <row r="1000">
      <c r="A1000" s="9"/>
      <c r="B1000" s="9"/>
      <c r="C1000" s="9"/>
      <c r="D1000" s="9"/>
    </row>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s>
  <sheetData>
    <row r="1">
      <c r="A1" s="6" t="s">
        <v>1612</v>
      </c>
      <c r="B1" s="6" t="s">
        <v>38</v>
      </c>
      <c r="C1" s="6" t="s">
        <v>1613</v>
      </c>
      <c r="D1" s="6" t="s">
        <v>1614</v>
      </c>
      <c r="E1" s="6" t="s">
        <v>1615</v>
      </c>
      <c r="F1" s="6" t="s">
        <v>1616</v>
      </c>
      <c r="G1" s="6" t="s">
        <v>1617</v>
      </c>
      <c r="H1" s="6" t="s">
        <v>1618</v>
      </c>
      <c r="I1" s="10" t="s">
        <v>1619</v>
      </c>
      <c r="J1" s="10" t="s">
        <v>1620</v>
      </c>
      <c r="K1" s="10" t="s">
        <v>1621</v>
      </c>
      <c r="L1" s="11" t="s">
        <v>1622</v>
      </c>
      <c r="M1" s="11" t="s">
        <v>1623</v>
      </c>
      <c r="N1" s="11" t="s">
        <v>1624</v>
      </c>
      <c r="O1" s="11" t="s">
        <v>1625</v>
      </c>
      <c r="P1" s="6" t="s">
        <v>1626</v>
      </c>
      <c r="Q1" s="6" t="s">
        <v>1603</v>
      </c>
      <c r="R1" s="7"/>
      <c r="S1" s="7"/>
      <c r="T1" s="7"/>
      <c r="U1" s="7"/>
      <c r="V1" s="7"/>
      <c r="W1" s="7"/>
      <c r="X1" s="7"/>
      <c r="Y1" s="7"/>
      <c r="Z1" s="7"/>
      <c r="AA1" s="7"/>
      <c r="AB1" s="7"/>
      <c r="AC1" s="7"/>
    </row>
    <row r="2">
      <c r="A2" s="6" t="s">
        <v>1627</v>
      </c>
      <c r="B2" s="6">
        <v>2.5070576E7</v>
      </c>
      <c r="C2" s="12">
        <v>45965.0</v>
      </c>
      <c r="D2" s="6" t="s">
        <v>1628</v>
      </c>
      <c r="E2" s="6" t="s">
        <v>1629</v>
      </c>
      <c r="F2" s="6" t="s">
        <v>1630</v>
      </c>
      <c r="G2" s="7"/>
      <c r="H2" s="7"/>
      <c r="I2" s="7"/>
      <c r="J2" s="7"/>
      <c r="K2" s="7"/>
      <c r="L2" s="13" t="s">
        <v>1631</v>
      </c>
      <c r="M2" s="7"/>
      <c r="N2" s="7"/>
      <c r="O2" s="7"/>
      <c r="P2" s="7"/>
      <c r="Q2" s="6" t="s">
        <v>1632</v>
      </c>
      <c r="R2" s="7"/>
      <c r="S2" s="7"/>
      <c r="T2" s="7"/>
      <c r="U2" s="7"/>
      <c r="V2" s="7"/>
      <c r="W2" s="7"/>
      <c r="X2" s="7"/>
      <c r="Y2" s="7"/>
      <c r="Z2" s="7"/>
      <c r="AA2" s="7"/>
      <c r="AB2" s="7"/>
      <c r="AC2" s="7"/>
    </row>
    <row r="3">
      <c r="A3" s="6" t="s">
        <v>1633</v>
      </c>
      <c r="B3" s="6">
        <v>2.5059629E7</v>
      </c>
      <c r="C3" s="12">
        <v>46000.0</v>
      </c>
      <c r="D3" s="6" t="s">
        <v>1628</v>
      </c>
      <c r="E3" s="6" t="s">
        <v>1634</v>
      </c>
      <c r="F3" s="6" t="s">
        <v>1630</v>
      </c>
      <c r="G3" s="7"/>
      <c r="H3" s="7"/>
      <c r="I3" s="7"/>
      <c r="J3" s="7"/>
      <c r="K3" s="7"/>
      <c r="L3" s="7"/>
      <c r="M3" s="7"/>
      <c r="N3" s="7"/>
      <c r="O3" s="7"/>
      <c r="P3" s="7"/>
      <c r="Q3" s="6" t="s">
        <v>1635</v>
      </c>
      <c r="R3" s="7"/>
      <c r="S3" s="7"/>
      <c r="T3" s="7"/>
      <c r="U3" s="7"/>
      <c r="V3" s="7"/>
      <c r="W3" s="7"/>
      <c r="X3" s="7"/>
      <c r="Y3" s="7"/>
      <c r="Z3" s="7"/>
      <c r="AA3" s="7"/>
      <c r="AB3" s="7"/>
      <c r="AC3" s="7"/>
    </row>
    <row r="4">
      <c r="A4" s="6" t="s">
        <v>1636</v>
      </c>
      <c r="B4" s="6">
        <v>2.5067133E7</v>
      </c>
      <c r="C4" s="12">
        <v>45994.0</v>
      </c>
      <c r="D4" s="7"/>
      <c r="E4" s="7"/>
      <c r="F4" s="7"/>
      <c r="G4" s="7"/>
      <c r="H4" s="7"/>
      <c r="I4" s="7"/>
      <c r="J4" s="7"/>
      <c r="K4" s="7"/>
      <c r="L4" s="7"/>
      <c r="M4" s="7"/>
      <c r="N4" s="7"/>
      <c r="O4" s="7"/>
      <c r="P4" s="7"/>
      <c r="Q4" s="6" t="s">
        <v>1637</v>
      </c>
      <c r="R4" s="7"/>
      <c r="S4" s="7"/>
      <c r="T4" s="7"/>
      <c r="U4" s="7"/>
      <c r="V4" s="7"/>
      <c r="W4" s="7"/>
      <c r="X4" s="7"/>
      <c r="Y4" s="7"/>
      <c r="Z4" s="7"/>
      <c r="AA4" s="7"/>
      <c r="AB4" s="7"/>
      <c r="AC4" s="7"/>
    </row>
    <row r="5">
      <c r="A5" s="6" t="s">
        <v>1638</v>
      </c>
      <c r="B5" s="6">
        <v>2.5066013E7</v>
      </c>
      <c r="C5" s="12">
        <v>46000.0</v>
      </c>
      <c r="D5" s="6" t="s">
        <v>1628</v>
      </c>
      <c r="E5" s="6" t="s">
        <v>1639</v>
      </c>
      <c r="F5" s="6" t="s">
        <v>1630</v>
      </c>
      <c r="G5" s="7"/>
      <c r="H5" s="7"/>
      <c r="I5" s="7"/>
      <c r="J5" s="7"/>
      <c r="K5" s="7"/>
      <c r="L5" s="13" t="s">
        <v>1640</v>
      </c>
      <c r="M5" s="7"/>
      <c r="N5" s="7"/>
      <c r="O5" s="7"/>
      <c r="P5" s="7"/>
      <c r="Q5" s="7"/>
      <c r="R5" s="7"/>
      <c r="S5" s="7"/>
      <c r="T5" s="7"/>
      <c r="U5" s="7"/>
      <c r="V5" s="7"/>
      <c r="W5" s="7"/>
      <c r="X5" s="7"/>
      <c r="Y5" s="7"/>
      <c r="Z5" s="7"/>
      <c r="AA5" s="7"/>
      <c r="AB5" s="7"/>
      <c r="AC5" s="7"/>
    </row>
    <row r="6">
      <c r="A6" s="6" t="s">
        <v>1641</v>
      </c>
      <c r="B6" s="6">
        <v>2.5094556E7</v>
      </c>
      <c r="C6" s="12">
        <v>46045.0</v>
      </c>
      <c r="D6" s="6" t="s">
        <v>1642</v>
      </c>
      <c r="E6" s="6" t="s">
        <v>1643</v>
      </c>
      <c r="F6" s="6" t="s">
        <v>1644</v>
      </c>
      <c r="G6" s="7"/>
      <c r="H6" s="7"/>
      <c r="I6" s="7"/>
      <c r="J6" s="7"/>
      <c r="K6" s="7"/>
      <c r="L6" s="7"/>
      <c r="M6" s="6" t="s">
        <v>1645</v>
      </c>
      <c r="N6" s="7"/>
      <c r="O6" s="7"/>
      <c r="P6" s="7"/>
      <c r="Q6" s="7"/>
      <c r="R6" s="7"/>
      <c r="S6" s="7"/>
      <c r="T6" s="7"/>
      <c r="U6" s="7"/>
      <c r="V6" s="7"/>
      <c r="W6" s="7"/>
      <c r="X6" s="7"/>
      <c r="Y6" s="7"/>
      <c r="Z6" s="7"/>
      <c r="AA6" s="7"/>
      <c r="AB6" s="7"/>
      <c r="AC6" s="7"/>
    </row>
    <row r="7">
      <c r="A7" s="6" t="s">
        <v>1646</v>
      </c>
      <c r="B7" s="6">
        <v>2.5101099E7</v>
      </c>
      <c r="C7" s="12">
        <v>45938.0</v>
      </c>
      <c r="D7" s="6" t="s">
        <v>1642</v>
      </c>
      <c r="E7" s="6" t="s">
        <v>1647</v>
      </c>
      <c r="F7" s="6" t="s">
        <v>1630</v>
      </c>
      <c r="G7" s="7"/>
      <c r="H7" s="7"/>
      <c r="I7" s="7"/>
      <c r="J7" s="7"/>
      <c r="K7" s="7"/>
      <c r="L7" s="7"/>
      <c r="M7" s="6" t="s">
        <v>1648</v>
      </c>
      <c r="N7" s="7"/>
      <c r="O7" s="7"/>
      <c r="P7" s="7"/>
      <c r="Q7" s="7"/>
      <c r="R7" s="7"/>
      <c r="S7" s="7"/>
      <c r="T7" s="7"/>
      <c r="U7" s="7"/>
      <c r="V7" s="7"/>
      <c r="W7" s="7"/>
      <c r="X7" s="7"/>
      <c r="Y7" s="7"/>
      <c r="Z7" s="7"/>
      <c r="AA7" s="7"/>
      <c r="AB7" s="7"/>
      <c r="AC7" s="7"/>
    </row>
    <row r="8">
      <c r="A8" s="6" t="s">
        <v>1649</v>
      </c>
      <c r="B8" s="6">
        <v>2.5094459E7</v>
      </c>
      <c r="C8" s="12">
        <v>46063.0</v>
      </c>
      <c r="D8" s="6" t="s">
        <v>1642</v>
      </c>
      <c r="E8" s="6" t="s">
        <v>32</v>
      </c>
      <c r="F8" s="7"/>
      <c r="G8" s="7"/>
      <c r="H8" s="7"/>
      <c r="I8" s="7"/>
      <c r="J8" s="7"/>
      <c r="K8" s="7"/>
      <c r="L8" s="7"/>
      <c r="M8" s="6" t="s">
        <v>1650</v>
      </c>
      <c r="N8" s="7"/>
      <c r="O8" s="7"/>
      <c r="P8" s="7"/>
      <c r="Q8" s="7"/>
      <c r="R8" s="7"/>
      <c r="S8" s="7"/>
      <c r="T8" s="7"/>
      <c r="U8" s="7"/>
      <c r="V8" s="7"/>
      <c r="W8" s="7"/>
      <c r="X8" s="7"/>
      <c r="Y8" s="7"/>
      <c r="Z8" s="7"/>
      <c r="AA8" s="7"/>
      <c r="AB8" s="7"/>
      <c r="AC8" s="7"/>
    </row>
    <row r="9">
      <c r="A9" s="7"/>
      <c r="B9" s="7"/>
      <c r="C9" s="7"/>
      <c r="D9" s="7"/>
      <c r="E9" s="7"/>
      <c r="F9" s="7"/>
      <c r="G9" s="7"/>
      <c r="H9" s="7"/>
      <c r="I9" s="7"/>
      <c r="J9" s="7"/>
      <c r="K9" s="7"/>
      <c r="L9" s="7"/>
      <c r="M9" s="7"/>
      <c r="N9" s="7"/>
      <c r="O9" s="7"/>
      <c r="P9" s="7"/>
      <c r="Q9" s="7"/>
      <c r="R9" s="7"/>
      <c r="S9" s="7"/>
      <c r="T9" s="7"/>
      <c r="U9" s="7"/>
      <c r="V9" s="7"/>
      <c r="W9" s="7"/>
      <c r="X9" s="7"/>
      <c r="Y9" s="7"/>
      <c r="Z9" s="7"/>
      <c r="AA9" s="7"/>
      <c r="AB9" s="7"/>
      <c r="AC9" s="7"/>
    </row>
    <row r="10">
      <c r="A10" s="7"/>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row>
    <row r="11">
      <c r="A11" s="7"/>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row>
    <row r="12">
      <c r="A12" s="7"/>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row>
    <row r="13">
      <c r="A13" s="7"/>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row>
    <row r="14">
      <c r="A14" s="7"/>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row>
    <row r="15">
      <c r="A15" s="7"/>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row>
    <row r="16">
      <c r="A16" s="7"/>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row>
    <row r="17">
      <c r="A17" s="7"/>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row>
    <row r="18">
      <c r="A18" s="7"/>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row>
    <row r="19">
      <c r="A19" s="7"/>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row>
    <row r="20">
      <c r="A20" s="7"/>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row>
    <row r="21">
      <c r="A21" s="7"/>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row>
    <row r="22">
      <c r="A22" s="7"/>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row>
    <row r="23">
      <c r="A23" s="7"/>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row>
    <row r="24">
      <c r="A24" s="7"/>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row>
    <row r="25">
      <c r="A25" s="7"/>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row>
    <row r="26">
      <c r="A26" s="7"/>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row>
    <row r="27">
      <c r="A27" s="7"/>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row>
    <row r="28">
      <c r="A28" s="7"/>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row>
    <row r="29">
      <c r="A29" s="7"/>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row>
    <row r="30">
      <c r="A30" s="7"/>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row>
    <row r="31">
      <c r="A31" s="7"/>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row>
    <row r="32">
      <c r="A32" s="7"/>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row>
    <row r="33">
      <c r="A33" s="7"/>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row>
    <row r="34">
      <c r="A34" s="7"/>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row>
    <row r="35">
      <c r="A35" s="7"/>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row>
    <row r="36">
      <c r="A36" s="7"/>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row>
    <row r="37">
      <c r="A37" s="7"/>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row>
    <row r="38">
      <c r="A38" s="7"/>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row>
    <row r="39">
      <c r="A39" s="7"/>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row>
    <row r="40">
      <c r="A40" s="7"/>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row>
    <row r="41">
      <c r="A41" s="7"/>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row>
    <row r="42">
      <c r="A42" s="7"/>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row>
    <row r="43">
      <c r="A43" s="7"/>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7"/>
    </row>
    <row r="44">
      <c r="A44" s="7"/>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row>
    <row r="45">
      <c r="A45" s="7"/>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row>
    <row r="46">
      <c r="A46" s="7"/>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row>
    <row r="47">
      <c r="A47" s="7"/>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row>
    <row r="48">
      <c r="A48" s="7"/>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row>
    <row r="49">
      <c r="A49" s="7"/>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row>
    <row r="50">
      <c r="A50" s="7"/>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row>
    <row r="51">
      <c r="A51" s="7"/>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row>
    <row r="52">
      <c r="A52" s="7"/>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row>
    <row r="53">
      <c r="A53" s="7"/>
      <c r="B53" s="7"/>
      <c r="C53" s="7"/>
      <c r="D53" s="7"/>
      <c r="E53" s="7"/>
      <c r="F53" s="7"/>
      <c r="G53" s="7"/>
      <c r="H53" s="7"/>
      <c r="I53" s="7"/>
      <c r="J53" s="7"/>
      <c r="K53" s="7"/>
      <c r="L53" s="7"/>
      <c r="M53" s="7"/>
      <c r="N53" s="7"/>
      <c r="O53" s="7"/>
      <c r="P53" s="7"/>
      <c r="Q53" s="7"/>
      <c r="R53" s="7"/>
      <c r="S53" s="7"/>
      <c r="T53" s="7"/>
      <c r="U53" s="7"/>
      <c r="V53" s="7"/>
      <c r="W53" s="7"/>
      <c r="X53" s="7"/>
      <c r="Y53" s="7"/>
      <c r="Z53" s="7"/>
      <c r="AA53" s="7"/>
      <c r="AB53" s="7"/>
      <c r="AC53" s="7"/>
    </row>
    <row r="54">
      <c r="A54" s="7"/>
      <c r="B54" s="7"/>
      <c r="C54" s="7"/>
      <c r="D54" s="7"/>
      <c r="E54" s="7"/>
      <c r="F54" s="7"/>
      <c r="G54" s="7"/>
      <c r="H54" s="7"/>
      <c r="I54" s="7"/>
      <c r="J54" s="7"/>
      <c r="K54" s="7"/>
      <c r="L54" s="7"/>
      <c r="M54" s="7"/>
      <c r="N54" s="7"/>
      <c r="O54" s="7"/>
      <c r="P54" s="7"/>
      <c r="Q54" s="7"/>
      <c r="R54" s="7"/>
      <c r="S54" s="7"/>
      <c r="T54" s="7"/>
      <c r="U54" s="7"/>
      <c r="V54" s="7"/>
      <c r="W54" s="7"/>
      <c r="X54" s="7"/>
      <c r="Y54" s="7"/>
      <c r="Z54" s="7"/>
      <c r="AA54" s="7"/>
      <c r="AB54" s="7"/>
      <c r="AC54" s="7"/>
    </row>
    <row r="55">
      <c r="A55" s="7"/>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row>
    <row r="56">
      <c r="A56" s="7"/>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row>
    <row r="57">
      <c r="A57" s="7"/>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row>
    <row r="58">
      <c r="A58" s="7"/>
      <c r="B58" s="7"/>
      <c r="C58" s="7"/>
      <c r="D58" s="7"/>
      <c r="E58" s="7"/>
      <c r="F58" s="7"/>
      <c r="G58" s="7"/>
      <c r="H58" s="7"/>
      <c r="I58" s="7"/>
      <c r="J58" s="7"/>
      <c r="K58" s="7"/>
      <c r="L58" s="7"/>
      <c r="M58" s="7"/>
      <c r="N58" s="7"/>
      <c r="O58" s="7"/>
      <c r="P58" s="7"/>
      <c r="Q58" s="7"/>
      <c r="R58" s="7"/>
      <c r="S58" s="7"/>
      <c r="T58" s="7"/>
      <c r="U58" s="7"/>
      <c r="V58" s="7"/>
      <c r="W58" s="7"/>
      <c r="X58" s="7"/>
      <c r="Y58" s="7"/>
      <c r="Z58" s="7"/>
      <c r="AA58" s="7"/>
      <c r="AB58" s="7"/>
      <c r="AC58" s="7"/>
    </row>
    <row r="59">
      <c r="A59" s="7"/>
      <c r="B59" s="7"/>
      <c r="C59" s="7"/>
      <c r="D59" s="7"/>
      <c r="E59" s="7"/>
      <c r="F59" s="7"/>
      <c r="G59" s="7"/>
      <c r="H59" s="7"/>
      <c r="I59" s="7"/>
      <c r="J59" s="7"/>
      <c r="K59" s="7"/>
      <c r="L59" s="7"/>
      <c r="M59" s="7"/>
      <c r="N59" s="7"/>
      <c r="O59" s="7"/>
      <c r="P59" s="7"/>
      <c r="Q59" s="7"/>
      <c r="R59" s="7"/>
      <c r="S59" s="7"/>
      <c r="T59" s="7"/>
      <c r="U59" s="7"/>
      <c r="V59" s="7"/>
      <c r="W59" s="7"/>
      <c r="X59" s="7"/>
      <c r="Y59" s="7"/>
      <c r="Z59" s="7"/>
      <c r="AA59" s="7"/>
      <c r="AB59" s="7"/>
      <c r="AC59" s="7"/>
    </row>
    <row r="60">
      <c r="A60" s="7"/>
      <c r="B60" s="7"/>
      <c r="C60" s="7"/>
      <c r="D60" s="7"/>
      <c r="E60" s="7"/>
      <c r="F60" s="7"/>
      <c r="G60" s="7"/>
      <c r="H60" s="7"/>
      <c r="I60" s="7"/>
      <c r="J60" s="7"/>
      <c r="K60" s="7"/>
      <c r="L60" s="7"/>
      <c r="M60" s="7"/>
      <c r="N60" s="7"/>
      <c r="O60" s="7"/>
      <c r="P60" s="7"/>
      <c r="Q60" s="7"/>
      <c r="R60" s="7"/>
      <c r="S60" s="7"/>
      <c r="T60" s="7"/>
      <c r="U60" s="7"/>
      <c r="V60" s="7"/>
      <c r="W60" s="7"/>
      <c r="X60" s="7"/>
      <c r="Y60" s="7"/>
      <c r="Z60" s="7"/>
      <c r="AA60" s="7"/>
      <c r="AB60" s="7"/>
      <c r="AC60" s="7"/>
    </row>
    <row r="61">
      <c r="A61" s="7"/>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row>
    <row r="62">
      <c r="A62" s="7"/>
      <c r="B62" s="7"/>
      <c r="C62" s="7"/>
      <c r="D62" s="7"/>
      <c r="E62" s="7"/>
      <c r="F62" s="7"/>
      <c r="G62" s="7"/>
      <c r="H62" s="7"/>
      <c r="I62" s="7"/>
      <c r="J62" s="7"/>
      <c r="K62" s="7"/>
      <c r="L62" s="7"/>
      <c r="M62" s="7"/>
      <c r="N62" s="7"/>
      <c r="O62" s="7"/>
      <c r="P62" s="7"/>
      <c r="Q62" s="7"/>
      <c r="R62" s="7"/>
      <c r="S62" s="7"/>
      <c r="T62" s="7"/>
      <c r="U62" s="7"/>
      <c r="V62" s="7"/>
      <c r="W62" s="7"/>
      <c r="X62" s="7"/>
      <c r="Y62" s="7"/>
      <c r="Z62" s="7"/>
      <c r="AA62" s="7"/>
      <c r="AB62" s="7"/>
      <c r="AC62" s="7"/>
    </row>
    <row r="63">
      <c r="A63" s="7"/>
      <c r="B63" s="7"/>
      <c r="C63" s="7"/>
      <c r="D63" s="7"/>
      <c r="E63" s="7"/>
      <c r="F63" s="7"/>
      <c r="G63" s="7"/>
      <c r="H63" s="7"/>
      <c r="I63" s="7"/>
      <c r="J63" s="7"/>
      <c r="K63" s="7"/>
      <c r="L63" s="7"/>
      <c r="M63" s="7"/>
      <c r="N63" s="7"/>
      <c r="O63" s="7"/>
      <c r="P63" s="7"/>
      <c r="Q63" s="7"/>
      <c r="R63" s="7"/>
      <c r="S63" s="7"/>
      <c r="T63" s="7"/>
      <c r="U63" s="7"/>
      <c r="V63" s="7"/>
      <c r="W63" s="7"/>
      <c r="X63" s="7"/>
      <c r="Y63" s="7"/>
      <c r="Z63" s="7"/>
      <c r="AA63" s="7"/>
      <c r="AB63" s="7"/>
      <c r="AC63" s="7"/>
    </row>
    <row r="64">
      <c r="A64" s="7"/>
      <c r="B64" s="7"/>
      <c r="C64" s="7"/>
      <c r="D64" s="7"/>
      <c r="E64" s="7"/>
      <c r="F64" s="7"/>
      <c r="G64" s="7"/>
      <c r="H64" s="7"/>
      <c r="I64" s="7"/>
      <c r="J64" s="7"/>
      <c r="K64" s="7"/>
      <c r="L64" s="7"/>
      <c r="M64" s="7"/>
      <c r="N64" s="7"/>
      <c r="O64" s="7"/>
      <c r="P64" s="7"/>
      <c r="Q64" s="7"/>
      <c r="R64" s="7"/>
      <c r="S64" s="7"/>
      <c r="T64" s="7"/>
      <c r="U64" s="7"/>
      <c r="V64" s="7"/>
      <c r="W64" s="7"/>
      <c r="X64" s="7"/>
      <c r="Y64" s="7"/>
      <c r="Z64" s="7"/>
      <c r="AA64" s="7"/>
      <c r="AB64" s="7"/>
      <c r="AC64" s="7"/>
    </row>
    <row r="65">
      <c r="A65" s="7"/>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row>
    <row r="66">
      <c r="A66" s="7"/>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row>
    <row r="67">
      <c r="A67" s="7"/>
      <c r="B67" s="7"/>
      <c r="C67" s="7"/>
      <c r="D67" s="7"/>
      <c r="E67" s="7"/>
      <c r="F67" s="7"/>
      <c r="G67" s="7"/>
      <c r="H67" s="7"/>
      <c r="I67" s="7"/>
      <c r="J67" s="7"/>
      <c r="K67" s="7"/>
      <c r="L67" s="7"/>
      <c r="M67" s="7"/>
      <c r="N67" s="7"/>
      <c r="O67" s="7"/>
      <c r="P67" s="7"/>
      <c r="Q67" s="7"/>
      <c r="R67" s="7"/>
      <c r="S67" s="7"/>
      <c r="T67" s="7"/>
      <c r="U67" s="7"/>
      <c r="V67" s="7"/>
      <c r="W67" s="7"/>
      <c r="X67" s="7"/>
      <c r="Y67" s="7"/>
      <c r="Z67" s="7"/>
      <c r="AA67" s="7"/>
      <c r="AB67" s="7"/>
      <c r="AC67" s="7"/>
    </row>
    <row r="68">
      <c r="A68" s="7"/>
      <c r="B68" s="7"/>
      <c r="C68" s="7"/>
      <c r="D68" s="7"/>
      <c r="E68" s="7"/>
      <c r="F68" s="7"/>
      <c r="G68" s="7"/>
      <c r="H68" s="7"/>
      <c r="I68" s="7"/>
      <c r="J68" s="7"/>
      <c r="K68" s="7"/>
      <c r="L68" s="7"/>
      <c r="M68" s="7"/>
      <c r="N68" s="7"/>
      <c r="O68" s="7"/>
      <c r="P68" s="7"/>
      <c r="Q68" s="7"/>
      <c r="R68" s="7"/>
      <c r="S68" s="7"/>
      <c r="T68" s="7"/>
      <c r="U68" s="7"/>
      <c r="V68" s="7"/>
      <c r="W68" s="7"/>
      <c r="X68" s="7"/>
      <c r="Y68" s="7"/>
      <c r="Z68" s="7"/>
      <c r="AA68" s="7"/>
      <c r="AB68" s="7"/>
      <c r="AC68" s="7"/>
    </row>
    <row r="69">
      <c r="A69" s="7"/>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row>
    <row r="70">
      <c r="A70" s="7"/>
      <c r="B70" s="7"/>
      <c r="C70" s="7"/>
      <c r="D70" s="7"/>
      <c r="E70" s="7"/>
      <c r="F70" s="7"/>
      <c r="G70" s="7"/>
      <c r="H70" s="7"/>
      <c r="I70" s="7"/>
      <c r="J70" s="7"/>
      <c r="K70" s="7"/>
      <c r="L70" s="7"/>
      <c r="M70" s="7"/>
      <c r="N70" s="7"/>
      <c r="O70" s="7"/>
      <c r="P70" s="7"/>
      <c r="Q70" s="7"/>
      <c r="R70" s="7"/>
      <c r="S70" s="7"/>
      <c r="T70" s="7"/>
      <c r="U70" s="7"/>
      <c r="V70" s="7"/>
      <c r="W70" s="7"/>
      <c r="X70" s="7"/>
      <c r="Y70" s="7"/>
      <c r="Z70" s="7"/>
      <c r="AA70" s="7"/>
      <c r="AB70" s="7"/>
      <c r="AC70" s="7"/>
    </row>
    <row r="71">
      <c r="A71" s="7"/>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7"/>
    </row>
    <row r="72">
      <c r="A72" s="7"/>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row>
    <row r="73">
      <c r="A73" s="7"/>
      <c r="B73" s="7"/>
      <c r="C73" s="7"/>
      <c r="D73" s="7"/>
      <c r="E73" s="7"/>
      <c r="F73" s="7"/>
      <c r="G73" s="7"/>
      <c r="H73" s="7"/>
      <c r="I73" s="7"/>
      <c r="J73" s="7"/>
      <c r="K73" s="7"/>
      <c r="L73" s="7"/>
      <c r="M73" s="7"/>
      <c r="N73" s="7"/>
      <c r="O73" s="7"/>
      <c r="P73" s="7"/>
      <c r="Q73" s="7"/>
      <c r="R73" s="7"/>
      <c r="S73" s="7"/>
      <c r="T73" s="7"/>
      <c r="U73" s="7"/>
      <c r="V73" s="7"/>
      <c r="W73" s="7"/>
      <c r="X73" s="7"/>
      <c r="Y73" s="7"/>
      <c r="Z73" s="7"/>
      <c r="AA73" s="7"/>
      <c r="AB73" s="7"/>
      <c r="AC73" s="7"/>
    </row>
    <row r="74">
      <c r="A74" s="7"/>
      <c r="B74" s="7"/>
      <c r="C74" s="7"/>
      <c r="D74" s="7"/>
      <c r="E74" s="7"/>
      <c r="F74" s="7"/>
      <c r="G74" s="7"/>
      <c r="H74" s="7"/>
      <c r="I74" s="7"/>
      <c r="J74" s="7"/>
      <c r="K74" s="7"/>
      <c r="L74" s="7"/>
      <c r="M74" s="7"/>
      <c r="N74" s="7"/>
      <c r="O74" s="7"/>
      <c r="P74" s="7"/>
      <c r="Q74" s="7"/>
      <c r="R74" s="7"/>
      <c r="S74" s="7"/>
      <c r="T74" s="7"/>
      <c r="U74" s="7"/>
      <c r="V74" s="7"/>
      <c r="W74" s="7"/>
      <c r="X74" s="7"/>
      <c r="Y74" s="7"/>
      <c r="Z74" s="7"/>
      <c r="AA74" s="7"/>
      <c r="AB74" s="7"/>
      <c r="AC74" s="7"/>
    </row>
    <row r="75">
      <c r="A75" s="7"/>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row>
    <row r="76">
      <c r="A76" s="7"/>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7"/>
    </row>
    <row r="77">
      <c r="A77" s="7"/>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row>
    <row r="78">
      <c r="A78" s="7"/>
      <c r="B78" s="7"/>
      <c r="C78" s="7"/>
      <c r="D78" s="7"/>
      <c r="E78" s="7"/>
      <c r="F78" s="7"/>
      <c r="G78" s="7"/>
      <c r="H78" s="7"/>
      <c r="I78" s="7"/>
      <c r="J78" s="7"/>
      <c r="K78" s="7"/>
      <c r="L78" s="7"/>
      <c r="M78" s="7"/>
      <c r="N78" s="7"/>
      <c r="O78" s="7"/>
      <c r="P78" s="7"/>
      <c r="Q78" s="7"/>
      <c r="R78" s="7"/>
      <c r="S78" s="7"/>
      <c r="T78" s="7"/>
      <c r="U78" s="7"/>
      <c r="V78" s="7"/>
      <c r="W78" s="7"/>
      <c r="X78" s="7"/>
      <c r="Y78" s="7"/>
      <c r="Z78" s="7"/>
      <c r="AA78" s="7"/>
      <c r="AB78" s="7"/>
      <c r="AC78" s="7"/>
    </row>
    <row r="79">
      <c r="A79" s="7"/>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row>
    <row r="80">
      <c r="A80" s="7"/>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row>
    <row r="81">
      <c r="A81" s="7"/>
      <c r="B81" s="7"/>
      <c r="C81" s="7"/>
      <c r="D81" s="7"/>
      <c r="E81" s="7"/>
      <c r="F81" s="7"/>
      <c r="G81" s="7"/>
      <c r="H81" s="7"/>
      <c r="I81" s="7"/>
      <c r="J81" s="7"/>
      <c r="K81" s="7"/>
      <c r="L81" s="7"/>
      <c r="M81" s="7"/>
      <c r="N81" s="7"/>
      <c r="O81" s="7"/>
      <c r="P81" s="7"/>
      <c r="Q81" s="7"/>
      <c r="R81" s="7"/>
      <c r="S81" s="7"/>
      <c r="T81" s="7"/>
      <c r="U81" s="7"/>
      <c r="V81" s="7"/>
      <c r="W81" s="7"/>
      <c r="X81" s="7"/>
      <c r="Y81" s="7"/>
      <c r="Z81" s="7"/>
      <c r="AA81" s="7"/>
      <c r="AB81" s="7"/>
      <c r="AC81" s="7"/>
    </row>
    <row r="82">
      <c r="A82" s="7"/>
      <c r="B82" s="7"/>
      <c r="C82" s="7"/>
      <c r="D82" s="7"/>
      <c r="E82" s="7"/>
      <c r="F82" s="7"/>
      <c r="G82" s="7"/>
      <c r="H82" s="7"/>
      <c r="I82" s="7"/>
      <c r="J82" s="7"/>
      <c r="K82" s="7"/>
      <c r="L82" s="7"/>
      <c r="M82" s="7"/>
      <c r="N82" s="7"/>
      <c r="O82" s="7"/>
      <c r="P82" s="7"/>
      <c r="Q82" s="7"/>
      <c r="R82" s="7"/>
      <c r="S82" s="7"/>
      <c r="T82" s="7"/>
      <c r="U82" s="7"/>
      <c r="V82" s="7"/>
      <c r="W82" s="7"/>
      <c r="X82" s="7"/>
      <c r="Y82" s="7"/>
      <c r="Z82" s="7"/>
      <c r="AA82" s="7"/>
      <c r="AB82" s="7"/>
      <c r="AC82" s="7"/>
    </row>
    <row r="83">
      <c r="A83" s="7"/>
      <c r="B83" s="7"/>
      <c r="C83" s="7"/>
      <c r="D83" s="7"/>
      <c r="E83" s="7"/>
      <c r="F83" s="7"/>
      <c r="G83" s="7"/>
      <c r="H83" s="7"/>
      <c r="I83" s="7"/>
      <c r="J83" s="7"/>
      <c r="K83" s="7"/>
      <c r="L83" s="7"/>
      <c r="M83" s="7"/>
      <c r="N83" s="7"/>
      <c r="O83" s="7"/>
      <c r="P83" s="7"/>
      <c r="Q83" s="7"/>
      <c r="R83" s="7"/>
      <c r="S83" s="7"/>
      <c r="T83" s="7"/>
      <c r="U83" s="7"/>
      <c r="V83" s="7"/>
      <c r="W83" s="7"/>
      <c r="X83" s="7"/>
      <c r="Y83" s="7"/>
      <c r="Z83" s="7"/>
      <c r="AA83" s="7"/>
      <c r="AB83" s="7"/>
      <c r="AC83" s="7"/>
    </row>
    <row r="84">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row>
    <row r="85">
      <c r="A85" s="7"/>
      <c r="B85" s="7"/>
      <c r="C85" s="7"/>
      <c r="D85" s="7"/>
      <c r="E85" s="7"/>
      <c r="F85" s="7"/>
      <c r="G85" s="7"/>
      <c r="H85" s="7"/>
      <c r="I85" s="7"/>
      <c r="J85" s="7"/>
      <c r="K85" s="7"/>
      <c r="L85" s="7"/>
      <c r="M85" s="7"/>
      <c r="N85" s="7"/>
      <c r="O85" s="7"/>
      <c r="P85" s="7"/>
      <c r="Q85" s="7"/>
      <c r="R85" s="7"/>
      <c r="S85" s="7"/>
      <c r="T85" s="7"/>
      <c r="U85" s="7"/>
      <c r="V85" s="7"/>
      <c r="W85" s="7"/>
      <c r="X85" s="7"/>
      <c r="Y85" s="7"/>
      <c r="Z85" s="7"/>
      <c r="AA85" s="7"/>
      <c r="AB85" s="7"/>
      <c r="AC85" s="7"/>
    </row>
    <row r="86">
      <c r="A86" s="7"/>
      <c r="B86" s="7"/>
      <c r="C86" s="7"/>
      <c r="D86" s="7"/>
      <c r="E86" s="7"/>
      <c r="F86" s="7"/>
      <c r="G86" s="7"/>
      <c r="H86" s="7"/>
      <c r="I86" s="7"/>
      <c r="J86" s="7"/>
      <c r="K86" s="7"/>
      <c r="L86" s="7"/>
      <c r="M86" s="7"/>
      <c r="N86" s="7"/>
      <c r="O86" s="7"/>
      <c r="P86" s="7"/>
      <c r="Q86" s="7"/>
      <c r="R86" s="7"/>
      <c r="S86" s="7"/>
      <c r="T86" s="7"/>
      <c r="U86" s="7"/>
      <c r="V86" s="7"/>
      <c r="W86" s="7"/>
      <c r="X86" s="7"/>
      <c r="Y86" s="7"/>
      <c r="Z86" s="7"/>
      <c r="AA86" s="7"/>
      <c r="AB86" s="7"/>
      <c r="AC86" s="7"/>
    </row>
    <row r="87">
      <c r="A87" s="7"/>
      <c r="B87" s="7"/>
      <c r="C87" s="7"/>
      <c r="D87" s="7"/>
      <c r="E87" s="7"/>
      <c r="F87" s="7"/>
      <c r="G87" s="7"/>
      <c r="H87" s="7"/>
      <c r="I87" s="7"/>
      <c r="J87" s="7"/>
      <c r="K87" s="7"/>
      <c r="L87" s="7"/>
      <c r="M87" s="7"/>
      <c r="N87" s="7"/>
      <c r="O87" s="7"/>
      <c r="P87" s="7"/>
      <c r="Q87" s="7"/>
      <c r="R87" s="7"/>
      <c r="S87" s="7"/>
      <c r="T87" s="7"/>
      <c r="U87" s="7"/>
      <c r="V87" s="7"/>
      <c r="W87" s="7"/>
      <c r="X87" s="7"/>
      <c r="Y87" s="7"/>
      <c r="Z87" s="7"/>
      <c r="AA87" s="7"/>
      <c r="AB87" s="7"/>
      <c r="AC87" s="7"/>
    </row>
    <row r="88">
      <c r="A88" s="7"/>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row>
    <row r="89">
      <c r="A89" s="7"/>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row>
    <row r="90">
      <c r="A90" s="7"/>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row>
    <row r="91">
      <c r="A91" s="7"/>
      <c r="B91" s="7"/>
      <c r="C91" s="7"/>
      <c r="D91" s="7"/>
      <c r="E91" s="7"/>
      <c r="F91" s="7"/>
      <c r="G91" s="7"/>
      <c r="H91" s="7"/>
      <c r="I91" s="7"/>
      <c r="J91" s="7"/>
      <c r="K91" s="7"/>
      <c r="L91" s="7"/>
      <c r="M91" s="7"/>
      <c r="N91" s="7"/>
      <c r="O91" s="7"/>
      <c r="P91" s="7"/>
      <c r="Q91" s="7"/>
      <c r="R91" s="7"/>
      <c r="S91" s="7"/>
      <c r="T91" s="7"/>
      <c r="U91" s="7"/>
      <c r="V91" s="7"/>
      <c r="W91" s="7"/>
      <c r="X91" s="7"/>
      <c r="Y91" s="7"/>
      <c r="Z91" s="7"/>
      <c r="AA91" s="7"/>
      <c r="AB91" s="7"/>
      <c r="AC91" s="7"/>
    </row>
    <row r="92">
      <c r="A92" s="7"/>
      <c r="B92" s="7"/>
      <c r="C92" s="7"/>
      <c r="D92" s="7"/>
      <c r="E92" s="7"/>
      <c r="F92" s="7"/>
      <c r="G92" s="7"/>
      <c r="H92" s="7"/>
      <c r="I92" s="7"/>
      <c r="J92" s="7"/>
      <c r="K92" s="7"/>
      <c r="L92" s="7"/>
      <c r="M92" s="7"/>
      <c r="N92" s="7"/>
      <c r="O92" s="7"/>
      <c r="P92" s="7"/>
      <c r="Q92" s="7"/>
      <c r="R92" s="7"/>
      <c r="S92" s="7"/>
      <c r="T92" s="7"/>
      <c r="U92" s="7"/>
      <c r="V92" s="7"/>
      <c r="W92" s="7"/>
      <c r="X92" s="7"/>
      <c r="Y92" s="7"/>
      <c r="Z92" s="7"/>
      <c r="AA92" s="7"/>
      <c r="AB92" s="7"/>
      <c r="AC92" s="7"/>
    </row>
    <row r="93">
      <c r="A93" s="7"/>
      <c r="B93" s="7"/>
      <c r="C93" s="7"/>
      <c r="D93" s="7"/>
      <c r="E93" s="7"/>
      <c r="F93" s="7"/>
      <c r="G93" s="7"/>
      <c r="H93" s="7"/>
      <c r="I93" s="7"/>
      <c r="J93" s="7"/>
      <c r="K93" s="7"/>
      <c r="L93" s="7"/>
      <c r="M93" s="7"/>
      <c r="N93" s="7"/>
      <c r="O93" s="7"/>
      <c r="P93" s="7"/>
      <c r="Q93" s="7"/>
      <c r="R93" s="7"/>
      <c r="S93" s="7"/>
      <c r="T93" s="7"/>
      <c r="U93" s="7"/>
      <c r="V93" s="7"/>
      <c r="W93" s="7"/>
      <c r="X93" s="7"/>
      <c r="Y93" s="7"/>
      <c r="Z93" s="7"/>
      <c r="AA93" s="7"/>
      <c r="AB93" s="7"/>
      <c r="AC93" s="7"/>
    </row>
    <row r="94">
      <c r="A94" s="7"/>
      <c r="B94" s="7"/>
      <c r="C94" s="7"/>
      <c r="D94" s="7"/>
      <c r="E94" s="7"/>
      <c r="F94" s="7"/>
      <c r="G94" s="7"/>
      <c r="H94" s="7"/>
      <c r="I94" s="7"/>
      <c r="J94" s="7"/>
      <c r="K94" s="7"/>
      <c r="L94" s="7"/>
      <c r="M94" s="7"/>
      <c r="N94" s="7"/>
      <c r="O94" s="7"/>
      <c r="P94" s="7"/>
      <c r="Q94" s="7"/>
      <c r="R94" s="7"/>
      <c r="S94" s="7"/>
      <c r="T94" s="7"/>
      <c r="U94" s="7"/>
      <c r="V94" s="7"/>
      <c r="W94" s="7"/>
      <c r="X94" s="7"/>
      <c r="Y94" s="7"/>
      <c r="Z94" s="7"/>
      <c r="AA94" s="7"/>
      <c r="AB94" s="7"/>
      <c r="AC94" s="7"/>
    </row>
    <row r="95">
      <c r="A95" s="7"/>
      <c r="B95" s="7"/>
      <c r="C95" s="7"/>
      <c r="D95" s="7"/>
      <c r="E95" s="7"/>
      <c r="F95" s="7"/>
      <c r="G95" s="7"/>
      <c r="H95" s="7"/>
      <c r="I95" s="7"/>
      <c r="J95" s="7"/>
      <c r="K95" s="7"/>
      <c r="L95" s="7"/>
      <c r="M95" s="7"/>
      <c r="N95" s="7"/>
      <c r="O95" s="7"/>
      <c r="P95" s="7"/>
      <c r="Q95" s="7"/>
      <c r="R95" s="7"/>
      <c r="S95" s="7"/>
      <c r="T95" s="7"/>
      <c r="U95" s="7"/>
      <c r="V95" s="7"/>
      <c r="W95" s="7"/>
      <c r="X95" s="7"/>
      <c r="Y95" s="7"/>
      <c r="Z95" s="7"/>
      <c r="AA95" s="7"/>
      <c r="AB95" s="7"/>
      <c r="AC95" s="7"/>
    </row>
    <row r="96">
      <c r="A96" s="7"/>
      <c r="B96" s="7"/>
      <c r="C96" s="7"/>
      <c r="D96" s="7"/>
      <c r="E96" s="7"/>
      <c r="F96" s="7"/>
      <c r="G96" s="7"/>
      <c r="H96" s="7"/>
      <c r="I96" s="7"/>
      <c r="J96" s="7"/>
      <c r="K96" s="7"/>
      <c r="L96" s="7"/>
      <c r="M96" s="7"/>
      <c r="N96" s="7"/>
      <c r="O96" s="7"/>
      <c r="P96" s="7"/>
      <c r="Q96" s="7"/>
      <c r="R96" s="7"/>
      <c r="S96" s="7"/>
      <c r="T96" s="7"/>
      <c r="U96" s="7"/>
      <c r="V96" s="7"/>
      <c r="W96" s="7"/>
      <c r="X96" s="7"/>
      <c r="Y96" s="7"/>
      <c r="Z96" s="7"/>
      <c r="AA96" s="7"/>
      <c r="AB96" s="7"/>
      <c r="AC96" s="7"/>
    </row>
    <row r="97">
      <c r="A97" s="7"/>
      <c r="B97" s="7"/>
      <c r="C97" s="7"/>
      <c r="D97" s="7"/>
      <c r="E97" s="7"/>
      <c r="F97" s="7"/>
      <c r="G97" s="7"/>
      <c r="H97" s="7"/>
      <c r="I97" s="7"/>
      <c r="J97" s="7"/>
      <c r="K97" s="7"/>
      <c r="L97" s="7"/>
      <c r="M97" s="7"/>
      <c r="N97" s="7"/>
      <c r="O97" s="7"/>
      <c r="P97" s="7"/>
      <c r="Q97" s="7"/>
      <c r="R97" s="7"/>
      <c r="S97" s="7"/>
      <c r="T97" s="7"/>
      <c r="U97" s="7"/>
      <c r="V97" s="7"/>
      <c r="W97" s="7"/>
      <c r="X97" s="7"/>
      <c r="Y97" s="7"/>
      <c r="Z97" s="7"/>
      <c r="AA97" s="7"/>
      <c r="AB97" s="7"/>
      <c r="AC97" s="7"/>
    </row>
    <row r="98">
      <c r="A98" s="7"/>
      <c r="B98" s="7"/>
      <c r="C98" s="7"/>
      <c r="D98" s="7"/>
      <c r="E98" s="7"/>
      <c r="F98" s="7"/>
      <c r="G98" s="7"/>
      <c r="H98" s="7"/>
      <c r="I98" s="7"/>
      <c r="J98" s="7"/>
      <c r="K98" s="7"/>
      <c r="L98" s="7"/>
      <c r="M98" s="7"/>
      <c r="N98" s="7"/>
      <c r="O98" s="7"/>
      <c r="P98" s="7"/>
      <c r="Q98" s="7"/>
      <c r="R98" s="7"/>
      <c r="S98" s="7"/>
      <c r="T98" s="7"/>
      <c r="U98" s="7"/>
      <c r="V98" s="7"/>
      <c r="W98" s="7"/>
      <c r="X98" s="7"/>
      <c r="Y98" s="7"/>
      <c r="Z98" s="7"/>
      <c r="AA98" s="7"/>
      <c r="AB98" s="7"/>
      <c r="AC98" s="7"/>
    </row>
    <row r="99">
      <c r="A99" s="7"/>
      <c r="B99" s="7"/>
      <c r="C99" s="7"/>
      <c r="D99" s="7"/>
      <c r="E99" s="7"/>
      <c r="F99" s="7"/>
      <c r="G99" s="7"/>
      <c r="H99" s="7"/>
      <c r="I99" s="7"/>
      <c r="J99" s="7"/>
      <c r="K99" s="7"/>
      <c r="L99" s="7"/>
      <c r="M99" s="7"/>
      <c r="N99" s="7"/>
      <c r="O99" s="7"/>
      <c r="P99" s="7"/>
      <c r="Q99" s="7"/>
      <c r="R99" s="7"/>
      <c r="S99" s="7"/>
      <c r="T99" s="7"/>
      <c r="U99" s="7"/>
      <c r="V99" s="7"/>
      <c r="W99" s="7"/>
      <c r="X99" s="7"/>
      <c r="Y99" s="7"/>
      <c r="Z99" s="7"/>
      <c r="AA99" s="7"/>
      <c r="AB99" s="7"/>
      <c r="AC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C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7"/>
      <c r="AC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7"/>
      <c r="AC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c r="AC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c r="AC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c r="AC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c r="AC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c r="AC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c r="AC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c r="AC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c r="AC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c r="AC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c r="AC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c r="AC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c r="AC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c r="AC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c r="AC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c r="AC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c r="AC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c r="AC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c r="AC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c r="AC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c r="AC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c r="AC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c r="AC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c r="AC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c r="AC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c r="AC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c r="AC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c r="AC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c r="AC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c r="AC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c r="AC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c r="AC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c r="AC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c r="AC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c r="AC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c r="AC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c r="AC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c r="AC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c r="AC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c r="AC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c r="AC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c r="AC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c r="AC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c r="AC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c r="AC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c r="AC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c r="AC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c r="AC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c r="AC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c r="AC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c r="AC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c r="AC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c r="AC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c r="AC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c r="AC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c r="AC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c r="AC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c r="AC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c r="AC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c r="AC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c r="AC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7"/>
      <c r="AC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c r="AC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c r="AC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7"/>
      <c r="AC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c r="AC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c r="AC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c r="AC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c r="AC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c r="AC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c r="AB214" s="7"/>
      <c r="AC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7"/>
      <c r="AC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c r="AB216" s="7"/>
      <c r="AC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7"/>
      <c r="AC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c r="AC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c r="AC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c r="AC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c r="AC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c r="AC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AC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c r="AC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c r="AC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c r="AC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AC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c r="AC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c r="AC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c r="AC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c r="AC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c r="AC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c r="AC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c r="AC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AC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c r="AC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c r="AC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c r="AC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c r="AC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c r="AC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c r="AC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AC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c r="AC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c r="AC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c r="AC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c r="AC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c r="AC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c r="AC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c r="AC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c r="AC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c r="AC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c r="AC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c r="AC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c r="AC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c r="AC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c r="AC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c r="AC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c r="AC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c r="AC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c r="AC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c r="AC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c r="AC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c r="AC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7"/>
      <c r="AC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c r="AC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7"/>
      <c r="AC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7"/>
      <c r="AC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c r="AC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c r="AC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c r="AC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7"/>
      <c r="AC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7"/>
      <c r="AC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7"/>
      <c r="AC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7"/>
      <c r="AC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7"/>
      <c r="AC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7"/>
      <c r="AC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7"/>
      <c r="AC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7"/>
      <c r="AC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7"/>
      <c r="AC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7"/>
      <c r="AC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7"/>
      <c r="AC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c r="AC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7"/>
      <c r="AC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7"/>
      <c r="AC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7"/>
      <c r="AC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c r="AC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c r="AB305" s="7"/>
      <c r="AC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c r="AC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7"/>
      <c r="AC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7"/>
      <c r="AC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7"/>
      <c r="AC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c r="AC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c r="AC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c r="AC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7"/>
      <c r="AC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7"/>
      <c r="AC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7"/>
      <c r="AC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c r="AC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7"/>
      <c r="AC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c r="AC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c r="AC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c r="AC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7"/>
      <c r="AC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7"/>
      <c r="AC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c r="AC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7"/>
      <c r="AC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c r="AC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7"/>
      <c r="AC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c r="AC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7"/>
      <c r="AC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c r="AC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7"/>
      <c r="AC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c r="AC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7"/>
      <c r="AC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c r="AC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7"/>
      <c r="AC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c r="AC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7"/>
      <c r="AC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c r="AC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c r="AC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c r="AC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c r="AC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c r="AC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c r="AC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c r="AC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c r="AC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c r="AC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c r="AC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c r="AC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c r="AC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c r="AC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c r="AC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c r="AC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c r="AC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c r="AC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c r="AC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c r="AC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c r="AC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c r="AC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c r="AC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c r="AC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c r="AC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c r="AC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c r="AC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c r="AC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c r="AC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c r="AC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c r="AC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c r="AC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c r="AC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c r="AC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c r="AC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c r="AC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c r="AC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c r="AC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c r="AC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c r="AC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c r="AC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c r="AC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c r="AC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c r="AC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c r="AC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c r="AC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c r="AC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c r="AC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c r="AC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c r="AC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c r="AC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c r="AC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c r="AC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c r="AC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c r="AC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c r="AC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c r="AC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c r="AC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c r="AC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c r="AC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c r="AC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c r="AC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c r="AC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c r="AC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c r="AC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c r="AC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c r="AC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c r="AC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c r="AC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c r="AC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c r="AC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c r="AC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c r="AC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c r="AC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c r="AC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c r="AC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c r="AC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c r="AC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c r="AC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c r="AC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c r="AC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c r="AC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c r="AC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c r="AC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c r="AC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c r="AC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c r="AC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c r="AC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c r="AC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c r="AC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c r="AC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c r="AC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c r="AC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c r="AC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c r="AC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c r="AC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c r="AC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c r="AC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c r="AC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c r="AC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c r="AC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c r="AC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c r="AC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c r="AC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c r="AC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c r="AC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c r="AC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c r="AC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c r="AC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c r="AC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c r="AC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c r="AC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c r="AC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c r="AC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c r="AC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c r="AC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c r="AC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c r="AC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c r="AC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c r="AC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c r="AC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c r="AC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c r="AC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c r="AC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c r="AC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c r="AC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c r="AC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c r="AC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c r="AC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c r="AC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c r="AC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c r="AC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c r="AC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c r="AC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c r="AC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c r="AC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c r="AC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c r="AC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c r="AC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c r="AC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c r="AC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c r="AC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c r="AC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c r="AC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c r="AC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c r="AC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c r="AC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c r="AC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c r="AC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c r="AC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c r="AC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c r="AC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c r="AC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c r="AC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c r="AC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c r="AC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c r="AC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c r="AC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c r="AC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c r="AC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c r="AC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c r="AC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c r="AC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c r="AC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7"/>
      <c r="AC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c r="AC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7"/>
      <c r="AC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c r="AC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c r="AC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c r="AC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c r="AC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c r="AC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c r="AC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c r="AC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c r="AC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c r="AC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c r="AC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c r="AC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c r="AC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c r="AC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c r="AC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c r="AC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c r="AC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c r="AC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c r="AC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c r="AC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c r="AC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c r="AC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c r="AC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c r="AC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c r="AC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7"/>
      <c r="AC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7"/>
      <c r="AC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7"/>
      <c r="AC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7"/>
      <c r="AC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c r="AC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7"/>
      <c r="AC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7"/>
      <c r="AC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7"/>
      <c r="AC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7"/>
      <c r="AC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7"/>
      <c r="AC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c r="AC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7"/>
      <c r="AC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7"/>
      <c r="AC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7"/>
      <c r="AC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7"/>
      <c r="AC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7"/>
      <c r="AC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7"/>
      <c r="AC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7"/>
      <c r="AC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7"/>
      <c r="AC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7"/>
      <c r="AC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7"/>
      <c r="AC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7"/>
      <c r="AC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7"/>
      <c r="AC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c r="AB551" s="7"/>
      <c r="AC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7"/>
      <c r="AC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7"/>
      <c r="AC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7"/>
      <c r="AC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7"/>
      <c r="AC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7"/>
      <c r="AC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7"/>
      <c r="AC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7"/>
      <c r="AC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7"/>
      <c r="AC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7"/>
      <c r="AC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7"/>
      <c r="AC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7"/>
      <c r="AC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7"/>
      <c r="AC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7"/>
      <c r="AC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7"/>
      <c r="AC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7"/>
      <c r="AC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7"/>
      <c r="AC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c r="AC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c r="AB569" s="7"/>
      <c r="AC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c r="AC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7"/>
      <c r="AC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7"/>
      <c r="AC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7"/>
      <c r="AC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7"/>
      <c r="AC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7"/>
      <c r="AC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7"/>
      <c r="AC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7"/>
      <c r="AC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c r="AC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7"/>
      <c r="AC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c r="AC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7"/>
      <c r="AC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7"/>
      <c r="AC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7"/>
      <c r="AC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7"/>
      <c r="AC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7"/>
      <c r="AC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7"/>
      <c r="AC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7"/>
      <c r="AC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7"/>
      <c r="AC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7"/>
      <c r="AC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7"/>
      <c r="AC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7"/>
      <c r="AC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c r="AC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7"/>
      <c r="AC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7"/>
      <c r="AC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7"/>
      <c r="AC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7"/>
      <c r="AC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7"/>
      <c r="AC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7"/>
      <c r="AC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7"/>
      <c r="AC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7"/>
      <c r="AC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7"/>
      <c r="AC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7"/>
      <c r="AC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7"/>
      <c r="AC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7"/>
      <c r="AC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7"/>
      <c r="AC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c r="AC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c r="AC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c r="AC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c r="AC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c r="AC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c r="AC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c r="AC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c r="AC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c r="AC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c r="AC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c r="AC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c r="AC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c r="AC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c r="AC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c r="AC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c r="AC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c r="AC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c r="AC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c r="AC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c r="AC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c r="AC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c r="AC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c r="AC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c r="AC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c r="AC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c r="AC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c r="AC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7"/>
      <c r="AC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c r="AC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7"/>
      <c r="AC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c r="AC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7"/>
      <c r="AC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c r="AC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c r="AC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c r="AC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c r="AC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c r="AC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c r="AC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c r="AC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c r="AC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c r="AC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c r="AC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c r="AC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c r="AC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c r="AC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c r="AC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c r="AC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c r="AC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c r="AC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c r="AC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c r="AC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c r="AC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c r="AC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c r="AC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c r="AC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c r="AC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c r="AC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c r="AC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c r="AC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c r="AC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c r="AC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7"/>
      <c r="AC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7"/>
      <c r="AC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7"/>
      <c r="AC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c r="AC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7"/>
      <c r="AC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7"/>
      <c r="AC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7"/>
      <c r="AC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7"/>
      <c r="AC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7"/>
      <c r="AC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7"/>
      <c r="AC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7"/>
      <c r="AC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7"/>
      <c r="AC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7"/>
      <c r="AC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7"/>
      <c r="AC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7"/>
      <c r="AC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c r="AC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7"/>
      <c r="AC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7"/>
      <c r="AC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7"/>
      <c r="AC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7"/>
      <c r="AC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7"/>
      <c r="AC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c r="AC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7"/>
      <c r="AC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7"/>
      <c r="AC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7"/>
      <c r="AC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7"/>
      <c r="AC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7"/>
      <c r="AC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7"/>
      <c r="AC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7"/>
      <c r="AC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7"/>
      <c r="AC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7"/>
      <c r="AC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7"/>
      <c r="AC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7"/>
      <c r="AC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7"/>
      <c r="AC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c r="AB701" s="7"/>
      <c r="AC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7"/>
      <c r="AC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7"/>
      <c r="AC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7"/>
      <c r="AC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7"/>
      <c r="AC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7"/>
      <c r="AC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7"/>
      <c r="AC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7"/>
      <c r="AC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7"/>
      <c r="AC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7"/>
      <c r="AC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7"/>
      <c r="AC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7"/>
      <c r="AC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7"/>
      <c r="AC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7"/>
      <c r="AC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7"/>
      <c r="AC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7"/>
      <c r="AC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7"/>
      <c r="AC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7"/>
      <c r="AC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7"/>
      <c r="AC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7"/>
      <c r="AC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7"/>
      <c r="AC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7"/>
      <c r="AC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c r="AB723" s="7"/>
      <c r="AC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7"/>
      <c r="AC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c r="AB725" s="7"/>
      <c r="AC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7"/>
      <c r="AC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c r="AB727" s="7"/>
      <c r="AC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7"/>
      <c r="AC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c r="AB729" s="7"/>
      <c r="AC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7"/>
      <c r="AC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c r="AB731" s="7"/>
      <c r="AC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7"/>
      <c r="AC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c r="AB733" s="7"/>
      <c r="AC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c r="AB734" s="7"/>
      <c r="AC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c r="AB735" s="7"/>
      <c r="AC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c r="AB736" s="7"/>
      <c r="AC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c r="AB737" s="7"/>
      <c r="AC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c r="AB738" s="7"/>
      <c r="AC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c r="AB739" s="7"/>
      <c r="AC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c r="AB740" s="7"/>
      <c r="AC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c r="AB741" s="7"/>
      <c r="AC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c r="AB742" s="7"/>
      <c r="AC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c r="AB743" s="7"/>
      <c r="AC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c r="AB744" s="7"/>
      <c r="AC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c r="AB745" s="7"/>
      <c r="AC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7"/>
      <c r="AC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c r="AB747" s="7"/>
      <c r="AC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7"/>
      <c r="AC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c r="AB749" s="7"/>
      <c r="AC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c r="AB750" s="7"/>
      <c r="AC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c r="AB751" s="7"/>
      <c r="AC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c r="AB752" s="7"/>
      <c r="AC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c r="AB753" s="7"/>
      <c r="AC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c r="AB754" s="7"/>
      <c r="AC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c r="AB755" s="7"/>
      <c r="AC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c r="AB756" s="7"/>
      <c r="AC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c r="AB757" s="7"/>
      <c r="AC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7"/>
      <c r="AC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c r="AB759" s="7"/>
      <c r="AC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c r="AB760" s="7"/>
      <c r="AC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c r="AB761" s="7"/>
      <c r="AC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c r="AB762" s="7"/>
      <c r="AC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c r="AB763" s="7"/>
      <c r="AC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c r="AB764" s="7"/>
      <c r="AC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c r="AB765" s="7"/>
      <c r="AC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c r="AB766" s="7"/>
      <c r="AC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c r="AB767" s="7"/>
      <c r="AC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c r="AB768" s="7"/>
      <c r="AC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c r="AB769" s="7"/>
      <c r="AC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c r="AB770" s="7"/>
      <c r="AC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c r="AB771" s="7"/>
      <c r="AC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c r="AB772" s="7"/>
      <c r="AC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c r="AB773" s="7"/>
      <c r="AC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c r="AB774" s="7"/>
      <c r="AC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c r="AB775" s="7"/>
      <c r="AC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c r="AB776" s="7"/>
      <c r="AC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c r="AB777" s="7"/>
      <c r="AC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c r="AB778" s="7"/>
      <c r="AC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c r="AB779" s="7"/>
      <c r="AC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c r="AB780" s="7"/>
      <c r="AC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c r="AB781" s="7"/>
      <c r="AC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c r="AB782" s="7"/>
      <c r="AC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c r="AB783" s="7"/>
      <c r="AC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c r="AB784" s="7"/>
      <c r="AC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c r="AB785" s="7"/>
      <c r="AC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c r="AB786" s="7"/>
      <c r="AC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c r="AB787" s="7"/>
      <c r="AC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c r="AB788" s="7"/>
      <c r="AC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c r="AB789" s="7"/>
      <c r="AC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c r="AB790" s="7"/>
      <c r="AC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c r="AB791" s="7"/>
      <c r="AC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c r="AB792" s="7"/>
      <c r="AC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c r="AB793" s="7"/>
      <c r="AC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c r="AB794" s="7"/>
      <c r="AC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c r="AB795" s="7"/>
      <c r="AC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c r="AB796" s="7"/>
      <c r="AC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c r="AB797" s="7"/>
      <c r="AC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c r="AB798" s="7"/>
      <c r="AC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c r="AB799" s="7"/>
      <c r="AC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c r="AB800" s="7"/>
      <c r="AC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c r="AB801" s="7"/>
      <c r="AC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c r="AB802" s="7"/>
      <c r="AC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c r="AB803" s="7"/>
      <c r="AC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c r="AB804" s="7"/>
      <c r="AC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c r="AB805" s="7"/>
      <c r="AC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c r="AB806" s="7"/>
      <c r="AC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c r="AB807" s="7"/>
      <c r="AC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c r="AB808" s="7"/>
      <c r="AC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c r="AB809" s="7"/>
      <c r="AC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c r="AB810" s="7"/>
      <c r="AC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c r="AB811" s="7"/>
      <c r="AC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c r="AB812" s="7"/>
      <c r="AC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c r="AB813" s="7"/>
      <c r="AC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c r="AB814" s="7"/>
      <c r="AC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c r="AB815" s="7"/>
      <c r="AC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c r="AB816" s="7"/>
      <c r="AC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c r="AB817" s="7"/>
      <c r="AC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c r="AB818" s="7"/>
      <c r="AC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c r="AB819" s="7"/>
      <c r="AC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c r="AB820" s="7"/>
      <c r="AC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c r="AB821" s="7"/>
      <c r="AC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c r="AB822" s="7"/>
      <c r="AC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c r="AB823" s="7"/>
      <c r="AC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7"/>
      <c r="AC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c r="AB825" s="7"/>
      <c r="AC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7"/>
      <c r="AC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c r="AB827" s="7"/>
      <c r="AC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c r="AB828" s="7"/>
      <c r="AC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c r="AB829" s="7"/>
      <c r="AC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c r="AB830" s="7"/>
      <c r="AC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c r="AB831" s="7"/>
      <c r="AC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c r="AB832" s="7"/>
      <c r="AC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c r="AB833" s="7"/>
      <c r="AC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c r="AB834" s="7"/>
      <c r="AC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c r="AB835" s="7"/>
      <c r="AC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c r="AB836" s="7"/>
      <c r="AC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c r="AB837" s="7"/>
      <c r="AC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7"/>
      <c r="AC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c r="AB839" s="7"/>
      <c r="AC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c r="AB840" s="7"/>
      <c r="AC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c r="AB841" s="7"/>
      <c r="AC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c r="AB842" s="7"/>
      <c r="AC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c r="AB843" s="7"/>
      <c r="AC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c r="AB844" s="7"/>
      <c r="AC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c r="AB845" s="7"/>
      <c r="AC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c r="AB846" s="7"/>
      <c r="AC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c r="AB847" s="7"/>
      <c r="AC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c r="AB848" s="7"/>
      <c r="AC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c r="AB849" s="7"/>
      <c r="AC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c r="AB850" s="7"/>
      <c r="AC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c r="AB851" s="7"/>
      <c r="AC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c r="AB852" s="7"/>
      <c r="AC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c r="AB853" s="7"/>
      <c r="AC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c r="AB854" s="7"/>
      <c r="AC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c r="AB855" s="7"/>
      <c r="AC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c r="AB856" s="7"/>
      <c r="AC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c r="AB857" s="7"/>
      <c r="AC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c r="AB858" s="7"/>
      <c r="AC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c r="AB859" s="7"/>
      <c r="AC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c r="AB860" s="7"/>
      <c r="AC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c r="AB861" s="7"/>
      <c r="AC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c r="AB862" s="7"/>
      <c r="AC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c r="AB863" s="7"/>
      <c r="AC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c r="AB864" s="7"/>
      <c r="AC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c r="AB865" s="7"/>
      <c r="AC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c r="AB866" s="7"/>
      <c r="AC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c r="AB867" s="7"/>
      <c r="AC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c r="AB868" s="7"/>
      <c r="AC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c r="AB869" s="7"/>
      <c r="AC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c r="AB870" s="7"/>
      <c r="AC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c r="AB871" s="7"/>
      <c r="AC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c r="AB872" s="7"/>
      <c r="AC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c r="AB873" s="7"/>
      <c r="AC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c r="AB874" s="7"/>
      <c r="AC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c r="AB875" s="7"/>
      <c r="AC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c r="AB876" s="7"/>
      <c r="AC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c r="AB877" s="7"/>
      <c r="AC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c r="AB878" s="7"/>
      <c r="AC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c r="AB879" s="7"/>
      <c r="AC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c r="AB880" s="7"/>
      <c r="AC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c r="AB881" s="7"/>
      <c r="AC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c r="AB882" s="7"/>
      <c r="AC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c r="AB883" s="7"/>
      <c r="AC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c r="AB884" s="7"/>
      <c r="AC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c r="AB885" s="7"/>
      <c r="AC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c r="AB886" s="7"/>
      <c r="AC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c r="AB887" s="7"/>
      <c r="AC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c r="AB888" s="7"/>
      <c r="AC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c r="AB889" s="7"/>
      <c r="AC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c r="AB890" s="7"/>
      <c r="AC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c r="AB891" s="7"/>
      <c r="AC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c r="AB892" s="7"/>
      <c r="AC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c r="AB893" s="7"/>
      <c r="AC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c r="AB894" s="7"/>
      <c r="AC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c r="AB895" s="7"/>
      <c r="AC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c r="AB896" s="7"/>
      <c r="AC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c r="AB897" s="7"/>
      <c r="AC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c r="AB898" s="7"/>
      <c r="AC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c r="AB899" s="7"/>
      <c r="AC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c r="AB900" s="7"/>
      <c r="AC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c r="AB901" s="7"/>
      <c r="AC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c r="AB902" s="7"/>
      <c r="AC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c r="AB903" s="7"/>
      <c r="AC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c r="AB904" s="7"/>
      <c r="AC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c r="AB905" s="7"/>
      <c r="AC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c r="AB906" s="7"/>
      <c r="AC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c r="AB907" s="7"/>
      <c r="AC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c r="AB908" s="7"/>
      <c r="AC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c r="AB909" s="7"/>
      <c r="AC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c r="AB910" s="7"/>
      <c r="AC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c r="AB911" s="7"/>
      <c r="AC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c r="AB912" s="7"/>
      <c r="AC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c r="AB913" s="7"/>
      <c r="AC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c r="AB914" s="7"/>
      <c r="AC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c r="AB915" s="7"/>
      <c r="AC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c r="AB916" s="7"/>
      <c r="AC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c r="AB917" s="7"/>
      <c r="AC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c r="AB918" s="7"/>
      <c r="AC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c r="AB919" s="7"/>
      <c r="AC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c r="AB920" s="7"/>
      <c r="AC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c r="AB921" s="7"/>
      <c r="AC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c r="AB922" s="7"/>
      <c r="AC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c r="AB923" s="7"/>
      <c r="AC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c r="AB924" s="7"/>
      <c r="AC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c r="AB925" s="7"/>
      <c r="AC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c r="AB926" s="7"/>
      <c r="AC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c r="AB927" s="7"/>
      <c r="AC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c r="AB928" s="7"/>
      <c r="AC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c r="AB929" s="7"/>
      <c r="AC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c r="AB930" s="7"/>
      <c r="AC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c r="AB931" s="7"/>
      <c r="AC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c r="AB932" s="7"/>
      <c r="AC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c r="AB933" s="7"/>
      <c r="AC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c r="AB934" s="7"/>
      <c r="AC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c r="AB935" s="7"/>
      <c r="AC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c r="AB936" s="7"/>
      <c r="AC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c r="AB937" s="7"/>
      <c r="AC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c r="AB938" s="7"/>
      <c r="AC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c r="AB939" s="7"/>
      <c r="AC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c r="AB940" s="7"/>
      <c r="AC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c r="AB941" s="7"/>
      <c r="AC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c r="AB942" s="7"/>
      <c r="AC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c r="AB943" s="7"/>
      <c r="AC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c r="AB944" s="7"/>
      <c r="AC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c r="AB945" s="7"/>
      <c r="AC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c r="AB946" s="7"/>
      <c r="AC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c r="AB947" s="7"/>
      <c r="AC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c r="AB948" s="7"/>
      <c r="AC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c r="AB949" s="7"/>
      <c r="AC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c r="AB950" s="7"/>
      <c r="AC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c r="AB951" s="7"/>
      <c r="AC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c r="AB952" s="7"/>
      <c r="AC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c r="AB953" s="7"/>
      <c r="AC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c r="AB954" s="7"/>
      <c r="AC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c r="AB955" s="7"/>
      <c r="AC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c r="AB956" s="7"/>
      <c r="AC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c r="AB957" s="7"/>
      <c r="AC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c r="AB958" s="7"/>
      <c r="AC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c r="AB959" s="7"/>
      <c r="AC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c r="AB960" s="7"/>
      <c r="AC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c r="AB961" s="7"/>
      <c r="AC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c r="AB962" s="7"/>
      <c r="AC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c r="AB963" s="7"/>
      <c r="AC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c r="AB964" s="7"/>
      <c r="AC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c r="AB965" s="7"/>
      <c r="AC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c r="AB966" s="7"/>
      <c r="AC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c r="AB967" s="7"/>
      <c r="AC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c r="AB968" s="7"/>
      <c r="AC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c r="AB969" s="7"/>
      <c r="AC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c r="AB970" s="7"/>
      <c r="AC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c r="AB971" s="7"/>
      <c r="AC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c r="AB972" s="7"/>
      <c r="AC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c r="AB973" s="7"/>
      <c r="AC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c r="AB974" s="7"/>
      <c r="AC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c r="AB975" s="7"/>
      <c r="AC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c r="AB976" s="7"/>
      <c r="AC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c r="AB977" s="7"/>
      <c r="AC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c r="AB978" s="7"/>
      <c r="AC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c r="AB979" s="7"/>
      <c r="AC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c r="AB980" s="7"/>
      <c r="AC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c r="AB981" s="7"/>
      <c r="AC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c r="AB982" s="7"/>
      <c r="AC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c r="AB983" s="7"/>
      <c r="AC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c r="AB984" s="7"/>
      <c r="AC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c r="AB985" s="7"/>
      <c r="AC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c r="AB986" s="7"/>
      <c r="AC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c r="AB987" s="7"/>
      <c r="AC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c r="AB988" s="7"/>
      <c r="AC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c r="AB989" s="7"/>
      <c r="AC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c r="AB990" s="7"/>
      <c r="AC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c r="AB991" s="7"/>
      <c r="AC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c r="AB992" s="7"/>
      <c r="AC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c r="AB993" s="7"/>
      <c r="AC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c r="AB994" s="7"/>
      <c r="AC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c r="AB995" s="7"/>
      <c r="AC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c r="AB996" s="7"/>
      <c r="AC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c r="AB997" s="7"/>
      <c r="AC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c r="AB998" s="7"/>
      <c r="AC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c r="AB999" s="7"/>
      <c r="AC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c r="AA1000" s="7"/>
      <c r="AB1000" s="7"/>
      <c r="AC1000" s="7"/>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8"/>
    <col customWidth="1" min="2" max="2" width="8.0"/>
    <col customWidth="1" min="3" max="3" width="4.0"/>
  </cols>
  <sheetData>
    <row r="1">
      <c r="A1" s="8" t="s">
        <v>1651</v>
      </c>
      <c r="B1" s="8" t="s">
        <v>1652</v>
      </c>
      <c r="C1" s="8" t="s">
        <v>1653</v>
      </c>
    </row>
    <row r="2">
      <c r="A2" s="8">
        <v>1.0</v>
      </c>
      <c r="B2" s="14" t="s">
        <v>1654</v>
      </c>
      <c r="C2" s="14" t="s">
        <v>1655</v>
      </c>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s>
  <sheetData>
    <row r="1">
      <c r="A1" s="15" t="s">
        <v>39</v>
      </c>
    </row>
    <row r="2">
      <c r="A2" s="16" t="s">
        <v>1092</v>
      </c>
    </row>
    <row r="3">
      <c r="A3" s="16" t="s">
        <v>686</v>
      </c>
    </row>
    <row r="4">
      <c r="A4" s="16" t="s">
        <v>523</v>
      </c>
    </row>
    <row r="5">
      <c r="A5" s="16" t="s">
        <v>516</v>
      </c>
    </row>
    <row r="6">
      <c r="A6" s="16" t="s">
        <v>543</v>
      </c>
    </row>
    <row r="7">
      <c r="A7" s="16" t="s">
        <v>206</v>
      </c>
    </row>
    <row r="8">
      <c r="A8" s="16" t="s">
        <v>348</v>
      </c>
    </row>
    <row r="9">
      <c r="A9" s="16" t="s">
        <v>45</v>
      </c>
    </row>
    <row r="10">
      <c r="A10" s="16" t="s">
        <v>105</v>
      </c>
    </row>
    <row r="11">
      <c r="A11" s="16" t="s">
        <v>202</v>
      </c>
    </row>
    <row r="12">
      <c r="A12" s="16" t="s">
        <v>433</v>
      </c>
    </row>
    <row r="13">
      <c r="A13" s="16" t="s">
        <v>971</v>
      </c>
    </row>
    <row r="14">
      <c r="A14" s="16" t="s">
        <v>92</v>
      </c>
    </row>
    <row r="15">
      <c r="A15" s="16" t="s">
        <v>830</v>
      </c>
    </row>
    <row r="16">
      <c r="A16" s="16" t="s">
        <v>607</v>
      </c>
    </row>
    <row r="17">
      <c r="A17" s="16" t="s">
        <v>1099</v>
      </c>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28" width="18.13"/>
  </cols>
  <sheetData>
    <row r="1">
      <c r="A1" s="6" t="s">
        <v>1</v>
      </c>
      <c r="B1" s="11" t="s">
        <v>2</v>
      </c>
      <c r="C1" s="11" t="s">
        <v>3</v>
      </c>
      <c r="D1" s="6" t="s">
        <v>4</v>
      </c>
      <c r="E1" s="6" t="s">
        <v>5</v>
      </c>
      <c r="F1" s="11" t="s">
        <v>6</v>
      </c>
      <c r="G1" s="11" t="s">
        <v>7</v>
      </c>
      <c r="H1" s="11" t="s">
        <v>8</v>
      </c>
      <c r="I1" s="11" t="s">
        <v>9</v>
      </c>
      <c r="J1" s="11" t="s">
        <v>10</v>
      </c>
      <c r="K1" s="11" t="s">
        <v>11</v>
      </c>
      <c r="L1" s="11" t="s">
        <v>12</v>
      </c>
      <c r="M1" s="11" t="s">
        <v>13</v>
      </c>
      <c r="N1" s="11" t="s">
        <v>14</v>
      </c>
      <c r="O1" s="11" t="s">
        <v>15</v>
      </c>
      <c r="P1" s="11" t="s">
        <v>16</v>
      </c>
      <c r="Q1" s="11" t="s">
        <v>17</v>
      </c>
      <c r="R1" s="11" t="s">
        <v>18</v>
      </c>
      <c r="S1" s="11" t="s">
        <v>19</v>
      </c>
      <c r="T1" s="11" t="s">
        <v>20</v>
      </c>
      <c r="U1" s="11" t="s">
        <v>21</v>
      </c>
      <c r="V1" s="11" t="s">
        <v>22</v>
      </c>
      <c r="W1" s="11" t="s">
        <v>23</v>
      </c>
      <c r="X1" s="11" t="s">
        <v>24</v>
      </c>
      <c r="Y1" s="11" t="s">
        <v>25</v>
      </c>
      <c r="Z1" s="11" t="s">
        <v>26</v>
      </c>
      <c r="AA1" s="11" t="s">
        <v>27</v>
      </c>
      <c r="AB1" s="11" t="s">
        <v>28</v>
      </c>
    </row>
    <row r="2">
      <c r="A2" s="6" t="str">
        <f>Auditoria_Respostas!B8</f>
        <v/>
      </c>
      <c r="B2" s="6" t="str">
        <f>Auditoria_Respostas!C8</f>
        <v/>
      </c>
      <c r="C2" s="6" t="str">
        <f>Auditoria_Respostas!D8</f>
        <v/>
      </c>
      <c r="D2" s="6" t="str">
        <f>Auditoria_Respostas!E8</f>
        <v/>
      </c>
      <c r="E2" s="6" t="str">
        <f>Auditoria_Respostas!F8</f>
        <v/>
      </c>
      <c r="F2" s="6" t="str">
        <f>Auditoria_Respostas!G8</f>
        <v/>
      </c>
      <c r="G2" s="6" t="str">
        <f>Auditoria_Respostas!H8</f>
        <v/>
      </c>
      <c r="H2" s="6" t="str">
        <f>Auditoria_Respostas!I8</f>
        <v/>
      </c>
      <c r="I2" s="6" t="str">
        <f>Auditoria_Respostas!J8</f>
        <v/>
      </c>
      <c r="J2" s="6" t="str">
        <f>Auditoria_Respostas!K8</f>
        <v/>
      </c>
      <c r="K2" s="6" t="str">
        <f>Auditoria_Respostas!L8</f>
        <v/>
      </c>
      <c r="L2" s="6" t="str">
        <f>Auditoria_Respostas!M8</f>
        <v/>
      </c>
      <c r="M2" s="6" t="str">
        <f>Auditoria_Respostas!N8</f>
        <v/>
      </c>
      <c r="N2" s="6" t="str">
        <f>Auditoria_Respostas!O8</f>
        <v/>
      </c>
      <c r="O2" s="6" t="str">
        <f>Auditoria_Respostas!P8</f>
        <v/>
      </c>
      <c r="P2" s="6" t="str">
        <f>Auditoria_Respostas!Q8</f>
        <v/>
      </c>
      <c r="Q2" s="6" t="str">
        <f>Auditoria_Respostas!R8</f>
        <v/>
      </c>
      <c r="R2" s="6" t="str">
        <f>Auditoria_Respostas!S8</f>
        <v/>
      </c>
      <c r="S2" s="6" t="str">
        <f>Auditoria_Respostas!T8</f>
        <v/>
      </c>
      <c r="T2" s="6" t="str">
        <f>Auditoria_Respostas!U8</f>
        <v/>
      </c>
      <c r="U2" s="6" t="str">
        <f>Auditoria_Respostas!V8</f>
        <v/>
      </c>
      <c r="V2" s="6" t="str">
        <f>Auditoria_Respostas!W8</f>
        <v/>
      </c>
      <c r="W2" s="6" t="str">
        <f>Auditoria_Respostas!X8</f>
        <v/>
      </c>
      <c r="X2" s="6" t="str">
        <f>Auditoria_Respostas!Y8</f>
        <v/>
      </c>
      <c r="Y2" s="6" t="str">
        <f>Auditoria_Respostas!Z8</f>
        <v/>
      </c>
      <c r="Z2" s="6" t="str">
        <f>Auditoria_Respostas!AA8</f>
        <v/>
      </c>
      <c r="AA2" s="6" t="str">
        <f>Auditoria_Respostas!AB8</f>
        <v/>
      </c>
      <c r="AB2" s="6" t="str">
        <f>Auditoria_Respostas!AC8</f>
        <v/>
      </c>
    </row>
    <row r="3">
      <c r="A3" s="6"/>
      <c r="B3" s="7"/>
      <c r="C3" s="7"/>
      <c r="D3" s="7"/>
      <c r="E3" s="6"/>
      <c r="F3" s="7"/>
      <c r="G3" s="6"/>
      <c r="H3" s="7"/>
      <c r="I3" s="7"/>
      <c r="J3" s="7"/>
      <c r="K3" s="7"/>
      <c r="L3" s="6"/>
      <c r="M3" s="6"/>
      <c r="N3" s="7"/>
      <c r="O3" s="7"/>
      <c r="P3" s="7"/>
      <c r="Q3" s="7"/>
      <c r="R3" s="7"/>
      <c r="S3" s="7"/>
      <c r="T3" s="7"/>
      <c r="U3" s="7"/>
      <c r="V3" s="7"/>
      <c r="W3" s="7"/>
      <c r="X3" s="7"/>
      <c r="Y3" s="7"/>
      <c r="Z3" s="7"/>
      <c r="AA3" s="7"/>
      <c r="AB3" s="7"/>
    </row>
    <row r="4">
      <c r="A4" s="6"/>
      <c r="B4" s="7"/>
      <c r="C4" s="7"/>
      <c r="D4" s="7"/>
      <c r="E4" s="6"/>
      <c r="F4" s="7"/>
      <c r="G4" s="6"/>
      <c r="H4" s="7"/>
      <c r="I4" s="7"/>
      <c r="J4" s="7"/>
      <c r="K4" s="7"/>
      <c r="L4" s="6"/>
      <c r="M4" s="6"/>
      <c r="N4" s="7"/>
      <c r="O4" s="7"/>
      <c r="P4" s="7"/>
      <c r="Q4" s="7"/>
      <c r="R4" s="7"/>
      <c r="S4" s="7"/>
      <c r="T4" s="7"/>
      <c r="U4" s="7"/>
      <c r="V4" s="7"/>
      <c r="W4" s="7"/>
      <c r="X4" s="7"/>
      <c r="Y4" s="7"/>
      <c r="Z4" s="7"/>
      <c r="AA4" s="7"/>
      <c r="AB4" s="7"/>
    </row>
    <row r="5">
      <c r="A5" s="6"/>
      <c r="B5" s="7"/>
      <c r="C5" s="7"/>
      <c r="D5" s="7"/>
      <c r="E5" s="6"/>
      <c r="F5" s="7"/>
      <c r="G5" s="6"/>
      <c r="H5" s="7"/>
      <c r="I5" s="7"/>
      <c r="J5" s="7"/>
      <c r="K5" s="7"/>
      <c r="L5" s="6"/>
      <c r="M5" s="7"/>
      <c r="N5" s="7"/>
      <c r="O5" s="6"/>
      <c r="P5" s="7"/>
      <c r="Q5" s="7"/>
      <c r="R5" s="7"/>
      <c r="S5" s="7"/>
      <c r="T5" s="7"/>
      <c r="U5" s="7"/>
      <c r="V5" s="7"/>
      <c r="W5" s="7"/>
      <c r="X5" s="6"/>
      <c r="Y5" s="7"/>
      <c r="Z5" s="7"/>
      <c r="AA5" s="7"/>
      <c r="AB5" s="7"/>
    </row>
    <row r="6">
      <c r="A6" s="6"/>
      <c r="B6" s="7"/>
      <c r="C6" s="7"/>
      <c r="D6" s="7"/>
      <c r="E6" s="6"/>
      <c r="F6" s="7"/>
      <c r="G6" s="6"/>
      <c r="H6" s="7"/>
      <c r="I6" s="7"/>
      <c r="J6" s="7"/>
      <c r="K6" s="7"/>
      <c r="L6" s="6"/>
      <c r="M6" s="6"/>
      <c r="N6" s="7"/>
      <c r="O6" s="7"/>
      <c r="P6" s="7"/>
      <c r="Q6" s="7"/>
      <c r="R6" s="7"/>
      <c r="S6" s="7"/>
      <c r="T6" s="7"/>
      <c r="U6" s="7"/>
      <c r="V6" s="7"/>
      <c r="W6" s="7"/>
      <c r="X6" s="7"/>
      <c r="Y6" s="7"/>
      <c r="Z6" s="7"/>
      <c r="AA6" s="7"/>
      <c r="AB6" s="7"/>
    </row>
    <row r="7">
      <c r="A7" s="7"/>
      <c r="B7" s="7"/>
      <c r="C7" s="7"/>
      <c r="D7" s="7"/>
      <c r="E7" s="7"/>
      <c r="F7" s="7"/>
      <c r="G7" s="7"/>
      <c r="H7" s="7"/>
      <c r="I7" s="7"/>
      <c r="J7" s="7"/>
      <c r="K7" s="7"/>
      <c r="L7" s="7"/>
      <c r="M7" s="7"/>
      <c r="N7" s="7"/>
      <c r="O7" s="7"/>
      <c r="P7" s="7"/>
      <c r="Q7" s="7"/>
      <c r="R7" s="7"/>
      <c r="S7" s="7"/>
      <c r="T7" s="7"/>
      <c r="U7" s="7"/>
      <c r="V7" s="7"/>
      <c r="W7" s="7"/>
      <c r="X7" s="7"/>
      <c r="Y7" s="7"/>
      <c r="Z7" s="7"/>
      <c r="AA7" s="7"/>
      <c r="AB7" s="7"/>
    </row>
    <row r="8">
      <c r="A8" s="7"/>
      <c r="B8" s="7"/>
      <c r="C8" s="7"/>
      <c r="D8" s="7"/>
      <c r="E8" s="7"/>
      <c r="F8" s="7"/>
      <c r="G8" s="7"/>
      <c r="H8" s="7"/>
      <c r="I8" s="7"/>
      <c r="J8" s="7"/>
      <c r="K8" s="7"/>
      <c r="L8" s="7"/>
      <c r="M8" s="7"/>
      <c r="N8" s="7"/>
      <c r="O8" s="7"/>
      <c r="P8" s="7"/>
      <c r="Q8" s="7"/>
      <c r="R8" s="7"/>
      <c r="S8" s="7"/>
      <c r="T8" s="7"/>
      <c r="U8" s="7"/>
      <c r="V8" s="7"/>
      <c r="W8" s="7"/>
      <c r="X8" s="7"/>
      <c r="Y8" s="7"/>
      <c r="Z8" s="7"/>
      <c r="AA8" s="7"/>
      <c r="AB8" s="7"/>
    </row>
    <row r="9">
      <c r="A9" s="7"/>
      <c r="B9" s="7"/>
      <c r="C9" s="7"/>
      <c r="D9" s="7"/>
      <c r="E9" s="7"/>
      <c r="F9" s="7"/>
      <c r="G9" s="7"/>
      <c r="H9" s="7"/>
      <c r="I9" s="7"/>
      <c r="J9" s="7"/>
      <c r="K9" s="7"/>
      <c r="L9" s="7"/>
      <c r="M9" s="7"/>
      <c r="N9" s="7"/>
      <c r="O9" s="7"/>
      <c r="P9" s="7"/>
      <c r="Q9" s="7"/>
      <c r="R9" s="7"/>
      <c r="S9" s="7"/>
      <c r="T9" s="7"/>
      <c r="U9" s="7"/>
      <c r="V9" s="7"/>
      <c r="W9" s="7"/>
      <c r="X9" s="7"/>
      <c r="Y9" s="7"/>
      <c r="Z9" s="7"/>
      <c r="AA9" s="7"/>
      <c r="AB9" s="7"/>
    </row>
    <row r="10">
      <c r="A10" s="7"/>
      <c r="B10" s="7"/>
      <c r="C10" s="7"/>
      <c r="D10" s="7"/>
      <c r="E10" s="7"/>
      <c r="F10" s="7"/>
      <c r="G10" s="7"/>
      <c r="H10" s="7"/>
      <c r="I10" s="7"/>
      <c r="J10" s="7"/>
      <c r="K10" s="7"/>
      <c r="L10" s="7"/>
      <c r="M10" s="7"/>
      <c r="N10" s="7"/>
      <c r="O10" s="7"/>
      <c r="P10" s="7"/>
      <c r="Q10" s="7"/>
      <c r="R10" s="7"/>
      <c r="S10" s="7"/>
      <c r="T10" s="7"/>
      <c r="U10" s="7"/>
      <c r="V10" s="7"/>
      <c r="W10" s="7"/>
      <c r="X10" s="7"/>
      <c r="Y10" s="7"/>
      <c r="Z10" s="7"/>
      <c r="AA10" s="7"/>
      <c r="AB10" s="7"/>
    </row>
    <row r="11">
      <c r="A11" s="7"/>
      <c r="B11" s="7"/>
      <c r="C11" s="7"/>
      <c r="D11" s="7"/>
      <c r="E11" s="7"/>
      <c r="F11" s="7"/>
      <c r="G11" s="7"/>
      <c r="H11" s="7"/>
      <c r="I11" s="7"/>
      <c r="J11" s="7"/>
      <c r="K11" s="7"/>
      <c r="L11" s="7"/>
      <c r="M11" s="7"/>
      <c r="N11" s="7"/>
      <c r="O11" s="7"/>
      <c r="P11" s="7"/>
      <c r="Q11" s="7"/>
      <c r="R11" s="7"/>
      <c r="S11" s="7"/>
      <c r="T11" s="7"/>
      <c r="U11" s="7"/>
      <c r="V11" s="7"/>
      <c r="W11" s="7"/>
      <c r="X11" s="7"/>
      <c r="Y11" s="7"/>
      <c r="Z11" s="7"/>
      <c r="AA11" s="7"/>
      <c r="AB11" s="7"/>
    </row>
    <row r="12">
      <c r="A12" s="7"/>
      <c r="B12" s="7"/>
      <c r="C12" s="7"/>
      <c r="D12" s="7"/>
      <c r="E12" s="7"/>
      <c r="F12" s="7"/>
      <c r="G12" s="7"/>
      <c r="H12" s="7"/>
      <c r="I12" s="7"/>
      <c r="J12" s="7"/>
      <c r="K12" s="7"/>
      <c r="L12" s="7"/>
      <c r="M12" s="7"/>
      <c r="N12" s="7"/>
      <c r="O12" s="7"/>
      <c r="P12" s="7"/>
      <c r="Q12" s="7"/>
      <c r="R12" s="7"/>
      <c r="S12" s="7"/>
      <c r="T12" s="7"/>
      <c r="U12" s="7"/>
      <c r="V12" s="7"/>
      <c r="W12" s="7"/>
      <c r="X12" s="7"/>
      <c r="Y12" s="7"/>
      <c r="Z12" s="7"/>
      <c r="AA12" s="7"/>
      <c r="AB12" s="7"/>
    </row>
    <row r="13">
      <c r="A13" s="7"/>
      <c r="B13" s="7"/>
      <c r="C13" s="7"/>
      <c r="D13" s="7"/>
      <c r="E13" s="7"/>
      <c r="F13" s="7"/>
      <c r="G13" s="7"/>
      <c r="H13" s="7"/>
      <c r="I13" s="7"/>
      <c r="J13" s="7"/>
      <c r="K13" s="7"/>
      <c r="L13" s="7"/>
      <c r="M13" s="7"/>
      <c r="N13" s="7"/>
      <c r="O13" s="7"/>
      <c r="P13" s="7"/>
      <c r="Q13" s="7"/>
      <c r="R13" s="7"/>
      <c r="S13" s="7"/>
      <c r="T13" s="7"/>
      <c r="U13" s="7"/>
      <c r="V13" s="7"/>
      <c r="W13" s="7"/>
      <c r="X13" s="7"/>
      <c r="Y13" s="7"/>
      <c r="Z13" s="7"/>
      <c r="AA13" s="7"/>
      <c r="AB13" s="7"/>
    </row>
    <row r="14">
      <c r="A14" s="7"/>
      <c r="B14" s="7"/>
      <c r="C14" s="7"/>
      <c r="D14" s="7"/>
      <c r="E14" s="7"/>
      <c r="F14" s="7"/>
      <c r="G14" s="7"/>
      <c r="H14" s="7"/>
      <c r="I14" s="7"/>
      <c r="J14" s="7"/>
      <c r="K14" s="7"/>
      <c r="L14" s="7"/>
      <c r="M14" s="7"/>
      <c r="N14" s="7"/>
      <c r="O14" s="7"/>
      <c r="P14" s="7"/>
      <c r="Q14" s="7"/>
      <c r="R14" s="7"/>
      <c r="S14" s="7"/>
      <c r="T14" s="7"/>
      <c r="U14" s="7"/>
      <c r="V14" s="7"/>
      <c r="W14" s="7"/>
      <c r="X14" s="7"/>
      <c r="Y14" s="7"/>
      <c r="Z14" s="7"/>
      <c r="AA14" s="7"/>
      <c r="AB14" s="7"/>
    </row>
    <row r="15">
      <c r="A15" s="7"/>
      <c r="B15" s="7"/>
      <c r="C15" s="7"/>
      <c r="D15" s="7"/>
      <c r="E15" s="7"/>
      <c r="F15" s="7"/>
      <c r="G15" s="7"/>
      <c r="H15" s="7"/>
      <c r="I15" s="7"/>
      <c r="J15" s="7"/>
      <c r="K15" s="7"/>
      <c r="L15" s="7"/>
      <c r="M15" s="7"/>
      <c r="N15" s="7"/>
      <c r="O15" s="7"/>
      <c r="P15" s="7"/>
      <c r="Q15" s="7"/>
      <c r="R15" s="7"/>
      <c r="S15" s="7"/>
      <c r="T15" s="7"/>
      <c r="U15" s="7"/>
      <c r="V15" s="7"/>
      <c r="W15" s="7"/>
      <c r="X15" s="7"/>
      <c r="Y15" s="7"/>
      <c r="Z15" s="7"/>
      <c r="AA15" s="7"/>
      <c r="AB15" s="7"/>
    </row>
    <row r="16">
      <c r="A16" s="7"/>
      <c r="B16" s="7"/>
      <c r="C16" s="7"/>
      <c r="D16" s="7"/>
      <c r="E16" s="7"/>
      <c r="F16" s="7"/>
      <c r="G16" s="7"/>
      <c r="H16" s="7"/>
      <c r="I16" s="7"/>
      <c r="J16" s="7"/>
      <c r="K16" s="7"/>
      <c r="L16" s="7"/>
      <c r="M16" s="7"/>
      <c r="N16" s="7"/>
      <c r="O16" s="7"/>
      <c r="P16" s="7"/>
      <c r="Q16" s="7"/>
      <c r="R16" s="7"/>
      <c r="S16" s="7"/>
      <c r="T16" s="7"/>
      <c r="U16" s="7"/>
      <c r="V16" s="7"/>
      <c r="W16" s="7"/>
      <c r="X16" s="7"/>
      <c r="Y16" s="7"/>
      <c r="Z16" s="7"/>
      <c r="AA16" s="7"/>
      <c r="AB16" s="7"/>
    </row>
    <row r="17">
      <c r="A17" s="7"/>
      <c r="B17" s="7"/>
      <c r="C17" s="7"/>
      <c r="D17" s="7"/>
      <c r="E17" s="7"/>
      <c r="F17" s="7"/>
      <c r="G17" s="7"/>
      <c r="H17" s="7"/>
      <c r="I17" s="7"/>
      <c r="J17" s="7"/>
      <c r="K17" s="7"/>
      <c r="L17" s="7"/>
      <c r="M17" s="7"/>
      <c r="N17" s="7"/>
      <c r="O17" s="7"/>
      <c r="P17" s="7"/>
      <c r="Q17" s="7"/>
      <c r="R17" s="7"/>
      <c r="S17" s="7"/>
      <c r="T17" s="7"/>
      <c r="U17" s="7"/>
      <c r="V17" s="7"/>
      <c r="W17" s="7"/>
      <c r="X17" s="7"/>
      <c r="Y17" s="7"/>
      <c r="Z17" s="7"/>
      <c r="AA17" s="7"/>
      <c r="AB17" s="7"/>
    </row>
    <row r="18">
      <c r="A18" s="7"/>
      <c r="B18" s="7"/>
      <c r="C18" s="7"/>
      <c r="D18" s="7"/>
      <c r="E18" s="7"/>
      <c r="F18" s="7"/>
      <c r="G18" s="7"/>
      <c r="H18" s="7"/>
      <c r="I18" s="7"/>
      <c r="J18" s="7"/>
      <c r="K18" s="7"/>
      <c r="L18" s="7"/>
      <c r="M18" s="7"/>
      <c r="N18" s="7"/>
      <c r="O18" s="7"/>
      <c r="P18" s="7"/>
      <c r="Q18" s="7"/>
      <c r="R18" s="7"/>
      <c r="S18" s="7"/>
      <c r="T18" s="7"/>
      <c r="U18" s="7"/>
      <c r="V18" s="7"/>
      <c r="W18" s="7"/>
      <c r="X18" s="7"/>
      <c r="Y18" s="7"/>
      <c r="Z18" s="7"/>
      <c r="AA18" s="7"/>
      <c r="AB18" s="7"/>
    </row>
    <row r="19">
      <c r="A19" s="7"/>
      <c r="B19" s="7"/>
      <c r="C19" s="7"/>
      <c r="D19" s="7"/>
      <c r="E19" s="7"/>
      <c r="F19" s="7"/>
      <c r="G19" s="7"/>
      <c r="H19" s="7"/>
      <c r="I19" s="7"/>
      <c r="J19" s="7"/>
      <c r="K19" s="7"/>
      <c r="L19" s="7"/>
      <c r="M19" s="7"/>
      <c r="N19" s="7"/>
      <c r="O19" s="7"/>
      <c r="P19" s="7"/>
      <c r="Q19" s="7"/>
      <c r="R19" s="7"/>
      <c r="S19" s="7"/>
      <c r="T19" s="7"/>
      <c r="U19" s="7"/>
      <c r="V19" s="7"/>
      <c r="W19" s="7"/>
      <c r="X19" s="7"/>
      <c r="Y19" s="7"/>
      <c r="Z19" s="7"/>
      <c r="AA19" s="7"/>
      <c r="AB19" s="7"/>
    </row>
    <row r="20">
      <c r="A20" s="7"/>
      <c r="B20" s="7"/>
      <c r="C20" s="7"/>
      <c r="D20" s="7"/>
      <c r="E20" s="7"/>
      <c r="F20" s="7"/>
      <c r="G20" s="7"/>
      <c r="H20" s="7"/>
      <c r="I20" s="7"/>
      <c r="J20" s="7"/>
      <c r="K20" s="7"/>
      <c r="L20" s="7"/>
      <c r="M20" s="7"/>
      <c r="N20" s="7"/>
      <c r="O20" s="7"/>
      <c r="P20" s="7"/>
      <c r="Q20" s="7"/>
      <c r="R20" s="7"/>
      <c r="S20" s="7"/>
      <c r="T20" s="7"/>
      <c r="U20" s="7"/>
      <c r="V20" s="7"/>
      <c r="W20" s="7"/>
      <c r="X20" s="7"/>
      <c r="Y20" s="7"/>
      <c r="Z20" s="7"/>
      <c r="AA20" s="7"/>
      <c r="AB20" s="7"/>
    </row>
    <row r="21">
      <c r="A21" s="7"/>
      <c r="B21" s="7"/>
      <c r="C21" s="7"/>
      <c r="D21" s="7"/>
      <c r="E21" s="7"/>
      <c r="F21" s="7"/>
      <c r="G21" s="7"/>
      <c r="H21" s="7"/>
      <c r="I21" s="7"/>
      <c r="J21" s="7"/>
      <c r="K21" s="7"/>
      <c r="L21" s="7"/>
      <c r="M21" s="7"/>
      <c r="N21" s="7"/>
      <c r="O21" s="7"/>
      <c r="P21" s="7"/>
      <c r="Q21" s="7"/>
      <c r="R21" s="7"/>
      <c r="S21" s="7"/>
      <c r="T21" s="7"/>
      <c r="U21" s="7"/>
      <c r="V21" s="7"/>
      <c r="W21" s="7"/>
      <c r="X21" s="7"/>
      <c r="Y21" s="7"/>
      <c r="Z21" s="7"/>
      <c r="AA21" s="7"/>
      <c r="AB21" s="7"/>
    </row>
    <row r="22">
      <c r="A22" s="7"/>
      <c r="B22" s="7"/>
      <c r="C22" s="7"/>
      <c r="D22" s="7"/>
      <c r="E22" s="7"/>
      <c r="F22" s="7"/>
      <c r="G22" s="7"/>
      <c r="H22" s="7"/>
      <c r="I22" s="7"/>
      <c r="J22" s="7"/>
      <c r="K22" s="7"/>
      <c r="L22" s="7"/>
      <c r="M22" s="7"/>
      <c r="N22" s="7"/>
      <c r="O22" s="7"/>
      <c r="P22" s="7"/>
      <c r="Q22" s="7"/>
      <c r="R22" s="7"/>
      <c r="S22" s="7"/>
      <c r="T22" s="7"/>
      <c r="U22" s="7"/>
      <c r="V22" s="7"/>
      <c r="W22" s="7"/>
      <c r="X22" s="7"/>
      <c r="Y22" s="7"/>
      <c r="Z22" s="7"/>
      <c r="AA22" s="7"/>
      <c r="AB22" s="7"/>
    </row>
    <row r="23">
      <c r="A23" s="7"/>
      <c r="B23" s="7"/>
      <c r="C23" s="7"/>
      <c r="D23" s="7"/>
      <c r="E23" s="7"/>
      <c r="F23" s="7"/>
      <c r="G23" s="7"/>
      <c r="H23" s="7"/>
      <c r="I23" s="7"/>
      <c r="J23" s="7"/>
      <c r="K23" s="7"/>
      <c r="L23" s="7"/>
      <c r="M23" s="7"/>
      <c r="N23" s="7"/>
      <c r="O23" s="7"/>
      <c r="P23" s="7"/>
      <c r="Q23" s="7"/>
      <c r="R23" s="7"/>
      <c r="S23" s="7"/>
      <c r="T23" s="7"/>
      <c r="U23" s="7"/>
      <c r="V23" s="7"/>
      <c r="W23" s="7"/>
      <c r="X23" s="7"/>
      <c r="Y23" s="7"/>
      <c r="Z23" s="7"/>
      <c r="AA23" s="7"/>
      <c r="AB23" s="7"/>
    </row>
    <row r="24">
      <c r="A24" s="7"/>
      <c r="B24" s="7"/>
      <c r="C24" s="7"/>
      <c r="D24" s="7"/>
      <c r="E24" s="7"/>
      <c r="F24" s="7"/>
      <c r="G24" s="7"/>
      <c r="H24" s="7"/>
      <c r="I24" s="7"/>
      <c r="J24" s="7"/>
      <c r="K24" s="7"/>
      <c r="L24" s="7"/>
      <c r="M24" s="7"/>
      <c r="N24" s="7"/>
      <c r="O24" s="7"/>
      <c r="P24" s="7"/>
      <c r="Q24" s="7"/>
      <c r="R24" s="7"/>
      <c r="S24" s="7"/>
      <c r="T24" s="7"/>
      <c r="U24" s="7"/>
      <c r="V24" s="7"/>
      <c r="W24" s="7"/>
      <c r="X24" s="7"/>
      <c r="Y24" s="7"/>
      <c r="Z24" s="7"/>
      <c r="AA24" s="7"/>
      <c r="AB24" s="7"/>
    </row>
    <row r="25">
      <c r="A25" s="7"/>
      <c r="B25" s="7"/>
      <c r="C25" s="7"/>
      <c r="D25" s="7"/>
      <c r="E25" s="7"/>
      <c r="F25" s="7"/>
      <c r="G25" s="7"/>
      <c r="H25" s="7"/>
      <c r="I25" s="7"/>
      <c r="J25" s="7"/>
      <c r="K25" s="7"/>
      <c r="L25" s="7"/>
      <c r="M25" s="7"/>
      <c r="N25" s="7"/>
      <c r="O25" s="7"/>
      <c r="P25" s="7"/>
      <c r="Q25" s="7"/>
      <c r="R25" s="7"/>
      <c r="S25" s="7"/>
      <c r="T25" s="7"/>
      <c r="U25" s="7"/>
      <c r="V25" s="7"/>
      <c r="W25" s="7"/>
      <c r="X25" s="7"/>
      <c r="Y25" s="7"/>
      <c r="Z25" s="7"/>
      <c r="AA25" s="7"/>
      <c r="AB25" s="7"/>
    </row>
    <row r="26">
      <c r="A26" s="7"/>
      <c r="B26" s="7"/>
      <c r="C26" s="7"/>
      <c r="D26" s="7"/>
      <c r="E26" s="7"/>
      <c r="F26" s="7"/>
      <c r="G26" s="7"/>
      <c r="H26" s="7"/>
      <c r="I26" s="7"/>
      <c r="J26" s="7"/>
      <c r="K26" s="7"/>
      <c r="L26" s="7"/>
      <c r="M26" s="7"/>
      <c r="N26" s="7"/>
      <c r="O26" s="7"/>
      <c r="P26" s="7"/>
      <c r="Q26" s="7"/>
      <c r="R26" s="7"/>
      <c r="S26" s="7"/>
      <c r="T26" s="7"/>
      <c r="U26" s="7"/>
      <c r="V26" s="7"/>
      <c r="W26" s="7"/>
      <c r="X26" s="7"/>
      <c r="Y26" s="7"/>
      <c r="Z26" s="7"/>
      <c r="AA26" s="7"/>
      <c r="AB26" s="7"/>
    </row>
    <row r="27">
      <c r="A27" s="7"/>
      <c r="B27" s="7"/>
      <c r="C27" s="7"/>
      <c r="D27" s="7"/>
      <c r="E27" s="7"/>
      <c r="F27" s="7"/>
      <c r="G27" s="7"/>
      <c r="H27" s="7"/>
      <c r="I27" s="7"/>
      <c r="J27" s="7"/>
      <c r="K27" s="7"/>
      <c r="L27" s="7"/>
      <c r="M27" s="7"/>
      <c r="N27" s="7"/>
      <c r="O27" s="7"/>
      <c r="P27" s="7"/>
      <c r="Q27" s="7"/>
      <c r="R27" s="7"/>
      <c r="S27" s="7"/>
      <c r="T27" s="7"/>
      <c r="U27" s="7"/>
      <c r="V27" s="7"/>
      <c r="W27" s="7"/>
      <c r="X27" s="7"/>
      <c r="Y27" s="7"/>
      <c r="Z27" s="7"/>
      <c r="AA27" s="7"/>
      <c r="AB27" s="7"/>
    </row>
    <row r="28">
      <c r="A28" s="7"/>
      <c r="B28" s="7"/>
      <c r="C28" s="7"/>
      <c r="D28" s="7"/>
      <c r="E28" s="7"/>
      <c r="F28" s="7"/>
      <c r="G28" s="7"/>
      <c r="H28" s="7"/>
      <c r="I28" s="7"/>
      <c r="J28" s="7"/>
      <c r="K28" s="7"/>
      <c r="L28" s="7"/>
      <c r="M28" s="7"/>
      <c r="N28" s="7"/>
      <c r="O28" s="7"/>
      <c r="P28" s="7"/>
      <c r="Q28" s="7"/>
      <c r="R28" s="7"/>
      <c r="S28" s="7"/>
      <c r="T28" s="7"/>
      <c r="U28" s="7"/>
      <c r="V28" s="7"/>
      <c r="W28" s="7"/>
      <c r="X28" s="7"/>
      <c r="Y28" s="7"/>
      <c r="Z28" s="7"/>
      <c r="AA28" s="7"/>
      <c r="AB28" s="7"/>
    </row>
    <row r="29">
      <c r="A29" s="7"/>
      <c r="B29" s="7"/>
      <c r="C29" s="7"/>
      <c r="D29" s="7"/>
      <c r="E29" s="7"/>
      <c r="F29" s="7"/>
      <c r="G29" s="7"/>
      <c r="H29" s="7"/>
      <c r="I29" s="7"/>
      <c r="J29" s="7"/>
      <c r="K29" s="7"/>
      <c r="L29" s="7"/>
      <c r="M29" s="7"/>
      <c r="N29" s="7"/>
      <c r="O29" s="7"/>
      <c r="P29" s="7"/>
      <c r="Q29" s="7"/>
      <c r="R29" s="7"/>
      <c r="S29" s="7"/>
      <c r="T29" s="7"/>
      <c r="U29" s="7"/>
      <c r="V29" s="7"/>
      <c r="W29" s="7"/>
      <c r="X29" s="7"/>
      <c r="Y29" s="7"/>
      <c r="Z29" s="7"/>
      <c r="AA29" s="7"/>
      <c r="AB29" s="7"/>
    </row>
    <row r="30">
      <c r="A30" s="7"/>
      <c r="B30" s="7"/>
      <c r="C30" s="7"/>
      <c r="D30" s="7"/>
      <c r="E30" s="7"/>
      <c r="F30" s="7"/>
      <c r="G30" s="7"/>
      <c r="H30" s="7"/>
      <c r="I30" s="7"/>
      <c r="J30" s="7"/>
      <c r="K30" s="7"/>
      <c r="L30" s="7"/>
      <c r="M30" s="7"/>
      <c r="N30" s="7"/>
      <c r="O30" s="7"/>
      <c r="P30" s="7"/>
      <c r="Q30" s="7"/>
      <c r="R30" s="7"/>
      <c r="S30" s="7"/>
      <c r="T30" s="7"/>
      <c r="U30" s="7"/>
      <c r="V30" s="7"/>
      <c r="W30" s="7"/>
      <c r="X30" s="7"/>
      <c r="Y30" s="7"/>
      <c r="Z30" s="7"/>
      <c r="AA30" s="7"/>
      <c r="AB30" s="7"/>
    </row>
    <row r="31">
      <c r="A31" s="7"/>
      <c r="B31" s="7"/>
      <c r="C31" s="7"/>
      <c r="D31" s="7"/>
      <c r="E31" s="7"/>
      <c r="F31" s="7"/>
      <c r="G31" s="7"/>
      <c r="H31" s="7"/>
      <c r="I31" s="7"/>
      <c r="J31" s="7"/>
      <c r="K31" s="7"/>
      <c r="L31" s="7"/>
      <c r="M31" s="7"/>
      <c r="N31" s="7"/>
      <c r="O31" s="7"/>
      <c r="P31" s="7"/>
      <c r="Q31" s="7"/>
      <c r="R31" s="7"/>
      <c r="S31" s="7"/>
      <c r="T31" s="7"/>
      <c r="U31" s="7"/>
      <c r="V31" s="7"/>
      <c r="W31" s="7"/>
      <c r="X31" s="7"/>
      <c r="Y31" s="7"/>
      <c r="Z31" s="7"/>
      <c r="AA31" s="7"/>
      <c r="AB31" s="7"/>
    </row>
    <row r="32">
      <c r="A32" s="7"/>
      <c r="B32" s="7"/>
      <c r="C32" s="7"/>
      <c r="D32" s="7"/>
      <c r="E32" s="7"/>
      <c r="F32" s="7"/>
      <c r="G32" s="7"/>
      <c r="H32" s="7"/>
      <c r="I32" s="7"/>
      <c r="J32" s="7"/>
      <c r="K32" s="7"/>
      <c r="L32" s="7"/>
      <c r="M32" s="7"/>
      <c r="N32" s="7"/>
      <c r="O32" s="7"/>
      <c r="P32" s="7"/>
      <c r="Q32" s="7"/>
      <c r="R32" s="7"/>
      <c r="S32" s="7"/>
      <c r="T32" s="7"/>
      <c r="U32" s="7"/>
      <c r="V32" s="7"/>
      <c r="W32" s="7"/>
      <c r="X32" s="7"/>
      <c r="Y32" s="7"/>
      <c r="Z32" s="7"/>
      <c r="AA32" s="7"/>
      <c r="AB32" s="7"/>
    </row>
    <row r="33">
      <c r="A33" s="7"/>
      <c r="B33" s="7"/>
      <c r="C33" s="7"/>
      <c r="D33" s="7"/>
      <c r="E33" s="7"/>
      <c r="F33" s="7"/>
      <c r="G33" s="7"/>
      <c r="H33" s="7"/>
      <c r="I33" s="7"/>
      <c r="J33" s="7"/>
      <c r="K33" s="7"/>
      <c r="L33" s="7"/>
      <c r="M33" s="7"/>
      <c r="N33" s="7"/>
      <c r="O33" s="7"/>
      <c r="P33" s="7"/>
      <c r="Q33" s="7"/>
      <c r="R33" s="7"/>
      <c r="S33" s="7"/>
      <c r="T33" s="7"/>
      <c r="U33" s="7"/>
      <c r="V33" s="7"/>
      <c r="W33" s="7"/>
      <c r="X33" s="7"/>
      <c r="Y33" s="7"/>
      <c r="Z33" s="7"/>
      <c r="AA33" s="7"/>
      <c r="AB33" s="7"/>
    </row>
    <row r="34">
      <c r="A34" s="7"/>
      <c r="B34" s="7"/>
      <c r="C34" s="7"/>
      <c r="D34" s="7"/>
      <c r="E34" s="7"/>
      <c r="F34" s="7"/>
      <c r="G34" s="7"/>
      <c r="H34" s="7"/>
      <c r="I34" s="7"/>
      <c r="J34" s="7"/>
      <c r="K34" s="7"/>
      <c r="L34" s="7"/>
      <c r="M34" s="7"/>
      <c r="N34" s="7"/>
      <c r="O34" s="7"/>
      <c r="P34" s="7"/>
      <c r="Q34" s="7"/>
      <c r="R34" s="7"/>
      <c r="S34" s="7"/>
      <c r="T34" s="7"/>
      <c r="U34" s="7"/>
      <c r="V34" s="7"/>
      <c r="W34" s="7"/>
      <c r="X34" s="7"/>
      <c r="Y34" s="7"/>
      <c r="Z34" s="7"/>
      <c r="AA34" s="7"/>
      <c r="AB34" s="7"/>
    </row>
    <row r="35">
      <c r="A35" s="7"/>
      <c r="B35" s="7"/>
      <c r="C35" s="7"/>
      <c r="D35" s="7"/>
      <c r="E35" s="7"/>
      <c r="F35" s="7"/>
      <c r="G35" s="7"/>
      <c r="H35" s="7"/>
      <c r="I35" s="7"/>
      <c r="J35" s="7"/>
      <c r="K35" s="7"/>
      <c r="L35" s="7"/>
      <c r="M35" s="7"/>
      <c r="N35" s="7"/>
      <c r="O35" s="7"/>
      <c r="P35" s="7"/>
      <c r="Q35" s="7"/>
      <c r="R35" s="7"/>
      <c r="S35" s="7"/>
      <c r="T35" s="7"/>
      <c r="U35" s="7"/>
      <c r="V35" s="7"/>
      <c r="W35" s="7"/>
      <c r="X35" s="7"/>
      <c r="Y35" s="7"/>
      <c r="Z35" s="7"/>
      <c r="AA35" s="7"/>
      <c r="AB35" s="7"/>
    </row>
    <row r="36">
      <c r="A36" s="7"/>
      <c r="B36" s="7"/>
      <c r="C36" s="7"/>
      <c r="D36" s="7"/>
      <c r="E36" s="7"/>
      <c r="F36" s="7"/>
      <c r="G36" s="7"/>
      <c r="H36" s="7"/>
      <c r="I36" s="7"/>
      <c r="J36" s="7"/>
      <c r="K36" s="7"/>
      <c r="L36" s="7"/>
      <c r="M36" s="7"/>
      <c r="N36" s="7"/>
      <c r="O36" s="7"/>
      <c r="P36" s="7"/>
      <c r="Q36" s="7"/>
      <c r="R36" s="7"/>
      <c r="S36" s="7"/>
      <c r="T36" s="7"/>
      <c r="U36" s="7"/>
      <c r="V36" s="7"/>
      <c r="W36" s="7"/>
      <c r="X36" s="7"/>
      <c r="Y36" s="7"/>
      <c r="Z36" s="7"/>
      <c r="AA36" s="7"/>
      <c r="AB36" s="7"/>
    </row>
    <row r="37">
      <c r="A37" s="7"/>
      <c r="B37" s="7"/>
      <c r="C37" s="7"/>
      <c r="D37" s="7"/>
      <c r="E37" s="7"/>
      <c r="F37" s="7"/>
      <c r="G37" s="7"/>
      <c r="H37" s="7"/>
      <c r="I37" s="7"/>
      <c r="J37" s="7"/>
      <c r="K37" s="7"/>
      <c r="L37" s="7"/>
      <c r="M37" s="7"/>
      <c r="N37" s="7"/>
      <c r="O37" s="7"/>
      <c r="P37" s="7"/>
      <c r="Q37" s="7"/>
      <c r="R37" s="7"/>
      <c r="S37" s="7"/>
      <c r="T37" s="7"/>
      <c r="U37" s="7"/>
      <c r="V37" s="7"/>
      <c r="W37" s="7"/>
      <c r="X37" s="7"/>
      <c r="Y37" s="7"/>
      <c r="Z37" s="7"/>
      <c r="AA37" s="7"/>
      <c r="AB37" s="7"/>
    </row>
    <row r="38">
      <c r="A38" s="7"/>
      <c r="B38" s="7"/>
      <c r="C38" s="7"/>
      <c r="D38" s="7"/>
      <c r="E38" s="7"/>
      <c r="F38" s="7"/>
      <c r="G38" s="7"/>
      <c r="H38" s="7"/>
      <c r="I38" s="7"/>
      <c r="J38" s="7"/>
      <c r="K38" s="7"/>
      <c r="L38" s="7"/>
      <c r="M38" s="7"/>
      <c r="N38" s="7"/>
      <c r="O38" s="7"/>
      <c r="P38" s="7"/>
      <c r="Q38" s="7"/>
      <c r="R38" s="7"/>
      <c r="S38" s="7"/>
      <c r="T38" s="7"/>
      <c r="U38" s="7"/>
      <c r="V38" s="7"/>
      <c r="W38" s="7"/>
      <c r="X38" s="7"/>
      <c r="Y38" s="7"/>
      <c r="Z38" s="7"/>
      <c r="AA38" s="7"/>
      <c r="AB38" s="7"/>
    </row>
    <row r="39">
      <c r="A39" s="7"/>
      <c r="B39" s="7"/>
      <c r="C39" s="7"/>
      <c r="D39" s="7"/>
      <c r="E39" s="7"/>
      <c r="F39" s="7"/>
      <c r="G39" s="7"/>
      <c r="H39" s="7"/>
      <c r="I39" s="7"/>
      <c r="J39" s="7"/>
      <c r="K39" s="7"/>
      <c r="L39" s="7"/>
      <c r="M39" s="7"/>
      <c r="N39" s="7"/>
      <c r="O39" s="7"/>
      <c r="P39" s="7"/>
      <c r="Q39" s="7"/>
      <c r="R39" s="7"/>
      <c r="S39" s="7"/>
      <c r="T39" s="7"/>
      <c r="U39" s="7"/>
      <c r="V39" s="7"/>
      <c r="W39" s="7"/>
      <c r="X39" s="7"/>
      <c r="Y39" s="7"/>
      <c r="Z39" s="7"/>
      <c r="AA39" s="7"/>
      <c r="AB39" s="7"/>
    </row>
    <row r="40">
      <c r="A40" s="7"/>
      <c r="B40" s="7"/>
      <c r="C40" s="7"/>
      <c r="D40" s="7"/>
      <c r="E40" s="7"/>
      <c r="F40" s="7"/>
      <c r="G40" s="7"/>
      <c r="H40" s="7"/>
      <c r="I40" s="7"/>
      <c r="J40" s="7"/>
      <c r="K40" s="7"/>
      <c r="L40" s="7"/>
      <c r="M40" s="7"/>
      <c r="N40" s="7"/>
      <c r="O40" s="7"/>
      <c r="P40" s="7"/>
      <c r="Q40" s="7"/>
      <c r="R40" s="7"/>
      <c r="S40" s="7"/>
      <c r="T40" s="7"/>
      <c r="U40" s="7"/>
      <c r="V40" s="7"/>
      <c r="W40" s="7"/>
      <c r="X40" s="7"/>
      <c r="Y40" s="7"/>
      <c r="Z40" s="7"/>
      <c r="AA40" s="7"/>
      <c r="AB40" s="7"/>
    </row>
    <row r="41">
      <c r="A41" s="7"/>
      <c r="B41" s="7"/>
      <c r="C41" s="7"/>
      <c r="D41" s="7"/>
      <c r="E41" s="7"/>
      <c r="F41" s="7"/>
      <c r="G41" s="7"/>
      <c r="H41" s="7"/>
      <c r="I41" s="7"/>
      <c r="J41" s="7"/>
      <c r="K41" s="7"/>
      <c r="L41" s="7"/>
      <c r="M41" s="7"/>
      <c r="N41" s="7"/>
      <c r="O41" s="7"/>
      <c r="P41" s="7"/>
      <c r="Q41" s="7"/>
      <c r="R41" s="7"/>
      <c r="S41" s="7"/>
      <c r="T41" s="7"/>
      <c r="U41" s="7"/>
      <c r="V41" s="7"/>
      <c r="W41" s="7"/>
      <c r="X41" s="7"/>
      <c r="Y41" s="7"/>
      <c r="Z41" s="7"/>
      <c r="AA41" s="7"/>
      <c r="AB41" s="7"/>
    </row>
    <row r="42">
      <c r="A42" s="7"/>
      <c r="B42" s="7"/>
      <c r="C42" s="7"/>
      <c r="D42" s="7"/>
      <c r="E42" s="7"/>
      <c r="F42" s="7"/>
      <c r="G42" s="7"/>
      <c r="H42" s="7"/>
      <c r="I42" s="7"/>
      <c r="J42" s="7"/>
      <c r="K42" s="7"/>
      <c r="L42" s="7"/>
      <c r="M42" s="7"/>
      <c r="N42" s="7"/>
      <c r="O42" s="7"/>
      <c r="P42" s="7"/>
      <c r="Q42" s="7"/>
      <c r="R42" s="7"/>
      <c r="S42" s="7"/>
      <c r="T42" s="7"/>
      <c r="U42" s="7"/>
      <c r="V42" s="7"/>
      <c r="W42" s="7"/>
      <c r="X42" s="7"/>
      <c r="Y42" s="7"/>
      <c r="Z42" s="7"/>
      <c r="AA42" s="7"/>
      <c r="AB42" s="7"/>
    </row>
    <row r="43">
      <c r="A43" s="7"/>
      <c r="B43" s="7"/>
      <c r="C43" s="7"/>
      <c r="D43" s="7"/>
      <c r="E43" s="7"/>
      <c r="F43" s="7"/>
      <c r="G43" s="7"/>
      <c r="H43" s="7"/>
      <c r="I43" s="7"/>
      <c r="J43" s="7"/>
      <c r="K43" s="7"/>
      <c r="L43" s="7"/>
      <c r="M43" s="7"/>
      <c r="N43" s="7"/>
      <c r="O43" s="7"/>
      <c r="P43" s="7"/>
      <c r="Q43" s="7"/>
      <c r="R43" s="7"/>
      <c r="S43" s="7"/>
      <c r="T43" s="7"/>
      <c r="U43" s="7"/>
      <c r="V43" s="7"/>
      <c r="W43" s="7"/>
      <c r="X43" s="7"/>
      <c r="Y43" s="7"/>
      <c r="Z43" s="7"/>
      <c r="AA43" s="7"/>
      <c r="AB43" s="7"/>
    </row>
    <row r="44">
      <c r="A44" s="7"/>
      <c r="B44" s="7"/>
      <c r="C44" s="7"/>
      <c r="D44" s="7"/>
      <c r="E44" s="7"/>
      <c r="F44" s="7"/>
      <c r="G44" s="7"/>
      <c r="H44" s="7"/>
      <c r="I44" s="7"/>
      <c r="J44" s="7"/>
      <c r="K44" s="7"/>
      <c r="L44" s="7"/>
      <c r="M44" s="7"/>
      <c r="N44" s="7"/>
      <c r="O44" s="7"/>
      <c r="P44" s="7"/>
      <c r="Q44" s="7"/>
      <c r="R44" s="7"/>
      <c r="S44" s="7"/>
      <c r="T44" s="7"/>
      <c r="U44" s="7"/>
      <c r="V44" s="7"/>
      <c r="W44" s="7"/>
      <c r="X44" s="7"/>
      <c r="Y44" s="7"/>
      <c r="Z44" s="7"/>
      <c r="AA44" s="7"/>
      <c r="AB44" s="7"/>
    </row>
    <row r="45">
      <c r="A45" s="7"/>
      <c r="B45" s="7"/>
      <c r="C45" s="7"/>
      <c r="D45" s="7"/>
      <c r="E45" s="7"/>
      <c r="F45" s="7"/>
      <c r="G45" s="7"/>
      <c r="H45" s="7"/>
      <c r="I45" s="7"/>
      <c r="J45" s="7"/>
      <c r="K45" s="7"/>
      <c r="L45" s="7"/>
      <c r="M45" s="7"/>
      <c r="N45" s="7"/>
      <c r="O45" s="7"/>
      <c r="P45" s="7"/>
      <c r="Q45" s="7"/>
      <c r="R45" s="7"/>
      <c r="S45" s="7"/>
      <c r="T45" s="7"/>
      <c r="U45" s="7"/>
      <c r="V45" s="7"/>
      <c r="W45" s="7"/>
      <c r="X45" s="7"/>
      <c r="Y45" s="7"/>
      <c r="Z45" s="7"/>
      <c r="AA45" s="7"/>
      <c r="AB45" s="7"/>
    </row>
    <row r="46">
      <c r="A46" s="7"/>
      <c r="B46" s="7"/>
      <c r="C46" s="7"/>
      <c r="D46" s="7"/>
      <c r="E46" s="7"/>
      <c r="F46" s="7"/>
      <c r="G46" s="7"/>
      <c r="H46" s="7"/>
      <c r="I46" s="7"/>
      <c r="J46" s="7"/>
      <c r="K46" s="7"/>
      <c r="L46" s="7"/>
      <c r="M46" s="7"/>
      <c r="N46" s="7"/>
      <c r="O46" s="7"/>
      <c r="P46" s="7"/>
      <c r="Q46" s="7"/>
      <c r="R46" s="7"/>
      <c r="S46" s="7"/>
      <c r="T46" s="7"/>
      <c r="U46" s="7"/>
      <c r="V46" s="7"/>
      <c r="W46" s="7"/>
      <c r="X46" s="7"/>
      <c r="Y46" s="7"/>
      <c r="Z46" s="7"/>
      <c r="AA46" s="7"/>
      <c r="AB46" s="7"/>
    </row>
    <row r="47">
      <c r="A47" s="7"/>
      <c r="B47" s="7"/>
      <c r="C47" s="7"/>
      <c r="D47" s="7"/>
      <c r="E47" s="7"/>
      <c r="F47" s="7"/>
      <c r="G47" s="7"/>
      <c r="H47" s="7"/>
      <c r="I47" s="7"/>
      <c r="J47" s="7"/>
      <c r="K47" s="7"/>
      <c r="L47" s="7"/>
      <c r="M47" s="7"/>
      <c r="N47" s="7"/>
      <c r="O47" s="7"/>
      <c r="P47" s="7"/>
      <c r="Q47" s="7"/>
      <c r="R47" s="7"/>
      <c r="S47" s="7"/>
      <c r="T47" s="7"/>
      <c r="U47" s="7"/>
      <c r="V47" s="7"/>
      <c r="W47" s="7"/>
      <c r="X47" s="7"/>
      <c r="Y47" s="7"/>
      <c r="Z47" s="7"/>
      <c r="AA47" s="7"/>
      <c r="AB47" s="7"/>
    </row>
    <row r="48">
      <c r="A48" s="7"/>
      <c r="B48" s="7"/>
      <c r="C48" s="7"/>
      <c r="D48" s="7"/>
      <c r="E48" s="7"/>
      <c r="F48" s="7"/>
      <c r="G48" s="7"/>
      <c r="H48" s="7"/>
      <c r="I48" s="7"/>
      <c r="J48" s="7"/>
      <c r="K48" s="7"/>
      <c r="L48" s="7"/>
      <c r="M48" s="7"/>
      <c r="N48" s="7"/>
      <c r="O48" s="7"/>
      <c r="P48" s="7"/>
      <c r="Q48" s="7"/>
      <c r="R48" s="7"/>
      <c r="S48" s="7"/>
      <c r="T48" s="7"/>
      <c r="U48" s="7"/>
      <c r="V48" s="7"/>
      <c r="W48" s="7"/>
      <c r="X48" s="7"/>
      <c r="Y48" s="7"/>
      <c r="Z48" s="7"/>
      <c r="AA48" s="7"/>
      <c r="AB48" s="7"/>
    </row>
    <row r="49">
      <c r="A49" s="7"/>
      <c r="B49" s="7"/>
      <c r="C49" s="7"/>
      <c r="D49" s="7"/>
      <c r="E49" s="7"/>
      <c r="F49" s="7"/>
      <c r="G49" s="7"/>
      <c r="H49" s="7"/>
      <c r="I49" s="7"/>
      <c r="J49" s="7"/>
      <c r="K49" s="7"/>
      <c r="L49" s="7"/>
      <c r="M49" s="7"/>
      <c r="N49" s="7"/>
      <c r="O49" s="7"/>
      <c r="P49" s="7"/>
      <c r="Q49" s="7"/>
      <c r="R49" s="7"/>
      <c r="S49" s="7"/>
      <c r="T49" s="7"/>
      <c r="U49" s="7"/>
      <c r="V49" s="7"/>
      <c r="W49" s="7"/>
      <c r="X49" s="7"/>
      <c r="Y49" s="7"/>
      <c r="Z49" s="7"/>
      <c r="AA49" s="7"/>
      <c r="AB49" s="7"/>
    </row>
    <row r="50">
      <c r="A50" s="7"/>
      <c r="B50" s="7"/>
      <c r="C50" s="7"/>
      <c r="D50" s="7"/>
      <c r="E50" s="7"/>
      <c r="F50" s="7"/>
      <c r="G50" s="7"/>
      <c r="H50" s="7"/>
      <c r="I50" s="7"/>
      <c r="J50" s="7"/>
      <c r="K50" s="7"/>
      <c r="L50" s="7"/>
      <c r="M50" s="7"/>
      <c r="N50" s="7"/>
      <c r="O50" s="7"/>
      <c r="P50" s="7"/>
      <c r="Q50" s="7"/>
      <c r="R50" s="7"/>
      <c r="S50" s="7"/>
      <c r="T50" s="7"/>
      <c r="U50" s="7"/>
      <c r="V50" s="7"/>
      <c r="W50" s="7"/>
      <c r="X50" s="7"/>
      <c r="Y50" s="7"/>
      <c r="Z50" s="7"/>
      <c r="AA50" s="7"/>
      <c r="AB50" s="7"/>
    </row>
    <row r="51">
      <c r="A51" s="7"/>
      <c r="B51" s="7"/>
      <c r="C51" s="7"/>
      <c r="D51" s="7"/>
      <c r="E51" s="7"/>
      <c r="F51" s="7"/>
      <c r="G51" s="7"/>
      <c r="H51" s="7"/>
      <c r="I51" s="7"/>
      <c r="J51" s="7"/>
      <c r="K51" s="7"/>
      <c r="L51" s="7"/>
      <c r="M51" s="7"/>
      <c r="N51" s="7"/>
      <c r="O51" s="7"/>
      <c r="P51" s="7"/>
      <c r="Q51" s="7"/>
      <c r="R51" s="7"/>
      <c r="S51" s="7"/>
      <c r="T51" s="7"/>
      <c r="U51" s="7"/>
      <c r="V51" s="7"/>
      <c r="W51" s="7"/>
      <c r="X51" s="7"/>
      <c r="Y51" s="7"/>
      <c r="Z51" s="7"/>
      <c r="AA51" s="7"/>
      <c r="AB51" s="7"/>
    </row>
    <row r="52">
      <c r="A52" s="7"/>
      <c r="B52" s="7"/>
      <c r="C52" s="7"/>
      <c r="D52" s="7"/>
      <c r="E52" s="7"/>
      <c r="F52" s="7"/>
      <c r="G52" s="7"/>
      <c r="H52" s="7"/>
      <c r="I52" s="7"/>
      <c r="J52" s="7"/>
      <c r="K52" s="7"/>
      <c r="L52" s="7"/>
      <c r="M52" s="7"/>
      <c r="N52" s="7"/>
      <c r="O52" s="7"/>
      <c r="P52" s="7"/>
      <c r="Q52" s="7"/>
      <c r="R52" s="7"/>
      <c r="S52" s="7"/>
      <c r="T52" s="7"/>
      <c r="U52" s="7"/>
      <c r="V52" s="7"/>
      <c r="W52" s="7"/>
      <c r="X52" s="7"/>
      <c r="Y52" s="7"/>
      <c r="Z52" s="7"/>
      <c r="AA52" s="7"/>
      <c r="AB52" s="7"/>
    </row>
    <row r="53">
      <c r="A53" s="7"/>
      <c r="B53" s="7"/>
      <c r="C53" s="7"/>
      <c r="D53" s="7"/>
      <c r="E53" s="7"/>
      <c r="F53" s="7"/>
      <c r="G53" s="7"/>
      <c r="H53" s="7"/>
      <c r="I53" s="7"/>
      <c r="J53" s="7"/>
      <c r="K53" s="7"/>
      <c r="L53" s="7"/>
      <c r="M53" s="7"/>
      <c r="N53" s="7"/>
      <c r="O53" s="7"/>
      <c r="P53" s="7"/>
      <c r="Q53" s="7"/>
      <c r="R53" s="7"/>
      <c r="S53" s="7"/>
      <c r="T53" s="7"/>
      <c r="U53" s="7"/>
      <c r="V53" s="7"/>
      <c r="W53" s="7"/>
      <c r="X53" s="7"/>
      <c r="Y53" s="7"/>
      <c r="Z53" s="7"/>
      <c r="AA53" s="7"/>
      <c r="AB53" s="7"/>
    </row>
    <row r="54">
      <c r="A54" s="7"/>
      <c r="B54" s="7"/>
      <c r="C54" s="7"/>
      <c r="D54" s="7"/>
      <c r="E54" s="7"/>
      <c r="F54" s="7"/>
      <c r="G54" s="7"/>
      <c r="H54" s="7"/>
      <c r="I54" s="7"/>
      <c r="J54" s="7"/>
      <c r="K54" s="7"/>
      <c r="L54" s="7"/>
      <c r="M54" s="7"/>
      <c r="N54" s="7"/>
      <c r="O54" s="7"/>
      <c r="P54" s="7"/>
      <c r="Q54" s="7"/>
      <c r="R54" s="7"/>
      <c r="S54" s="7"/>
      <c r="T54" s="7"/>
      <c r="U54" s="7"/>
      <c r="V54" s="7"/>
      <c r="W54" s="7"/>
      <c r="X54" s="7"/>
      <c r="Y54" s="7"/>
      <c r="Z54" s="7"/>
      <c r="AA54" s="7"/>
      <c r="AB54" s="7"/>
    </row>
    <row r="55">
      <c r="A55" s="7"/>
      <c r="B55" s="7"/>
      <c r="C55" s="7"/>
      <c r="D55" s="7"/>
      <c r="E55" s="7"/>
      <c r="F55" s="7"/>
      <c r="G55" s="7"/>
      <c r="H55" s="7"/>
      <c r="I55" s="7"/>
      <c r="J55" s="7"/>
      <c r="K55" s="7"/>
      <c r="L55" s="7"/>
      <c r="M55" s="7"/>
      <c r="N55" s="7"/>
      <c r="O55" s="7"/>
      <c r="P55" s="7"/>
      <c r="Q55" s="7"/>
      <c r="R55" s="7"/>
      <c r="S55" s="7"/>
      <c r="T55" s="7"/>
      <c r="U55" s="7"/>
      <c r="V55" s="7"/>
      <c r="W55" s="7"/>
      <c r="X55" s="7"/>
      <c r="Y55" s="7"/>
      <c r="Z55" s="7"/>
      <c r="AA55" s="7"/>
      <c r="AB55" s="7"/>
    </row>
    <row r="56">
      <c r="A56" s="7"/>
      <c r="B56" s="7"/>
      <c r="C56" s="7"/>
      <c r="D56" s="7"/>
      <c r="E56" s="7"/>
      <c r="F56" s="7"/>
      <c r="G56" s="7"/>
      <c r="H56" s="7"/>
      <c r="I56" s="7"/>
      <c r="J56" s="7"/>
      <c r="K56" s="7"/>
      <c r="L56" s="7"/>
      <c r="M56" s="7"/>
      <c r="N56" s="7"/>
      <c r="O56" s="7"/>
      <c r="P56" s="7"/>
      <c r="Q56" s="7"/>
      <c r="R56" s="7"/>
      <c r="S56" s="7"/>
      <c r="T56" s="7"/>
      <c r="U56" s="7"/>
      <c r="V56" s="7"/>
      <c r="W56" s="7"/>
      <c r="X56" s="7"/>
      <c r="Y56" s="7"/>
      <c r="Z56" s="7"/>
      <c r="AA56" s="7"/>
      <c r="AB56" s="7"/>
    </row>
    <row r="57">
      <c r="A57" s="7"/>
      <c r="B57" s="7"/>
      <c r="C57" s="7"/>
      <c r="D57" s="7"/>
      <c r="E57" s="7"/>
      <c r="F57" s="7"/>
      <c r="G57" s="7"/>
      <c r="H57" s="7"/>
      <c r="I57" s="7"/>
      <c r="J57" s="7"/>
      <c r="K57" s="7"/>
      <c r="L57" s="7"/>
      <c r="M57" s="7"/>
      <c r="N57" s="7"/>
      <c r="O57" s="7"/>
      <c r="P57" s="7"/>
      <c r="Q57" s="7"/>
      <c r="R57" s="7"/>
      <c r="S57" s="7"/>
      <c r="T57" s="7"/>
      <c r="U57" s="7"/>
      <c r="V57" s="7"/>
      <c r="W57" s="7"/>
      <c r="X57" s="7"/>
      <c r="Y57" s="7"/>
      <c r="Z57" s="7"/>
      <c r="AA57" s="7"/>
      <c r="AB57" s="7"/>
    </row>
    <row r="58">
      <c r="A58" s="7"/>
      <c r="B58" s="7"/>
      <c r="C58" s="7"/>
      <c r="D58" s="7"/>
      <c r="E58" s="7"/>
      <c r="F58" s="7"/>
      <c r="G58" s="7"/>
      <c r="H58" s="7"/>
      <c r="I58" s="7"/>
      <c r="J58" s="7"/>
      <c r="K58" s="7"/>
      <c r="L58" s="7"/>
      <c r="M58" s="7"/>
      <c r="N58" s="7"/>
      <c r="O58" s="7"/>
      <c r="P58" s="7"/>
      <c r="Q58" s="7"/>
      <c r="R58" s="7"/>
      <c r="S58" s="7"/>
      <c r="T58" s="7"/>
      <c r="U58" s="7"/>
      <c r="V58" s="7"/>
      <c r="W58" s="7"/>
      <c r="X58" s="7"/>
      <c r="Y58" s="7"/>
      <c r="Z58" s="7"/>
      <c r="AA58" s="7"/>
      <c r="AB58" s="7"/>
    </row>
    <row r="59">
      <c r="A59" s="7"/>
      <c r="B59" s="7"/>
      <c r="C59" s="7"/>
      <c r="D59" s="7"/>
      <c r="E59" s="7"/>
      <c r="F59" s="7"/>
      <c r="G59" s="7"/>
      <c r="H59" s="7"/>
      <c r="I59" s="7"/>
      <c r="J59" s="7"/>
      <c r="K59" s="7"/>
      <c r="L59" s="7"/>
      <c r="M59" s="7"/>
      <c r="N59" s="7"/>
      <c r="O59" s="7"/>
      <c r="P59" s="7"/>
      <c r="Q59" s="7"/>
      <c r="R59" s="7"/>
      <c r="S59" s="7"/>
      <c r="T59" s="7"/>
      <c r="U59" s="7"/>
      <c r="V59" s="7"/>
      <c r="W59" s="7"/>
      <c r="X59" s="7"/>
      <c r="Y59" s="7"/>
      <c r="Z59" s="7"/>
      <c r="AA59" s="7"/>
      <c r="AB59" s="7"/>
    </row>
    <row r="60">
      <c r="A60" s="7"/>
      <c r="B60" s="7"/>
      <c r="C60" s="7"/>
      <c r="D60" s="7"/>
      <c r="E60" s="7"/>
      <c r="F60" s="7"/>
      <c r="G60" s="7"/>
      <c r="H60" s="7"/>
      <c r="I60" s="7"/>
      <c r="J60" s="7"/>
      <c r="K60" s="7"/>
      <c r="L60" s="7"/>
      <c r="M60" s="7"/>
      <c r="N60" s="7"/>
      <c r="O60" s="7"/>
      <c r="P60" s="7"/>
      <c r="Q60" s="7"/>
      <c r="R60" s="7"/>
      <c r="S60" s="7"/>
      <c r="T60" s="7"/>
      <c r="U60" s="7"/>
      <c r="V60" s="7"/>
      <c r="W60" s="7"/>
      <c r="X60" s="7"/>
      <c r="Y60" s="7"/>
      <c r="Z60" s="7"/>
      <c r="AA60" s="7"/>
      <c r="AB60" s="7"/>
    </row>
    <row r="61">
      <c r="A61" s="7"/>
      <c r="B61" s="7"/>
      <c r="C61" s="7"/>
      <c r="D61" s="7"/>
      <c r="E61" s="7"/>
      <c r="F61" s="7"/>
      <c r="G61" s="7"/>
      <c r="H61" s="7"/>
      <c r="I61" s="7"/>
      <c r="J61" s="7"/>
      <c r="K61" s="7"/>
      <c r="L61" s="7"/>
      <c r="M61" s="7"/>
      <c r="N61" s="7"/>
      <c r="O61" s="7"/>
      <c r="P61" s="7"/>
      <c r="Q61" s="7"/>
      <c r="R61" s="7"/>
      <c r="S61" s="7"/>
      <c r="T61" s="7"/>
      <c r="U61" s="7"/>
      <c r="V61" s="7"/>
      <c r="W61" s="7"/>
      <c r="X61" s="7"/>
      <c r="Y61" s="7"/>
      <c r="Z61" s="7"/>
      <c r="AA61" s="7"/>
      <c r="AB61" s="7"/>
    </row>
    <row r="62">
      <c r="A62" s="7"/>
      <c r="B62" s="7"/>
      <c r="C62" s="7"/>
      <c r="D62" s="7"/>
      <c r="E62" s="7"/>
      <c r="F62" s="7"/>
      <c r="G62" s="7"/>
      <c r="H62" s="7"/>
      <c r="I62" s="7"/>
      <c r="J62" s="7"/>
      <c r="K62" s="7"/>
      <c r="L62" s="7"/>
      <c r="M62" s="7"/>
      <c r="N62" s="7"/>
      <c r="O62" s="7"/>
      <c r="P62" s="7"/>
      <c r="Q62" s="7"/>
      <c r="R62" s="7"/>
      <c r="S62" s="7"/>
      <c r="T62" s="7"/>
      <c r="U62" s="7"/>
      <c r="V62" s="7"/>
      <c r="W62" s="7"/>
      <c r="X62" s="7"/>
      <c r="Y62" s="7"/>
      <c r="Z62" s="7"/>
      <c r="AA62" s="7"/>
      <c r="AB62" s="7"/>
    </row>
    <row r="63">
      <c r="A63" s="7"/>
      <c r="B63" s="7"/>
      <c r="C63" s="7"/>
      <c r="D63" s="7"/>
      <c r="E63" s="7"/>
      <c r="F63" s="7"/>
      <c r="G63" s="7"/>
      <c r="H63" s="7"/>
      <c r="I63" s="7"/>
      <c r="J63" s="7"/>
      <c r="K63" s="7"/>
      <c r="L63" s="7"/>
      <c r="M63" s="7"/>
      <c r="N63" s="7"/>
      <c r="O63" s="7"/>
      <c r="P63" s="7"/>
      <c r="Q63" s="7"/>
      <c r="R63" s="7"/>
      <c r="S63" s="7"/>
      <c r="T63" s="7"/>
      <c r="U63" s="7"/>
      <c r="V63" s="7"/>
      <c r="W63" s="7"/>
      <c r="X63" s="7"/>
      <c r="Y63" s="7"/>
      <c r="Z63" s="7"/>
      <c r="AA63" s="7"/>
      <c r="AB63" s="7"/>
    </row>
    <row r="64">
      <c r="A64" s="7"/>
      <c r="B64" s="7"/>
      <c r="C64" s="7"/>
      <c r="D64" s="7"/>
      <c r="E64" s="7"/>
      <c r="F64" s="7"/>
      <c r="G64" s="7"/>
      <c r="H64" s="7"/>
      <c r="I64" s="7"/>
      <c r="J64" s="7"/>
      <c r="K64" s="7"/>
      <c r="L64" s="7"/>
      <c r="M64" s="7"/>
      <c r="N64" s="7"/>
      <c r="O64" s="7"/>
      <c r="P64" s="7"/>
      <c r="Q64" s="7"/>
      <c r="R64" s="7"/>
      <c r="S64" s="7"/>
      <c r="T64" s="7"/>
      <c r="U64" s="7"/>
      <c r="V64" s="7"/>
      <c r="W64" s="7"/>
      <c r="X64" s="7"/>
      <c r="Y64" s="7"/>
      <c r="Z64" s="7"/>
      <c r="AA64" s="7"/>
      <c r="AB64" s="7"/>
    </row>
    <row r="65">
      <c r="A65" s="7"/>
      <c r="B65" s="7"/>
      <c r="C65" s="7"/>
      <c r="D65" s="7"/>
      <c r="E65" s="7"/>
      <c r="F65" s="7"/>
      <c r="G65" s="7"/>
      <c r="H65" s="7"/>
      <c r="I65" s="7"/>
      <c r="J65" s="7"/>
      <c r="K65" s="7"/>
      <c r="L65" s="7"/>
      <c r="M65" s="7"/>
      <c r="N65" s="7"/>
      <c r="O65" s="7"/>
      <c r="P65" s="7"/>
      <c r="Q65" s="7"/>
      <c r="R65" s="7"/>
      <c r="S65" s="7"/>
      <c r="T65" s="7"/>
      <c r="U65" s="7"/>
      <c r="V65" s="7"/>
      <c r="W65" s="7"/>
      <c r="X65" s="7"/>
      <c r="Y65" s="7"/>
      <c r="Z65" s="7"/>
      <c r="AA65" s="7"/>
      <c r="AB65" s="7"/>
    </row>
    <row r="66">
      <c r="A66" s="7"/>
      <c r="B66" s="7"/>
      <c r="C66" s="7"/>
      <c r="D66" s="7"/>
      <c r="E66" s="7"/>
      <c r="F66" s="7"/>
      <c r="G66" s="7"/>
      <c r="H66" s="7"/>
      <c r="I66" s="7"/>
      <c r="J66" s="7"/>
      <c r="K66" s="7"/>
      <c r="L66" s="7"/>
      <c r="M66" s="7"/>
      <c r="N66" s="7"/>
      <c r="O66" s="7"/>
      <c r="P66" s="7"/>
      <c r="Q66" s="7"/>
      <c r="R66" s="7"/>
      <c r="S66" s="7"/>
      <c r="T66" s="7"/>
      <c r="U66" s="7"/>
      <c r="V66" s="7"/>
      <c r="W66" s="7"/>
      <c r="X66" s="7"/>
      <c r="Y66" s="7"/>
      <c r="Z66" s="7"/>
      <c r="AA66" s="7"/>
      <c r="AB66" s="7"/>
    </row>
    <row r="67">
      <c r="A67" s="7"/>
      <c r="B67" s="7"/>
      <c r="C67" s="7"/>
      <c r="D67" s="7"/>
      <c r="E67" s="7"/>
      <c r="F67" s="7"/>
      <c r="G67" s="7"/>
      <c r="H67" s="7"/>
      <c r="I67" s="7"/>
      <c r="J67" s="7"/>
      <c r="K67" s="7"/>
      <c r="L67" s="7"/>
      <c r="M67" s="7"/>
      <c r="N67" s="7"/>
      <c r="O67" s="7"/>
      <c r="P67" s="7"/>
      <c r="Q67" s="7"/>
      <c r="R67" s="7"/>
      <c r="S67" s="7"/>
      <c r="T67" s="7"/>
      <c r="U67" s="7"/>
      <c r="V67" s="7"/>
      <c r="W67" s="7"/>
      <c r="X67" s="7"/>
      <c r="Y67" s="7"/>
      <c r="Z67" s="7"/>
      <c r="AA67" s="7"/>
      <c r="AB67" s="7"/>
    </row>
    <row r="68">
      <c r="A68" s="7"/>
      <c r="B68" s="7"/>
      <c r="C68" s="7"/>
      <c r="D68" s="7"/>
      <c r="E68" s="7"/>
      <c r="F68" s="7"/>
      <c r="G68" s="7"/>
      <c r="H68" s="7"/>
      <c r="I68" s="7"/>
      <c r="J68" s="7"/>
      <c r="K68" s="7"/>
      <c r="L68" s="7"/>
      <c r="M68" s="7"/>
      <c r="N68" s="7"/>
      <c r="O68" s="7"/>
      <c r="P68" s="7"/>
      <c r="Q68" s="7"/>
      <c r="R68" s="7"/>
      <c r="S68" s="7"/>
      <c r="T68" s="7"/>
      <c r="U68" s="7"/>
      <c r="V68" s="7"/>
      <c r="W68" s="7"/>
      <c r="X68" s="7"/>
      <c r="Y68" s="7"/>
      <c r="Z68" s="7"/>
      <c r="AA68" s="7"/>
      <c r="AB68" s="7"/>
    </row>
    <row r="69">
      <c r="A69" s="7"/>
      <c r="B69" s="7"/>
      <c r="C69" s="7"/>
      <c r="D69" s="7"/>
      <c r="E69" s="7"/>
      <c r="F69" s="7"/>
      <c r="G69" s="7"/>
      <c r="H69" s="7"/>
      <c r="I69" s="7"/>
      <c r="J69" s="7"/>
      <c r="K69" s="7"/>
      <c r="L69" s="7"/>
      <c r="M69" s="7"/>
      <c r="N69" s="7"/>
      <c r="O69" s="7"/>
      <c r="P69" s="7"/>
      <c r="Q69" s="7"/>
      <c r="R69" s="7"/>
      <c r="S69" s="7"/>
      <c r="T69" s="7"/>
      <c r="U69" s="7"/>
      <c r="V69" s="7"/>
      <c r="W69" s="7"/>
      <c r="X69" s="7"/>
      <c r="Y69" s="7"/>
      <c r="Z69" s="7"/>
      <c r="AA69" s="7"/>
      <c r="AB69" s="7"/>
    </row>
    <row r="70">
      <c r="A70" s="7"/>
      <c r="B70" s="7"/>
      <c r="C70" s="7"/>
      <c r="D70" s="7"/>
      <c r="E70" s="7"/>
      <c r="F70" s="7"/>
      <c r="G70" s="7"/>
      <c r="H70" s="7"/>
      <c r="I70" s="7"/>
      <c r="J70" s="7"/>
      <c r="K70" s="7"/>
      <c r="L70" s="7"/>
      <c r="M70" s="7"/>
      <c r="N70" s="7"/>
      <c r="O70" s="7"/>
      <c r="P70" s="7"/>
      <c r="Q70" s="7"/>
      <c r="R70" s="7"/>
      <c r="S70" s="7"/>
      <c r="T70" s="7"/>
      <c r="U70" s="7"/>
      <c r="V70" s="7"/>
      <c r="W70" s="7"/>
      <c r="X70" s="7"/>
      <c r="Y70" s="7"/>
      <c r="Z70" s="7"/>
      <c r="AA70" s="7"/>
      <c r="AB70" s="7"/>
    </row>
    <row r="71">
      <c r="A71" s="7"/>
      <c r="B71" s="7"/>
      <c r="C71" s="7"/>
      <c r="D71" s="7"/>
      <c r="E71" s="7"/>
      <c r="F71" s="7"/>
      <c r="G71" s="7"/>
      <c r="H71" s="7"/>
      <c r="I71" s="7"/>
      <c r="J71" s="7"/>
      <c r="K71" s="7"/>
      <c r="L71" s="7"/>
      <c r="M71" s="7"/>
      <c r="N71" s="7"/>
      <c r="O71" s="7"/>
      <c r="P71" s="7"/>
      <c r="Q71" s="7"/>
      <c r="R71" s="7"/>
      <c r="S71" s="7"/>
      <c r="T71" s="7"/>
      <c r="U71" s="7"/>
      <c r="V71" s="7"/>
      <c r="W71" s="7"/>
      <c r="X71" s="7"/>
      <c r="Y71" s="7"/>
      <c r="Z71" s="7"/>
      <c r="AA71" s="7"/>
      <c r="AB71" s="7"/>
    </row>
    <row r="72">
      <c r="A72" s="7"/>
      <c r="B72" s="7"/>
      <c r="C72" s="7"/>
      <c r="D72" s="7"/>
      <c r="E72" s="7"/>
      <c r="F72" s="7"/>
      <c r="G72" s="7"/>
      <c r="H72" s="7"/>
      <c r="I72" s="7"/>
      <c r="J72" s="7"/>
      <c r="K72" s="7"/>
      <c r="L72" s="7"/>
      <c r="M72" s="7"/>
      <c r="N72" s="7"/>
      <c r="O72" s="7"/>
      <c r="P72" s="7"/>
      <c r="Q72" s="7"/>
      <c r="R72" s="7"/>
      <c r="S72" s="7"/>
      <c r="T72" s="7"/>
      <c r="U72" s="7"/>
      <c r="V72" s="7"/>
      <c r="W72" s="7"/>
      <c r="X72" s="7"/>
      <c r="Y72" s="7"/>
      <c r="Z72" s="7"/>
      <c r="AA72" s="7"/>
      <c r="AB72" s="7"/>
    </row>
    <row r="73">
      <c r="A73" s="7"/>
      <c r="B73" s="7"/>
      <c r="C73" s="7"/>
      <c r="D73" s="7"/>
      <c r="E73" s="7"/>
      <c r="F73" s="7"/>
      <c r="G73" s="7"/>
      <c r="H73" s="7"/>
      <c r="I73" s="7"/>
      <c r="J73" s="7"/>
      <c r="K73" s="7"/>
      <c r="L73" s="7"/>
      <c r="M73" s="7"/>
      <c r="N73" s="7"/>
      <c r="O73" s="7"/>
      <c r="P73" s="7"/>
      <c r="Q73" s="7"/>
      <c r="R73" s="7"/>
      <c r="S73" s="7"/>
      <c r="T73" s="7"/>
      <c r="U73" s="7"/>
      <c r="V73" s="7"/>
      <c r="W73" s="7"/>
      <c r="X73" s="7"/>
      <c r="Y73" s="7"/>
      <c r="Z73" s="7"/>
      <c r="AA73" s="7"/>
      <c r="AB73" s="7"/>
    </row>
    <row r="74">
      <c r="A74" s="7"/>
      <c r="B74" s="7"/>
      <c r="C74" s="7"/>
      <c r="D74" s="7"/>
      <c r="E74" s="7"/>
      <c r="F74" s="7"/>
      <c r="G74" s="7"/>
      <c r="H74" s="7"/>
      <c r="I74" s="7"/>
      <c r="J74" s="7"/>
      <c r="K74" s="7"/>
      <c r="L74" s="7"/>
      <c r="M74" s="7"/>
      <c r="N74" s="7"/>
      <c r="O74" s="7"/>
      <c r="P74" s="7"/>
      <c r="Q74" s="7"/>
      <c r="R74" s="7"/>
      <c r="S74" s="7"/>
      <c r="T74" s="7"/>
      <c r="U74" s="7"/>
      <c r="V74" s="7"/>
      <c r="W74" s="7"/>
      <c r="X74" s="7"/>
      <c r="Y74" s="7"/>
      <c r="Z74" s="7"/>
      <c r="AA74" s="7"/>
      <c r="AB74" s="7"/>
    </row>
    <row r="75">
      <c r="A75" s="7"/>
      <c r="B75" s="7"/>
      <c r="C75" s="7"/>
      <c r="D75" s="7"/>
      <c r="E75" s="7"/>
      <c r="F75" s="7"/>
      <c r="G75" s="7"/>
      <c r="H75" s="7"/>
      <c r="I75" s="7"/>
      <c r="J75" s="7"/>
      <c r="K75" s="7"/>
      <c r="L75" s="7"/>
      <c r="M75" s="7"/>
      <c r="N75" s="7"/>
      <c r="O75" s="7"/>
      <c r="P75" s="7"/>
      <c r="Q75" s="7"/>
      <c r="R75" s="7"/>
      <c r="S75" s="7"/>
      <c r="T75" s="7"/>
      <c r="U75" s="7"/>
      <c r="V75" s="7"/>
      <c r="W75" s="7"/>
      <c r="X75" s="7"/>
      <c r="Y75" s="7"/>
      <c r="Z75" s="7"/>
      <c r="AA75" s="7"/>
      <c r="AB75" s="7"/>
    </row>
    <row r="76">
      <c r="A76" s="7"/>
      <c r="B76" s="7"/>
      <c r="C76" s="7"/>
      <c r="D76" s="7"/>
      <c r="E76" s="7"/>
      <c r="F76" s="7"/>
      <c r="G76" s="7"/>
      <c r="H76" s="7"/>
      <c r="I76" s="7"/>
      <c r="J76" s="7"/>
      <c r="K76" s="7"/>
      <c r="L76" s="7"/>
      <c r="M76" s="7"/>
      <c r="N76" s="7"/>
      <c r="O76" s="7"/>
      <c r="P76" s="7"/>
      <c r="Q76" s="7"/>
      <c r="R76" s="7"/>
      <c r="S76" s="7"/>
      <c r="T76" s="7"/>
      <c r="U76" s="7"/>
      <c r="V76" s="7"/>
      <c r="W76" s="7"/>
      <c r="X76" s="7"/>
      <c r="Y76" s="7"/>
      <c r="Z76" s="7"/>
      <c r="AA76" s="7"/>
      <c r="AB76" s="7"/>
    </row>
    <row r="77">
      <c r="A77" s="7"/>
      <c r="B77" s="7"/>
      <c r="C77" s="7"/>
      <c r="D77" s="7"/>
      <c r="E77" s="7"/>
      <c r="F77" s="7"/>
      <c r="G77" s="7"/>
      <c r="H77" s="7"/>
      <c r="I77" s="7"/>
      <c r="J77" s="7"/>
      <c r="K77" s="7"/>
      <c r="L77" s="7"/>
      <c r="M77" s="7"/>
      <c r="N77" s="7"/>
      <c r="O77" s="7"/>
      <c r="P77" s="7"/>
      <c r="Q77" s="7"/>
      <c r="R77" s="7"/>
      <c r="S77" s="7"/>
      <c r="T77" s="7"/>
      <c r="U77" s="7"/>
      <c r="V77" s="7"/>
      <c r="W77" s="7"/>
      <c r="X77" s="7"/>
      <c r="Y77" s="7"/>
      <c r="Z77" s="7"/>
      <c r="AA77" s="7"/>
      <c r="AB77" s="7"/>
    </row>
    <row r="78">
      <c r="A78" s="7"/>
      <c r="B78" s="7"/>
      <c r="C78" s="7"/>
      <c r="D78" s="7"/>
      <c r="E78" s="7"/>
      <c r="F78" s="7"/>
      <c r="G78" s="7"/>
      <c r="H78" s="7"/>
      <c r="I78" s="7"/>
      <c r="J78" s="7"/>
      <c r="K78" s="7"/>
      <c r="L78" s="7"/>
      <c r="M78" s="7"/>
      <c r="N78" s="7"/>
      <c r="O78" s="7"/>
      <c r="P78" s="7"/>
      <c r="Q78" s="7"/>
      <c r="R78" s="7"/>
      <c r="S78" s="7"/>
      <c r="T78" s="7"/>
      <c r="U78" s="7"/>
      <c r="V78" s="7"/>
      <c r="W78" s="7"/>
      <c r="X78" s="7"/>
      <c r="Y78" s="7"/>
      <c r="Z78" s="7"/>
      <c r="AA78" s="7"/>
      <c r="AB78" s="7"/>
    </row>
    <row r="79">
      <c r="A79" s="7"/>
      <c r="B79" s="7"/>
      <c r="C79" s="7"/>
      <c r="D79" s="7"/>
      <c r="E79" s="7"/>
      <c r="F79" s="7"/>
      <c r="G79" s="7"/>
      <c r="H79" s="7"/>
      <c r="I79" s="7"/>
      <c r="J79" s="7"/>
      <c r="K79" s="7"/>
      <c r="L79" s="7"/>
      <c r="M79" s="7"/>
      <c r="N79" s="7"/>
      <c r="O79" s="7"/>
      <c r="P79" s="7"/>
      <c r="Q79" s="7"/>
      <c r="R79" s="7"/>
      <c r="S79" s="7"/>
      <c r="T79" s="7"/>
      <c r="U79" s="7"/>
      <c r="V79" s="7"/>
      <c r="W79" s="7"/>
      <c r="X79" s="7"/>
      <c r="Y79" s="7"/>
      <c r="Z79" s="7"/>
      <c r="AA79" s="7"/>
      <c r="AB79" s="7"/>
    </row>
    <row r="80">
      <c r="A80" s="7"/>
      <c r="B80" s="7"/>
      <c r="C80" s="7"/>
      <c r="D80" s="7"/>
      <c r="E80" s="7"/>
      <c r="F80" s="7"/>
      <c r="G80" s="7"/>
      <c r="H80" s="7"/>
      <c r="I80" s="7"/>
      <c r="J80" s="7"/>
      <c r="K80" s="7"/>
      <c r="L80" s="7"/>
      <c r="M80" s="7"/>
      <c r="N80" s="7"/>
      <c r="O80" s="7"/>
      <c r="P80" s="7"/>
      <c r="Q80" s="7"/>
      <c r="R80" s="7"/>
      <c r="S80" s="7"/>
      <c r="T80" s="7"/>
      <c r="U80" s="7"/>
      <c r="V80" s="7"/>
      <c r="W80" s="7"/>
      <c r="X80" s="7"/>
      <c r="Y80" s="7"/>
      <c r="Z80" s="7"/>
      <c r="AA80" s="7"/>
      <c r="AB80" s="7"/>
    </row>
    <row r="81">
      <c r="A81" s="7"/>
      <c r="B81" s="7"/>
      <c r="C81" s="7"/>
      <c r="D81" s="7"/>
      <c r="E81" s="7"/>
      <c r="F81" s="7"/>
      <c r="G81" s="7"/>
      <c r="H81" s="7"/>
      <c r="I81" s="7"/>
      <c r="J81" s="7"/>
      <c r="K81" s="7"/>
      <c r="L81" s="7"/>
      <c r="M81" s="7"/>
      <c r="N81" s="7"/>
      <c r="O81" s="7"/>
      <c r="P81" s="7"/>
      <c r="Q81" s="7"/>
      <c r="R81" s="7"/>
      <c r="S81" s="7"/>
      <c r="T81" s="7"/>
      <c r="U81" s="7"/>
      <c r="V81" s="7"/>
      <c r="W81" s="7"/>
      <c r="X81" s="7"/>
      <c r="Y81" s="7"/>
      <c r="Z81" s="7"/>
      <c r="AA81" s="7"/>
      <c r="AB81" s="7"/>
    </row>
    <row r="82">
      <c r="A82" s="7"/>
      <c r="B82" s="7"/>
      <c r="C82" s="7"/>
      <c r="D82" s="7"/>
      <c r="E82" s="7"/>
      <c r="F82" s="7"/>
      <c r="G82" s="7"/>
      <c r="H82" s="7"/>
      <c r="I82" s="7"/>
      <c r="J82" s="7"/>
      <c r="K82" s="7"/>
      <c r="L82" s="7"/>
      <c r="M82" s="7"/>
      <c r="N82" s="7"/>
      <c r="O82" s="7"/>
      <c r="P82" s="7"/>
      <c r="Q82" s="7"/>
      <c r="R82" s="7"/>
      <c r="S82" s="7"/>
      <c r="T82" s="7"/>
      <c r="U82" s="7"/>
      <c r="V82" s="7"/>
      <c r="W82" s="7"/>
      <c r="X82" s="7"/>
      <c r="Y82" s="7"/>
      <c r="Z82" s="7"/>
      <c r="AA82" s="7"/>
      <c r="AB82" s="7"/>
    </row>
    <row r="83">
      <c r="A83" s="7"/>
      <c r="B83" s="7"/>
      <c r="C83" s="7"/>
      <c r="D83" s="7"/>
      <c r="E83" s="7"/>
      <c r="F83" s="7"/>
      <c r="G83" s="7"/>
      <c r="H83" s="7"/>
      <c r="I83" s="7"/>
      <c r="J83" s="7"/>
      <c r="K83" s="7"/>
      <c r="L83" s="7"/>
      <c r="M83" s="7"/>
      <c r="N83" s="7"/>
      <c r="O83" s="7"/>
      <c r="P83" s="7"/>
      <c r="Q83" s="7"/>
      <c r="R83" s="7"/>
      <c r="S83" s="7"/>
      <c r="T83" s="7"/>
      <c r="U83" s="7"/>
      <c r="V83" s="7"/>
      <c r="W83" s="7"/>
      <c r="X83" s="7"/>
      <c r="Y83" s="7"/>
      <c r="Z83" s="7"/>
      <c r="AA83" s="7"/>
      <c r="AB83" s="7"/>
    </row>
    <row r="84">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row>
    <row r="85">
      <c r="A85" s="7"/>
      <c r="B85" s="7"/>
      <c r="C85" s="7"/>
      <c r="D85" s="7"/>
      <c r="E85" s="7"/>
      <c r="F85" s="7"/>
      <c r="G85" s="7"/>
      <c r="H85" s="7"/>
      <c r="I85" s="7"/>
      <c r="J85" s="7"/>
      <c r="K85" s="7"/>
      <c r="L85" s="7"/>
      <c r="M85" s="7"/>
      <c r="N85" s="7"/>
      <c r="O85" s="7"/>
      <c r="P85" s="7"/>
      <c r="Q85" s="7"/>
      <c r="R85" s="7"/>
      <c r="S85" s="7"/>
      <c r="T85" s="7"/>
      <c r="U85" s="7"/>
      <c r="V85" s="7"/>
      <c r="W85" s="7"/>
      <c r="X85" s="7"/>
      <c r="Y85" s="7"/>
      <c r="Z85" s="7"/>
      <c r="AA85" s="7"/>
      <c r="AB85" s="7"/>
    </row>
    <row r="86">
      <c r="A86" s="7"/>
      <c r="B86" s="7"/>
      <c r="C86" s="7"/>
      <c r="D86" s="7"/>
      <c r="E86" s="7"/>
      <c r="F86" s="7"/>
      <c r="G86" s="7"/>
      <c r="H86" s="7"/>
      <c r="I86" s="7"/>
      <c r="J86" s="7"/>
      <c r="K86" s="7"/>
      <c r="L86" s="7"/>
      <c r="M86" s="7"/>
      <c r="N86" s="7"/>
      <c r="O86" s="7"/>
      <c r="P86" s="7"/>
      <c r="Q86" s="7"/>
      <c r="R86" s="7"/>
      <c r="S86" s="7"/>
      <c r="T86" s="7"/>
      <c r="U86" s="7"/>
      <c r="V86" s="7"/>
      <c r="W86" s="7"/>
      <c r="X86" s="7"/>
      <c r="Y86" s="7"/>
      <c r="Z86" s="7"/>
      <c r="AA86" s="7"/>
      <c r="AB86" s="7"/>
    </row>
    <row r="87">
      <c r="A87" s="7"/>
      <c r="B87" s="7"/>
      <c r="C87" s="7"/>
      <c r="D87" s="7"/>
      <c r="E87" s="7"/>
      <c r="F87" s="7"/>
      <c r="G87" s="7"/>
      <c r="H87" s="7"/>
      <c r="I87" s="7"/>
      <c r="J87" s="7"/>
      <c r="K87" s="7"/>
      <c r="L87" s="7"/>
      <c r="M87" s="7"/>
      <c r="N87" s="7"/>
      <c r="O87" s="7"/>
      <c r="P87" s="7"/>
      <c r="Q87" s="7"/>
      <c r="R87" s="7"/>
      <c r="S87" s="7"/>
      <c r="T87" s="7"/>
      <c r="U87" s="7"/>
      <c r="V87" s="7"/>
      <c r="W87" s="7"/>
      <c r="X87" s="7"/>
      <c r="Y87" s="7"/>
      <c r="Z87" s="7"/>
      <c r="AA87" s="7"/>
      <c r="AB87" s="7"/>
    </row>
    <row r="88">
      <c r="A88" s="7"/>
      <c r="B88" s="7"/>
      <c r="C88" s="7"/>
      <c r="D88" s="7"/>
      <c r="E88" s="7"/>
      <c r="F88" s="7"/>
      <c r="G88" s="7"/>
      <c r="H88" s="7"/>
      <c r="I88" s="7"/>
      <c r="J88" s="7"/>
      <c r="K88" s="7"/>
      <c r="L88" s="7"/>
      <c r="M88" s="7"/>
      <c r="N88" s="7"/>
      <c r="O88" s="7"/>
      <c r="P88" s="7"/>
      <c r="Q88" s="7"/>
      <c r="R88" s="7"/>
      <c r="S88" s="7"/>
      <c r="T88" s="7"/>
      <c r="U88" s="7"/>
      <c r="V88" s="7"/>
      <c r="W88" s="7"/>
      <c r="X88" s="7"/>
      <c r="Y88" s="7"/>
      <c r="Z88" s="7"/>
      <c r="AA88" s="7"/>
      <c r="AB88" s="7"/>
    </row>
    <row r="89">
      <c r="A89" s="7"/>
      <c r="B89" s="7"/>
      <c r="C89" s="7"/>
      <c r="D89" s="7"/>
      <c r="E89" s="7"/>
      <c r="F89" s="7"/>
      <c r="G89" s="7"/>
      <c r="H89" s="7"/>
      <c r="I89" s="7"/>
      <c r="J89" s="7"/>
      <c r="K89" s="7"/>
      <c r="L89" s="7"/>
      <c r="M89" s="7"/>
      <c r="N89" s="7"/>
      <c r="O89" s="7"/>
      <c r="P89" s="7"/>
      <c r="Q89" s="7"/>
      <c r="R89" s="7"/>
      <c r="S89" s="7"/>
      <c r="T89" s="7"/>
      <c r="U89" s="7"/>
      <c r="V89" s="7"/>
      <c r="W89" s="7"/>
      <c r="X89" s="7"/>
      <c r="Y89" s="7"/>
      <c r="Z89" s="7"/>
      <c r="AA89" s="7"/>
      <c r="AB89" s="7"/>
    </row>
    <row r="90">
      <c r="A90" s="7"/>
      <c r="B90" s="7"/>
      <c r="C90" s="7"/>
      <c r="D90" s="7"/>
      <c r="E90" s="7"/>
      <c r="F90" s="7"/>
      <c r="G90" s="7"/>
      <c r="H90" s="7"/>
      <c r="I90" s="7"/>
      <c r="J90" s="7"/>
      <c r="K90" s="7"/>
      <c r="L90" s="7"/>
      <c r="M90" s="7"/>
      <c r="N90" s="7"/>
      <c r="O90" s="7"/>
      <c r="P90" s="7"/>
      <c r="Q90" s="7"/>
      <c r="R90" s="7"/>
      <c r="S90" s="7"/>
      <c r="T90" s="7"/>
      <c r="U90" s="7"/>
      <c r="V90" s="7"/>
      <c r="W90" s="7"/>
      <c r="X90" s="7"/>
      <c r="Y90" s="7"/>
      <c r="Z90" s="7"/>
      <c r="AA90" s="7"/>
      <c r="AB90" s="7"/>
    </row>
    <row r="91">
      <c r="A91" s="7"/>
      <c r="B91" s="7"/>
      <c r="C91" s="7"/>
      <c r="D91" s="7"/>
      <c r="E91" s="7"/>
      <c r="F91" s="7"/>
      <c r="G91" s="7"/>
      <c r="H91" s="7"/>
      <c r="I91" s="7"/>
      <c r="J91" s="7"/>
      <c r="K91" s="7"/>
      <c r="L91" s="7"/>
      <c r="M91" s="7"/>
      <c r="N91" s="7"/>
      <c r="O91" s="7"/>
      <c r="P91" s="7"/>
      <c r="Q91" s="7"/>
      <c r="R91" s="7"/>
      <c r="S91" s="7"/>
      <c r="T91" s="7"/>
      <c r="U91" s="7"/>
      <c r="V91" s="7"/>
      <c r="W91" s="7"/>
      <c r="X91" s="7"/>
      <c r="Y91" s="7"/>
      <c r="Z91" s="7"/>
      <c r="AA91" s="7"/>
      <c r="AB91" s="7"/>
    </row>
    <row r="92">
      <c r="A92" s="7"/>
      <c r="B92" s="7"/>
      <c r="C92" s="7"/>
      <c r="D92" s="7"/>
      <c r="E92" s="7"/>
      <c r="F92" s="7"/>
      <c r="G92" s="7"/>
      <c r="H92" s="7"/>
      <c r="I92" s="7"/>
      <c r="J92" s="7"/>
      <c r="K92" s="7"/>
      <c r="L92" s="7"/>
      <c r="M92" s="7"/>
      <c r="N92" s="7"/>
      <c r="O92" s="7"/>
      <c r="P92" s="7"/>
      <c r="Q92" s="7"/>
      <c r="R92" s="7"/>
      <c r="S92" s="7"/>
      <c r="T92" s="7"/>
      <c r="U92" s="7"/>
      <c r="V92" s="7"/>
      <c r="W92" s="7"/>
      <c r="X92" s="7"/>
      <c r="Y92" s="7"/>
      <c r="Z92" s="7"/>
      <c r="AA92" s="7"/>
      <c r="AB92" s="7"/>
    </row>
    <row r="93">
      <c r="A93" s="7"/>
      <c r="B93" s="7"/>
      <c r="C93" s="7"/>
      <c r="D93" s="7"/>
      <c r="E93" s="7"/>
      <c r="F93" s="7"/>
      <c r="G93" s="7"/>
      <c r="H93" s="7"/>
      <c r="I93" s="7"/>
      <c r="J93" s="7"/>
      <c r="K93" s="7"/>
      <c r="L93" s="7"/>
      <c r="M93" s="7"/>
      <c r="N93" s="7"/>
      <c r="O93" s="7"/>
      <c r="P93" s="7"/>
      <c r="Q93" s="7"/>
      <c r="R93" s="7"/>
      <c r="S93" s="7"/>
      <c r="T93" s="7"/>
      <c r="U93" s="7"/>
      <c r="V93" s="7"/>
      <c r="W93" s="7"/>
      <c r="X93" s="7"/>
      <c r="Y93" s="7"/>
      <c r="Z93" s="7"/>
      <c r="AA93" s="7"/>
      <c r="AB93" s="7"/>
    </row>
    <row r="94">
      <c r="A94" s="7"/>
      <c r="B94" s="7"/>
      <c r="C94" s="7"/>
      <c r="D94" s="7"/>
      <c r="E94" s="7"/>
      <c r="F94" s="7"/>
      <c r="G94" s="7"/>
      <c r="H94" s="7"/>
      <c r="I94" s="7"/>
      <c r="J94" s="7"/>
      <c r="K94" s="7"/>
      <c r="L94" s="7"/>
      <c r="M94" s="7"/>
      <c r="N94" s="7"/>
      <c r="O94" s="7"/>
      <c r="P94" s="7"/>
      <c r="Q94" s="7"/>
      <c r="R94" s="7"/>
      <c r="S94" s="7"/>
      <c r="T94" s="7"/>
      <c r="U94" s="7"/>
      <c r="V94" s="7"/>
      <c r="W94" s="7"/>
      <c r="X94" s="7"/>
      <c r="Y94" s="7"/>
      <c r="Z94" s="7"/>
      <c r="AA94" s="7"/>
      <c r="AB94" s="7"/>
    </row>
    <row r="95">
      <c r="A95" s="7"/>
      <c r="B95" s="7"/>
      <c r="C95" s="7"/>
      <c r="D95" s="7"/>
      <c r="E95" s="7"/>
      <c r="F95" s="7"/>
      <c r="G95" s="7"/>
      <c r="H95" s="7"/>
      <c r="I95" s="7"/>
      <c r="J95" s="7"/>
      <c r="K95" s="7"/>
      <c r="L95" s="7"/>
      <c r="M95" s="7"/>
      <c r="N95" s="7"/>
      <c r="O95" s="7"/>
      <c r="P95" s="7"/>
      <c r="Q95" s="7"/>
      <c r="R95" s="7"/>
      <c r="S95" s="7"/>
      <c r="T95" s="7"/>
      <c r="U95" s="7"/>
      <c r="V95" s="7"/>
      <c r="W95" s="7"/>
      <c r="X95" s="7"/>
      <c r="Y95" s="7"/>
      <c r="Z95" s="7"/>
      <c r="AA95" s="7"/>
      <c r="AB95" s="7"/>
    </row>
    <row r="96">
      <c r="A96" s="7"/>
      <c r="B96" s="7"/>
      <c r="C96" s="7"/>
      <c r="D96" s="7"/>
      <c r="E96" s="7"/>
      <c r="F96" s="7"/>
      <c r="G96" s="7"/>
      <c r="H96" s="7"/>
      <c r="I96" s="7"/>
      <c r="J96" s="7"/>
      <c r="K96" s="7"/>
      <c r="L96" s="7"/>
      <c r="M96" s="7"/>
      <c r="N96" s="7"/>
      <c r="O96" s="7"/>
      <c r="P96" s="7"/>
      <c r="Q96" s="7"/>
      <c r="R96" s="7"/>
      <c r="S96" s="7"/>
      <c r="T96" s="7"/>
      <c r="U96" s="7"/>
      <c r="V96" s="7"/>
      <c r="W96" s="7"/>
      <c r="X96" s="7"/>
      <c r="Y96" s="7"/>
      <c r="Z96" s="7"/>
      <c r="AA96" s="7"/>
      <c r="AB96" s="7"/>
    </row>
    <row r="97">
      <c r="A97" s="7"/>
      <c r="B97" s="7"/>
      <c r="C97" s="7"/>
      <c r="D97" s="7"/>
      <c r="E97" s="7"/>
      <c r="F97" s="7"/>
      <c r="G97" s="7"/>
      <c r="H97" s="7"/>
      <c r="I97" s="7"/>
      <c r="J97" s="7"/>
      <c r="K97" s="7"/>
      <c r="L97" s="7"/>
      <c r="M97" s="7"/>
      <c r="N97" s="7"/>
      <c r="O97" s="7"/>
      <c r="P97" s="7"/>
      <c r="Q97" s="7"/>
      <c r="R97" s="7"/>
      <c r="S97" s="7"/>
      <c r="T97" s="7"/>
      <c r="U97" s="7"/>
      <c r="V97" s="7"/>
      <c r="W97" s="7"/>
      <c r="X97" s="7"/>
      <c r="Y97" s="7"/>
      <c r="Z97" s="7"/>
      <c r="AA97" s="7"/>
      <c r="AB97" s="7"/>
    </row>
    <row r="98">
      <c r="A98" s="7"/>
      <c r="B98" s="7"/>
      <c r="C98" s="7"/>
      <c r="D98" s="7"/>
      <c r="E98" s="7"/>
      <c r="F98" s="7"/>
      <c r="G98" s="7"/>
      <c r="H98" s="7"/>
      <c r="I98" s="7"/>
      <c r="J98" s="7"/>
      <c r="K98" s="7"/>
      <c r="L98" s="7"/>
      <c r="M98" s="7"/>
      <c r="N98" s="7"/>
      <c r="O98" s="7"/>
      <c r="P98" s="7"/>
      <c r="Q98" s="7"/>
      <c r="R98" s="7"/>
      <c r="S98" s="7"/>
      <c r="T98" s="7"/>
      <c r="U98" s="7"/>
      <c r="V98" s="7"/>
      <c r="W98" s="7"/>
      <c r="X98" s="7"/>
      <c r="Y98" s="7"/>
      <c r="Z98" s="7"/>
      <c r="AA98" s="7"/>
      <c r="AB98" s="7"/>
    </row>
    <row r="99">
      <c r="A99" s="7"/>
      <c r="B99" s="7"/>
      <c r="C99" s="7"/>
      <c r="D99" s="7"/>
      <c r="E99" s="7"/>
      <c r="F99" s="7"/>
      <c r="G99" s="7"/>
      <c r="H99" s="7"/>
      <c r="I99" s="7"/>
      <c r="J99" s="7"/>
      <c r="K99" s="7"/>
      <c r="L99" s="7"/>
      <c r="M99" s="7"/>
      <c r="N99" s="7"/>
      <c r="O99" s="7"/>
      <c r="P99" s="7"/>
      <c r="Q99" s="7"/>
      <c r="R99" s="7"/>
      <c r="S99" s="7"/>
      <c r="T99" s="7"/>
      <c r="U99" s="7"/>
      <c r="V99" s="7"/>
      <c r="W99" s="7"/>
      <c r="X99" s="7"/>
      <c r="Y99" s="7"/>
      <c r="Z99" s="7"/>
      <c r="AA99" s="7"/>
      <c r="AB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c r="AB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c r="AB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c r="AB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c r="AB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c r="AB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c r="AB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c r="AB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c r="AB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c r="AB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c r="AB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c r="AB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c r="AB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c r="AB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c r="AB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c r="AB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c r="AB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c r="AB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c r="AB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c r="AB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c r="AB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c r="AB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c r="AB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c r="AB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c r="AB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c r="AB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c r="AB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c r="AB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c r="AB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c r="AB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c r="AB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c r="AB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c r="AB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c r="AB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c r="AB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c r="AB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c r="AB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c r="AB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c r="AB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c r="AB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c r="AB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c r="AB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c r="AB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c r="AB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c r="AB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c r="AB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c r="AB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c r="AB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c r="AB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c r="AB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c r="AB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c r="AB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c r="AB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c r="AB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c r="AB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c r="AB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c r="AB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c r="AB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c r="AB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c r="AB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c r="AB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c r="AB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c r="AB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c r="AB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c r="AB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c r="AB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c r="AB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c r="AB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c r="AB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c r="AB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c r="AB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c r="AB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c r="AB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c r="AB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c r="AB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c r="AB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c r="AB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c r="AB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c r="AB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c r="AB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c r="AB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c r="AB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c r="AB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c r="AB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c r="AB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c r="AB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c r="AB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c r="AB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c r="AB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c r="AB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c r="AB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c r="AB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c r="AB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c r="AB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c r="AB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c r="AB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c r="AB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c r="AB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c r="AB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c r="AB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c r="AB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c r="AB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c r="AB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c r="AB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c r="AB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c r="AB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c r="AB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c r="AB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c r="AB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c r="AB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c r="AB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c r="AB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c r="AB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c r="AB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c r="AB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c r="AB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c r="AB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c r="AB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c r="AB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c r="AB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c r="AB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c r="AB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c r="AB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c r="AB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c r="AB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c r="AB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c r="AB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c r="AB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c r="AB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c r="AB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c r="AB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c r="AB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c r="AB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c r="AB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c r="AB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c r="AB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c r="AB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c r="AB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c r="AB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c r="AB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c r="AB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c r="AB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c r="AB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c r="AB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c r="AB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c r="AB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c r="AB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c r="AB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c r="AB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c r="AB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c r="AB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c r="AB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c r="AB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c r="AB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c r="AB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c r="AB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c r="AB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c r="AB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c r="AB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c r="AB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c r="AB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c r="AB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c r="AB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c r="AB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c r="AB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c r="AB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c r="AB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c r="AB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c r="AB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c r="AB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c r="AB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c r="AB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c r="AB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c r="AB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c r="AB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c r="AB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c r="AB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c r="AB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c r="AB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c r="AB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c r="AB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c r="AB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c r="AB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c r="AB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c r="AB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c r="AB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c r="AB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c r="AB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c r="AB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c r="AB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c r="AB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c r="AB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c r="AB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c r="AB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c r="AB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c r="AB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c r="AB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c r="AB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c r="AB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c r="AB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c r="AB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c r="AB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c r="AB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c r="AB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c r="AB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c r="AB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c r="AB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c r="AB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c r="AB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c r="AB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c r="AB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c r="AB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c r="AB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c r="AB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c r="AB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c r="AB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c r="AB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c r="AB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c r="AB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c r="AB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c r="AB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c r="AB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c r="AB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c r="AB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c r="AB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c r="AB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c r="AB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c r="AB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c r="AB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c r="AB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c r="AB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c r="AB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c r="AB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c r="AB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c r="AB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c r="AB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c r="AB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c r="AB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c r="AB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c r="AB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c r="AB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c r="AB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c r="AB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c r="AB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c r="AB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c r="AB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c r="AB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c r="AB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c r="AB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c r="AB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c r="AB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c r="AB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c r="AB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c r="AB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c r="AB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c r="AB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c r="AB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c r="AB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c r="AB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c r="AB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c r="AB987" s="7"/>
    </row>
  </sheetData>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7.0"/>
    <col customWidth="1" min="5" max="5" width="35.13"/>
    <col customWidth="1" min="7" max="7" width="21.25"/>
  </cols>
  <sheetData>
    <row r="1">
      <c r="A1" s="6" t="s">
        <v>1651</v>
      </c>
      <c r="B1" s="6" t="s">
        <v>1656</v>
      </c>
      <c r="C1" s="6" t="s">
        <v>1657</v>
      </c>
      <c r="D1" s="6" t="s">
        <v>1658</v>
      </c>
      <c r="E1" s="6" t="s">
        <v>1659</v>
      </c>
      <c r="F1" s="6" t="s">
        <v>39</v>
      </c>
      <c r="G1" s="6" t="s">
        <v>1660</v>
      </c>
      <c r="H1" s="6" t="s">
        <v>6</v>
      </c>
      <c r="I1" s="6" t="s">
        <v>1661</v>
      </c>
      <c r="J1" s="6" t="s">
        <v>1662</v>
      </c>
      <c r="K1" s="6" t="s">
        <v>1663</v>
      </c>
      <c r="L1" s="6" t="s">
        <v>1664</v>
      </c>
      <c r="M1" s="6" t="s">
        <v>1665</v>
      </c>
      <c r="N1" s="6" t="s">
        <v>1666</v>
      </c>
    </row>
    <row r="2">
      <c r="A2" s="6" t="s">
        <v>1667</v>
      </c>
      <c r="B2" s="6" t="s">
        <v>1668</v>
      </c>
      <c r="C2" s="12">
        <v>46055.0</v>
      </c>
      <c r="D2" s="12">
        <v>46058.0</v>
      </c>
      <c r="E2" s="6" t="s">
        <v>1669</v>
      </c>
      <c r="F2" s="6" t="s">
        <v>45</v>
      </c>
      <c r="G2" s="6">
        <v>8.0</v>
      </c>
      <c r="H2" s="6" t="s">
        <v>1670</v>
      </c>
      <c r="I2" s="6" t="s">
        <v>1671</v>
      </c>
      <c r="J2" s="7"/>
      <c r="K2" s="6" t="b">
        <v>0</v>
      </c>
      <c r="L2" s="6"/>
      <c r="M2" s="6"/>
      <c r="N2" s="6"/>
    </row>
    <row r="3">
      <c r="A3" s="6" t="s">
        <v>1672</v>
      </c>
      <c r="B3" s="6" t="s">
        <v>1673</v>
      </c>
      <c r="C3" s="12">
        <v>46076.0</v>
      </c>
      <c r="D3" s="12">
        <v>46080.0</v>
      </c>
      <c r="E3" s="6" t="s">
        <v>1674</v>
      </c>
      <c r="F3" s="6" t="s">
        <v>1675</v>
      </c>
      <c r="G3" s="6" t="s">
        <v>1676</v>
      </c>
      <c r="H3" s="6" t="s">
        <v>1677</v>
      </c>
      <c r="I3" s="6" t="s">
        <v>1678</v>
      </c>
      <c r="J3" s="7"/>
      <c r="K3" s="6"/>
      <c r="L3" s="6"/>
      <c r="M3" s="6" t="s">
        <v>1679</v>
      </c>
      <c r="N3" s="6"/>
    </row>
    <row r="4">
      <c r="A4" s="6"/>
      <c r="B4" s="6"/>
      <c r="C4" s="12"/>
      <c r="D4" s="12"/>
      <c r="E4" s="6"/>
      <c r="F4" s="6"/>
      <c r="G4" s="6"/>
      <c r="H4" s="6"/>
      <c r="I4" s="7"/>
      <c r="J4" s="7"/>
      <c r="K4" s="6"/>
      <c r="L4" s="7"/>
      <c r="M4" s="7"/>
      <c r="N4" s="7"/>
    </row>
    <row r="5">
      <c r="A5" s="6"/>
      <c r="B5" s="6"/>
      <c r="C5" s="12"/>
      <c r="D5" s="12"/>
      <c r="E5" s="6"/>
      <c r="F5" s="6"/>
      <c r="G5" s="7"/>
      <c r="H5" s="6"/>
      <c r="I5" s="7"/>
      <c r="J5" s="7"/>
      <c r="K5" s="6"/>
      <c r="L5" s="7"/>
      <c r="M5" s="7"/>
      <c r="N5" s="7"/>
    </row>
    <row r="6">
      <c r="A6" s="6" t="s">
        <v>1680</v>
      </c>
      <c r="B6" s="6" t="s">
        <v>1681</v>
      </c>
      <c r="C6" s="12">
        <v>46097.0</v>
      </c>
      <c r="D6" s="12">
        <v>46101.0</v>
      </c>
      <c r="E6" s="6" t="s">
        <v>1682</v>
      </c>
      <c r="F6" s="6" t="s">
        <v>105</v>
      </c>
      <c r="G6" s="6" t="s">
        <v>1683</v>
      </c>
      <c r="H6" s="6" t="s">
        <v>1684</v>
      </c>
      <c r="I6" s="6" t="s">
        <v>1685</v>
      </c>
      <c r="J6" s="7"/>
      <c r="K6" s="6" t="b">
        <v>0</v>
      </c>
      <c r="L6" s="7"/>
      <c r="M6" s="7"/>
      <c r="N6" s="7"/>
    </row>
    <row r="7">
      <c r="A7" s="6" t="s">
        <v>1686</v>
      </c>
      <c r="B7" s="6" t="s">
        <v>1687</v>
      </c>
      <c r="C7" s="12">
        <v>46090.0</v>
      </c>
      <c r="D7" s="12">
        <v>46094.0</v>
      </c>
      <c r="E7" s="6" t="s">
        <v>1688</v>
      </c>
      <c r="F7" s="6" t="s">
        <v>105</v>
      </c>
      <c r="G7" s="6" t="s">
        <v>1689</v>
      </c>
      <c r="H7" s="6" t="s">
        <v>1684</v>
      </c>
      <c r="I7" s="6" t="s">
        <v>1690</v>
      </c>
      <c r="J7" s="7"/>
      <c r="K7" s="6" t="b">
        <v>0</v>
      </c>
      <c r="L7" s="7"/>
      <c r="M7" s="7"/>
      <c r="N7" s="7"/>
    </row>
    <row r="8">
      <c r="A8" s="6" t="s">
        <v>1691</v>
      </c>
      <c r="B8" s="6" t="s">
        <v>1692</v>
      </c>
      <c r="C8" s="12">
        <v>46083.0</v>
      </c>
      <c r="D8" s="12">
        <v>46087.0</v>
      </c>
      <c r="E8" s="6" t="s">
        <v>1693</v>
      </c>
      <c r="F8" s="6" t="s">
        <v>105</v>
      </c>
      <c r="G8" s="6" t="s">
        <v>1694</v>
      </c>
      <c r="H8" s="6" t="s">
        <v>1684</v>
      </c>
      <c r="I8" s="6" t="s">
        <v>1695</v>
      </c>
      <c r="J8" s="7"/>
      <c r="K8" s="6" t="b">
        <v>0</v>
      </c>
      <c r="L8" s="7"/>
      <c r="M8" s="7"/>
      <c r="N8" s="7"/>
    </row>
    <row r="9">
      <c r="A9" s="6" t="s">
        <v>1696</v>
      </c>
      <c r="B9" s="6" t="s">
        <v>1697</v>
      </c>
      <c r="C9" s="12">
        <v>46104.0</v>
      </c>
      <c r="D9" s="12">
        <v>46108.0</v>
      </c>
      <c r="E9" s="6" t="s">
        <v>1698</v>
      </c>
      <c r="F9" s="6" t="s">
        <v>1699</v>
      </c>
      <c r="G9" s="6" t="s">
        <v>1700</v>
      </c>
      <c r="H9" s="6" t="s">
        <v>1701</v>
      </c>
      <c r="I9" s="6" t="s">
        <v>1702</v>
      </c>
      <c r="J9" s="7"/>
      <c r="K9" s="6" t="b">
        <v>0</v>
      </c>
      <c r="L9" s="7"/>
      <c r="M9" s="7"/>
      <c r="N9" s="7"/>
    </row>
    <row r="10">
      <c r="A10" s="6" t="s">
        <v>1703</v>
      </c>
      <c r="B10" s="6" t="s">
        <v>1704</v>
      </c>
      <c r="C10" s="12">
        <v>46118.0</v>
      </c>
      <c r="D10" s="12">
        <v>46122.0</v>
      </c>
      <c r="E10" s="6" t="s">
        <v>1705</v>
      </c>
      <c r="F10" s="6" t="s">
        <v>971</v>
      </c>
      <c r="G10" s="6">
        <v>2.5080849E7</v>
      </c>
      <c r="H10" s="6" t="s">
        <v>1670</v>
      </c>
      <c r="I10" s="6" t="s">
        <v>1706</v>
      </c>
      <c r="J10" s="7"/>
      <c r="K10" s="6" t="b">
        <v>0</v>
      </c>
      <c r="L10" s="7"/>
      <c r="M10" s="7"/>
      <c r="N10" s="7"/>
    </row>
    <row r="11">
      <c r="A11" s="6" t="s">
        <v>1707</v>
      </c>
      <c r="B11" s="6" t="s">
        <v>1708</v>
      </c>
      <c r="C11" s="12">
        <v>46148.0</v>
      </c>
      <c r="D11" s="12">
        <v>46150.0</v>
      </c>
      <c r="E11" s="6" t="s">
        <v>1693</v>
      </c>
      <c r="F11" s="6" t="s">
        <v>1709</v>
      </c>
      <c r="G11" s="7"/>
      <c r="H11" s="6" t="s">
        <v>1710</v>
      </c>
      <c r="I11" s="7"/>
      <c r="J11" s="7"/>
      <c r="K11" s="6" t="b">
        <v>0</v>
      </c>
      <c r="L11" s="7"/>
      <c r="M11" s="7"/>
      <c r="N11" s="7"/>
    </row>
    <row r="12">
      <c r="A12" s="6" t="s">
        <v>1711</v>
      </c>
      <c r="B12" s="6" t="s">
        <v>1712</v>
      </c>
      <c r="C12" s="12">
        <v>46153.0</v>
      </c>
      <c r="D12" s="12">
        <v>46158.0</v>
      </c>
      <c r="E12" s="6" t="s">
        <v>1693</v>
      </c>
      <c r="F12" s="6" t="s">
        <v>1713</v>
      </c>
      <c r="G12" s="7"/>
      <c r="H12" s="6" t="s">
        <v>1710</v>
      </c>
      <c r="I12" s="7"/>
      <c r="J12" s="7"/>
      <c r="K12" s="6" t="b">
        <v>0</v>
      </c>
      <c r="L12" s="7"/>
      <c r="M12" s="7"/>
      <c r="N12" s="7"/>
    </row>
    <row r="13">
      <c r="A13" s="6" t="s">
        <v>1714</v>
      </c>
      <c r="B13" s="6" t="s">
        <v>1715</v>
      </c>
      <c r="C13" s="12">
        <v>46160.0</v>
      </c>
      <c r="D13" s="12">
        <v>46165.0</v>
      </c>
      <c r="E13" s="6" t="s">
        <v>1693</v>
      </c>
      <c r="F13" s="6" t="s">
        <v>1716</v>
      </c>
      <c r="G13" s="7"/>
      <c r="H13" s="6" t="s">
        <v>1710</v>
      </c>
      <c r="I13" s="7"/>
      <c r="J13" s="7"/>
      <c r="K13" s="6" t="b">
        <v>0</v>
      </c>
      <c r="L13" s="7"/>
      <c r="M13" s="7"/>
      <c r="N13" s="7"/>
    </row>
    <row r="14">
      <c r="A14" s="6" t="s">
        <v>1717</v>
      </c>
      <c r="B14" s="6" t="s">
        <v>1718</v>
      </c>
      <c r="C14" s="12">
        <v>46167.0</v>
      </c>
      <c r="D14" s="12">
        <v>46168.0</v>
      </c>
      <c r="E14" s="6" t="s">
        <v>1693</v>
      </c>
      <c r="F14" s="6" t="s">
        <v>1719</v>
      </c>
      <c r="G14" s="7"/>
      <c r="H14" s="6" t="s">
        <v>1710</v>
      </c>
      <c r="I14" s="7"/>
      <c r="J14" s="7"/>
      <c r="K14" s="6" t="b">
        <v>0</v>
      </c>
      <c r="L14" s="7"/>
      <c r="M14" s="7"/>
      <c r="N14" s="7"/>
    </row>
    <row r="15">
      <c r="A15" s="6" t="s">
        <v>1720</v>
      </c>
      <c r="B15" s="6" t="s">
        <v>1721</v>
      </c>
      <c r="C15" s="12">
        <v>46147.0</v>
      </c>
      <c r="D15" s="12">
        <v>46151.0</v>
      </c>
      <c r="E15" s="6" t="s">
        <v>1722</v>
      </c>
      <c r="F15" s="6" t="s">
        <v>1723</v>
      </c>
      <c r="G15" s="7"/>
      <c r="H15" s="6" t="s">
        <v>1724</v>
      </c>
      <c r="I15" s="7"/>
      <c r="J15" s="7"/>
      <c r="K15" s="6" t="b">
        <v>0</v>
      </c>
      <c r="L15" s="7"/>
      <c r="M15" s="7"/>
      <c r="N15" s="7"/>
    </row>
    <row r="16">
      <c r="A16" s="6" t="s">
        <v>1725</v>
      </c>
      <c r="B16" s="6" t="s">
        <v>1726</v>
      </c>
      <c r="C16" s="12">
        <v>46153.0</v>
      </c>
      <c r="D16" s="12">
        <v>46157.0</v>
      </c>
      <c r="E16" s="6" t="s">
        <v>1722</v>
      </c>
      <c r="F16" s="6" t="s">
        <v>1727</v>
      </c>
      <c r="G16" s="7"/>
      <c r="H16" s="6" t="s">
        <v>1724</v>
      </c>
      <c r="I16" s="7"/>
      <c r="J16" s="7"/>
      <c r="K16" s="6" t="b">
        <v>0</v>
      </c>
      <c r="L16" s="7"/>
      <c r="M16" s="7"/>
      <c r="N16" s="7"/>
    </row>
    <row r="17">
      <c r="A17" s="6"/>
      <c r="B17" s="6"/>
      <c r="C17" s="12"/>
      <c r="D17" s="12"/>
      <c r="E17" s="6"/>
      <c r="F17" s="6"/>
      <c r="G17" s="7"/>
      <c r="H17" s="7"/>
      <c r="I17" s="7"/>
      <c r="J17" s="7"/>
      <c r="K17" s="6"/>
      <c r="L17" s="7"/>
      <c r="M17" s="7"/>
      <c r="N17" s="7"/>
    </row>
    <row r="18">
      <c r="A18" s="6" t="s">
        <v>1728</v>
      </c>
      <c r="B18" s="6" t="s">
        <v>1729</v>
      </c>
      <c r="C18" s="12">
        <v>46168.0</v>
      </c>
      <c r="D18" s="12">
        <v>46172.0</v>
      </c>
      <c r="E18" s="6" t="s">
        <v>1722</v>
      </c>
      <c r="F18" s="6" t="s">
        <v>1730</v>
      </c>
      <c r="G18" s="7"/>
      <c r="H18" s="6" t="s">
        <v>1724</v>
      </c>
      <c r="I18" s="7"/>
      <c r="J18" s="7"/>
      <c r="K18" s="6" t="b">
        <v>0</v>
      </c>
      <c r="L18" s="7"/>
      <c r="M18" s="7"/>
      <c r="N18" s="7"/>
    </row>
    <row r="19">
      <c r="A19" s="6" t="s">
        <v>1731</v>
      </c>
      <c r="B19" s="6" t="s">
        <v>1732</v>
      </c>
      <c r="C19" s="12">
        <v>46176.0</v>
      </c>
      <c r="D19" s="12">
        <v>46180.0</v>
      </c>
      <c r="E19" s="6" t="s">
        <v>1722</v>
      </c>
      <c r="F19" s="6" t="s">
        <v>1733</v>
      </c>
      <c r="G19" s="7"/>
      <c r="H19" s="6" t="s">
        <v>1724</v>
      </c>
      <c r="I19" s="7"/>
      <c r="J19" s="7"/>
      <c r="K19" s="6" t="b">
        <v>0</v>
      </c>
      <c r="L19" s="7"/>
      <c r="M19" s="7"/>
      <c r="N19" s="7"/>
    </row>
    <row r="20">
      <c r="A20" s="6" t="s">
        <v>1734</v>
      </c>
      <c r="B20" s="6" t="s">
        <v>1735</v>
      </c>
      <c r="C20" s="12">
        <v>46139.0</v>
      </c>
      <c r="D20" s="12">
        <v>46142.0</v>
      </c>
      <c r="E20" s="6" t="s">
        <v>1736</v>
      </c>
      <c r="F20" s="6" t="s">
        <v>433</v>
      </c>
      <c r="G20" s="7"/>
      <c r="H20" s="6" t="s">
        <v>1737</v>
      </c>
      <c r="I20" s="7"/>
      <c r="J20" s="7"/>
      <c r="K20" s="6" t="b">
        <v>0</v>
      </c>
      <c r="L20" s="7"/>
      <c r="M20" s="7"/>
      <c r="N20" s="7"/>
    </row>
    <row r="21">
      <c r="A21" s="6" t="s">
        <v>1738</v>
      </c>
      <c r="B21" s="6" t="s">
        <v>1739</v>
      </c>
      <c r="C21" s="12">
        <v>46125.0</v>
      </c>
      <c r="D21" s="12">
        <v>46129.0</v>
      </c>
      <c r="E21" s="6" t="s">
        <v>1736</v>
      </c>
      <c r="F21" s="6" t="s">
        <v>433</v>
      </c>
      <c r="G21" s="7"/>
      <c r="H21" s="6" t="s">
        <v>1737</v>
      </c>
      <c r="I21" s="7"/>
      <c r="J21" s="7"/>
      <c r="K21" s="6" t="b">
        <v>0</v>
      </c>
      <c r="L21" s="7"/>
      <c r="M21" s="7"/>
      <c r="N21" s="7"/>
    </row>
    <row r="22">
      <c r="A22" s="6" t="s">
        <v>1740</v>
      </c>
      <c r="B22" s="6" t="s">
        <v>1741</v>
      </c>
      <c r="C22" s="12">
        <v>46134.0</v>
      </c>
      <c r="D22" s="12">
        <v>46135.0</v>
      </c>
      <c r="E22" s="6" t="s">
        <v>1693</v>
      </c>
      <c r="F22" s="6" t="s">
        <v>830</v>
      </c>
      <c r="G22" s="7"/>
      <c r="H22" s="6" t="s">
        <v>1710</v>
      </c>
      <c r="I22" s="7"/>
      <c r="J22" s="7"/>
      <c r="K22" s="6" t="b">
        <v>0</v>
      </c>
      <c r="L22" s="7"/>
      <c r="M22" s="7"/>
      <c r="N22" s="7"/>
    </row>
    <row r="23">
      <c r="A23" s="6" t="s">
        <v>1742</v>
      </c>
      <c r="B23" s="6" t="s">
        <v>1743</v>
      </c>
      <c r="C23" s="12">
        <v>46138.0</v>
      </c>
      <c r="D23" s="12">
        <v>46142.0</v>
      </c>
      <c r="E23" s="6" t="s">
        <v>1693</v>
      </c>
      <c r="F23" s="6" t="s">
        <v>202</v>
      </c>
      <c r="G23" s="7"/>
      <c r="H23" s="6" t="s">
        <v>1710</v>
      </c>
      <c r="I23" s="7"/>
      <c r="J23" s="7"/>
      <c r="K23" s="6" t="b">
        <v>0</v>
      </c>
      <c r="L23" s="7"/>
      <c r="M23" s="7"/>
      <c r="N23" s="7"/>
    </row>
    <row r="24">
      <c r="A24" s="6" t="s">
        <v>1744</v>
      </c>
      <c r="B24" s="6" t="s">
        <v>1745</v>
      </c>
      <c r="C24" s="12">
        <v>46129.0</v>
      </c>
      <c r="D24" s="12">
        <v>46129.0</v>
      </c>
      <c r="E24" s="6" t="s">
        <v>1669</v>
      </c>
      <c r="F24" s="6" t="s">
        <v>523</v>
      </c>
      <c r="G24" s="7"/>
      <c r="H24" s="6" t="s">
        <v>1701</v>
      </c>
      <c r="I24" s="7"/>
      <c r="J24" s="7"/>
      <c r="K24" s="6" t="b">
        <v>0</v>
      </c>
      <c r="L24" s="7"/>
      <c r="M24" s="7"/>
      <c r="N24" s="7"/>
    </row>
    <row r="25">
      <c r="A25" s="6" t="s">
        <v>1746</v>
      </c>
      <c r="B25" s="6" t="s">
        <v>1747</v>
      </c>
      <c r="C25" s="12">
        <v>46181.0</v>
      </c>
      <c r="D25" s="12">
        <v>46185.0</v>
      </c>
      <c r="E25" s="6" t="s">
        <v>1748</v>
      </c>
      <c r="F25" s="6" t="s">
        <v>543</v>
      </c>
      <c r="G25" s="7"/>
      <c r="H25" s="6" t="s">
        <v>1737</v>
      </c>
      <c r="I25" s="7"/>
      <c r="J25" s="7"/>
      <c r="K25" s="6" t="b">
        <v>0</v>
      </c>
      <c r="L25" s="7"/>
      <c r="M25" s="7"/>
      <c r="N25" s="7"/>
    </row>
    <row r="26">
      <c r="A26" s="6" t="s">
        <v>1749</v>
      </c>
      <c r="B26" s="6" t="s">
        <v>1750</v>
      </c>
      <c r="C26" s="12">
        <v>46188.0</v>
      </c>
      <c r="D26" s="12">
        <v>46192.0</v>
      </c>
      <c r="E26" s="6" t="s">
        <v>1748</v>
      </c>
      <c r="F26" s="6" t="s">
        <v>543</v>
      </c>
      <c r="G26" s="7"/>
      <c r="H26" s="6" t="s">
        <v>1737</v>
      </c>
      <c r="I26" s="7"/>
      <c r="J26" s="7"/>
      <c r="K26" s="6" t="b">
        <v>0</v>
      </c>
      <c r="L26" s="7"/>
      <c r="M26" s="7"/>
      <c r="N26" s="7"/>
    </row>
    <row r="27">
      <c r="A27" s="6" t="s">
        <v>1751</v>
      </c>
      <c r="B27" s="13" t="s">
        <v>1752</v>
      </c>
      <c r="C27" s="12">
        <v>46202.0</v>
      </c>
      <c r="D27" s="12">
        <v>46206.0</v>
      </c>
      <c r="E27" s="6" t="s">
        <v>1748</v>
      </c>
      <c r="F27" s="7"/>
      <c r="G27" s="7"/>
      <c r="H27" s="6" t="s">
        <v>1737</v>
      </c>
      <c r="I27" s="7"/>
      <c r="J27" s="7"/>
      <c r="K27" s="6" t="b">
        <v>0</v>
      </c>
      <c r="L27" s="7"/>
      <c r="M27" s="7"/>
      <c r="N27" s="7"/>
    </row>
    <row r="28">
      <c r="A28" s="6" t="s">
        <v>1753</v>
      </c>
      <c r="B28" s="6" t="s">
        <v>1754</v>
      </c>
      <c r="C28" s="12">
        <v>46181.0</v>
      </c>
      <c r="D28" s="12">
        <v>46185.0</v>
      </c>
      <c r="E28" s="6" t="s">
        <v>1755</v>
      </c>
      <c r="F28" s="6" t="s">
        <v>45</v>
      </c>
      <c r="G28" s="7"/>
      <c r="H28" s="6" t="s">
        <v>1737</v>
      </c>
      <c r="I28" s="7"/>
      <c r="J28" s="7"/>
      <c r="K28" s="6" t="b">
        <v>0</v>
      </c>
      <c r="L28" s="7"/>
      <c r="M28" s="7"/>
      <c r="N28" s="7"/>
    </row>
    <row r="29">
      <c r="A29" s="6" t="s">
        <v>1756</v>
      </c>
      <c r="B29" s="6" t="s">
        <v>1757</v>
      </c>
      <c r="C29" s="12">
        <v>46188.0</v>
      </c>
      <c r="D29" s="12">
        <v>46192.0</v>
      </c>
      <c r="E29" s="6" t="s">
        <v>1755</v>
      </c>
      <c r="F29" s="6" t="s">
        <v>45</v>
      </c>
      <c r="G29" s="7"/>
      <c r="H29" s="6" t="s">
        <v>1737</v>
      </c>
      <c r="I29" s="7"/>
      <c r="J29" s="7"/>
      <c r="K29" s="6" t="b">
        <v>0</v>
      </c>
      <c r="L29" s="7"/>
      <c r="M29" s="7"/>
      <c r="N29" s="7"/>
    </row>
    <row r="30">
      <c r="A30" s="6" t="s">
        <v>1758</v>
      </c>
      <c r="B30" s="6" t="s">
        <v>1759</v>
      </c>
      <c r="C30" s="12">
        <v>46202.0</v>
      </c>
      <c r="D30" s="12">
        <v>46206.0</v>
      </c>
      <c r="E30" s="6" t="s">
        <v>1755</v>
      </c>
      <c r="F30" s="6" t="s">
        <v>45</v>
      </c>
      <c r="G30" s="7"/>
      <c r="H30" s="6" t="s">
        <v>1737</v>
      </c>
      <c r="I30" s="7"/>
      <c r="J30" s="7"/>
      <c r="K30" s="6" t="b">
        <v>0</v>
      </c>
      <c r="L30" s="7"/>
      <c r="M30" s="7"/>
      <c r="N30" s="7"/>
    </row>
    <row r="31">
      <c r="A31" s="7"/>
      <c r="B31" s="7"/>
      <c r="C31" s="7"/>
      <c r="D31" s="7"/>
      <c r="E31" s="7"/>
      <c r="F31" s="7"/>
      <c r="G31" s="7"/>
      <c r="H31" s="7"/>
      <c r="I31" s="7"/>
      <c r="J31" s="7"/>
      <c r="K31" s="7"/>
      <c r="L31" s="7"/>
      <c r="M31" s="7"/>
      <c r="N31" s="7"/>
    </row>
    <row r="32">
      <c r="A32" s="7"/>
      <c r="B32" s="7"/>
      <c r="C32" s="7"/>
      <c r="D32" s="7"/>
      <c r="E32" s="7"/>
      <c r="F32" s="7"/>
      <c r="G32" s="7"/>
      <c r="H32" s="7"/>
      <c r="I32" s="7"/>
      <c r="J32" s="7"/>
      <c r="K32" s="7"/>
      <c r="L32" s="7"/>
      <c r="M32" s="7"/>
      <c r="N32" s="7"/>
    </row>
    <row r="33">
      <c r="A33" s="7"/>
      <c r="B33" s="7"/>
      <c r="C33" s="7"/>
      <c r="D33" s="7"/>
      <c r="E33" s="7"/>
      <c r="F33" s="7"/>
      <c r="G33" s="7"/>
      <c r="H33" s="7"/>
      <c r="I33" s="7"/>
      <c r="J33" s="7"/>
      <c r="K33" s="7"/>
      <c r="L33" s="7"/>
      <c r="M33" s="7"/>
      <c r="N33" s="7"/>
    </row>
    <row r="34">
      <c r="A34" s="7"/>
      <c r="B34" s="7"/>
      <c r="C34" s="7"/>
      <c r="D34" s="7"/>
      <c r="E34" s="7"/>
      <c r="F34" s="7"/>
      <c r="G34" s="7"/>
      <c r="H34" s="7"/>
      <c r="I34" s="7"/>
      <c r="J34" s="7"/>
      <c r="K34" s="7"/>
      <c r="L34" s="7"/>
      <c r="M34" s="7"/>
      <c r="N34" s="7"/>
    </row>
    <row r="35">
      <c r="A35" s="7"/>
      <c r="B35" s="7"/>
      <c r="C35" s="7"/>
      <c r="D35" s="7"/>
      <c r="E35" s="7"/>
      <c r="F35" s="7"/>
      <c r="G35" s="7"/>
      <c r="H35" s="7"/>
      <c r="I35" s="7"/>
      <c r="J35" s="7"/>
      <c r="K35" s="7"/>
      <c r="L35" s="7"/>
      <c r="M35" s="7"/>
      <c r="N35" s="7"/>
    </row>
    <row r="36">
      <c r="A36" s="7"/>
      <c r="B36" s="7"/>
      <c r="C36" s="7"/>
      <c r="D36" s="7"/>
      <c r="E36" s="7"/>
      <c r="F36" s="7"/>
      <c r="G36" s="7"/>
      <c r="H36" s="7"/>
      <c r="I36" s="7"/>
      <c r="J36" s="7"/>
      <c r="K36" s="7"/>
      <c r="L36" s="7"/>
      <c r="M36" s="7"/>
      <c r="N36" s="7"/>
    </row>
    <row r="37">
      <c r="A37" s="7"/>
      <c r="B37" s="7"/>
      <c r="C37" s="7"/>
      <c r="D37" s="7"/>
      <c r="E37" s="7"/>
      <c r="F37" s="7"/>
      <c r="G37" s="7"/>
      <c r="H37" s="7"/>
      <c r="I37" s="7"/>
      <c r="J37" s="7"/>
      <c r="K37" s="7"/>
      <c r="L37" s="7"/>
      <c r="M37" s="7"/>
      <c r="N37" s="7"/>
    </row>
    <row r="38">
      <c r="A38" s="7"/>
      <c r="B38" s="7"/>
      <c r="C38" s="7"/>
      <c r="D38" s="7"/>
      <c r="E38" s="7"/>
      <c r="F38" s="7"/>
      <c r="G38" s="7"/>
      <c r="H38" s="7"/>
      <c r="I38" s="7"/>
      <c r="J38" s="7"/>
      <c r="K38" s="7"/>
      <c r="L38" s="7"/>
      <c r="M38" s="7"/>
      <c r="N38" s="7"/>
    </row>
    <row r="39">
      <c r="A39" s="7"/>
      <c r="B39" s="7"/>
      <c r="C39" s="7"/>
      <c r="D39" s="7"/>
      <c r="E39" s="7"/>
      <c r="F39" s="7"/>
      <c r="G39" s="7"/>
      <c r="H39" s="7"/>
      <c r="I39" s="7"/>
      <c r="J39" s="7"/>
      <c r="K39" s="7"/>
      <c r="L39" s="7"/>
      <c r="M39" s="7"/>
      <c r="N39" s="7"/>
    </row>
    <row r="40">
      <c r="A40" s="7"/>
      <c r="B40" s="7"/>
      <c r="C40" s="7"/>
      <c r="D40" s="7"/>
      <c r="E40" s="7"/>
      <c r="F40" s="7"/>
      <c r="G40" s="7"/>
      <c r="H40" s="7"/>
      <c r="I40" s="7"/>
      <c r="J40" s="7"/>
      <c r="K40" s="7"/>
      <c r="L40" s="7"/>
      <c r="M40" s="7"/>
      <c r="N40" s="7"/>
    </row>
    <row r="41">
      <c r="A41" s="7"/>
      <c r="B41" s="7"/>
      <c r="C41" s="7"/>
      <c r="D41" s="7"/>
      <c r="E41" s="7"/>
      <c r="F41" s="7"/>
      <c r="G41" s="7"/>
      <c r="H41" s="7"/>
      <c r="I41" s="7"/>
      <c r="J41" s="7"/>
      <c r="K41" s="7"/>
      <c r="L41" s="7"/>
      <c r="M41" s="7"/>
      <c r="N41" s="7"/>
    </row>
    <row r="42">
      <c r="A42" s="7"/>
      <c r="B42" s="7"/>
      <c r="C42" s="7"/>
      <c r="D42" s="7"/>
      <c r="E42" s="7"/>
      <c r="F42" s="7"/>
      <c r="G42" s="7"/>
      <c r="H42" s="7"/>
      <c r="I42" s="7"/>
      <c r="J42" s="7"/>
      <c r="K42" s="7"/>
      <c r="L42" s="7"/>
      <c r="M42" s="7"/>
      <c r="N42" s="7"/>
    </row>
    <row r="43">
      <c r="A43" s="7"/>
      <c r="B43" s="7"/>
      <c r="C43" s="7"/>
      <c r="D43" s="7"/>
      <c r="E43" s="7"/>
      <c r="F43" s="7"/>
      <c r="G43" s="7"/>
      <c r="H43" s="7"/>
      <c r="I43" s="7"/>
      <c r="J43" s="7"/>
      <c r="K43" s="7"/>
      <c r="L43" s="7"/>
      <c r="M43" s="7"/>
      <c r="N43" s="7"/>
    </row>
    <row r="44">
      <c r="A44" s="7"/>
      <c r="B44" s="7"/>
      <c r="C44" s="7"/>
      <c r="D44" s="7"/>
      <c r="E44" s="7"/>
      <c r="F44" s="7"/>
      <c r="G44" s="7"/>
      <c r="H44" s="7"/>
      <c r="I44" s="7"/>
      <c r="J44" s="7"/>
      <c r="K44" s="7"/>
      <c r="L44" s="7"/>
      <c r="M44" s="7"/>
      <c r="N44" s="7"/>
    </row>
    <row r="45">
      <c r="A45" s="7"/>
      <c r="B45" s="7"/>
      <c r="C45" s="7"/>
      <c r="D45" s="7"/>
      <c r="E45" s="7"/>
      <c r="F45" s="7"/>
      <c r="G45" s="7"/>
      <c r="H45" s="7"/>
      <c r="I45" s="7"/>
      <c r="J45" s="7"/>
      <c r="K45" s="7"/>
      <c r="L45" s="7"/>
      <c r="M45" s="7"/>
      <c r="N45" s="7"/>
    </row>
    <row r="46">
      <c r="A46" s="7"/>
      <c r="B46" s="7"/>
      <c r="C46" s="7"/>
      <c r="D46" s="7"/>
      <c r="E46" s="7"/>
      <c r="F46" s="7"/>
      <c r="G46" s="7"/>
      <c r="H46" s="7"/>
      <c r="I46" s="7"/>
      <c r="J46" s="7"/>
      <c r="K46" s="7"/>
      <c r="L46" s="7"/>
      <c r="M46" s="7"/>
      <c r="N46" s="7"/>
    </row>
    <row r="47">
      <c r="A47" s="7"/>
      <c r="B47" s="7"/>
      <c r="C47" s="7"/>
      <c r="D47" s="7"/>
      <c r="E47" s="7"/>
      <c r="F47" s="7"/>
      <c r="G47" s="7"/>
      <c r="H47" s="7"/>
      <c r="I47" s="7"/>
      <c r="J47" s="7"/>
      <c r="K47" s="7"/>
      <c r="L47" s="7"/>
      <c r="M47" s="7"/>
      <c r="N47" s="7"/>
    </row>
    <row r="48">
      <c r="A48" s="7"/>
      <c r="B48" s="7"/>
      <c r="C48" s="7"/>
      <c r="D48" s="7"/>
      <c r="E48" s="7"/>
      <c r="F48" s="7"/>
      <c r="G48" s="7"/>
      <c r="H48" s="7"/>
      <c r="I48" s="7"/>
      <c r="J48" s="7"/>
      <c r="K48" s="7"/>
      <c r="L48" s="7"/>
      <c r="M48" s="7"/>
      <c r="N48" s="7"/>
    </row>
    <row r="49">
      <c r="A49" s="7"/>
      <c r="B49" s="7"/>
      <c r="C49" s="7"/>
      <c r="D49" s="7"/>
      <c r="E49" s="7"/>
      <c r="F49" s="7"/>
      <c r="G49" s="7"/>
      <c r="H49" s="7"/>
      <c r="I49" s="7"/>
      <c r="J49" s="7"/>
      <c r="K49" s="7"/>
      <c r="L49" s="7"/>
      <c r="M49" s="7"/>
      <c r="N49" s="7"/>
    </row>
    <row r="50">
      <c r="A50" s="7"/>
      <c r="B50" s="7"/>
      <c r="C50" s="7"/>
      <c r="D50" s="7"/>
      <c r="E50" s="7"/>
      <c r="F50" s="7"/>
      <c r="G50" s="7"/>
      <c r="H50" s="7"/>
      <c r="I50" s="7"/>
      <c r="J50" s="7"/>
      <c r="K50" s="7"/>
      <c r="L50" s="7"/>
      <c r="M50" s="7"/>
      <c r="N50" s="7"/>
    </row>
    <row r="51">
      <c r="A51" s="7"/>
      <c r="B51" s="7"/>
      <c r="C51" s="7"/>
      <c r="D51" s="7"/>
      <c r="E51" s="7"/>
      <c r="F51" s="7"/>
      <c r="G51" s="7"/>
      <c r="H51" s="7"/>
      <c r="I51" s="7"/>
      <c r="J51" s="7"/>
      <c r="K51" s="7"/>
      <c r="L51" s="7"/>
      <c r="M51" s="7"/>
      <c r="N51" s="7"/>
    </row>
    <row r="52">
      <c r="A52" s="7"/>
      <c r="B52" s="7"/>
      <c r="C52" s="7"/>
      <c r="D52" s="7"/>
      <c r="E52" s="7"/>
      <c r="F52" s="7"/>
      <c r="G52" s="7"/>
      <c r="H52" s="7"/>
      <c r="I52" s="7"/>
      <c r="J52" s="7"/>
      <c r="K52" s="7"/>
      <c r="L52" s="7"/>
      <c r="M52" s="7"/>
      <c r="N52" s="7"/>
    </row>
    <row r="53">
      <c r="A53" s="7"/>
      <c r="B53" s="7"/>
      <c r="C53" s="7"/>
      <c r="D53" s="7"/>
      <c r="E53" s="7"/>
      <c r="F53" s="7"/>
      <c r="G53" s="7"/>
      <c r="H53" s="7"/>
      <c r="I53" s="7"/>
      <c r="J53" s="7"/>
      <c r="K53" s="7"/>
      <c r="L53" s="7"/>
      <c r="M53" s="7"/>
      <c r="N53" s="7"/>
    </row>
    <row r="54">
      <c r="A54" s="7"/>
      <c r="B54" s="7"/>
      <c r="C54" s="7"/>
      <c r="D54" s="7"/>
      <c r="E54" s="7"/>
      <c r="F54" s="7"/>
      <c r="G54" s="7"/>
      <c r="H54" s="7"/>
      <c r="I54" s="7"/>
      <c r="J54" s="7"/>
      <c r="K54" s="7"/>
      <c r="L54" s="7"/>
      <c r="M54" s="7"/>
      <c r="N54" s="7"/>
    </row>
    <row r="55">
      <c r="A55" s="7"/>
      <c r="B55" s="7"/>
      <c r="C55" s="7"/>
      <c r="D55" s="7"/>
      <c r="E55" s="7"/>
      <c r="F55" s="7"/>
      <c r="G55" s="7"/>
      <c r="H55" s="7"/>
      <c r="I55" s="7"/>
      <c r="J55" s="7"/>
      <c r="K55" s="7"/>
      <c r="L55" s="7"/>
      <c r="M55" s="7"/>
      <c r="N55" s="7"/>
    </row>
    <row r="56">
      <c r="A56" s="7"/>
      <c r="B56" s="7"/>
      <c r="C56" s="7"/>
      <c r="D56" s="7"/>
      <c r="E56" s="7"/>
      <c r="F56" s="7"/>
      <c r="G56" s="7"/>
      <c r="H56" s="7"/>
      <c r="I56" s="7"/>
      <c r="J56" s="7"/>
      <c r="K56" s="7"/>
      <c r="L56" s="7"/>
      <c r="M56" s="7"/>
      <c r="N56" s="7"/>
    </row>
    <row r="57">
      <c r="A57" s="7"/>
      <c r="B57" s="7"/>
      <c r="C57" s="7"/>
      <c r="D57" s="7"/>
      <c r="E57" s="7"/>
      <c r="F57" s="7"/>
      <c r="G57" s="7"/>
      <c r="H57" s="7"/>
      <c r="I57" s="7"/>
      <c r="J57" s="7"/>
      <c r="K57" s="7"/>
      <c r="L57" s="7"/>
      <c r="M57" s="7"/>
      <c r="N57" s="7"/>
    </row>
    <row r="58">
      <c r="A58" s="7"/>
      <c r="B58" s="7"/>
      <c r="C58" s="7"/>
      <c r="D58" s="7"/>
      <c r="E58" s="7"/>
      <c r="F58" s="7"/>
      <c r="G58" s="7"/>
      <c r="H58" s="7"/>
      <c r="I58" s="7"/>
      <c r="J58" s="7"/>
      <c r="K58" s="7"/>
      <c r="L58" s="7"/>
      <c r="M58" s="7"/>
      <c r="N58" s="7"/>
    </row>
    <row r="59">
      <c r="A59" s="7"/>
      <c r="B59" s="7"/>
      <c r="C59" s="7"/>
      <c r="D59" s="7"/>
      <c r="E59" s="7"/>
      <c r="F59" s="7"/>
      <c r="G59" s="7"/>
      <c r="H59" s="7"/>
      <c r="I59" s="7"/>
      <c r="J59" s="7"/>
      <c r="K59" s="7"/>
      <c r="L59" s="7"/>
      <c r="M59" s="7"/>
      <c r="N59" s="7"/>
    </row>
    <row r="60">
      <c r="A60" s="7"/>
      <c r="B60" s="7"/>
      <c r="C60" s="7"/>
      <c r="D60" s="7"/>
      <c r="E60" s="7"/>
      <c r="F60" s="7"/>
      <c r="G60" s="7"/>
      <c r="H60" s="7"/>
      <c r="I60" s="7"/>
      <c r="J60" s="7"/>
      <c r="K60" s="7"/>
      <c r="L60" s="7"/>
      <c r="M60" s="7"/>
      <c r="N60" s="7"/>
    </row>
    <row r="61">
      <c r="A61" s="7"/>
      <c r="B61" s="7"/>
      <c r="C61" s="7"/>
      <c r="D61" s="7"/>
      <c r="E61" s="7"/>
      <c r="F61" s="7"/>
      <c r="G61" s="7"/>
      <c r="H61" s="7"/>
      <c r="I61" s="7"/>
      <c r="J61" s="7"/>
      <c r="K61" s="7"/>
      <c r="L61" s="7"/>
      <c r="M61" s="7"/>
      <c r="N61" s="7"/>
    </row>
    <row r="62">
      <c r="A62" s="7"/>
      <c r="B62" s="7"/>
      <c r="C62" s="7"/>
      <c r="D62" s="7"/>
      <c r="E62" s="7"/>
      <c r="F62" s="7"/>
      <c r="G62" s="7"/>
      <c r="H62" s="7"/>
      <c r="I62" s="7"/>
      <c r="J62" s="7"/>
      <c r="K62" s="7"/>
      <c r="L62" s="7"/>
      <c r="M62" s="7"/>
      <c r="N62" s="7"/>
    </row>
    <row r="63">
      <c r="A63" s="7"/>
      <c r="B63" s="7"/>
      <c r="C63" s="7"/>
      <c r="D63" s="7"/>
      <c r="E63" s="7"/>
      <c r="F63" s="7"/>
      <c r="G63" s="7"/>
      <c r="H63" s="7"/>
      <c r="I63" s="7"/>
      <c r="J63" s="7"/>
      <c r="K63" s="7"/>
      <c r="L63" s="7"/>
      <c r="M63" s="7"/>
      <c r="N63" s="7"/>
    </row>
    <row r="64">
      <c r="A64" s="7"/>
      <c r="B64" s="7"/>
      <c r="C64" s="7"/>
      <c r="D64" s="7"/>
      <c r="E64" s="7"/>
      <c r="F64" s="7"/>
      <c r="G64" s="7"/>
      <c r="H64" s="7"/>
      <c r="I64" s="7"/>
      <c r="J64" s="7"/>
      <c r="K64" s="7"/>
      <c r="L64" s="7"/>
      <c r="M64" s="7"/>
      <c r="N64" s="7"/>
    </row>
    <row r="65">
      <c r="A65" s="7"/>
      <c r="B65" s="7"/>
      <c r="C65" s="7"/>
      <c r="D65" s="7"/>
      <c r="E65" s="7"/>
      <c r="F65" s="7"/>
      <c r="G65" s="7"/>
      <c r="H65" s="7"/>
      <c r="I65" s="7"/>
      <c r="J65" s="7"/>
      <c r="K65" s="7"/>
      <c r="L65" s="7"/>
      <c r="M65" s="7"/>
      <c r="N65" s="7"/>
    </row>
    <row r="66">
      <c r="A66" s="7"/>
      <c r="B66" s="7"/>
      <c r="C66" s="7"/>
      <c r="D66" s="7"/>
      <c r="E66" s="7"/>
      <c r="F66" s="7"/>
      <c r="G66" s="7"/>
      <c r="H66" s="7"/>
      <c r="I66" s="7"/>
      <c r="J66" s="7"/>
      <c r="K66" s="7"/>
      <c r="L66" s="7"/>
      <c r="M66" s="7"/>
      <c r="N66" s="7"/>
    </row>
    <row r="67">
      <c r="A67" s="7"/>
      <c r="B67" s="7"/>
      <c r="C67" s="7"/>
      <c r="D67" s="7"/>
      <c r="E67" s="7"/>
      <c r="F67" s="7"/>
      <c r="G67" s="7"/>
      <c r="H67" s="7"/>
      <c r="I67" s="7"/>
      <c r="J67" s="7"/>
      <c r="K67" s="7"/>
      <c r="L67" s="7"/>
      <c r="M67" s="7"/>
      <c r="N67" s="7"/>
    </row>
    <row r="68">
      <c r="A68" s="7"/>
      <c r="B68" s="7"/>
      <c r="C68" s="7"/>
      <c r="D68" s="7"/>
      <c r="E68" s="7"/>
      <c r="F68" s="7"/>
      <c r="G68" s="7"/>
      <c r="H68" s="7"/>
      <c r="I68" s="7"/>
      <c r="J68" s="7"/>
      <c r="K68" s="7"/>
      <c r="L68" s="7"/>
      <c r="M68" s="7"/>
      <c r="N68" s="7"/>
    </row>
    <row r="69">
      <c r="A69" s="7"/>
      <c r="B69" s="7"/>
      <c r="C69" s="7"/>
      <c r="D69" s="7"/>
      <c r="E69" s="7"/>
      <c r="F69" s="7"/>
      <c r="G69" s="7"/>
      <c r="H69" s="7"/>
      <c r="I69" s="7"/>
      <c r="J69" s="7"/>
      <c r="K69" s="7"/>
      <c r="L69" s="7"/>
      <c r="M69" s="7"/>
      <c r="N69" s="7"/>
    </row>
    <row r="70">
      <c r="A70" s="7"/>
      <c r="B70" s="7"/>
      <c r="C70" s="7"/>
      <c r="D70" s="7"/>
      <c r="E70" s="7"/>
      <c r="F70" s="7"/>
      <c r="G70" s="7"/>
      <c r="H70" s="7"/>
      <c r="I70" s="7"/>
      <c r="J70" s="7"/>
      <c r="K70" s="7"/>
      <c r="L70" s="7"/>
      <c r="M70" s="7"/>
      <c r="N70" s="7"/>
    </row>
    <row r="71">
      <c r="A71" s="7"/>
      <c r="B71" s="7"/>
      <c r="C71" s="7"/>
      <c r="D71" s="7"/>
      <c r="E71" s="7"/>
      <c r="F71" s="7"/>
      <c r="G71" s="7"/>
      <c r="H71" s="7"/>
      <c r="I71" s="7"/>
      <c r="J71" s="7"/>
      <c r="K71" s="7"/>
      <c r="L71" s="7"/>
      <c r="M71" s="7"/>
      <c r="N71" s="7"/>
    </row>
    <row r="72">
      <c r="A72" s="7"/>
      <c r="B72" s="7"/>
      <c r="C72" s="7"/>
      <c r="D72" s="7"/>
      <c r="E72" s="7"/>
      <c r="F72" s="7"/>
      <c r="G72" s="7"/>
      <c r="H72" s="7"/>
      <c r="I72" s="7"/>
      <c r="J72" s="7"/>
      <c r="K72" s="7"/>
      <c r="L72" s="7"/>
      <c r="M72" s="7"/>
      <c r="N72" s="7"/>
    </row>
    <row r="73">
      <c r="A73" s="7"/>
      <c r="B73" s="7"/>
      <c r="C73" s="7"/>
      <c r="D73" s="7"/>
      <c r="E73" s="7"/>
      <c r="F73" s="7"/>
      <c r="G73" s="7"/>
      <c r="H73" s="7"/>
      <c r="I73" s="7"/>
      <c r="J73" s="7"/>
      <c r="K73" s="7"/>
      <c r="L73" s="7"/>
      <c r="M73" s="7"/>
      <c r="N73" s="7"/>
    </row>
    <row r="74">
      <c r="A74" s="7"/>
      <c r="B74" s="7"/>
      <c r="C74" s="7"/>
      <c r="D74" s="7"/>
      <c r="E74" s="7"/>
      <c r="F74" s="7"/>
      <c r="G74" s="7"/>
      <c r="H74" s="7"/>
      <c r="I74" s="7"/>
      <c r="J74" s="7"/>
      <c r="K74" s="7"/>
      <c r="L74" s="7"/>
      <c r="M74" s="7"/>
      <c r="N74" s="7"/>
    </row>
    <row r="75">
      <c r="A75" s="7"/>
      <c r="B75" s="7"/>
      <c r="C75" s="7"/>
      <c r="D75" s="7"/>
      <c r="E75" s="7"/>
      <c r="F75" s="7"/>
      <c r="G75" s="7"/>
      <c r="H75" s="7"/>
      <c r="I75" s="7"/>
      <c r="J75" s="7"/>
      <c r="K75" s="7"/>
      <c r="L75" s="7"/>
      <c r="M75" s="7"/>
      <c r="N75" s="7"/>
    </row>
    <row r="76">
      <c r="A76" s="7"/>
      <c r="B76" s="7"/>
      <c r="C76" s="7"/>
      <c r="D76" s="7"/>
      <c r="E76" s="7"/>
      <c r="F76" s="7"/>
      <c r="G76" s="7"/>
      <c r="H76" s="7"/>
      <c r="I76" s="7"/>
      <c r="J76" s="7"/>
      <c r="K76" s="7"/>
      <c r="L76" s="7"/>
      <c r="M76" s="7"/>
      <c r="N76" s="7"/>
    </row>
    <row r="77">
      <c r="A77" s="7"/>
      <c r="B77" s="7"/>
      <c r="C77" s="7"/>
      <c r="D77" s="7"/>
      <c r="E77" s="7"/>
      <c r="F77" s="7"/>
      <c r="G77" s="7"/>
      <c r="H77" s="7"/>
      <c r="I77" s="7"/>
      <c r="J77" s="7"/>
      <c r="K77" s="7"/>
      <c r="L77" s="7"/>
      <c r="M77" s="7"/>
      <c r="N77" s="7"/>
    </row>
    <row r="78">
      <c r="A78" s="7"/>
      <c r="B78" s="7"/>
      <c r="C78" s="7"/>
      <c r="D78" s="7"/>
      <c r="E78" s="7"/>
      <c r="F78" s="7"/>
      <c r="G78" s="7"/>
      <c r="H78" s="7"/>
      <c r="I78" s="7"/>
      <c r="J78" s="7"/>
      <c r="K78" s="7"/>
      <c r="L78" s="7"/>
      <c r="M78" s="7"/>
      <c r="N78" s="7"/>
    </row>
    <row r="79">
      <c r="A79" s="7"/>
      <c r="B79" s="7"/>
      <c r="C79" s="7"/>
      <c r="D79" s="7"/>
      <c r="E79" s="7"/>
      <c r="F79" s="7"/>
      <c r="G79" s="7"/>
      <c r="H79" s="7"/>
      <c r="I79" s="7"/>
      <c r="J79" s="7"/>
      <c r="K79" s="7"/>
      <c r="L79" s="7"/>
      <c r="M79" s="7"/>
      <c r="N79" s="7"/>
    </row>
    <row r="80">
      <c r="A80" s="7"/>
      <c r="B80" s="7"/>
      <c r="C80" s="7"/>
      <c r="D80" s="7"/>
      <c r="E80" s="7"/>
      <c r="F80" s="7"/>
      <c r="G80" s="7"/>
      <c r="H80" s="7"/>
      <c r="I80" s="7"/>
      <c r="J80" s="7"/>
      <c r="K80" s="7"/>
      <c r="L80" s="7"/>
      <c r="M80" s="7"/>
      <c r="N80" s="7"/>
    </row>
    <row r="81">
      <c r="A81" s="7"/>
      <c r="B81" s="7"/>
      <c r="C81" s="7"/>
      <c r="D81" s="7"/>
      <c r="E81" s="7"/>
      <c r="F81" s="7"/>
      <c r="G81" s="7"/>
      <c r="H81" s="7"/>
      <c r="I81" s="7"/>
      <c r="J81" s="7"/>
      <c r="K81" s="7"/>
      <c r="L81" s="7"/>
      <c r="M81" s="7"/>
      <c r="N81" s="7"/>
    </row>
    <row r="82">
      <c r="A82" s="7"/>
      <c r="B82" s="7"/>
      <c r="C82" s="7"/>
      <c r="D82" s="7"/>
      <c r="E82" s="7"/>
      <c r="F82" s="7"/>
      <c r="G82" s="7"/>
      <c r="H82" s="7"/>
      <c r="I82" s="7"/>
      <c r="J82" s="7"/>
      <c r="K82" s="7"/>
      <c r="L82" s="7"/>
      <c r="M82" s="7"/>
      <c r="N82" s="7"/>
    </row>
    <row r="83">
      <c r="A83" s="7"/>
      <c r="B83" s="7"/>
      <c r="C83" s="7"/>
      <c r="D83" s="7"/>
      <c r="E83" s="7"/>
      <c r="F83" s="7"/>
      <c r="G83" s="7"/>
      <c r="H83" s="7"/>
      <c r="I83" s="7"/>
      <c r="J83" s="7"/>
      <c r="K83" s="7"/>
      <c r="L83" s="7"/>
      <c r="M83" s="7"/>
      <c r="N83" s="7"/>
    </row>
    <row r="84">
      <c r="A84" s="7"/>
      <c r="B84" s="7"/>
      <c r="C84" s="7"/>
      <c r="D84" s="7"/>
      <c r="E84" s="7"/>
      <c r="F84" s="7"/>
      <c r="G84" s="7"/>
      <c r="H84" s="7"/>
      <c r="I84" s="7"/>
      <c r="J84" s="7"/>
      <c r="K84" s="7"/>
      <c r="L84" s="7"/>
      <c r="M84" s="7"/>
      <c r="N84" s="7"/>
    </row>
    <row r="85">
      <c r="A85" s="7"/>
      <c r="B85" s="7"/>
      <c r="C85" s="7"/>
      <c r="D85" s="7"/>
      <c r="E85" s="7"/>
      <c r="F85" s="7"/>
      <c r="G85" s="7"/>
      <c r="H85" s="7"/>
      <c r="I85" s="7"/>
      <c r="J85" s="7"/>
      <c r="K85" s="7"/>
      <c r="L85" s="7"/>
      <c r="M85" s="7"/>
      <c r="N85" s="7"/>
    </row>
    <row r="86">
      <c r="A86" s="7"/>
      <c r="B86" s="7"/>
      <c r="C86" s="7"/>
      <c r="D86" s="7"/>
      <c r="E86" s="7"/>
      <c r="F86" s="7"/>
      <c r="G86" s="7"/>
      <c r="H86" s="7"/>
      <c r="I86" s="7"/>
      <c r="J86" s="7"/>
      <c r="K86" s="7"/>
      <c r="L86" s="7"/>
      <c r="M86" s="7"/>
      <c r="N86" s="7"/>
    </row>
    <row r="87">
      <c r="A87" s="7"/>
      <c r="B87" s="7"/>
      <c r="C87" s="7"/>
      <c r="D87" s="7"/>
      <c r="E87" s="7"/>
      <c r="F87" s="7"/>
      <c r="G87" s="7"/>
      <c r="H87" s="7"/>
      <c r="I87" s="7"/>
      <c r="J87" s="7"/>
      <c r="K87" s="7"/>
      <c r="L87" s="7"/>
      <c r="M87" s="7"/>
      <c r="N87" s="7"/>
    </row>
    <row r="88">
      <c r="A88" s="7"/>
      <c r="B88" s="7"/>
      <c r="C88" s="7"/>
      <c r="D88" s="7"/>
      <c r="E88" s="7"/>
      <c r="F88" s="7"/>
      <c r="G88" s="7"/>
      <c r="H88" s="7"/>
      <c r="I88" s="7"/>
      <c r="J88" s="7"/>
      <c r="K88" s="7"/>
      <c r="L88" s="7"/>
      <c r="M88" s="7"/>
      <c r="N88" s="7"/>
    </row>
    <row r="89">
      <c r="A89" s="7"/>
      <c r="B89" s="7"/>
      <c r="C89" s="7"/>
      <c r="D89" s="7"/>
      <c r="E89" s="7"/>
      <c r="F89" s="7"/>
      <c r="G89" s="7"/>
      <c r="H89" s="7"/>
      <c r="I89" s="7"/>
      <c r="J89" s="7"/>
      <c r="K89" s="7"/>
      <c r="L89" s="7"/>
      <c r="M89" s="7"/>
      <c r="N89" s="7"/>
    </row>
    <row r="90">
      <c r="A90" s="7"/>
      <c r="B90" s="7"/>
      <c r="C90" s="7"/>
      <c r="D90" s="7"/>
      <c r="E90" s="7"/>
      <c r="F90" s="7"/>
      <c r="G90" s="7"/>
      <c r="H90" s="7"/>
      <c r="I90" s="7"/>
      <c r="J90" s="7"/>
      <c r="K90" s="7"/>
      <c r="L90" s="7"/>
      <c r="M90" s="7"/>
      <c r="N90" s="7"/>
    </row>
    <row r="91">
      <c r="A91" s="7"/>
      <c r="B91" s="7"/>
      <c r="C91" s="7"/>
      <c r="D91" s="7"/>
      <c r="E91" s="7"/>
      <c r="F91" s="7"/>
      <c r="G91" s="7"/>
      <c r="H91" s="7"/>
      <c r="I91" s="7"/>
      <c r="J91" s="7"/>
      <c r="K91" s="7"/>
      <c r="L91" s="7"/>
      <c r="M91" s="7"/>
      <c r="N91" s="7"/>
    </row>
    <row r="92">
      <c r="A92" s="7"/>
      <c r="B92" s="7"/>
      <c r="C92" s="7"/>
      <c r="D92" s="7"/>
      <c r="E92" s="7"/>
      <c r="F92" s="7"/>
      <c r="G92" s="7"/>
      <c r="H92" s="7"/>
      <c r="I92" s="7"/>
      <c r="J92" s="7"/>
      <c r="K92" s="7"/>
      <c r="L92" s="7"/>
      <c r="M92" s="7"/>
      <c r="N92" s="7"/>
    </row>
    <row r="93">
      <c r="A93" s="7"/>
      <c r="B93" s="7"/>
      <c r="C93" s="7"/>
      <c r="D93" s="7"/>
      <c r="E93" s="7"/>
      <c r="F93" s="7"/>
      <c r="G93" s="7"/>
      <c r="H93" s="7"/>
      <c r="I93" s="7"/>
      <c r="J93" s="7"/>
      <c r="K93" s="7"/>
      <c r="L93" s="7"/>
      <c r="M93" s="7"/>
      <c r="N93" s="7"/>
    </row>
    <row r="94">
      <c r="A94" s="7"/>
      <c r="B94" s="7"/>
      <c r="C94" s="7"/>
      <c r="D94" s="7"/>
      <c r="E94" s="7"/>
      <c r="F94" s="7"/>
      <c r="G94" s="7"/>
      <c r="H94" s="7"/>
      <c r="I94" s="7"/>
      <c r="J94" s="7"/>
      <c r="K94" s="7"/>
      <c r="L94" s="7"/>
      <c r="M94" s="7"/>
      <c r="N94" s="7"/>
    </row>
    <row r="95">
      <c r="A95" s="7"/>
      <c r="B95" s="7"/>
      <c r="C95" s="7"/>
      <c r="D95" s="7"/>
      <c r="E95" s="7"/>
      <c r="F95" s="7"/>
      <c r="G95" s="7"/>
      <c r="H95" s="7"/>
      <c r="I95" s="7"/>
      <c r="J95" s="7"/>
      <c r="K95" s="7"/>
      <c r="L95" s="7"/>
      <c r="M95" s="7"/>
      <c r="N95" s="7"/>
    </row>
    <row r="96">
      <c r="A96" s="7"/>
      <c r="B96" s="7"/>
      <c r="C96" s="7"/>
      <c r="D96" s="7"/>
      <c r="E96" s="7"/>
      <c r="F96" s="7"/>
      <c r="G96" s="7"/>
      <c r="H96" s="7"/>
      <c r="I96" s="7"/>
      <c r="J96" s="7"/>
      <c r="K96" s="7"/>
      <c r="L96" s="7"/>
      <c r="M96" s="7"/>
      <c r="N96" s="7"/>
    </row>
    <row r="97">
      <c r="A97" s="7"/>
      <c r="B97" s="7"/>
      <c r="C97" s="7"/>
      <c r="D97" s="7"/>
      <c r="E97" s="7"/>
      <c r="F97" s="7"/>
      <c r="G97" s="7"/>
      <c r="H97" s="7"/>
      <c r="I97" s="7"/>
      <c r="J97" s="7"/>
      <c r="K97" s="7"/>
      <c r="L97" s="7"/>
      <c r="M97" s="7"/>
      <c r="N97" s="7"/>
    </row>
    <row r="98">
      <c r="A98" s="7"/>
      <c r="B98" s="7"/>
      <c r="C98" s="7"/>
      <c r="D98" s="7"/>
      <c r="E98" s="7"/>
      <c r="F98" s="7"/>
      <c r="G98" s="7"/>
      <c r="H98" s="7"/>
      <c r="I98" s="7"/>
      <c r="J98" s="7"/>
      <c r="K98" s="7"/>
      <c r="L98" s="7"/>
      <c r="M98" s="7"/>
      <c r="N98" s="7"/>
    </row>
    <row r="99">
      <c r="A99" s="7"/>
      <c r="B99" s="7"/>
      <c r="C99" s="7"/>
      <c r="D99" s="7"/>
      <c r="E99" s="7"/>
      <c r="F99" s="7"/>
      <c r="G99" s="7"/>
      <c r="H99" s="7"/>
      <c r="I99" s="7"/>
      <c r="J99" s="7"/>
      <c r="K99" s="7"/>
      <c r="L99" s="7"/>
      <c r="M99" s="7"/>
      <c r="N99" s="7"/>
    </row>
    <row r="100">
      <c r="A100" s="7"/>
      <c r="B100" s="7"/>
      <c r="C100" s="7"/>
      <c r="D100" s="7"/>
      <c r="E100" s="7"/>
      <c r="F100" s="7"/>
      <c r="G100" s="7"/>
      <c r="H100" s="7"/>
      <c r="I100" s="7"/>
      <c r="J100" s="7"/>
      <c r="K100" s="7"/>
      <c r="L100" s="7"/>
      <c r="M100" s="7"/>
      <c r="N100" s="7"/>
    </row>
    <row r="101">
      <c r="A101" s="7"/>
      <c r="B101" s="7"/>
      <c r="C101" s="7"/>
      <c r="D101" s="7"/>
      <c r="E101" s="7"/>
      <c r="F101" s="7"/>
      <c r="G101" s="7"/>
      <c r="H101" s="7"/>
      <c r="I101" s="7"/>
      <c r="J101" s="7"/>
      <c r="K101" s="7"/>
      <c r="L101" s="7"/>
      <c r="M101" s="7"/>
      <c r="N101" s="7"/>
    </row>
    <row r="102">
      <c r="A102" s="7"/>
      <c r="B102" s="7"/>
      <c r="C102" s="7"/>
      <c r="D102" s="7"/>
      <c r="E102" s="7"/>
      <c r="F102" s="7"/>
      <c r="G102" s="7"/>
      <c r="H102" s="7"/>
      <c r="I102" s="7"/>
      <c r="J102" s="7"/>
      <c r="K102" s="7"/>
      <c r="L102" s="7"/>
      <c r="M102" s="7"/>
      <c r="N102" s="7"/>
    </row>
    <row r="103">
      <c r="A103" s="7"/>
      <c r="B103" s="7"/>
      <c r="C103" s="7"/>
      <c r="D103" s="7"/>
      <c r="E103" s="7"/>
      <c r="F103" s="7"/>
      <c r="G103" s="7"/>
      <c r="H103" s="7"/>
      <c r="I103" s="7"/>
      <c r="J103" s="7"/>
      <c r="K103" s="7"/>
      <c r="L103" s="7"/>
      <c r="M103" s="7"/>
      <c r="N103" s="7"/>
    </row>
    <row r="104">
      <c r="A104" s="7"/>
      <c r="B104" s="7"/>
      <c r="C104" s="7"/>
      <c r="D104" s="7"/>
      <c r="E104" s="7"/>
      <c r="F104" s="7"/>
      <c r="G104" s="7"/>
      <c r="H104" s="7"/>
      <c r="I104" s="7"/>
      <c r="J104" s="7"/>
      <c r="K104" s="7"/>
      <c r="L104" s="7"/>
      <c r="M104" s="7"/>
      <c r="N104" s="7"/>
    </row>
    <row r="105">
      <c r="A105" s="7"/>
      <c r="B105" s="7"/>
      <c r="C105" s="7"/>
      <c r="D105" s="7"/>
      <c r="E105" s="7"/>
      <c r="F105" s="7"/>
      <c r="G105" s="7"/>
      <c r="H105" s="7"/>
      <c r="I105" s="7"/>
      <c r="J105" s="7"/>
      <c r="K105" s="7"/>
      <c r="L105" s="7"/>
      <c r="M105" s="7"/>
      <c r="N105" s="7"/>
    </row>
    <row r="106">
      <c r="A106" s="7"/>
      <c r="B106" s="7"/>
      <c r="C106" s="7"/>
      <c r="D106" s="7"/>
      <c r="E106" s="7"/>
      <c r="F106" s="7"/>
      <c r="G106" s="7"/>
      <c r="H106" s="7"/>
      <c r="I106" s="7"/>
      <c r="J106" s="7"/>
      <c r="K106" s="7"/>
      <c r="L106" s="7"/>
      <c r="M106" s="7"/>
      <c r="N106" s="7"/>
    </row>
    <row r="107">
      <c r="A107" s="7"/>
      <c r="B107" s="7"/>
      <c r="C107" s="7"/>
      <c r="D107" s="7"/>
      <c r="E107" s="7"/>
      <c r="F107" s="7"/>
      <c r="G107" s="7"/>
      <c r="H107" s="7"/>
      <c r="I107" s="7"/>
      <c r="J107" s="7"/>
      <c r="K107" s="7"/>
      <c r="L107" s="7"/>
      <c r="M107" s="7"/>
      <c r="N107" s="7"/>
    </row>
    <row r="108">
      <c r="A108" s="7"/>
      <c r="B108" s="7"/>
      <c r="C108" s="7"/>
      <c r="D108" s="7"/>
      <c r="E108" s="7"/>
      <c r="F108" s="7"/>
      <c r="G108" s="7"/>
      <c r="H108" s="7"/>
      <c r="I108" s="7"/>
      <c r="J108" s="7"/>
      <c r="K108" s="7"/>
      <c r="L108" s="7"/>
      <c r="M108" s="7"/>
      <c r="N108" s="7"/>
    </row>
    <row r="109">
      <c r="A109" s="7"/>
      <c r="B109" s="7"/>
      <c r="C109" s="7"/>
      <c r="D109" s="7"/>
      <c r="E109" s="7"/>
      <c r="F109" s="7"/>
      <c r="G109" s="7"/>
      <c r="H109" s="7"/>
      <c r="I109" s="7"/>
      <c r="J109" s="7"/>
      <c r="K109" s="7"/>
      <c r="L109" s="7"/>
      <c r="M109" s="7"/>
      <c r="N109" s="7"/>
    </row>
    <row r="110">
      <c r="A110" s="7"/>
      <c r="B110" s="7"/>
      <c r="C110" s="7"/>
      <c r="D110" s="7"/>
      <c r="E110" s="7"/>
      <c r="F110" s="7"/>
      <c r="G110" s="7"/>
      <c r="H110" s="7"/>
      <c r="I110" s="7"/>
      <c r="J110" s="7"/>
      <c r="K110" s="7"/>
      <c r="L110" s="7"/>
      <c r="M110" s="7"/>
      <c r="N110" s="7"/>
    </row>
    <row r="111">
      <c r="A111" s="7"/>
      <c r="B111" s="7"/>
      <c r="C111" s="7"/>
      <c r="D111" s="7"/>
      <c r="E111" s="7"/>
      <c r="F111" s="7"/>
      <c r="G111" s="7"/>
      <c r="H111" s="7"/>
      <c r="I111" s="7"/>
      <c r="J111" s="7"/>
      <c r="K111" s="7"/>
      <c r="L111" s="7"/>
      <c r="M111" s="7"/>
      <c r="N111" s="7"/>
    </row>
    <row r="112">
      <c r="A112" s="7"/>
      <c r="B112" s="7"/>
      <c r="C112" s="7"/>
      <c r="D112" s="7"/>
      <c r="E112" s="7"/>
      <c r="F112" s="7"/>
      <c r="G112" s="7"/>
      <c r="H112" s="7"/>
      <c r="I112" s="7"/>
      <c r="J112" s="7"/>
      <c r="K112" s="7"/>
      <c r="L112" s="7"/>
      <c r="M112" s="7"/>
      <c r="N112" s="7"/>
    </row>
    <row r="113">
      <c r="A113" s="7"/>
      <c r="B113" s="7"/>
      <c r="C113" s="7"/>
      <c r="D113" s="7"/>
      <c r="E113" s="7"/>
      <c r="F113" s="7"/>
      <c r="G113" s="7"/>
      <c r="H113" s="7"/>
      <c r="I113" s="7"/>
      <c r="J113" s="7"/>
      <c r="K113" s="7"/>
      <c r="L113" s="7"/>
      <c r="M113" s="7"/>
      <c r="N113" s="7"/>
    </row>
    <row r="114">
      <c r="A114" s="7"/>
      <c r="B114" s="7"/>
      <c r="C114" s="7"/>
      <c r="D114" s="7"/>
      <c r="E114" s="7"/>
      <c r="F114" s="7"/>
      <c r="G114" s="7"/>
      <c r="H114" s="7"/>
      <c r="I114" s="7"/>
      <c r="J114" s="7"/>
      <c r="K114" s="7"/>
      <c r="L114" s="7"/>
      <c r="M114" s="7"/>
      <c r="N114" s="7"/>
    </row>
    <row r="115">
      <c r="A115" s="7"/>
      <c r="B115" s="7"/>
      <c r="C115" s="7"/>
      <c r="D115" s="7"/>
      <c r="E115" s="7"/>
      <c r="F115" s="7"/>
      <c r="G115" s="7"/>
      <c r="H115" s="7"/>
      <c r="I115" s="7"/>
      <c r="J115" s="7"/>
      <c r="K115" s="7"/>
      <c r="L115" s="7"/>
      <c r="M115" s="7"/>
      <c r="N115" s="7"/>
    </row>
    <row r="116">
      <c r="A116" s="7"/>
      <c r="B116" s="7"/>
      <c r="C116" s="7"/>
      <c r="D116" s="7"/>
      <c r="E116" s="7"/>
      <c r="F116" s="7"/>
      <c r="G116" s="7"/>
      <c r="H116" s="7"/>
      <c r="I116" s="7"/>
      <c r="J116" s="7"/>
      <c r="K116" s="7"/>
      <c r="L116" s="7"/>
      <c r="M116" s="7"/>
      <c r="N116" s="7"/>
    </row>
    <row r="117">
      <c r="A117" s="7"/>
      <c r="B117" s="7"/>
      <c r="C117" s="7"/>
      <c r="D117" s="7"/>
      <c r="E117" s="7"/>
      <c r="F117" s="7"/>
      <c r="G117" s="7"/>
      <c r="H117" s="7"/>
      <c r="I117" s="7"/>
      <c r="J117" s="7"/>
      <c r="K117" s="7"/>
      <c r="L117" s="7"/>
      <c r="M117" s="7"/>
      <c r="N117" s="7"/>
    </row>
    <row r="118">
      <c r="A118" s="7"/>
      <c r="B118" s="7"/>
      <c r="C118" s="7"/>
      <c r="D118" s="7"/>
      <c r="E118" s="7"/>
      <c r="F118" s="7"/>
      <c r="G118" s="7"/>
      <c r="H118" s="7"/>
      <c r="I118" s="7"/>
      <c r="J118" s="7"/>
      <c r="K118" s="7"/>
      <c r="L118" s="7"/>
      <c r="M118" s="7"/>
      <c r="N118" s="7"/>
    </row>
    <row r="119">
      <c r="A119" s="7"/>
      <c r="B119" s="7"/>
      <c r="C119" s="7"/>
      <c r="D119" s="7"/>
      <c r="E119" s="7"/>
      <c r="F119" s="7"/>
      <c r="G119" s="7"/>
      <c r="H119" s="7"/>
      <c r="I119" s="7"/>
      <c r="J119" s="7"/>
      <c r="K119" s="7"/>
      <c r="L119" s="7"/>
      <c r="M119" s="7"/>
      <c r="N119" s="7"/>
    </row>
    <row r="120">
      <c r="A120" s="7"/>
      <c r="B120" s="7"/>
      <c r="C120" s="7"/>
      <c r="D120" s="7"/>
      <c r="E120" s="7"/>
      <c r="F120" s="7"/>
      <c r="G120" s="7"/>
      <c r="H120" s="7"/>
      <c r="I120" s="7"/>
      <c r="J120" s="7"/>
      <c r="K120" s="7"/>
      <c r="L120" s="7"/>
      <c r="M120" s="7"/>
      <c r="N120" s="7"/>
    </row>
    <row r="121">
      <c r="A121" s="7"/>
      <c r="B121" s="7"/>
      <c r="C121" s="7"/>
      <c r="D121" s="7"/>
      <c r="E121" s="7"/>
      <c r="F121" s="7"/>
      <c r="G121" s="7"/>
      <c r="H121" s="7"/>
      <c r="I121" s="7"/>
      <c r="J121" s="7"/>
      <c r="K121" s="7"/>
      <c r="L121" s="7"/>
      <c r="M121" s="7"/>
      <c r="N121" s="7"/>
    </row>
    <row r="122">
      <c r="A122" s="7"/>
      <c r="B122" s="7"/>
      <c r="C122" s="7"/>
      <c r="D122" s="7"/>
      <c r="E122" s="7"/>
      <c r="F122" s="7"/>
      <c r="G122" s="7"/>
      <c r="H122" s="7"/>
      <c r="I122" s="7"/>
      <c r="J122" s="7"/>
      <c r="K122" s="7"/>
      <c r="L122" s="7"/>
      <c r="M122" s="7"/>
      <c r="N122" s="7"/>
    </row>
    <row r="123">
      <c r="A123" s="7"/>
      <c r="B123" s="7"/>
      <c r="C123" s="7"/>
      <c r="D123" s="7"/>
      <c r="E123" s="7"/>
      <c r="F123" s="7"/>
      <c r="G123" s="7"/>
      <c r="H123" s="7"/>
      <c r="I123" s="7"/>
      <c r="J123" s="7"/>
      <c r="K123" s="7"/>
      <c r="L123" s="7"/>
      <c r="M123" s="7"/>
      <c r="N123" s="7"/>
    </row>
    <row r="124">
      <c r="A124" s="7"/>
      <c r="B124" s="7"/>
      <c r="C124" s="7"/>
      <c r="D124" s="7"/>
      <c r="E124" s="7"/>
      <c r="F124" s="7"/>
      <c r="G124" s="7"/>
      <c r="H124" s="7"/>
      <c r="I124" s="7"/>
      <c r="J124" s="7"/>
      <c r="K124" s="7"/>
      <c r="L124" s="7"/>
      <c r="M124" s="7"/>
      <c r="N124" s="7"/>
    </row>
    <row r="125">
      <c r="A125" s="7"/>
      <c r="B125" s="7"/>
      <c r="C125" s="7"/>
      <c r="D125" s="7"/>
      <c r="E125" s="7"/>
      <c r="F125" s="7"/>
      <c r="G125" s="7"/>
      <c r="H125" s="7"/>
      <c r="I125" s="7"/>
      <c r="J125" s="7"/>
      <c r="K125" s="7"/>
      <c r="L125" s="7"/>
      <c r="M125" s="7"/>
      <c r="N125" s="7"/>
    </row>
    <row r="126">
      <c r="A126" s="7"/>
      <c r="B126" s="7"/>
      <c r="C126" s="7"/>
      <c r="D126" s="7"/>
      <c r="E126" s="7"/>
      <c r="F126" s="7"/>
      <c r="G126" s="7"/>
      <c r="H126" s="7"/>
      <c r="I126" s="7"/>
      <c r="J126" s="7"/>
      <c r="K126" s="7"/>
      <c r="L126" s="7"/>
      <c r="M126" s="7"/>
      <c r="N126" s="7"/>
    </row>
    <row r="127">
      <c r="A127" s="7"/>
      <c r="B127" s="7"/>
      <c r="C127" s="7"/>
      <c r="D127" s="7"/>
      <c r="E127" s="7"/>
      <c r="F127" s="7"/>
      <c r="G127" s="7"/>
      <c r="H127" s="7"/>
      <c r="I127" s="7"/>
      <c r="J127" s="7"/>
      <c r="K127" s="7"/>
      <c r="L127" s="7"/>
      <c r="M127" s="7"/>
      <c r="N127" s="7"/>
    </row>
    <row r="128">
      <c r="A128" s="7"/>
      <c r="B128" s="7"/>
      <c r="C128" s="7"/>
      <c r="D128" s="7"/>
      <c r="E128" s="7"/>
      <c r="F128" s="7"/>
      <c r="G128" s="7"/>
      <c r="H128" s="7"/>
      <c r="I128" s="7"/>
      <c r="J128" s="7"/>
      <c r="K128" s="7"/>
      <c r="L128" s="7"/>
      <c r="M128" s="7"/>
      <c r="N128" s="7"/>
    </row>
    <row r="129">
      <c r="A129" s="7"/>
      <c r="B129" s="7"/>
      <c r="C129" s="7"/>
      <c r="D129" s="7"/>
      <c r="E129" s="7"/>
      <c r="F129" s="7"/>
      <c r="G129" s="7"/>
      <c r="H129" s="7"/>
      <c r="I129" s="7"/>
      <c r="J129" s="7"/>
      <c r="K129" s="7"/>
      <c r="L129" s="7"/>
      <c r="M129" s="7"/>
      <c r="N129" s="7"/>
    </row>
    <row r="130">
      <c r="A130" s="7"/>
      <c r="B130" s="7"/>
      <c r="C130" s="7"/>
      <c r="D130" s="7"/>
      <c r="E130" s="7"/>
      <c r="F130" s="7"/>
      <c r="G130" s="7"/>
      <c r="H130" s="7"/>
      <c r="I130" s="7"/>
      <c r="J130" s="7"/>
      <c r="K130" s="7"/>
      <c r="L130" s="7"/>
      <c r="M130" s="7"/>
      <c r="N130" s="7"/>
    </row>
    <row r="131">
      <c r="A131" s="7"/>
      <c r="B131" s="7"/>
      <c r="C131" s="7"/>
      <c r="D131" s="7"/>
      <c r="E131" s="7"/>
      <c r="F131" s="7"/>
      <c r="G131" s="7"/>
      <c r="H131" s="7"/>
      <c r="I131" s="7"/>
      <c r="J131" s="7"/>
      <c r="K131" s="7"/>
      <c r="L131" s="7"/>
      <c r="M131" s="7"/>
      <c r="N131" s="7"/>
    </row>
    <row r="132">
      <c r="A132" s="7"/>
      <c r="B132" s="7"/>
      <c r="C132" s="7"/>
      <c r="D132" s="7"/>
      <c r="E132" s="7"/>
      <c r="F132" s="7"/>
      <c r="G132" s="7"/>
      <c r="H132" s="7"/>
      <c r="I132" s="7"/>
      <c r="J132" s="7"/>
      <c r="K132" s="7"/>
      <c r="L132" s="7"/>
      <c r="M132" s="7"/>
      <c r="N132" s="7"/>
    </row>
    <row r="133">
      <c r="A133" s="7"/>
      <c r="B133" s="7"/>
      <c r="C133" s="7"/>
      <c r="D133" s="7"/>
      <c r="E133" s="7"/>
      <c r="F133" s="7"/>
      <c r="G133" s="7"/>
      <c r="H133" s="7"/>
      <c r="I133" s="7"/>
      <c r="J133" s="7"/>
      <c r="K133" s="7"/>
      <c r="L133" s="7"/>
      <c r="M133" s="7"/>
      <c r="N133" s="7"/>
    </row>
    <row r="134">
      <c r="A134" s="7"/>
      <c r="B134" s="7"/>
      <c r="C134" s="7"/>
      <c r="D134" s="7"/>
      <c r="E134" s="7"/>
      <c r="F134" s="7"/>
      <c r="G134" s="7"/>
      <c r="H134" s="7"/>
      <c r="I134" s="7"/>
      <c r="J134" s="7"/>
      <c r="K134" s="7"/>
      <c r="L134" s="7"/>
      <c r="M134" s="7"/>
      <c r="N134" s="7"/>
    </row>
    <row r="135">
      <c r="A135" s="7"/>
      <c r="B135" s="7"/>
      <c r="C135" s="7"/>
      <c r="D135" s="7"/>
      <c r="E135" s="7"/>
      <c r="F135" s="7"/>
      <c r="G135" s="7"/>
      <c r="H135" s="7"/>
      <c r="I135" s="7"/>
      <c r="J135" s="7"/>
      <c r="K135" s="7"/>
      <c r="L135" s="7"/>
      <c r="M135" s="7"/>
      <c r="N135" s="7"/>
    </row>
    <row r="136">
      <c r="A136" s="7"/>
      <c r="B136" s="7"/>
      <c r="C136" s="7"/>
      <c r="D136" s="7"/>
      <c r="E136" s="7"/>
      <c r="F136" s="7"/>
      <c r="G136" s="7"/>
      <c r="H136" s="7"/>
      <c r="I136" s="7"/>
      <c r="J136" s="7"/>
      <c r="K136" s="7"/>
      <c r="L136" s="7"/>
      <c r="M136" s="7"/>
      <c r="N136" s="7"/>
    </row>
    <row r="137">
      <c r="A137" s="7"/>
      <c r="B137" s="7"/>
      <c r="C137" s="7"/>
      <c r="D137" s="7"/>
      <c r="E137" s="7"/>
      <c r="F137" s="7"/>
      <c r="G137" s="7"/>
      <c r="H137" s="7"/>
      <c r="I137" s="7"/>
      <c r="J137" s="7"/>
      <c r="K137" s="7"/>
      <c r="L137" s="7"/>
      <c r="M137" s="7"/>
      <c r="N137" s="7"/>
    </row>
    <row r="138">
      <c r="A138" s="7"/>
      <c r="B138" s="7"/>
      <c r="C138" s="7"/>
      <c r="D138" s="7"/>
      <c r="E138" s="7"/>
      <c r="F138" s="7"/>
      <c r="G138" s="7"/>
      <c r="H138" s="7"/>
      <c r="I138" s="7"/>
      <c r="J138" s="7"/>
      <c r="K138" s="7"/>
      <c r="L138" s="7"/>
      <c r="M138" s="7"/>
      <c r="N138" s="7"/>
    </row>
    <row r="139">
      <c r="A139" s="7"/>
      <c r="B139" s="7"/>
      <c r="C139" s="7"/>
      <c r="D139" s="7"/>
      <c r="E139" s="7"/>
      <c r="F139" s="7"/>
      <c r="G139" s="7"/>
      <c r="H139" s="7"/>
      <c r="I139" s="7"/>
      <c r="J139" s="7"/>
      <c r="K139" s="7"/>
      <c r="L139" s="7"/>
      <c r="M139" s="7"/>
      <c r="N139" s="7"/>
    </row>
    <row r="140">
      <c r="A140" s="7"/>
      <c r="B140" s="7"/>
      <c r="C140" s="7"/>
      <c r="D140" s="7"/>
      <c r="E140" s="7"/>
      <c r="F140" s="7"/>
      <c r="G140" s="7"/>
      <c r="H140" s="7"/>
      <c r="I140" s="7"/>
      <c r="J140" s="7"/>
      <c r="K140" s="7"/>
      <c r="L140" s="7"/>
      <c r="M140" s="7"/>
      <c r="N140" s="7"/>
    </row>
    <row r="141">
      <c r="A141" s="7"/>
      <c r="B141" s="7"/>
      <c r="C141" s="7"/>
      <c r="D141" s="7"/>
      <c r="E141" s="7"/>
      <c r="F141" s="7"/>
      <c r="G141" s="7"/>
      <c r="H141" s="7"/>
      <c r="I141" s="7"/>
      <c r="J141" s="7"/>
      <c r="K141" s="7"/>
      <c r="L141" s="7"/>
      <c r="M141" s="7"/>
      <c r="N141" s="7"/>
    </row>
    <row r="142">
      <c r="A142" s="7"/>
      <c r="B142" s="7"/>
      <c r="C142" s="7"/>
      <c r="D142" s="7"/>
      <c r="E142" s="7"/>
      <c r="F142" s="7"/>
      <c r="G142" s="7"/>
      <c r="H142" s="7"/>
      <c r="I142" s="7"/>
      <c r="J142" s="7"/>
      <c r="K142" s="7"/>
      <c r="L142" s="7"/>
      <c r="M142" s="7"/>
      <c r="N142" s="7"/>
    </row>
    <row r="143">
      <c r="A143" s="7"/>
      <c r="B143" s="7"/>
      <c r="C143" s="7"/>
      <c r="D143" s="7"/>
      <c r="E143" s="7"/>
      <c r="F143" s="7"/>
      <c r="G143" s="7"/>
      <c r="H143" s="7"/>
      <c r="I143" s="7"/>
      <c r="J143" s="7"/>
      <c r="K143" s="7"/>
      <c r="L143" s="7"/>
      <c r="M143" s="7"/>
      <c r="N143" s="7"/>
    </row>
    <row r="144">
      <c r="A144" s="7"/>
      <c r="B144" s="7"/>
      <c r="C144" s="7"/>
      <c r="D144" s="7"/>
      <c r="E144" s="7"/>
      <c r="F144" s="7"/>
      <c r="G144" s="7"/>
      <c r="H144" s="7"/>
      <c r="I144" s="7"/>
      <c r="J144" s="7"/>
      <c r="K144" s="7"/>
      <c r="L144" s="7"/>
      <c r="M144" s="7"/>
      <c r="N144" s="7"/>
    </row>
    <row r="145">
      <c r="A145" s="7"/>
      <c r="B145" s="7"/>
      <c r="C145" s="7"/>
      <c r="D145" s="7"/>
      <c r="E145" s="7"/>
      <c r="F145" s="7"/>
      <c r="G145" s="7"/>
      <c r="H145" s="7"/>
      <c r="I145" s="7"/>
      <c r="J145" s="7"/>
      <c r="K145" s="7"/>
      <c r="L145" s="7"/>
      <c r="M145" s="7"/>
      <c r="N145" s="7"/>
    </row>
    <row r="146">
      <c r="A146" s="7"/>
      <c r="B146" s="7"/>
      <c r="C146" s="7"/>
      <c r="D146" s="7"/>
      <c r="E146" s="7"/>
      <c r="F146" s="7"/>
      <c r="G146" s="7"/>
      <c r="H146" s="7"/>
      <c r="I146" s="7"/>
      <c r="J146" s="7"/>
      <c r="K146" s="7"/>
      <c r="L146" s="7"/>
      <c r="M146" s="7"/>
      <c r="N146" s="7"/>
    </row>
    <row r="147">
      <c r="A147" s="7"/>
      <c r="B147" s="7"/>
      <c r="C147" s="7"/>
      <c r="D147" s="7"/>
      <c r="E147" s="7"/>
      <c r="F147" s="7"/>
      <c r="G147" s="7"/>
      <c r="H147" s="7"/>
      <c r="I147" s="7"/>
      <c r="J147" s="7"/>
      <c r="K147" s="7"/>
      <c r="L147" s="7"/>
      <c r="M147" s="7"/>
      <c r="N147" s="7"/>
    </row>
    <row r="148">
      <c r="A148" s="7"/>
      <c r="B148" s="7"/>
      <c r="C148" s="7"/>
      <c r="D148" s="7"/>
      <c r="E148" s="7"/>
      <c r="F148" s="7"/>
      <c r="G148" s="7"/>
      <c r="H148" s="7"/>
      <c r="I148" s="7"/>
      <c r="J148" s="7"/>
      <c r="K148" s="7"/>
      <c r="L148" s="7"/>
      <c r="M148" s="7"/>
      <c r="N148" s="7"/>
    </row>
    <row r="149">
      <c r="A149" s="7"/>
      <c r="B149" s="7"/>
      <c r="C149" s="7"/>
      <c r="D149" s="7"/>
      <c r="E149" s="7"/>
      <c r="F149" s="7"/>
      <c r="G149" s="7"/>
      <c r="H149" s="7"/>
      <c r="I149" s="7"/>
      <c r="J149" s="7"/>
      <c r="K149" s="7"/>
      <c r="L149" s="7"/>
      <c r="M149" s="7"/>
      <c r="N149" s="7"/>
    </row>
    <row r="150">
      <c r="A150" s="7"/>
      <c r="B150" s="7"/>
      <c r="C150" s="7"/>
      <c r="D150" s="7"/>
      <c r="E150" s="7"/>
      <c r="F150" s="7"/>
      <c r="G150" s="7"/>
      <c r="H150" s="7"/>
      <c r="I150" s="7"/>
      <c r="J150" s="7"/>
      <c r="K150" s="7"/>
      <c r="L150" s="7"/>
      <c r="M150" s="7"/>
      <c r="N150" s="7"/>
    </row>
    <row r="151">
      <c r="A151" s="7"/>
      <c r="B151" s="7"/>
      <c r="C151" s="7"/>
      <c r="D151" s="7"/>
      <c r="E151" s="7"/>
      <c r="F151" s="7"/>
      <c r="G151" s="7"/>
      <c r="H151" s="7"/>
      <c r="I151" s="7"/>
      <c r="J151" s="7"/>
      <c r="K151" s="7"/>
      <c r="L151" s="7"/>
      <c r="M151" s="7"/>
      <c r="N151" s="7"/>
    </row>
    <row r="152">
      <c r="A152" s="7"/>
      <c r="B152" s="7"/>
      <c r="C152" s="7"/>
      <c r="D152" s="7"/>
      <c r="E152" s="7"/>
      <c r="F152" s="7"/>
      <c r="G152" s="7"/>
      <c r="H152" s="7"/>
      <c r="I152" s="7"/>
      <c r="J152" s="7"/>
      <c r="K152" s="7"/>
      <c r="L152" s="7"/>
      <c r="M152" s="7"/>
      <c r="N152" s="7"/>
    </row>
    <row r="153">
      <c r="A153" s="7"/>
      <c r="B153" s="7"/>
      <c r="C153" s="7"/>
      <c r="D153" s="7"/>
      <c r="E153" s="7"/>
      <c r="F153" s="7"/>
      <c r="G153" s="7"/>
      <c r="H153" s="7"/>
      <c r="I153" s="7"/>
      <c r="J153" s="7"/>
      <c r="K153" s="7"/>
      <c r="L153" s="7"/>
      <c r="M153" s="7"/>
      <c r="N153" s="7"/>
    </row>
    <row r="154">
      <c r="A154" s="7"/>
      <c r="B154" s="7"/>
      <c r="C154" s="7"/>
      <c r="D154" s="7"/>
      <c r="E154" s="7"/>
      <c r="F154" s="7"/>
      <c r="G154" s="7"/>
      <c r="H154" s="7"/>
      <c r="I154" s="7"/>
      <c r="J154" s="7"/>
      <c r="K154" s="7"/>
      <c r="L154" s="7"/>
      <c r="M154" s="7"/>
      <c r="N154" s="7"/>
    </row>
    <row r="155">
      <c r="A155" s="7"/>
      <c r="B155" s="7"/>
      <c r="C155" s="7"/>
      <c r="D155" s="7"/>
      <c r="E155" s="7"/>
      <c r="F155" s="7"/>
      <c r="G155" s="7"/>
      <c r="H155" s="7"/>
      <c r="I155" s="7"/>
      <c r="J155" s="7"/>
      <c r="K155" s="7"/>
      <c r="L155" s="7"/>
      <c r="M155" s="7"/>
      <c r="N155" s="7"/>
    </row>
    <row r="156">
      <c r="A156" s="7"/>
      <c r="B156" s="7"/>
      <c r="C156" s="7"/>
      <c r="D156" s="7"/>
      <c r="E156" s="7"/>
      <c r="F156" s="7"/>
      <c r="G156" s="7"/>
      <c r="H156" s="7"/>
      <c r="I156" s="7"/>
      <c r="J156" s="7"/>
      <c r="K156" s="7"/>
      <c r="L156" s="7"/>
      <c r="M156" s="7"/>
      <c r="N156" s="7"/>
    </row>
    <row r="157">
      <c r="A157" s="7"/>
      <c r="B157" s="7"/>
      <c r="C157" s="7"/>
      <c r="D157" s="7"/>
      <c r="E157" s="7"/>
      <c r="F157" s="7"/>
      <c r="G157" s="7"/>
      <c r="H157" s="7"/>
      <c r="I157" s="7"/>
      <c r="J157" s="7"/>
      <c r="K157" s="7"/>
      <c r="L157" s="7"/>
      <c r="M157" s="7"/>
      <c r="N157" s="7"/>
    </row>
    <row r="158">
      <c r="A158" s="7"/>
      <c r="B158" s="7"/>
      <c r="C158" s="7"/>
      <c r="D158" s="7"/>
      <c r="E158" s="7"/>
      <c r="F158" s="7"/>
      <c r="G158" s="7"/>
      <c r="H158" s="7"/>
      <c r="I158" s="7"/>
      <c r="J158" s="7"/>
      <c r="K158" s="7"/>
      <c r="L158" s="7"/>
      <c r="M158" s="7"/>
      <c r="N158" s="7"/>
    </row>
    <row r="159">
      <c r="A159" s="7"/>
      <c r="B159" s="7"/>
      <c r="C159" s="7"/>
      <c r="D159" s="7"/>
      <c r="E159" s="7"/>
      <c r="F159" s="7"/>
      <c r="G159" s="7"/>
      <c r="H159" s="7"/>
      <c r="I159" s="7"/>
      <c r="J159" s="7"/>
      <c r="K159" s="7"/>
      <c r="L159" s="7"/>
      <c r="M159" s="7"/>
      <c r="N159" s="7"/>
    </row>
    <row r="160">
      <c r="A160" s="7"/>
      <c r="B160" s="7"/>
      <c r="C160" s="7"/>
      <c r="D160" s="7"/>
      <c r="E160" s="7"/>
      <c r="F160" s="7"/>
      <c r="G160" s="7"/>
      <c r="H160" s="7"/>
      <c r="I160" s="7"/>
      <c r="J160" s="7"/>
      <c r="K160" s="7"/>
      <c r="L160" s="7"/>
      <c r="M160" s="7"/>
      <c r="N160" s="7"/>
    </row>
    <row r="161">
      <c r="A161" s="7"/>
      <c r="B161" s="7"/>
      <c r="C161" s="7"/>
      <c r="D161" s="7"/>
      <c r="E161" s="7"/>
      <c r="F161" s="7"/>
      <c r="G161" s="7"/>
      <c r="H161" s="7"/>
      <c r="I161" s="7"/>
      <c r="J161" s="7"/>
      <c r="K161" s="7"/>
      <c r="L161" s="7"/>
      <c r="M161" s="7"/>
      <c r="N161" s="7"/>
    </row>
    <row r="162">
      <c r="A162" s="7"/>
      <c r="B162" s="7"/>
      <c r="C162" s="7"/>
      <c r="D162" s="7"/>
      <c r="E162" s="7"/>
      <c r="F162" s="7"/>
      <c r="G162" s="7"/>
      <c r="H162" s="7"/>
      <c r="I162" s="7"/>
      <c r="J162" s="7"/>
      <c r="K162" s="7"/>
      <c r="L162" s="7"/>
      <c r="M162" s="7"/>
      <c r="N162" s="7"/>
    </row>
    <row r="163">
      <c r="A163" s="7"/>
      <c r="B163" s="7"/>
      <c r="C163" s="7"/>
      <c r="D163" s="7"/>
      <c r="E163" s="7"/>
      <c r="F163" s="7"/>
      <c r="G163" s="7"/>
      <c r="H163" s="7"/>
      <c r="I163" s="7"/>
      <c r="J163" s="7"/>
      <c r="K163" s="7"/>
      <c r="L163" s="7"/>
      <c r="M163" s="7"/>
      <c r="N163" s="7"/>
    </row>
    <row r="164">
      <c r="A164" s="7"/>
      <c r="B164" s="7"/>
      <c r="C164" s="7"/>
      <c r="D164" s="7"/>
      <c r="E164" s="7"/>
      <c r="F164" s="7"/>
      <c r="G164" s="7"/>
      <c r="H164" s="7"/>
      <c r="I164" s="7"/>
      <c r="J164" s="7"/>
      <c r="K164" s="7"/>
      <c r="L164" s="7"/>
      <c r="M164" s="7"/>
      <c r="N164" s="7"/>
    </row>
    <row r="165">
      <c r="A165" s="7"/>
      <c r="B165" s="7"/>
      <c r="C165" s="7"/>
      <c r="D165" s="7"/>
      <c r="E165" s="7"/>
      <c r="F165" s="7"/>
      <c r="G165" s="7"/>
      <c r="H165" s="7"/>
      <c r="I165" s="7"/>
      <c r="J165" s="7"/>
      <c r="K165" s="7"/>
      <c r="L165" s="7"/>
      <c r="M165" s="7"/>
      <c r="N165" s="7"/>
    </row>
    <row r="166">
      <c r="A166" s="7"/>
      <c r="B166" s="7"/>
      <c r="C166" s="7"/>
      <c r="D166" s="7"/>
      <c r="E166" s="7"/>
      <c r="F166" s="7"/>
      <c r="G166" s="7"/>
      <c r="H166" s="7"/>
      <c r="I166" s="7"/>
      <c r="J166" s="7"/>
      <c r="K166" s="7"/>
      <c r="L166" s="7"/>
      <c r="M166" s="7"/>
      <c r="N166" s="7"/>
    </row>
    <row r="167">
      <c r="A167" s="7"/>
      <c r="B167" s="7"/>
      <c r="C167" s="7"/>
      <c r="D167" s="7"/>
      <c r="E167" s="7"/>
      <c r="F167" s="7"/>
      <c r="G167" s="7"/>
      <c r="H167" s="7"/>
      <c r="I167" s="7"/>
      <c r="J167" s="7"/>
      <c r="K167" s="7"/>
      <c r="L167" s="7"/>
      <c r="M167" s="7"/>
      <c r="N167" s="7"/>
    </row>
    <row r="168">
      <c r="A168" s="7"/>
      <c r="B168" s="7"/>
      <c r="C168" s="7"/>
      <c r="D168" s="7"/>
      <c r="E168" s="7"/>
      <c r="F168" s="7"/>
      <c r="G168" s="7"/>
      <c r="H168" s="7"/>
      <c r="I168" s="7"/>
      <c r="J168" s="7"/>
      <c r="K168" s="7"/>
      <c r="L168" s="7"/>
      <c r="M168" s="7"/>
      <c r="N168" s="7"/>
    </row>
    <row r="169">
      <c r="A169" s="7"/>
      <c r="B169" s="7"/>
      <c r="C169" s="7"/>
      <c r="D169" s="7"/>
      <c r="E169" s="7"/>
      <c r="F169" s="7"/>
      <c r="G169" s="7"/>
      <c r="H169" s="7"/>
      <c r="I169" s="7"/>
      <c r="J169" s="7"/>
      <c r="K169" s="7"/>
      <c r="L169" s="7"/>
      <c r="M169" s="7"/>
      <c r="N169" s="7"/>
    </row>
    <row r="170">
      <c r="A170" s="7"/>
      <c r="B170" s="7"/>
      <c r="C170" s="7"/>
      <c r="D170" s="7"/>
      <c r="E170" s="7"/>
      <c r="F170" s="7"/>
      <c r="G170" s="7"/>
      <c r="H170" s="7"/>
      <c r="I170" s="7"/>
      <c r="J170" s="7"/>
      <c r="K170" s="7"/>
      <c r="L170" s="7"/>
      <c r="M170" s="7"/>
      <c r="N170" s="7"/>
    </row>
    <row r="171">
      <c r="A171" s="7"/>
      <c r="B171" s="7"/>
      <c r="C171" s="7"/>
      <c r="D171" s="7"/>
      <c r="E171" s="7"/>
      <c r="F171" s="7"/>
      <c r="G171" s="7"/>
      <c r="H171" s="7"/>
      <c r="I171" s="7"/>
      <c r="J171" s="7"/>
      <c r="K171" s="7"/>
      <c r="L171" s="7"/>
      <c r="M171" s="7"/>
      <c r="N171" s="7"/>
    </row>
    <row r="172">
      <c r="A172" s="7"/>
      <c r="B172" s="7"/>
      <c r="C172" s="7"/>
      <c r="D172" s="7"/>
      <c r="E172" s="7"/>
      <c r="F172" s="7"/>
      <c r="G172" s="7"/>
      <c r="H172" s="7"/>
      <c r="I172" s="7"/>
      <c r="J172" s="7"/>
      <c r="K172" s="7"/>
      <c r="L172" s="7"/>
      <c r="M172" s="7"/>
      <c r="N172" s="7"/>
    </row>
    <row r="173">
      <c r="A173" s="7"/>
      <c r="B173" s="7"/>
      <c r="C173" s="7"/>
      <c r="D173" s="7"/>
      <c r="E173" s="7"/>
      <c r="F173" s="7"/>
      <c r="G173" s="7"/>
      <c r="H173" s="7"/>
      <c r="I173" s="7"/>
      <c r="J173" s="7"/>
      <c r="K173" s="7"/>
      <c r="L173" s="7"/>
      <c r="M173" s="7"/>
      <c r="N173" s="7"/>
    </row>
    <row r="174">
      <c r="A174" s="7"/>
      <c r="B174" s="7"/>
      <c r="C174" s="7"/>
      <c r="D174" s="7"/>
      <c r="E174" s="7"/>
      <c r="F174" s="7"/>
      <c r="G174" s="7"/>
      <c r="H174" s="7"/>
      <c r="I174" s="7"/>
      <c r="J174" s="7"/>
      <c r="K174" s="7"/>
      <c r="L174" s="7"/>
      <c r="M174" s="7"/>
      <c r="N174" s="7"/>
    </row>
    <row r="175">
      <c r="A175" s="7"/>
      <c r="B175" s="7"/>
      <c r="C175" s="7"/>
      <c r="D175" s="7"/>
      <c r="E175" s="7"/>
      <c r="F175" s="7"/>
      <c r="G175" s="7"/>
      <c r="H175" s="7"/>
      <c r="I175" s="7"/>
      <c r="J175" s="7"/>
      <c r="K175" s="7"/>
      <c r="L175" s="7"/>
      <c r="M175" s="7"/>
      <c r="N175" s="7"/>
    </row>
    <row r="176">
      <c r="A176" s="7"/>
      <c r="B176" s="7"/>
      <c r="C176" s="7"/>
      <c r="D176" s="7"/>
      <c r="E176" s="7"/>
      <c r="F176" s="7"/>
      <c r="G176" s="7"/>
      <c r="H176" s="7"/>
      <c r="I176" s="7"/>
      <c r="J176" s="7"/>
      <c r="K176" s="7"/>
      <c r="L176" s="7"/>
      <c r="M176" s="7"/>
      <c r="N176" s="7"/>
    </row>
    <row r="177">
      <c r="A177" s="7"/>
      <c r="B177" s="7"/>
      <c r="C177" s="7"/>
      <c r="D177" s="7"/>
      <c r="E177" s="7"/>
      <c r="F177" s="7"/>
      <c r="G177" s="7"/>
      <c r="H177" s="7"/>
      <c r="I177" s="7"/>
      <c r="J177" s="7"/>
      <c r="K177" s="7"/>
      <c r="L177" s="7"/>
      <c r="M177" s="7"/>
      <c r="N177" s="7"/>
    </row>
    <row r="178">
      <c r="A178" s="7"/>
      <c r="B178" s="7"/>
      <c r="C178" s="7"/>
      <c r="D178" s="7"/>
      <c r="E178" s="7"/>
      <c r="F178" s="7"/>
      <c r="G178" s="7"/>
      <c r="H178" s="7"/>
      <c r="I178" s="7"/>
      <c r="J178" s="7"/>
      <c r="K178" s="7"/>
      <c r="L178" s="7"/>
      <c r="M178" s="7"/>
      <c r="N178" s="7"/>
    </row>
    <row r="179">
      <c r="A179" s="7"/>
      <c r="B179" s="7"/>
      <c r="C179" s="7"/>
      <c r="D179" s="7"/>
      <c r="E179" s="7"/>
      <c r="F179" s="7"/>
      <c r="G179" s="7"/>
      <c r="H179" s="7"/>
      <c r="I179" s="7"/>
      <c r="J179" s="7"/>
      <c r="K179" s="7"/>
      <c r="L179" s="7"/>
      <c r="M179" s="7"/>
      <c r="N179" s="7"/>
    </row>
    <row r="180">
      <c r="A180" s="7"/>
      <c r="B180" s="7"/>
      <c r="C180" s="7"/>
      <c r="D180" s="7"/>
      <c r="E180" s="7"/>
      <c r="F180" s="7"/>
      <c r="G180" s="7"/>
      <c r="H180" s="7"/>
      <c r="I180" s="7"/>
      <c r="J180" s="7"/>
      <c r="K180" s="7"/>
      <c r="L180" s="7"/>
      <c r="M180" s="7"/>
      <c r="N180" s="7"/>
    </row>
    <row r="181">
      <c r="A181" s="7"/>
      <c r="B181" s="7"/>
      <c r="C181" s="7"/>
      <c r="D181" s="7"/>
      <c r="E181" s="7"/>
      <c r="F181" s="7"/>
      <c r="G181" s="7"/>
      <c r="H181" s="7"/>
      <c r="I181" s="7"/>
      <c r="J181" s="7"/>
      <c r="K181" s="7"/>
      <c r="L181" s="7"/>
      <c r="M181" s="7"/>
      <c r="N181" s="7"/>
    </row>
    <row r="182">
      <c r="A182" s="7"/>
      <c r="B182" s="7"/>
      <c r="C182" s="7"/>
      <c r="D182" s="7"/>
      <c r="E182" s="7"/>
      <c r="F182" s="7"/>
      <c r="G182" s="7"/>
      <c r="H182" s="7"/>
      <c r="I182" s="7"/>
      <c r="J182" s="7"/>
      <c r="K182" s="7"/>
      <c r="L182" s="7"/>
      <c r="M182" s="7"/>
      <c r="N182" s="7"/>
    </row>
    <row r="183">
      <c r="A183" s="7"/>
      <c r="B183" s="7"/>
      <c r="C183" s="7"/>
      <c r="D183" s="7"/>
      <c r="E183" s="7"/>
      <c r="F183" s="7"/>
      <c r="G183" s="7"/>
      <c r="H183" s="7"/>
      <c r="I183" s="7"/>
      <c r="J183" s="7"/>
      <c r="K183" s="7"/>
      <c r="L183" s="7"/>
      <c r="M183" s="7"/>
      <c r="N183" s="7"/>
    </row>
    <row r="184">
      <c r="A184" s="7"/>
      <c r="B184" s="7"/>
      <c r="C184" s="7"/>
      <c r="D184" s="7"/>
      <c r="E184" s="7"/>
      <c r="F184" s="7"/>
      <c r="G184" s="7"/>
      <c r="H184" s="7"/>
      <c r="I184" s="7"/>
      <c r="J184" s="7"/>
      <c r="K184" s="7"/>
      <c r="L184" s="7"/>
      <c r="M184" s="7"/>
      <c r="N184" s="7"/>
    </row>
    <row r="185">
      <c r="A185" s="7"/>
      <c r="B185" s="7"/>
      <c r="C185" s="7"/>
      <c r="D185" s="7"/>
      <c r="E185" s="7"/>
      <c r="F185" s="7"/>
      <c r="G185" s="7"/>
      <c r="H185" s="7"/>
      <c r="I185" s="7"/>
      <c r="J185" s="7"/>
      <c r="K185" s="7"/>
      <c r="L185" s="7"/>
      <c r="M185" s="7"/>
      <c r="N185" s="7"/>
    </row>
    <row r="186">
      <c r="A186" s="7"/>
      <c r="B186" s="7"/>
      <c r="C186" s="7"/>
      <c r="D186" s="7"/>
      <c r="E186" s="7"/>
      <c r="F186" s="7"/>
      <c r="G186" s="7"/>
      <c r="H186" s="7"/>
      <c r="I186" s="7"/>
      <c r="J186" s="7"/>
      <c r="K186" s="7"/>
      <c r="L186" s="7"/>
      <c r="M186" s="7"/>
      <c r="N186" s="7"/>
    </row>
    <row r="187">
      <c r="A187" s="7"/>
      <c r="B187" s="7"/>
      <c r="C187" s="7"/>
      <c r="D187" s="7"/>
      <c r="E187" s="7"/>
      <c r="F187" s="7"/>
      <c r="G187" s="7"/>
      <c r="H187" s="7"/>
      <c r="I187" s="7"/>
      <c r="J187" s="7"/>
      <c r="K187" s="7"/>
      <c r="L187" s="7"/>
      <c r="M187" s="7"/>
      <c r="N187" s="7"/>
    </row>
    <row r="188">
      <c r="A188" s="7"/>
      <c r="B188" s="7"/>
      <c r="C188" s="7"/>
      <c r="D188" s="7"/>
      <c r="E188" s="7"/>
      <c r="F188" s="7"/>
      <c r="G188" s="7"/>
      <c r="H188" s="7"/>
      <c r="I188" s="7"/>
      <c r="J188" s="7"/>
      <c r="K188" s="7"/>
      <c r="L188" s="7"/>
      <c r="M188" s="7"/>
      <c r="N188" s="7"/>
    </row>
    <row r="189">
      <c r="A189" s="7"/>
      <c r="B189" s="7"/>
      <c r="C189" s="7"/>
      <c r="D189" s="7"/>
      <c r="E189" s="7"/>
      <c r="F189" s="7"/>
      <c r="G189" s="7"/>
      <c r="H189" s="7"/>
      <c r="I189" s="7"/>
      <c r="J189" s="7"/>
      <c r="K189" s="7"/>
      <c r="L189" s="7"/>
      <c r="M189" s="7"/>
      <c r="N189" s="7"/>
    </row>
    <row r="190">
      <c r="A190" s="7"/>
      <c r="B190" s="7"/>
      <c r="C190" s="7"/>
      <c r="D190" s="7"/>
      <c r="E190" s="7"/>
      <c r="F190" s="7"/>
      <c r="G190" s="7"/>
      <c r="H190" s="7"/>
      <c r="I190" s="7"/>
      <c r="J190" s="7"/>
      <c r="K190" s="7"/>
      <c r="L190" s="7"/>
      <c r="M190" s="7"/>
      <c r="N190" s="7"/>
    </row>
    <row r="191">
      <c r="A191" s="7"/>
      <c r="B191" s="7"/>
      <c r="C191" s="7"/>
      <c r="D191" s="7"/>
      <c r="E191" s="7"/>
      <c r="F191" s="7"/>
      <c r="G191" s="7"/>
      <c r="H191" s="7"/>
      <c r="I191" s="7"/>
      <c r="J191" s="7"/>
      <c r="K191" s="7"/>
      <c r="L191" s="7"/>
      <c r="M191" s="7"/>
      <c r="N191" s="7"/>
    </row>
    <row r="192">
      <c r="A192" s="7"/>
      <c r="B192" s="7"/>
      <c r="C192" s="7"/>
      <c r="D192" s="7"/>
      <c r="E192" s="7"/>
      <c r="F192" s="7"/>
      <c r="G192" s="7"/>
      <c r="H192" s="7"/>
      <c r="I192" s="7"/>
      <c r="J192" s="7"/>
      <c r="K192" s="7"/>
      <c r="L192" s="7"/>
      <c r="M192" s="7"/>
      <c r="N192" s="7"/>
    </row>
    <row r="193">
      <c r="A193" s="7"/>
      <c r="B193" s="7"/>
      <c r="C193" s="7"/>
      <c r="D193" s="7"/>
      <c r="E193" s="7"/>
      <c r="F193" s="7"/>
      <c r="G193" s="7"/>
      <c r="H193" s="7"/>
      <c r="I193" s="7"/>
      <c r="J193" s="7"/>
      <c r="K193" s="7"/>
      <c r="L193" s="7"/>
      <c r="M193" s="7"/>
      <c r="N193" s="7"/>
    </row>
    <row r="194">
      <c r="A194" s="7"/>
      <c r="B194" s="7"/>
      <c r="C194" s="7"/>
      <c r="D194" s="7"/>
      <c r="E194" s="7"/>
      <c r="F194" s="7"/>
      <c r="G194" s="7"/>
      <c r="H194" s="7"/>
      <c r="I194" s="7"/>
      <c r="J194" s="7"/>
      <c r="K194" s="7"/>
      <c r="L194" s="7"/>
      <c r="M194" s="7"/>
      <c r="N194" s="7"/>
    </row>
    <row r="195">
      <c r="A195" s="7"/>
      <c r="B195" s="7"/>
      <c r="C195" s="7"/>
      <c r="D195" s="7"/>
      <c r="E195" s="7"/>
      <c r="F195" s="7"/>
      <c r="G195" s="7"/>
      <c r="H195" s="7"/>
      <c r="I195" s="7"/>
      <c r="J195" s="7"/>
      <c r="K195" s="7"/>
      <c r="L195" s="7"/>
      <c r="M195" s="7"/>
      <c r="N195" s="7"/>
    </row>
    <row r="196">
      <c r="A196" s="7"/>
      <c r="B196" s="7"/>
      <c r="C196" s="7"/>
      <c r="D196" s="7"/>
      <c r="E196" s="7"/>
      <c r="F196" s="7"/>
      <c r="G196" s="7"/>
      <c r="H196" s="7"/>
      <c r="I196" s="7"/>
      <c r="J196" s="7"/>
      <c r="K196" s="7"/>
      <c r="L196" s="7"/>
      <c r="M196" s="7"/>
      <c r="N196" s="7"/>
    </row>
    <row r="197">
      <c r="A197" s="7"/>
      <c r="B197" s="7"/>
      <c r="C197" s="7"/>
      <c r="D197" s="7"/>
      <c r="E197" s="7"/>
      <c r="F197" s="7"/>
      <c r="G197" s="7"/>
      <c r="H197" s="7"/>
      <c r="I197" s="7"/>
      <c r="J197" s="7"/>
      <c r="K197" s="7"/>
      <c r="L197" s="7"/>
      <c r="M197" s="7"/>
      <c r="N197" s="7"/>
    </row>
    <row r="198">
      <c r="A198" s="7"/>
      <c r="B198" s="7"/>
      <c r="C198" s="7"/>
      <c r="D198" s="7"/>
      <c r="E198" s="7"/>
      <c r="F198" s="7"/>
      <c r="G198" s="7"/>
      <c r="H198" s="7"/>
      <c r="I198" s="7"/>
      <c r="J198" s="7"/>
      <c r="K198" s="7"/>
      <c r="L198" s="7"/>
      <c r="M198" s="7"/>
      <c r="N198" s="7"/>
    </row>
    <row r="199">
      <c r="A199" s="7"/>
      <c r="B199" s="7"/>
      <c r="C199" s="7"/>
      <c r="D199" s="7"/>
      <c r="E199" s="7"/>
      <c r="F199" s="7"/>
      <c r="G199" s="7"/>
      <c r="H199" s="7"/>
      <c r="I199" s="7"/>
      <c r="J199" s="7"/>
      <c r="K199" s="7"/>
      <c r="L199" s="7"/>
      <c r="M199" s="7"/>
      <c r="N199" s="7"/>
    </row>
    <row r="200">
      <c r="A200" s="7"/>
      <c r="B200" s="7"/>
      <c r="C200" s="7"/>
      <c r="D200" s="7"/>
      <c r="E200" s="7"/>
      <c r="F200" s="7"/>
      <c r="G200" s="7"/>
      <c r="H200" s="7"/>
      <c r="I200" s="7"/>
      <c r="J200" s="7"/>
      <c r="K200" s="7"/>
      <c r="L200" s="7"/>
      <c r="M200" s="7"/>
      <c r="N200" s="7"/>
    </row>
    <row r="201">
      <c r="A201" s="7"/>
      <c r="B201" s="7"/>
      <c r="C201" s="7"/>
      <c r="D201" s="7"/>
      <c r="E201" s="7"/>
      <c r="F201" s="7"/>
      <c r="G201" s="7"/>
      <c r="H201" s="7"/>
      <c r="I201" s="7"/>
      <c r="J201" s="7"/>
      <c r="K201" s="7"/>
      <c r="L201" s="7"/>
      <c r="M201" s="7"/>
      <c r="N201" s="7"/>
    </row>
    <row r="202">
      <c r="A202" s="7"/>
      <c r="B202" s="7"/>
      <c r="C202" s="7"/>
      <c r="D202" s="7"/>
      <c r="E202" s="7"/>
      <c r="F202" s="7"/>
      <c r="G202" s="7"/>
      <c r="H202" s="7"/>
      <c r="I202" s="7"/>
      <c r="J202" s="7"/>
      <c r="K202" s="7"/>
      <c r="L202" s="7"/>
      <c r="M202" s="7"/>
      <c r="N202" s="7"/>
    </row>
    <row r="203">
      <c r="A203" s="7"/>
      <c r="B203" s="7"/>
      <c r="C203" s="7"/>
      <c r="D203" s="7"/>
      <c r="E203" s="7"/>
      <c r="F203" s="7"/>
      <c r="G203" s="7"/>
      <c r="H203" s="7"/>
      <c r="I203" s="7"/>
      <c r="J203" s="7"/>
      <c r="K203" s="7"/>
      <c r="L203" s="7"/>
      <c r="M203" s="7"/>
      <c r="N203" s="7"/>
    </row>
    <row r="204">
      <c r="A204" s="7"/>
      <c r="B204" s="7"/>
      <c r="C204" s="7"/>
      <c r="D204" s="7"/>
      <c r="E204" s="7"/>
      <c r="F204" s="7"/>
      <c r="G204" s="7"/>
      <c r="H204" s="7"/>
      <c r="I204" s="7"/>
      <c r="J204" s="7"/>
      <c r="K204" s="7"/>
      <c r="L204" s="7"/>
      <c r="M204" s="7"/>
      <c r="N204" s="7"/>
    </row>
    <row r="205">
      <c r="A205" s="7"/>
      <c r="B205" s="7"/>
      <c r="C205" s="7"/>
      <c r="D205" s="7"/>
      <c r="E205" s="7"/>
      <c r="F205" s="7"/>
      <c r="G205" s="7"/>
      <c r="H205" s="7"/>
      <c r="I205" s="7"/>
      <c r="J205" s="7"/>
      <c r="K205" s="7"/>
      <c r="L205" s="7"/>
      <c r="M205" s="7"/>
      <c r="N205" s="7"/>
    </row>
    <row r="206">
      <c r="A206" s="7"/>
      <c r="B206" s="7"/>
      <c r="C206" s="7"/>
      <c r="D206" s="7"/>
      <c r="E206" s="7"/>
      <c r="F206" s="7"/>
      <c r="G206" s="7"/>
      <c r="H206" s="7"/>
      <c r="I206" s="7"/>
      <c r="J206" s="7"/>
      <c r="K206" s="7"/>
      <c r="L206" s="7"/>
      <c r="M206" s="7"/>
      <c r="N206" s="7"/>
    </row>
    <row r="207">
      <c r="A207" s="7"/>
      <c r="B207" s="7"/>
      <c r="C207" s="7"/>
      <c r="D207" s="7"/>
      <c r="E207" s="7"/>
      <c r="F207" s="7"/>
      <c r="G207" s="7"/>
      <c r="H207" s="7"/>
      <c r="I207" s="7"/>
      <c r="J207" s="7"/>
      <c r="K207" s="7"/>
      <c r="L207" s="7"/>
      <c r="M207" s="7"/>
      <c r="N207" s="7"/>
    </row>
    <row r="208">
      <c r="A208" s="7"/>
      <c r="B208" s="7"/>
      <c r="C208" s="7"/>
      <c r="D208" s="7"/>
      <c r="E208" s="7"/>
      <c r="F208" s="7"/>
      <c r="G208" s="7"/>
      <c r="H208" s="7"/>
      <c r="I208" s="7"/>
      <c r="J208" s="7"/>
      <c r="K208" s="7"/>
      <c r="L208" s="7"/>
      <c r="M208" s="7"/>
      <c r="N208" s="7"/>
    </row>
    <row r="209">
      <c r="A209" s="7"/>
      <c r="B209" s="7"/>
      <c r="C209" s="7"/>
      <c r="D209" s="7"/>
      <c r="E209" s="7"/>
      <c r="F209" s="7"/>
      <c r="G209" s="7"/>
      <c r="H209" s="7"/>
      <c r="I209" s="7"/>
      <c r="J209" s="7"/>
      <c r="K209" s="7"/>
      <c r="L209" s="7"/>
      <c r="M209" s="7"/>
      <c r="N209" s="7"/>
    </row>
    <row r="210">
      <c r="A210" s="7"/>
      <c r="B210" s="7"/>
      <c r="C210" s="7"/>
      <c r="D210" s="7"/>
      <c r="E210" s="7"/>
      <c r="F210" s="7"/>
      <c r="G210" s="7"/>
      <c r="H210" s="7"/>
      <c r="I210" s="7"/>
      <c r="J210" s="7"/>
      <c r="K210" s="7"/>
      <c r="L210" s="7"/>
      <c r="M210" s="7"/>
      <c r="N210" s="7"/>
    </row>
    <row r="211">
      <c r="A211" s="7"/>
      <c r="B211" s="7"/>
      <c r="C211" s="7"/>
      <c r="D211" s="7"/>
      <c r="E211" s="7"/>
      <c r="F211" s="7"/>
      <c r="G211" s="7"/>
      <c r="H211" s="7"/>
      <c r="I211" s="7"/>
      <c r="J211" s="7"/>
      <c r="K211" s="7"/>
      <c r="L211" s="7"/>
      <c r="M211" s="7"/>
      <c r="N211" s="7"/>
    </row>
    <row r="212">
      <c r="A212" s="7"/>
      <c r="B212" s="7"/>
      <c r="C212" s="7"/>
      <c r="D212" s="7"/>
      <c r="E212" s="7"/>
      <c r="F212" s="7"/>
      <c r="G212" s="7"/>
      <c r="H212" s="7"/>
      <c r="I212" s="7"/>
      <c r="J212" s="7"/>
      <c r="K212" s="7"/>
      <c r="L212" s="7"/>
      <c r="M212" s="7"/>
      <c r="N212" s="7"/>
    </row>
    <row r="213">
      <c r="A213" s="7"/>
      <c r="B213" s="7"/>
      <c r="C213" s="7"/>
      <c r="D213" s="7"/>
      <c r="E213" s="7"/>
      <c r="F213" s="7"/>
      <c r="G213" s="7"/>
      <c r="H213" s="7"/>
      <c r="I213" s="7"/>
      <c r="J213" s="7"/>
      <c r="K213" s="7"/>
      <c r="L213" s="7"/>
      <c r="M213" s="7"/>
      <c r="N213" s="7"/>
    </row>
    <row r="214">
      <c r="A214" s="7"/>
      <c r="B214" s="7"/>
      <c r="C214" s="7"/>
      <c r="D214" s="7"/>
      <c r="E214" s="7"/>
      <c r="F214" s="7"/>
      <c r="G214" s="7"/>
      <c r="H214" s="7"/>
      <c r="I214" s="7"/>
      <c r="J214" s="7"/>
      <c r="K214" s="7"/>
      <c r="L214" s="7"/>
      <c r="M214" s="7"/>
      <c r="N214" s="7"/>
    </row>
    <row r="215">
      <c r="A215" s="7"/>
      <c r="B215" s="7"/>
      <c r="C215" s="7"/>
      <c r="D215" s="7"/>
      <c r="E215" s="7"/>
      <c r="F215" s="7"/>
      <c r="G215" s="7"/>
      <c r="H215" s="7"/>
      <c r="I215" s="7"/>
      <c r="J215" s="7"/>
      <c r="K215" s="7"/>
      <c r="L215" s="7"/>
      <c r="M215" s="7"/>
      <c r="N215" s="7"/>
    </row>
    <row r="216">
      <c r="A216" s="7"/>
      <c r="B216" s="7"/>
      <c r="C216" s="7"/>
      <c r="D216" s="7"/>
      <c r="E216" s="7"/>
      <c r="F216" s="7"/>
      <c r="G216" s="7"/>
      <c r="H216" s="7"/>
      <c r="I216" s="7"/>
      <c r="J216" s="7"/>
      <c r="K216" s="7"/>
      <c r="L216" s="7"/>
      <c r="M216" s="7"/>
      <c r="N216" s="7"/>
    </row>
    <row r="217">
      <c r="A217" s="7"/>
      <c r="B217" s="7"/>
      <c r="C217" s="7"/>
      <c r="D217" s="7"/>
      <c r="E217" s="7"/>
      <c r="F217" s="7"/>
      <c r="G217" s="7"/>
      <c r="H217" s="7"/>
      <c r="I217" s="7"/>
      <c r="J217" s="7"/>
      <c r="K217" s="7"/>
      <c r="L217" s="7"/>
      <c r="M217" s="7"/>
      <c r="N217" s="7"/>
    </row>
    <row r="218">
      <c r="A218" s="7"/>
      <c r="B218" s="7"/>
      <c r="C218" s="7"/>
      <c r="D218" s="7"/>
      <c r="E218" s="7"/>
      <c r="F218" s="7"/>
      <c r="G218" s="7"/>
      <c r="H218" s="7"/>
      <c r="I218" s="7"/>
      <c r="J218" s="7"/>
      <c r="K218" s="7"/>
      <c r="L218" s="7"/>
      <c r="M218" s="7"/>
      <c r="N218" s="7"/>
    </row>
    <row r="219">
      <c r="A219" s="7"/>
      <c r="B219" s="7"/>
      <c r="C219" s="7"/>
      <c r="D219" s="7"/>
      <c r="E219" s="7"/>
      <c r="F219" s="7"/>
      <c r="G219" s="7"/>
      <c r="H219" s="7"/>
      <c r="I219" s="7"/>
      <c r="J219" s="7"/>
      <c r="K219" s="7"/>
      <c r="L219" s="7"/>
      <c r="M219" s="7"/>
      <c r="N219" s="7"/>
    </row>
    <row r="220">
      <c r="A220" s="7"/>
      <c r="B220" s="7"/>
      <c r="C220" s="7"/>
      <c r="D220" s="7"/>
      <c r="E220" s="7"/>
      <c r="F220" s="7"/>
      <c r="G220" s="7"/>
      <c r="H220" s="7"/>
      <c r="I220" s="7"/>
      <c r="J220" s="7"/>
      <c r="K220" s="7"/>
      <c r="L220" s="7"/>
      <c r="M220" s="7"/>
      <c r="N220" s="7"/>
    </row>
    <row r="221">
      <c r="A221" s="7"/>
      <c r="B221" s="7"/>
      <c r="C221" s="7"/>
      <c r="D221" s="7"/>
      <c r="E221" s="7"/>
      <c r="F221" s="7"/>
      <c r="G221" s="7"/>
      <c r="H221" s="7"/>
      <c r="I221" s="7"/>
      <c r="J221" s="7"/>
      <c r="K221" s="7"/>
      <c r="L221" s="7"/>
      <c r="M221" s="7"/>
      <c r="N221" s="7"/>
    </row>
    <row r="222">
      <c r="A222" s="7"/>
      <c r="B222" s="7"/>
      <c r="C222" s="7"/>
      <c r="D222" s="7"/>
      <c r="E222" s="7"/>
      <c r="F222" s="7"/>
      <c r="G222" s="7"/>
      <c r="H222" s="7"/>
      <c r="I222" s="7"/>
      <c r="J222" s="7"/>
      <c r="K222" s="7"/>
      <c r="L222" s="7"/>
      <c r="M222" s="7"/>
      <c r="N222" s="7"/>
    </row>
    <row r="223">
      <c r="A223" s="7"/>
      <c r="B223" s="7"/>
      <c r="C223" s="7"/>
      <c r="D223" s="7"/>
      <c r="E223" s="7"/>
      <c r="F223" s="7"/>
      <c r="G223" s="7"/>
      <c r="H223" s="7"/>
      <c r="I223" s="7"/>
      <c r="J223" s="7"/>
      <c r="K223" s="7"/>
      <c r="L223" s="7"/>
      <c r="M223" s="7"/>
      <c r="N223" s="7"/>
    </row>
    <row r="224">
      <c r="A224" s="7"/>
      <c r="B224" s="7"/>
      <c r="C224" s="7"/>
      <c r="D224" s="7"/>
      <c r="E224" s="7"/>
      <c r="F224" s="7"/>
      <c r="G224" s="7"/>
      <c r="H224" s="7"/>
      <c r="I224" s="7"/>
      <c r="J224" s="7"/>
      <c r="K224" s="7"/>
      <c r="L224" s="7"/>
      <c r="M224" s="7"/>
      <c r="N224" s="7"/>
    </row>
    <row r="225">
      <c r="A225" s="7"/>
      <c r="B225" s="7"/>
      <c r="C225" s="7"/>
      <c r="D225" s="7"/>
      <c r="E225" s="7"/>
      <c r="F225" s="7"/>
      <c r="G225" s="7"/>
      <c r="H225" s="7"/>
      <c r="I225" s="7"/>
      <c r="J225" s="7"/>
      <c r="K225" s="7"/>
      <c r="L225" s="7"/>
      <c r="M225" s="7"/>
      <c r="N225" s="7"/>
    </row>
    <row r="226">
      <c r="A226" s="7"/>
      <c r="B226" s="7"/>
      <c r="C226" s="7"/>
      <c r="D226" s="7"/>
      <c r="E226" s="7"/>
      <c r="F226" s="7"/>
      <c r="G226" s="7"/>
      <c r="H226" s="7"/>
      <c r="I226" s="7"/>
      <c r="J226" s="7"/>
      <c r="K226" s="7"/>
      <c r="L226" s="7"/>
      <c r="M226" s="7"/>
      <c r="N226" s="7"/>
    </row>
    <row r="227">
      <c r="A227" s="7"/>
      <c r="B227" s="7"/>
      <c r="C227" s="7"/>
      <c r="D227" s="7"/>
      <c r="E227" s="7"/>
      <c r="F227" s="7"/>
      <c r="G227" s="7"/>
      <c r="H227" s="7"/>
      <c r="I227" s="7"/>
      <c r="J227" s="7"/>
      <c r="K227" s="7"/>
      <c r="L227" s="7"/>
      <c r="M227" s="7"/>
      <c r="N227" s="7"/>
    </row>
    <row r="228">
      <c r="A228" s="7"/>
      <c r="B228" s="7"/>
      <c r="C228" s="7"/>
      <c r="D228" s="7"/>
      <c r="E228" s="7"/>
      <c r="F228" s="7"/>
      <c r="G228" s="7"/>
      <c r="H228" s="7"/>
      <c r="I228" s="7"/>
      <c r="J228" s="7"/>
      <c r="K228" s="7"/>
      <c r="L228" s="7"/>
      <c r="M228" s="7"/>
      <c r="N228" s="7"/>
    </row>
    <row r="229">
      <c r="A229" s="7"/>
      <c r="B229" s="7"/>
      <c r="C229" s="7"/>
      <c r="D229" s="7"/>
      <c r="E229" s="7"/>
      <c r="F229" s="7"/>
      <c r="G229" s="7"/>
      <c r="H229" s="7"/>
      <c r="I229" s="7"/>
      <c r="J229" s="7"/>
      <c r="K229" s="7"/>
      <c r="L229" s="7"/>
      <c r="M229" s="7"/>
      <c r="N229" s="7"/>
    </row>
    <row r="230">
      <c r="A230" s="7"/>
      <c r="B230" s="7"/>
      <c r="C230" s="7"/>
      <c r="D230" s="7"/>
      <c r="E230" s="7"/>
      <c r="F230" s="7"/>
      <c r="G230" s="7"/>
      <c r="H230" s="7"/>
      <c r="I230" s="7"/>
      <c r="J230" s="7"/>
      <c r="K230" s="7"/>
      <c r="L230" s="7"/>
      <c r="M230" s="7"/>
      <c r="N230" s="7"/>
    </row>
    <row r="231">
      <c r="A231" s="7"/>
      <c r="B231" s="7"/>
      <c r="C231" s="7"/>
      <c r="D231" s="7"/>
      <c r="E231" s="7"/>
      <c r="F231" s="7"/>
      <c r="G231" s="7"/>
      <c r="H231" s="7"/>
      <c r="I231" s="7"/>
      <c r="J231" s="7"/>
      <c r="K231" s="7"/>
      <c r="L231" s="7"/>
      <c r="M231" s="7"/>
      <c r="N231" s="7"/>
    </row>
    <row r="232">
      <c r="A232" s="7"/>
      <c r="B232" s="7"/>
      <c r="C232" s="7"/>
      <c r="D232" s="7"/>
      <c r="E232" s="7"/>
      <c r="F232" s="7"/>
      <c r="G232" s="7"/>
      <c r="H232" s="7"/>
      <c r="I232" s="7"/>
      <c r="J232" s="7"/>
      <c r="K232" s="7"/>
      <c r="L232" s="7"/>
      <c r="M232" s="7"/>
      <c r="N232" s="7"/>
    </row>
    <row r="233">
      <c r="A233" s="7"/>
      <c r="B233" s="7"/>
      <c r="C233" s="7"/>
      <c r="D233" s="7"/>
      <c r="E233" s="7"/>
      <c r="F233" s="7"/>
      <c r="G233" s="7"/>
      <c r="H233" s="7"/>
      <c r="I233" s="7"/>
      <c r="J233" s="7"/>
      <c r="K233" s="7"/>
      <c r="L233" s="7"/>
      <c r="M233" s="7"/>
      <c r="N233" s="7"/>
    </row>
    <row r="234">
      <c r="A234" s="7"/>
      <c r="B234" s="7"/>
      <c r="C234" s="7"/>
      <c r="D234" s="7"/>
      <c r="E234" s="7"/>
      <c r="F234" s="7"/>
      <c r="G234" s="7"/>
      <c r="H234" s="7"/>
      <c r="I234" s="7"/>
      <c r="J234" s="7"/>
      <c r="K234" s="7"/>
      <c r="L234" s="7"/>
      <c r="M234" s="7"/>
      <c r="N234" s="7"/>
    </row>
    <row r="235">
      <c r="A235" s="7"/>
      <c r="B235" s="7"/>
      <c r="C235" s="7"/>
      <c r="D235" s="7"/>
      <c r="E235" s="7"/>
      <c r="F235" s="7"/>
      <c r="G235" s="7"/>
      <c r="H235" s="7"/>
      <c r="I235" s="7"/>
      <c r="J235" s="7"/>
      <c r="K235" s="7"/>
      <c r="L235" s="7"/>
      <c r="M235" s="7"/>
      <c r="N235" s="7"/>
    </row>
    <row r="236">
      <c r="A236" s="7"/>
      <c r="B236" s="7"/>
      <c r="C236" s="7"/>
      <c r="D236" s="7"/>
      <c r="E236" s="7"/>
      <c r="F236" s="7"/>
      <c r="G236" s="7"/>
      <c r="H236" s="7"/>
      <c r="I236" s="7"/>
      <c r="J236" s="7"/>
      <c r="K236" s="7"/>
      <c r="L236" s="7"/>
      <c r="M236" s="7"/>
      <c r="N236" s="7"/>
    </row>
    <row r="237">
      <c r="A237" s="7"/>
      <c r="B237" s="7"/>
      <c r="C237" s="7"/>
      <c r="D237" s="7"/>
      <c r="E237" s="7"/>
      <c r="F237" s="7"/>
      <c r="G237" s="7"/>
      <c r="H237" s="7"/>
      <c r="I237" s="7"/>
      <c r="J237" s="7"/>
      <c r="K237" s="7"/>
      <c r="L237" s="7"/>
      <c r="M237" s="7"/>
      <c r="N237" s="7"/>
    </row>
    <row r="238">
      <c r="A238" s="7"/>
      <c r="B238" s="7"/>
      <c r="C238" s="7"/>
      <c r="D238" s="7"/>
      <c r="E238" s="7"/>
      <c r="F238" s="7"/>
      <c r="G238" s="7"/>
      <c r="H238" s="7"/>
      <c r="I238" s="7"/>
      <c r="J238" s="7"/>
      <c r="K238" s="7"/>
      <c r="L238" s="7"/>
      <c r="M238" s="7"/>
      <c r="N238" s="7"/>
    </row>
    <row r="239">
      <c r="A239" s="7"/>
      <c r="B239" s="7"/>
      <c r="C239" s="7"/>
      <c r="D239" s="7"/>
      <c r="E239" s="7"/>
      <c r="F239" s="7"/>
      <c r="G239" s="7"/>
      <c r="H239" s="7"/>
      <c r="I239" s="7"/>
      <c r="J239" s="7"/>
      <c r="K239" s="7"/>
      <c r="L239" s="7"/>
      <c r="M239" s="7"/>
      <c r="N239" s="7"/>
    </row>
    <row r="240">
      <c r="A240" s="7"/>
      <c r="B240" s="7"/>
      <c r="C240" s="7"/>
      <c r="D240" s="7"/>
      <c r="E240" s="7"/>
      <c r="F240" s="7"/>
      <c r="G240" s="7"/>
      <c r="H240" s="7"/>
      <c r="I240" s="7"/>
      <c r="J240" s="7"/>
      <c r="K240" s="7"/>
      <c r="L240" s="7"/>
      <c r="M240" s="7"/>
      <c r="N240" s="7"/>
    </row>
    <row r="241">
      <c r="A241" s="7"/>
      <c r="B241" s="7"/>
      <c r="C241" s="7"/>
      <c r="D241" s="7"/>
      <c r="E241" s="7"/>
      <c r="F241" s="7"/>
      <c r="G241" s="7"/>
      <c r="H241" s="7"/>
      <c r="I241" s="7"/>
      <c r="J241" s="7"/>
      <c r="K241" s="7"/>
      <c r="L241" s="7"/>
      <c r="M241" s="7"/>
      <c r="N241" s="7"/>
    </row>
    <row r="242">
      <c r="A242" s="7"/>
      <c r="B242" s="7"/>
      <c r="C242" s="7"/>
      <c r="D242" s="7"/>
      <c r="E242" s="7"/>
      <c r="F242" s="7"/>
      <c r="G242" s="7"/>
      <c r="H242" s="7"/>
      <c r="I242" s="7"/>
      <c r="J242" s="7"/>
      <c r="K242" s="7"/>
      <c r="L242" s="7"/>
      <c r="M242" s="7"/>
      <c r="N242" s="7"/>
    </row>
    <row r="243">
      <c r="A243" s="7"/>
      <c r="B243" s="7"/>
      <c r="C243" s="7"/>
      <c r="D243" s="7"/>
      <c r="E243" s="7"/>
      <c r="F243" s="7"/>
      <c r="G243" s="7"/>
      <c r="H243" s="7"/>
      <c r="I243" s="7"/>
      <c r="J243" s="7"/>
      <c r="K243" s="7"/>
      <c r="L243" s="7"/>
      <c r="M243" s="7"/>
      <c r="N243" s="7"/>
    </row>
    <row r="244">
      <c r="A244" s="7"/>
      <c r="B244" s="7"/>
      <c r="C244" s="7"/>
      <c r="D244" s="7"/>
      <c r="E244" s="7"/>
      <c r="F244" s="7"/>
      <c r="G244" s="7"/>
      <c r="H244" s="7"/>
      <c r="I244" s="7"/>
      <c r="J244" s="7"/>
      <c r="K244" s="7"/>
      <c r="L244" s="7"/>
      <c r="M244" s="7"/>
      <c r="N244" s="7"/>
    </row>
    <row r="245">
      <c r="A245" s="7"/>
      <c r="B245" s="7"/>
      <c r="C245" s="7"/>
      <c r="D245" s="7"/>
      <c r="E245" s="7"/>
      <c r="F245" s="7"/>
      <c r="G245" s="7"/>
      <c r="H245" s="7"/>
      <c r="I245" s="7"/>
      <c r="J245" s="7"/>
      <c r="K245" s="7"/>
      <c r="L245" s="7"/>
      <c r="M245" s="7"/>
      <c r="N245" s="7"/>
    </row>
    <row r="246">
      <c r="A246" s="7"/>
      <c r="B246" s="7"/>
      <c r="C246" s="7"/>
      <c r="D246" s="7"/>
      <c r="E246" s="7"/>
      <c r="F246" s="7"/>
      <c r="G246" s="7"/>
      <c r="H246" s="7"/>
      <c r="I246" s="7"/>
      <c r="J246" s="7"/>
      <c r="K246" s="7"/>
      <c r="L246" s="7"/>
      <c r="M246" s="7"/>
      <c r="N246" s="7"/>
    </row>
    <row r="247">
      <c r="A247" s="7"/>
      <c r="B247" s="7"/>
      <c r="C247" s="7"/>
      <c r="D247" s="7"/>
      <c r="E247" s="7"/>
      <c r="F247" s="7"/>
      <c r="G247" s="7"/>
      <c r="H247" s="7"/>
      <c r="I247" s="7"/>
      <c r="J247" s="7"/>
      <c r="K247" s="7"/>
      <c r="L247" s="7"/>
      <c r="M247" s="7"/>
      <c r="N247" s="7"/>
    </row>
    <row r="248">
      <c r="A248" s="7"/>
      <c r="B248" s="7"/>
      <c r="C248" s="7"/>
      <c r="D248" s="7"/>
      <c r="E248" s="7"/>
      <c r="F248" s="7"/>
      <c r="G248" s="7"/>
      <c r="H248" s="7"/>
      <c r="I248" s="7"/>
      <c r="J248" s="7"/>
      <c r="K248" s="7"/>
      <c r="L248" s="7"/>
      <c r="M248" s="7"/>
      <c r="N248" s="7"/>
    </row>
    <row r="249">
      <c r="A249" s="7"/>
      <c r="B249" s="7"/>
      <c r="C249" s="7"/>
      <c r="D249" s="7"/>
      <c r="E249" s="7"/>
      <c r="F249" s="7"/>
      <c r="G249" s="7"/>
      <c r="H249" s="7"/>
      <c r="I249" s="7"/>
      <c r="J249" s="7"/>
      <c r="K249" s="7"/>
      <c r="L249" s="7"/>
      <c r="M249" s="7"/>
      <c r="N249" s="7"/>
    </row>
    <row r="250">
      <c r="A250" s="7"/>
      <c r="B250" s="7"/>
      <c r="C250" s="7"/>
      <c r="D250" s="7"/>
      <c r="E250" s="7"/>
      <c r="F250" s="7"/>
      <c r="G250" s="7"/>
      <c r="H250" s="7"/>
      <c r="I250" s="7"/>
      <c r="J250" s="7"/>
      <c r="K250" s="7"/>
      <c r="L250" s="7"/>
      <c r="M250" s="7"/>
      <c r="N250" s="7"/>
    </row>
    <row r="251">
      <c r="A251" s="7"/>
      <c r="B251" s="7"/>
      <c r="C251" s="7"/>
      <c r="D251" s="7"/>
      <c r="E251" s="7"/>
      <c r="F251" s="7"/>
      <c r="G251" s="7"/>
      <c r="H251" s="7"/>
      <c r="I251" s="7"/>
      <c r="J251" s="7"/>
      <c r="K251" s="7"/>
      <c r="L251" s="7"/>
      <c r="M251" s="7"/>
      <c r="N251" s="7"/>
    </row>
    <row r="252">
      <c r="A252" s="7"/>
      <c r="B252" s="7"/>
      <c r="C252" s="7"/>
      <c r="D252" s="7"/>
      <c r="E252" s="7"/>
      <c r="F252" s="7"/>
      <c r="G252" s="7"/>
      <c r="H252" s="7"/>
      <c r="I252" s="7"/>
      <c r="J252" s="7"/>
      <c r="K252" s="7"/>
      <c r="L252" s="7"/>
      <c r="M252" s="7"/>
      <c r="N252" s="7"/>
    </row>
    <row r="253">
      <c r="A253" s="7"/>
      <c r="B253" s="7"/>
      <c r="C253" s="7"/>
      <c r="D253" s="7"/>
      <c r="E253" s="7"/>
      <c r="F253" s="7"/>
      <c r="G253" s="7"/>
      <c r="H253" s="7"/>
      <c r="I253" s="7"/>
      <c r="J253" s="7"/>
      <c r="K253" s="7"/>
      <c r="L253" s="7"/>
      <c r="M253" s="7"/>
      <c r="N253" s="7"/>
    </row>
    <row r="254">
      <c r="A254" s="7"/>
      <c r="B254" s="7"/>
      <c r="C254" s="7"/>
      <c r="D254" s="7"/>
      <c r="E254" s="7"/>
      <c r="F254" s="7"/>
      <c r="G254" s="7"/>
      <c r="H254" s="7"/>
      <c r="I254" s="7"/>
      <c r="J254" s="7"/>
      <c r="K254" s="7"/>
      <c r="L254" s="7"/>
      <c r="M254" s="7"/>
      <c r="N254" s="7"/>
    </row>
    <row r="255">
      <c r="A255" s="7"/>
      <c r="B255" s="7"/>
      <c r="C255" s="7"/>
      <c r="D255" s="7"/>
      <c r="E255" s="7"/>
      <c r="F255" s="7"/>
      <c r="G255" s="7"/>
      <c r="H255" s="7"/>
      <c r="I255" s="7"/>
      <c r="J255" s="7"/>
      <c r="K255" s="7"/>
      <c r="L255" s="7"/>
      <c r="M255" s="7"/>
      <c r="N255" s="7"/>
    </row>
    <row r="256">
      <c r="A256" s="7"/>
      <c r="B256" s="7"/>
      <c r="C256" s="7"/>
      <c r="D256" s="7"/>
      <c r="E256" s="7"/>
      <c r="F256" s="7"/>
      <c r="G256" s="7"/>
      <c r="H256" s="7"/>
      <c r="I256" s="7"/>
      <c r="J256" s="7"/>
      <c r="K256" s="7"/>
      <c r="L256" s="7"/>
      <c r="M256" s="7"/>
      <c r="N256" s="7"/>
    </row>
    <row r="257">
      <c r="A257" s="7"/>
      <c r="B257" s="7"/>
      <c r="C257" s="7"/>
      <c r="D257" s="7"/>
      <c r="E257" s="7"/>
      <c r="F257" s="7"/>
      <c r="G257" s="7"/>
      <c r="H257" s="7"/>
      <c r="I257" s="7"/>
      <c r="J257" s="7"/>
      <c r="K257" s="7"/>
      <c r="L257" s="7"/>
      <c r="M257" s="7"/>
      <c r="N257" s="7"/>
    </row>
    <row r="258">
      <c r="A258" s="7"/>
      <c r="B258" s="7"/>
      <c r="C258" s="7"/>
      <c r="D258" s="7"/>
      <c r="E258" s="7"/>
      <c r="F258" s="7"/>
      <c r="G258" s="7"/>
      <c r="H258" s="7"/>
      <c r="I258" s="7"/>
      <c r="J258" s="7"/>
      <c r="K258" s="7"/>
      <c r="L258" s="7"/>
      <c r="M258" s="7"/>
      <c r="N258" s="7"/>
    </row>
    <row r="259">
      <c r="A259" s="7"/>
      <c r="B259" s="7"/>
      <c r="C259" s="7"/>
      <c r="D259" s="7"/>
      <c r="E259" s="7"/>
      <c r="F259" s="7"/>
      <c r="G259" s="7"/>
      <c r="H259" s="7"/>
      <c r="I259" s="7"/>
      <c r="J259" s="7"/>
      <c r="K259" s="7"/>
      <c r="L259" s="7"/>
      <c r="M259" s="7"/>
      <c r="N259" s="7"/>
    </row>
    <row r="260">
      <c r="A260" s="7"/>
      <c r="B260" s="7"/>
      <c r="C260" s="7"/>
      <c r="D260" s="7"/>
      <c r="E260" s="7"/>
      <c r="F260" s="7"/>
      <c r="G260" s="7"/>
      <c r="H260" s="7"/>
      <c r="I260" s="7"/>
      <c r="J260" s="7"/>
      <c r="K260" s="7"/>
      <c r="L260" s="7"/>
      <c r="M260" s="7"/>
      <c r="N260" s="7"/>
    </row>
    <row r="261">
      <c r="A261" s="7"/>
      <c r="B261" s="7"/>
      <c r="C261" s="7"/>
      <c r="D261" s="7"/>
      <c r="E261" s="7"/>
      <c r="F261" s="7"/>
      <c r="G261" s="7"/>
      <c r="H261" s="7"/>
      <c r="I261" s="7"/>
      <c r="J261" s="7"/>
      <c r="K261" s="7"/>
      <c r="L261" s="7"/>
      <c r="M261" s="7"/>
      <c r="N261" s="7"/>
    </row>
    <row r="262">
      <c r="A262" s="7"/>
      <c r="B262" s="7"/>
      <c r="C262" s="7"/>
      <c r="D262" s="7"/>
      <c r="E262" s="7"/>
      <c r="F262" s="7"/>
      <c r="G262" s="7"/>
      <c r="H262" s="7"/>
      <c r="I262" s="7"/>
      <c r="J262" s="7"/>
      <c r="K262" s="7"/>
      <c r="L262" s="7"/>
      <c r="M262" s="7"/>
      <c r="N262" s="7"/>
    </row>
    <row r="263">
      <c r="A263" s="7"/>
      <c r="B263" s="7"/>
      <c r="C263" s="7"/>
      <c r="D263" s="7"/>
      <c r="E263" s="7"/>
      <c r="F263" s="7"/>
      <c r="G263" s="7"/>
      <c r="H263" s="7"/>
      <c r="I263" s="7"/>
      <c r="J263" s="7"/>
      <c r="K263" s="7"/>
      <c r="L263" s="7"/>
      <c r="M263" s="7"/>
      <c r="N263" s="7"/>
    </row>
    <row r="264">
      <c r="A264" s="7"/>
      <c r="B264" s="7"/>
      <c r="C264" s="7"/>
      <c r="D264" s="7"/>
      <c r="E264" s="7"/>
      <c r="F264" s="7"/>
      <c r="G264" s="7"/>
      <c r="H264" s="7"/>
      <c r="I264" s="7"/>
      <c r="J264" s="7"/>
      <c r="K264" s="7"/>
      <c r="L264" s="7"/>
      <c r="M264" s="7"/>
      <c r="N264" s="7"/>
    </row>
    <row r="265">
      <c r="A265" s="7"/>
      <c r="B265" s="7"/>
      <c r="C265" s="7"/>
      <c r="D265" s="7"/>
      <c r="E265" s="7"/>
      <c r="F265" s="7"/>
      <c r="G265" s="7"/>
      <c r="H265" s="7"/>
      <c r="I265" s="7"/>
      <c r="J265" s="7"/>
      <c r="K265" s="7"/>
      <c r="L265" s="7"/>
      <c r="M265" s="7"/>
      <c r="N265" s="7"/>
    </row>
    <row r="266">
      <c r="A266" s="7"/>
      <c r="B266" s="7"/>
      <c r="C266" s="7"/>
      <c r="D266" s="7"/>
      <c r="E266" s="7"/>
      <c r="F266" s="7"/>
      <c r="G266" s="7"/>
      <c r="H266" s="7"/>
      <c r="I266" s="7"/>
      <c r="J266" s="7"/>
      <c r="K266" s="7"/>
      <c r="L266" s="7"/>
      <c r="M266" s="7"/>
      <c r="N266" s="7"/>
    </row>
    <row r="267">
      <c r="A267" s="7"/>
      <c r="B267" s="7"/>
      <c r="C267" s="7"/>
      <c r="D267" s="7"/>
      <c r="E267" s="7"/>
      <c r="F267" s="7"/>
      <c r="G267" s="7"/>
      <c r="H267" s="7"/>
      <c r="I267" s="7"/>
      <c r="J267" s="7"/>
      <c r="K267" s="7"/>
      <c r="L267" s="7"/>
      <c r="M267" s="7"/>
      <c r="N267" s="7"/>
    </row>
    <row r="268">
      <c r="A268" s="7"/>
      <c r="B268" s="7"/>
      <c r="C268" s="7"/>
      <c r="D268" s="7"/>
      <c r="E268" s="7"/>
      <c r="F268" s="7"/>
      <c r="G268" s="7"/>
      <c r="H268" s="7"/>
      <c r="I268" s="7"/>
      <c r="J268" s="7"/>
      <c r="K268" s="7"/>
      <c r="L268" s="7"/>
      <c r="M268" s="7"/>
      <c r="N268" s="7"/>
    </row>
    <row r="269">
      <c r="A269" s="7"/>
      <c r="B269" s="7"/>
      <c r="C269" s="7"/>
      <c r="D269" s="7"/>
      <c r="E269" s="7"/>
      <c r="F269" s="7"/>
      <c r="G269" s="7"/>
      <c r="H269" s="7"/>
      <c r="I269" s="7"/>
      <c r="J269" s="7"/>
      <c r="K269" s="7"/>
      <c r="L269" s="7"/>
      <c r="M269" s="7"/>
      <c r="N269" s="7"/>
    </row>
    <row r="270">
      <c r="A270" s="7"/>
      <c r="B270" s="7"/>
      <c r="C270" s="7"/>
      <c r="D270" s="7"/>
      <c r="E270" s="7"/>
      <c r="F270" s="7"/>
      <c r="G270" s="7"/>
      <c r="H270" s="7"/>
      <c r="I270" s="7"/>
      <c r="J270" s="7"/>
      <c r="K270" s="7"/>
      <c r="L270" s="7"/>
      <c r="M270" s="7"/>
      <c r="N270" s="7"/>
    </row>
    <row r="271">
      <c r="A271" s="7"/>
      <c r="B271" s="7"/>
      <c r="C271" s="7"/>
      <c r="D271" s="7"/>
      <c r="E271" s="7"/>
      <c r="F271" s="7"/>
      <c r="G271" s="7"/>
      <c r="H271" s="7"/>
      <c r="I271" s="7"/>
      <c r="J271" s="7"/>
      <c r="K271" s="7"/>
      <c r="L271" s="7"/>
      <c r="M271" s="7"/>
      <c r="N271" s="7"/>
    </row>
    <row r="272">
      <c r="A272" s="7"/>
      <c r="B272" s="7"/>
      <c r="C272" s="7"/>
      <c r="D272" s="7"/>
      <c r="E272" s="7"/>
      <c r="F272" s="7"/>
      <c r="G272" s="7"/>
      <c r="H272" s="7"/>
      <c r="I272" s="7"/>
      <c r="J272" s="7"/>
      <c r="K272" s="7"/>
      <c r="L272" s="7"/>
      <c r="M272" s="7"/>
      <c r="N272" s="7"/>
    </row>
    <row r="273">
      <c r="A273" s="7"/>
      <c r="B273" s="7"/>
      <c r="C273" s="7"/>
      <c r="D273" s="7"/>
      <c r="E273" s="7"/>
      <c r="F273" s="7"/>
      <c r="G273" s="7"/>
      <c r="H273" s="7"/>
      <c r="I273" s="7"/>
      <c r="J273" s="7"/>
      <c r="K273" s="7"/>
      <c r="L273" s="7"/>
      <c r="M273" s="7"/>
      <c r="N273" s="7"/>
    </row>
    <row r="274">
      <c r="A274" s="7"/>
      <c r="B274" s="7"/>
      <c r="C274" s="7"/>
      <c r="D274" s="7"/>
      <c r="E274" s="7"/>
      <c r="F274" s="7"/>
      <c r="G274" s="7"/>
      <c r="H274" s="7"/>
      <c r="I274" s="7"/>
      <c r="J274" s="7"/>
      <c r="K274" s="7"/>
      <c r="L274" s="7"/>
      <c r="M274" s="7"/>
      <c r="N274" s="7"/>
    </row>
    <row r="275">
      <c r="A275" s="7"/>
      <c r="B275" s="7"/>
      <c r="C275" s="7"/>
      <c r="D275" s="7"/>
      <c r="E275" s="7"/>
      <c r="F275" s="7"/>
      <c r="G275" s="7"/>
      <c r="H275" s="7"/>
      <c r="I275" s="7"/>
      <c r="J275" s="7"/>
      <c r="K275" s="7"/>
      <c r="L275" s="7"/>
      <c r="M275" s="7"/>
      <c r="N275" s="7"/>
    </row>
    <row r="276">
      <c r="A276" s="7"/>
      <c r="B276" s="7"/>
      <c r="C276" s="7"/>
      <c r="D276" s="7"/>
      <c r="E276" s="7"/>
      <c r="F276" s="7"/>
      <c r="G276" s="7"/>
      <c r="H276" s="7"/>
      <c r="I276" s="7"/>
      <c r="J276" s="7"/>
      <c r="K276" s="7"/>
      <c r="L276" s="7"/>
      <c r="M276" s="7"/>
      <c r="N276" s="7"/>
    </row>
    <row r="277">
      <c r="A277" s="7"/>
      <c r="B277" s="7"/>
      <c r="C277" s="7"/>
      <c r="D277" s="7"/>
      <c r="E277" s="7"/>
      <c r="F277" s="7"/>
      <c r="G277" s="7"/>
      <c r="H277" s="7"/>
      <c r="I277" s="7"/>
      <c r="J277" s="7"/>
      <c r="K277" s="7"/>
      <c r="L277" s="7"/>
      <c r="M277" s="7"/>
      <c r="N277" s="7"/>
    </row>
    <row r="278">
      <c r="A278" s="7"/>
      <c r="B278" s="7"/>
      <c r="C278" s="7"/>
      <c r="D278" s="7"/>
      <c r="E278" s="7"/>
      <c r="F278" s="7"/>
      <c r="G278" s="7"/>
      <c r="H278" s="7"/>
      <c r="I278" s="7"/>
      <c r="J278" s="7"/>
      <c r="K278" s="7"/>
      <c r="L278" s="7"/>
      <c r="M278" s="7"/>
      <c r="N278" s="7"/>
    </row>
    <row r="279">
      <c r="A279" s="7"/>
      <c r="B279" s="7"/>
      <c r="C279" s="7"/>
      <c r="D279" s="7"/>
      <c r="E279" s="7"/>
      <c r="F279" s="7"/>
      <c r="G279" s="7"/>
      <c r="H279" s="7"/>
      <c r="I279" s="7"/>
      <c r="J279" s="7"/>
      <c r="K279" s="7"/>
      <c r="L279" s="7"/>
      <c r="M279" s="7"/>
      <c r="N279" s="7"/>
    </row>
    <row r="280">
      <c r="A280" s="7"/>
      <c r="B280" s="7"/>
      <c r="C280" s="7"/>
      <c r="D280" s="7"/>
      <c r="E280" s="7"/>
      <c r="F280" s="7"/>
      <c r="G280" s="7"/>
      <c r="H280" s="7"/>
      <c r="I280" s="7"/>
      <c r="J280" s="7"/>
      <c r="K280" s="7"/>
      <c r="L280" s="7"/>
      <c r="M280" s="7"/>
      <c r="N280" s="7"/>
    </row>
    <row r="281">
      <c r="A281" s="7"/>
      <c r="B281" s="7"/>
      <c r="C281" s="7"/>
      <c r="D281" s="7"/>
      <c r="E281" s="7"/>
      <c r="F281" s="7"/>
      <c r="G281" s="7"/>
      <c r="H281" s="7"/>
      <c r="I281" s="7"/>
      <c r="J281" s="7"/>
      <c r="K281" s="7"/>
      <c r="L281" s="7"/>
      <c r="M281" s="7"/>
      <c r="N281" s="7"/>
    </row>
    <row r="282">
      <c r="A282" s="7"/>
      <c r="B282" s="7"/>
      <c r="C282" s="7"/>
      <c r="D282" s="7"/>
      <c r="E282" s="7"/>
      <c r="F282" s="7"/>
      <c r="G282" s="7"/>
      <c r="H282" s="7"/>
      <c r="I282" s="7"/>
      <c r="J282" s="7"/>
      <c r="K282" s="7"/>
      <c r="L282" s="7"/>
      <c r="M282" s="7"/>
      <c r="N282" s="7"/>
    </row>
    <row r="283">
      <c r="A283" s="7"/>
      <c r="B283" s="7"/>
      <c r="C283" s="7"/>
      <c r="D283" s="7"/>
      <c r="E283" s="7"/>
      <c r="F283" s="7"/>
      <c r="G283" s="7"/>
      <c r="H283" s="7"/>
      <c r="I283" s="7"/>
      <c r="J283" s="7"/>
      <c r="K283" s="7"/>
      <c r="L283" s="7"/>
      <c r="M283" s="7"/>
      <c r="N283" s="7"/>
    </row>
    <row r="284">
      <c r="A284" s="7"/>
      <c r="B284" s="7"/>
      <c r="C284" s="7"/>
      <c r="D284" s="7"/>
      <c r="E284" s="7"/>
      <c r="F284" s="7"/>
      <c r="G284" s="7"/>
      <c r="H284" s="7"/>
      <c r="I284" s="7"/>
      <c r="J284" s="7"/>
      <c r="K284" s="7"/>
      <c r="L284" s="7"/>
      <c r="M284" s="7"/>
      <c r="N284" s="7"/>
    </row>
    <row r="285">
      <c r="A285" s="7"/>
      <c r="B285" s="7"/>
      <c r="C285" s="7"/>
      <c r="D285" s="7"/>
      <c r="E285" s="7"/>
      <c r="F285" s="7"/>
      <c r="G285" s="7"/>
      <c r="H285" s="7"/>
      <c r="I285" s="7"/>
      <c r="J285" s="7"/>
      <c r="K285" s="7"/>
      <c r="L285" s="7"/>
      <c r="M285" s="7"/>
      <c r="N285" s="7"/>
    </row>
    <row r="286">
      <c r="A286" s="7"/>
      <c r="B286" s="7"/>
      <c r="C286" s="7"/>
      <c r="D286" s="7"/>
      <c r="E286" s="7"/>
      <c r="F286" s="7"/>
      <c r="G286" s="7"/>
      <c r="H286" s="7"/>
      <c r="I286" s="7"/>
      <c r="J286" s="7"/>
      <c r="K286" s="7"/>
      <c r="L286" s="7"/>
      <c r="M286" s="7"/>
      <c r="N286" s="7"/>
    </row>
    <row r="287">
      <c r="A287" s="7"/>
      <c r="B287" s="7"/>
      <c r="C287" s="7"/>
      <c r="D287" s="7"/>
      <c r="E287" s="7"/>
      <c r="F287" s="7"/>
      <c r="G287" s="7"/>
      <c r="H287" s="7"/>
      <c r="I287" s="7"/>
      <c r="J287" s="7"/>
      <c r="K287" s="7"/>
      <c r="L287" s="7"/>
      <c r="M287" s="7"/>
      <c r="N287" s="7"/>
    </row>
    <row r="288">
      <c r="A288" s="7"/>
      <c r="B288" s="7"/>
      <c r="C288" s="7"/>
      <c r="D288" s="7"/>
      <c r="E288" s="7"/>
      <c r="F288" s="7"/>
      <c r="G288" s="7"/>
      <c r="H288" s="7"/>
      <c r="I288" s="7"/>
      <c r="J288" s="7"/>
      <c r="K288" s="7"/>
      <c r="L288" s="7"/>
      <c r="M288" s="7"/>
      <c r="N288" s="7"/>
    </row>
    <row r="289">
      <c r="A289" s="7"/>
      <c r="B289" s="7"/>
      <c r="C289" s="7"/>
      <c r="D289" s="7"/>
      <c r="E289" s="7"/>
      <c r="F289" s="7"/>
      <c r="G289" s="7"/>
      <c r="H289" s="7"/>
      <c r="I289" s="7"/>
      <c r="J289" s="7"/>
      <c r="K289" s="7"/>
      <c r="L289" s="7"/>
      <c r="M289" s="7"/>
      <c r="N289" s="7"/>
    </row>
    <row r="290">
      <c r="A290" s="7"/>
      <c r="B290" s="7"/>
      <c r="C290" s="7"/>
      <c r="D290" s="7"/>
      <c r="E290" s="7"/>
      <c r="F290" s="7"/>
      <c r="G290" s="7"/>
      <c r="H290" s="7"/>
      <c r="I290" s="7"/>
      <c r="J290" s="7"/>
      <c r="K290" s="7"/>
      <c r="L290" s="7"/>
      <c r="M290" s="7"/>
      <c r="N290" s="7"/>
    </row>
    <row r="291">
      <c r="A291" s="7"/>
      <c r="B291" s="7"/>
      <c r="C291" s="7"/>
      <c r="D291" s="7"/>
      <c r="E291" s="7"/>
      <c r="F291" s="7"/>
      <c r="G291" s="7"/>
      <c r="H291" s="7"/>
      <c r="I291" s="7"/>
      <c r="J291" s="7"/>
      <c r="K291" s="7"/>
      <c r="L291" s="7"/>
      <c r="M291" s="7"/>
      <c r="N291" s="7"/>
    </row>
    <row r="292">
      <c r="A292" s="7"/>
      <c r="B292" s="7"/>
      <c r="C292" s="7"/>
      <c r="D292" s="7"/>
      <c r="E292" s="7"/>
      <c r="F292" s="7"/>
      <c r="G292" s="7"/>
      <c r="H292" s="7"/>
      <c r="I292" s="7"/>
      <c r="J292" s="7"/>
      <c r="K292" s="7"/>
      <c r="L292" s="7"/>
      <c r="M292" s="7"/>
      <c r="N292" s="7"/>
    </row>
    <row r="293">
      <c r="A293" s="7"/>
      <c r="B293" s="7"/>
      <c r="C293" s="7"/>
      <c r="D293" s="7"/>
      <c r="E293" s="7"/>
      <c r="F293" s="7"/>
      <c r="G293" s="7"/>
      <c r="H293" s="7"/>
      <c r="I293" s="7"/>
      <c r="J293" s="7"/>
      <c r="K293" s="7"/>
      <c r="L293" s="7"/>
      <c r="M293" s="7"/>
      <c r="N293" s="7"/>
    </row>
    <row r="294">
      <c r="A294" s="7"/>
      <c r="B294" s="7"/>
      <c r="C294" s="7"/>
      <c r="D294" s="7"/>
      <c r="E294" s="7"/>
      <c r="F294" s="7"/>
      <c r="G294" s="7"/>
      <c r="H294" s="7"/>
      <c r="I294" s="7"/>
      <c r="J294" s="7"/>
      <c r="K294" s="7"/>
      <c r="L294" s="7"/>
      <c r="M294" s="7"/>
      <c r="N294" s="7"/>
    </row>
    <row r="295">
      <c r="A295" s="7"/>
      <c r="B295" s="7"/>
      <c r="C295" s="7"/>
      <c r="D295" s="7"/>
      <c r="E295" s="7"/>
      <c r="F295" s="7"/>
      <c r="G295" s="7"/>
      <c r="H295" s="7"/>
      <c r="I295" s="7"/>
      <c r="J295" s="7"/>
      <c r="K295" s="7"/>
      <c r="L295" s="7"/>
      <c r="M295" s="7"/>
      <c r="N295" s="7"/>
    </row>
    <row r="296">
      <c r="A296" s="7"/>
      <c r="B296" s="7"/>
      <c r="C296" s="7"/>
      <c r="D296" s="7"/>
      <c r="E296" s="7"/>
      <c r="F296" s="7"/>
      <c r="G296" s="7"/>
      <c r="H296" s="7"/>
      <c r="I296" s="7"/>
      <c r="J296" s="7"/>
      <c r="K296" s="7"/>
      <c r="L296" s="7"/>
      <c r="M296" s="7"/>
      <c r="N296" s="7"/>
    </row>
    <row r="297">
      <c r="A297" s="7"/>
      <c r="B297" s="7"/>
      <c r="C297" s="7"/>
      <c r="D297" s="7"/>
      <c r="E297" s="7"/>
      <c r="F297" s="7"/>
      <c r="G297" s="7"/>
      <c r="H297" s="7"/>
      <c r="I297" s="7"/>
      <c r="J297" s="7"/>
      <c r="K297" s="7"/>
      <c r="L297" s="7"/>
      <c r="M297" s="7"/>
      <c r="N297" s="7"/>
    </row>
    <row r="298">
      <c r="A298" s="7"/>
      <c r="B298" s="7"/>
      <c r="C298" s="7"/>
      <c r="D298" s="7"/>
      <c r="E298" s="7"/>
      <c r="F298" s="7"/>
      <c r="G298" s="7"/>
      <c r="H298" s="7"/>
      <c r="I298" s="7"/>
      <c r="J298" s="7"/>
      <c r="K298" s="7"/>
      <c r="L298" s="7"/>
      <c r="M298" s="7"/>
      <c r="N298" s="7"/>
    </row>
    <row r="299">
      <c r="A299" s="7"/>
      <c r="B299" s="7"/>
      <c r="C299" s="7"/>
      <c r="D299" s="7"/>
      <c r="E299" s="7"/>
      <c r="F299" s="7"/>
      <c r="G299" s="7"/>
      <c r="H299" s="7"/>
      <c r="I299" s="7"/>
      <c r="J299" s="7"/>
      <c r="K299" s="7"/>
      <c r="L299" s="7"/>
      <c r="M299" s="7"/>
      <c r="N299" s="7"/>
    </row>
    <row r="300">
      <c r="A300" s="7"/>
      <c r="B300" s="7"/>
      <c r="C300" s="7"/>
      <c r="D300" s="7"/>
      <c r="E300" s="7"/>
      <c r="F300" s="7"/>
      <c r="G300" s="7"/>
      <c r="H300" s="7"/>
      <c r="I300" s="7"/>
      <c r="J300" s="7"/>
      <c r="K300" s="7"/>
      <c r="L300" s="7"/>
      <c r="M300" s="7"/>
      <c r="N300" s="7"/>
    </row>
    <row r="301">
      <c r="A301" s="7"/>
      <c r="B301" s="7"/>
      <c r="C301" s="7"/>
      <c r="D301" s="7"/>
      <c r="E301" s="7"/>
      <c r="F301" s="7"/>
      <c r="G301" s="7"/>
      <c r="H301" s="7"/>
      <c r="I301" s="7"/>
      <c r="J301" s="7"/>
      <c r="K301" s="7"/>
      <c r="L301" s="7"/>
      <c r="M301" s="7"/>
      <c r="N301" s="7"/>
    </row>
    <row r="302">
      <c r="A302" s="7"/>
      <c r="B302" s="7"/>
      <c r="C302" s="7"/>
      <c r="D302" s="7"/>
      <c r="E302" s="7"/>
      <c r="F302" s="7"/>
      <c r="G302" s="7"/>
      <c r="H302" s="7"/>
      <c r="I302" s="7"/>
      <c r="J302" s="7"/>
      <c r="K302" s="7"/>
      <c r="L302" s="7"/>
      <c r="M302" s="7"/>
      <c r="N302" s="7"/>
    </row>
    <row r="303">
      <c r="A303" s="7"/>
      <c r="B303" s="7"/>
      <c r="C303" s="7"/>
      <c r="D303" s="7"/>
      <c r="E303" s="7"/>
      <c r="F303" s="7"/>
      <c r="G303" s="7"/>
      <c r="H303" s="7"/>
      <c r="I303" s="7"/>
      <c r="J303" s="7"/>
      <c r="K303" s="7"/>
      <c r="L303" s="7"/>
      <c r="M303" s="7"/>
      <c r="N303" s="7"/>
    </row>
    <row r="304">
      <c r="A304" s="7"/>
      <c r="B304" s="7"/>
      <c r="C304" s="7"/>
      <c r="D304" s="7"/>
      <c r="E304" s="7"/>
      <c r="F304" s="7"/>
      <c r="G304" s="7"/>
      <c r="H304" s="7"/>
      <c r="I304" s="7"/>
      <c r="J304" s="7"/>
      <c r="K304" s="7"/>
      <c r="L304" s="7"/>
      <c r="M304" s="7"/>
      <c r="N304" s="7"/>
    </row>
    <row r="305">
      <c r="A305" s="7"/>
      <c r="B305" s="7"/>
      <c r="C305" s="7"/>
      <c r="D305" s="7"/>
      <c r="E305" s="7"/>
      <c r="F305" s="7"/>
      <c r="G305" s="7"/>
      <c r="H305" s="7"/>
      <c r="I305" s="7"/>
      <c r="J305" s="7"/>
      <c r="K305" s="7"/>
      <c r="L305" s="7"/>
      <c r="M305" s="7"/>
      <c r="N305" s="7"/>
    </row>
    <row r="306">
      <c r="A306" s="7"/>
      <c r="B306" s="7"/>
      <c r="C306" s="7"/>
      <c r="D306" s="7"/>
      <c r="E306" s="7"/>
      <c r="F306" s="7"/>
      <c r="G306" s="7"/>
      <c r="H306" s="7"/>
      <c r="I306" s="7"/>
      <c r="J306" s="7"/>
      <c r="K306" s="7"/>
      <c r="L306" s="7"/>
      <c r="M306" s="7"/>
      <c r="N306" s="7"/>
    </row>
    <row r="307">
      <c r="A307" s="7"/>
      <c r="B307" s="7"/>
      <c r="C307" s="7"/>
      <c r="D307" s="7"/>
      <c r="E307" s="7"/>
      <c r="F307" s="7"/>
      <c r="G307" s="7"/>
      <c r="H307" s="7"/>
      <c r="I307" s="7"/>
      <c r="J307" s="7"/>
      <c r="K307" s="7"/>
      <c r="L307" s="7"/>
      <c r="M307" s="7"/>
      <c r="N307" s="7"/>
    </row>
    <row r="308">
      <c r="A308" s="7"/>
      <c r="B308" s="7"/>
      <c r="C308" s="7"/>
      <c r="D308" s="7"/>
      <c r="E308" s="7"/>
      <c r="F308" s="7"/>
      <c r="G308" s="7"/>
      <c r="H308" s="7"/>
      <c r="I308" s="7"/>
      <c r="J308" s="7"/>
      <c r="K308" s="7"/>
      <c r="L308" s="7"/>
      <c r="M308" s="7"/>
      <c r="N308" s="7"/>
    </row>
    <row r="309">
      <c r="A309" s="7"/>
      <c r="B309" s="7"/>
      <c r="C309" s="7"/>
      <c r="D309" s="7"/>
      <c r="E309" s="7"/>
      <c r="F309" s="7"/>
      <c r="G309" s="7"/>
      <c r="H309" s="7"/>
      <c r="I309" s="7"/>
      <c r="J309" s="7"/>
      <c r="K309" s="7"/>
      <c r="L309" s="7"/>
      <c r="M309" s="7"/>
      <c r="N309" s="7"/>
    </row>
    <row r="310">
      <c r="A310" s="7"/>
      <c r="B310" s="7"/>
      <c r="C310" s="7"/>
      <c r="D310" s="7"/>
      <c r="E310" s="7"/>
      <c r="F310" s="7"/>
      <c r="G310" s="7"/>
      <c r="H310" s="7"/>
      <c r="I310" s="7"/>
      <c r="J310" s="7"/>
      <c r="K310" s="7"/>
      <c r="L310" s="7"/>
      <c r="M310" s="7"/>
      <c r="N310" s="7"/>
    </row>
    <row r="311">
      <c r="A311" s="7"/>
      <c r="B311" s="7"/>
      <c r="C311" s="7"/>
      <c r="D311" s="7"/>
      <c r="E311" s="7"/>
      <c r="F311" s="7"/>
      <c r="G311" s="7"/>
      <c r="H311" s="7"/>
      <c r="I311" s="7"/>
      <c r="J311" s="7"/>
      <c r="K311" s="7"/>
      <c r="L311" s="7"/>
      <c r="M311" s="7"/>
      <c r="N311" s="7"/>
    </row>
    <row r="312">
      <c r="A312" s="7"/>
      <c r="B312" s="7"/>
      <c r="C312" s="7"/>
      <c r="D312" s="7"/>
      <c r="E312" s="7"/>
      <c r="F312" s="7"/>
      <c r="G312" s="7"/>
      <c r="H312" s="7"/>
      <c r="I312" s="7"/>
      <c r="J312" s="7"/>
      <c r="K312" s="7"/>
      <c r="L312" s="7"/>
      <c r="M312" s="7"/>
      <c r="N312" s="7"/>
    </row>
    <row r="313">
      <c r="A313" s="7"/>
      <c r="B313" s="7"/>
      <c r="C313" s="7"/>
      <c r="D313" s="7"/>
      <c r="E313" s="7"/>
      <c r="F313" s="7"/>
      <c r="G313" s="7"/>
      <c r="H313" s="7"/>
      <c r="I313" s="7"/>
      <c r="J313" s="7"/>
      <c r="K313" s="7"/>
      <c r="L313" s="7"/>
      <c r="M313" s="7"/>
      <c r="N313" s="7"/>
    </row>
    <row r="314">
      <c r="A314" s="7"/>
      <c r="B314" s="7"/>
      <c r="C314" s="7"/>
      <c r="D314" s="7"/>
      <c r="E314" s="7"/>
      <c r="F314" s="7"/>
      <c r="G314" s="7"/>
      <c r="H314" s="7"/>
      <c r="I314" s="7"/>
      <c r="J314" s="7"/>
      <c r="K314" s="7"/>
      <c r="L314" s="7"/>
      <c r="M314" s="7"/>
      <c r="N314" s="7"/>
    </row>
    <row r="315">
      <c r="A315" s="7"/>
      <c r="B315" s="7"/>
      <c r="C315" s="7"/>
      <c r="D315" s="7"/>
      <c r="E315" s="7"/>
      <c r="F315" s="7"/>
      <c r="G315" s="7"/>
      <c r="H315" s="7"/>
      <c r="I315" s="7"/>
      <c r="J315" s="7"/>
      <c r="K315" s="7"/>
      <c r="L315" s="7"/>
      <c r="M315" s="7"/>
      <c r="N315" s="7"/>
    </row>
    <row r="316">
      <c r="A316" s="7"/>
      <c r="B316" s="7"/>
      <c r="C316" s="7"/>
      <c r="D316" s="7"/>
      <c r="E316" s="7"/>
      <c r="F316" s="7"/>
      <c r="G316" s="7"/>
      <c r="H316" s="7"/>
      <c r="I316" s="7"/>
      <c r="J316" s="7"/>
      <c r="K316" s="7"/>
      <c r="L316" s="7"/>
      <c r="M316" s="7"/>
      <c r="N316" s="7"/>
    </row>
    <row r="317">
      <c r="A317" s="7"/>
      <c r="B317" s="7"/>
      <c r="C317" s="7"/>
      <c r="D317" s="7"/>
      <c r="E317" s="7"/>
      <c r="F317" s="7"/>
      <c r="G317" s="7"/>
      <c r="H317" s="7"/>
      <c r="I317" s="7"/>
      <c r="J317" s="7"/>
      <c r="K317" s="7"/>
      <c r="L317" s="7"/>
      <c r="M317" s="7"/>
      <c r="N317" s="7"/>
    </row>
    <row r="318">
      <c r="A318" s="7"/>
      <c r="B318" s="7"/>
      <c r="C318" s="7"/>
      <c r="D318" s="7"/>
      <c r="E318" s="7"/>
      <c r="F318" s="7"/>
      <c r="G318" s="7"/>
      <c r="H318" s="7"/>
      <c r="I318" s="7"/>
      <c r="J318" s="7"/>
      <c r="K318" s="7"/>
      <c r="L318" s="7"/>
      <c r="M318" s="7"/>
      <c r="N318" s="7"/>
    </row>
    <row r="319">
      <c r="A319" s="7"/>
      <c r="B319" s="7"/>
      <c r="C319" s="7"/>
      <c r="D319" s="7"/>
      <c r="E319" s="7"/>
      <c r="F319" s="7"/>
      <c r="G319" s="7"/>
      <c r="H319" s="7"/>
      <c r="I319" s="7"/>
      <c r="J319" s="7"/>
      <c r="K319" s="7"/>
      <c r="L319" s="7"/>
      <c r="M319" s="7"/>
      <c r="N319" s="7"/>
    </row>
    <row r="320">
      <c r="A320" s="7"/>
      <c r="B320" s="7"/>
      <c r="C320" s="7"/>
      <c r="D320" s="7"/>
      <c r="E320" s="7"/>
      <c r="F320" s="7"/>
      <c r="G320" s="7"/>
      <c r="H320" s="7"/>
      <c r="I320" s="7"/>
      <c r="J320" s="7"/>
      <c r="K320" s="7"/>
      <c r="L320" s="7"/>
      <c r="M320" s="7"/>
      <c r="N320" s="7"/>
    </row>
    <row r="321">
      <c r="A321" s="7"/>
      <c r="B321" s="7"/>
      <c r="C321" s="7"/>
      <c r="D321" s="7"/>
      <c r="E321" s="7"/>
      <c r="F321" s="7"/>
      <c r="G321" s="7"/>
      <c r="H321" s="7"/>
      <c r="I321" s="7"/>
      <c r="J321" s="7"/>
      <c r="K321" s="7"/>
      <c r="L321" s="7"/>
      <c r="M321" s="7"/>
      <c r="N321" s="7"/>
    </row>
    <row r="322">
      <c r="A322" s="7"/>
      <c r="B322" s="7"/>
      <c r="C322" s="7"/>
      <c r="D322" s="7"/>
      <c r="E322" s="7"/>
      <c r="F322" s="7"/>
      <c r="G322" s="7"/>
      <c r="H322" s="7"/>
      <c r="I322" s="7"/>
      <c r="J322" s="7"/>
      <c r="K322" s="7"/>
      <c r="L322" s="7"/>
      <c r="M322" s="7"/>
      <c r="N322" s="7"/>
    </row>
    <row r="323">
      <c r="A323" s="7"/>
      <c r="B323" s="7"/>
      <c r="C323" s="7"/>
      <c r="D323" s="7"/>
      <c r="E323" s="7"/>
      <c r="F323" s="7"/>
      <c r="G323" s="7"/>
      <c r="H323" s="7"/>
      <c r="I323" s="7"/>
      <c r="J323" s="7"/>
      <c r="K323" s="7"/>
      <c r="L323" s="7"/>
      <c r="M323" s="7"/>
      <c r="N323" s="7"/>
    </row>
    <row r="324">
      <c r="A324" s="7"/>
      <c r="B324" s="7"/>
      <c r="C324" s="7"/>
      <c r="D324" s="7"/>
      <c r="E324" s="7"/>
      <c r="F324" s="7"/>
      <c r="G324" s="7"/>
      <c r="H324" s="7"/>
      <c r="I324" s="7"/>
      <c r="J324" s="7"/>
      <c r="K324" s="7"/>
      <c r="L324" s="7"/>
      <c r="M324" s="7"/>
      <c r="N324" s="7"/>
    </row>
    <row r="325">
      <c r="A325" s="7"/>
      <c r="B325" s="7"/>
      <c r="C325" s="7"/>
      <c r="D325" s="7"/>
      <c r="E325" s="7"/>
      <c r="F325" s="7"/>
      <c r="G325" s="7"/>
      <c r="H325" s="7"/>
      <c r="I325" s="7"/>
      <c r="J325" s="7"/>
      <c r="K325" s="7"/>
      <c r="L325" s="7"/>
      <c r="M325" s="7"/>
      <c r="N325" s="7"/>
    </row>
    <row r="326">
      <c r="A326" s="7"/>
      <c r="B326" s="7"/>
      <c r="C326" s="7"/>
      <c r="D326" s="7"/>
      <c r="E326" s="7"/>
      <c r="F326" s="7"/>
      <c r="G326" s="7"/>
      <c r="H326" s="7"/>
      <c r="I326" s="7"/>
      <c r="J326" s="7"/>
      <c r="K326" s="7"/>
      <c r="L326" s="7"/>
      <c r="M326" s="7"/>
      <c r="N326" s="7"/>
    </row>
    <row r="327">
      <c r="A327" s="7"/>
      <c r="B327" s="7"/>
      <c r="C327" s="7"/>
      <c r="D327" s="7"/>
      <c r="E327" s="7"/>
      <c r="F327" s="7"/>
      <c r="G327" s="7"/>
      <c r="H327" s="7"/>
      <c r="I327" s="7"/>
      <c r="J327" s="7"/>
      <c r="K327" s="7"/>
      <c r="L327" s="7"/>
      <c r="M327" s="7"/>
      <c r="N327" s="7"/>
    </row>
    <row r="328">
      <c r="A328" s="7"/>
      <c r="B328" s="7"/>
      <c r="C328" s="7"/>
      <c r="D328" s="7"/>
      <c r="E328" s="7"/>
      <c r="F328" s="7"/>
      <c r="G328" s="7"/>
      <c r="H328" s="7"/>
      <c r="I328" s="7"/>
      <c r="J328" s="7"/>
      <c r="K328" s="7"/>
      <c r="L328" s="7"/>
      <c r="M328" s="7"/>
      <c r="N328" s="7"/>
    </row>
    <row r="329">
      <c r="A329" s="7"/>
      <c r="B329" s="7"/>
      <c r="C329" s="7"/>
      <c r="D329" s="7"/>
      <c r="E329" s="7"/>
      <c r="F329" s="7"/>
      <c r="G329" s="7"/>
      <c r="H329" s="7"/>
      <c r="I329" s="7"/>
      <c r="J329" s="7"/>
      <c r="K329" s="7"/>
      <c r="L329" s="7"/>
      <c r="M329" s="7"/>
      <c r="N329" s="7"/>
    </row>
    <row r="330">
      <c r="A330" s="7"/>
      <c r="B330" s="7"/>
      <c r="C330" s="7"/>
      <c r="D330" s="7"/>
      <c r="E330" s="7"/>
      <c r="F330" s="7"/>
      <c r="G330" s="7"/>
      <c r="H330" s="7"/>
      <c r="I330" s="7"/>
      <c r="J330" s="7"/>
      <c r="K330" s="7"/>
      <c r="L330" s="7"/>
      <c r="M330" s="7"/>
      <c r="N330" s="7"/>
    </row>
    <row r="331">
      <c r="A331" s="7"/>
      <c r="B331" s="7"/>
      <c r="C331" s="7"/>
      <c r="D331" s="7"/>
      <c r="E331" s="7"/>
      <c r="F331" s="7"/>
      <c r="G331" s="7"/>
      <c r="H331" s="7"/>
      <c r="I331" s="7"/>
      <c r="J331" s="7"/>
      <c r="K331" s="7"/>
      <c r="L331" s="7"/>
      <c r="M331" s="7"/>
      <c r="N331" s="7"/>
    </row>
    <row r="332">
      <c r="A332" s="7"/>
      <c r="B332" s="7"/>
      <c r="C332" s="7"/>
      <c r="D332" s="7"/>
      <c r="E332" s="7"/>
      <c r="F332" s="7"/>
      <c r="G332" s="7"/>
      <c r="H332" s="7"/>
      <c r="I332" s="7"/>
      <c r="J332" s="7"/>
      <c r="K332" s="7"/>
      <c r="L332" s="7"/>
      <c r="M332" s="7"/>
      <c r="N332" s="7"/>
    </row>
    <row r="333">
      <c r="A333" s="7"/>
      <c r="B333" s="7"/>
      <c r="C333" s="7"/>
      <c r="D333" s="7"/>
      <c r="E333" s="7"/>
      <c r="F333" s="7"/>
      <c r="G333" s="7"/>
      <c r="H333" s="7"/>
      <c r="I333" s="7"/>
      <c r="J333" s="7"/>
      <c r="K333" s="7"/>
      <c r="L333" s="7"/>
      <c r="M333" s="7"/>
      <c r="N333" s="7"/>
    </row>
    <row r="334">
      <c r="A334" s="7"/>
      <c r="B334" s="7"/>
      <c r="C334" s="7"/>
      <c r="D334" s="7"/>
      <c r="E334" s="7"/>
      <c r="F334" s="7"/>
      <c r="G334" s="7"/>
      <c r="H334" s="7"/>
      <c r="I334" s="7"/>
      <c r="J334" s="7"/>
      <c r="K334" s="7"/>
      <c r="L334" s="7"/>
      <c r="M334" s="7"/>
      <c r="N334" s="7"/>
    </row>
    <row r="335">
      <c r="A335" s="7"/>
      <c r="B335" s="7"/>
      <c r="C335" s="7"/>
      <c r="D335" s="7"/>
      <c r="E335" s="7"/>
      <c r="F335" s="7"/>
      <c r="G335" s="7"/>
      <c r="H335" s="7"/>
      <c r="I335" s="7"/>
      <c r="J335" s="7"/>
      <c r="K335" s="7"/>
      <c r="L335" s="7"/>
      <c r="M335" s="7"/>
      <c r="N335" s="7"/>
    </row>
    <row r="336">
      <c r="A336" s="7"/>
      <c r="B336" s="7"/>
      <c r="C336" s="7"/>
      <c r="D336" s="7"/>
      <c r="E336" s="7"/>
      <c r="F336" s="7"/>
      <c r="G336" s="7"/>
      <c r="H336" s="7"/>
      <c r="I336" s="7"/>
      <c r="J336" s="7"/>
      <c r="K336" s="7"/>
      <c r="L336" s="7"/>
      <c r="M336" s="7"/>
      <c r="N336" s="7"/>
    </row>
    <row r="337">
      <c r="A337" s="7"/>
      <c r="B337" s="7"/>
      <c r="C337" s="7"/>
      <c r="D337" s="7"/>
      <c r="E337" s="7"/>
      <c r="F337" s="7"/>
      <c r="G337" s="7"/>
      <c r="H337" s="7"/>
      <c r="I337" s="7"/>
      <c r="J337" s="7"/>
      <c r="K337" s="7"/>
      <c r="L337" s="7"/>
      <c r="M337" s="7"/>
      <c r="N337" s="7"/>
    </row>
    <row r="338">
      <c r="A338" s="7"/>
      <c r="B338" s="7"/>
      <c r="C338" s="7"/>
      <c r="D338" s="7"/>
      <c r="E338" s="7"/>
      <c r="F338" s="7"/>
      <c r="G338" s="7"/>
      <c r="H338" s="7"/>
      <c r="I338" s="7"/>
      <c r="J338" s="7"/>
      <c r="K338" s="7"/>
      <c r="L338" s="7"/>
      <c r="M338" s="7"/>
      <c r="N338" s="7"/>
    </row>
    <row r="339">
      <c r="A339" s="7"/>
      <c r="B339" s="7"/>
      <c r="C339" s="7"/>
      <c r="D339" s="7"/>
      <c r="E339" s="7"/>
      <c r="F339" s="7"/>
      <c r="G339" s="7"/>
      <c r="H339" s="7"/>
      <c r="I339" s="7"/>
      <c r="J339" s="7"/>
      <c r="K339" s="7"/>
      <c r="L339" s="7"/>
      <c r="M339" s="7"/>
      <c r="N339" s="7"/>
    </row>
    <row r="340">
      <c r="A340" s="7"/>
      <c r="B340" s="7"/>
      <c r="C340" s="7"/>
      <c r="D340" s="7"/>
      <c r="E340" s="7"/>
      <c r="F340" s="7"/>
      <c r="G340" s="7"/>
      <c r="H340" s="7"/>
      <c r="I340" s="7"/>
      <c r="J340" s="7"/>
      <c r="K340" s="7"/>
      <c r="L340" s="7"/>
      <c r="M340" s="7"/>
      <c r="N340" s="7"/>
    </row>
    <row r="341">
      <c r="A341" s="7"/>
      <c r="B341" s="7"/>
      <c r="C341" s="7"/>
      <c r="D341" s="7"/>
      <c r="E341" s="7"/>
      <c r="F341" s="7"/>
      <c r="G341" s="7"/>
      <c r="H341" s="7"/>
      <c r="I341" s="7"/>
      <c r="J341" s="7"/>
      <c r="K341" s="7"/>
      <c r="L341" s="7"/>
      <c r="M341" s="7"/>
      <c r="N341" s="7"/>
    </row>
    <row r="342">
      <c r="A342" s="7"/>
      <c r="B342" s="7"/>
      <c r="C342" s="7"/>
      <c r="D342" s="7"/>
      <c r="E342" s="7"/>
      <c r="F342" s="7"/>
      <c r="G342" s="7"/>
      <c r="H342" s="7"/>
      <c r="I342" s="7"/>
      <c r="J342" s="7"/>
      <c r="K342" s="7"/>
      <c r="L342" s="7"/>
      <c r="M342" s="7"/>
      <c r="N342" s="7"/>
    </row>
    <row r="343">
      <c r="A343" s="7"/>
      <c r="B343" s="7"/>
      <c r="C343" s="7"/>
      <c r="D343" s="7"/>
      <c r="E343" s="7"/>
      <c r="F343" s="7"/>
      <c r="G343" s="7"/>
      <c r="H343" s="7"/>
      <c r="I343" s="7"/>
      <c r="J343" s="7"/>
      <c r="K343" s="7"/>
      <c r="L343" s="7"/>
      <c r="M343" s="7"/>
      <c r="N343" s="7"/>
    </row>
    <row r="344">
      <c r="A344" s="7"/>
      <c r="B344" s="7"/>
      <c r="C344" s="7"/>
      <c r="D344" s="7"/>
      <c r="E344" s="7"/>
      <c r="F344" s="7"/>
      <c r="G344" s="7"/>
      <c r="H344" s="7"/>
      <c r="I344" s="7"/>
      <c r="J344" s="7"/>
      <c r="K344" s="7"/>
      <c r="L344" s="7"/>
      <c r="M344" s="7"/>
      <c r="N344" s="7"/>
    </row>
    <row r="345">
      <c r="A345" s="7"/>
      <c r="B345" s="7"/>
      <c r="C345" s="7"/>
      <c r="D345" s="7"/>
      <c r="E345" s="7"/>
      <c r="F345" s="7"/>
      <c r="G345" s="7"/>
      <c r="H345" s="7"/>
      <c r="I345" s="7"/>
      <c r="J345" s="7"/>
      <c r="K345" s="7"/>
      <c r="L345" s="7"/>
      <c r="M345" s="7"/>
      <c r="N345" s="7"/>
    </row>
    <row r="346">
      <c r="A346" s="7"/>
      <c r="B346" s="7"/>
      <c r="C346" s="7"/>
      <c r="D346" s="7"/>
      <c r="E346" s="7"/>
      <c r="F346" s="7"/>
      <c r="G346" s="7"/>
      <c r="H346" s="7"/>
      <c r="I346" s="7"/>
      <c r="J346" s="7"/>
      <c r="K346" s="7"/>
      <c r="L346" s="7"/>
      <c r="M346" s="7"/>
      <c r="N346" s="7"/>
    </row>
    <row r="347">
      <c r="A347" s="7"/>
      <c r="B347" s="7"/>
      <c r="C347" s="7"/>
      <c r="D347" s="7"/>
      <c r="E347" s="7"/>
      <c r="F347" s="7"/>
      <c r="G347" s="7"/>
      <c r="H347" s="7"/>
      <c r="I347" s="7"/>
      <c r="J347" s="7"/>
      <c r="K347" s="7"/>
      <c r="L347" s="7"/>
      <c r="M347" s="7"/>
      <c r="N347" s="7"/>
    </row>
    <row r="348">
      <c r="A348" s="7"/>
      <c r="B348" s="7"/>
      <c r="C348" s="7"/>
      <c r="D348" s="7"/>
      <c r="E348" s="7"/>
      <c r="F348" s="7"/>
      <c r="G348" s="7"/>
      <c r="H348" s="7"/>
      <c r="I348" s="7"/>
      <c r="J348" s="7"/>
      <c r="K348" s="7"/>
      <c r="L348" s="7"/>
      <c r="M348" s="7"/>
      <c r="N348" s="7"/>
    </row>
    <row r="349">
      <c r="A349" s="7"/>
      <c r="B349" s="7"/>
      <c r="C349" s="7"/>
      <c r="D349" s="7"/>
      <c r="E349" s="7"/>
      <c r="F349" s="7"/>
      <c r="G349" s="7"/>
      <c r="H349" s="7"/>
      <c r="I349" s="7"/>
      <c r="J349" s="7"/>
      <c r="K349" s="7"/>
      <c r="L349" s="7"/>
      <c r="M349" s="7"/>
      <c r="N349" s="7"/>
    </row>
    <row r="350">
      <c r="A350" s="7"/>
      <c r="B350" s="7"/>
      <c r="C350" s="7"/>
      <c r="D350" s="7"/>
      <c r="E350" s="7"/>
      <c r="F350" s="7"/>
      <c r="G350" s="7"/>
      <c r="H350" s="7"/>
      <c r="I350" s="7"/>
      <c r="J350" s="7"/>
      <c r="K350" s="7"/>
      <c r="L350" s="7"/>
      <c r="M350" s="7"/>
      <c r="N350" s="7"/>
    </row>
    <row r="351">
      <c r="A351" s="7"/>
      <c r="B351" s="7"/>
      <c r="C351" s="7"/>
      <c r="D351" s="7"/>
      <c r="E351" s="7"/>
      <c r="F351" s="7"/>
      <c r="G351" s="7"/>
      <c r="H351" s="7"/>
      <c r="I351" s="7"/>
      <c r="J351" s="7"/>
      <c r="K351" s="7"/>
      <c r="L351" s="7"/>
      <c r="M351" s="7"/>
      <c r="N351" s="7"/>
    </row>
    <row r="352">
      <c r="A352" s="7"/>
      <c r="B352" s="7"/>
      <c r="C352" s="7"/>
      <c r="D352" s="7"/>
      <c r="E352" s="7"/>
      <c r="F352" s="7"/>
      <c r="G352" s="7"/>
      <c r="H352" s="7"/>
      <c r="I352" s="7"/>
      <c r="J352" s="7"/>
      <c r="K352" s="7"/>
      <c r="L352" s="7"/>
      <c r="M352" s="7"/>
      <c r="N352" s="7"/>
    </row>
    <row r="353">
      <c r="A353" s="7"/>
      <c r="B353" s="7"/>
      <c r="C353" s="7"/>
      <c r="D353" s="7"/>
      <c r="E353" s="7"/>
      <c r="F353" s="7"/>
      <c r="G353" s="7"/>
      <c r="H353" s="7"/>
      <c r="I353" s="7"/>
      <c r="J353" s="7"/>
      <c r="K353" s="7"/>
      <c r="L353" s="7"/>
      <c r="M353" s="7"/>
      <c r="N353" s="7"/>
    </row>
    <row r="354">
      <c r="A354" s="7"/>
      <c r="B354" s="7"/>
      <c r="C354" s="7"/>
      <c r="D354" s="7"/>
      <c r="E354" s="7"/>
      <c r="F354" s="7"/>
      <c r="G354" s="7"/>
      <c r="H354" s="7"/>
      <c r="I354" s="7"/>
      <c r="J354" s="7"/>
      <c r="K354" s="7"/>
      <c r="L354" s="7"/>
      <c r="M354" s="7"/>
      <c r="N354" s="7"/>
    </row>
    <row r="355">
      <c r="A355" s="7"/>
      <c r="B355" s="7"/>
      <c r="C355" s="7"/>
      <c r="D355" s="7"/>
      <c r="E355" s="7"/>
      <c r="F355" s="7"/>
      <c r="G355" s="7"/>
      <c r="H355" s="7"/>
      <c r="I355" s="7"/>
      <c r="J355" s="7"/>
      <c r="K355" s="7"/>
      <c r="L355" s="7"/>
      <c r="M355" s="7"/>
      <c r="N355" s="7"/>
    </row>
    <row r="356">
      <c r="A356" s="7"/>
      <c r="B356" s="7"/>
      <c r="C356" s="7"/>
      <c r="D356" s="7"/>
      <c r="E356" s="7"/>
      <c r="F356" s="7"/>
      <c r="G356" s="7"/>
      <c r="H356" s="7"/>
      <c r="I356" s="7"/>
      <c r="J356" s="7"/>
      <c r="K356" s="7"/>
      <c r="L356" s="7"/>
      <c r="M356" s="7"/>
      <c r="N356" s="7"/>
    </row>
    <row r="357">
      <c r="A357" s="7"/>
      <c r="B357" s="7"/>
      <c r="C357" s="7"/>
      <c r="D357" s="7"/>
      <c r="E357" s="7"/>
      <c r="F357" s="7"/>
      <c r="G357" s="7"/>
      <c r="H357" s="7"/>
      <c r="I357" s="7"/>
      <c r="J357" s="7"/>
      <c r="K357" s="7"/>
      <c r="L357" s="7"/>
      <c r="M357" s="7"/>
      <c r="N357" s="7"/>
    </row>
    <row r="358">
      <c r="A358" s="7"/>
      <c r="B358" s="7"/>
      <c r="C358" s="7"/>
      <c r="D358" s="7"/>
      <c r="E358" s="7"/>
      <c r="F358" s="7"/>
      <c r="G358" s="7"/>
      <c r="H358" s="7"/>
      <c r="I358" s="7"/>
      <c r="J358" s="7"/>
      <c r="K358" s="7"/>
      <c r="L358" s="7"/>
      <c r="M358" s="7"/>
      <c r="N358" s="7"/>
    </row>
    <row r="359">
      <c r="A359" s="7"/>
      <c r="B359" s="7"/>
      <c r="C359" s="7"/>
      <c r="D359" s="7"/>
      <c r="E359" s="7"/>
      <c r="F359" s="7"/>
      <c r="G359" s="7"/>
      <c r="H359" s="7"/>
      <c r="I359" s="7"/>
      <c r="J359" s="7"/>
      <c r="K359" s="7"/>
      <c r="L359" s="7"/>
      <c r="M359" s="7"/>
      <c r="N359" s="7"/>
    </row>
    <row r="360">
      <c r="A360" s="7"/>
      <c r="B360" s="7"/>
      <c r="C360" s="7"/>
      <c r="D360" s="7"/>
      <c r="E360" s="7"/>
      <c r="F360" s="7"/>
      <c r="G360" s="7"/>
      <c r="H360" s="7"/>
      <c r="I360" s="7"/>
      <c r="J360" s="7"/>
      <c r="K360" s="7"/>
      <c r="L360" s="7"/>
      <c r="M360" s="7"/>
      <c r="N360" s="7"/>
    </row>
    <row r="361">
      <c r="A361" s="7"/>
      <c r="B361" s="7"/>
      <c r="C361" s="7"/>
      <c r="D361" s="7"/>
      <c r="E361" s="7"/>
      <c r="F361" s="7"/>
      <c r="G361" s="7"/>
      <c r="H361" s="7"/>
      <c r="I361" s="7"/>
      <c r="J361" s="7"/>
      <c r="K361" s="7"/>
      <c r="L361" s="7"/>
      <c r="M361" s="7"/>
      <c r="N361" s="7"/>
    </row>
    <row r="362">
      <c r="A362" s="7"/>
      <c r="B362" s="7"/>
      <c r="C362" s="7"/>
      <c r="D362" s="7"/>
      <c r="E362" s="7"/>
      <c r="F362" s="7"/>
      <c r="G362" s="7"/>
      <c r="H362" s="7"/>
      <c r="I362" s="7"/>
      <c r="J362" s="7"/>
      <c r="K362" s="7"/>
      <c r="L362" s="7"/>
      <c r="M362" s="7"/>
      <c r="N362" s="7"/>
    </row>
    <row r="363">
      <c r="A363" s="7"/>
      <c r="B363" s="7"/>
      <c r="C363" s="7"/>
      <c r="D363" s="7"/>
      <c r="E363" s="7"/>
      <c r="F363" s="7"/>
      <c r="G363" s="7"/>
      <c r="H363" s="7"/>
      <c r="I363" s="7"/>
      <c r="J363" s="7"/>
      <c r="K363" s="7"/>
      <c r="L363" s="7"/>
      <c r="M363" s="7"/>
      <c r="N363" s="7"/>
    </row>
    <row r="364">
      <c r="A364" s="7"/>
      <c r="B364" s="7"/>
      <c r="C364" s="7"/>
      <c r="D364" s="7"/>
      <c r="E364" s="7"/>
      <c r="F364" s="7"/>
      <c r="G364" s="7"/>
      <c r="H364" s="7"/>
      <c r="I364" s="7"/>
      <c r="J364" s="7"/>
      <c r="K364" s="7"/>
      <c r="L364" s="7"/>
      <c r="M364" s="7"/>
      <c r="N364" s="7"/>
    </row>
    <row r="365">
      <c r="A365" s="7"/>
      <c r="B365" s="7"/>
      <c r="C365" s="7"/>
      <c r="D365" s="7"/>
      <c r="E365" s="7"/>
      <c r="F365" s="7"/>
      <c r="G365" s="7"/>
      <c r="H365" s="7"/>
      <c r="I365" s="7"/>
      <c r="J365" s="7"/>
      <c r="K365" s="7"/>
      <c r="L365" s="7"/>
      <c r="M365" s="7"/>
      <c r="N365" s="7"/>
    </row>
    <row r="366">
      <c r="A366" s="7"/>
      <c r="B366" s="7"/>
      <c r="C366" s="7"/>
      <c r="D366" s="7"/>
      <c r="E366" s="7"/>
      <c r="F366" s="7"/>
      <c r="G366" s="7"/>
      <c r="H366" s="7"/>
      <c r="I366" s="7"/>
      <c r="J366" s="7"/>
      <c r="K366" s="7"/>
      <c r="L366" s="7"/>
      <c r="M366" s="7"/>
      <c r="N366" s="7"/>
    </row>
    <row r="367">
      <c r="A367" s="7"/>
      <c r="B367" s="7"/>
      <c r="C367" s="7"/>
      <c r="D367" s="7"/>
      <c r="E367" s="7"/>
      <c r="F367" s="7"/>
      <c r="G367" s="7"/>
      <c r="H367" s="7"/>
      <c r="I367" s="7"/>
      <c r="J367" s="7"/>
      <c r="K367" s="7"/>
      <c r="L367" s="7"/>
      <c r="M367" s="7"/>
      <c r="N367" s="7"/>
    </row>
    <row r="368">
      <c r="A368" s="7"/>
      <c r="B368" s="7"/>
      <c r="C368" s="7"/>
      <c r="D368" s="7"/>
      <c r="E368" s="7"/>
      <c r="F368" s="7"/>
      <c r="G368" s="7"/>
      <c r="H368" s="7"/>
      <c r="I368" s="7"/>
      <c r="J368" s="7"/>
      <c r="K368" s="7"/>
      <c r="L368" s="7"/>
      <c r="M368" s="7"/>
      <c r="N368" s="7"/>
    </row>
    <row r="369">
      <c r="A369" s="7"/>
      <c r="B369" s="7"/>
      <c r="C369" s="7"/>
      <c r="D369" s="7"/>
      <c r="E369" s="7"/>
      <c r="F369" s="7"/>
      <c r="G369" s="7"/>
      <c r="H369" s="7"/>
      <c r="I369" s="7"/>
      <c r="J369" s="7"/>
      <c r="K369" s="7"/>
      <c r="L369" s="7"/>
      <c r="M369" s="7"/>
      <c r="N369" s="7"/>
    </row>
    <row r="370">
      <c r="A370" s="7"/>
      <c r="B370" s="7"/>
      <c r="C370" s="7"/>
      <c r="D370" s="7"/>
      <c r="E370" s="7"/>
      <c r="F370" s="7"/>
      <c r="G370" s="7"/>
      <c r="H370" s="7"/>
      <c r="I370" s="7"/>
      <c r="J370" s="7"/>
      <c r="K370" s="7"/>
      <c r="L370" s="7"/>
      <c r="M370" s="7"/>
      <c r="N370" s="7"/>
    </row>
    <row r="371">
      <c r="A371" s="7"/>
      <c r="B371" s="7"/>
      <c r="C371" s="7"/>
      <c r="D371" s="7"/>
      <c r="E371" s="7"/>
      <c r="F371" s="7"/>
      <c r="G371" s="7"/>
      <c r="H371" s="7"/>
      <c r="I371" s="7"/>
      <c r="J371" s="7"/>
      <c r="K371" s="7"/>
      <c r="L371" s="7"/>
      <c r="M371" s="7"/>
      <c r="N371" s="7"/>
    </row>
    <row r="372">
      <c r="A372" s="7"/>
      <c r="B372" s="7"/>
      <c r="C372" s="7"/>
      <c r="D372" s="7"/>
      <c r="E372" s="7"/>
      <c r="F372" s="7"/>
      <c r="G372" s="7"/>
      <c r="H372" s="7"/>
      <c r="I372" s="7"/>
      <c r="J372" s="7"/>
      <c r="K372" s="7"/>
      <c r="L372" s="7"/>
      <c r="M372" s="7"/>
      <c r="N372" s="7"/>
    </row>
    <row r="373">
      <c r="A373" s="7"/>
      <c r="B373" s="7"/>
      <c r="C373" s="7"/>
      <c r="D373" s="7"/>
      <c r="E373" s="7"/>
      <c r="F373" s="7"/>
      <c r="G373" s="7"/>
      <c r="H373" s="7"/>
      <c r="I373" s="7"/>
      <c r="J373" s="7"/>
      <c r="K373" s="7"/>
      <c r="L373" s="7"/>
      <c r="M373" s="7"/>
      <c r="N373" s="7"/>
    </row>
    <row r="374">
      <c r="A374" s="7"/>
      <c r="B374" s="7"/>
      <c r="C374" s="7"/>
      <c r="D374" s="7"/>
      <c r="E374" s="7"/>
      <c r="F374" s="7"/>
      <c r="G374" s="7"/>
      <c r="H374" s="7"/>
      <c r="I374" s="7"/>
      <c r="J374" s="7"/>
      <c r="K374" s="7"/>
      <c r="L374" s="7"/>
      <c r="M374" s="7"/>
      <c r="N374" s="7"/>
    </row>
    <row r="375">
      <c r="A375" s="7"/>
      <c r="B375" s="7"/>
      <c r="C375" s="7"/>
      <c r="D375" s="7"/>
      <c r="E375" s="7"/>
      <c r="F375" s="7"/>
      <c r="G375" s="7"/>
      <c r="H375" s="7"/>
      <c r="I375" s="7"/>
      <c r="J375" s="7"/>
      <c r="K375" s="7"/>
      <c r="L375" s="7"/>
      <c r="M375" s="7"/>
      <c r="N375" s="7"/>
    </row>
    <row r="376">
      <c r="A376" s="7"/>
      <c r="B376" s="7"/>
      <c r="C376" s="7"/>
      <c r="D376" s="7"/>
      <c r="E376" s="7"/>
      <c r="F376" s="7"/>
      <c r="G376" s="7"/>
      <c r="H376" s="7"/>
      <c r="I376" s="7"/>
      <c r="J376" s="7"/>
      <c r="K376" s="7"/>
      <c r="L376" s="7"/>
      <c r="M376" s="7"/>
      <c r="N376" s="7"/>
    </row>
    <row r="377">
      <c r="A377" s="7"/>
      <c r="B377" s="7"/>
      <c r="C377" s="7"/>
      <c r="D377" s="7"/>
      <c r="E377" s="7"/>
      <c r="F377" s="7"/>
      <c r="G377" s="7"/>
      <c r="H377" s="7"/>
      <c r="I377" s="7"/>
      <c r="J377" s="7"/>
      <c r="K377" s="7"/>
      <c r="L377" s="7"/>
      <c r="M377" s="7"/>
      <c r="N377" s="7"/>
    </row>
    <row r="378">
      <c r="A378" s="7"/>
      <c r="B378" s="7"/>
      <c r="C378" s="7"/>
      <c r="D378" s="7"/>
      <c r="E378" s="7"/>
      <c r="F378" s="7"/>
      <c r="G378" s="7"/>
      <c r="H378" s="7"/>
      <c r="I378" s="7"/>
      <c r="J378" s="7"/>
      <c r="K378" s="7"/>
      <c r="L378" s="7"/>
      <c r="M378" s="7"/>
      <c r="N378" s="7"/>
    </row>
    <row r="379">
      <c r="A379" s="7"/>
      <c r="B379" s="7"/>
      <c r="C379" s="7"/>
      <c r="D379" s="7"/>
      <c r="E379" s="7"/>
      <c r="F379" s="7"/>
      <c r="G379" s="7"/>
      <c r="H379" s="7"/>
      <c r="I379" s="7"/>
      <c r="J379" s="7"/>
      <c r="K379" s="7"/>
      <c r="L379" s="7"/>
      <c r="M379" s="7"/>
      <c r="N379" s="7"/>
    </row>
    <row r="380">
      <c r="A380" s="7"/>
      <c r="B380" s="7"/>
      <c r="C380" s="7"/>
      <c r="D380" s="7"/>
      <c r="E380" s="7"/>
      <c r="F380" s="7"/>
      <c r="G380" s="7"/>
      <c r="H380" s="7"/>
      <c r="I380" s="7"/>
      <c r="J380" s="7"/>
      <c r="K380" s="7"/>
      <c r="L380" s="7"/>
      <c r="M380" s="7"/>
      <c r="N380" s="7"/>
    </row>
    <row r="381">
      <c r="A381" s="7"/>
      <c r="B381" s="7"/>
      <c r="C381" s="7"/>
      <c r="D381" s="7"/>
      <c r="E381" s="7"/>
      <c r="F381" s="7"/>
      <c r="G381" s="7"/>
      <c r="H381" s="7"/>
      <c r="I381" s="7"/>
      <c r="J381" s="7"/>
      <c r="K381" s="7"/>
      <c r="L381" s="7"/>
      <c r="M381" s="7"/>
      <c r="N381" s="7"/>
    </row>
    <row r="382">
      <c r="A382" s="7"/>
      <c r="B382" s="7"/>
      <c r="C382" s="7"/>
      <c r="D382" s="7"/>
      <c r="E382" s="7"/>
      <c r="F382" s="7"/>
      <c r="G382" s="7"/>
      <c r="H382" s="7"/>
      <c r="I382" s="7"/>
      <c r="J382" s="7"/>
      <c r="K382" s="7"/>
      <c r="L382" s="7"/>
      <c r="M382" s="7"/>
      <c r="N382" s="7"/>
    </row>
    <row r="383">
      <c r="A383" s="7"/>
      <c r="B383" s="7"/>
      <c r="C383" s="7"/>
      <c r="D383" s="7"/>
      <c r="E383" s="7"/>
      <c r="F383" s="7"/>
      <c r="G383" s="7"/>
      <c r="H383" s="7"/>
      <c r="I383" s="7"/>
      <c r="J383" s="7"/>
      <c r="K383" s="7"/>
      <c r="L383" s="7"/>
      <c r="M383" s="7"/>
      <c r="N383" s="7"/>
    </row>
    <row r="384">
      <c r="A384" s="7"/>
      <c r="B384" s="7"/>
      <c r="C384" s="7"/>
      <c r="D384" s="7"/>
      <c r="E384" s="7"/>
      <c r="F384" s="7"/>
      <c r="G384" s="7"/>
      <c r="H384" s="7"/>
      <c r="I384" s="7"/>
      <c r="J384" s="7"/>
      <c r="K384" s="7"/>
      <c r="L384" s="7"/>
      <c r="M384" s="7"/>
      <c r="N384" s="7"/>
    </row>
    <row r="385">
      <c r="A385" s="7"/>
      <c r="B385" s="7"/>
      <c r="C385" s="7"/>
      <c r="D385" s="7"/>
      <c r="E385" s="7"/>
      <c r="F385" s="7"/>
      <c r="G385" s="7"/>
      <c r="H385" s="7"/>
      <c r="I385" s="7"/>
      <c r="J385" s="7"/>
      <c r="K385" s="7"/>
      <c r="L385" s="7"/>
      <c r="M385" s="7"/>
      <c r="N385" s="7"/>
    </row>
    <row r="386">
      <c r="A386" s="7"/>
      <c r="B386" s="7"/>
      <c r="C386" s="7"/>
      <c r="D386" s="7"/>
      <c r="E386" s="7"/>
      <c r="F386" s="7"/>
      <c r="G386" s="7"/>
      <c r="H386" s="7"/>
      <c r="I386" s="7"/>
      <c r="J386" s="7"/>
      <c r="K386" s="7"/>
      <c r="L386" s="7"/>
      <c r="M386" s="7"/>
      <c r="N386" s="7"/>
    </row>
    <row r="387">
      <c r="A387" s="7"/>
      <c r="B387" s="7"/>
      <c r="C387" s="7"/>
      <c r="D387" s="7"/>
      <c r="E387" s="7"/>
      <c r="F387" s="7"/>
      <c r="G387" s="7"/>
      <c r="H387" s="7"/>
      <c r="I387" s="7"/>
      <c r="J387" s="7"/>
      <c r="K387" s="7"/>
      <c r="L387" s="7"/>
      <c r="M387" s="7"/>
      <c r="N387" s="7"/>
    </row>
    <row r="388">
      <c r="A388" s="7"/>
      <c r="B388" s="7"/>
      <c r="C388" s="7"/>
      <c r="D388" s="7"/>
      <c r="E388" s="7"/>
      <c r="F388" s="7"/>
      <c r="G388" s="7"/>
      <c r="H388" s="7"/>
      <c r="I388" s="7"/>
      <c r="J388" s="7"/>
      <c r="K388" s="7"/>
      <c r="L388" s="7"/>
      <c r="M388" s="7"/>
      <c r="N388" s="7"/>
    </row>
    <row r="389">
      <c r="A389" s="7"/>
      <c r="B389" s="7"/>
      <c r="C389" s="7"/>
      <c r="D389" s="7"/>
      <c r="E389" s="7"/>
      <c r="F389" s="7"/>
      <c r="G389" s="7"/>
      <c r="H389" s="7"/>
      <c r="I389" s="7"/>
      <c r="J389" s="7"/>
      <c r="K389" s="7"/>
      <c r="L389" s="7"/>
      <c r="M389" s="7"/>
      <c r="N389" s="7"/>
    </row>
    <row r="390">
      <c r="A390" s="7"/>
      <c r="B390" s="7"/>
      <c r="C390" s="7"/>
      <c r="D390" s="7"/>
      <c r="E390" s="7"/>
      <c r="F390" s="7"/>
      <c r="G390" s="7"/>
      <c r="H390" s="7"/>
      <c r="I390" s="7"/>
      <c r="J390" s="7"/>
      <c r="K390" s="7"/>
      <c r="L390" s="7"/>
      <c r="M390" s="7"/>
      <c r="N390" s="7"/>
    </row>
    <row r="391">
      <c r="A391" s="7"/>
      <c r="B391" s="7"/>
      <c r="C391" s="7"/>
      <c r="D391" s="7"/>
      <c r="E391" s="7"/>
      <c r="F391" s="7"/>
      <c r="G391" s="7"/>
      <c r="H391" s="7"/>
      <c r="I391" s="7"/>
      <c r="J391" s="7"/>
      <c r="K391" s="7"/>
      <c r="L391" s="7"/>
      <c r="M391" s="7"/>
      <c r="N391" s="7"/>
    </row>
    <row r="392">
      <c r="A392" s="7"/>
      <c r="B392" s="7"/>
      <c r="C392" s="7"/>
      <c r="D392" s="7"/>
      <c r="E392" s="7"/>
      <c r="F392" s="7"/>
      <c r="G392" s="7"/>
      <c r="H392" s="7"/>
      <c r="I392" s="7"/>
      <c r="J392" s="7"/>
      <c r="K392" s="7"/>
      <c r="L392" s="7"/>
      <c r="M392" s="7"/>
      <c r="N392" s="7"/>
    </row>
    <row r="393">
      <c r="A393" s="7"/>
      <c r="B393" s="7"/>
      <c r="C393" s="7"/>
      <c r="D393" s="7"/>
      <c r="E393" s="7"/>
      <c r="F393" s="7"/>
      <c r="G393" s="7"/>
      <c r="H393" s="7"/>
      <c r="I393" s="7"/>
      <c r="J393" s="7"/>
      <c r="K393" s="7"/>
      <c r="L393" s="7"/>
      <c r="M393" s="7"/>
      <c r="N393" s="7"/>
    </row>
    <row r="394">
      <c r="A394" s="7"/>
      <c r="B394" s="7"/>
      <c r="C394" s="7"/>
      <c r="D394" s="7"/>
      <c r="E394" s="7"/>
      <c r="F394" s="7"/>
      <c r="G394" s="7"/>
      <c r="H394" s="7"/>
      <c r="I394" s="7"/>
      <c r="J394" s="7"/>
      <c r="K394" s="7"/>
      <c r="L394" s="7"/>
      <c r="M394" s="7"/>
      <c r="N394" s="7"/>
    </row>
    <row r="395">
      <c r="A395" s="7"/>
      <c r="B395" s="7"/>
      <c r="C395" s="7"/>
      <c r="D395" s="7"/>
      <c r="E395" s="7"/>
      <c r="F395" s="7"/>
      <c r="G395" s="7"/>
      <c r="H395" s="7"/>
      <c r="I395" s="7"/>
      <c r="J395" s="7"/>
      <c r="K395" s="7"/>
      <c r="L395" s="7"/>
      <c r="M395" s="7"/>
      <c r="N395" s="7"/>
    </row>
    <row r="396">
      <c r="A396" s="7"/>
      <c r="B396" s="7"/>
      <c r="C396" s="7"/>
      <c r="D396" s="7"/>
      <c r="E396" s="7"/>
      <c r="F396" s="7"/>
      <c r="G396" s="7"/>
      <c r="H396" s="7"/>
      <c r="I396" s="7"/>
      <c r="J396" s="7"/>
      <c r="K396" s="7"/>
      <c r="L396" s="7"/>
      <c r="M396" s="7"/>
      <c r="N396" s="7"/>
    </row>
    <row r="397">
      <c r="A397" s="7"/>
      <c r="B397" s="7"/>
      <c r="C397" s="7"/>
      <c r="D397" s="7"/>
      <c r="E397" s="7"/>
      <c r="F397" s="7"/>
      <c r="G397" s="7"/>
      <c r="H397" s="7"/>
      <c r="I397" s="7"/>
      <c r="J397" s="7"/>
      <c r="K397" s="7"/>
      <c r="L397" s="7"/>
      <c r="M397" s="7"/>
      <c r="N397" s="7"/>
    </row>
    <row r="398">
      <c r="A398" s="7"/>
      <c r="B398" s="7"/>
      <c r="C398" s="7"/>
      <c r="D398" s="7"/>
      <c r="E398" s="7"/>
      <c r="F398" s="7"/>
      <c r="G398" s="7"/>
      <c r="H398" s="7"/>
      <c r="I398" s="7"/>
      <c r="J398" s="7"/>
      <c r="K398" s="7"/>
      <c r="L398" s="7"/>
      <c r="M398" s="7"/>
      <c r="N398" s="7"/>
    </row>
    <row r="399">
      <c r="A399" s="7"/>
      <c r="B399" s="7"/>
      <c r="C399" s="7"/>
      <c r="D399" s="7"/>
      <c r="E399" s="7"/>
      <c r="F399" s="7"/>
      <c r="G399" s="7"/>
      <c r="H399" s="7"/>
      <c r="I399" s="7"/>
      <c r="J399" s="7"/>
      <c r="K399" s="7"/>
      <c r="L399" s="7"/>
      <c r="M399" s="7"/>
      <c r="N399" s="7"/>
    </row>
    <row r="400">
      <c r="A400" s="7"/>
      <c r="B400" s="7"/>
      <c r="C400" s="7"/>
      <c r="D400" s="7"/>
      <c r="E400" s="7"/>
      <c r="F400" s="7"/>
      <c r="G400" s="7"/>
      <c r="H400" s="7"/>
      <c r="I400" s="7"/>
      <c r="J400" s="7"/>
      <c r="K400" s="7"/>
      <c r="L400" s="7"/>
      <c r="M400" s="7"/>
      <c r="N400" s="7"/>
    </row>
    <row r="401">
      <c r="A401" s="7"/>
      <c r="B401" s="7"/>
      <c r="C401" s="7"/>
      <c r="D401" s="7"/>
      <c r="E401" s="7"/>
      <c r="F401" s="7"/>
      <c r="G401" s="7"/>
      <c r="H401" s="7"/>
      <c r="I401" s="7"/>
      <c r="J401" s="7"/>
      <c r="K401" s="7"/>
      <c r="L401" s="7"/>
      <c r="M401" s="7"/>
      <c r="N401" s="7"/>
    </row>
    <row r="402">
      <c r="A402" s="7"/>
      <c r="B402" s="7"/>
      <c r="C402" s="7"/>
      <c r="D402" s="7"/>
      <c r="E402" s="7"/>
      <c r="F402" s="7"/>
      <c r="G402" s="7"/>
      <c r="H402" s="7"/>
      <c r="I402" s="7"/>
      <c r="J402" s="7"/>
      <c r="K402" s="7"/>
      <c r="L402" s="7"/>
      <c r="M402" s="7"/>
      <c r="N402" s="7"/>
    </row>
    <row r="403">
      <c r="A403" s="7"/>
      <c r="B403" s="7"/>
      <c r="C403" s="7"/>
      <c r="D403" s="7"/>
      <c r="E403" s="7"/>
      <c r="F403" s="7"/>
      <c r="G403" s="7"/>
      <c r="H403" s="7"/>
      <c r="I403" s="7"/>
      <c r="J403" s="7"/>
      <c r="K403" s="7"/>
      <c r="L403" s="7"/>
      <c r="M403" s="7"/>
      <c r="N403" s="7"/>
    </row>
    <row r="404">
      <c r="A404" s="7"/>
      <c r="B404" s="7"/>
      <c r="C404" s="7"/>
      <c r="D404" s="7"/>
      <c r="E404" s="7"/>
      <c r="F404" s="7"/>
      <c r="G404" s="7"/>
      <c r="H404" s="7"/>
      <c r="I404" s="7"/>
      <c r="J404" s="7"/>
      <c r="K404" s="7"/>
      <c r="L404" s="7"/>
      <c r="M404" s="7"/>
      <c r="N404" s="7"/>
    </row>
    <row r="405">
      <c r="A405" s="7"/>
      <c r="B405" s="7"/>
      <c r="C405" s="7"/>
      <c r="D405" s="7"/>
      <c r="E405" s="7"/>
      <c r="F405" s="7"/>
      <c r="G405" s="7"/>
      <c r="H405" s="7"/>
      <c r="I405" s="7"/>
      <c r="J405" s="7"/>
      <c r="K405" s="7"/>
      <c r="L405" s="7"/>
      <c r="M405" s="7"/>
      <c r="N405" s="7"/>
    </row>
    <row r="406">
      <c r="A406" s="7"/>
      <c r="B406" s="7"/>
      <c r="C406" s="7"/>
      <c r="D406" s="7"/>
      <c r="E406" s="7"/>
      <c r="F406" s="7"/>
      <c r="G406" s="7"/>
      <c r="H406" s="7"/>
      <c r="I406" s="7"/>
      <c r="J406" s="7"/>
      <c r="K406" s="7"/>
      <c r="L406" s="7"/>
      <c r="M406" s="7"/>
      <c r="N406" s="7"/>
    </row>
    <row r="407">
      <c r="A407" s="7"/>
      <c r="B407" s="7"/>
      <c r="C407" s="7"/>
      <c r="D407" s="7"/>
      <c r="E407" s="7"/>
      <c r="F407" s="7"/>
      <c r="G407" s="7"/>
      <c r="H407" s="7"/>
      <c r="I407" s="7"/>
      <c r="J407" s="7"/>
      <c r="K407" s="7"/>
      <c r="L407" s="7"/>
      <c r="M407" s="7"/>
      <c r="N407" s="7"/>
    </row>
    <row r="408">
      <c r="A408" s="7"/>
      <c r="B408" s="7"/>
      <c r="C408" s="7"/>
      <c r="D408" s="7"/>
      <c r="E408" s="7"/>
      <c r="F408" s="7"/>
      <c r="G408" s="7"/>
      <c r="H408" s="7"/>
      <c r="I408" s="7"/>
      <c r="J408" s="7"/>
      <c r="K408" s="7"/>
      <c r="L408" s="7"/>
      <c r="M408" s="7"/>
      <c r="N408" s="7"/>
    </row>
    <row r="409">
      <c r="A409" s="7"/>
      <c r="B409" s="7"/>
      <c r="C409" s="7"/>
      <c r="D409" s="7"/>
      <c r="E409" s="7"/>
      <c r="F409" s="7"/>
      <c r="G409" s="7"/>
      <c r="H409" s="7"/>
      <c r="I409" s="7"/>
      <c r="J409" s="7"/>
      <c r="K409" s="7"/>
      <c r="L409" s="7"/>
      <c r="M409" s="7"/>
      <c r="N409" s="7"/>
    </row>
    <row r="410">
      <c r="A410" s="7"/>
      <c r="B410" s="7"/>
      <c r="C410" s="7"/>
      <c r="D410" s="7"/>
      <c r="E410" s="7"/>
      <c r="F410" s="7"/>
      <c r="G410" s="7"/>
      <c r="H410" s="7"/>
      <c r="I410" s="7"/>
      <c r="J410" s="7"/>
      <c r="K410" s="7"/>
      <c r="L410" s="7"/>
      <c r="M410" s="7"/>
      <c r="N410" s="7"/>
    </row>
    <row r="411">
      <c r="A411" s="7"/>
      <c r="B411" s="7"/>
      <c r="C411" s="7"/>
      <c r="D411" s="7"/>
      <c r="E411" s="7"/>
      <c r="F411" s="7"/>
      <c r="G411" s="7"/>
      <c r="H411" s="7"/>
      <c r="I411" s="7"/>
      <c r="J411" s="7"/>
      <c r="K411" s="7"/>
      <c r="L411" s="7"/>
      <c r="M411" s="7"/>
      <c r="N411" s="7"/>
    </row>
    <row r="412">
      <c r="A412" s="7"/>
      <c r="B412" s="7"/>
      <c r="C412" s="7"/>
      <c r="D412" s="7"/>
      <c r="E412" s="7"/>
      <c r="F412" s="7"/>
      <c r="G412" s="7"/>
      <c r="H412" s="7"/>
      <c r="I412" s="7"/>
      <c r="J412" s="7"/>
      <c r="K412" s="7"/>
      <c r="L412" s="7"/>
      <c r="M412" s="7"/>
      <c r="N412" s="7"/>
    </row>
    <row r="413">
      <c r="A413" s="7"/>
      <c r="B413" s="7"/>
      <c r="C413" s="7"/>
      <c r="D413" s="7"/>
      <c r="E413" s="7"/>
      <c r="F413" s="7"/>
      <c r="G413" s="7"/>
      <c r="H413" s="7"/>
      <c r="I413" s="7"/>
      <c r="J413" s="7"/>
      <c r="K413" s="7"/>
      <c r="L413" s="7"/>
      <c r="M413" s="7"/>
      <c r="N413" s="7"/>
    </row>
    <row r="414">
      <c r="A414" s="7"/>
      <c r="B414" s="7"/>
      <c r="C414" s="7"/>
      <c r="D414" s="7"/>
      <c r="E414" s="7"/>
      <c r="F414" s="7"/>
      <c r="G414" s="7"/>
      <c r="H414" s="7"/>
      <c r="I414" s="7"/>
      <c r="J414" s="7"/>
      <c r="K414" s="7"/>
      <c r="L414" s="7"/>
      <c r="M414" s="7"/>
      <c r="N414" s="7"/>
    </row>
    <row r="415">
      <c r="A415" s="7"/>
      <c r="B415" s="7"/>
      <c r="C415" s="7"/>
      <c r="D415" s="7"/>
      <c r="E415" s="7"/>
      <c r="F415" s="7"/>
      <c r="G415" s="7"/>
      <c r="H415" s="7"/>
      <c r="I415" s="7"/>
      <c r="J415" s="7"/>
      <c r="K415" s="7"/>
      <c r="L415" s="7"/>
      <c r="M415" s="7"/>
      <c r="N415" s="7"/>
    </row>
    <row r="416">
      <c r="A416" s="7"/>
      <c r="B416" s="7"/>
      <c r="C416" s="7"/>
      <c r="D416" s="7"/>
      <c r="E416" s="7"/>
      <c r="F416" s="7"/>
      <c r="G416" s="7"/>
      <c r="H416" s="7"/>
      <c r="I416" s="7"/>
      <c r="J416" s="7"/>
      <c r="K416" s="7"/>
      <c r="L416" s="7"/>
      <c r="M416" s="7"/>
      <c r="N416" s="7"/>
    </row>
    <row r="417">
      <c r="A417" s="7"/>
      <c r="B417" s="7"/>
      <c r="C417" s="7"/>
      <c r="D417" s="7"/>
      <c r="E417" s="7"/>
      <c r="F417" s="7"/>
      <c r="G417" s="7"/>
      <c r="H417" s="7"/>
      <c r="I417" s="7"/>
      <c r="J417" s="7"/>
      <c r="K417" s="7"/>
      <c r="L417" s="7"/>
      <c r="M417" s="7"/>
      <c r="N417" s="7"/>
    </row>
    <row r="418">
      <c r="A418" s="7"/>
      <c r="B418" s="7"/>
      <c r="C418" s="7"/>
      <c r="D418" s="7"/>
      <c r="E418" s="7"/>
      <c r="F418" s="7"/>
      <c r="G418" s="7"/>
      <c r="H418" s="7"/>
      <c r="I418" s="7"/>
      <c r="J418" s="7"/>
      <c r="K418" s="7"/>
      <c r="L418" s="7"/>
      <c r="M418" s="7"/>
      <c r="N418" s="7"/>
    </row>
    <row r="419">
      <c r="A419" s="7"/>
      <c r="B419" s="7"/>
      <c r="C419" s="7"/>
      <c r="D419" s="7"/>
      <c r="E419" s="7"/>
      <c r="F419" s="7"/>
      <c r="G419" s="7"/>
      <c r="H419" s="7"/>
      <c r="I419" s="7"/>
      <c r="J419" s="7"/>
      <c r="K419" s="7"/>
      <c r="L419" s="7"/>
      <c r="M419" s="7"/>
      <c r="N419" s="7"/>
    </row>
    <row r="420">
      <c r="A420" s="7"/>
      <c r="B420" s="7"/>
      <c r="C420" s="7"/>
      <c r="D420" s="7"/>
      <c r="E420" s="7"/>
      <c r="F420" s="7"/>
      <c r="G420" s="7"/>
      <c r="H420" s="7"/>
      <c r="I420" s="7"/>
      <c r="J420" s="7"/>
      <c r="K420" s="7"/>
      <c r="L420" s="7"/>
      <c r="M420" s="7"/>
      <c r="N420" s="7"/>
    </row>
    <row r="421">
      <c r="A421" s="7"/>
      <c r="B421" s="7"/>
      <c r="C421" s="7"/>
      <c r="D421" s="7"/>
      <c r="E421" s="7"/>
      <c r="F421" s="7"/>
      <c r="G421" s="7"/>
      <c r="H421" s="7"/>
      <c r="I421" s="7"/>
      <c r="J421" s="7"/>
      <c r="K421" s="7"/>
      <c r="L421" s="7"/>
      <c r="M421" s="7"/>
      <c r="N421" s="7"/>
    </row>
    <row r="422">
      <c r="A422" s="7"/>
      <c r="B422" s="7"/>
      <c r="C422" s="7"/>
      <c r="D422" s="7"/>
      <c r="E422" s="7"/>
      <c r="F422" s="7"/>
      <c r="G422" s="7"/>
      <c r="H422" s="7"/>
      <c r="I422" s="7"/>
      <c r="J422" s="7"/>
      <c r="K422" s="7"/>
      <c r="L422" s="7"/>
      <c r="M422" s="7"/>
      <c r="N422" s="7"/>
    </row>
    <row r="423">
      <c r="A423" s="7"/>
      <c r="B423" s="7"/>
      <c r="C423" s="7"/>
      <c r="D423" s="7"/>
      <c r="E423" s="7"/>
      <c r="F423" s="7"/>
      <c r="G423" s="7"/>
      <c r="H423" s="7"/>
      <c r="I423" s="7"/>
      <c r="J423" s="7"/>
      <c r="K423" s="7"/>
      <c r="L423" s="7"/>
      <c r="M423" s="7"/>
      <c r="N423" s="7"/>
    </row>
    <row r="424">
      <c r="A424" s="7"/>
      <c r="B424" s="7"/>
      <c r="C424" s="7"/>
      <c r="D424" s="7"/>
      <c r="E424" s="7"/>
      <c r="F424" s="7"/>
      <c r="G424" s="7"/>
      <c r="H424" s="7"/>
      <c r="I424" s="7"/>
      <c r="J424" s="7"/>
      <c r="K424" s="7"/>
      <c r="L424" s="7"/>
      <c r="M424" s="7"/>
      <c r="N424" s="7"/>
    </row>
    <row r="425">
      <c r="A425" s="7"/>
      <c r="B425" s="7"/>
      <c r="C425" s="7"/>
      <c r="D425" s="7"/>
      <c r="E425" s="7"/>
      <c r="F425" s="7"/>
      <c r="G425" s="7"/>
      <c r="H425" s="7"/>
      <c r="I425" s="7"/>
      <c r="J425" s="7"/>
      <c r="K425" s="7"/>
      <c r="L425" s="7"/>
      <c r="M425" s="7"/>
      <c r="N425" s="7"/>
    </row>
    <row r="426">
      <c r="A426" s="7"/>
      <c r="B426" s="7"/>
      <c r="C426" s="7"/>
      <c r="D426" s="7"/>
      <c r="E426" s="7"/>
      <c r="F426" s="7"/>
      <c r="G426" s="7"/>
      <c r="H426" s="7"/>
      <c r="I426" s="7"/>
      <c r="J426" s="7"/>
      <c r="K426" s="7"/>
      <c r="L426" s="7"/>
      <c r="M426" s="7"/>
      <c r="N426" s="7"/>
    </row>
    <row r="427">
      <c r="A427" s="7"/>
      <c r="B427" s="7"/>
      <c r="C427" s="7"/>
      <c r="D427" s="7"/>
      <c r="E427" s="7"/>
      <c r="F427" s="7"/>
      <c r="G427" s="7"/>
      <c r="H427" s="7"/>
      <c r="I427" s="7"/>
      <c r="J427" s="7"/>
      <c r="K427" s="7"/>
      <c r="L427" s="7"/>
      <c r="M427" s="7"/>
      <c r="N427" s="7"/>
    </row>
    <row r="428">
      <c r="A428" s="7"/>
      <c r="B428" s="7"/>
      <c r="C428" s="7"/>
      <c r="D428" s="7"/>
      <c r="E428" s="7"/>
      <c r="F428" s="7"/>
      <c r="G428" s="7"/>
      <c r="H428" s="7"/>
      <c r="I428" s="7"/>
      <c r="J428" s="7"/>
      <c r="K428" s="7"/>
      <c r="L428" s="7"/>
      <c r="M428" s="7"/>
      <c r="N428" s="7"/>
    </row>
    <row r="429">
      <c r="A429" s="7"/>
      <c r="B429" s="7"/>
      <c r="C429" s="7"/>
      <c r="D429" s="7"/>
      <c r="E429" s="7"/>
      <c r="F429" s="7"/>
      <c r="G429" s="7"/>
      <c r="H429" s="7"/>
      <c r="I429" s="7"/>
      <c r="J429" s="7"/>
      <c r="K429" s="7"/>
      <c r="L429" s="7"/>
      <c r="M429" s="7"/>
      <c r="N429" s="7"/>
    </row>
    <row r="430">
      <c r="A430" s="7"/>
      <c r="B430" s="7"/>
      <c r="C430" s="7"/>
      <c r="D430" s="7"/>
      <c r="E430" s="7"/>
      <c r="F430" s="7"/>
      <c r="G430" s="7"/>
      <c r="H430" s="7"/>
      <c r="I430" s="7"/>
      <c r="J430" s="7"/>
      <c r="K430" s="7"/>
      <c r="L430" s="7"/>
      <c r="M430" s="7"/>
      <c r="N430" s="7"/>
    </row>
    <row r="431">
      <c r="A431" s="7"/>
      <c r="B431" s="7"/>
      <c r="C431" s="7"/>
      <c r="D431" s="7"/>
      <c r="E431" s="7"/>
      <c r="F431" s="7"/>
      <c r="G431" s="7"/>
      <c r="H431" s="7"/>
      <c r="I431" s="7"/>
      <c r="J431" s="7"/>
      <c r="K431" s="7"/>
      <c r="L431" s="7"/>
      <c r="M431" s="7"/>
      <c r="N431" s="7"/>
    </row>
    <row r="432">
      <c r="A432" s="7"/>
      <c r="B432" s="7"/>
      <c r="C432" s="7"/>
      <c r="D432" s="7"/>
      <c r="E432" s="7"/>
      <c r="F432" s="7"/>
      <c r="G432" s="7"/>
      <c r="H432" s="7"/>
      <c r="I432" s="7"/>
      <c r="J432" s="7"/>
      <c r="K432" s="7"/>
      <c r="L432" s="7"/>
      <c r="M432" s="7"/>
      <c r="N432" s="7"/>
    </row>
    <row r="433">
      <c r="A433" s="7"/>
      <c r="B433" s="7"/>
      <c r="C433" s="7"/>
      <c r="D433" s="7"/>
      <c r="E433" s="7"/>
      <c r="F433" s="7"/>
      <c r="G433" s="7"/>
      <c r="H433" s="7"/>
      <c r="I433" s="7"/>
      <c r="J433" s="7"/>
      <c r="K433" s="7"/>
      <c r="L433" s="7"/>
      <c r="M433" s="7"/>
      <c r="N433" s="7"/>
    </row>
    <row r="434">
      <c r="A434" s="7"/>
      <c r="B434" s="7"/>
      <c r="C434" s="7"/>
      <c r="D434" s="7"/>
      <c r="E434" s="7"/>
      <c r="F434" s="7"/>
      <c r="G434" s="7"/>
      <c r="H434" s="7"/>
      <c r="I434" s="7"/>
      <c r="J434" s="7"/>
      <c r="K434" s="7"/>
      <c r="L434" s="7"/>
      <c r="M434" s="7"/>
      <c r="N434" s="7"/>
    </row>
    <row r="435">
      <c r="A435" s="7"/>
      <c r="B435" s="7"/>
      <c r="C435" s="7"/>
      <c r="D435" s="7"/>
      <c r="E435" s="7"/>
      <c r="F435" s="7"/>
      <c r="G435" s="7"/>
      <c r="H435" s="7"/>
      <c r="I435" s="7"/>
      <c r="J435" s="7"/>
      <c r="K435" s="7"/>
      <c r="L435" s="7"/>
      <c r="M435" s="7"/>
      <c r="N435" s="7"/>
    </row>
    <row r="436">
      <c r="A436" s="7"/>
      <c r="B436" s="7"/>
      <c r="C436" s="7"/>
      <c r="D436" s="7"/>
      <c r="E436" s="7"/>
      <c r="F436" s="7"/>
      <c r="G436" s="7"/>
      <c r="H436" s="7"/>
      <c r="I436" s="7"/>
      <c r="J436" s="7"/>
      <c r="K436" s="7"/>
      <c r="L436" s="7"/>
      <c r="M436" s="7"/>
      <c r="N436" s="7"/>
    </row>
    <row r="437">
      <c r="A437" s="7"/>
      <c r="B437" s="7"/>
      <c r="C437" s="7"/>
      <c r="D437" s="7"/>
      <c r="E437" s="7"/>
      <c r="F437" s="7"/>
      <c r="G437" s="7"/>
      <c r="H437" s="7"/>
      <c r="I437" s="7"/>
      <c r="J437" s="7"/>
      <c r="K437" s="7"/>
      <c r="L437" s="7"/>
      <c r="M437" s="7"/>
      <c r="N437" s="7"/>
    </row>
    <row r="438">
      <c r="A438" s="7"/>
      <c r="B438" s="7"/>
      <c r="C438" s="7"/>
      <c r="D438" s="7"/>
      <c r="E438" s="7"/>
      <c r="F438" s="7"/>
      <c r="G438" s="7"/>
      <c r="H438" s="7"/>
      <c r="I438" s="7"/>
      <c r="J438" s="7"/>
      <c r="K438" s="7"/>
      <c r="L438" s="7"/>
      <c r="M438" s="7"/>
      <c r="N438" s="7"/>
    </row>
    <row r="439">
      <c r="A439" s="7"/>
      <c r="B439" s="7"/>
      <c r="C439" s="7"/>
      <c r="D439" s="7"/>
      <c r="E439" s="7"/>
      <c r="F439" s="7"/>
      <c r="G439" s="7"/>
      <c r="H439" s="7"/>
      <c r="I439" s="7"/>
      <c r="J439" s="7"/>
      <c r="K439" s="7"/>
      <c r="L439" s="7"/>
      <c r="M439" s="7"/>
      <c r="N439" s="7"/>
    </row>
    <row r="440">
      <c r="A440" s="7"/>
      <c r="B440" s="7"/>
      <c r="C440" s="7"/>
      <c r="D440" s="7"/>
      <c r="E440" s="7"/>
      <c r="F440" s="7"/>
      <c r="G440" s="7"/>
      <c r="H440" s="7"/>
      <c r="I440" s="7"/>
      <c r="J440" s="7"/>
      <c r="K440" s="7"/>
      <c r="L440" s="7"/>
      <c r="M440" s="7"/>
      <c r="N440" s="7"/>
    </row>
    <row r="441">
      <c r="A441" s="7"/>
      <c r="B441" s="7"/>
      <c r="C441" s="7"/>
      <c r="D441" s="7"/>
      <c r="E441" s="7"/>
      <c r="F441" s="7"/>
      <c r="G441" s="7"/>
      <c r="H441" s="7"/>
      <c r="I441" s="7"/>
      <c r="J441" s="7"/>
      <c r="K441" s="7"/>
      <c r="L441" s="7"/>
      <c r="M441" s="7"/>
      <c r="N441" s="7"/>
    </row>
    <row r="442">
      <c r="A442" s="7"/>
      <c r="B442" s="7"/>
      <c r="C442" s="7"/>
      <c r="D442" s="7"/>
      <c r="E442" s="7"/>
      <c r="F442" s="7"/>
      <c r="G442" s="7"/>
      <c r="H442" s="7"/>
      <c r="I442" s="7"/>
      <c r="J442" s="7"/>
      <c r="K442" s="7"/>
      <c r="L442" s="7"/>
      <c r="M442" s="7"/>
      <c r="N442" s="7"/>
    </row>
    <row r="443">
      <c r="A443" s="7"/>
      <c r="B443" s="7"/>
      <c r="C443" s="7"/>
      <c r="D443" s="7"/>
      <c r="E443" s="7"/>
      <c r="F443" s="7"/>
      <c r="G443" s="7"/>
      <c r="H443" s="7"/>
      <c r="I443" s="7"/>
      <c r="J443" s="7"/>
      <c r="K443" s="7"/>
      <c r="L443" s="7"/>
      <c r="M443" s="7"/>
      <c r="N443" s="7"/>
    </row>
    <row r="444">
      <c r="A444" s="7"/>
      <c r="B444" s="7"/>
      <c r="C444" s="7"/>
      <c r="D444" s="7"/>
      <c r="E444" s="7"/>
      <c r="F444" s="7"/>
      <c r="G444" s="7"/>
      <c r="H444" s="7"/>
      <c r="I444" s="7"/>
      <c r="J444" s="7"/>
      <c r="K444" s="7"/>
      <c r="L444" s="7"/>
      <c r="M444" s="7"/>
      <c r="N444" s="7"/>
    </row>
    <row r="445">
      <c r="A445" s="7"/>
      <c r="B445" s="7"/>
      <c r="C445" s="7"/>
      <c r="D445" s="7"/>
      <c r="E445" s="7"/>
      <c r="F445" s="7"/>
      <c r="G445" s="7"/>
      <c r="H445" s="7"/>
      <c r="I445" s="7"/>
      <c r="J445" s="7"/>
      <c r="K445" s="7"/>
      <c r="L445" s="7"/>
      <c r="M445" s="7"/>
      <c r="N445" s="7"/>
    </row>
    <row r="446">
      <c r="A446" s="7"/>
      <c r="B446" s="7"/>
      <c r="C446" s="7"/>
      <c r="D446" s="7"/>
      <c r="E446" s="7"/>
      <c r="F446" s="7"/>
      <c r="G446" s="7"/>
      <c r="H446" s="7"/>
      <c r="I446" s="7"/>
      <c r="J446" s="7"/>
      <c r="K446" s="7"/>
      <c r="L446" s="7"/>
      <c r="M446" s="7"/>
      <c r="N446" s="7"/>
    </row>
    <row r="447">
      <c r="A447" s="7"/>
      <c r="B447" s="7"/>
      <c r="C447" s="7"/>
      <c r="D447" s="7"/>
      <c r="E447" s="7"/>
      <c r="F447" s="7"/>
      <c r="G447" s="7"/>
      <c r="H447" s="7"/>
      <c r="I447" s="7"/>
      <c r="J447" s="7"/>
      <c r="K447" s="7"/>
      <c r="L447" s="7"/>
      <c r="M447" s="7"/>
      <c r="N447" s="7"/>
    </row>
    <row r="448">
      <c r="A448" s="7"/>
      <c r="B448" s="7"/>
      <c r="C448" s="7"/>
      <c r="D448" s="7"/>
      <c r="E448" s="7"/>
      <c r="F448" s="7"/>
      <c r="G448" s="7"/>
      <c r="H448" s="7"/>
      <c r="I448" s="7"/>
      <c r="J448" s="7"/>
      <c r="K448" s="7"/>
      <c r="L448" s="7"/>
      <c r="M448" s="7"/>
      <c r="N448" s="7"/>
    </row>
    <row r="449">
      <c r="A449" s="7"/>
      <c r="B449" s="7"/>
      <c r="C449" s="7"/>
      <c r="D449" s="7"/>
      <c r="E449" s="7"/>
      <c r="F449" s="7"/>
      <c r="G449" s="7"/>
      <c r="H449" s="7"/>
      <c r="I449" s="7"/>
      <c r="J449" s="7"/>
      <c r="K449" s="7"/>
      <c r="L449" s="7"/>
      <c r="M449" s="7"/>
      <c r="N449" s="7"/>
    </row>
    <row r="450">
      <c r="A450" s="7"/>
      <c r="B450" s="7"/>
      <c r="C450" s="7"/>
      <c r="D450" s="7"/>
      <c r="E450" s="7"/>
      <c r="F450" s="7"/>
      <c r="G450" s="7"/>
      <c r="H450" s="7"/>
      <c r="I450" s="7"/>
      <c r="J450" s="7"/>
      <c r="K450" s="7"/>
      <c r="L450" s="7"/>
      <c r="M450" s="7"/>
      <c r="N450" s="7"/>
    </row>
    <row r="451">
      <c r="A451" s="7"/>
      <c r="B451" s="7"/>
      <c r="C451" s="7"/>
      <c r="D451" s="7"/>
      <c r="E451" s="7"/>
      <c r="F451" s="7"/>
      <c r="G451" s="7"/>
      <c r="H451" s="7"/>
      <c r="I451" s="7"/>
      <c r="J451" s="7"/>
      <c r="K451" s="7"/>
      <c r="L451" s="7"/>
      <c r="M451" s="7"/>
      <c r="N451" s="7"/>
    </row>
    <row r="452">
      <c r="A452" s="7"/>
      <c r="B452" s="7"/>
      <c r="C452" s="7"/>
      <c r="D452" s="7"/>
      <c r="E452" s="7"/>
      <c r="F452" s="7"/>
      <c r="G452" s="7"/>
      <c r="H452" s="7"/>
      <c r="I452" s="7"/>
      <c r="J452" s="7"/>
      <c r="K452" s="7"/>
      <c r="L452" s="7"/>
      <c r="M452" s="7"/>
      <c r="N452" s="7"/>
    </row>
    <row r="453">
      <c r="A453" s="7"/>
      <c r="B453" s="7"/>
      <c r="C453" s="7"/>
      <c r="D453" s="7"/>
      <c r="E453" s="7"/>
      <c r="F453" s="7"/>
      <c r="G453" s="7"/>
      <c r="H453" s="7"/>
      <c r="I453" s="7"/>
      <c r="J453" s="7"/>
      <c r="K453" s="7"/>
      <c r="L453" s="7"/>
      <c r="M453" s="7"/>
      <c r="N453" s="7"/>
    </row>
    <row r="454">
      <c r="A454" s="7"/>
      <c r="B454" s="7"/>
      <c r="C454" s="7"/>
      <c r="D454" s="7"/>
      <c r="E454" s="7"/>
      <c r="F454" s="7"/>
      <c r="G454" s="7"/>
      <c r="H454" s="7"/>
      <c r="I454" s="7"/>
      <c r="J454" s="7"/>
      <c r="K454" s="7"/>
      <c r="L454" s="7"/>
      <c r="M454" s="7"/>
      <c r="N454" s="7"/>
    </row>
    <row r="455">
      <c r="A455" s="7"/>
      <c r="B455" s="7"/>
      <c r="C455" s="7"/>
      <c r="D455" s="7"/>
      <c r="E455" s="7"/>
      <c r="F455" s="7"/>
      <c r="G455" s="7"/>
      <c r="H455" s="7"/>
      <c r="I455" s="7"/>
      <c r="J455" s="7"/>
      <c r="K455" s="7"/>
      <c r="L455" s="7"/>
      <c r="M455" s="7"/>
      <c r="N455" s="7"/>
    </row>
    <row r="456">
      <c r="A456" s="7"/>
      <c r="B456" s="7"/>
      <c r="C456" s="7"/>
      <c r="D456" s="7"/>
      <c r="E456" s="7"/>
      <c r="F456" s="7"/>
      <c r="G456" s="7"/>
      <c r="H456" s="7"/>
      <c r="I456" s="7"/>
      <c r="J456" s="7"/>
      <c r="K456" s="7"/>
      <c r="L456" s="7"/>
      <c r="M456" s="7"/>
      <c r="N456" s="7"/>
    </row>
    <row r="457">
      <c r="A457" s="7"/>
      <c r="B457" s="7"/>
      <c r="C457" s="7"/>
      <c r="D457" s="7"/>
      <c r="E457" s="7"/>
      <c r="F457" s="7"/>
      <c r="G457" s="7"/>
      <c r="H457" s="7"/>
      <c r="I457" s="7"/>
      <c r="J457" s="7"/>
      <c r="K457" s="7"/>
      <c r="L457" s="7"/>
      <c r="M457" s="7"/>
      <c r="N457" s="7"/>
    </row>
    <row r="458">
      <c r="A458" s="7"/>
      <c r="B458" s="7"/>
      <c r="C458" s="7"/>
      <c r="D458" s="7"/>
      <c r="E458" s="7"/>
      <c r="F458" s="7"/>
      <c r="G458" s="7"/>
      <c r="H458" s="7"/>
      <c r="I458" s="7"/>
      <c r="J458" s="7"/>
      <c r="K458" s="7"/>
      <c r="L458" s="7"/>
      <c r="M458" s="7"/>
      <c r="N458" s="7"/>
    </row>
    <row r="459">
      <c r="A459" s="7"/>
      <c r="B459" s="7"/>
      <c r="C459" s="7"/>
      <c r="D459" s="7"/>
      <c r="E459" s="7"/>
      <c r="F459" s="7"/>
      <c r="G459" s="7"/>
      <c r="H459" s="7"/>
      <c r="I459" s="7"/>
      <c r="J459" s="7"/>
      <c r="K459" s="7"/>
      <c r="L459" s="7"/>
      <c r="M459" s="7"/>
      <c r="N459" s="7"/>
    </row>
    <row r="460">
      <c r="A460" s="7"/>
      <c r="B460" s="7"/>
      <c r="C460" s="7"/>
      <c r="D460" s="7"/>
      <c r="E460" s="7"/>
      <c r="F460" s="7"/>
      <c r="G460" s="7"/>
      <c r="H460" s="7"/>
      <c r="I460" s="7"/>
      <c r="J460" s="7"/>
      <c r="K460" s="7"/>
      <c r="L460" s="7"/>
      <c r="M460" s="7"/>
      <c r="N460" s="7"/>
    </row>
    <row r="461">
      <c r="A461" s="7"/>
      <c r="B461" s="7"/>
      <c r="C461" s="7"/>
      <c r="D461" s="7"/>
      <c r="E461" s="7"/>
      <c r="F461" s="7"/>
      <c r="G461" s="7"/>
      <c r="H461" s="7"/>
      <c r="I461" s="7"/>
      <c r="J461" s="7"/>
      <c r="K461" s="7"/>
      <c r="L461" s="7"/>
      <c r="M461" s="7"/>
      <c r="N461" s="7"/>
    </row>
    <row r="462">
      <c r="A462" s="7"/>
      <c r="B462" s="7"/>
      <c r="C462" s="7"/>
      <c r="D462" s="7"/>
      <c r="E462" s="7"/>
      <c r="F462" s="7"/>
      <c r="G462" s="7"/>
      <c r="H462" s="7"/>
      <c r="I462" s="7"/>
      <c r="J462" s="7"/>
      <c r="K462" s="7"/>
      <c r="L462" s="7"/>
      <c r="M462" s="7"/>
      <c r="N462" s="7"/>
    </row>
    <row r="463">
      <c r="A463" s="7"/>
      <c r="B463" s="7"/>
      <c r="C463" s="7"/>
      <c r="D463" s="7"/>
      <c r="E463" s="7"/>
      <c r="F463" s="7"/>
      <c r="G463" s="7"/>
      <c r="H463" s="7"/>
      <c r="I463" s="7"/>
      <c r="J463" s="7"/>
      <c r="K463" s="7"/>
      <c r="L463" s="7"/>
      <c r="M463" s="7"/>
      <c r="N463" s="7"/>
    </row>
    <row r="464">
      <c r="A464" s="7"/>
      <c r="B464" s="7"/>
      <c r="C464" s="7"/>
      <c r="D464" s="7"/>
      <c r="E464" s="7"/>
      <c r="F464" s="7"/>
      <c r="G464" s="7"/>
      <c r="H464" s="7"/>
      <c r="I464" s="7"/>
      <c r="J464" s="7"/>
      <c r="K464" s="7"/>
      <c r="L464" s="7"/>
      <c r="M464" s="7"/>
      <c r="N464" s="7"/>
    </row>
    <row r="465">
      <c r="A465" s="7"/>
      <c r="B465" s="7"/>
      <c r="C465" s="7"/>
      <c r="D465" s="7"/>
      <c r="E465" s="7"/>
      <c r="F465" s="7"/>
      <c r="G465" s="7"/>
      <c r="H465" s="7"/>
      <c r="I465" s="7"/>
      <c r="J465" s="7"/>
      <c r="K465" s="7"/>
      <c r="L465" s="7"/>
      <c r="M465" s="7"/>
      <c r="N465" s="7"/>
    </row>
    <row r="466">
      <c r="A466" s="7"/>
      <c r="B466" s="7"/>
      <c r="C466" s="7"/>
      <c r="D466" s="7"/>
      <c r="E466" s="7"/>
      <c r="F466" s="7"/>
      <c r="G466" s="7"/>
      <c r="H466" s="7"/>
      <c r="I466" s="7"/>
      <c r="J466" s="7"/>
      <c r="K466" s="7"/>
      <c r="L466" s="7"/>
      <c r="M466" s="7"/>
      <c r="N466" s="7"/>
    </row>
    <row r="467">
      <c r="A467" s="7"/>
      <c r="B467" s="7"/>
      <c r="C467" s="7"/>
      <c r="D467" s="7"/>
      <c r="E467" s="7"/>
      <c r="F467" s="7"/>
      <c r="G467" s="7"/>
      <c r="H467" s="7"/>
      <c r="I467" s="7"/>
      <c r="J467" s="7"/>
      <c r="K467" s="7"/>
      <c r="L467" s="7"/>
      <c r="M467" s="7"/>
      <c r="N467" s="7"/>
    </row>
    <row r="468">
      <c r="A468" s="7"/>
      <c r="B468" s="7"/>
      <c r="C468" s="7"/>
      <c r="D468" s="7"/>
      <c r="E468" s="7"/>
      <c r="F468" s="7"/>
      <c r="G468" s="7"/>
      <c r="H468" s="7"/>
      <c r="I468" s="7"/>
      <c r="J468" s="7"/>
      <c r="K468" s="7"/>
      <c r="L468" s="7"/>
      <c r="M468" s="7"/>
      <c r="N468" s="7"/>
    </row>
    <row r="469">
      <c r="A469" s="7"/>
      <c r="B469" s="7"/>
      <c r="C469" s="7"/>
      <c r="D469" s="7"/>
      <c r="E469" s="7"/>
      <c r="F469" s="7"/>
      <c r="G469" s="7"/>
      <c r="H469" s="7"/>
      <c r="I469" s="7"/>
      <c r="J469" s="7"/>
      <c r="K469" s="7"/>
      <c r="L469" s="7"/>
      <c r="M469" s="7"/>
      <c r="N469" s="7"/>
    </row>
    <row r="470">
      <c r="A470" s="7"/>
      <c r="B470" s="7"/>
      <c r="C470" s="7"/>
      <c r="D470" s="7"/>
      <c r="E470" s="7"/>
      <c r="F470" s="7"/>
      <c r="G470" s="7"/>
      <c r="H470" s="7"/>
      <c r="I470" s="7"/>
      <c r="J470" s="7"/>
      <c r="K470" s="7"/>
      <c r="L470" s="7"/>
      <c r="M470" s="7"/>
      <c r="N470" s="7"/>
    </row>
    <row r="471">
      <c r="A471" s="7"/>
      <c r="B471" s="7"/>
      <c r="C471" s="7"/>
      <c r="D471" s="7"/>
      <c r="E471" s="7"/>
      <c r="F471" s="7"/>
      <c r="G471" s="7"/>
      <c r="H471" s="7"/>
      <c r="I471" s="7"/>
      <c r="J471" s="7"/>
      <c r="K471" s="7"/>
      <c r="L471" s="7"/>
      <c r="M471" s="7"/>
      <c r="N471" s="7"/>
    </row>
    <row r="472">
      <c r="A472" s="7"/>
      <c r="B472" s="7"/>
      <c r="C472" s="7"/>
      <c r="D472" s="7"/>
      <c r="E472" s="7"/>
      <c r="F472" s="7"/>
      <c r="G472" s="7"/>
      <c r="H472" s="7"/>
      <c r="I472" s="7"/>
      <c r="J472" s="7"/>
      <c r="K472" s="7"/>
      <c r="L472" s="7"/>
      <c r="M472" s="7"/>
      <c r="N472" s="7"/>
    </row>
    <row r="473">
      <c r="A473" s="7"/>
      <c r="B473" s="7"/>
      <c r="C473" s="7"/>
      <c r="D473" s="7"/>
      <c r="E473" s="7"/>
      <c r="F473" s="7"/>
      <c r="G473" s="7"/>
      <c r="H473" s="7"/>
      <c r="I473" s="7"/>
      <c r="J473" s="7"/>
      <c r="K473" s="7"/>
      <c r="L473" s="7"/>
      <c r="M473" s="7"/>
      <c r="N473" s="7"/>
    </row>
    <row r="474">
      <c r="A474" s="7"/>
      <c r="B474" s="7"/>
      <c r="C474" s="7"/>
      <c r="D474" s="7"/>
      <c r="E474" s="7"/>
      <c r="F474" s="7"/>
      <c r="G474" s="7"/>
      <c r="H474" s="7"/>
      <c r="I474" s="7"/>
      <c r="J474" s="7"/>
      <c r="K474" s="7"/>
      <c r="L474" s="7"/>
      <c r="M474" s="7"/>
      <c r="N474" s="7"/>
    </row>
    <row r="475">
      <c r="A475" s="7"/>
      <c r="B475" s="7"/>
      <c r="C475" s="7"/>
      <c r="D475" s="7"/>
      <c r="E475" s="7"/>
      <c r="F475" s="7"/>
      <c r="G475" s="7"/>
      <c r="H475" s="7"/>
      <c r="I475" s="7"/>
      <c r="J475" s="7"/>
      <c r="K475" s="7"/>
      <c r="L475" s="7"/>
      <c r="M475" s="7"/>
      <c r="N475" s="7"/>
    </row>
    <row r="476">
      <c r="A476" s="7"/>
      <c r="B476" s="7"/>
      <c r="C476" s="7"/>
      <c r="D476" s="7"/>
      <c r="E476" s="7"/>
      <c r="F476" s="7"/>
      <c r="G476" s="7"/>
      <c r="H476" s="7"/>
      <c r="I476" s="7"/>
      <c r="J476" s="7"/>
      <c r="K476" s="7"/>
      <c r="L476" s="7"/>
      <c r="M476" s="7"/>
      <c r="N476" s="7"/>
    </row>
    <row r="477">
      <c r="A477" s="7"/>
      <c r="B477" s="7"/>
      <c r="C477" s="7"/>
      <c r="D477" s="7"/>
      <c r="E477" s="7"/>
      <c r="F477" s="7"/>
      <c r="G477" s="7"/>
      <c r="H477" s="7"/>
      <c r="I477" s="7"/>
      <c r="J477" s="7"/>
      <c r="K477" s="7"/>
      <c r="L477" s="7"/>
      <c r="M477" s="7"/>
      <c r="N477" s="7"/>
    </row>
    <row r="478">
      <c r="A478" s="7"/>
      <c r="B478" s="7"/>
      <c r="C478" s="7"/>
      <c r="D478" s="7"/>
      <c r="E478" s="7"/>
      <c r="F478" s="7"/>
      <c r="G478" s="7"/>
      <c r="H478" s="7"/>
      <c r="I478" s="7"/>
      <c r="J478" s="7"/>
      <c r="K478" s="7"/>
      <c r="L478" s="7"/>
      <c r="M478" s="7"/>
      <c r="N478" s="7"/>
    </row>
    <row r="479">
      <c r="A479" s="7"/>
      <c r="B479" s="7"/>
      <c r="C479" s="7"/>
      <c r="D479" s="7"/>
      <c r="E479" s="7"/>
      <c r="F479" s="7"/>
      <c r="G479" s="7"/>
      <c r="H479" s="7"/>
      <c r="I479" s="7"/>
      <c r="J479" s="7"/>
      <c r="K479" s="7"/>
      <c r="L479" s="7"/>
      <c r="M479" s="7"/>
      <c r="N479" s="7"/>
    </row>
    <row r="480">
      <c r="A480" s="7"/>
      <c r="B480" s="7"/>
      <c r="C480" s="7"/>
      <c r="D480" s="7"/>
      <c r="E480" s="7"/>
      <c r="F480" s="7"/>
      <c r="G480" s="7"/>
      <c r="H480" s="7"/>
      <c r="I480" s="7"/>
      <c r="J480" s="7"/>
      <c r="K480" s="7"/>
      <c r="L480" s="7"/>
      <c r="M480" s="7"/>
      <c r="N480" s="7"/>
    </row>
    <row r="481">
      <c r="A481" s="7"/>
      <c r="B481" s="7"/>
      <c r="C481" s="7"/>
      <c r="D481" s="7"/>
      <c r="E481" s="7"/>
      <c r="F481" s="7"/>
      <c r="G481" s="7"/>
      <c r="H481" s="7"/>
      <c r="I481" s="7"/>
      <c r="J481" s="7"/>
      <c r="K481" s="7"/>
      <c r="L481" s="7"/>
      <c r="M481" s="7"/>
      <c r="N481" s="7"/>
    </row>
    <row r="482">
      <c r="A482" s="7"/>
      <c r="B482" s="7"/>
      <c r="C482" s="7"/>
      <c r="D482" s="7"/>
      <c r="E482" s="7"/>
      <c r="F482" s="7"/>
      <c r="G482" s="7"/>
      <c r="H482" s="7"/>
      <c r="I482" s="7"/>
      <c r="J482" s="7"/>
      <c r="K482" s="7"/>
      <c r="L482" s="7"/>
      <c r="M482" s="7"/>
      <c r="N482" s="7"/>
    </row>
    <row r="483">
      <c r="A483" s="7"/>
      <c r="B483" s="7"/>
      <c r="C483" s="7"/>
      <c r="D483" s="7"/>
      <c r="E483" s="7"/>
      <c r="F483" s="7"/>
      <c r="G483" s="7"/>
      <c r="H483" s="7"/>
      <c r="I483" s="7"/>
      <c r="J483" s="7"/>
      <c r="K483" s="7"/>
      <c r="L483" s="7"/>
      <c r="M483" s="7"/>
      <c r="N483" s="7"/>
    </row>
    <row r="484">
      <c r="A484" s="7"/>
      <c r="B484" s="7"/>
      <c r="C484" s="7"/>
      <c r="D484" s="7"/>
      <c r="E484" s="7"/>
      <c r="F484" s="7"/>
      <c r="G484" s="7"/>
      <c r="H484" s="7"/>
      <c r="I484" s="7"/>
      <c r="J484" s="7"/>
      <c r="K484" s="7"/>
      <c r="L484" s="7"/>
      <c r="M484" s="7"/>
      <c r="N484" s="7"/>
    </row>
    <row r="485">
      <c r="A485" s="7"/>
      <c r="B485" s="7"/>
      <c r="C485" s="7"/>
      <c r="D485" s="7"/>
      <c r="E485" s="7"/>
      <c r="F485" s="7"/>
      <c r="G485" s="7"/>
      <c r="H485" s="7"/>
      <c r="I485" s="7"/>
      <c r="J485" s="7"/>
      <c r="K485" s="7"/>
      <c r="L485" s="7"/>
      <c r="M485" s="7"/>
      <c r="N485" s="7"/>
    </row>
    <row r="486">
      <c r="A486" s="7"/>
      <c r="B486" s="7"/>
      <c r="C486" s="7"/>
      <c r="D486" s="7"/>
      <c r="E486" s="7"/>
      <c r="F486" s="7"/>
      <c r="G486" s="7"/>
      <c r="H486" s="7"/>
      <c r="I486" s="7"/>
      <c r="J486" s="7"/>
      <c r="K486" s="7"/>
      <c r="L486" s="7"/>
      <c r="M486" s="7"/>
      <c r="N486" s="7"/>
    </row>
    <row r="487">
      <c r="A487" s="7"/>
      <c r="B487" s="7"/>
      <c r="C487" s="7"/>
      <c r="D487" s="7"/>
      <c r="E487" s="7"/>
      <c r="F487" s="7"/>
      <c r="G487" s="7"/>
      <c r="H487" s="7"/>
      <c r="I487" s="7"/>
      <c r="J487" s="7"/>
      <c r="K487" s="7"/>
      <c r="L487" s="7"/>
      <c r="M487" s="7"/>
      <c r="N487" s="7"/>
    </row>
    <row r="488">
      <c r="A488" s="7"/>
      <c r="B488" s="7"/>
      <c r="C488" s="7"/>
      <c r="D488" s="7"/>
      <c r="E488" s="7"/>
      <c r="F488" s="7"/>
      <c r="G488" s="7"/>
      <c r="H488" s="7"/>
      <c r="I488" s="7"/>
      <c r="J488" s="7"/>
      <c r="K488" s="7"/>
      <c r="L488" s="7"/>
      <c r="M488" s="7"/>
      <c r="N488" s="7"/>
    </row>
    <row r="489">
      <c r="A489" s="7"/>
      <c r="B489" s="7"/>
      <c r="C489" s="7"/>
      <c r="D489" s="7"/>
      <c r="E489" s="7"/>
      <c r="F489" s="7"/>
      <c r="G489" s="7"/>
      <c r="H489" s="7"/>
      <c r="I489" s="7"/>
      <c r="J489" s="7"/>
      <c r="K489" s="7"/>
      <c r="L489" s="7"/>
      <c r="M489" s="7"/>
      <c r="N489" s="7"/>
    </row>
    <row r="490">
      <c r="A490" s="7"/>
      <c r="B490" s="7"/>
      <c r="C490" s="7"/>
      <c r="D490" s="7"/>
      <c r="E490" s="7"/>
      <c r="F490" s="7"/>
      <c r="G490" s="7"/>
      <c r="H490" s="7"/>
      <c r="I490" s="7"/>
      <c r="J490" s="7"/>
      <c r="K490" s="7"/>
      <c r="L490" s="7"/>
      <c r="M490" s="7"/>
      <c r="N490" s="7"/>
    </row>
    <row r="491">
      <c r="A491" s="7"/>
      <c r="B491" s="7"/>
      <c r="C491" s="7"/>
      <c r="D491" s="7"/>
      <c r="E491" s="7"/>
      <c r="F491" s="7"/>
      <c r="G491" s="7"/>
      <c r="H491" s="7"/>
      <c r="I491" s="7"/>
      <c r="J491" s="7"/>
      <c r="K491" s="7"/>
      <c r="L491" s="7"/>
      <c r="M491" s="7"/>
      <c r="N491" s="7"/>
    </row>
    <row r="492">
      <c r="A492" s="7"/>
      <c r="B492" s="7"/>
      <c r="C492" s="7"/>
      <c r="D492" s="7"/>
      <c r="E492" s="7"/>
      <c r="F492" s="7"/>
      <c r="G492" s="7"/>
      <c r="H492" s="7"/>
      <c r="I492" s="7"/>
      <c r="J492" s="7"/>
      <c r="K492" s="7"/>
      <c r="L492" s="7"/>
      <c r="M492" s="7"/>
      <c r="N492" s="7"/>
    </row>
    <row r="493">
      <c r="A493" s="7"/>
      <c r="B493" s="7"/>
      <c r="C493" s="7"/>
      <c r="D493" s="7"/>
      <c r="E493" s="7"/>
      <c r="F493" s="7"/>
      <c r="G493" s="7"/>
      <c r="H493" s="7"/>
      <c r="I493" s="7"/>
      <c r="J493" s="7"/>
      <c r="K493" s="7"/>
      <c r="L493" s="7"/>
      <c r="M493" s="7"/>
      <c r="N493" s="7"/>
    </row>
    <row r="494">
      <c r="A494" s="7"/>
      <c r="B494" s="7"/>
      <c r="C494" s="7"/>
      <c r="D494" s="7"/>
      <c r="E494" s="7"/>
      <c r="F494" s="7"/>
      <c r="G494" s="7"/>
      <c r="H494" s="7"/>
      <c r="I494" s="7"/>
      <c r="J494" s="7"/>
      <c r="K494" s="7"/>
      <c r="L494" s="7"/>
      <c r="M494" s="7"/>
      <c r="N494" s="7"/>
    </row>
    <row r="495">
      <c r="A495" s="7"/>
      <c r="B495" s="7"/>
      <c r="C495" s="7"/>
      <c r="D495" s="7"/>
      <c r="E495" s="7"/>
      <c r="F495" s="7"/>
      <c r="G495" s="7"/>
      <c r="H495" s="7"/>
      <c r="I495" s="7"/>
      <c r="J495" s="7"/>
      <c r="K495" s="7"/>
      <c r="L495" s="7"/>
      <c r="M495" s="7"/>
      <c r="N495" s="7"/>
    </row>
    <row r="496">
      <c r="A496" s="7"/>
      <c r="B496" s="7"/>
      <c r="C496" s="7"/>
      <c r="D496" s="7"/>
      <c r="E496" s="7"/>
      <c r="F496" s="7"/>
      <c r="G496" s="7"/>
      <c r="H496" s="7"/>
      <c r="I496" s="7"/>
      <c r="J496" s="7"/>
      <c r="K496" s="7"/>
      <c r="L496" s="7"/>
      <c r="M496" s="7"/>
      <c r="N496" s="7"/>
    </row>
    <row r="497">
      <c r="A497" s="7"/>
      <c r="B497" s="7"/>
      <c r="C497" s="7"/>
      <c r="D497" s="7"/>
      <c r="E497" s="7"/>
      <c r="F497" s="7"/>
      <c r="G497" s="7"/>
      <c r="H497" s="7"/>
      <c r="I497" s="7"/>
      <c r="J497" s="7"/>
      <c r="K497" s="7"/>
      <c r="L497" s="7"/>
      <c r="M497" s="7"/>
      <c r="N497" s="7"/>
    </row>
    <row r="498">
      <c r="A498" s="7"/>
      <c r="B498" s="7"/>
      <c r="C498" s="7"/>
      <c r="D498" s="7"/>
      <c r="E498" s="7"/>
      <c r="F498" s="7"/>
      <c r="G498" s="7"/>
      <c r="H498" s="7"/>
      <c r="I498" s="7"/>
      <c r="J498" s="7"/>
      <c r="K498" s="7"/>
      <c r="L498" s="7"/>
      <c r="M498" s="7"/>
      <c r="N498" s="7"/>
    </row>
    <row r="499">
      <c r="A499" s="7"/>
      <c r="B499" s="7"/>
      <c r="C499" s="7"/>
      <c r="D499" s="7"/>
      <c r="E499" s="7"/>
      <c r="F499" s="7"/>
      <c r="G499" s="7"/>
      <c r="H499" s="7"/>
      <c r="I499" s="7"/>
      <c r="J499" s="7"/>
      <c r="K499" s="7"/>
      <c r="L499" s="7"/>
      <c r="M499" s="7"/>
      <c r="N499" s="7"/>
    </row>
    <row r="500">
      <c r="A500" s="7"/>
      <c r="B500" s="7"/>
      <c r="C500" s="7"/>
      <c r="D500" s="7"/>
      <c r="E500" s="7"/>
      <c r="F500" s="7"/>
      <c r="G500" s="7"/>
      <c r="H500" s="7"/>
      <c r="I500" s="7"/>
      <c r="J500" s="7"/>
      <c r="K500" s="7"/>
      <c r="L500" s="7"/>
      <c r="M500" s="7"/>
      <c r="N500" s="7"/>
    </row>
    <row r="501">
      <c r="A501" s="7"/>
      <c r="B501" s="7"/>
      <c r="C501" s="7"/>
      <c r="D501" s="7"/>
      <c r="E501" s="7"/>
      <c r="F501" s="7"/>
      <c r="G501" s="7"/>
      <c r="H501" s="7"/>
      <c r="I501" s="7"/>
      <c r="J501" s="7"/>
      <c r="K501" s="7"/>
      <c r="L501" s="7"/>
      <c r="M501" s="7"/>
      <c r="N501" s="7"/>
    </row>
    <row r="502">
      <c r="A502" s="7"/>
      <c r="B502" s="7"/>
      <c r="C502" s="7"/>
      <c r="D502" s="7"/>
      <c r="E502" s="7"/>
      <c r="F502" s="7"/>
      <c r="G502" s="7"/>
      <c r="H502" s="7"/>
      <c r="I502" s="7"/>
      <c r="J502" s="7"/>
      <c r="K502" s="7"/>
      <c r="L502" s="7"/>
      <c r="M502" s="7"/>
      <c r="N502" s="7"/>
    </row>
    <row r="503">
      <c r="A503" s="7"/>
      <c r="B503" s="7"/>
      <c r="C503" s="7"/>
      <c r="D503" s="7"/>
      <c r="E503" s="7"/>
      <c r="F503" s="7"/>
      <c r="G503" s="7"/>
      <c r="H503" s="7"/>
      <c r="I503" s="7"/>
      <c r="J503" s="7"/>
      <c r="K503" s="7"/>
      <c r="L503" s="7"/>
      <c r="M503" s="7"/>
      <c r="N503" s="7"/>
    </row>
    <row r="504">
      <c r="A504" s="7"/>
      <c r="B504" s="7"/>
      <c r="C504" s="7"/>
      <c r="D504" s="7"/>
      <c r="E504" s="7"/>
      <c r="F504" s="7"/>
      <c r="G504" s="7"/>
      <c r="H504" s="7"/>
      <c r="I504" s="7"/>
      <c r="J504" s="7"/>
      <c r="K504" s="7"/>
      <c r="L504" s="7"/>
      <c r="M504" s="7"/>
      <c r="N504" s="7"/>
    </row>
    <row r="505">
      <c r="A505" s="7"/>
      <c r="B505" s="7"/>
      <c r="C505" s="7"/>
      <c r="D505" s="7"/>
      <c r="E505" s="7"/>
      <c r="F505" s="7"/>
      <c r="G505" s="7"/>
      <c r="H505" s="7"/>
      <c r="I505" s="7"/>
      <c r="J505" s="7"/>
      <c r="K505" s="7"/>
      <c r="L505" s="7"/>
      <c r="M505" s="7"/>
      <c r="N505" s="7"/>
    </row>
    <row r="506">
      <c r="A506" s="7"/>
      <c r="B506" s="7"/>
      <c r="C506" s="7"/>
      <c r="D506" s="7"/>
      <c r="E506" s="7"/>
      <c r="F506" s="7"/>
      <c r="G506" s="7"/>
      <c r="H506" s="7"/>
      <c r="I506" s="7"/>
      <c r="J506" s="7"/>
      <c r="K506" s="7"/>
      <c r="L506" s="7"/>
      <c r="M506" s="7"/>
      <c r="N506" s="7"/>
    </row>
    <row r="507">
      <c r="A507" s="7"/>
      <c r="B507" s="7"/>
      <c r="C507" s="7"/>
      <c r="D507" s="7"/>
      <c r="E507" s="7"/>
      <c r="F507" s="7"/>
      <c r="G507" s="7"/>
      <c r="H507" s="7"/>
      <c r="I507" s="7"/>
      <c r="J507" s="7"/>
      <c r="K507" s="7"/>
      <c r="L507" s="7"/>
      <c r="M507" s="7"/>
      <c r="N507" s="7"/>
    </row>
    <row r="508">
      <c r="A508" s="7"/>
      <c r="B508" s="7"/>
      <c r="C508" s="7"/>
      <c r="D508" s="7"/>
      <c r="E508" s="7"/>
      <c r="F508" s="7"/>
      <c r="G508" s="7"/>
      <c r="H508" s="7"/>
      <c r="I508" s="7"/>
      <c r="J508" s="7"/>
      <c r="K508" s="7"/>
      <c r="L508" s="7"/>
      <c r="M508" s="7"/>
      <c r="N508" s="7"/>
    </row>
    <row r="509">
      <c r="A509" s="7"/>
      <c r="B509" s="7"/>
      <c r="C509" s="7"/>
      <c r="D509" s="7"/>
      <c r="E509" s="7"/>
      <c r="F509" s="7"/>
      <c r="G509" s="7"/>
      <c r="H509" s="7"/>
      <c r="I509" s="7"/>
      <c r="J509" s="7"/>
      <c r="K509" s="7"/>
      <c r="L509" s="7"/>
      <c r="M509" s="7"/>
      <c r="N509" s="7"/>
    </row>
    <row r="510">
      <c r="A510" s="7"/>
      <c r="B510" s="7"/>
      <c r="C510" s="7"/>
      <c r="D510" s="7"/>
      <c r="E510" s="7"/>
      <c r="F510" s="7"/>
      <c r="G510" s="7"/>
      <c r="H510" s="7"/>
      <c r="I510" s="7"/>
      <c r="J510" s="7"/>
      <c r="K510" s="7"/>
      <c r="L510" s="7"/>
      <c r="M510" s="7"/>
      <c r="N510" s="7"/>
    </row>
    <row r="511">
      <c r="A511" s="7"/>
      <c r="B511" s="7"/>
      <c r="C511" s="7"/>
      <c r="D511" s="7"/>
      <c r="E511" s="7"/>
      <c r="F511" s="7"/>
      <c r="G511" s="7"/>
      <c r="H511" s="7"/>
      <c r="I511" s="7"/>
      <c r="J511" s="7"/>
      <c r="K511" s="7"/>
      <c r="L511" s="7"/>
      <c r="M511" s="7"/>
      <c r="N511" s="7"/>
    </row>
    <row r="512">
      <c r="A512" s="7"/>
      <c r="B512" s="7"/>
      <c r="C512" s="7"/>
      <c r="D512" s="7"/>
      <c r="E512" s="7"/>
      <c r="F512" s="7"/>
      <c r="G512" s="7"/>
      <c r="H512" s="7"/>
      <c r="I512" s="7"/>
      <c r="J512" s="7"/>
      <c r="K512" s="7"/>
      <c r="L512" s="7"/>
      <c r="M512" s="7"/>
      <c r="N512" s="7"/>
    </row>
    <row r="513">
      <c r="A513" s="7"/>
      <c r="B513" s="7"/>
      <c r="C513" s="7"/>
      <c r="D513" s="7"/>
      <c r="E513" s="7"/>
      <c r="F513" s="7"/>
      <c r="G513" s="7"/>
      <c r="H513" s="7"/>
      <c r="I513" s="7"/>
      <c r="J513" s="7"/>
      <c r="K513" s="7"/>
      <c r="L513" s="7"/>
      <c r="M513" s="7"/>
      <c r="N513" s="7"/>
    </row>
    <row r="514">
      <c r="A514" s="7"/>
      <c r="B514" s="7"/>
      <c r="C514" s="7"/>
      <c r="D514" s="7"/>
      <c r="E514" s="7"/>
      <c r="F514" s="7"/>
      <c r="G514" s="7"/>
      <c r="H514" s="7"/>
      <c r="I514" s="7"/>
      <c r="J514" s="7"/>
      <c r="K514" s="7"/>
      <c r="L514" s="7"/>
      <c r="M514" s="7"/>
      <c r="N514" s="7"/>
    </row>
    <row r="515">
      <c r="A515" s="7"/>
      <c r="B515" s="7"/>
      <c r="C515" s="7"/>
      <c r="D515" s="7"/>
      <c r="E515" s="7"/>
      <c r="F515" s="7"/>
      <c r="G515" s="7"/>
      <c r="H515" s="7"/>
      <c r="I515" s="7"/>
      <c r="J515" s="7"/>
      <c r="K515" s="7"/>
      <c r="L515" s="7"/>
      <c r="M515" s="7"/>
      <c r="N515" s="7"/>
    </row>
    <row r="516">
      <c r="A516" s="7"/>
      <c r="B516" s="7"/>
      <c r="C516" s="7"/>
      <c r="D516" s="7"/>
      <c r="E516" s="7"/>
      <c r="F516" s="7"/>
      <c r="G516" s="7"/>
      <c r="H516" s="7"/>
      <c r="I516" s="7"/>
      <c r="J516" s="7"/>
      <c r="K516" s="7"/>
      <c r="L516" s="7"/>
      <c r="M516" s="7"/>
      <c r="N516" s="7"/>
    </row>
    <row r="517">
      <c r="A517" s="7"/>
      <c r="B517" s="7"/>
      <c r="C517" s="7"/>
      <c r="D517" s="7"/>
      <c r="E517" s="7"/>
      <c r="F517" s="7"/>
      <c r="G517" s="7"/>
      <c r="H517" s="7"/>
      <c r="I517" s="7"/>
      <c r="J517" s="7"/>
      <c r="K517" s="7"/>
      <c r="L517" s="7"/>
      <c r="M517" s="7"/>
      <c r="N517" s="7"/>
    </row>
    <row r="518">
      <c r="A518" s="7"/>
      <c r="B518" s="7"/>
      <c r="C518" s="7"/>
      <c r="D518" s="7"/>
      <c r="E518" s="7"/>
      <c r="F518" s="7"/>
      <c r="G518" s="7"/>
      <c r="H518" s="7"/>
      <c r="I518" s="7"/>
      <c r="J518" s="7"/>
      <c r="K518" s="7"/>
      <c r="L518" s="7"/>
      <c r="M518" s="7"/>
      <c r="N518" s="7"/>
    </row>
    <row r="519">
      <c r="A519" s="7"/>
      <c r="B519" s="7"/>
      <c r="C519" s="7"/>
      <c r="D519" s="7"/>
      <c r="E519" s="7"/>
      <c r="F519" s="7"/>
      <c r="G519" s="7"/>
      <c r="H519" s="7"/>
      <c r="I519" s="7"/>
      <c r="J519" s="7"/>
      <c r="K519" s="7"/>
      <c r="L519" s="7"/>
      <c r="M519" s="7"/>
      <c r="N519" s="7"/>
    </row>
    <row r="520">
      <c r="A520" s="7"/>
      <c r="B520" s="7"/>
      <c r="C520" s="7"/>
      <c r="D520" s="7"/>
      <c r="E520" s="7"/>
      <c r="F520" s="7"/>
      <c r="G520" s="7"/>
      <c r="H520" s="7"/>
      <c r="I520" s="7"/>
      <c r="J520" s="7"/>
      <c r="K520" s="7"/>
      <c r="L520" s="7"/>
      <c r="M520" s="7"/>
      <c r="N520" s="7"/>
    </row>
    <row r="521">
      <c r="A521" s="7"/>
      <c r="B521" s="7"/>
      <c r="C521" s="7"/>
      <c r="D521" s="7"/>
      <c r="E521" s="7"/>
      <c r="F521" s="7"/>
      <c r="G521" s="7"/>
      <c r="H521" s="7"/>
      <c r="I521" s="7"/>
      <c r="J521" s="7"/>
      <c r="K521" s="7"/>
      <c r="L521" s="7"/>
      <c r="M521" s="7"/>
      <c r="N521" s="7"/>
    </row>
    <row r="522">
      <c r="A522" s="7"/>
      <c r="B522" s="7"/>
      <c r="C522" s="7"/>
      <c r="D522" s="7"/>
      <c r="E522" s="7"/>
      <c r="F522" s="7"/>
      <c r="G522" s="7"/>
      <c r="H522" s="7"/>
      <c r="I522" s="7"/>
      <c r="J522" s="7"/>
      <c r="K522" s="7"/>
      <c r="L522" s="7"/>
      <c r="M522" s="7"/>
      <c r="N522" s="7"/>
    </row>
    <row r="523">
      <c r="A523" s="7"/>
      <c r="B523" s="7"/>
      <c r="C523" s="7"/>
      <c r="D523" s="7"/>
      <c r="E523" s="7"/>
      <c r="F523" s="7"/>
      <c r="G523" s="7"/>
      <c r="H523" s="7"/>
      <c r="I523" s="7"/>
      <c r="J523" s="7"/>
      <c r="K523" s="7"/>
      <c r="L523" s="7"/>
      <c r="M523" s="7"/>
      <c r="N523" s="7"/>
    </row>
    <row r="524">
      <c r="A524" s="7"/>
      <c r="B524" s="7"/>
      <c r="C524" s="7"/>
      <c r="D524" s="7"/>
      <c r="E524" s="7"/>
      <c r="F524" s="7"/>
      <c r="G524" s="7"/>
      <c r="H524" s="7"/>
      <c r="I524" s="7"/>
      <c r="J524" s="7"/>
      <c r="K524" s="7"/>
      <c r="L524" s="7"/>
      <c r="M524" s="7"/>
      <c r="N524" s="7"/>
    </row>
    <row r="525">
      <c r="A525" s="7"/>
      <c r="B525" s="7"/>
      <c r="C525" s="7"/>
      <c r="D525" s="7"/>
      <c r="E525" s="7"/>
      <c r="F525" s="7"/>
      <c r="G525" s="7"/>
      <c r="H525" s="7"/>
      <c r="I525" s="7"/>
      <c r="J525" s="7"/>
      <c r="K525" s="7"/>
      <c r="L525" s="7"/>
      <c r="M525" s="7"/>
      <c r="N525" s="7"/>
    </row>
    <row r="526">
      <c r="A526" s="7"/>
      <c r="B526" s="7"/>
      <c r="C526" s="7"/>
      <c r="D526" s="7"/>
      <c r="E526" s="7"/>
      <c r="F526" s="7"/>
      <c r="G526" s="7"/>
      <c r="H526" s="7"/>
      <c r="I526" s="7"/>
      <c r="J526" s="7"/>
      <c r="K526" s="7"/>
      <c r="L526" s="7"/>
      <c r="M526" s="7"/>
      <c r="N526" s="7"/>
    </row>
    <row r="527">
      <c r="A527" s="7"/>
      <c r="B527" s="7"/>
      <c r="C527" s="7"/>
      <c r="D527" s="7"/>
      <c r="E527" s="7"/>
      <c r="F527" s="7"/>
      <c r="G527" s="7"/>
      <c r="H527" s="7"/>
      <c r="I527" s="7"/>
      <c r="J527" s="7"/>
      <c r="K527" s="7"/>
      <c r="L527" s="7"/>
      <c r="M527" s="7"/>
      <c r="N527" s="7"/>
    </row>
    <row r="528">
      <c r="A528" s="7"/>
      <c r="B528" s="7"/>
      <c r="C528" s="7"/>
      <c r="D528" s="7"/>
      <c r="E528" s="7"/>
      <c r="F528" s="7"/>
      <c r="G528" s="7"/>
      <c r="H528" s="7"/>
      <c r="I528" s="7"/>
      <c r="J528" s="7"/>
      <c r="K528" s="7"/>
      <c r="L528" s="7"/>
      <c r="M528" s="7"/>
      <c r="N528" s="7"/>
    </row>
    <row r="529">
      <c r="A529" s="7"/>
      <c r="B529" s="7"/>
      <c r="C529" s="7"/>
      <c r="D529" s="7"/>
      <c r="E529" s="7"/>
      <c r="F529" s="7"/>
      <c r="G529" s="7"/>
      <c r="H529" s="7"/>
      <c r="I529" s="7"/>
      <c r="J529" s="7"/>
      <c r="K529" s="7"/>
      <c r="L529" s="7"/>
      <c r="M529" s="7"/>
      <c r="N529" s="7"/>
    </row>
    <row r="530">
      <c r="A530" s="7"/>
      <c r="B530" s="7"/>
      <c r="C530" s="7"/>
      <c r="D530" s="7"/>
      <c r="E530" s="7"/>
      <c r="F530" s="7"/>
      <c r="G530" s="7"/>
      <c r="H530" s="7"/>
      <c r="I530" s="7"/>
      <c r="J530" s="7"/>
      <c r="K530" s="7"/>
      <c r="L530" s="7"/>
      <c r="M530" s="7"/>
      <c r="N530" s="7"/>
    </row>
    <row r="531">
      <c r="A531" s="7"/>
      <c r="B531" s="7"/>
      <c r="C531" s="7"/>
      <c r="D531" s="7"/>
      <c r="E531" s="7"/>
      <c r="F531" s="7"/>
      <c r="G531" s="7"/>
      <c r="H531" s="7"/>
      <c r="I531" s="7"/>
      <c r="J531" s="7"/>
      <c r="K531" s="7"/>
      <c r="L531" s="7"/>
      <c r="M531" s="7"/>
      <c r="N531" s="7"/>
    </row>
    <row r="532">
      <c r="A532" s="7"/>
      <c r="B532" s="7"/>
      <c r="C532" s="7"/>
      <c r="D532" s="7"/>
      <c r="E532" s="7"/>
      <c r="F532" s="7"/>
      <c r="G532" s="7"/>
      <c r="H532" s="7"/>
      <c r="I532" s="7"/>
      <c r="J532" s="7"/>
      <c r="K532" s="7"/>
      <c r="L532" s="7"/>
      <c r="M532" s="7"/>
      <c r="N532" s="7"/>
    </row>
    <row r="533">
      <c r="A533" s="7"/>
      <c r="B533" s="7"/>
      <c r="C533" s="7"/>
      <c r="D533" s="7"/>
      <c r="E533" s="7"/>
      <c r="F533" s="7"/>
      <c r="G533" s="7"/>
      <c r="H533" s="7"/>
      <c r="I533" s="7"/>
      <c r="J533" s="7"/>
      <c r="K533" s="7"/>
      <c r="L533" s="7"/>
      <c r="M533" s="7"/>
      <c r="N533" s="7"/>
    </row>
    <row r="534">
      <c r="A534" s="7"/>
      <c r="B534" s="7"/>
      <c r="C534" s="7"/>
      <c r="D534" s="7"/>
      <c r="E534" s="7"/>
      <c r="F534" s="7"/>
      <c r="G534" s="7"/>
      <c r="H534" s="7"/>
      <c r="I534" s="7"/>
      <c r="J534" s="7"/>
      <c r="K534" s="7"/>
      <c r="L534" s="7"/>
      <c r="M534" s="7"/>
      <c r="N534" s="7"/>
    </row>
    <row r="535">
      <c r="A535" s="7"/>
      <c r="B535" s="7"/>
      <c r="C535" s="7"/>
      <c r="D535" s="7"/>
      <c r="E535" s="7"/>
      <c r="F535" s="7"/>
      <c r="G535" s="7"/>
      <c r="H535" s="7"/>
      <c r="I535" s="7"/>
      <c r="J535" s="7"/>
      <c r="K535" s="7"/>
      <c r="L535" s="7"/>
      <c r="M535" s="7"/>
      <c r="N535" s="7"/>
    </row>
    <row r="536">
      <c r="A536" s="7"/>
      <c r="B536" s="7"/>
      <c r="C536" s="7"/>
      <c r="D536" s="7"/>
      <c r="E536" s="7"/>
      <c r="F536" s="7"/>
      <c r="G536" s="7"/>
      <c r="H536" s="7"/>
      <c r="I536" s="7"/>
      <c r="J536" s="7"/>
      <c r="K536" s="7"/>
      <c r="L536" s="7"/>
      <c r="M536" s="7"/>
      <c r="N536" s="7"/>
    </row>
    <row r="537">
      <c r="A537" s="7"/>
      <c r="B537" s="7"/>
      <c r="C537" s="7"/>
      <c r="D537" s="7"/>
      <c r="E537" s="7"/>
      <c r="F537" s="7"/>
      <c r="G537" s="7"/>
      <c r="H537" s="7"/>
      <c r="I537" s="7"/>
      <c r="J537" s="7"/>
      <c r="K537" s="7"/>
      <c r="L537" s="7"/>
      <c r="M537" s="7"/>
      <c r="N537" s="7"/>
    </row>
    <row r="538">
      <c r="A538" s="7"/>
      <c r="B538" s="7"/>
      <c r="C538" s="7"/>
      <c r="D538" s="7"/>
      <c r="E538" s="7"/>
      <c r="F538" s="7"/>
      <c r="G538" s="7"/>
      <c r="H538" s="7"/>
      <c r="I538" s="7"/>
      <c r="J538" s="7"/>
      <c r="K538" s="7"/>
      <c r="L538" s="7"/>
      <c r="M538" s="7"/>
      <c r="N538" s="7"/>
    </row>
    <row r="539">
      <c r="A539" s="7"/>
      <c r="B539" s="7"/>
      <c r="C539" s="7"/>
      <c r="D539" s="7"/>
      <c r="E539" s="7"/>
      <c r="F539" s="7"/>
      <c r="G539" s="7"/>
      <c r="H539" s="7"/>
      <c r="I539" s="7"/>
      <c r="J539" s="7"/>
      <c r="K539" s="7"/>
      <c r="L539" s="7"/>
      <c r="M539" s="7"/>
      <c r="N539" s="7"/>
    </row>
    <row r="540">
      <c r="A540" s="7"/>
      <c r="B540" s="7"/>
      <c r="C540" s="7"/>
      <c r="D540" s="7"/>
      <c r="E540" s="7"/>
      <c r="F540" s="7"/>
      <c r="G540" s="7"/>
      <c r="H540" s="7"/>
      <c r="I540" s="7"/>
      <c r="J540" s="7"/>
      <c r="K540" s="7"/>
      <c r="L540" s="7"/>
      <c r="M540" s="7"/>
      <c r="N540" s="7"/>
    </row>
    <row r="541">
      <c r="A541" s="7"/>
      <c r="B541" s="7"/>
      <c r="C541" s="7"/>
      <c r="D541" s="7"/>
      <c r="E541" s="7"/>
      <c r="F541" s="7"/>
      <c r="G541" s="7"/>
      <c r="H541" s="7"/>
      <c r="I541" s="7"/>
      <c r="J541" s="7"/>
      <c r="K541" s="7"/>
      <c r="L541" s="7"/>
      <c r="M541" s="7"/>
      <c r="N541" s="7"/>
    </row>
    <row r="542">
      <c r="A542" s="7"/>
      <c r="B542" s="7"/>
      <c r="C542" s="7"/>
      <c r="D542" s="7"/>
      <c r="E542" s="7"/>
      <c r="F542" s="7"/>
      <c r="G542" s="7"/>
      <c r="H542" s="7"/>
      <c r="I542" s="7"/>
      <c r="J542" s="7"/>
      <c r="K542" s="7"/>
      <c r="L542" s="7"/>
      <c r="M542" s="7"/>
      <c r="N542" s="7"/>
    </row>
    <row r="543">
      <c r="A543" s="7"/>
      <c r="B543" s="7"/>
      <c r="C543" s="7"/>
      <c r="D543" s="7"/>
      <c r="E543" s="7"/>
      <c r="F543" s="7"/>
      <c r="G543" s="7"/>
      <c r="H543" s="7"/>
      <c r="I543" s="7"/>
      <c r="J543" s="7"/>
      <c r="K543" s="7"/>
      <c r="L543" s="7"/>
      <c r="M543" s="7"/>
      <c r="N543" s="7"/>
    </row>
    <row r="544">
      <c r="A544" s="7"/>
      <c r="B544" s="7"/>
      <c r="C544" s="7"/>
      <c r="D544" s="7"/>
      <c r="E544" s="7"/>
      <c r="F544" s="7"/>
      <c r="G544" s="7"/>
      <c r="H544" s="7"/>
      <c r="I544" s="7"/>
      <c r="J544" s="7"/>
      <c r="K544" s="7"/>
      <c r="L544" s="7"/>
      <c r="M544" s="7"/>
      <c r="N544" s="7"/>
    </row>
    <row r="545">
      <c r="A545" s="7"/>
      <c r="B545" s="7"/>
      <c r="C545" s="7"/>
      <c r="D545" s="7"/>
      <c r="E545" s="7"/>
      <c r="F545" s="7"/>
      <c r="G545" s="7"/>
      <c r="H545" s="7"/>
      <c r="I545" s="7"/>
      <c r="J545" s="7"/>
      <c r="K545" s="7"/>
      <c r="L545" s="7"/>
      <c r="M545" s="7"/>
      <c r="N545" s="7"/>
    </row>
    <row r="546">
      <c r="A546" s="7"/>
      <c r="B546" s="7"/>
      <c r="C546" s="7"/>
      <c r="D546" s="7"/>
      <c r="E546" s="7"/>
      <c r="F546" s="7"/>
      <c r="G546" s="7"/>
      <c r="H546" s="7"/>
      <c r="I546" s="7"/>
      <c r="J546" s="7"/>
      <c r="K546" s="7"/>
      <c r="L546" s="7"/>
      <c r="M546" s="7"/>
      <c r="N546" s="7"/>
    </row>
    <row r="547">
      <c r="A547" s="7"/>
      <c r="B547" s="7"/>
      <c r="C547" s="7"/>
      <c r="D547" s="7"/>
      <c r="E547" s="7"/>
      <c r="F547" s="7"/>
      <c r="G547" s="7"/>
      <c r="H547" s="7"/>
      <c r="I547" s="7"/>
      <c r="J547" s="7"/>
      <c r="K547" s="7"/>
      <c r="L547" s="7"/>
      <c r="M547" s="7"/>
      <c r="N547" s="7"/>
    </row>
    <row r="548">
      <c r="A548" s="7"/>
      <c r="B548" s="7"/>
      <c r="C548" s="7"/>
      <c r="D548" s="7"/>
      <c r="E548" s="7"/>
      <c r="F548" s="7"/>
      <c r="G548" s="7"/>
      <c r="H548" s="7"/>
      <c r="I548" s="7"/>
      <c r="J548" s="7"/>
      <c r="K548" s="7"/>
      <c r="L548" s="7"/>
      <c r="M548" s="7"/>
      <c r="N548" s="7"/>
    </row>
    <row r="549">
      <c r="A549" s="7"/>
      <c r="B549" s="7"/>
      <c r="C549" s="7"/>
      <c r="D549" s="7"/>
      <c r="E549" s="7"/>
      <c r="F549" s="7"/>
      <c r="G549" s="7"/>
      <c r="H549" s="7"/>
      <c r="I549" s="7"/>
      <c r="J549" s="7"/>
      <c r="K549" s="7"/>
      <c r="L549" s="7"/>
      <c r="M549" s="7"/>
      <c r="N549" s="7"/>
    </row>
    <row r="550">
      <c r="A550" s="7"/>
      <c r="B550" s="7"/>
      <c r="C550" s="7"/>
      <c r="D550" s="7"/>
      <c r="E550" s="7"/>
      <c r="F550" s="7"/>
      <c r="G550" s="7"/>
      <c r="H550" s="7"/>
      <c r="I550" s="7"/>
      <c r="J550" s="7"/>
      <c r="K550" s="7"/>
      <c r="L550" s="7"/>
      <c r="M550" s="7"/>
      <c r="N550" s="7"/>
    </row>
    <row r="551">
      <c r="A551" s="7"/>
      <c r="B551" s="7"/>
      <c r="C551" s="7"/>
      <c r="D551" s="7"/>
      <c r="E551" s="7"/>
      <c r="F551" s="7"/>
      <c r="G551" s="7"/>
      <c r="H551" s="7"/>
      <c r="I551" s="7"/>
      <c r="J551" s="7"/>
      <c r="K551" s="7"/>
      <c r="L551" s="7"/>
      <c r="M551" s="7"/>
      <c r="N551" s="7"/>
    </row>
    <row r="552">
      <c r="A552" s="7"/>
      <c r="B552" s="7"/>
      <c r="C552" s="7"/>
      <c r="D552" s="7"/>
      <c r="E552" s="7"/>
      <c r="F552" s="7"/>
      <c r="G552" s="7"/>
      <c r="H552" s="7"/>
      <c r="I552" s="7"/>
      <c r="J552" s="7"/>
      <c r="K552" s="7"/>
      <c r="L552" s="7"/>
      <c r="M552" s="7"/>
      <c r="N552" s="7"/>
    </row>
    <row r="553">
      <c r="A553" s="7"/>
      <c r="B553" s="7"/>
      <c r="C553" s="7"/>
      <c r="D553" s="7"/>
      <c r="E553" s="7"/>
      <c r="F553" s="7"/>
      <c r="G553" s="7"/>
      <c r="H553" s="7"/>
      <c r="I553" s="7"/>
      <c r="J553" s="7"/>
      <c r="K553" s="7"/>
      <c r="L553" s="7"/>
      <c r="M553" s="7"/>
      <c r="N553" s="7"/>
    </row>
    <row r="554">
      <c r="A554" s="7"/>
      <c r="B554" s="7"/>
      <c r="C554" s="7"/>
      <c r="D554" s="7"/>
      <c r="E554" s="7"/>
      <c r="F554" s="7"/>
      <c r="G554" s="7"/>
      <c r="H554" s="7"/>
      <c r="I554" s="7"/>
      <c r="J554" s="7"/>
      <c r="K554" s="7"/>
      <c r="L554" s="7"/>
      <c r="M554" s="7"/>
      <c r="N554" s="7"/>
    </row>
    <row r="555">
      <c r="A555" s="7"/>
      <c r="B555" s="7"/>
      <c r="C555" s="7"/>
      <c r="D555" s="7"/>
      <c r="E555" s="7"/>
      <c r="F555" s="7"/>
      <c r="G555" s="7"/>
      <c r="H555" s="7"/>
      <c r="I555" s="7"/>
      <c r="J555" s="7"/>
      <c r="K555" s="7"/>
      <c r="L555" s="7"/>
      <c r="M555" s="7"/>
      <c r="N555" s="7"/>
    </row>
    <row r="556">
      <c r="A556" s="7"/>
      <c r="B556" s="7"/>
      <c r="C556" s="7"/>
      <c r="D556" s="7"/>
      <c r="E556" s="7"/>
      <c r="F556" s="7"/>
      <c r="G556" s="7"/>
      <c r="H556" s="7"/>
      <c r="I556" s="7"/>
      <c r="J556" s="7"/>
      <c r="K556" s="7"/>
      <c r="L556" s="7"/>
      <c r="M556" s="7"/>
      <c r="N556" s="7"/>
    </row>
    <row r="557">
      <c r="A557" s="7"/>
      <c r="B557" s="7"/>
      <c r="C557" s="7"/>
      <c r="D557" s="7"/>
      <c r="E557" s="7"/>
      <c r="F557" s="7"/>
      <c r="G557" s="7"/>
      <c r="H557" s="7"/>
      <c r="I557" s="7"/>
      <c r="J557" s="7"/>
      <c r="K557" s="7"/>
      <c r="L557" s="7"/>
      <c r="M557" s="7"/>
      <c r="N557" s="7"/>
    </row>
    <row r="558">
      <c r="A558" s="7"/>
      <c r="B558" s="7"/>
      <c r="C558" s="7"/>
      <c r="D558" s="7"/>
      <c r="E558" s="7"/>
      <c r="F558" s="7"/>
      <c r="G558" s="7"/>
      <c r="H558" s="7"/>
      <c r="I558" s="7"/>
      <c r="J558" s="7"/>
      <c r="K558" s="7"/>
      <c r="L558" s="7"/>
      <c r="M558" s="7"/>
      <c r="N558" s="7"/>
    </row>
    <row r="559">
      <c r="A559" s="7"/>
      <c r="B559" s="7"/>
      <c r="C559" s="7"/>
      <c r="D559" s="7"/>
      <c r="E559" s="7"/>
      <c r="F559" s="7"/>
      <c r="G559" s="7"/>
      <c r="H559" s="7"/>
      <c r="I559" s="7"/>
      <c r="J559" s="7"/>
      <c r="K559" s="7"/>
      <c r="L559" s="7"/>
      <c r="M559" s="7"/>
      <c r="N559" s="7"/>
    </row>
    <row r="560">
      <c r="A560" s="7"/>
      <c r="B560" s="7"/>
      <c r="C560" s="7"/>
      <c r="D560" s="7"/>
      <c r="E560" s="7"/>
      <c r="F560" s="7"/>
      <c r="G560" s="7"/>
      <c r="H560" s="7"/>
      <c r="I560" s="7"/>
      <c r="J560" s="7"/>
      <c r="K560" s="7"/>
      <c r="L560" s="7"/>
      <c r="M560" s="7"/>
      <c r="N560" s="7"/>
    </row>
    <row r="561">
      <c r="A561" s="7"/>
      <c r="B561" s="7"/>
      <c r="C561" s="7"/>
      <c r="D561" s="7"/>
      <c r="E561" s="7"/>
      <c r="F561" s="7"/>
      <c r="G561" s="7"/>
      <c r="H561" s="7"/>
      <c r="I561" s="7"/>
      <c r="J561" s="7"/>
      <c r="K561" s="7"/>
      <c r="L561" s="7"/>
      <c r="M561" s="7"/>
      <c r="N561" s="7"/>
    </row>
    <row r="562">
      <c r="A562" s="7"/>
      <c r="B562" s="7"/>
      <c r="C562" s="7"/>
      <c r="D562" s="7"/>
      <c r="E562" s="7"/>
      <c r="F562" s="7"/>
      <c r="G562" s="7"/>
      <c r="H562" s="7"/>
      <c r="I562" s="7"/>
      <c r="J562" s="7"/>
      <c r="K562" s="7"/>
      <c r="L562" s="7"/>
      <c r="M562" s="7"/>
      <c r="N562" s="7"/>
    </row>
    <row r="563">
      <c r="A563" s="7"/>
      <c r="B563" s="7"/>
      <c r="C563" s="7"/>
      <c r="D563" s="7"/>
      <c r="E563" s="7"/>
      <c r="F563" s="7"/>
      <c r="G563" s="7"/>
      <c r="H563" s="7"/>
      <c r="I563" s="7"/>
      <c r="J563" s="7"/>
      <c r="K563" s="7"/>
      <c r="L563" s="7"/>
      <c r="M563" s="7"/>
      <c r="N563" s="7"/>
    </row>
    <row r="564">
      <c r="A564" s="7"/>
      <c r="B564" s="7"/>
      <c r="C564" s="7"/>
      <c r="D564" s="7"/>
      <c r="E564" s="7"/>
      <c r="F564" s="7"/>
      <c r="G564" s="7"/>
      <c r="H564" s="7"/>
      <c r="I564" s="7"/>
      <c r="J564" s="7"/>
      <c r="K564" s="7"/>
      <c r="L564" s="7"/>
      <c r="M564" s="7"/>
      <c r="N564" s="7"/>
    </row>
    <row r="565">
      <c r="A565" s="7"/>
      <c r="B565" s="7"/>
      <c r="C565" s="7"/>
      <c r="D565" s="7"/>
      <c r="E565" s="7"/>
      <c r="F565" s="7"/>
      <c r="G565" s="7"/>
      <c r="H565" s="7"/>
      <c r="I565" s="7"/>
      <c r="J565" s="7"/>
      <c r="K565" s="7"/>
      <c r="L565" s="7"/>
      <c r="M565" s="7"/>
      <c r="N565" s="7"/>
    </row>
    <row r="566">
      <c r="A566" s="7"/>
      <c r="B566" s="7"/>
      <c r="C566" s="7"/>
      <c r="D566" s="7"/>
      <c r="E566" s="7"/>
      <c r="F566" s="7"/>
      <c r="G566" s="7"/>
      <c r="H566" s="7"/>
      <c r="I566" s="7"/>
      <c r="J566" s="7"/>
      <c r="K566" s="7"/>
      <c r="L566" s="7"/>
      <c r="M566" s="7"/>
      <c r="N566" s="7"/>
    </row>
    <row r="567">
      <c r="A567" s="7"/>
      <c r="B567" s="7"/>
      <c r="C567" s="7"/>
      <c r="D567" s="7"/>
      <c r="E567" s="7"/>
      <c r="F567" s="7"/>
      <c r="G567" s="7"/>
      <c r="H567" s="7"/>
      <c r="I567" s="7"/>
      <c r="J567" s="7"/>
      <c r="K567" s="7"/>
      <c r="L567" s="7"/>
      <c r="M567" s="7"/>
      <c r="N567" s="7"/>
    </row>
    <row r="568">
      <c r="A568" s="7"/>
      <c r="B568" s="7"/>
      <c r="C568" s="7"/>
      <c r="D568" s="7"/>
      <c r="E568" s="7"/>
      <c r="F568" s="7"/>
      <c r="G568" s="7"/>
      <c r="H568" s="7"/>
      <c r="I568" s="7"/>
      <c r="J568" s="7"/>
      <c r="K568" s="7"/>
      <c r="L568" s="7"/>
      <c r="M568" s="7"/>
      <c r="N568" s="7"/>
    </row>
    <row r="569">
      <c r="A569" s="7"/>
      <c r="B569" s="7"/>
      <c r="C569" s="7"/>
      <c r="D569" s="7"/>
      <c r="E569" s="7"/>
      <c r="F569" s="7"/>
      <c r="G569" s="7"/>
      <c r="H569" s="7"/>
      <c r="I569" s="7"/>
      <c r="J569" s="7"/>
      <c r="K569" s="7"/>
      <c r="L569" s="7"/>
      <c r="M569" s="7"/>
      <c r="N569" s="7"/>
    </row>
    <row r="570">
      <c r="A570" s="7"/>
      <c r="B570" s="7"/>
      <c r="C570" s="7"/>
      <c r="D570" s="7"/>
      <c r="E570" s="7"/>
      <c r="F570" s="7"/>
      <c r="G570" s="7"/>
      <c r="H570" s="7"/>
      <c r="I570" s="7"/>
      <c r="J570" s="7"/>
      <c r="K570" s="7"/>
      <c r="L570" s="7"/>
      <c r="M570" s="7"/>
      <c r="N570" s="7"/>
    </row>
    <row r="571">
      <c r="A571" s="7"/>
      <c r="B571" s="7"/>
      <c r="C571" s="7"/>
      <c r="D571" s="7"/>
      <c r="E571" s="7"/>
      <c r="F571" s="7"/>
      <c r="G571" s="7"/>
      <c r="H571" s="7"/>
      <c r="I571" s="7"/>
      <c r="J571" s="7"/>
      <c r="K571" s="7"/>
      <c r="L571" s="7"/>
      <c r="M571" s="7"/>
      <c r="N571" s="7"/>
    </row>
    <row r="572">
      <c r="A572" s="7"/>
      <c r="B572" s="7"/>
      <c r="C572" s="7"/>
      <c r="D572" s="7"/>
      <c r="E572" s="7"/>
      <c r="F572" s="7"/>
      <c r="G572" s="7"/>
      <c r="H572" s="7"/>
      <c r="I572" s="7"/>
      <c r="J572" s="7"/>
      <c r="K572" s="7"/>
      <c r="L572" s="7"/>
      <c r="M572" s="7"/>
      <c r="N572" s="7"/>
    </row>
    <row r="573">
      <c r="A573" s="7"/>
      <c r="B573" s="7"/>
      <c r="C573" s="7"/>
      <c r="D573" s="7"/>
      <c r="E573" s="7"/>
      <c r="F573" s="7"/>
      <c r="G573" s="7"/>
      <c r="H573" s="7"/>
      <c r="I573" s="7"/>
      <c r="J573" s="7"/>
      <c r="K573" s="7"/>
      <c r="L573" s="7"/>
      <c r="M573" s="7"/>
      <c r="N573" s="7"/>
    </row>
    <row r="574">
      <c r="A574" s="7"/>
      <c r="B574" s="7"/>
      <c r="C574" s="7"/>
      <c r="D574" s="7"/>
      <c r="E574" s="7"/>
      <c r="F574" s="7"/>
      <c r="G574" s="7"/>
      <c r="H574" s="7"/>
      <c r="I574" s="7"/>
      <c r="J574" s="7"/>
      <c r="K574" s="7"/>
      <c r="L574" s="7"/>
      <c r="M574" s="7"/>
      <c r="N574" s="7"/>
    </row>
    <row r="575">
      <c r="A575" s="7"/>
      <c r="B575" s="7"/>
      <c r="C575" s="7"/>
      <c r="D575" s="7"/>
      <c r="E575" s="7"/>
      <c r="F575" s="7"/>
      <c r="G575" s="7"/>
      <c r="H575" s="7"/>
      <c r="I575" s="7"/>
      <c r="J575" s="7"/>
      <c r="K575" s="7"/>
      <c r="L575" s="7"/>
      <c r="M575" s="7"/>
      <c r="N575" s="7"/>
    </row>
    <row r="576">
      <c r="A576" s="7"/>
      <c r="B576" s="7"/>
      <c r="C576" s="7"/>
      <c r="D576" s="7"/>
      <c r="E576" s="7"/>
      <c r="F576" s="7"/>
      <c r="G576" s="7"/>
      <c r="H576" s="7"/>
      <c r="I576" s="7"/>
      <c r="J576" s="7"/>
      <c r="K576" s="7"/>
      <c r="L576" s="7"/>
      <c r="M576" s="7"/>
      <c r="N576" s="7"/>
    </row>
    <row r="577">
      <c r="A577" s="7"/>
      <c r="B577" s="7"/>
      <c r="C577" s="7"/>
      <c r="D577" s="7"/>
      <c r="E577" s="7"/>
      <c r="F577" s="7"/>
      <c r="G577" s="7"/>
      <c r="H577" s="7"/>
      <c r="I577" s="7"/>
      <c r="J577" s="7"/>
      <c r="K577" s="7"/>
      <c r="L577" s="7"/>
      <c r="M577" s="7"/>
      <c r="N577" s="7"/>
    </row>
    <row r="578">
      <c r="A578" s="7"/>
      <c r="B578" s="7"/>
      <c r="C578" s="7"/>
      <c r="D578" s="7"/>
      <c r="E578" s="7"/>
      <c r="F578" s="7"/>
      <c r="G578" s="7"/>
      <c r="H578" s="7"/>
      <c r="I578" s="7"/>
      <c r="J578" s="7"/>
      <c r="K578" s="7"/>
      <c r="L578" s="7"/>
      <c r="M578" s="7"/>
      <c r="N578" s="7"/>
    </row>
    <row r="579">
      <c r="A579" s="7"/>
      <c r="B579" s="7"/>
      <c r="C579" s="7"/>
      <c r="D579" s="7"/>
      <c r="E579" s="7"/>
      <c r="F579" s="7"/>
      <c r="G579" s="7"/>
      <c r="H579" s="7"/>
      <c r="I579" s="7"/>
      <c r="J579" s="7"/>
      <c r="K579" s="7"/>
      <c r="L579" s="7"/>
      <c r="M579" s="7"/>
      <c r="N579" s="7"/>
    </row>
    <row r="580">
      <c r="A580" s="7"/>
      <c r="B580" s="7"/>
      <c r="C580" s="7"/>
      <c r="D580" s="7"/>
      <c r="E580" s="7"/>
      <c r="F580" s="7"/>
      <c r="G580" s="7"/>
      <c r="H580" s="7"/>
      <c r="I580" s="7"/>
      <c r="J580" s="7"/>
      <c r="K580" s="7"/>
      <c r="L580" s="7"/>
      <c r="M580" s="7"/>
      <c r="N580" s="7"/>
    </row>
    <row r="581">
      <c r="A581" s="7"/>
      <c r="B581" s="7"/>
      <c r="C581" s="7"/>
      <c r="D581" s="7"/>
      <c r="E581" s="7"/>
      <c r="F581" s="7"/>
      <c r="G581" s="7"/>
      <c r="H581" s="7"/>
      <c r="I581" s="7"/>
      <c r="J581" s="7"/>
      <c r="K581" s="7"/>
      <c r="L581" s="7"/>
      <c r="M581" s="7"/>
      <c r="N581" s="7"/>
    </row>
    <row r="582">
      <c r="A582" s="7"/>
      <c r="B582" s="7"/>
      <c r="C582" s="7"/>
      <c r="D582" s="7"/>
      <c r="E582" s="7"/>
      <c r="F582" s="7"/>
      <c r="G582" s="7"/>
      <c r="H582" s="7"/>
      <c r="I582" s="7"/>
      <c r="J582" s="7"/>
      <c r="K582" s="7"/>
      <c r="L582" s="7"/>
      <c r="M582" s="7"/>
      <c r="N582" s="7"/>
    </row>
    <row r="583">
      <c r="A583" s="7"/>
      <c r="B583" s="7"/>
      <c r="C583" s="7"/>
      <c r="D583" s="7"/>
      <c r="E583" s="7"/>
      <c r="F583" s="7"/>
      <c r="G583" s="7"/>
      <c r="H583" s="7"/>
      <c r="I583" s="7"/>
      <c r="J583" s="7"/>
      <c r="K583" s="7"/>
      <c r="L583" s="7"/>
      <c r="M583" s="7"/>
      <c r="N583" s="7"/>
    </row>
    <row r="584">
      <c r="A584" s="7"/>
      <c r="B584" s="7"/>
      <c r="C584" s="7"/>
      <c r="D584" s="7"/>
      <c r="E584" s="7"/>
      <c r="F584" s="7"/>
      <c r="G584" s="7"/>
      <c r="H584" s="7"/>
      <c r="I584" s="7"/>
      <c r="J584" s="7"/>
      <c r="K584" s="7"/>
      <c r="L584" s="7"/>
      <c r="M584" s="7"/>
      <c r="N584" s="7"/>
    </row>
    <row r="585">
      <c r="A585" s="7"/>
      <c r="B585" s="7"/>
      <c r="C585" s="7"/>
      <c r="D585" s="7"/>
      <c r="E585" s="7"/>
      <c r="F585" s="7"/>
      <c r="G585" s="7"/>
      <c r="H585" s="7"/>
      <c r="I585" s="7"/>
      <c r="J585" s="7"/>
      <c r="K585" s="7"/>
      <c r="L585" s="7"/>
      <c r="M585" s="7"/>
      <c r="N585" s="7"/>
    </row>
    <row r="586">
      <c r="A586" s="7"/>
      <c r="B586" s="7"/>
      <c r="C586" s="7"/>
      <c r="D586" s="7"/>
      <c r="E586" s="7"/>
      <c r="F586" s="7"/>
      <c r="G586" s="7"/>
      <c r="H586" s="7"/>
      <c r="I586" s="7"/>
      <c r="J586" s="7"/>
      <c r="K586" s="7"/>
      <c r="L586" s="7"/>
      <c r="M586" s="7"/>
      <c r="N586" s="7"/>
    </row>
    <row r="587">
      <c r="A587" s="7"/>
      <c r="B587" s="7"/>
      <c r="C587" s="7"/>
      <c r="D587" s="7"/>
      <c r="E587" s="7"/>
      <c r="F587" s="7"/>
      <c r="G587" s="7"/>
      <c r="H587" s="7"/>
      <c r="I587" s="7"/>
      <c r="J587" s="7"/>
      <c r="K587" s="7"/>
      <c r="L587" s="7"/>
      <c r="M587" s="7"/>
      <c r="N587" s="7"/>
    </row>
    <row r="588">
      <c r="A588" s="7"/>
      <c r="B588" s="7"/>
      <c r="C588" s="7"/>
      <c r="D588" s="7"/>
      <c r="E588" s="7"/>
      <c r="F588" s="7"/>
      <c r="G588" s="7"/>
      <c r="H588" s="7"/>
      <c r="I588" s="7"/>
      <c r="J588" s="7"/>
      <c r="K588" s="7"/>
      <c r="L588" s="7"/>
      <c r="M588" s="7"/>
      <c r="N588" s="7"/>
    </row>
    <row r="589">
      <c r="A589" s="7"/>
      <c r="B589" s="7"/>
      <c r="C589" s="7"/>
      <c r="D589" s="7"/>
      <c r="E589" s="7"/>
      <c r="F589" s="7"/>
      <c r="G589" s="7"/>
      <c r="H589" s="7"/>
      <c r="I589" s="7"/>
      <c r="J589" s="7"/>
      <c r="K589" s="7"/>
      <c r="L589" s="7"/>
      <c r="M589" s="7"/>
      <c r="N589" s="7"/>
    </row>
    <row r="590">
      <c r="A590" s="7"/>
      <c r="B590" s="7"/>
      <c r="C590" s="7"/>
      <c r="D590" s="7"/>
      <c r="E590" s="7"/>
      <c r="F590" s="7"/>
      <c r="G590" s="7"/>
      <c r="H590" s="7"/>
      <c r="I590" s="7"/>
      <c r="J590" s="7"/>
      <c r="K590" s="7"/>
      <c r="L590" s="7"/>
      <c r="M590" s="7"/>
      <c r="N590" s="7"/>
    </row>
    <row r="591">
      <c r="A591" s="7"/>
      <c r="B591" s="7"/>
      <c r="C591" s="7"/>
      <c r="D591" s="7"/>
      <c r="E591" s="7"/>
      <c r="F591" s="7"/>
      <c r="G591" s="7"/>
      <c r="H591" s="7"/>
      <c r="I591" s="7"/>
      <c r="J591" s="7"/>
      <c r="K591" s="7"/>
      <c r="L591" s="7"/>
      <c r="M591" s="7"/>
      <c r="N591" s="7"/>
    </row>
    <row r="592">
      <c r="A592" s="7"/>
      <c r="B592" s="7"/>
      <c r="C592" s="7"/>
      <c r="D592" s="7"/>
      <c r="E592" s="7"/>
      <c r="F592" s="7"/>
      <c r="G592" s="7"/>
      <c r="H592" s="7"/>
      <c r="I592" s="7"/>
      <c r="J592" s="7"/>
      <c r="K592" s="7"/>
      <c r="L592" s="7"/>
      <c r="M592" s="7"/>
      <c r="N592" s="7"/>
    </row>
    <row r="593">
      <c r="A593" s="7"/>
      <c r="B593" s="7"/>
      <c r="C593" s="7"/>
      <c r="D593" s="7"/>
      <c r="E593" s="7"/>
      <c r="F593" s="7"/>
      <c r="G593" s="7"/>
      <c r="H593" s="7"/>
      <c r="I593" s="7"/>
      <c r="J593" s="7"/>
      <c r="K593" s="7"/>
      <c r="L593" s="7"/>
      <c r="M593" s="7"/>
      <c r="N593" s="7"/>
    </row>
    <row r="594">
      <c r="A594" s="7"/>
      <c r="B594" s="7"/>
      <c r="C594" s="7"/>
      <c r="D594" s="7"/>
      <c r="E594" s="7"/>
      <c r="F594" s="7"/>
      <c r="G594" s="7"/>
      <c r="H594" s="7"/>
      <c r="I594" s="7"/>
      <c r="J594" s="7"/>
      <c r="K594" s="7"/>
      <c r="L594" s="7"/>
      <c r="M594" s="7"/>
      <c r="N594" s="7"/>
    </row>
    <row r="595">
      <c r="A595" s="7"/>
      <c r="B595" s="7"/>
      <c r="C595" s="7"/>
      <c r="D595" s="7"/>
      <c r="E595" s="7"/>
      <c r="F595" s="7"/>
      <c r="G595" s="7"/>
      <c r="H595" s="7"/>
      <c r="I595" s="7"/>
      <c r="J595" s="7"/>
      <c r="K595" s="7"/>
      <c r="L595" s="7"/>
      <c r="M595" s="7"/>
      <c r="N595" s="7"/>
    </row>
    <row r="596">
      <c r="A596" s="7"/>
      <c r="B596" s="7"/>
      <c r="C596" s="7"/>
      <c r="D596" s="7"/>
      <c r="E596" s="7"/>
      <c r="F596" s="7"/>
      <c r="G596" s="7"/>
      <c r="H596" s="7"/>
      <c r="I596" s="7"/>
      <c r="J596" s="7"/>
      <c r="K596" s="7"/>
      <c r="L596" s="7"/>
      <c r="M596" s="7"/>
      <c r="N596" s="7"/>
    </row>
    <row r="597">
      <c r="A597" s="7"/>
      <c r="B597" s="7"/>
      <c r="C597" s="7"/>
      <c r="D597" s="7"/>
      <c r="E597" s="7"/>
      <c r="F597" s="7"/>
      <c r="G597" s="7"/>
      <c r="H597" s="7"/>
      <c r="I597" s="7"/>
      <c r="J597" s="7"/>
      <c r="K597" s="7"/>
      <c r="L597" s="7"/>
      <c r="M597" s="7"/>
      <c r="N597" s="7"/>
    </row>
    <row r="598">
      <c r="A598" s="7"/>
      <c r="B598" s="7"/>
      <c r="C598" s="7"/>
      <c r="D598" s="7"/>
      <c r="E598" s="7"/>
      <c r="F598" s="7"/>
      <c r="G598" s="7"/>
      <c r="H598" s="7"/>
      <c r="I598" s="7"/>
      <c r="J598" s="7"/>
      <c r="K598" s="7"/>
      <c r="L598" s="7"/>
      <c r="M598" s="7"/>
      <c r="N598" s="7"/>
    </row>
    <row r="599">
      <c r="A599" s="7"/>
      <c r="B599" s="7"/>
      <c r="C599" s="7"/>
      <c r="D599" s="7"/>
      <c r="E599" s="7"/>
      <c r="F599" s="7"/>
      <c r="G599" s="7"/>
      <c r="H599" s="7"/>
      <c r="I599" s="7"/>
      <c r="J599" s="7"/>
      <c r="K599" s="7"/>
      <c r="L599" s="7"/>
      <c r="M599" s="7"/>
      <c r="N599" s="7"/>
    </row>
    <row r="600">
      <c r="A600" s="7"/>
      <c r="B600" s="7"/>
      <c r="C600" s="7"/>
      <c r="D600" s="7"/>
      <c r="E600" s="7"/>
      <c r="F600" s="7"/>
      <c r="G600" s="7"/>
      <c r="H600" s="7"/>
      <c r="I600" s="7"/>
      <c r="J600" s="7"/>
      <c r="K600" s="7"/>
      <c r="L600" s="7"/>
      <c r="M600" s="7"/>
      <c r="N600" s="7"/>
    </row>
    <row r="601">
      <c r="A601" s="7"/>
      <c r="B601" s="7"/>
      <c r="C601" s="7"/>
      <c r="D601" s="7"/>
      <c r="E601" s="7"/>
      <c r="F601" s="7"/>
      <c r="G601" s="7"/>
      <c r="H601" s="7"/>
      <c r="I601" s="7"/>
      <c r="J601" s="7"/>
      <c r="K601" s="7"/>
      <c r="L601" s="7"/>
      <c r="M601" s="7"/>
      <c r="N601" s="7"/>
    </row>
    <row r="602">
      <c r="A602" s="7"/>
      <c r="B602" s="7"/>
      <c r="C602" s="7"/>
      <c r="D602" s="7"/>
      <c r="E602" s="7"/>
      <c r="F602" s="7"/>
      <c r="G602" s="7"/>
      <c r="H602" s="7"/>
      <c r="I602" s="7"/>
      <c r="J602" s="7"/>
      <c r="K602" s="7"/>
      <c r="L602" s="7"/>
      <c r="M602" s="7"/>
      <c r="N602" s="7"/>
    </row>
    <row r="603">
      <c r="A603" s="7"/>
      <c r="B603" s="7"/>
      <c r="C603" s="7"/>
      <c r="D603" s="7"/>
      <c r="E603" s="7"/>
      <c r="F603" s="7"/>
      <c r="G603" s="7"/>
      <c r="H603" s="7"/>
      <c r="I603" s="7"/>
      <c r="J603" s="7"/>
      <c r="K603" s="7"/>
      <c r="L603" s="7"/>
      <c r="M603" s="7"/>
      <c r="N603" s="7"/>
    </row>
    <row r="604">
      <c r="A604" s="7"/>
      <c r="B604" s="7"/>
      <c r="C604" s="7"/>
      <c r="D604" s="7"/>
      <c r="E604" s="7"/>
      <c r="F604" s="7"/>
      <c r="G604" s="7"/>
      <c r="H604" s="7"/>
      <c r="I604" s="7"/>
      <c r="J604" s="7"/>
      <c r="K604" s="7"/>
      <c r="L604" s="7"/>
      <c r="M604" s="7"/>
      <c r="N604" s="7"/>
    </row>
    <row r="605">
      <c r="A605" s="7"/>
      <c r="B605" s="7"/>
      <c r="C605" s="7"/>
      <c r="D605" s="7"/>
      <c r="E605" s="7"/>
      <c r="F605" s="7"/>
      <c r="G605" s="7"/>
      <c r="H605" s="7"/>
      <c r="I605" s="7"/>
      <c r="J605" s="7"/>
      <c r="K605" s="7"/>
      <c r="L605" s="7"/>
      <c r="M605" s="7"/>
      <c r="N605" s="7"/>
    </row>
    <row r="606">
      <c r="A606" s="7"/>
      <c r="B606" s="7"/>
      <c r="C606" s="7"/>
      <c r="D606" s="7"/>
      <c r="E606" s="7"/>
      <c r="F606" s="7"/>
      <c r="G606" s="7"/>
      <c r="H606" s="7"/>
      <c r="I606" s="7"/>
      <c r="J606" s="7"/>
      <c r="K606" s="7"/>
      <c r="L606" s="7"/>
      <c r="M606" s="7"/>
      <c r="N606" s="7"/>
    </row>
    <row r="607">
      <c r="A607" s="7"/>
      <c r="B607" s="7"/>
      <c r="C607" s="7"/>
      <c r="D607" s="7"/>
      <c r="E607" s="7"/>
      <c r="F607" s="7"/>
      <c r="G607" s="7"/>
      <c r="H607" s="7"/>
      <c r="I607" s="7"/>
      <c r="J607" s="7"/>
      <c r="K607" s="7"/>
      <c r="L607" s="7"/>
      <c r="M607" s="7"/>
      <c r="N607" s="7"/>
    </row>
    <row r="608">
      <c r="A608" s="7"/>
      <c r="B608" s="7"/>
      <c r="C608" s="7"/>
      <c r="D608" s="7"/>
      <c r="E608" s="7"/>
      <c r="F608" s="7"/>
      <c r="G608" s="7"/>
      <c r="H608" s="7"/>
      <c r="I608" s="7"/>
      <c r="J608" s="7"/>
      <c r="K608" s="7"/>
      <c r="L608" s="7"/>
      <c r="M608" s="7"/>
      <c r="N608" s="7"/>
    </row>
    <row r="609">
      <c r="A609" s="7"/>
      <c r="B609" s="7"/>
      <c r="C609" s="7"/>
      <c r="D609" s="7"/>
      <c r="E609" s="7"/>
      <c r="F609" s="7"/>
      <c r="G609" s="7"/>
      <c r="H609" s="7"/>
      <c r="I609" s="7"/>
      <c r="J609" s="7"/>
      <c r="K609" s="7"/>
      <c r="L609" s="7"/>
      <c r="M609" s="7"/>
      <c r="N609" s="7"/>
    </row>
    <row r="610">
      <c r="A610" s="7"/>
      <c r="B610" s="7"/>
      <c r="C610" s="7"/>
      <c r="D610" s="7"/>
      <c r="E610" s="7"/>
      <c r="F610" s="7"/>
      <c r="G610" s="7"/>
      <c r="H610" s="7"/>
      <c r="I610" s="7"/>
      <c r="J610" s="7"/>
      <c r="K610" s="7"/>
      <c r="L610" s="7"/>
      <c r="M610" s="7"/>
      <c r="N610" s="7"/>
    </row>
    <row r="611">
      <c r="A611" s="7"/>
      <c r="B611" s="7"/>
      <c r="C611" s="7"/>
      <c r="D611" s="7"/>
      <c r="E611" s="7"/>
      <c r="F611" s="7"/>
      <c r="G611" s="7"/>
      <c r="H611" s="7"/>
      <c r="I611" s="7"/>
      <c r="J611" s="7"/>
      <c r="K611" s="7"/>
      <c r="L611" s="7"/>
      <c r="M611" s="7"/>
      <c r="N611" s="7"/>
    </row>
    <row r="612">
      <c r="A612" s="7"/>
      <c r="B612" s="7"/>
      <c r="C612" s="7"/>
      <c r="D612" s="7"/>
      <c r="E612" s="7"/>
      <c r="F612" s="7"/>
      <c r="G612" s="7"/>
      <c r="H612" s="7"/>
      <c r="I612" s="7"/>
      <c r="J612" s="7"/>
      <c r="K612" s="7"/>
      <c r="L612" s="7"/>
      <c r="M612" s="7"/>
      <c r="N612" s="7"/>
    </row>
    <row r="613">
      <c r="A613" s="7"/>
      <c r="B613" s="7"/>
      <c r="C613" s="7"/>
      <c r="D613" s="7"/>
      <c r="E613" s="7"/>
      <c r="F613" s="7"/>
      <c r="G613" s="7"/>
      <c r="H613" s="7"/>
      <c r="I613" s="7"/>
      <c r="J613" s="7"/>
      <c r="K613" s="7"/>
      <c r="L613" s="7"/>
      <c r="M613" s="7"/>
      <c r="N613" s="7"/>
    </row>
    <row r="614">
      <c r="A614" s="7"/>
      <c r="B614" s="7"/>
      <c r="C614" s="7"/>
      <c r="D614" s="7"/>
      <c r="E614" s="7"/>
      <c r="F614" s="7"/>
      <c r="G614" s="7"/>
      <c r="H614" s="7"/>
      <c r="I614" s="7"/>
      <c r="J614" s="7"/>
      <c r="K614" s="7"/>
      <c r="L614" s="7"/>
      <c r="M614" s="7"/>
      <c r="N614" s="7"/>
    </row>
    <row r="615">
      <c r="A615" s="7"/>
      <c r="B615" s="7"/>
      <c r="C615" s="7"/>
      <c r="D615" s="7"/>
      <c r="E615" s="7"/>
      <c r="F615" s="7"/>
      <c r="G615" s="7"/>
      <c r="H615" s="7"/>
      <c r="I615" s="7"/>
      <c r="J615" s="7"/>
      <c r="K615" s="7"/>
      <c r="L615" s="7"/>
      <c r="M615" s="7"/>
      <c r="N615" s="7"/>
    </row>
    <row r="616">
      <c r="A616" s="7"/>
      <c r="B616" s="7"/>
      <c r="C616" s="7"/>
      <c r="D616" s="7"/>
      <c r="E616" s="7"/>
      <c r="F616" s="7"/>
      <c r="G616" s="7"/>
      <c r="H616" s="7"/>
      <c r="I616" s="7"/>
      <c r="J616" s="7"/>
      <c r="K616" s="7"/>
      <c r="L616" s="7"/>
      <c r="M616" s="7"/>
      <c r="N616" s="7"/>
    </row>
    <row r="617">
      <c r="A617" s="7"/>
      <c r="B617" s="7"/>
      <c r="C617" s="7"/>
      <c r="D617" s="7"/>
      <c r="E617" s="7"/>
      <c r="F617" s="7"/>
      <c r="G617" s="7"/>
      <c r="H617" s="7"/>
      <c r="I617" s="7"/>
      <c r="J617" s="7"/>
      <c r="K617" s="7"/>
      <c r="L617" s="7"/>
      <c r="M617" s="7"/>
      <c r="N617" s="7"/>
    </row>
    <row r="618">
      <c r="A618" s="7"/>
      <c r="B618" s="7"/>
      <c r="C618" s="7"/>
      <c r="D618" s="7"/>
      <c r="E618" s="7"/>
      <c r="F618" s="7"/>
      <c r="G618" s="7"/>
      <c r="H618" s="7"/>
      <c r="I618" s="7"/>
      <c r="J618" s="7"/>
      <c r="K618" s="7"/>
      <c r="L618" s="7"/>
      <c r="M618" s="7"/>
      <c r="N618" s="7"/>
    </row>
    <row r="619">
      <c r="A619" s="7"/>
      <c r="B619" s="7"/>
      <c r="C619" s="7"/>
      <c r="D619" s="7"/>
      <c r="E619" s="7"/>
      <c r="F619" s="7"/>
      <c r="G619" s="7"/>
      <c r="H619" s="7"/>
      <c r="I619" s="7"/>
      <c r="J619" s="7"/>
      <c r="K619" s="7"/>
      <c r="L619" s="7"/>
      <c r="M619" s="7"/>
      <c r="N619" s="7"/>
    </row>
    <row r="620">
      <c r="A620" s="7"/>
      <c r="B620" s="7"/>
      <c r="C620" s="7"/>
      <c r="D620" s="7"/>
      <c r="E620" s="7"/>
      <c r="F620" s="7"/>
      <c r="G620" s="7"/>
      <c r="H620" s="7"/>
      <c r="I620" s="7"/>
      <c r="J620" s="7"/>
      <c r="K620" s="7"/>
      <c r="L620" s="7"/>
      <c r="M620" s="7"/>
      <c r="N620" s="7"/>
    </row>
    <row r="621">
      <c r="A621" s="7"/>
      <c r="B621" s="7"/>
      <c r="C621" s="7"/>
      <c r="D621" s="7"/>
      <c r="E621" s="7"/>
      <c r="F621" s="7"/>
      <c r="G621" s="7"/>
      <c r="H621" s="7"/>
      <c r="I621" s="7"/>
      <c r="J621" s="7"/>
      <c r="K621" s="7"/>
      <c r="L621" s="7"/>
      <c r="M621" s="7"/>
      <c r="N621" s="7"/>
    </row>
    <row r="622">
      <c r="A622" s="7"/>
      <c r="B622" s="7"/>
      <c r="C622" s="7"/>
      <c r="D622" s="7"/>
      <c r="E622" s="7"/>
      <c r="F622" s="7"/>
      <c r="G622" s="7"/>
      <c r="H622" s="7"/>
      <c r="I622" s="7"/>
      <c r="J622" s="7"/>
      <c r="K622" s="7"/>
      <c r="L622" s="7"/>
      <c r="M622" s="7"/>
      <c r="N622" s="7"/>
    </row>
    <row r="623">
      <c r="A623" s="7"/>
      <c r="B623" s="7"/>
      <c r="C623" s="7"/>
      <c r="D623" s="7"/>
      <c r="E623" s="7"/>
      <c r="F623" s="7"/>
      <c r="G623" s="7"/>
      <c r="H623" s="7"/>
      <c r="I623" s="7"/>
      <c r="J623" s="7"/>
      <c r="K623" s="7"/>
      <c r="L623" s="7"/>
      <c r="M623" s="7"/>
      <c r="N623" s="7"/>
    </row>
    <row r="624">
      <c r="A624" s="7"/>
      <c r="B624" s="7"/>
      <c r="C624" s="7"/>
      <c r="D624" s="7"/>
      <c r="E624" s="7"/>
      <c r="F624" s="7"/>
      <c r="G624" s="7"/>
      <c r="H624" s="7"/>
      <c r="I624" s="7"/>
      <c r="J624" s="7"/>
      <c r="K624" s="7"/>
      <c r="L624" s="7"/>
      <c r="M624" s="7"/>
      <c r="N624" s="7"/>
    </row>
    <row r="625">
      <c r="A625" s="7"/>
      <c r="B625" s="7"/>
      <c r="C625" s="7"/>
      <c r="D625" s="7"/>
      <c r="E625" s="7"/>
      <c r="F625" s="7"/>
      <c r="G625" s="7"/>
      <c r="H625" s="7"/>
      <c r="I625" s="7"/>
      <c r="J625" s="7"/>
      <c r="K625" s="7"/>
      <c r="L625" s="7"/>
      <c r="M625" s="7"/>
      <c r="N625" s="7"/>
    </row>
    <row r="626">
      <c r="A626" s="7"/>
      <c r="B626" s="7"/>
      <c r="C626" s="7"/>
      <c r="D626" s="7"/>
      <c r="E626" s="7"/>
      <c r="F626" s="7"/>
      <c r="G626" s="7"/>
      <c r="H626" s="7"/>
      <c r="I626" s="7"/>
      <c r="J626" s="7"/>
      <c r="K626" s="7"/>
      <c r="L626" s="7"/>
      <c r="M626" s="7"/>
      <c r="N626" s="7"/>
    </row>
    <row r="627">
      <c r="A627" s="7"/>
      <c r="B627" s="7"/>
      <c r="C627" s="7"/>
      <c r="D627" s="7"/>
      <c r="E627" s="7"/>
      <c r="F627" s="7"/>
      <c r="G627" s="7"/>
      <c r="H627" s="7"/>
      <c r="I627" s="7"/>
      <c r="J627" s="7"/>
      <c r="K627" s="7"/>
      <c r="L627" s="7"/>
      <c r="M627" s="7"/>
      <c r="N627" s="7"/>
    </row>
    <row r="628">
      <c r="A628" s="7"/>
      <c r="B628" s="7"/>
      <c r="C628" s="7"/>
      <c r="D628" s="7"/>
      <c r="E628" s="7"/>
      <c r="F628" s="7"/>
      <c r="G628" s="7"/>
      <c r="H628" s="7"/>
      <c r="I628" s="7"/>
      <c r="J628" s="7"/>
      <c r="K628" s="7"/>
      <c r="L628" s="7"/>
      <c r="M628" s="7"/>
      <c r="N628" s="7"/>
    </row>
    <row r="629">
      <c r="A629" s="7"/>
      <c r="B629" s="7"/>
      <c r="C629" s="7"/>
      <c r="D629" s="7"/>
      <c r="E629" s="7"/>
      <c r="F629" s="7"/>
      <c r="G629" s="7"/>
      <c r="H629" s="7"/>
      <c r="I629" s="7"/>
      <c r="J629" s="7"/>
      <c r="K629" s="7"/>
      <c r="L629" s="7"/>
      <c r="M629" s="7"/>
      <c r="N629" s="7"/>
    </row>
    <row r="630">
      <c r="A630" s="7"/>
      <c r="B630" s="7"/>
      <c r="C630" s="7"/>
      <c r="D630" s="7"/>
      <c r="E630" s="7"/>
      <c r="F630" s="7"/>
      <c r="G630" s="7"/>
      <c r="H630" s="7"/>
      <c r="I630" s="7"/>
      <c r="J630" s="7"/>
      <c r="K630" s="7"/>
      <c r="L630" s="7"/>
      <c r="M630" s="7"/>
      <c r="N630" s="7"/>
    </row>
    <row r="631">
      <c r="A631" s="7"/>
      <c r="B631" s="7"/>
      <c r="C631" s="7"/>
      <c r="D631" s="7"/>
      <c r="E631" s="7"/>
      <c r="F631" s="7"/>
      <c r="G631" s="7"/>
      <c r="H631" s="7"/>
      <c r="I631" s="7"/>
      <c r="J631" s="7"/>
      <c r="K631" s="7"/>
      <c r="L631" s="7"/>
      <c r="M631" s="7"/>
      <c r="N631" s="7"/>
    </row>
    <row r="632">
      <c r="A632" s="7"/>
      <c r="B632" s="7"/>
      <c r="C632" s="7"/>
      <c r="D632" s="7"/>
      <c r="E632" s="7"/>
      <c r="F632" s="7"/>
      <c r="G632" s="7"/>
      <c r="H632" s="7"/>
      <c r="I632" s="7"/>
      <c r="J632" s="7"/>
      <c r="K632" s="7"/>
      <c r="L632" s="7"/>
      <c r="M632" s="7"/>
      <c r="N632" s="7"/>
    </row>
    <row r="633">
      <c r="A633" s="7"/>
      <c r="B633" s="7"/>
      <c r="C633" s="7"/>
      <c r="D633" s="7"/>
      <c r="E633" s="7"/>
      <c r="F633" s="7"/>
      <c r="G633" s="7"/>
      <c r="H633" s="7"/>
      <c r="I633" s="7"/>
      <c r="J633" s="7"/>
      <c r="K633" s="7"/>
      <c r="L633" s="7"/>
      <c r="M633" s="7"/>
      <c r="N633" s="7"/>
    </row>
    <row r="634">
      <c r="A634" s="7"/>
      <c r="B634" s="7"/>
      <c r="C634" s="7"/>
      <c r="D634" s="7"/>
      <c r="E634" s="7"/>
      <c r="F634" s="7"/>
      <c r="G634" s="7"/>
      <c r="H634" s="7"/>
      <c r="I634" s="7"/>
      <c r="J634" s="7"/>
      <c r="K634" s="7"/>
      <c r="L634" s="7"/>
      <c r="M634" s="7"/>
      <c r="N634" s="7"/>
    </row>
    <row r="635">
      <c r="A635" s="7"/>
      <c r="B635" s="7"/>
      <c r="C635" s="7"/>
      <c r="D635" s="7"/>
      <c r="E635" s="7"/>
      <c r="F635" s="7"/>
      <c r="G635" s="7"/>
      <c r="H635" s="7"/>
      <c r="I635" s="7"/>
      <c r="J635" s="7"/>
      <c r="K635" s="7"/>
      <c r="L635" s="7"/>
      <c r="M635" s="7"/>
      <c r="N635" s="7"/>
    </row>
    <row r="636">
      <c r="A636" s="7"/>
      <c r="B636" s="7"/>
      <c r="C636" s="7"/>
      <c r="D636" s="7"/>
      <c r="E636" s="7"/>
      <c r="F636" s="7"/>
      <c r="G636" s="7"/>
      <c r="H636" s="7"/>
      <c r="I636" s="7"/>
      <c r="J636" s="7"/>
      <c r="K636" s="7"/>
      <c r="L636" s="7"/>
      <c r="M636" s="7"/>
      <c r="N636" s="7"/>
    </row>
    <row r="637">
      <c r="A637" s="7"/>
      <c r="B637" s="7"/>
      <c r="C637" s="7"/>
      <c r="D637" s="7"/>
      <c r="E637" s="7"/>
      <c r="F637" s="7"/>
      <c r="G637" s="7"/>
      <c r="H637" s="7"/>
      <c r="I637" s="7"/>
      <c r="J637" s="7"/>
      <c r="K637" s="7"/>
      <c r="L637" s="7"/>
      <c r="M637" s="7"/>
      <c r="N637" s="7"/>
    </row>
    <row r="638">
      <c r="A638" s="7"/>
      <c r="B638" s="7"/>
      <c r="C638" s="7"/>
      <c r="D638" s="7"/>
      <c r="E638" s="7"/>
      <c r="F638" s="7"/>
      <c r="G638" s="7"/>
      <c r="H638" s="7"/>
      <c r="I638" s="7"/>
      <c r="J638" s="7"/>
      <c r="K638" s="7"/>
      <c r="L638" s="7"/>
      <c r="M638" s="7"/>
      <c r="N638" s="7"/>
    </row>
    <row r="639">
      <c r="A639" s="7"/>
      <c r="B639" s="7"/>
      <c r="C639" s="7"/>
      <c r="D639" s="7"/>
      <c r="E639" s="7"/>
      <c r="F639" s="7"/>
      <c r="G639" s="7"/>
      <c r="H639" s="7"/>
      <c r="I639" s="7"/>
      <c r="J639" s="7"/>
      <c r="K639" s="7"/>
      <c r="L639" s="7"/>
      <c r="M639" s="7"/>
      <c r="N639" s="7"/>
    </row>
    <row r="640">
      <c r="A640" s="7"/>
      <c r="B640" s="7"/>
      <c r="C640" s="7"/>
      <c r="D640" s="7"/>
      <c r="E640" s="7"/>
      <c r="F640" s="7"/>
      <c r="G640" s="7"/>
      <c r="H640" s="7"/>
      <c r="I640" s="7"/>
      <c r="J640" s="7"/>
      <c r="K640" s="7"/>
      <c r="L640" s="7"/>
      <c r="M640" s="7"/>
      <c r="N640" s="7"/>
    </row>
    <row r="641">
      <c r="A641" s="7"/>
      <c r="B641" s="7"/>
      <c r="C641" s="7"/>
      <c r="D641" s="7"/>
      <c r="E641" s="7"/>
      <c r="F641" s="7"/>
      <c r="G641" s="7"/>
      <c r="H641" s="7"/>
      <c r="I641" s="7"/>
      <c r="J641" s="7"/>
      <c r="K641" s="7"/>
      <c r="L641" s="7"/>
      <c r="M641" s="7"/>
      <c r="N641" s="7"/>
    </row>
    <row r="642">
      <c r="A642" s="7"/>
      <c r="B642" s="7"/>
      <c r="C642" s="7"/>
      <c r="D642" s="7"/>
      <c r="E642" s="7"/>
      <c r="F642" s="7"/>
      <c r="G642" s="7"/>
      <c r="H642" s="7"/>
      <c r="I642" s="7"/>
      <c r="J642" s="7"/>
      <c r="K642" s="7"/>
      <c r="L642" s="7"/>
      <c r="M642" s="7"/>
      <c r="N642" s="7"/>
    </row>
    <row r="643">
      <c r="A643" s="7"/>
      <c r="B643" s="7"/>
      <c r="C643" s="7"/>
      <c r="D643" s="7"/>
      <c r="E643" s="7"/>
      <c r="F643" s="7"/>
      <c r="G643" s="7"/>
      <c r="H643" s="7"/>
      <c r="I643" s="7"/>
      <c r="J643" s="7"/>
      <c r="K643" s="7"/>
      <c r="L643" s="7"/>
      <c r="M643" s="7"/>
      <c r="N643" s="7"/>
    </row>
    <row r="644">
      <c r="A644" s="7"/>
      <c r="B644" s="7"/>
      <c r="C644" s="7"/>
      <c r="D644" s="7"/>
      <c r="E644" s="7"/>
      <c r="F644" s="7"/>
      <c r="G644" s="7"/>
      <c r="H644" s="7"/>
      <c r="I644" s="7"/>
      <c r="J644" s="7"/>
      <c r="K644" s="7"/>
      <c r="L644" s="7"/>
      <c r="M644" s="7"/>
      <c r="N644" s="7"/>
    </row>
    <row r="645">
      <c r="A645" s="7"/>
      <c r="B645" s="7"/>
      <c r="C645" s="7"/>
      <c r="D645" s="7"/>
      <c r="E645" s="7"/>
      <c r="F645" s="7"/>
      <c r="G645" s="7"/>
      <c r="H645" s="7"/>
      <c r="I645" s="7"/>
      <c r="J645" s="7"/>
      <c r="K645" s="7"/>
      <c r="L645" s="7"/>
      <c r="M645" s="7"/>
      <c r="N645" s="7"/>
    </row>
    <row r="646">
      <c r="A646" s="7"/>
      <c r="B646" s="7"/>
      <c r="C646" s="7"/>
      <c r="D646" s="7"/>
      <c r="E646" s="7"/>
      <c r="F646" s="7"/>
      <c r="G646" s="7"/>
      <c r="H646" s="7"/>
      <c r="I646" s="7"/>
      <c r="J646" s="7"/>
      <c r="K646" s="7"/>
      <c r="L646" s="7"/>
      <c r="M646" s="7"/>
      <c r="N646" s="7"/>
    </row>
    <row r="647">
      <c r="A647" s="7"/>
      <c r="B647" s="7"/>
      <c r="C647" s="7"/>
      <c r="D647" s="7"/>
      <c r="E647" s="7"/>
      <c r="F647" s="7"/>
      <c r="G647" s="7"/>
      <c r="H647" s="7"/>
      <c r="I647" s="7"/>
      <c r="J647" s="7"/>
      <c r="K647" s="7"/>
      <c r="L647" s="7"/>
      <c r="M647" s="7"/>
      <c r="N647" s="7"/>
    </row>
    <row r="648">
      <c r="A648" s="7"/>
      <c r="B648" s="7"/>
      <c r="C648" s="7"/>
      <c r="D648" s="7"/>
      <c r="E648" s="7"/>
      <c r="F648" s="7"/>
      <c r="G648" s="7"/>
      <c r="H648" s="7"/>
      <c r="I648" s="7"/>
      <c r="J648" s="7"/>
      <c r="K648" s="7"/>
      <c r="L648" s="7"/>
      <c r="M648" s="7"/>
      <c r="N648" s="7"/>
    </row>
    <row r="649">
      <c r="A649" s="7"/>
      <c r="B649" s="7"/>
      <c r="C649" s="7"/>
      <c r="D649" s="7"/>
      <c r="E649" s="7"/>
      <c r="F649" s="7"/>
      <c r="G649" s="7"/>
      <c r="H649" s="7"/>
      <c r="I649" s="7"/>
      <c r="J649" s="7"/>
      <c r="K649" s="7"/>
      <c r="L649" s="7"/>
      <c r="M649" s="7"/>
      <c r="N649" s="7"/>
    </row>
    <row r="650">
      <c r="A650" s="7"/>
      <c r="B650" s="7"/>
      <c r="C650" s="7"/>
      <c r="D650" s="7"/>
      <c r="E650" s="7"/>
      <c r="F650" s="7"/>
      <c r="G650" s="7"/>
      <c r="H650" s="7"/>
      <c r="I650" s="7"/>
      <c r="J650" s="7"/>
      <c r="K650" s="7"/>
      <c r="L650" s="7"/>
      <c r="M650" s="7"/>
      <c r="N650" s="7"/>
    </row>
    <row r="651">
      <c r="A651" s="7"/>
      <c r="B651" s="7"/>
      <c r="C651" s="7"/>
      <c r="D651" s="7"/>
      <c r="E651" s="7"/>
      <c r="F651" s="7"/>
      <c r="G651" s="7"/>
      <c r="H651" s="7"/>
      <c r="I651" s="7"/>
      <c r="J651" s="7"/>
      <c r="K651" s="7"/>
      <c r="L651" s="7"/>
      <c r="M651" s="7"/>
      <c r="N651" s="7"/>
    </row>
    <row r="652">
      <c r="A652" s="7"/>
      <c r="B652" s="7"/>
      <c r="C652" s="7"/>
      <c r="D652" s="7"/>
      <c r="E652" s="7"/>
      <c r="F652" s="7"/>
      <c r="G652" s="7"/>
      <c r="H652" s="7"/>
      <c r="I652" s="7"/>
      <c r="J652" s="7"/>
      <c r="K652" s="7"/>
      <c r="L652" s="7"/>
      <c r="M652" s="7"/>
      <c r="N652" s="7"/>
    </row>
    <row r="653">
      <c r="A653" s="7"/>
      <c r="B653" s="7"/>
      <c r="C653" s="7"/>
      <c r="D653" s="7"/>
      <c r="E653" s="7"/>
      <c r="F653" s="7"/>
      <c r="G653" s="7"/>
      <c r="H653" s="7"/>
      <c r="I653" s="7"/>
      <c r="J653" s="7"/>
      <c r="K653" s="7"/>
      <c r="L653" s="7"/>
      <c r="M653" s="7"/>
      <c r="N653" s="7"/>
    </row>
    <row r="654">
      <c r="A654" s="7"/>
      <c r="B654" s="7"/>
      <c r="C654" s="7"/>
      <c r="D654" s="7"/>
      <c r="E654" s="7"/>
      <c r="F654" s="7"/>
      <c r="G654" s="7"/>
      <c r="H654" s="7"/>
      <c r="I654" s="7"/>
      <c r="J654" s="7"/>
      <c r="K654" s="7"/>
      <c r="L654" s="7"/>
      <c r="M654" s="7"/>
      <c r="N654" s="7"/>
    </row>
    <row r="655">
      <c r="A655" s="7"/>
      <c r="B655" s="7"/>
      <c r="C655" s="7"/>
      <c r="D655" s="7"/>
      <c r="E655" s="7"/>
      <c r="F655" s="7"/>
      <c r="G655" s="7"/>
      <c r="H655" s="7"/>
      <c r="I655" s="7"/>
      <c r="J655" s="7"/>
      <c r="K655" s="7"/>
      <c r="L655" s="7"/>
      <c r="M655" s="7"/>
      <c r="N655" s="7"/>
    </row>
    <row r="656">
      <c r="A656" s="7"/>
      <c r="B656" s="7"/>
      <c r="C656" s="7"/>
      <c r="D656" s="7"/>
      <c r="E656" s="7"/>
      <c r="F656" s="7"/>
      <c r="G656" s="7"/>
      <c r="H656" s="7"/>
      <c r="I656" s="7"/>
      <c r="J656" s="7"/>
      <c r="K656" s="7"/>
      <c r="L656" s="7"/>
      <c r="M656" s="7"/>
      <c r="N656" s="7"/>
    </row>
    <row r="657">
      <c r="A657" s="7"/>
      <c r="B657" s="7"/>
      <c r="C657" s="7"/>
      <c r="D657" s="7"/>
      <c r="E657" s="7"/>
      <c r="F657" s="7"/>
      <c r="G657" s="7"/>
      <c r="H657" s="7"/>
      <c r="I657" s="7"/>
      <c r="J657" s="7"/>
      <c r="K657" s="7"/>
      <c r="L657" s="7"/>
      <c r="M657" s="7"/>
      <c r="N657" s="7"/>
    </row>
    <row r="658">
      <c r="A658" s="7"/>
      <c r="B658" s="7"/>
      <c r="C658" s="7"/>
      <c r="D658" s="7"/>
      <c r="E658" s="7"/>
      <c r="F658" s="7"/>
      <c r="G658" s="7"/>
      <c r="H658" s="7"/>
      <c r="I658" s="7"/>
      <c r="J658" s="7"/>
      <c r="K658" s="7"/>
      <c r="L658" s="7"/>
      <c r="M658" s="7"/>
      <c r="N658" s="7"/>
    </row>
    <row r="659">
      <c r="A659" s="7"/>
      <c r="B659" s="7"/>
      <c r="C659" s="7"/>
      <c r="D659" s="7"/>
      <c r="E659" s="7"/>
      <c r="F659" s="7"/>
      <c r="G659" s="7"/>
      <c r="H659" s="7"/>
      <c r="I659" s="7"/>
      <c r="J659" s="7"/>
      <c r="K659" s="7"/>
      <c r="L659" s="7"/>
      <c r="M659" s="7"/>
      <c r="N659" s="7"/>
    </row>
    <row r="660">
      <c r="A660" s="7"/>
      <c r="B660" s="7"/>
      <c r="C660" s="7"/>
      <c r="D660" s="7"/>
      <c r="E660" s="7"/>
      <c r="F660" s="7"/>
      <c r="G660" s="7"/>
      <c r="H660" s="7"/>
      <c r="I660" s="7"/>
      <c r="J660" s="7"/>
      <c r="K660" s="7"/>
      <c r="L660" s="7"/>
      <c r="M660" s="7"/>
      <c r="N660" s="7"/>
    </row>
    <row r="661">
      <c r="A661" s="7"/>
      <c r="B661" s="7"/>
      <c r="C661" s="7"/>
      <c r="D661" s="7"/>
      <c r="E661" s="7"/>
      <c r="F661" s="7"/>
      <c r="G661" s="7"/>
      <c r="H661" s="7"/>
      <c r="I661" s="7"/>
      <c r="J661" s="7"/>
      <c r="K661" s="7"/>
      <c r="L661" s="7"/>
      <c r="M661" s="7"/>
      <c r="N661" s="7"/>
    </row>
    <row r="662">
      <c r="A662" s="7"/>
      <c r="B662" s="7"/>
      <c r="C662" s="7"/>
      <c r="D662" s="7"/>
      <c r="E662" s="7"/>
      <c r="F662" s="7"/>
      <c r="G662" s="7"/>
      <c r="H662" s="7"/>
      <c r="I662" s="7"/>
      <c r="J662" s="7"/>
      <c r="K662" s="7"/>
      <c r="L662" s="7"/>
      <c r="M662" s="7"/>
      <c r="N662" s="7"/>
    </row>
    <row r="663">
      <c r="A663" s="7"/>
      <c r="B663" s="7"/>
      <c r="C663" s="7"/>
      <c r="D663" s="7"/>
      <c r="E663" s="7"/>
      <c r="F663" s="7"/>
      <c r="G663" s="7"/>
      <c r="H663" s="7"/>
      <c r="I663" s="7"/>
      <c r="J663" s="7"/>
      <c r="K663" s="7"/>
      <c r="L663" s="7"/>
      <c r="M663" s="7"/>
      <c r="N663" s="7"/>
    </row>
    <row r="664">
      <c r="A664" s="7"/>
      <c r="B664" s="7"/>
      <c r="C664" s="7"/>
      <c r="D664" s="7"/>
      <c r="E664" s="7"/>
      <c r="F664" s="7"/>
      <c r="G664" s="7"/>
      <c r="H664" s="7"/>
      <c r="I664" s="7"/>
      <c r="J664" s="7"/>
      <c r="K664" s="7"/>
      <c r="L664" s="7"/>
      <c r="M664" s="7"/>
      <c r="N664" s="7"/>
    </row>
    <row r="665">
      <c r="A665" s="7"/>
      <c r="B665" s="7"/>
      <c r="C665" s="7"/>
      <c r="D665" s="7"/>
      <c r="E665" s="7"/>
      <c r="F665" s="7"/>
      <c r="G665" s="7"/>
      <c r="H665" s="7"/>
      <c r="I665" s="7"/>
      <c r="J665" s="7"/>
      <c r="K665" s="7"/>
      <c r="L665" s="7"/>
      <c r="M665" s="7"/>
      <c r="N665" s="7"/>
    </row>
    <row r="666">
      <c r="A666" s="7"/>
      <c r="B666" s="7"/>
      <c r="C666" s="7"/>
      <c r="D666" s="7"/>
      <c r="E666" s="7"/>
      <c r="F666" s="7"/>
      <c r="G666" s="7"/>
      <c r="H666" s="7"/>
      <c r="I666" s="7"/>
      <c r="J666" s="7"/>
      <c r="K666" s="7"/>
      <c r="L666" s="7"/>
      <c r="M666" s="7"/>
      <c r="N666" s="7"/>
    </row>
    <row r="667">
      <c r="A667" s="7"/>
      <c r="B667" s="7"/>
      <c r="C667" s="7"/>
      <c r="D667" s="7"/>
      <c r="E667" s="7"/>
      <c r="F667" s="7"/>
      <c r="G667" s="7"/>
      <c r="H667" s="7"/>
      <c r="I667" s="7"/>
      <c r="J667" s="7"/>
      <c r="K667" s="7"/>
      <c r="L667" s="7"/>
      <c r="M667" s="7"/>
      <c r="N667" s="7"/>
    </row>
    <row r="668">
      <c r="A668" s="7"/>
      <c r="B668" s="7"/>
      <c r="C668" s="7"/>
      <c r="D668" s="7"/>
      <c r="E668" s="7"/>
      <c r="F668" s="7"/>
      <c r="G668" s="7"/>
      <c r="H668" s="7"/>
      <c r="I668" s="7"/>
      <c r="J668" s="7"/>
      <c r="K668" s="7"/>
      <c r="L668" s="7"/>
      <c r="M668" s="7"/>
      <c r="N668" s="7"/>
    </row>
    <row r="669">
      <c r="A669" s="7"/>
      <c r="B669" s="7"/>
      <c r="C669" s="7"/>
      <c r="D669" s="7"/>
      <c r="E669" s="7"/>
      <c r="F669" s="7"/>
      <c r="G669" s="7"/>
      <c r="H669" s="7"/>
      <c r="I669" s="7"/>
      <c r="J669" s="7"/>
      <c r="K669" s="7"/>
      <c r="L669" s="7"/>
      <c r="M669" s="7"/>
      <c r="N669" s="7"/>
    </row>
    <row r="670">
      <c r="A670" s="7"/>
      <c r="B670" s="7"/>
      <c r="C670" s="7"/>
      <c r="D670" s="7"/>
      <c r="E670" s="7"/>
      <c r="F670" s="7"/>
      <c r="G670" s="7"/>
      <c r="H670" s="7"/>
      <c r="I670" s="7"/>
      <c r="J670" s="7"/>
      <c r="K670" s="7"/>
      <c r="L670" s="7"/>
      <c r="M670" s="7"/>
      <c r="N670" s="7"/>
    </row>
    <row r="671">
      <c r="A671" s="7"/>
      <c r="B671" s="7"/>
      <c r="C671" s="7"/>
      <c r="D671" s="7"/>
      <c r="E671" s="7"/>
      <c r="F671" s="7"/>
      <c r="G671" s="7"/>
      <c r="H671" s="7"/>
      <c r="I671" s="7"/>
      <c r="J671" s="7"/>
      <c r="K671" s="7"/>
      <c r="L671" s="7"/>
      <c r="M671" s="7"/>
      <c r="N671" s="7"/>
    </row>
    <row r="672">
      <c r="A672" s="7"/>
      <c r="B672" s="7"/>
      <c r="C672" s="7"/>
      <c r="D672" s="7"/>
      <c r="E672" s="7"/>
      <c r="F672" s="7"/>
      <c r="G672" s="7"/>
      <c r="H672" s="7"/>
      <c r="I672" s="7"/>
      <c r="J672" s="7"/>
      <c r="K672" s="7"/>
      <c r="L672" s="7"/>
      <c r="M672" s="7"/>
      <c r="N672" s="7"/>
    </row>
    <row r="673">
      <c r="A673" s="7"/>
      <c r="B673" s="7"/>
      <c r="C673" s="7"/>
      <c r="D673" s="7"/>
      <c r="E673" s="7"/>
      <c r="F673" s="7"/>
      <c r="G673" s="7"/>
      <c r="H673" s="7"/>
      <c r="I673" s="7"/>
      <c r="J673" s="7"/>
      <c r="K673" s="7"/>
      <c r="L673" s="7"/>
      <c r="M673" s="7"/>
      <c r="N673" s="7"/>
    </row>
    <row r="674">
      <c r="A674" s="7"/>
      <c r="B674" s="7"/>
      <c r="C674" s="7"/>
      <c r="D674" s="7"/>
      <c r="E674" s="7"/>
      <c r="F674" s="7"/>
      <c r="G674" s="7"/>
      <c r="H674" s="7"/>
      <c r="I674" s="7"/>
      <c r="J674" s="7"/>
      <c r="K674" s="7"/>
      <c r="L674" s="7"/>
      <c r="M674" s="7"/>
      <c r="N674" s="7"/>
    </row>
    <row r="675">
      <c r="A675" s="7"/>
      <c r="B675" s="7"/>
      <c r="C675" s="7"/>
      <c r="D675" s="7"/>
      <c r="E675" s="7"/>
      <c r="F675" s="7"/>
      <c r="G675" s="7"/>
      <c r="H675" s="7"/>
      <c r="I675" s="7"/>
      <c r="J675" s="7"/>
      <c r="K675" s="7"/>
      <c r="L675" s="7"/>
      <c r="M675" s="7"/>
      <c r="N675" s="7"/>
    </row>
    <row r="676">
      <c r="A676" s="7"/>
      <c r="B676" s="7"/>
      <c r="C676" s="7"/>
      <c r="D676" s="7"/>
      <c r="E676" s="7"/>
      <c r="F676" s="7"/>
      <c r="G676" s="7"/>
      <c r="H676" s="7"/>
      <c r="I676" s="7"/>
      <c r="J676" s="7"/>
      <c r="K676" s="7"/>
      <c r="L676" s="7"/>
      <c r="M676" s="7"/>
      <c r="N676" s="7"/>
    </row>
    <row r="677">
      <c r="A677" s="7"/>
      <c r="B677" s="7"/>
      <c r="C677" s="7"/>
      <c r="D677" s="7"/>
      <c r="E677" s="7"/>
      <c r="F677" s="7"/>
      <c r="G677" s="7"/>
      <c r="H677" s="7"/>
      <c r="I677" s="7"/>
      <c r="J677" s="7"/>
      <c r="K677" s="7"/>
      <c r="L677" s="7"/>
      <c r="M677" s="7"/>
      <c r="N677" s="7"/>
    </row>
    <row r="678">
      <c r="A678" s="7"/>
      <c r="B678" s="7"/>
      <c r="C678" s="7"/>
      <c r="D678" s="7"/>
      <c r="E678" s="7"/>
      <c r="F678" s="7"/>
      <c r="G678" s="7"/>
      <c r="H678" s="7"/>
      <c r="I678" s="7"/>
      <c r="J678" s="7"/>
      <c r="K678" s="7"/>
      <c r="L678" s="7"/>
      <c r="M678" s="7"/>
      <c r="N678" s="7"/>
    </row>
    <row r="679">
      <c r="A679" s="7"/>
      <c r="B679" s="7"/>
      <c r="C679" s="7"/>
      <c r="D679" s="7"/>
      <c r="E679" s="7"/>
      <c r="F679" s="7"/>
      <c r="G679" s="7"/>
      <c r="H679" s="7"/>
      <c r="I679" s="7"/>
      <c r="J679" s="7"/>
      <c r="K679" s="7"/>
      <c r="L679" s="7"/>
      <c r="M679" s="7"/>
      <c r="N679" s="7"/>
    </row>
    <row r="680">
      <c r="A680" s="7"/>
      <c r="B680" s="7"/>
      <c r="C680" s="7"/>
      <c r="D680" s="7"/>
      <c r="E680" s="7"/>
      <c r="F680" s="7"/>
      <c r="G680" s="7"/>
      <c r="H680" s="7"/>
      <c r="I680" s="7"/>
      <c r="J680" s="7"/>
      <c r="K680" s="7"/>
      <c r="L680" s="7"/>
      <c r="M680" s="7"/>
      <c r="N680" s="7"/>
    </row>
    <row r="681">
      <c r="A681" s="7"/>
      <c r="B681" s="7"/>
      <c r="C681" s="7"/>
      <c r="D681" s="7"/>
      <c r="E681" s="7"/>
      <c r="F681" s="7"/>
      <c r="G681" s="7"/>
      <c r="H681" s="7"/>
      <c r="I681" s="7"/>
      <c r="J681" s="7"/>
      <c r="K681" s="7"/>
      <c r="L681" s="7"/>
      <c r="M681" s="7"/>
      <c r="N681" s="7"/>
    </row>
    <row r="682">
      <c r="A682" s="7"/>
      <c r="B682" s="7"/>
      <c r="C682" s="7"/>
      <c r="D682" s="7"/>
      <c r="E682" s="7"/>
      <c r="F682" s="7"/>
      <c r="G682" s="7"/>
      <c r="H682" s="7"/>
      <c r="I682" s="7"/>
      <c r="J682" s="7"/>
      <c r="K682" s="7"/>
      <c r="L682" s="7"/>
      <c r="M682" s="7"/>
      <c r="N682" s="7"/>
    </row>
    <row r="683">
      <c r="A683" s="7"/>
      <c r="B683" s="7"/>
      <c r="C683" s="7"/>
      <c r="D683" s="7"/>
      <c r="E683" s="7"/>
      <c r="F683" s="7"/>
      <c r="G683" s="7"/>
      <c r="H683" s="7"/>
      <c r="I683" s="7"/>
      <c r="J683" s="7"/>
      <c r="K683" s="7"/>
      <c r="L683" s="7"/>
      <c r="M683" s="7"/>
      <c r="N683" s="7"/>
    </row>
    <row r="684">
      <c r="A684" s="7"/>
      <c r="B684" s="7"/>
      <c r="C684" s="7"/>
      <c r="D684" s="7"/>
      <c r="E684" s="7"/>
      <c r="F684" s="7"/>
      <c r="G684" s="7"/>
      <c r="H684" s="7"/>
      <c r="I684" s="7"/>
      <c r="J684" s="7"/>
      <c r="K684" s="7"/>
      <c r="L684" s="7"/>
      <c r="M684" s="7"/>
      <c r="N684" s="7"/>
    </row>
    <row r="685">
      <c r="A685" s="7"/>
      <c r="B685" s="7"/>
      <c r="C685" s="7"/>
      <c r="D685" s="7"/>
      <c r="E685" s="7"/>
      <c r="F685" s="7"/>
      <c r="G685" s="7"/>
      <c r="H685" s="7"/>
      <c r="I685" s="7"/>
      <c r="J685" s="7"/>
      <c r="K685" s="7"/>
      <c r="L685" s="7"/>
      <c r="M685" s="7"/>
      <c r="N685" s="7"/>
    </row>
    <row r="686">
      <c r="A686" s="7"/>
      <c r="B686" s="7"/>
      <c r="C686" s="7"/>
      <c r="D686" s="7"/>
      <c r="E686" s="7"/>
      <c r="F686" s="7"/>
      <c r="G686" s="7"/>
      <c r="H686" s="7"/>
      <c r="I686" s="7"/>
      <c r="J686" s="7"/>
      <c r="K686" s="7"/>
      <c r="L686" s="7"/>
      <c r="M686" s="7"/>
      <c r="N686" s="7"/>
    </row>
    <row r="687">
      <c r="A687" s="7"/>
      <c r="B687" s="7"/>
      <c r="C687" s="7"/>
      <c r="D687" s="7"/>
      <c r="E687" s="7"/>
      <c r="F687" s="7"/>
      <c r="G687" s="7"/>
      <c r="H687" s="7"/>
      <c r="I687" s="7"/>
      <c r="J687" s="7"/>
      <c r="K687" s="7"/>
      <c r="L687" s="7"/>
      <c r="M687" s="7"/>
      <c r="N687" s="7"/>
    </row>
    <row r="688">
      <c r="A688" s="7"/>
      <c r="B688" s="7"/>
      <c r="C688" s="7"/>
      <c r="D688" s="7"/>
      <c r="E688" s="7"/>
      <c r="F688" s="7"/>
      <c r="G688" s="7"/>
      <c r="H688" s="7"/>
      <c r="I688" s="7"/>
      <c r="J688" s="7"/>
      <c r="K688" s="7"/>
      <c r="L688" s="7"/>
      <c r="M688" s="7"/>
      <c r="N688" s="7"/>
    </row>
    <row r="689">
      <c r="A689" s="7"/>
      <c r="B689" s="7"/>
      <c r="C689" s="7"/>
      <c r="D689" s="7"/>
      <c r="E689" s="7"/>
      <c r="F689" s="7"/>
      <c r="G689" s="7"/>
      <c r="H689" s="7"/>
      <c r="I689" s="7"/>
      <c r="J689" s="7"/>
      <c r="K689" s="7"/>
      <c r="L689" s="7"/>
      <c r="M689" s="7"/>
      <c r="N689" s="7"/>
    </row>
    <row r="690">
      <c r="A690" s="7"/>
      <c r="B690" s="7"/>
      <c r="C690" s="7"/>
      <c r="D690" s="7"/>
      <c r="E690" s="7"/>
      <c r="F690" s="7"/>
      <c r="G690" s="7"/>
      <c r="H690" s="7"/>
      <c r="I690" s="7"/>
      <c r="J690" s="7"/>
      <c r="K690" s="7"/>
      <c r="L690" s="7"/>
      <c r="M690" s="7"/>
      <c r="N690" s="7"/>
    </row>
    <row r="691">
      <c r="A691" s="7"/>
      <c r="B691" s="7"/>
      <c r="C691" s="7"/>
      <c r="D691" s="7"/>
      <c r="E691" s="7"/>
      <c r="F691" s="7"/>
      <c r="G691" s="7"/>
      <c r="H691" s="7"/>
      <c r="I691" s="7"/>
      <c r="J691" s="7"/>
      <c r="K691" s="7"/>
      <c r="L691" s="7"/>
      <c r="M691" s="7"/>
      <c r="N691" s="7"/>
    </row>
    <row r="692">
      <c r="A692" s="7"/>
      <c r="B692" s="7"/>
      <c r="C692" s="7"/>
      <c r="D692" s="7"/>
      <c r="E692" s="7"/>
      <c r="F692" s="7"/>
      <c r="G692" s="7"/>
      <c r="H692" s="7"/>
      <c r="I692" s="7"/>
      <c r="J692" s="7"/>
      <c r="K692" s="7"/>
      <c r="L692" s="7"/>
      <c r="M692" s="7"/>
      <c r="N692" s="7"/>
    </row>
    <row r="693">
      <c r="A693" s="7"/>
      <c r="B693" s="7"/>
      <c r="C693" s="7"/>
      <c r="D693" s="7"/>
      <c r="E693" s="7"/>
      <c r="F693" s="7"/>
      <c r="G693" s="7"/>
      <c r="H693" s="7"/>
      <c r="I693" s="7"/>
      <c r="J693" s="7"/>
      <c r="K693" s="7"/>
      <c r="L693" s="7"/>
      <c r="M693" s="7"/>
      <c r="N693" s="7"/>
    </row>
    <row r="694">
      <c r="A694" s="7"/>
      <c r="B694" s="7"/>
      <c r="C694" s="7"/>
      <c r="D694" s="7"/>
      <c r="E694" s="7"/>
      <c r="F694" s="7"/>
      <c r="G694" s="7"/>
      <c r="H694" s="7"/>
      <c r="I694" s="7"/>
      <c r="J694" s="7"/>
      <c r="K694" s="7"/>
      <c r="L694" s="7"/>
      <c r="M694" s="7"/>
      <c r="N694" s="7"/>
    </row>
    <row r="695">
      <c r="A695" s="7"/>
      <c r="B695" s="7"/>
      <c r="C695" s="7"/>
      <c r="D695" s="7"/>
      <c r="E695" s="7"/>
      <c r="F695" s="7"/>
      <c r="G695" s="7"/>
      <c r="H695" s="7"/>
      <c r="I695" s="7"/>
      <c r="J695" s="7"/>
      <c r="K695" s="7"/>
      <c r="L695" s="7"/>
      <c r="M695" s="7"/>
      <c r="N695" s="7"/>
    </row>
    <row r="696">
      <c r="A696" s="7"/>
      <c r="B696" s="7"/>
      <c r="C696" s="7"/>
      <c r="D696" s="7"/>
      <c r="E696" s="7"/>
      <c r="F696" s="7"/>
      <c r="G696" s="7"/>
      <c r="H696" s="7"/>
      <c r="I696" s="7"/>
      <c r="J696" s="7"/>
      <c r="K696" s="7"/>
      <c r="L696" s="7"/>
      <c r="M696" s="7"/>
      <c r="N696" s="7"/>
    </row>
    <row r="697">
      <c r="A697" s="7"/>
      <c r="B697" s="7"/>
      <c r="C697" s="7"/>
      <c r="D697" s="7"/>
      <c r="E697" s="7"/>
      <c r="F697" s="7"/>
      <c r="G697" s="7"/>
      <c r="H697" s="7"/>
      <c r="I697" s="7"/>
      <c r="J697" s="7"/>
      <c r="K697" s="7"/>
      <c r="L697" s="7"/>
      <c r="M697" s="7"/>
      <c r="N697" s="7"/>
    </row>
    <row r="698">
      <c r="A698" s="7"/>
      <c r="B698" s="7"/>
      <c r="C698" s="7"/>
      <c r="D698" s="7"/>
      <c r="E698" s="7"/>
      <c r="F698" s="7"/>
      <c r="G698" s="7"/>
      <c r="H698" s="7"/>
      <c r="I698" s="7"/>
      <c r="J698" s="7"/>
      <c r="K698" s="7"/>
      <c r="L698" s="7"/>
      <c r="M698" s="7"/>
      <c r="N698" s="7"/>
    </row>
    <row r="699">
      <c r="A699" s="7"/>
      <c r="B699" s="7"/>
      <c r="C699" s="7"/>
      <c r="D699" s="7"/>
      <c r="E699" s="7"/>
      <c r="F699" s="7"/>
      <c r="G699" s="7"/>
      <c r="H699" s="7"/>
      <c r="I699" s="7"/>
      <c r="J699" s="7"/>
      <c r="K699" s="7"/>
      <c r="L699" s="7"/>
      <c r="M699" s="7"/>
      <c r="N699" s="7"/>
    </row>
    <row r="700">
      <c r="A700" s="7"/>
      <c r="B700" s="7"/>
      <c r="C700" s="7"/>
      <c r="D700" s="7"/>
      <c r="E700" s="7"/>
      <c r="F700" s="7"/>
      <c r="G700" s="7"/>
      <c r="H700" s="7"/>
      <c r="I700" s="7"/>
      <c r="J700" s="7"/>
      <c r="K700" s="7"/>
      <c r="L700" s="7"/>
      <c r="M700" s="7"/>
      <c r="N700" s="7"/>
    </row>
    <row r="701">
      <c r="A701" s="7"/>
      <c r="B701" s="7"/>
      <c r="C701" s="7"/>
      <c r="D701" s="7"/>
      <c r="E701" s="7"/>
      <c r="F701" s="7"/>
      <c r="G701" s="7"/>
      <c r="H701" s="7"/>
      <c r="I701" s="7"/>
      <c r="J701" s="7"/>
      <c r="K701" s="7"/>
      <c r="L701" s="7"/>
      <c r="M701" s="7"/>
      <c r="N701" s="7"/>
    </row>
    <row r="702">
      <c r="A702" s="7"/>
      <c r="B702" s="7"/>
      <c r="C702" s="7"/>
      <c r="D702" s="7"/>
      <c r="E702" s="7"/>
      <c r="F702" s="7"/>
      <c r="G702" s="7"/>
      <c r="H702" s="7"/>
      <c r="I702" s="7"/>
      <c r="J702" s="7"/>
      <c r="K702" s="7"/>
      <c r="L702" s="7"/>
      <c r="M702" s="7"/>
      <c r="N702" s="7"/>
    </row>
    <row r="703">
      <c r="A703" s="7"/>
      <c r="B703" s="7"/>
      <c r="C703" s="7"/>
      <c r="D703" s="7"/>
      <c r="E703" s="7"/>
      <c r="F703" s="7"/>
      <c r="G703" s="7"/>
      <c r="H703" s="7"/>
      <c r="I703" s="7"/>
      <c r="J703" s="7"/>
      <c r="K703" s="7"/>
      <c r="L703" s="7"/>
      <c r="M703" s="7"/>
      <c r="N703" s="7"/>
    </row>
    <row r="704">
      <c r="A704" s="7"/>
      <c r="B704" s="7"/>
      <c r="C704" s="7"/>
      <c r="D704" s="7"/>
      <c r="E704" s="7"/>
      <c r="F704" s="7"/>
      <c r="G704" s="7"/>
      <c r="H704" s="7"/>
      <c r="I704" s="7"/>
      <c r="J704" s="7"/>
      <c r="K704" s="7"/>
      <c r="L704" s="7"/>
      <c r="M704" s="7"/>
      <c r="N704" s="7"/>
    </row>
    <row r="705">
      <c r="A705" s="7"/>
      <c r="B705" s="7"/>
      <c r="C705" s="7"/>
      <c r="D705" s="7"/>
      <c r="E705" s="7"/>
      <c r="F705" s="7"/>
      <c r="G705" s="7"/>
      <c r="H705" s="7"/>
      <c r="I705" s="7"/>
      <c r="J705" s="7"/>
      <c r="K705" s="7"/>
      <c r="L705" s="7"/>
      <c r="M705" s="7"/>
      <c r="N705" s="7"/>
    </row>
    <row r="706">
      <c r="A706" s="7"/>
      <c r="B706" s="7"/>
      <c r="C706" s="7"/>
      <c r="D706" s="7"/>
      <c r="E706" s="7"/>
      <c r="F706" s="7"/>
      <c r="G706" s="7"/>
      <c r="H706" s="7"/>
      <c r="I706" s="7"/>
      <c r="J706" s="7"/>
      <c r="K706" s="7"/>
      <c r="L706" s="7"/>
      <c r="M706" s="7"/>
      <c r="N706" s="7"/>
    </row>
    <row r="707">
      <c r="A707" s="7"/>
      <c r="B707" s="7"/>
      <c r="C707" s="7"/>
      <c r="D707" s="7"/>
      <c r="E707" s="7"/>
      <c r="F707" s="7"/>
      <c r="G707" s="7"/>
      <c r="H707" s="7"/>
      <c r="I707" s="7"/>
      <c r="J707" s="7"/>
      <c r="K707" s="7"/>
      <c r="L707" s="7"/>
      <c r="M707" s="7"/>
      <c r="N707" s="7"/>
    </row>
    <row r="708">
      <c r="A708" s="7"/>
      <c r="B708" s="7"/>
      <c r="C708" s="7"/>
      <c r="D708" s="7"/>
      <c r="E708" s="7"/>
      <c r="F708" s="7"/>
      <c r="G708" s="7"/>
      <c r="H708" s="7"/>
      <c r="I708" s="7"/>
      <c r="J708" s="7"/>
      <c r="K708" s="7"/>
      <c r="L708" s="7"/>
      <c r="M708" s="7"/>
      <c r="N708" s="7"/>
    </row>
    <row r="709">
      <c r="A709" s="7"/>
      <c r="B709" s="7"/>
      <c r="C709" s="7"/>
      <c r="D709" s="7"/>
      <c r="E709" s="7"/>
      <c r="F709" s="7"/>
      <c r="G709" s="7"/>
      <c r="H709" s="7"/>
      <c r="I709" s="7"/>
      <c r="J709" s="7"/>
      <c r="K709" s="7"/>
      <c r="L709" s="7"/>
      <c r="M709" s="7"/>
      <c r="N709" s="7"/>
    </row>
    <row r="710">
      <c r="A710" s="7"/>
      <c r="B710" s="7"/>
      <c r="C710" s="7"/>
      <c r="D710" s="7"/>
      <c r="E710" s="7"/>
      <c r="F710" s="7"/>
      <c r="G710" s="7"/>
      <c r="H710" s="7"/>
      <c r="I710" s="7"/>
      <c r="J710" s="7"/>
      <c r="K710" s="7"/>
      <c r="L710" s="7"/>
      <c r="M710" s="7"/>
      <c r="N710" s="7"/>
    </row>
    <row r="711">
      <c r="A711" s="7"/>
      <c r="B711" s="7"/>
      <c r="C711" s="7"/>
      <c r="D711" s="7"/>
      <c r="E711" s="7"/>
      <c r="F711" s="7"/>
      <c r="G711" s="7"/>
      <c r="H711" s="7"/>
      <c r="I711" s="7"/>
      <c r="J711" s="7"/>
      <c r="K711" s="7"/>
      <c r="L711" s="7"/>
      <c r="M711" s="7"/>
      <c r="N711" s="7"/>
    </row>
    <row r="712">
      <c r="A712" s="7"/>
      <c r="B712" s="7"/>
      <c r="C712" s="7"/>
      <c r="D712" s="7"/>
      <c r="E712" s="7"/>
      <c r="F712" s="7"/>
      <c r="G712" s="7"/>
      <c r="H712" s="7"/>
      <c r="I712" s="7"/>
      <c r="J712" s="7"/>
      <c r="K712" s="7"/>
      <c r="L712" s="7"/>
      <c r="M712" s="7"/>
      <c r="N712" s="7"/>
    </row>
    <row r="713">
      <c r="A713" s="7"/>
      <c r="B713" s="7"/>
      <c r="C713" s="7"/>
      <c r="D713" s="7"/>
      <c r="E713" s="7"/>
      <c r="F713" s="7"/>
      <c r="G713" s="7"/>
      <c r="H713" s="7"/>
      <c r="I713" s="7"/>
      <c r="J713" s="7"/>
      <c r="K713" s="7"/>
      <c r="L713" s="7"/>
      <c r="M713" s="7"/>
      <c r="N713" s="7"/>
    </row>
    <row r="714">
      <c r="A714" s="7"/>
      <c r="B714" s="7"/>
      <c r="C714" s="7"/>
      <c r="D714" s="7"/>
      <c r="E714" s="7"/>
      <c r="F714" s="7"/>
      <c r="G714" s="7"/>
      <c r="H714" s="7"/>
      <c r="I714" s="7"/>
      <c r="J714" s="7"/>
      <c r="K714" s="7"/>
      <c r="L714" s="7"/>
      <c r="M714" s="7"/>
      <c r="N714" s="7"/>
    </row>
    <row r="715">
      <c r="A715" s="7"/>
      <c r="B715" s="7"/>
      <c r="C715" s="7"/>
      <c r="D715" s="7"/>
      <c r="E715" s="7"/>
      <c r="F715" s="7"/>
      <c r="G715" s="7"/>
      <c r="H715" s="7"/>
      <c r="I715" s="7"/>
      <c r="J715" s="7"/>
      <c r="K715" s="7"/>
      <c r="L715" s="7"/>
      <c r="M715" s="7"/>
      <c r="N715" s="7"/>
    </row>
    <row r="716">
      <c r="A716" s="7"/>
      <c r="B716" s="7"/>
      <c r="C716" s="7"/>
      <c r="D716" s="7"/>
      <c r="E716" s="7"/>
      <c r="F716" s="7"/>
      <c r="G716" s="7"/>
      <c r="H716" s="7"/>
      <c r="I716" s="7"/>
      <c r="J716" s="7"/>
      <c r="K716" s="7"/>
      <c r="L716" s="7"/>
      <c r="M716" s="7"/>
      <c r="N716" s="7"/>
    </row>
    <row r="717">
      <c r="A717" s="7"/>
      <c r="B717" s="7"/>
      <c r="C717" s="7"/>
      <c r="D717" s="7"/>
      <c r="E717" s="7"/>
      <c r="F717" s="7"/>
      <c r="G717" s="7"/>
      <c r="H717" s="7"/>
      <c r="I717" s="7"/>
      <c r="J717" s="7"/>
      <c r="K717" s="7"/>
      <c r="L717" s="7"/>
      <c r="M717" s="7"/>
      <c r="N717" s="7"/>
    </row>
    <row r="718">
      <c r="A718" s="7"/>
      <c r="B718" s="7"/>
      <c r="C718" s="7"/>
      <c r="D718" s="7"/>
      <c r="E718" s="7"/>
      <c r="F718" s="7"/>
      <c r="G718" s="7"/>
      <c r="H718" s="7"/>
      <c r="I718" s="7"/>
      <c r="J718" s="7"/>
      <c r="K718" s="7"/>
      <c r="L718" s="7"/>
      <c r="M718" s="7"/>
      <c r="N718" s="7"/>
    </row>
    <row r="719">
      <c r="A719" s="7"/>
      <c r="B719" s="7"/>
      <c r="C719" s="7"/>
      <c r="D719" s="7"/>
      <c r="E719" s="7"/>
      <c r="F719" s="7"/>
      <c r="G719" s="7"/>
      <c r="H719" s="7"/>
      <c r="I719" s="7"/>
      <c r="J719" s="7"/>
      <c r="K719" s="7"/>
      <c r="L719" s="7"/>
      <c r="M719" s="7"/>
      <c r="N719" s="7"/>
    </row>
    <row r="720">
      <c r="A720" s="7"/>
      <c r="B720" s="7"/>
      <c r="C720" s="7"/>
      <c r="D720" s="7"/>
      <c r="E720" s="7"/>
      <c r="F720" s="7"/>
      <c r="G720" s="7"/>
      <c r="H720" s="7"/>
      <c r="I720" s="7"/>
      <c r="J720" s="7"/>
      <c r="K720" s="7"/>
      <c r="L720" s="7"/>
      <c r="M720" s="7"/>
      <c r="N720" s="7"/>
    </row>
    <row r="721">
      <c r="A721" s="7"/>
      <c r="B721" s="7"/>
      <c r="C721" s="7"/>
      <c r="D721" s="7"/>
      <c r="E721" s="7"/>
      <c r="F721" s="7"/>
      <c r="G721" s="7"/>
      <c r="H721" s="7"/>
      <c r="I721" s="7"/>
      <c r="J721" s="7"/>
      <c r="K721" s="7"/>
      <c r="L721" s="7"/>
      <c r="M721" s="7"/>
      <c r="N721" s="7"/>
    </row>
    <row r="722">
      <c r="A722" s="7"/>
      <c r="B722" s="7"/>
      <c r="C722" s="7"/>
      <c r="D722" s="7"/>
      <c r="E722" s="7"/>
      <c r="F722" s="7"/>
      <c r="G722" s="7"/>
      <c r="H722" s="7"/>
      <c r="I722" s="7"/>
      <c r="J722" s="7"/>
      <c r="K722" s="7"/>
      <c r="L722" s="7"/>
      <c r="M722" s="7"/>
      <c r="N722" s="7"/>
    </row>
    <row r="723">
      <c r="A723" s="7"/>
      <c r="B723" s="7"/>
      <c r="C723" s="7"/>
      <c r="D723" s="7"/>
      <c r="E723" s="7"/>
      <c r="F723" s="7"/>
      <c r="G723" s="7"/>
      <c r="H723" s="7"/>
      <c r="I723" s="7"/>
      <c r="J723" s="7"/>
      <c r="K723" s="7"/>
      <c r="L723" s="7"/>
      <c r="M723" s="7"/>
      <c r="N723" s="7"/>
    </row>
    <row r="724">
      <c r="A724" s="7"/>
      <c r="B724" s="7"/>
      <c r="C724" s="7"/>
      <c r="D724" s="7"/>
      <c r="E724" s="7"/>
      <c r="F724" s="7"/>
      <c r="G724" s="7"/>
      <c r="H724" s="7"/>
      <c r="I724" s="7"/>
      <c r="J724" s="7"/>
      <c r="K724" s="7"/>
      <c r="L724" s="7"/>
      <c r="M724" s="7"/>
      <c r="N724" s="7"/>
    </row>
    <row r="725">
      <c r="A725" s="7"/>
      <c r="B725" s="7"/>
      <c r="C725" s="7"/>
      <c r="D725" s="7"/>
      <c r="E725" s="7"/>
      <c r="F725" s="7"/>
      <c r="G725" s="7"/>
      <c r="H725" s="7"/>
      <c r="I725" s="7"/>
      <c r="J725" s="7"/>
      <c r="K725" s="7"/>
      <c r="L725" s="7"/>
      <c r="M725" s="7"/>
      <c r="N725" s="7"/>
    </row>
    <row r="726">
      <c r="A726" s="7"/>
      <c r="B726" s="7"/>
      <c r="C726" s="7"/>
      <c r="D726" s="7"/>
      <c r="E726" s="7"/>
      <c r="F726" s="7"/>
      <c r="G726" s="7"/>
      <c r="H726" s="7"/>
      <c r="I726" s="7"/>
      <c r="J726" s="7"/>
      <c r="K726" s="7"/>
      <c r="L726" s="7"/>
      <c r="M726" s="7"/>
      <c r="N726" s="7"/>
    </row>
    <row r="727">
      <c r="A727" s="7"/>
      <c r="B727" s="7"/>
      <c r="C727" s="7"/>
      <c r="D727" s="7"/>
      <c r="E727" s="7"/>
      <c r="F727" s="7"/>
      <c r="G727" s="7"/>
      <c r="H727" s="7"/>
      <c r="I727" s="7"/>
      <c r="J727" s="7"/>
      <c r="K727" s="7"/>
      <c r="L727" s="7"/>
      <c r="M727" s="7"/>
      <c r="N727" s="7"/>
    </row>
    <row r="728">
      <c r="A728" s="7"/>
      <c r="B728" s="7"/>
      <c r="C728" s="7"/>
      <c r="D728" s="7"/>
      <c r="E728" s="7"/>
      <c r="F728" s="7"/>
      <c r="G728" s="7"/>
      <c r="H728" s="7"/>
      <c r="I728" s="7"/>
      <c r="J728" s="7"/>
      <c r="K728" s="7"/>
      <c r="L728" s="7"/>
      <c r="M728" s="7"/>
      <c r="N728" s="7"/>
    </row>
    <row r="729">
      <c r="A729" s="7"/>
      <c r="B729" s="7"/>
      <c r="C729" s="7"/>
      <c r="D729" s="7"/>
      <c r="E729" s="7"/>
      <c r="F729" s="7"/>
      <c r="G729" s="7"/>
      <c r="H729" s="7"/>
      <c r="I729" s="7"/>
      <c r="J729" s="7"/>
      <c r="K729" s="7"/>
      <c r="L729" s="7"/>
      <c r="M729" s="7"/>
      <c r="N729" s="7"/>
    </row>
    <row r="730">
      <c r="A730" s="7"/>
      <c r="B730" s="7"/>
      <c r="C730" s="7"/>
      <c r="D730" s="7"/>
      <c r="E730" s="7"/>
      <c r="F730" s="7"/>
      <c r="G730" s="7"/>
      <c r="H730" s="7"/>
      <c r="I730" s="7"/>
      <c r="J730" s="7"/>
      <c r="K730" s="7"/>
      <c r="L730" s="7"/>
      <c r="M730" s="7"/>
      <c r="N730" s="7"/>
    </row>
    <row r="731">
      <c r="A731" s="7"/>
      <c r="B731" s="7"/>
      <c r="C731" s="7"/>
      <c r="D731" s="7"/>
      <c r="E731" s="7"/>
      <c r="F731" s="7"/>
      <c r="G731" s="7"/>
      <c r="H731" s="7"/>
      <c r="I731" s="7"/>
      <c r="J731" s="7"/>
      <c r="K731" s="7"/>
      <c r="L731" s="7"/>
      <c r="M731" s="7"/>
      <c r="N731" s="7"/>
    </row>
    <row r="732">
      <c r="A732" s="7"/>
      <c r="B732" s="7"/>
      <c r="C732" s="7"/>
      <c r="D732" s="7"/>
      <c r="E732" s="7"/>
      <c r="F732" s="7"/>
      <c r="G732" s="7"/>
      <c r="H732" s="7"/>
      <c r="I732" s="7"/>
      <c r="J732" s="7"/>
      <c r="K732" s="7"/>
      <c r="L732" s="7"/>
      <c r="M732" s="7"/>
      <c r="N732" s="7"/>
    </row>
    <row r="733">
      <c r="A733" s="7"/>
      <c r="B733" s="7"/>
      <c r="C733" s="7"/>
      <c r="D733" s="7"/>
      <c r="E733" s="7"/>
      <c r="F733" s="7"/>
      <c r="G733" s="7"/>
      <c r="H733" s="7"/>
      <c r="I733" s="7"/>
      <c r="J733" s="7"/>
      <c r="K733" s="7"/>
      <c r="L733" s="7"/>
      <c r="M733" s="7"/>
      <c r="N733" s="7"/>
    </row>
    <row r="734">
      <c r="A734" s="7"/>
      <c r="B734" s="7"/>
      <c r="C734" s="7"/>
      <c r="D734" s="7"/>
      <c r="E734" s="7"/>
      <c r="F734" s="7"/>
      <c r="G734" s="7"/>
      <c r="H734" s="7"/>
      <c r="I734" s="7"/>
      <c r="J734" s="7"/>
      <c r="K734" s="7"/>
      <c r="L734" s="7"/>
      <c r="M734" s="7"/>
      <c r="N734" s="7"/>
    </row>
    <row r="735">
      <c r="A735" s="7"/>
      <c r="B735" s="7"/>
      <c r="C735" s="7"/>
      <c r="D735" s="7"/>
      <c r="E735" s="7"/>
      <c r="F735" s="7"/>
      <c r="G735" s="7"/>
      <c r="H735" s="7"/>
      <c r="I735" s="7"/>
      <c r="J735" s="7"/>
      <c r="K735" s="7"/>
      <c r="L735" s="7"/>
      <c r="M735" s="7"/>
      <c r="N735" s="7"/>
    </row>
    <row r="736">
      <c r="A736" s="7"/>
      <c r="B736" s="7"/>
      <c r="C736" s="7"/>
      <c r="D736" s="7"/>
      <c r="E736" s="7"/>
      <c r="F736" s="7"/>
      <c r="G736" s="7"/>
      <c r="H736" s="7"/>
      <c r="I736" s="7"/>
      <c r="J736" s="7"/>
      <c r="K736" s="7"/>
      <c r="L736" s="7"/>
      <c r="M736" s="7"/>
      <c r="N736" s="7"/>
    </row>
    <row r="737">
      <c r="A737" s="7"/>
      <c r="B737" s="7"/>
      <c r="C737" s="7"/>
      <c r="D737" s="7"/>
      <c r="E737" s="7"/>
      <c r="F737" s="7"/>
      <c r="G737" s="7"/>
      <c r="H737" s="7"/>
      <c r="I737" s="7"/>
      <c r="J737" s="7"/>
      <c r="K737" s="7"/>
      <c r="L737" s="7"/>
      <c r="M737" s="7"/>
      <c r="N737" s="7"/>
    </row>
    <row r="738">
      <c r="A738" s="7"/>
      <c r="B738" s="7"/>
      <c r="C738" s="7"/>
      <c r="D738" s="7"/>
      <c r="E738" s="7"/>
      <c r="F738" s="7"/>
      <c r="G738" s="7"/>
      <c r="H738" s="7"/>
      <c r="I738" s="7"/>
      <c r="J738" s="7"/>
      <c r="K738" s="7"/>
      <c r="L738" s="7"/>
      <c r="M738" s="7"/>
      <c r="N738" s="7"/>
    </row>
    <row r="739">
      <c r="A739" s="7"/>
      <c r="B739" s="7"/>
      <c r="C739" s="7"/>
      <c r="D739" s="7"/>
      <c r="E739" s="7"/>
      <c r="F739" s="7"/>
      <c r="G739" s="7"/>
      <c r="H739" s="7"/>
      <c r="I739" s="7"/>
      <c r="J739" s="7"/>
      <c r="K739" s="7"/>
      <c r="L739" s="7"/>
      <c r="M739" s="7"/>
      <c r="N739" s="7"/>
    </row>
    <row r="740">
      <c r="A740" s="7"/>
      <c r="B740" s="7"/>
      <c r="C740" s="7"/>
      <c r="D740" s="7"/>
      <c r="E740" s="7"/>
      <c r="F740" s="7"/>
      <c r="G740" s="7"/>
      <c r="H740" s="7"/>
      <c r="I740" s="7"/>
      <c r="J740" s="7"/>
      <c r="K740" s="7"/>
      <c r="L740" s="7"/>
      <c r="M740" s="7"/>
      <c r="N740" s="7"/>
    </row>
    <row r="741">
      <c r="A741" s="7"/>
      <c r="B741" s="7"/>
      <c r="C741" s="7"/>
      <c r="D741" s="7"/>
      <c r="E741" s="7"/>
      <c r="F741" s="7"/>
      <c r="G741" s="7"/>
      <c r="H741" s="7"/>
      <c r="I741" s="7"/>
      <c r="J741" s="7"/>
      <c r="K741" s="7"/>
      <c r="L741" s="7"/>
      <c r="M741" s="7"/>
      <c r="N741" s="7"/>
    </row>
    <row r="742">
      <c r="A742" s="7"/>
      <c r="B742" s="7"/>
      <c r="C742" s="7"/>
      <c r="D742" s="7"/>
      <c r="E742" s="7"/>
      <c r="F742" s="7"/>
      <c r="G742" s="7"/>
      <c r="H742" s="7"/>
      <c r="I742" s="7"/>
      <c r="J742" s="7"/>
      <c r="K742" s="7"/>
      <c r="L742" s="7"/>
      <c r="M742" s="7"/>
      <c r="N742" s="7"/>
    </row>
    <row r="743">
      <c r="A743" s="7"/>
      <c r="B743" s="7"/>
      <c r="C743" s="7"/>
      <c r="D743" s="7"/>
      <c r="E743" s="7"/>
      <c r="F743" s="7"/>
      <c r="G743" s="7"/>
      <c r="H743" s="7"/>
      <c r="I743" s="7"/>
      <c r="J743" s="7"/>
      <c r="K743" s="7"/>
      <c r="L743" s="7"/>
      <c r="M743" s="7"/>
      <c r="N743" s="7"/>
    </row>
    <row r="744">
      <c r="A744" s="7"/>
      <c r="B744" s="7"/>
      <c r="C744" s="7"/>
      <c r="D744" s="7"/>
      <c r="E744" s="7"/>
      <c r="F744" s="7"/>
      <c r="G744" s="7"/>
      <c r="H744" s="7"/>
      <c r="I744" s="7"/>
      <c r="J744" s="7"/>
      <c r="K744" s="7"/>
      <c r="L744" s="7"/>
      <c r="M744" s="7"/>
      <c r="N744" s="7"/>
    </row>
    <row r="745">
      <c r="A745" s="7"/>
      <c r="B745" s="7"/>
      <c r="C745" s="7"/>
      <c r="D745" s="7"/>
      <c r="E745" s="7"/>
      <c r="F745" s="7"/>
      <c r="G745" s="7"/>
      <c r="H745" s="7"/>
      <c r="I745" s="7"/>
      <c r="J745" s="7"/>
      <c r="K745" s="7"/>
      <c r="L745" s="7"/>
      <c r="M745" s="7"/>
      <c r="N745" s="7"/>
    </row>
    <row r="746">
      <c r="A746" s="7"/>
      <c r="B746" s="7"/>
      <c r="C746" s="7"/>
      <c r="D746" s="7"/>
      <c r="E746" s="7"/>
      <c r="F746" s="7"/>
      <c r="G746" s="7"/>
      <c r="H746" s="7"/>
      <c r="I746" s="7"/>
      <c r="J746" s="7"/>
      <c r="K746" s="7"/>
      <c r="L746" s="7"/>
      <c r="M746" s="7"/>
      <c r="N746" s="7"/>
    </row>
    <row r="747">
      <c r="A747" s="7"/>
      <c r="B747" s="7"/>
      <c r="C747" s="7"/>
      <c r="D747" s="7"/>
      <c r="E747" s="7"/>
      <c r="F747" s="7"/>
      <c r="G747" s="7"/>
      <c r="H747" s="7"/>
      <c r="I747" s="7"/>
      <c r="J747" s="7"/>
      <c r="K747" s="7"/>
      <c r="L747" s="7"/>
      <c r="M747" s="7"/>
      <c r="N747" s="7"/>
    </row>
    <row r="748">
      <c r="A748" s="7"/>
      <c r="B748" s="7"/>
      <c r="C748" s="7"/>
      <c r="D748" s="7"/>
      <c r="E748" s="7"/>
      <c r="F748" s="7"/>
      <c r="G748" s="7"/>
      <c r="H748" s="7"/>
      <c r="I748" s="7"/>
      <c r="J748" s="7"/>
      <c r="K748" s="7"/>
      <c r="L748" s="7"/>
      <c r="M748" s="7"/>
      <c r="N748" s="7"/>
    </row>
    <row r="749">
      <c r="A749" s="7"/>
      <c r="B749" s="7"/>
      <c r="C749" s="7"/>
      <c r="D749" s="7"/>
      <c r="E749" s="7"/>
      <c r="F749" s="7"/>
      <c r="G749" s="7"/>
      <c r="H749" s="7"/>
      <c r="I749" s="7"/>
      <c r="J749" s="7"/>
      <c r="K749" s="7"/>
      <c r="L749" s="7"/>
      <c r="M749" s="7"/>
      <c r="N749" s="7"/>
    </row>
    <row r="750">
      <c r="A750" s="7"/>
      <c r="B750" s="7"/>
      <c r="C750" s="7"/>
      <c r="D750" s="7"/>
      <c r="E750" s="7"/>
      <c r="F750" s="7"/>
      <c r="G750" s="7"/>
      <c r="H750" s="7"/>
      <c r="I750" s="7"/>
      <c r="J750" s="7"/>
      <c r="K750" s="7"/>
      <c r="L750" s="7"/>
      <c r="M750" s="7"/>
      <c r="N750" s="7"/>
    </row>
    <row r="751">
      <c r="A751" s="7"/>
      <c r="B751" s="7"/>
      <c r="C751" s="7"/>
      <c r="D751" s="7"/>
      <c r="E751" s="7"/>
      <c r="F751" s="7"/>
      <c r="G751" s="7"/>
      <c r="H751" s="7"/>
      <c r="I751" s="7"/>
      <c r="J751" s="7"/>
      <c r="K751" s="7"/>
      <c r="L751" s="7"/>
      <c r="M751" s="7"/>
      <c r="N751" s="7"/>
    </row>
    <row r="752">
      <c r="A752" s="7"/>
      <c r="B752" s="7"/>
      <c r="C752" s="7"/>
      <c r="D752" s="7"/>
      <c r="E752" s="7"/>
      <c r="F752" s="7"/>
      <c r="G752" s="7"/>
      <c r="H752" s="7"/>
      <c r="I752" s="7"/>
      <c r="J752" s="7"/>
      <c r="K752" s="7"/>
      <c r="L752" s="7"/>
      <c r="M752" s="7"/>
      <c r="N752" s="7"/>
    </row>
    <row r="753">
      <c r="A753" s="7"/>
      <c r="B753" s="7"/>
      <c r="C753" s="7"/>
      <c r="D753" s="7"/>
      <c r="E753" s="7"/>
      <c r="F753" s="7"/>
      <c r="G753" s="7"/>
      <c r="H753" s="7"/>
      <c r="I753" s="7"/>
      <c r="J753" s="7"/>
      <c r="K753" s="7"/>
      <c r="L753" s="7"/>
      <c r="M753" s="7"/>
      <c r="N753" s="7"/>
    </row>
    <row r="754">
      <c r="A754" s="7"/>
      <c r="B754" s="7"/>
      <c r="C754" s="7"/>
      <c r="D754" s="7"/>
      <c r="E754" s="7"/>
      <c r="F754" s="7"/>
      <c r="G754" s="7"/>
      <c r="H754" s="7"/>
      <c r="I754" s="7"/>
      <c r="J754" s="7"/>
      <c r="K754" s="7"/>
      <c r="L754" s="7"/>
      <c r="M754" s="7"/>
      <c r="N754" s="7"/>
    </row>
    <row r="755">
      <c r="A755" s="7"/>
      <c r="B755" s="7"/>
      <c r="C755" s="7"/>
      <c r="D755" s="7"/>
      <c r="E755" s="7"/>
      <c r="F755" s="7"/>
      <c r="G755" s="7"/>
      <c r="H755" s="7"/>
      <c r="I755" s="7"/>
      <c r="J755" s="7"/>
      <c r="K755" s="7"/>
      <c r="L755" s="7"/>
      <c r="M755" s="7"/>
      <c r="N755" s="7"/>
    </row>
    <row r="756">
      <c r="A756" s="7"/>
      <c r="B756" s="7"/>
      <c r="C756" s="7"/>
      <c r="D756" s="7"/>
      <c r="E756" s="7"/>
      <c r="F756" s="7"/>
      <c r="G756" s="7"/>
      <c r="H756" s="7"/>
      <c r="I756" s="7"/>
      <c r="J756" s="7"/>
      <c r="K756" s="7"/>
      <c r="L756" s="7"/>
      <c r="M756" s="7"/>
      <c r="N756" s="7"/>
    </row>
    <row r="757">
      <c r="A757" s="7"/>
      <c r="B757" s="7"/>
      <c r="C757" s="7"/>
      <c r="D757" s="7"/>
      <c r="E757" s="7"/>
      <c r="F757" s="7"/>
      <c r="G757" s="7"/>
      <c r="H757" s="7"/>
      <c r="I757" s="7"/>
      <c r="J757" s="7"/>
      <c r="K757" s="7"/>
      <c r="L757" s="7"/>
      <c r="M757" s="7"/>
      <c r="N757" s="7"/>
    </row>
    <row r="758">
      <c r="A758" s="7"/>
      <c r="B758" s="7"/>
      <c r="C758" s="7"/>
      <c r="D758" s="7"/>
      <c r="E758" s="7"/>
      <c r="F758" s="7"/>
      <c r="G758" s="7"/>
      <c r="H758" s="7"/>
      <c r="I758" s="7"/>
      <c r="J758" s="7"/>
      <c r="K758" s="7"/>
      <c r="L758" s="7"/>
      <c r="M758" s="7"/>
      <c r="N758" s="7"/>
    </row>
    <row r="759">
      <c r="A759" s="7"/>
      <c r="B759" s="7"/>
      <c r="C759" s="7"/>
      <c r="D759" s="7"/>
      <c r="E759" s="7"/>
      <c r="F759" s="7"/>
      <c r="G759" s="7"/>
      <c r="H759" s="7"/>
      <c r="I759" s="7"/>
      <c r="J759" s="7"/>
      <c r="K759" s="7"/>
      <c r="L759" s="7"/>
      <c r="M759" s="7"/>
      <c r="N759" s="7"/>
    </row>
    <row r="760">
      <c r="A760" s="7"/>
      <c r="B760" s="7"/>
      <c r="C760" s="7"/>
      <c r="D760" s="7"/>
      <c r="E760" s="7"/>
      <c r="F760" s="7"/>
      <c r="G760" s="7"/>
      <c r="H760" s="7"/>
      <c r="I760" s="7"/>
      <c r="J760" s="7"/>
      <c r="K760" s="7"/>
      <c r="L760" s="7"/>
      <c r="M760" s="7"/>
      <c r="N760" s="7"/>
    </row>
    <row r="761">
      <c r="A761" s="7"/>
      <c r="B761" s="7"/>
      <c r="C761" s="7"/>
      <c r="D761" s="7"/>
      <c r="E761" s="7"/>
      <c r="F761" s="7"/>
      <c r="G761" s="7"/>
      <c r="H761" s="7"/>
      <c r="I761" s="7"/>
      <c r="J761" s="7"/>
      <c r="K761" s="7"/>
      <c r="L761" s="7"/>
      <c r="M761" s="7"/>
      <c r="N761" s="7"/>
    </row>
    <row r="762">
      <c r="A762" s="7"/>
      <c r="B762" s="7"/>
      <c r="C762" s="7"/>
      <c r="D762" s="7"/>
      <c r="E762" s="7"/>
      <c r="F762" s="7"/>
      <c r="G762" s="7"/>
      <c r="H762" s="7"/>
      <c r="I762" s="7"/>
      <c r="J762" s="7"/>
      <c r="K762" s="7"/>
      <c r="L762" s="7"/>
      <c r="M762" s="7"/>
      <c r="N762" s="7"/>
    </row>
    <row r="763">
      <c r="A763" s="7"/>
      <c r="B763" s="7"/>
      <c r="C763" s="7"/>
      <c r="D763" s="7"/>
      <c r="E763" s="7"/>
      <c r="F763" s="7"/>
      <c r="G763" s="7"/>
      <c r="H763" s="7"/>
      <c r="I763" s="7"/>
      <c r="J763" s="7"/>
      <c r="K763" s="7"/>
      <c r="L763" s="7"/>
      <c r="M763" s="7"/>
      <c r="N763" s="7"/>
    </row>
    <row r="764">
      <c r="A764" s="7"/>
      <c r="B764" s="7"/>
      <c r="C764" s="7"/>
      <c r="D764" s="7"/>
      <c r="E764" s="7"/>
      <c r="F764" s="7"/>
      <c r="G764" s="7"/>
      <c r="H764" s="7"/>
      <c r="I764" s="7"/>
      <c r="J764" s="7"/>
      <c r="K764" s="7"/>
      <c r="L764" s="7"/>
      <c r="M764" s="7"/>
      <c r="N764" s="7"/>
    </row>
    <row r="765">
      <c r="A765" s="7"/>
      <c r="B765" s="7"/>
      <c r="C765" s="7"/>
      <c r="D765" s="7"/>
      <c r="E765" s="7"/>
      <c r="F765" s="7"/>
      <c r="G765" s="7"/>
      <c r="H765" s="7"/>
      <c r="I765" s="7"/>
      <c r="J765" s="7"/>
      <c r="K765" s="7"/>
      <c r="L765" s="7"/>
      <c r="M765" s="7"/>
      <c r="N765" s="7"/>
    </row>
    <row r="766">
      <c r="A766" s="7"/>
      <c r="B766" s="7"/>
      <c r="C766" s="7"/>
      <c r="D766" s="7"/>
      <c r="E766" s="7"/>
      <c r="F766" s="7"/>
      <c r="G766" s="7"/>
      <c r="H766" s="7"/>
      <c r="I766" s="7"/>
      <c r="J766" s="7"/>
      <c r="K766" s="7"/>
      <c r="L766" s="7"/>
      <c r="M766" s="7"/>
      <c r="N766" s="7"/>
    </row>
    <row r="767">
      <c r="A767" s="7"/>
      <c r="B767" s="7"/>
      <c r="C767" s="7"/>
      <c r="D767" s="7"/>
      <c r="E767" s="7"/>
      <c r="F767" s="7"/>
      <c r="G767" s="7"/>
      <c r="H767" s="7"/>
      <c r="I767" s="7"/>
      <c r="J767" s="7"/>
      <c r="K767" s="7"/>
      <c r="L767" s="7"/>
      <c r="M767" s="7"/>
      <c r="N767" s="7"/>
    </row>
    <row r="768">
      <c r="A768" s="7"/>
      <c r="B768" s="7"/>
      <c r="C768" s="7"/>
      <c r="D768" s="7"/>
      <c r="E768" s="7"/>
      <c r="F768" s="7"/>
      <c r="G768" s="7"/>
      <c r="H768" s="7"/>
      <c r="I768" s="7"/>
      <c r="J768" s="7"/>
      <c r="K768" s="7"/>
      <c r="L768" s="7"/>
      <c r="M768" s="7"/>
      <c r="N768" s="7"/>
    </row>
    <row r="769">
      <c r="A769" s="7"/>
      <c r="B769" s="7"/>
      <c r="C769" s="7"/>
      <c r="D769" s="7"/>
      <c r="E769" s="7"/>
      <c r="F769" s="7"/>
      <c r="G769" s="7"/>
      <c r="H769" s="7"/>
      <c r="I769" s="7"/>
      <c r="J769" s="7"/>
      <c r="K769" s="7"/>
      <c r="L769" s="7"/>
      <c r="M769" s="7"/>
      <c r="N769" s="7"/>
    </row>
    <row r="770">
      <c r="A770" s="7"/>
      <c r="B770" s="7"/>
      <c r="C770" s="7"/>
      <c r="D770" s="7"/>
      <c r="E770" s="7"/>
      <c r="F770" s="7"/>
      <c r="G770" s="7"/>
      <c r="H770" s="7"/>
      <c r="I770" s="7"/>
      <c r="J770" s="7"/>
      <c r="K770" s="7"/>
      <c r="L770" s="7"/>
      <c r="M770" s="7"/>
      <c r="N770" s="7"/>
    </row>
    <row r="771">
      <c r="A771" s="7"/>
      <c r="B771" s="7"/>
      <c r="C771" s="7"/>
      <c r="D771" s="7"/>
      <c r="E771" s="7"/>
      <c r="F771" s="7"/>
      <c r="G771" s="7"/>
      <c r="H771" s="7"/>
      <c r="I771" s="7"/>
      <c r="J771" s="7"/>
      <c r="K771" s="7"/>
      <c r="L771" s="7"/>
      <c r="M771" s="7"/>
      <c r="N771" s="7"/>
    </row>
    <row r="772">
      <c r="A772" s="7"/>
      <c r="B772" s="7"/>
      <c r="C772" s="7"/>
      <c r="D772" s="7"/>
      <c r="E772" s="7"/>
      <c r="F772" s="7"/>
      <c r="G772" s="7"/>
      <c r="H772" s="7"/>
      <c r="I772" s="7"/>
      <c r="J772" s="7"/>
      <c r="K772" s="7"/>
      <c r="L772" s="7"/>
      <c r="M772" s="7"/>
      <c r="N772" s="7"/>
    </row>
    <row r="773">
      <c r="A773" s="7"/>
      <c r="B773" s="7"/>
      <c r="C773" s="7"/>
      <c r="D773" s="7"/>
      <c r="E773" s="7"/>
      <c r="F773" s="7"/>
      <c r="G773" s="7"/>
      <c r="H773" s="7"/>
      <c r="I773" s="7"/>
      <c r="J773" s="7"/>
      <c r="K773" s="7"/>
      <c r="L773" s="7"/>
      <c r="M773" s="7"/>
      <c r="N773" s="7"/>
    </row>
    <row r="774">
      <c r="A774" s="7"/>
      <c r="B774" s="7"/>
      <c r="C774" s="7"/>
      <c r="D774" s="7"/>
      <c r="E774" s="7"/>
      <c r="F774" s="7"/>
      <c r="G774" s="7"/>
      <c r="H774" s="7"/>
      <c r="I774" s="7"/>
      <c r="J774" s="7"/>
      <c r="K774" s="7"/>
      <c r="L774" s="7"/>
      <c r="M774" s="7"/>
      <c r="N774" s="7"/>
    </row>
    <row r="775">
      <c r="A775" s="7"/>
      <c r="B775" s="7"/>
      <c r="C775" s="7"/>
      <c r="D775" s="7"/>
      <c r="E775" s="7"/>
      <c r="F775" s="7"/>
      <c r="G775" s="7"/>
      <c r="H775" s="7"/>
      <c r="I775" s="7"/>
      <c r="J775" s="7"/>
      <c r="K775" s="7"/>
      <c r="L775" s="7"/>
      <c r="M775" s="7"/>
      <c r="N775" s="7"/>
    </row>
    <row r="776">
      <c r="A776" s="7"/>
      <c r="B776" s="7"/>
      <c r="C776" s="7"/>
      <c r="D776" s="7"/>
      <c r="E776" s="7"/>
      <c r="F776" s="7"/>
      <c r="G776" s="7"/>
      <c r="H776" s="7"/>
      <c r="I776" s="7"/>
      <c r="J776" s="7"/>
      <c r="K776" s="7"/>
      <c r="L776" s="7"/>
      <c r="M776" s="7"/>
      <c r="N776" s="7"/>
    </row>
    <row r="777">
      <c r="A777" s="7"/>
      <c r="B777" s="7"/>
      <c r="C777" s="7"/>
      <c r="D777" s="7"/>
      <c r="E777" s="7"/>
      <c r="F777" s="7"/>
      <c r="G777" s="7"/>
      <c r="H777" s="7"/>
      <c r="I777" s="7"/>
      <c r="J777" s="7"/>
      <c r="K777" s="7"/>
      <c r="L777" s="7"/>
      <c r="M777" s="7"/>
      <c r="N777" s="7"/>
    </row>
    <row r="778">
      <c r="A778" s="7"/>
      <c r="B778" s="7"/>
      <c r="C778" s="7"/>
      <c r="D778" s="7"/>
      <c r="E778" s="7"/>
      <c r="F778" s="7"/>
      <c r="G778" s="7"/>
      <c r="H778" s="7"/>
      <c r="I778" s="7"/>
      <c r="J778" s="7"/>
      <c r="K778" s="7"/>
      <c r="L778" s="7"/>
      <c r="M778" s="7"/>
      <c r="N778" s="7"/>
    </row>
    <row r="779">
      <c r="A779" s="7"/>
      <c r="B779" s="7"/>
      <c r="C779" s="7"/>
      <c r="D779" s="7"/>
      <c r="E779" s="7"/>
      <c r="F779" s="7"/>
      <c r="G779" s="7"/>
      <c r="H779" s="7"/>
      <c r="I779" s="7"/>
      <c r="J779" s="7"/>
      <c r="K779" s="7"/>
      <c r="L779" s="7"/>
      <c r="M779" s="7"/>
      <c r="N779" s="7"/>
    </row>
    <row r="780">
      <c r="A780" s="7"/>
      <c r="B780" s="7"/>
      <c r="C780" s="7"/>
      <c r="D780" s="7"/>
      <c r="E780" s="7"/>
      <c r="F780" s="7"/>
      <c r="G780" s="7"/>
      <c r="H780" s="7"/>
      <c r="I780" s="7"/>
      <c r="J780" s="7"/>
      <c r="K780" s="7"/>
      <c r="L780" s="7"/>
      <c r="M780" s="7"/>
      <c r="N780" s="7"/>
    </row>
    <row r="781">
      <c r="A781" s="7"/>
      <c r="B781" s="7"/>
      <c r="C781" s="7"/>
      <c r="D781" s="7"/>
      <c r="E781" s="7"/>
      <c r="F781" s="7"/>
      <c r="G781" s="7"/>
      <c r="H781" s="7"/>
      <c r="I781" s="7"/>
      <c r="J781" s="7"/>
      <c r="K781" s="7"/>
      <c r="L781" s="7"/>
      <c r="M781" s="7"/>
      <c r="N781" s="7"/>
    </row>
    <row r="782">
      <c r="A782" s="7"/>
      <c r="B782" s="7"/>
      <c r="C782" s="7"/>
      <c r="D782" s="7"/>
      <c r="E782" s="7"/>
      <c r="F782" s="7"/>
      <c r="G782" s="7"/>
      <c r="H782" s="7"/>
      <c r="I782" s="7"/>
      <c r="J782" s="7"/>
      <c r="K782" s="7"/>
      <c r="L782" s="7"/>
      <c r="M782" s="7"/>
      <c r="N782" s="7"/>
    </row>
    <row r="783">
      <c r="A783" s="7"/>
      <c r="B783" s="7"/>
      <c r="C783" s="7"/>
      <c r="D783" s="7"/>
      <c r="E783" s="7"/>
      <c r="F783" s="7"/>
      <c r="G783" s="7"/>
      <c r="H783" s="7"/>
      <c r="I783" s="7"/>
      <c r="J783" s="7"/>
      <c r="K783" s="7"/>
      <c r="L783" s="7"/>
      <c r="M783" s="7"/>
      <c r="N783" s="7"/>
    </row>
    <row r="784">
      <c r="A784" s="7"/>
      <c r="B784" s="7"/>
      <c r="C784" s="7"/>
      <c r="D784" s="7"/>
      <c r="E784" s="7"/>
      <c r="F784" s="7"/>
      <c r="G784" s="7"/>
      <c r="H784" s="7"/>
      <c r="I784" s="7"/>
      <c r="J784" s="7"/>
      <c r="K784" s="7"/>
      <c r="L784" s="7"/>
      <c r="M784" s="7"/>
      <c r="N784" s="7"/>
    </row>
    <row r="785">
      <c r="A785" s="7"/>
      <c r="B785" s="7"/>
      <c r="C785" s="7"/>
      <c r="D785" s="7"/>
      <c r="E785" s="7"/>
      <c r="F785" s="7"/>
      <c r="G785" s="7"/>
      <c r="H785" s="7"/>
      <c r="I785" s="7"/>
      <c r="J785" s="7"/>
      <c r="K785" s="7"/>
      <c r="L785" s="7"/>
      <c r="M785" s="7"/>
      <c r="N785" s="7"/>
    </row>
    <row r="786">
      <c r="A786" s="7"/>
      <c r="B786" s="7"/>
      <c r="C786" s="7"/>
      <c r="D786" s="7"/>
      <c r="E786" s="7"/>
      <c r="F786" s="7"/>
      <c r="G786" s="7"/>
      <c r="H786" s="7"/>
      <c r="I786" s="7"/>
      <c r="J786" s="7"/>
      <c r="K786" s="7"/>
      <c r="L786" s="7"/>
      <c r="M786" s="7"/>
      <c r="N786" s="7"/>
    </row>
    <row r="787">
      <c r="A787" s="7"/>
      <c r="B787" s="7"/>
      <c r="C787" s="7"/>
      <c r="D787" s="7"/>
      <c r="E787" s="7"/>
      <c r="F787" s="7"/>
      <c r="G787" s="7"/>
      <c r="H787" s="7"/>
      <c r="I787" s="7"/>
      <c r="J787" s="7"/>
      <c r="K787" s="7"/>
      <c r="L787" s="7"/>
      <c r="M787" s="7"/>
      <c r="N787" s="7"/>
    </row>
    <row r="788">
      <c r="A788" s="7"/>
      <c r="B788" s="7"/>
      <c r="C788" s="7"/>
      <c r="D788" s="7"/>
      <c r="E788" s="7"/>
      <c r="F788" s="7"/>
      <c r="G788" s="7"/>
      <c r="H788" s="7"/>
      <c r="I788" s="7"/>
      <c r="J788" s="7"/>
      <c r="K788" s="7"/>
      <c r="L788" s="7"/>
      <c r="M788" s="7"/>
      <c r="N788" s="7"/>
    </row>
    <row r="789">
      <c r="A789" s="7"/>
      <c r="B789" s="7"/>
      <c r="C789" s="7"/>
      <c r="D789" s="7"/>
      <c r="E789" s="7"/>
      <c r="F789" s="7"/>
      <c r="G789" s="7"/>
      <c r="H789" s="7"/>
      <c r="I789" s="7"/>
      <c r="J789" s="7"/>
      <c r="K789" s="7"/>
      <c r="L789" s="7"/>
      <c r="M789" s="7"/>
      <c r="N789" s="7"/>
    </row>
    <row r="790">
      <c r="A790" s="7"/>
      <c r="B790" s="7"/>
      <c r="C790" s="7"/>
      <c r="D790" s="7"/>
      <c r="E790" s="7"/>
      <c r="F790" s="7"/>
      <c r="G790" s="7"/>
      <c r="H790" s="7"/>
      <c r="I790" s="7"/>
      <c r="J790" s="7"/>
      <c r="K790" s="7"/>
      <c r="L790" s="7"/>
      <c r="M790" s="7"/>
      <c r="N790" s="7"/>
    </row>
    <row r="791">
      <c r="A791" s="7"/>
      <c r="B791" s="7"/>
      <c r="C791" s="7"/>
      <c r="D791" s="7"/>
      <c r="E791" s="7"/>
      <c r="F791" s="7"/>
      <c r="G791" s="7"/>
      <c r="H791" s="7"/>
      <c r="I791" s="7"/>
      <c r="J791" s="7"/>
      <c r="K791" s="7"/>
      <c r="L791" s="7"/>
      <c r="M791" s="7"/>
      <c r="N791" s="7"/>
    </row>
    <row r="792">
      <c r="A792" s="7"/>
      <c r="B792" s="7"/>
      <c r="C792" s="7"/>
      <c r="D792" s="7"/>
      <c r="E792" s="7"/>
      <c r="F792" s="7"/>
      <c r="G792" s="7"/>
      <c r="H792" s="7"/>
      <c r="I792" s="7"/>
      <c r="J792" s="7"/>
      <c r="K792" s="7"/>
      <c r="L792" s="7"/>
      <c r="M792" s="7"/>
      <c r="N792" s="7"/>
    </row>
    <row r="793">
      <c r="A793" s="7"/>
      <c r="B793" s="7"/>
      <c r="C793" s="7"/>
      <c r="D793" s="7"/>
      <c r="E793" s="7"/>
      <c r="F793" s="7"/>
      <c r="G793" s="7"/>
      <c r="H793" s="7"/>
      <c r="I793" s="7"/>
      <c r="J793" s="7"/>
      <c r="K793" s="7"/>
      <c r="L793" s="7"/>
      <c r="M793" s="7"/>
      <c r="N793" s="7"/>
    </row>
    <row r="794">
      <c r="A794" s="7"/>
      <c r="B794" s="7"/>
      <c r="C794" s="7"/>
      <c r="D794" s="7"/>
      <c r="E794" s="7"/>
      <c r="F794" s="7"/>
      <c r="G794" s="7"/>
      <c r="H794" s="7"/>
      <c r="I794" s="7"/>
      <c r="J794" s="7"/>
      <c r="K794" s="7"/>
      <c r="L794" s="7"/>
      <c r="M794" s="7"/>
      <c r="N794" s="7"/>
    </row>
    <row r="795">
      <c r="A795" s="7"/>
      <c r="B795" s="7"/>
      <c r="C795" s="7"/>
      <c r="D795" s="7"/>
      <c r="E795" s="7"/>
      <c r="F795" s="7"/>
      <c r="G795" s="7"/>
      <c r="H795" s="7"/>
      <c r="I795" s="7"/>
      <c r="J795" s="7"/>
      <c r="K795" s="7"/>
      <c r="L795" s="7"/>
      <c r="M795" s="7"/>
      <c r="N795" s="7"/>
    </row>
    <row r="796">
      <c r="A796" s="7"/>
      <c r="B796" s="7"/>
      <c r="C796" s="7"/>
      <c r="D796" s="7"/>
      <c r="E796" s="7"/>
      <c r="F796" s="7"/>
      <c r="G796" s="7"/>
      <c r="H796" s="7"/>
      <c r="I796" s="7"/>
      <c r="J796" s="7"/>
      <c r="K796" s="7"/>
      <c r="L796" s="7"/>
      <c r="M796" s="7"/>
      <c r="N796" s="7"/>
    </row>
    <row r="797">
      <c r="A797" s="7"/>
      <c r="B797" s="7"/>
      <c r="C797" s="7"/>
      <c r="D797" s="7"/>
      <c r="E797" s="7"/>
      <c r="F797" s="7"/>
      <c r="G797" s="7"/>
      <c r="H797" s="7"/>
      <c r="I797" s="7"/>
      <c r="J797" s="7"/>
      <c r="K797" s="7"/>
      <c r="L797" s="7"/>
      <c r="M797" s="7"/>
      <c r="N797" s="7"/>
    </row>
    <row r="798">
      <c r="A798" s="7"/>
      <c r="B798" s="7"/>
      <c r="C798" s="7"/>
      <c r="D798" s="7"/>
      <c r="E798" s="7"/>
      <c r="F798" s="7"/>
      <c r="G798" s="7"/>
      <c r="H798" s="7"/>
      <c r="I798" s="7"/>
      <c r="J798" s="7"/>
      <c r="K798" s="7"/>
      <c r="L798" s="7"/>
      <c r="M798" s="7"/>
      <c r="N798" s="7"/>
    </row>
    <row r="799">
      <c r="A799" s="7"/>
      <c r="B799" s="7"/>
      <c r="C799" s="7"/>
      <c r="D799" s="7"/>
      <c r="E799" s="7"/>
      <c r="F799" s="7"/>
      <c r="G799" s="7"/>
      <c r="H799" s="7"/>
      <c r="I799" s="7"/>
      <c r="J799" s="7"/>
      <c r="K799" s="7"/>
      <c r="L799" s="7"/>
      <c r="M799" s="7"/>
      <c r="N799" s="7"/>
    </row>
    <row r="800">
      <c r="A800" s="7"/>
      <c r="B800" s="7"/>
      <c r="C800" s="7"/>
      <c r="D800" s="7"/>
      <c r="E800" s="7"/>
      <c r="F800" s="7"/>
      <c r="G800" s="7"/>
      <c r="H800" s="7"/>
      <c r="I800" s="7"/>
      <c r="J800" s="7"/>
      <c r="K800" s="7"/>
      <c r="L800" s="7"/>
      <c r="M800" s="7"/>
      <c r="N800" s="7"/>
    </row>
    <row r="801">
      <c r="A801" s="7"/>
      <c r="B801" s="7"/>
      <c r="C801" s="7"/>
      <c r="D801" s="7"/>
      <c r="E801" s="7"/>
      <c r="F801" s="7"/>
      <c r="G801" s="7"/>
      <c r="H801" s="7"/>
      <c r="I801" s="7"/>
      <c r="J801" s="7"/>
      <c r="K801" s="7"/>
      <c r="L801" s="7"/>
      <c r="M801" s="7"/>
      <c r="N801" s="7"/>
    </row>
    <row r="802">
      <c r="A802" s="7"/>
      <c r="B802" s="7"/>
      <c r="C802" s="7"/>
      <c r="D802" s="7"/>
      <c r="E802" s="7"/>
      <c r="F802" s="7"/>
      <c r="G802" s="7"/>
      <c r="H802" s="7"/>
      <c r="I802" s="7"/>
      <c r="J802" s="7"/>
      <c r="K802" s="7"/>
      <c r="L802" s="7"/>
      <c r="M802" s="7"/>
      <c r="N802" s="7"/>
    </row>
    <row r="803">
      <c r="A803" s="7"/>
      <c r="B803" s="7"/>
      <c r="C803" s="7"/>
      <c r="D803" s="7"/>
      <c r="E803" s="7"/>
      <c r="F803" s="7"/>
      <c r="G803" s="7"/>
      <c r="H803" s="7"/>
      <c r="I803" s="7"/>
      <c r="J803" s="7"/>
      <c r="K803" s="7"/>
      <c r="L803" s="7"/>
      <c r="M803" s="7"/>
      <c r="N803" s="7"/>
    </row>
    <row r="804">
      <c r="A804" s="7"/>
      <c r="B804" s="7"/>
      <c r="C804" s="7"/>
      <c r="D804" s="7"/>
      <c r="E804" s="7"/>
      <c r="F804" s="7"/>
      <c r="G804" s="7"/>
      <c r="H804" s="7"/>
      <c r="I804" s="7"/>
      <c r="J804" s="7"/>
      <c r="K804" s="7"/>
      <c r="L804" s="7"/>
      <c r="M804" s="7"/>
      <c r="N804" s="7"/>
    </row>
    <row r="805">
      <c r="A805" s="7"/>
      <c r="B805" s="7"/>
      <c r="C805" s="7"/>
      <c r="D805" s="7"/>
      <c r="E805" s="7"/>
      <c r="F805" s="7"/>
      <c r="G805" s="7"/>
      <c r="H805" s="7"/>
      <c r="I805" s="7"/>
      <c r="J805" s="7"/>
      <c r="K805" s="7"/>
      <c r="L805" s="7"/>
      <c r="M805" s="7"/>
      <c r="N805" s="7"/>
    </row>
    <row r="806">
      <c r="A806" s="7"/>
      <c r="B806" s="7"/>
      <c r="C806" s="7"/>
      <c r="D806" s="7"/>
      <c r="E806" s="7"/>
      <c r="F806" s="7"/>
      <c r="G806" s="7"/>
      <c r="H806" s="7"/>
      <c r="I806" s="7"/>
      <c r="J806" s="7"/>
      <c r="K806" s="7"/>
      <c r="L806" s="7"/>
      <c r="M806" s="7"/>
      <c r="N806" s="7"/>
    </row>
    <row r="807">
      <c r="A807" s="7"/>
      <c r="B807" s="7"/>
      <c r="C807" s="7"/>
      <c r="D807" s="7"/>
      <c r="E807" s="7"/>
      <c r="F807" s="7"/>
      <c r="G807" s="7"/>
      <c r="H807" s="7"/>
      <c r="I807" s="7"/>
      <c r="J807" s="7"/>
      <c r="K807" s="7"/>
      <c r="L807" s="7"/>
      <c r="M807" s="7"/>
      <c r="N807" s="7"/>
    </row>
    <row r="808">
      <c r="A808" s="7"/>
      <c r="B808" s="7"/>
      <c r="C808" s="7"/>
      <c r="D808" s="7"/>
      <c r="E808" s="7"/>
      <c r="F808" s="7"/>
      <c r="G808" s="7"/>
      <c r="H808" s="7"/>
      <c r="I808" s="7"/>
      <c r="J808" s="7"/>
      <c r="K808" s="7"/>
      <c r="L808" s="7"/>
      <c r="M808" s="7"/>
      <c r="N808" s="7"/>
    </row>
    <row r="809">
      <c r="A809" s="7"/>
      <c r="B809" s="7"/>
      <c r="C809" s="7"/>
      <c r="D809" s="7"/>
      <c r="E809" s="7"/>
      <c r="F809" s="7"/>
      <c r="G809" s="7"/>
      <c r="H809" s="7"/>
      <c r="I809" s="7"/>
      <c r="J809" s="7"/>
      <c r="K809" s="7"/>
      <c r="L809" s="7"/>
      <c r="M809" s="7"/>
      <c r="N809" s="7"/>
    </row>
    <row r="810">
      <c r="A810" s="7"/>
      <c r="B810" s="7"/>
      <c r="C810" s="7"/>
      <c r="D810" s="7"/>
      <c r="E810" s="7"/>
      <c r="F810" s="7"/>
      <c r="G810" s="7"/>
      <c r="H810" s="7"/>
      <c r="I810" s="7"/>
      <c r="J810" s="7"/>
      <c r="K810" s="7"/>
      <c r="L810" s="7"/>
      <c r="M810" s="7"/>
      <c r="N810" s="7"/>
    </row>
    <row r="811">
      <c r="A811" s="7"/>
      <c r="B811" s="7"/>
      <c r="C811" s="7"/>
      <c r="D811" s="7"/>
      <c r="E811" s="7"/>
      <c r="F811" s="7"/>
      <c r="G811" s="7"/>
      <c r="H811" s="7"/>
      <c r="I811" s="7"/>
      <c r="J811" s="7"/>
      <c r="K811" s="7"/>
      <c r="L811" s="7"/>
      <c r="M811" s="7"/>
      <c r="N811" s="7"/>
    </row>
    <row r="812">
      <c r="A812" s="7"/>
      <c r="B812" s="7"/>
      <c r="C812" s="7"/>
      <c r="D812" s="7"/>
      <c r="E812" s="7"/>
      <c r="F812" s="7"/>
      <c r="G812" s="7"/>
      <c r="H812" s="7"/>
      <c r="I812" s="7"/>
      <c r="J812" s="7"/>
      <c r="K812" s="7"/>
      <c r="L812" s="7"/>
      <c r="M812" s="7"/>
      <c r="N812" s="7"/>
    </row>
    <row r="813">
      <c r="A813" s="7"/>
      <c r="B813" s="7"/>
      <c r="C813" s="7"/>
      <c r="D813" s="7"/>
      <c r="E813" s="7"/>
      <c r="F813" s="7"/>
      <c r="G813" s="7"/>
      <c r="H813" s="7"/>
      <c r="I813" s="7"/>
      <c r="J813" s="7"/>
      <c r="K813" s="7"/>
      <c r="L813" s="7"/>
      <c r="M813" s="7"/>
      <c r="N813" s="7"/>
    </row>
    <row r="814">
      <c r="A814" s="7"/>
      <c r="B814" s="7"/>
      <c r="C814" s="7"/>
      <c r="D814" s="7"/>
      <c r="E814" s="7"/>
      <c r="F814" s="7"/>
      <c r="G814" s="7"/>
      <c r="H814" s="7"/>
      <c r="I814" s="7"/>
      <c r="J814" s="7"/>
      <c r="K814" s="7"/>
      <c r="L814" s="7"/>
      <c r="M814" s="7"/>
      <c r="N814" s="7"/>
    </row>
    <row r="815">
      <c r="A815" s="7"/>
      <c r="B815" s="7"/>
      <c r="C815" s="7"/>
      <c r="D815" s="7"/>
      <c r="E815" s="7"/>
      <c r="F815" s="7"/>
      <c r="G815" s="7"/>
      <c r="H815" s="7"/>
      <c r="I815" s="7"/>
      <c r="J815" s="7"/>
      <c r="K815" s="7"/>
      <c r="L815" s="7"/>
      <c r="M815" s="7"/>
      <c r="N815" s="7"/>
    </row>
    <row r="816">
      <c r="A816" s="7"/>
      <c r="B816" s="7"/>
      <c r="C816" s="7"/>
      <c r="D816" s="7"/>
      <c r="E816" s="7"/>
      <c r="F816" s="7"/>
      <c r="G816" s="7"/>
      <c r="H816" s="7"/>
      <c r="I816" s="7"/>
      <c r="J816" s="7"/>
      <c r="K816" s="7"/>
      <c r="L816" s="7"/>
      <c r="M816" s="7"/>
      <c r="N816" s="7"/>
    </row>
    <row r="817">
      <c r="A817" s="7"/>
      <c r="B817" s="7"/>
      <c r="C817" s="7"/>
      <c r="D817" s="7"/>
      <c r="E817" s="7"/>
      <c r="F817" s="7"/>
      <c r="G817" s="7"/>
      <c r="H817" s="7"/>
      <c r="I817" s="7"/>
      <c r="J817" s="7"/>
      <c r="K817" s="7"/>
      <c r="L817" s="7"/>
      <c r="M817" s="7"/>
      <c r="N817" s="7"/>
    </row>
    <row r="818">
      <c r="A818" s="7"/>
      <c r="B818" s="7"/>
      <c r="C818" s="7"/>
      <c r="D818" s="7"/>
      <c r="E818" s="7"/>
      <c r="F818" s="7"/>
      <c r="G818" s="7"/>
      <c r="H818" s="7"/>
      <c r="I818" s="7"/>
      <c r="J818" s="7"/>
      <c r="K818" s="7"/>
      <c r="L818" s="7"/>
      <c r="M818" s="7"/>
      <c r="N818" s="7"/>
    </row>
    <row r="819">
      <c r="A819" s="7"/>
      <c r="B819" s="7"/>
      <c r="C819" s="7"/>
      <c r="D819" s="7"/>
      <c r="E819" s="7"/>
      <c r="F819" s="7"/>
      <c r="G819" s="7"/>
      <c r="H819" s="7"/>
      <c r="I819" s="7"/>
      <c r="J819" s="7"/>
      <c r="K819" s="7"/>
      <c r="L819" s="7"/>
      <c r="M819" s="7"/>
      <c r="N819" s="7"/>
    </row>
    <row r="820">
      <c r="A820" s="7"/>
      <c r="B820" s="7"/>
      <c r="C820" s="7"/>
      <c r="D820" s="7"/>
      <c r="E820" s="7"/>
      <c r="F820" s="7"/>
      <c r="G820" s="7"/>
      <c r="H820" s="7"/>
      <c r="I820" s="7"/>
      <c r="J820" s="7"/>
      <c r="K820" s="7"/>
      <c r="L820" s="7"/>
      <c r="M820" s="7"/>
      <c r="N820" s="7"/>
    </row>
    <row r="821">
      <c r="A821" s="7"/>
      <c r="B821" s="7"/>
      <c r="C821" s="7"/>
      <c r="D821" s="7"/>
      <c r="E821" s="7"/>
      <c r="F821" s="7"/>
      <c r="G821" s="7"/>
      <c r="H821" s="7"/>
      <c r="I821" s="7"/>
      <c r="J821" s="7"/>
      <c r="K821" s="7"/>
      <c r="L821" s="7"/>
      <c r="M821" s="7"/>
      <c r="N821" s="7"/>
    </row>
    <row r="822">
      <c r="A822" s="7"/>
      <c r="B822" s="7"/>
      <c r="C822" s="7"/>
      <c r="D822" s="7"/>
      <c r="E822" s="7"/>
      <c r="F822" s="7"/>
      <c r="G822" s="7"/>
      <c r="H822" s="7"/>
      <c r="I822" s="7"/>
      <c r="J822" s="7"/>
      <c r="K822" s="7"/>
      <c r="L822" s="7"/>
      <c r="M822" s="7"/>
      <c r="N822" s="7"/>
    </row>
    <row r="823">
      <c r="A823" s="7"/>
      <c r="B823" s="7"/>
      <c r="C823" s="7"/>
      <c r="D823" s="7"/>
      <c r="E823" s="7"/>
      <c r="F823" s="7"/>
      <c r="G823" s="7"/>
      <c r="H823" s="7"/>
      <c r="I823" s="7"/>
      <c r="J823" s="7"/>
      <c r="K823" s="7"/>
      <c r="L823" s="7"/>
      <c r="M823" s="7"/>
      <c r="N823" s="7"/>
    </row>
    <row r="824">
      <c r="A824" s="7"/>
      <c r="B824" s="7"/>
      <c r="C824" s="7"/>
      <c r="D824" s="7"/>
      <c r="E824" s="7"/>
      <c r="F824" s="7"/>
      <c r="G824" s="7"/>
      <c r="H824" s="7"/>
      <c r="I824" s="7"/>
      <c r="J824" s="7"/>
      <c r="K824" s="7"/>
      <c r="L824" s="7"/>
      <c r="M824" s="7"/>
      <c r="N824" s="7"/>
    </row>
    <row r="825">
      <c r="A825" s="7"/>
      <c r="B825" s="7"/>
      <c r="C825" s="7"/>
      <c r="D825" s="7"/>
      <c r="E825" s="7"/>
      <c r="F825" s="7"/>
      <c r="G825" s="7"/>
      <c r="H825" s="7"/>
      <c r="I825" s="7"/>
      <c r="J825" s="7"/>
      <c r="K825" s="7"/>
      <c r="L825" s="7"/>
      <c r="M825" s="7"/>
      <c r="N825" s="7"/>
    </row>
    <row r="826">
      <c r="A826" s="7"/>
      <c r="B826" s="7"/>
      <c r="C826" s="7"/>
      <c r="D826" s="7"/>
      <c r="E826" s="7"/>
      <c r="F826" s="7"/>
      <c r="G826" s="7"/>
      <c r="H826" s="7"/>
      <c r="I826" s="7"/>
      <c r="J826" s="7"/>
      <c r="K826" s="7"/>
      <c r="L826" s="7"/>
      <c r="M826" s="7"/>
      <c r="N826" s="7"/>
    </row>
    <row r="827">
      <c r="A827" s="7"/>
      <c r="B827" s="7"/>
      <c r="C827" s="7"/>
      <c r="D827" s="7"/>
      <c r="E827" s="7"/>
      <c r="F827" s="7"/>
      <c r="G827" s="7"/>
      <c r="H827" s="7"/>
      <c r="I827" s="7"/>
      <c r="J827" s="7"/>
      <c r="K827" s="7"/>
      <c r="L827" s="7"/>
      <c r="M827" s="7"/>
      <c r="N827" s="7"/>
    </row>
    <row r="828">
      <c r="A828" s="7"/>
      <c r="B828" s="7"/>
      <c r="C828" s="7"/>
      <c r="D828" s="7"/>
      <c r="E828" s="7"/>
      <c r="F828" s="7"/>
      <c r="G828" s="7"/>
      <c r="H828" s="7"/>
      <c r="I828" s="7"/>
      <c r="J828" s="7"/>
      <c r="K828" s="7"/>
      <c r="L828" s="7"/>
      <c r="M828" s="7"/>
      <c r="N828" s="7"/>
    </row>
    <row r="829">
      <c r="A829" s="7"/>
      <c r="B829" s="7"/>
      <c r="C829" s="7"/>
      <c r="D829" s="7"/>
      <c r="E829" s="7"/>
      <c r="F829" s="7"/>
      <c r="G829" s="7"/>
      <c r="H829" s="7"/>
      <c r="I829" s="7"/>
      <c r="J829" s="7"/>
      <c r="K829" s="7"/>
      <c r="L829" s="7"/>
      <c r="M829" s="7"/>
      <c r="N829" s="7"/>
    </row>
    <row r="830">
      <c r="A830" s="7"/>
      <c r="B830" s="7"/>
      <c r="C830" s="7"/>
      <c r="D830" s="7"/>
      <c r="E830" s="7"/>
      <c r="F830" s="7"/>
      <c r="G830" s="7"/>
      <c r="H830" s="7"/>
      <c r="I830" s="7"/>
      <c r="J830" s="7"/>
      <c r="K830" s="7"/>
      <c r="L830" s="7"/>
      <c r="M830" s="7"/>
      <c r="N830" s="7"/>
    </row>
    <row r="831">
      <c r="A831" s="7"/>
      <c r="B831" s="7"/>
      <c r="C831" s="7"/>
      <c r="D831" s="7"/>
      <c r="E831" s="7"/>
      <c r="F831" s="7"/>
      <c r="G831" s="7"/>
      <c r="H831" s="7"/>
      <c r="I831" s="7"/>
      <c r="J831" s="7"/>
      <c r="K831" s="7"/>
      <c r="L831" s="7"/>
      <c r="M831" s="7"/>
      <c r="N831" s="7"/>
    </row>
    <row r="832">
      <c r="A832" s="7"/>
      <c r="B832" s="7"/>
      <c r="C832" s="7"/>
      <c r="D832" s="7"/>
      <c r="E832" s="7"/>
      <c r="F832" s="7"/>
      <c r="G832" s="7"/>
      <c r="H832" s="7"/>
      <c r="I832" s="7"/>
      <c r="J832" s="7"/>
      <c r="K832" s="7"/>
      <c r="L832" s="7"/>
      <c r="M832" s="7"/>
      <c r="N832" s="7"/>
    </row>
    <row r="833">
      <c r="A833" s="7"/>
      <c r="B833" s="7"/>
      <c r="C833" s="7"/>
      <c r="D833" s="7"/>
      <c r="E833" s="7"/>
      <c r="F833" s="7"/>
      <c r="G833" s="7"/>
      <c r="H833" s="7"/>
      <c r="I833" s="7"/>
      <c r="J833" s="7"/>
      <c r="K833" s="7"/>
      <c r="L833" s="7"/>
      <c r="M833" s="7"/>
      <c r="N833" s="7"/>
    </row>
    <row r="834">
      <c r="A834" s="7"/>
      <c r="B834" s="7"/>
      <c r="C834" s="7"/>
      <c r="D834" s="7"/>
      <c r="E834" s="7"/>
      <c r="F834" s="7"/>
      <c r="G834" s="7"/>
      <c r="H834" s="7"/>
      <c r="I834" s="7"/>
      <c r="J834" s="7"/>
      <c r="K834" s="7"/>
      <c r="L834" s="7"/>
      <c r="M834" s="7"/>
      <c r="N834" s="7"/>
    </row>
    <row r="835">
      <c r="A835" s="7"/>
      <c r="B835" s="7"/>
      <c r="C835" s="7"/>
      <c r="D835" s="7"/>
      <c r="E835" s="7"/>
      <c r="F835" s="7"/>
      <c r="G835" s="7"/>
      <c r="H835" s="7"/>
      <c r="I835" s="7"/>
      <c r="J835" s="7"/>
      <c r="K835" s="7"/>
      <c r="L835" s="7"/>
      <c r="M835" s="7"/>
      <c r="N835" s="7"/>
    </row>
    <row r="836">
      <c r="A836" s="7"/>
      <c r="B836" s="7"/>
      <c r="C836" s="7"/>
      <c r="D836" s="7"/>
      <c r="E836" s="7"/>
      <c r="F836" s="7"/>
      <c r="G836" s="7"/>
      <c r="H836" s="7"/>
      <c r="I836" s="7"/>
      <c r="J836" s="7"/>
      <c r="K836" s="7"/>
      <c r="L836" s="7"/>
      <c r="M836" s="7"/>
      <c r="N836" s="7"/>
    </row>
    <row r="837">
      <c r="A837" s="7"/>
      <c r="B837" s="7"/>
      <c r="C837" s="7"/>
      <c r="D837" s="7"/>
      <c r="E837" s="7"/>
      <c r="F837" s="7"/>
      <c r="G837" s="7"/>
      <c r="H837" s="7"/>
      <c r="I837" s="7"/>
      <c r="J837" s="7"/>
      <c r="K837" s="7"/>
      <c r="L837" s="7"/>
      <c r="M837" s="7"/>
      <c r="N837" s="7"/>
    </row>
    <row r="838">
      <c r="A838" s="7"/>
      <c r="B838" s="7"/>
      <c r="C838" s="7"/>
      <c r="D838" s="7"/>
      <c r="E838" s="7"/>
      <c r="F838" s="7"/>
      <c r="G838" s="7"/>
      <c r="H838" s="7"/>
      <c r="I838" s="7"/>
      <c r="J838" s="7"/>
      <c r="K838" s="7"/>
      <c r="L838" s="7"/>
      <c r="M838" s="7"/>
      <c r="N838" s="7"/>
    </row>
    <row r="839">
      <c r="A839" s="7"/>
      <c r="B839" s="7"/>
      <c r="C839" s="7"/>
      <c r="D839" s="7"/>
      <c r="E839" s="7"/>
      <c r="F839" s="7"/>
      <c r="G839" s="7"/>
      <c r="H839" s="7"/>
      <c r="I839" s="7"/>
      <c r="J839" s="7"/>
      <c r="K839" s="7"/>
      <c r="L839" s="7"/>
      <c r="M839" s="7"/>
      <c r="N839" s="7"/>
    </row>
    <row r="840">
      <c r="A840" s="7"/>
      <c r="B840" s="7"/>
      <c r="C840" s="7"/>
      <c r="D840" s="7"/>
      <c r="E840" s="7"/>
      <c r="F840" s="7"/>
      <c r="G840" s="7"/>
      <c r="H840" s="7"/>
      <c r="I840" s="7"/>
      <c r="J840" s="7"/>
      <c r="K840" s="7"/>
      <c r="L840" s="7"/>
      <c r="M840" s="7"/>
      <c r="N840" s="7"/>
    </row>
    <row r="841">
      <c r="A841" s="7"/>
      <c r="B841" s="7"/>
      <c r="C841" s="7"/>
      <c r="D841" s="7"/>
      <c r="E841" s="7"/>
      <c r="F841" s="7"/>
      <c r="G841" s="7"/>
      <c r="H841" s="7"/>
      <c r="I841" s="7"/>
      <c r="J841" s="7"/>
      <c r="K841" s="7"/>
      <c r="L841" s="7"/>
      <c r="M841" s="7"/>
      <c r="N841" s="7"/>
    </row>
    <row r="842">
      <c r="A842" s="7"/>
      <c r="B842" s="7"/>
      <c r="C842" s="7"/>
      <c r="D842" s="7"/>
      <c r="E842" s="7"/>
      <c r="F842" s="7"/>
      <c r="G842" s="7"/>
      <c r="H842" s="7"/>
      <c r="I842" s="7"/>
      <c r="J842" s="7"/>
      <c r="K842" s="7"/>
      <c r="L842" s="7"/>
      <c r="M842" s="7"/>
      <c r="N842" s="7"/>
    </row>
    <row r="843">
      <c r="A843" s="7"/>
      <c r="B843" s="7"/>
      <c r="C843" s="7"/>
      <c r="D843" s="7"/>
      <c r="E843" s="7"/>
      <c r="F843" s="7"/>
      <c r="G843" s="7"/>
      <c r="H843" s="7"/>
      <c r="I843" s="7"/>
      <c r="J843" s="7"/>
      <c r="K843" s="7"/>
      <c r="L843" s="7"/>
      <c r="M843" s="7"/>
      <c r="N843" s="7"/>
    </row>
    <row r="844">
      <c r="A844" s="7"/>
      <c r="B844" s="7"/>
      <c r="C844" s="7"/>
      <c r="D844" s="7"/>
      <c r="E844" s="7"/>
      <c r="F844" s="7"/>
      <c r="G844" s="7"/>
      <c r="H844" s="7"/>
      <c r="I844" s="7"/>
      <c r="J844" s="7"/>
      <c r="K844" s="7"/>
      <c r="L844" s="7"/>
      <c r="M844" s="7"/>
      <c r="N844" s="7"/>
    </row>
    <row r="845">
      <c r="A845" s="7"/>
      <c r="B845" s="7"/>
      <c r="C845" s="7"/>
      <c r="D845" s="7"/>
      <c r="E845" s="7"/>
      <c r="F845" s="7"/>
      <c r="G845" s="7"/>
      <c r="H845" s="7"/>
      <c r="I845" s="7"/>
      <c r="J845" s="7"/>
      <c r="K845" s="7"/>
      <c r="L845" s="7"/>
      <c r="M845" s="7"/>
      <c r="N845" s="7"/>
    </row>
    <row r="846">
      <c r="A846" s="7"/>
      <c r="B846" s="7"/>
      <c r="C846" s="7"/>
      <c r="D846" s="7"/>
      <c r="E846" s="7"/>
      <c r="F846" s="7"/>
      <c r="G846" s="7"/>
      <c r="H846" s="7"/>
      <c r="I846" s="7"/>
      <c r="J846" s="7"/>
      <c r="K846" s="7"/>
      <c r="L846" s="7"/>
      <c r="M846" s="7"/>
      <c r="N846" s="7"/>
    </row>
    <row r="847">
      <c r="A847" s="7"/>
      <c r="B847" s="7"/>
      <c r="C847" s="7"/>
      <c r="D847" s="7"/>
      <c r="E847" s="7"/>
      <c r="F847" s="7"/>
      <c r="G847" s="7"/>
      <c r="H847" s="7"/>
      <c r="I847" s="7"/>
      <c r="J847" s="7"/>
      <c r="K847" s="7"/>
      <c r="L847" s="7"/>
      <c r="M847" s="7"/>
      <c r="N847" s="7"/>
    </row>
    <row r="848">
      <c r="A848" s="7"/>
      <c r="B848" s="7"/>
      <c r="C848" s="7"/>
      <c r="D848" s="7"/>
      <c r="E848" s="7"/>
      <c r="F848" s="7"/>
      <c r="G848" s="7"/>
      <c r="H848" s="7"/>
      <c r="I848" s="7"/>
      <c r="J848" s="7"/>
      <c r="K848" s="7"/>
      <c r="L848" s="7"/>
      <c r="M848" s="7"/>
      <c r="N848" s="7"/>
    </row>
    <row r="849">
      <c r="A849" s="7"/>
      <c r="B849" s="7"/>
      <c r="C849" s="7"/>
      <c r="D849" s="7"/>
      <c r="E849" s="7"/>
      <c r="F849" s="7"/>
      <c r="G849" s="7"/>
      <c r="H849" s="7"/>
      <c r="I849" s="7"/>
      <c r="J849" s="7"/>
      <c r="K849" s="7"/>
      <c r="L849" s="7"/>
      <c r="M849" s="7"/>
      <c r="N849" s="7"/>
    </row>
    <row r="850">
      <c r="A850" s="7"/>
      <c r="B850" s="7"/>
      <c r="C850" s="7"/>
      <c r="D850" s="7"/>
      <c r="E850" s="7"/>
      <c r="F850" s="7"/>
      <c r="G850" s="7"/>
      <c r="H850" s="7"/>
      <c r="I850" s="7"/>
      <c r="J850" s="7"/>
      <c r="K850" s="7"/>
      <c r="L850" s="7"/>
      <c r="M850" s="7"/>
      <c r="N850" s="7"/>
    </row>
    <row r="851">
      <c r="A851" s="7"/>
      <c r="B851" s="7"/>
      <c r="C851" s="7"/>
      <c r="D851" s="7"/>
      <c r="E851" s="7"/>
      <c r="F851" s="7"/>
      <c r="G851" s="7"/>
      <c r="H851" s="7"/>
      <c r="I851" s="7"/>
      <c r="J851" s="7"/>
      <c r="K851" s="7"/>
      <c r="L851" s="7"/>
      <c r="M851" s="7"/>
      <c r="N851" s="7"/>
    </row>
    <row r="852">
      <c r="A852" s="7"/>
      <c r="B852" s="7"/>
      <c r="C852" s="7"/>
      <c r="D852" s="7"/>
      <c r="E852" s="7"/>
      <c r="F852" s="7"/>
      <c r="G852" s="7"/>
      <c r="H852" s="7"/>
      <c r="I852" s="7"/>
      <c r="J852" s="7"/>
      <c r="K852" s="7"/>
      <c r="L852" s="7"/>
      <c r="M852" s="7"/>
      <c r="N852" s="7"/>
    </row>
    <row r="853">
      <c r="A853" s="7"/>
      <c r="B853" s="7"/>
      <c r="C853" s="7"/>
      <c r="D853" s="7"/>
      <c r="E853" s="7"/>
      <c r="F853" s="7"/>
      <c r="G853" s="7"/>
      <c r="H853" s="7"/>
      <c r="I853" s="7"/>
      <c r="J853" s="7"/>
      <c r="K853" s="7"/>
      <c r="L853" s="7"/>
      <c r="M853" s="7"/>
      <c r="N853" s="7"/>
    </row>
    <row r="854">
      <c r="A854" s="7"/>
      <c r="B854" s="7"/>
      <c r="C854" s="7"/>
      <c r="D854" s="7"/>
      <c r="E854" s="7"/>
      <c r="F854" s="7"/>
      <c r="G854" s="7"/>
      <c r="H854" s="7"/>
      <c r="I854" s="7"/>
      <c r="J854" s="7"/>
      <c r="K854" s="7"/>
      <c r="L854" s="7"/>
      <c r="M854" s="7"/>
      <c r="N854" s="7"/>
    </row>
    <row r="855">
      <c r="A855" s="7"/>
      <c r="B855" s="7"/>
      <c r="C855" s="7"/>
      <c r="D855" s="7"/>
      <c r="E855" s="7"/>
      <c r="F855" s="7"/>
      <c r="G855" s="7"/>
      <c r="H855" s="7"/>
      <c r="I855" s="7"/>
      <c r="J855" s="7"/>
      <c r="K855" s="7"/>
      <c r="L855" s="7"/>
      <c r="M855" s="7"/>
      <c r="N855" s="7"/>
    </row>
    <row r="856">
      <c r="A856" s="7"/>
      <c r="B856" s="7"/>
      <c r="C856" s="7"/>
      <c r="D856" s="7"/>
      <c r="E856" s="7"/>
      <c r="F856" s="7"/>
      <c r="G856" s="7"/>
      <c r="H856" s="7"/>
      <c r="I856" s="7"/>
      <c r="J856" s="7"/>
      <c r="K856" s="7"/>
      <c r="L856" s="7"/>
      <c r="M856" s="7"/>
      <c r="N856" s="7"/>
    </row>
    <row r="857">
      <c r="A857" s="7"/>
      <c r="B857" s="7"/>
      <c r="C857" s="7"/>
      <c r="D857" s="7"/>
      <c r="E857" s="7"/>
      <c r="F857" s="7"/>
      <c r="G857" s="7"/>
      <c r="H857" s="7"/>
      <c r="I857" s="7"/>
      <c r="J857" s="7"/>
      <c r="K857" s="7"/>
      <c r="L857" s="7"/>
      <c r="M857" s="7"/>
      <c r="N857" s="7"/>
    </row>
    <row r="858">
      <c r="A858" s="7"/>
      <c r="B858" s="7"/>
      <c r="C858" s="7"/>
      <c r="D858" s="7"/>
      <c r="E858" s="7"/>
      <c r="F858" s="7"/>
      <c r="G858" s="7"/>
      <c r="H858" s="7"/>
      <c r="I858" s="7"/>
      <c r="J858" s="7"/>
      <c r="K858" s="7"/>
      <c r="L858" s="7"/>
      <c r="M858" s="7"/>
      <c r="N858" s="7"/>
    </row>
    <row r="859">
      <c r="A859" s="7"/>
      <c r="B859" s="7"/>
      <c r="C859" s="7"/>
      <c r="D859" s="7"/>
      <c r="E859" s="7"/>
      <c r="F859" s="7"/>
      <c r="G859" s="7"/>
      <c r="H859" s="7"/>
      <c r="I859" s="7"/>
      <c r="J859" s="7"/>
      <c r="K859" s="7"/>
      <c r="L859" s="7"/>
      <c r="M859" s="7"/>
      <c r="N859" s="7"/>
    </row>
    <row r="860">
      <c r="A860" s="7"/>
      <c r="B860" s="7"/>
      <c r="C860" s="7"/>
      <c r="D860" s="7"/>
      <c r="E860" s="7"/>
      <c r="F860" s="7"/>
      <c r="G860" s="7"/>
      <c r="H860" s="7"/>
      <c r="I860" s="7"/>
      <c r="J860" s="7"/>
      <c r="K860" s="7"/>
      <c r="L860" s="7"/>
      <c r="M860" s="7"/>
      <c r="N860" s="7"/>
    </row>
    <row r="861">
      <c r="A861" s="7"/>
      <c r="B861" s="7"/>
      <c r="C861" s="7"/>
      <c r="D861" s="7"/>
      <c r="E861" s="7"/>
      <c r="F861" s="7"/>
      <c r="G861" s="7"/>
      <c r="H861" s="7"/>
      <c r="I861" s="7"/>
      <c r="J861" s="7"/>
      <c r="K861" s="7"/>
      <c r="L861" s="7"/>
      <c r="M861" s="7"/>
      <c r="N861" s="7"/>
    </row>
    <row r="862">
      <c r="A862" s="7"/>
      <c r="B862" s="7"/>
      <c r="C862" s="7"/>
      <c r="D862" s="7"/>
      <c r="E862" s="7"/>
      <c r="F862" s="7"/>
      <c r="G862" s="7"/>
      <c r="H862" s="7"/>
      <c r="I862" s="7"/>
      <c r="J862" s="7"/>
      <c r="K862" s="7"/>
      <c r="L862" s="7"/>
      <c r="M862" s="7"/>
      <c r="N862" s="7"/>
    </row>
    <row r="863">
      <c r="A863" s="7"/>
      <c r="B863" s="7"/>
      <c r="C863" s="7"/>
      <c r="D863" s="7"/>
      <c r="E863" s="7"/>
      <c r="F863" s="7"/>
      <c r="G863" s="7"/>
      <c r="H863" s="7"/>
      <c r="I863" s="7"/>
      <c r="J863" s="7"/>
      <c r="K863" s="7"/>
      <c r="L863" s="7"/>
      <c r="M863" s="7"/>
      <c r="N863" s="7"/>
    </row>
    <row r="864">
      <c r="A864" s="7"/>
      <c r="B864" s="7"/>
      <c r="C864" s="7"/>
      <c r="D864" s="7"/>
      <c r="E864" s="7"/>
      <c r="F864" s="7"/>
      <c r="G864" s="7"/>
      <c r="H864" s="7"/>
      <c r="I864" s="7"/>
      <c r="J864" s="7"/>
      <c r="K864" s="7"/>
      <c r="L864" s="7"/>
      <c r="M864" s="7"/>
      <c r="N864" s="7"/>
    </row>
    <row r="865">
      <c r="A865" s="7"/>
      <c r="B865" s="7"/>
      <c r="C865" s="7"/>
      <c r="D865" s="7"/>
      <c r="E865" s="7"/>
      <c r="F865" s="7"/>
      <c r="G865" s="7"/>
      <c r="H865" s="7"/>
      <c r="I865" s="7"/>
      <c r="J865" s="7"/>
      <c r="K865" s="7"/>
      <c r="L865" s="7"/>
      <c r="M865" s="7"/>
      <c r="N865" s="7"/>
    </row>
    <row r="866">
      <c r="A866" s="7"/>
      <c r="B866" s="7"/>
      <c r="C866" s="7"/>
      <c r="D866" s="7"/>
      <c r="E866" s="7"/>
      <c r="F866" s="7"/>
      <c r="G866" s="7"/>
      <c r="H866" s="7"/>
      <c r="I866" s="7"/>
      <c r="J866" s="7"/>
      <c r="K866" s="7"/>
      <c r="L866" s="7"/>
      <c r="M866" s="7"/>
      <c r="N866" s="7"/>
    </row>
    <row r="867">
      <c r="A867" s="7"/>
      <c r="B867" s="7"/>
      <c r="C867" s="7"/>
      <c r="D867" s="7"/>
      <c r="E867" s="7"/>
      <c r="F867" s="7"/>
      <c r="G867" s="7"/>
      <c r="H867" s="7"/>
      <c r="I867" s="7"/>
      <c r="J867" s="7"/>
      <c r="K867" s="7"/>
      <c r="L867" s="7"/>
      <c r="M867" s="7"/>
      <c r="N867" s="7"/>
    </row>
    <row r="868">
      <c r="A868" s="7"/>
      <c r="B868" s="7"/>
      <c r="C868" s="7"/>
      <c r="D868" s="7"/>
      <c r="E868" s="7"/>
      <c r="F868" s="7"/>
      <c r="G868" s="7"/>
      <c r="H868" s="7"/>
      <c r="I868" s="7"/>
      <c r="J868" s="7"/>
      <c r="K868" s="7"/>
      <c r="L868" s="7"/>
      <c r="M868" s="7"/>
      <c r="N868" s="7"/>
    </row>
    <row r="869">
      <c r="A869" s="7"/>
      <c r="B869" s="7"/>
      <c r="C869" s="7"/>
      <c r="D869" s="7"/>
      <c r="E869" s="7"/>
      <c r="F869" s="7"/>
      <c r="G869" s="7"/>
      <c r="H869" s="7"/>
      <c r="I869" s="7"/>
      <c r="J869" s="7"/>
      <c r="K869" s="7"/>
      <c r="L869" s="7"/>
      <c r="M869" s="7"/>
      <c r="N869" s="7"/>
    </row>
    <row r="870">
      <c r="A870" s="7"/>
      <c r="B870" s="7"/>
      <c r="C870" s="7"/>
      <c r="D870" s="7"/>
      <c r="E870" s="7"/>
      <c r="F870" s="7"/>
      <c r="G870" s="7"/>
      <c r="H870" s="7"/>
      <c r="I870" s="7"/>
      <c r="J870" s="7"/>
      <c r="K870" s="7"/>
      <c r="L870" s="7"/>
      <c r="M870" s="7"/>
      <c r="N870" s="7"/>
    </row>
    <row r="871">
      <c r="A871" s="7"/>
      <c r="B871" s="7"/>
      <c r="C871" s="7"/>
      <c r="D871" s="7"/>
      <c r="E871" s="7"/>
      <c r="F871" s="7"/>
      <c r="G871" s="7"/>
      <c r="H871" s="7"/>
      <c r="I871" s="7"/>
      <c r="J871" s="7"/>
      <c r="K871" s="7"/>
      <c r="L871" s="7"/>
      <c r="M871" s="7"/>
      <c r="N871" s="7"/>
    </row>
    <row r="872">
      <c r="A872" s="7"/>
      <c r="B872" s="7"/>
      <c r="C872" s="7"/>
      <c r="D872" s="7"/>
      <c r="E872" s="7"/>
      <c r="F872" s="7"/>
      <c r="G872" s="7"/>
      <c r="H872" s="7"/>
      <c r="I872" s="7"/>
      <c r="J872" s="7"/>
      <c r="K872" s="7"/>
      <c r="L872" s="7"/>
      <c r="M872" s="7"/>
      <c r="N872" s="7"/>
    </row>
    <row r="873">
      <c r="A873" s="7"/>
      <c r="B873" s="7"/>
      <c r="C873" s="7"/>
      <c r="D873" s="7"/>
      <c r="E873" s="7"/>
      <c r="F873" s="7"/>
      <c r="G873" s="7"/>
      <c r="H873" s="7"/>
      <c r="I873" s="7"/>
      <c r="J873" s="7"/>
      <c r="K873" s="7"/>
      <c r="L873" s="7"/>
      <c r="M873" s="7"/>
      <c r="N873" s="7"/>
    </row>
    <row r="874">
      <c r="A874" s="7"/>
      <c r="B874" s="7"/>
      <c r="C874" s="7"/>
      <c r="D874" s="7"/>
      <c r="E874" s="7"/>
      <c r="F874" s="7"/>
      <c r="G874" s="7"/>
      <c r="H874" s="7"/>
      <c r="I874" s="7"/>
      <c r="J874" s="7"/>
      <c r="K874" s="7"/>
      <c r="L874" s="7"/>
      <c r="M874" s="7"/>
      <c r="N874" s="7"/>
    </row>
    <row r="875">
      <c r="A875" s="7"/>
      <c r="B875" s="7"/>
      <c r="C875" s="7"/>
      <c r="D875" s="7"/>
      <c r="E875" s="7"/>
      <c r="F875" s="7"/>
      <c r="G875" s="7"/>
      <c r="H875" s="7"/>
      <c r="I875" s="7"/>
      <c r="J875" s="7"/>
      <c r="K875" s="7"/>
      <c r="L875" s="7"/>
      <c r="M875" s="7"/>
      <c r="N875" s="7"/>
    </row>
    <row r="876">
      <c r="A876" s="7"/>
      <c r="B876" s="7"/>
      <c r="C876" s="7"/>
      <c r="D876" s="7"/>
      <c r="E876" s="7"/>
      <c r="F876" s="7"/>
      <c r="G876" s="7"/>
      <c r="H876" s="7"/>
      <c r="I876" s="7"/>
      <c r="J876" s="7"/>
      <c r="K876" s="7"/>
      <c r="L876" s="7"/>
      <c r="M876" s="7"/>
      <c r="N876" s="7"/>
    </row>
    <row r="877">
      <c r="A877" s="7"/>
      <c r="B877" s="7"/>
      <c r="C877" s="7"/>
      <c r="D877" s="7"/>
      <c r="E877" s="7"/>
      <c r="F877" s="7"/>
      <c r="G877" s="7"/>
      <c r="H877" s="7"/>
      <c r="I877" s="7"/>
      <c r="J877" s="7"/>
      <c r="K877" s="7"/>
      <c r="L877" s="7"/>
      <c r="M877" s="7"/>
      <c r="N877" s="7"/>
    </row>
    <row r="878">
      <c r="A878" s="7"/>
      <c r="B878" s="7"/>
      <c r="C878" s="7"/>
      <c r="D878" s="7"/>
      <c r="E878" s="7"/>
      <c r="F878" s="7"/>
      <c r="G878" s="7"/>
      <c r="H878" s="7"/>
      <c r="I878" s="7"/>
      <c r="J878" s="7"/>
      <c r="K878" s="7"/>
      <c r="L878" s="7"/>
      <c r="M878" s="7"/>
      <c r="N878" s="7"/>
    </row>
    <row r="879">
      <c r="A879" s="7"/>
      <c r="B879" s="7"/>
      <c r="C879" s="7"/>
      <c r="D879" s="7"/>
      <c r="E879" s="7"/>
      <c r="F879" s="7"/>
      <c r="G879" s="7"/>
      <c r="H879" s="7"/>
      <c r="I879" s="7"/>
      <c r="J879" s="7"/>
      <c r="K879" s="7"/>
      <c r="L879" s="7"/>
      <c r="M879" s="7"/>
      <c r="N879" s="7"/>
    </row>
    <row r="880">
      <c r="A880" s="7"/>
      <c r="B880" s="7"/>
      <c r="C880" s="7"/>
      <c r="D880" s="7"/>
      <c r="E880" s="7"/>
      <c r="F880" s="7"/>
      <c r="G880" s="7"/>
      <c r="H880" s="7"/>
      <c r="I880" s="7"/>
      <c r="J880" s="7"/>
      <c r="K880" s="7"/>
      <c r="L880" s="7"/>
      <c r="M880" s="7"/>
      <c r="N880" s="7"/>
    </row>
    <row r="881">
      <c r="A881" s="7"/>
      <c r="B881" s="7"/>
      <c r="C881" s="7"/>
      <c r="D881" s="7"/>
      <c r="E881" s="7"/>
      <c r="F881" s="7"/>
      <c r="G881" s="7"/>
      <c r="H881" s="7"/>
      <c r="I881" s="7"/>
      <c r="J881" s="7"/>
      <c r="K881" s="7"/>
      <c r="L881" s="7"/>
      <c r="M881" s="7"/>
      <c r="N881" s="7"/>
    </row>
    <row r="882">
      <c r="A882" s="7"/>
      <c r="B882" s="7"/>
      <c r="C882" s="7"/>
      <c r="D882" s="7"/>
      <c r="E882" s="7"/>
      <c r="F882" s="7"/>
      <c r="G882" s="7"/>
      <c r="H882" s="7"/>
      <c r="I882" s="7"/>
      <c r="J882" s="7"/>
      <c r="K882" s="7"/>
      <c r="L882" s="7"/>
      <c r="M882" s="7"/>
      <c r="N882" s="7"/>
    </row>
    <row r="883">
      <c r="A883" s="7"/>
      <c r="B883" s="7"/>
      <c r="C883" s="7"/>
      <c r="D883" s="7"/>
      <c r="E883" s="7"/>
      <c r="F883" s="7"/>
      <c r="G883" s="7"/>
      <c r="H883" s="7"/>
      <c r="I883" s="7"/>
      <c r="J883" s="7"/>
      <c r="K883" s="7"/>
      <c r="L883" s="7"/>
      <c r="M883" s="7"/>
      <c r="N883" s="7"/>
    </row>
    <row r="884">
      <c r="A884" s="7"/>
      <c r="B884" s="7"/>
      <c r="C884" s="7"/>
      <c r="D884" s="7"/>
      <c r="E884" s="7"/>
      <c r="F884" s="7"/>
      <c r="G884" s="7"/>
      <c r="H884" s="7"/>
      <c r="I884" s="7"/>
      <c r="J884" s="7"/>
      <c r="K884" s="7"/>
      <c r="L884" s="7"/>
      <c r="M884" s="7"/>
      <c r="N884" s="7"/>
    </row>
    <row r="885">
      <c r="A885" s="7"/>
      <c r="B885" s="7"/>
      <c r="C885" s="7"/>
      <c r="D885" s="7"/>
      <c r="E885" s="7"/>
      <c r="F885" s="7"/>
      <c r="G885" s="7"/>
      <c r="H885" s="7"/>
      <c r="I885" s="7"/>
      <c r="J885" s="7"/>
      <c r="K885" s="7"/>
      <c r="L885" s="7"/>
      <c r="M885" s="7"/>
      <c r="N885" s="7"/>
    </row>
    <row r="886">
      <c r="A886" s="7"/>
      <c r="B886" s="7"/>
      <c r="C886" s="7"/>
      <c r="D886" s="7"/>
      <c r="E886" s="7"/>
      <c r="F886" s="7"/>
      <c r="G886" s="7"/>
      <c r="H886" s="7"/>
      <c r="I886" s="7"/>
      <c r="J886" s="7"/>
      <c r="K886" s="7"/>
      <c r="L886" s="7"/>
      <c r="M886" s="7"/>
      <c r="N886" s="7"/>
    </row>
    <row r="887">
      <c r="A887" s="7"/>
      <c r="B887" s="7"/>
      <c r="C887" s="7"/>
      <c r="D887" s="7"/>
      <c r="E887" s="7"/>
      <c r="F887" s="7"/>
      <c r="G887" s="7"/>
      <c r="H887" s="7"/>
      <c r="I887" s="7"/>
      <c r="J887" s="7"/>
      <c r="K887" s="7"/>
      <c r="L887" s="7"/>
      <c r="M887" s="7"/>
      <c r="N887" s="7"/>
    </row>
    <row r="888">
      <c r="A888" s="7"/>
      <c r="B888" s="7"/>
      <c r="C888" s="7"/>
      <c r="D888" s="7"/>
      <c r="E888" s="7"/>
      <c r="F888" s="7"/>
      <c r="G888" s="7"/>
      <c r="H888" s="7"/>
      <c r="I888" s="7"/>
      <c r="J888" s="7"/>
      <c r="K888" s="7"/>
      <c r="L888" s="7"/>
      <c r="M888" s="7"/>
      <c r="N888" s="7"/>
    </row>
    <row r="889">
      <c r="A889" s="7"/>
      <c r="B889" s="7"/>
      <c r="C889" s="7"/>
      <c r="D889" s="7"/>
      <c r="E889" s="7"/>
      <c r="F889" s="7"/>
      <c r="G889" s="7"/>
      <c r="H889" s="7"/>
      <c r="I889" s="7"/>
      <c r="J889" s="7"/>
      <c r="K889" s="7"/>
      <c r="L889" s="7"/>
      <c r="M889" s="7"/>
      <c r="N889" s="7"/>
    </row>
    <row r="890">
      <c r="A890" s="7"/>
      <c r="B890" s="7"/>
      <c r="C890" s="7"/>
      <c r="D890" s="7"/>
      <c r="E890" s="7"/>
      <c r="F890" s="7"/>
      <c r="G890" s="7"/>
      <c r="H890" s="7"/>
      <c r="I890" s="7"/>
      <c r="J890" s="7"/>
      <c r="K890" s="7"/>
      <c r="L890" s="7"/>
      <c r="M890" s="7"/>
      <c r="N890" s="7"/>
    </row>
    <row r="891">
      <c r="A891" s="7"/>
      <c r="B891" s="7"/>
      <c r="C891" s="7"/>
      <c r="D891" s="7"/>
      <c r="E891" s="7"/>
      <c r="F891" s="7"/>
      <c r="G891" s="7"/>
      <c r="H891" s="7"/>
      <c r="I891" s="7"/>
      <c r="J891" s="7"/>
      <c r="K891" s="7"/>
      <c r="L891" s="7"/>
      <c r="M891" s="7"/>
      <c r="N891" s="7"/>
    </row>
    <row r="892">
      <c r="A892" s="7"/>
      <c r="B892" s="7"/>
      <c r="C892" s="7"/>
      <c r="D892" s="7"/>
      <c r="E892" s="7"/>
      <c r="F892" s="7"/>
      <c r="G892" s="7"/>
      <c r="H892" s="7"/>
      <c r="I892" s="7"/>
      <c r="J892" s="7"/>
      <c r="K892" s="7"/>
      <c r="L892" s="7"/>
      <c r="M892" s="7"/>
      <c r="N892" s="7"/>
    </row>
    <row r="893">
      <c r="A893" s="7"/>
      <c r="B893" s="7"/>
      <c r="C893" s="7"/>
      <c r="D893" s="7"/>
      <c r="E893" s="7"/>
      <c r="F893" s="7"/>
      <c r="G893" s="7"/>
      <c r="H893" s="7"/>
      <c r="I893" s="7"/>
      <c r="J893" s="7"/>
      <c r="K893" s="7"/>
      <c r="L893" s="7"/>
      <c r="M893" s="7"/>
      <c r="N893" s="7"/>
    </row>
    <row r="894">
      <c r="A894" s="7"/>
      <c r="B894" s="7"/>
      <c r="C894" s="7"/>
      <c r="D894" s="7"/>
      <c r="E894" s="7"/>
      <c r="F894" s="7"/>
      <c r="G894" s="7"/>
      <c r="H894" s="7"/>
      <c r="I894" s="7"/>
      <c r="J894" s="7"/>
      <c r="K894" s="7"/>
      <c r="L894" s="7"/>
      <c r="M894" s="7"/>
      <c r="N894" s="7"/>
    </row>
    <row r="895">
      <c r="A895" s="7"/>
      <c r="B895" s="7"/>
      <c r="C895" s="7"/>
      <c r="D895" s="7"/>
      <c r="E895" s="7"/>
      <c r="F895" s="7"/>
      <c r="G895" s="7"/>
      <c r="H895" s="7"/>
      <c r="I895" s="7"/>
      <c r="J895" s="7"/>
      <c r="K895" s="7"/>
      <c r="L895" s="7"/>
      <c r="M895" s="7"/>
      <c r="N895" s="7"/>
    </row>
    <row r="896">
      <c r="A896" s="7"/>
      <c r="B896" s="7"/>
      <c r="C896" s="7"/>
      <c r="D896" s="7"/>
      <c r="E896" s="7"/>
      <c r="F896" s="7"/>
      <c r="G896" s="7"/>
      <c r="H896" s="7"/>
      <c r="I896" s="7"/>
      <c r="J896" s="7"/>
      <c r="K896" s="7"/>
      <c r="L896" s="7"/>
      <c r="M896" s="7"/>
      <c r="N896" s="7"/>
    </row>
    <row r="897">
      <c r="A897" s="7"/>
      <c r="B897" s="7"/>
      <c r="C897" s="7"/>
      <c r="D897" s="7"/>
      <c r="E897" s="7"/>
      <c r="F897" s="7"/>
      <c r="G897" s="7"/>
      <c r="H897" s="7"/>
      <c r="I897" s="7"/>
      <c r="J897" s="7"/>
      <c r="K897" s="7"/>
      <c r="L897" s="7"/>
      <c r="M897" s="7"/>
      <c r="N897" s="7"/>
    </row>
    <row r="898">
      <c r="A898" s="7"/>
      <c r="B898" s="7"/>
      <c r="C898" s="7"/>
      <c r="D898" s="7"/>
      <c r="E898" s="7"/>
      <c r="F898" s="7"/>
      <c r="G898" s="7"/>
      <c r="H898" s="7"/>
      <c r="I898" s="7"/>
      <c r="J898" s="7"/>
      <c r="K898" s="7"/>
      <c r="L898" s="7"/>
      <c r="M898" s="7"/>
      <c r="N898" s="7"/>
    </row>
    <row r="899">
      <c r="A899" s="7"/>
      <c r="B899" s="7"/>
      <c r="C899" s="7"/>
      <c r="D899" s="7"/>
      <c r="E899" s="7"/>
      <c r="F899" s="7"/>
      <c r="G899" s="7"/>
      <c r="H899" s="7"/>
      <c r="I899" s="7"/>
      <c r="J899" s="7"/>
      <c r="K899" s="7"/>
      <c r="L899" s="7"/>
      <c r="M899" s="7"/>
      <c r="N899" s="7"/>
    </row>
    <row r="900">
      <c r="A900" s="7"/>
      <c r="B900" s="7"/>
      <c r="C900" s="7"/>
      <c r="D900" s="7"/>
      <c r="E900" s="7"/>
      <c r="F900" s="7"/>
      <c r="G900" s="7"/>
      <c r="H900" s="7"/>
      <c r="I900" s="7"/>
      <c r="J900" s="7"/>
      <c r="K900" s="7"/>
      <c r="L900" s="7"/>
      <c r="M900" s="7"/>
      <c r="N900" s="7"/>
    </row>
    <row r="901">
      <c r="A901" s="7"/>
      <c r="B901" s="7"/>
      <c r="C901" s="7"/>
      <c r="D901" s="7"/>
      <c r="E901" s="7"/>
      <c r="F901" s="7"/>
      <c r="G901" s="7"/>
      <c r="H901" s="7"/>
      <c r="I901" s="7"/>
      <c r="J901" s="7"/>
      <c r="K901" s="7"/>
      <c r="L901" s="7"/>
      <c r="M901" s="7"/>
      <c r="N901" s="7"/>
    </row>
    <row r="902">
      <c r="A902" s="7"/>
      <c r="B902" s="7"/>
      <c r="C902" s="7"/>
      <c r="D902" s="7"/>
      <c r="E902" s="7"/>
      <c r="F902" s="7"/>
      <c r="G902" s="7"/>
      <c r="H902" s="7"/>
      <c r="I902" s="7"/>
      <c r="J902" s="7"/>
      <c r="K902" s="7"/>
      <c r="L902" s="7"/>
      <c r="M902" s="7"/>
      <c r="N902" s="7"/>
    </row>
    <row r="903">
      <c r="A903" s="7"/>
      <c r="B903" s="7"/>
      <c r="C903" s="7"/>
      <c r="D903" s="7"/>
      <c r="E903" s="7"/>
      <c r="F903" s="7"/>
      <c r="G903" s="7"/>
      <c r="H903" s="7"/>
      <c r="I903" s="7"/>
      <c r="J903" s="7"/>
      <c r="K903" s="7"/>
      <c r="L903" s="7"/>
      <c r="M903" s="7"/>
      <c r="N903" s="7"/>
    </row>
    <row r="904">
      <c r="A904" s="7"/>
      <c r="B904" s="7"/>
      <c r="C904" s="7"/>
      <c r="D904" s="7"/>
      <c r="E904" s="7"/>
      <c r="F904" s="7"/>
      <c r="G904" s="7"/>
      <c r="H904" s="7"/>
      <c r="I904" s="7"/>
      <c r="J904" s="7"/>
      <c r="K904" s="7"/>
      <c r="L904" s="7"/>
      <c r="M904" s="7"/>
      <c r="N904" s="7"/>
    </row>
    <row r="905">
      <c r="A905" s="7"/>
      <c r="B905" s="7"/>
      <c r="C905" s="7"/>
      <c r="D905" s="7"/>
      <c r="E905" s="7"/>
      <c r="F905" s="7"/>
      <c r="G905" s="7"/>
      <c r="H905" s="7"/>
      <c r="I905" s="7"/>
      <c r="J905" s="7"/>
      <c r="K905" s="7"/>
      <c r="L905" s="7"/>
      <c r="M905" s="7"/>
      <c r="N905" s="7"/>
    </row>
    <row r="906">
      <c r="A906" s="7"/>
      <c r="B906" s="7"/>
      <c r="C906" s="7"/>
      <c r="D906" s="7"/>
      <c r="E906" s="7"/>
      <c r="F906" s="7"/>
      <c r="G906" s="7"/>
      <c r="H906" s="7"/>
      <c r="I906" s="7"/>
      <c r="J906" s="7"/>
      <c r="K906" s="7"/>
      <c r="L906" s="7"/>
      <c r="M906" s="7"/>
      <c r="N906" s="7"/>
    </row>
    <row r="907">
      <c r="A907" s="7"/>
      <c r="B907" s="7"/>
      <c r="C907" s="7"/>
      <c r="D907" s="7"/>
      <c r="E907" s="7"/>
      <c r="F907" s="7"/>
      <c r="G907" s="7"/>
      <c r="H907" s="7"/>
      <c r="I907" s="7"/>
      <c r="J907" s="7"/>
      <c r="K907" s="7"/>
      <c r="L907" s="7"/>
      <c r="M907" s="7"/>
      <c r="N907" s="7"/>
    </row>
    <row r="908">
      <c r="A908" s="7"/>
      <c r="B908" s="7"/>
      <c r="C908" s="7"/>
      <c r="D908" s="7"/>
      <c r="E908" s="7"/>
      <c r="F908" s="7"/>
      <c r="G908" s="7"/>
      <c r="H908" s="7"/>
      <c r="I908" s="7"/>
      <c r="J908" s="7"/>
      <c r="K908" s="7"/>
      <c r="L908" s="7"/>
      <c r="M908" s="7"/>
      <c r="N908" s="7"/>
    </row>
    <row r="909">
      <c r="A909" s="7"/>
      <c r="B909" s="7"/>
      <c r="C909" s="7"/>
      <c r="D909" s="7"/>
      <c r="E909" s="7"/>
      <c r="F909" s="7"/>
      <c r="G909" s="7"/>
      <c r="H909" s="7"/>
      <c r="I909" s="7"/>
      <c r="J909" s="7"/>
      <c r="K909" s="7"/>
      <c r="L909" s="7"/>
      <c r="M909" s="7"/>
      <c r="N909" s="7"/>
    </row>
    <row r="910">
      <c r="A910" s="7"/>
      <c r="B910" s="7"/>
      <c r="C910" s="7"/>
      <c r="D910" s="7"/>
      <c r="E910" s="7"/>
      <c r="F910" s="7"/>
      <c r="G910" s="7"/>
      <c r="H910" s="7"/>
      <c r="I910" s="7"/>
      <c r="J910" s="7"/>
      <c r="K910" s="7"/>
      <c r="L910" s="7"/>
      <c r="M910" s="7"/>
      <c r="N910" s="7"/>
    </row>
    <row r="911">
      <c r="A911" s="7"/>
      <c r="B911" s="7"/>
      <c r="C911" s="7"/>
      <c r="D911" s="7"/>
      <c r="E911" s="7"/>
      <c r="F911" s="7"/>
      <c r="G911" s="7"/>
      <c r="H911" s="7"/>
      <c r="I911" s="7"/>
      <c r="J911" s="7"/>
      <c r="K911" s="7"/>
      <c r="L911" s="7"/>
      <c r="M911" s="7"/>
      <c r="N911" s="7"/>
    </row>
    <row r="912">
      <c r="A912" s="7"/>
      <c r="B912" s="7"/>
      <c r="C912" s="7"/>
      <c r="D912" s="7"/>
      <c r="E912" s="7"/>
      <c r="F912" s="7"/>
      <c r="G912" s="7"/>
      <c r="H912" s="7"/>
      <c r="I912" s="7"/>
      <c r="J912" s="7"/>
      <c r="K912" s="7"/>
      <c r="L912" s="7"/>
      <c r="M912" s="7"/>
      <c r="N912" s="7"/>
    </row>
    <row r="913">
      <c r="A913" s="7"/>
      <c r="B913" s="7"/>
      <c r="C913" s="7"/>
      <c r="D913" s="7"/>
      <c r="E913" s="7"/>
      <c r="F913" s="7"/>
      <c r="G913" s="7"/>
      <c r="H913" s="7"/>
      <c r="I913" s="7"/>
      <c r="J913" s="7"/>
      <c r="K913" s="7"/>
      <c r="L913" s="7"/>
      <c r="M913" s="7"/>
      <c r="N913" s="7"/>
    </row>
    <row r="914">
      <c r="A914" s="7"/>
      <c r="B914" s="7"/>
      <c r="C914" s="7"/>
      <c r="D914" s="7"/>
      <c r="E914" s="7"/>
      <c r="F914" s="7"/>
      <c r="G914" s="7"/>
      <c r="H914" s="7"/>
      <c r="I914" s="7"/>
      <c r="J914" s="7"/>
      <c r="K914" s="7"/>
      <c r="L914" s="7"/>
      <c r="M914" s="7"/>
      <c r="N914" s="7"/>
    </row>
    <row r="915">
      <c r="A915" s="7"/>
      <c r="B915" s="7"/>
      <c r="C915" s="7"/>
      <c r="D915" s="7"/>
      <c r="E915" s="7"/>
      <c r="F915" s="7"/>
      <c r="G915" s="7"/>
      <c r="H915" s="7"/>
      <c r="I915" s="7"/>
      <c r="J915" s="7"/>
      <c r="K915" s="7"/>
      <c r="L915" s="7"/>
      <c r="M915" s="7"/>
      <c r="N915" s="7"/>
    </row>
    <row r="916">
      <c r="A916" s="7"/>
      <c r="B916" s="7"/>
      <c r="C916" s="7"/>
      <c r="D916" s="7"/>
      <c r="E916" s="7"/>
      <c r="F916" s="7"/>
      <c r="G916" s="7"/>
      <c r="H916" s="7"/>
      <c r="I916" s="7"/>
      <c r="J916" s="7"/>
      <c r="K916" s="7"/>
      <c r="L916" s="7"/>
      <c r="M916" s="7"/>
      <c r="N916" s="7"/>
    </row>
    <row r="917">
      <c r="A917" s="7"/>
      <c r="B917" s="7"/>
      <c r="C917" s="7"/>
      <c r="D917" s="7"/>
      <c r="E917" s="7"/>
      <c r="F917" s="7"/>
      <c r="G917" s="7"/>
      <c r="H917" s="7"/>
      <c r="I917" s="7"/>
      <c r="J917" s="7"/>
      <c r="K917" s="7"/>
      <c r="L917" s="7"/>
      <c r="M917" s="7"/>
      <c r="N917" s="7"/>
    </row>
    <row r="918">
      <c r="A918" s="7"/>
      <c r="B918" s="7"/>
      <c r="C918" s="7"/>
      <c r="D918" s="7"/>
      <c r="E918" s="7"/>
      <c r="F918" s="7"/>
      <c r="G918" s="7"/>
      <c r="H918" s="7"/>
      <c r="I918" s="7"/>
      <c r="J918" s="7"/>
      <c r="K918" s="7"/>
      <c r="L918" s="7"/>
      <c r="M918" s="7"/>
      <c r="N918" s="7"/>
    </row>
    <row r="919">
      <c r="A919" s="7"/>
      <c r="B919" s="7"/>
      <c r="C919" s="7"/>
      <c r="D919" s="7"/>
      <c r="E919" s="7"/>
      <c r="F919" s="7"/>
      <c r="G919" s="7"/>
      <c r="H919" s="7"/>
      <c r="I919" s="7"/>
      <c r="J919" s="7"/>
      <c r="K919" s="7"/>
      <c r="L919" s="7"/>
      <c r="M919" s="7"/>
      <c r="N919" s="7"/>
    </row>
    <row r="920">
      <c r="A920" s="7"/>
      <c r="B920" s="7"/>
      <c r="C920" s="7"/>
      <c r="D920" s="7"/>
      <c r="E920" s="7"/>
      <c r="F920" s="7"/>
      <c r="G920" s="7"/>
      <c r="H920" s="7"/>
      <c r="I920" s="7"/>
      <c r="J920" s="7"/>
      <c r="K920" s="7"/>
      <c r="L920" s="7"/>
      <c r="M920" s="7"/>
      <c r="N920" s="7"/>
    </row>
    <row r="921">
      <c r="A921" s="7"/>
      <c r="B921" s="7"/>
      <c r="C921" s="7"/>
      <c r="D921" s="7"/>
      <c r="E921" s="7"/>
      <c r="F921" s="7"/>
      <c r="G921" s="7"/>
      <c r="H921" s="7"/>
      <c r="I921" s="7"/>
      <c r="J921" s="7"/>
      <c r="K921" s="7"/>
      <c r="L921" s="7"/>
      <c r="M921" s="7"/>
      <c r="N921" s="7"/>
    </row>
    <row r="922">
      <c r="A922" s="7"/>
      <c r="B922" s="7"/>
      <c r="C922" s="7"/>
      <c r="D922" s="7"/>
      <c r="E922" s="7"/>
      <c r="F922" s="7"/>
      <c r="G922" s="7"/>
      <c r="H922" s="7"/>
      <c r="I922" s="7"/>
      <c r="J922" s="7"/>
      <c r="K922" s="7"/>
      <c r="L922" s="7"/>
      <c r="M922" s="7"/>
      <c r="N922" s="7"/>
    </row>
    <row r="923">
      <c r="A923" s="7"/>
      <c r="B923" s="7"/>
      <c r="C923" s="7"/>
      <c r="D923" s="7"/>
      <c r="E923" s="7"/>
      <c r="F923" s="7"/>
      <c r="G923" s="7"/>
      <c r="H923" s="7"/>
      <c r="I923" s="7"/>
      <c r="J923" s="7"/>
      <c r="K923" s="7"/>
      <c r="L923" s="7"/>
      <c r="M923" s="7"/>
      <c r="N923" s="7"/>
    </row>
    <row r="924">
      <c r="A924" s="7"/>
      <c r="B924" s="7"/>
      <c r="C924" s="7"/>
      <c r="D924" s="7"/>
      <c r="E924" s="7"/>
      <c r="F924" s="7"/>
      <c r="G924" s="7"/>
      <c r="H924" s="7"/>
      <c r="I924" s="7"/>
      <c r="J924" s="7"/>
      <c r="K924" s="7"/>
      <c r="L924" s="7"/>
      <c r="M924" s="7"/>
      <c r="N924" s="7"/>
    </row>
    <row r="925">
      <c r="A925" s="7"/>
      <c r="B925" s="7"/>
      <c r="C925" s="7"/>
      <c r="D925" s="7"/>
      <c r="E925" s="7"/>
      <c r="F925" s="7"/>
      <c r="G925" s="7"/>
      <c r="H925" s="7"/>
      <c r="I925" s="7"/>
      <c r="J925" s="7"/>
      <c r="K925" s="7"/>
      <c r="L925" s="7"/>
      <c r="M925" s="7"/>
      <c r="N925" s="7"/>
    </row>
    <row r="926">
      <c r="A926" s="7"/>
      <c r="B926" s="7"/>
      <c r="C926" s="7"/>
      <c r="D926" s="7"/>
      <c r="E926" s="7"/>
      <c r="F926" s="7"/>
      <c r="G926" s="7"/>
      <c r="H926" s="7"/>
      <c r="I926" s="7"/>
      <c r="J926" s="7"/>
      <c r="K926" s="7"/>
      <c r="L926" s="7"/>
      <c r="M926" s="7"/>
      <c r="N926" s="7"/>
    </row>
    <row r="927">
      <c r="A927" s="7"/>
      <c r="B927" s="7"/>
      <c r="C927" s="7"/>
      <c r="D927" s="7"/>
      <c r="E927" s="7"/>
      <c r="F927" s="7"/>
      <c r="G927" s="7"/>
      <c r="H927" s="7"/>
      <c r="I927" s="7"/>
      <c r="J927" s="7"/>
      <c r="K927" s="7"/>
      <c r="L927" s="7"/>
      <c r="M927" s="7"/>
      <c r="N927" s="7"/>
    </row>
    <row r="928">
      <c r="A928" s="7"/>
      <c r="B928" s="7"/>
      <c r="C928" s="7"/>
      <c r="D928" s="7"/>
      <c r="E928" s="7"/>
      <c r="F928" s="7"/>
      <c r="G928" s="7"/>
      <c r="H928" s="7"/>
      <c r="I928" s="7"/>
      <c r="J928" s="7"/>
      <c r="K928" s="7"/>
      <c r="L928" s="7"/>
      <c r="M928" s="7"/>
      <c r="N928" s="7"/>
    </row>
    <row r="929">
      <c r="A929" s="7"/>
      <c r="B929" s="7"/>
      <c r="C929" s="7"/>
      <c r="D929" s="7"/>
      <c r="E929" s="7"/>
      <c r="F929" s="7"/>
      <c r="G929" s="7"/>
      <c r="H929" s="7"/>
      <c r="I929" s="7"/>
      <c r="J929" s="7"/>
      <c r="K929" s="7"/>
      <c r="L929" s="7"/>
      <c r="M929" s="7"/>
      <c r="N929" s="7"/>
    </row>
    <row r="930">
      <c r="A930" s="7"/>
      <c r="B930" s="7"/>
      <c r="C930" s="7"/>
      <c r="D930" s="7"/>
      <c r="E930" s="7"/>
      <c r="F930" s="7"/>
      <c r="G930" s="7"/>
      <c r="H930" s="7"/>
      <c r="I930" s="7"/>
      <c r="J930" s="7"/>
      <c r="K930" s="7"/>
      <c r="L930" s="7"/>
      <c r="M930" s="7"/>
      <c r="N930" s="7"/>
    </row>
    <row r="931">
      <c r="A931" s="7"/>
      <c r="B931" s="7"/>
      <c r="C931" s="7"/>
      <c r="D931" s="7"/>
      <c r="E931" s="7"/>
      <c r="F931" s="7"/>
      <c r="G931" s="7"/>
      <c r="H931" s="7"/>
      <c r="I931" s="7"/>
      <c r="J931" s="7"/>
      <c r="K931" s="7"/>
      <c r="L931" s="7"/>
      <c r="M931" s="7"/>
      <c r="N931" s="7"/>
    </row>
    <row r="932">
      <c r="A932" s="7"/>
      <c r="B932" s="7"/>
      <c r="C932" s="7"/>
      <c r="D932" s="7"/>
      <c r="E932" s="7"/>
      <c r="F932" s="7"/>
      <c r="G932" s="7"/>
      <c r="H932" s="7"/>
      <c r="I932" s="7"/>
      <c r="J932" s="7"/>
      <c r="K932" s="7"/>
      <c r="L932" s="7"/>
      <c r="M932" s="7"/>
      <c r="N932" s="7"/>
    </row>
    <row r="933">
      <c r="A933" s="7"/>
      <c r="B933" s="7"/>
      <c r="C933" s="7"/>
      <c r="D933" s="7"/>
      <c r="E933" s="7"/>
      <c r="F933" s="7"/>
      <c r="G933" s="7"/>
      <c r="H933" s="7"/>
      <c r="I933" s="7"/>
      <c r="J933" s="7"/>
      <c r="K933" s="7"/>
      <c r="L933" s="7"/>
      <c r="M933" s="7"/>
      <c r="N933" s="7"/>
    </row>
    <row r="934">
      <c r="A934" s="7"/>
      <c r="B934" s="7"/>
      <c r="C934" s="7"/>
      <c r="D934" s="7"/>
      <c r="E934" s="7"/>
      <c r="F934" s="7"/>
      <c r="G934" s="7"/>
      <c r="H934" s="7"/>
      <c r="I934" s="7"/>
      <c r="J934" s="7"/>
      <c r="K934" s="7"/>
      <c r="L934" s="7"/>
      <c r="M934" s="7"/>
      <c r="N934" s="7"/>
    </row>
    <row r="935">
      <c r="A935" s="7"/>
      <c r="B935" s="7"/>
      <c r="C935" s="7"/>
      <c r="D935" s="7"/>
      <c r="E935" s="7"/>
      <c r="F935" s="7"/>
      <c r="G935" s="7"/>
      <c r="H935" s="7"/>
      <c r="I935" s="7"/>
      <c r="J935" s="7"/>
      <c r="K935" s="7"/>
      <c r="L935" s="7"/>
      <c r="M935" s="7"/>
      <c r="N935" s="7"/>
    </row>
    <row r="936">
      <c r="A936" s="7"/>
      <c r="B936" s="7"/>
      <c r="C936" s="7"/>
      <c r="D936" s="7"/>
      <c r="E936" s="7"/>
      <c r="F936" s="7"/>
      <c r="G936" s="7"/>
      <c r="H936" s="7"/>
      <c r="I936" s="7"/>
      <c r="J936" s="7"/>
      <c r="K936" s="7"/>
      <c r="L936" s="7"/>
      <c r="M936" s="7"/>
      <c r="N936" s="7"/>
    </row>
    <row r="937">
      <c r="A937" s="7"/>
      <c r="B937" s="7"/>
      <c r="C937" s="7"/>
      <c r="D937" s="7"/>
      <c r="E937" s="7"/>
      <c r="F937" s="7"/>
      <c r="G937" s="7"/>
      <c r="H937" s="7"/>
      <c r="I937" s="7"/>
      <c r="J937" s="7"/>
      <c r="K937" s="7"/>
      <c r="L937" s="7"/>
      <c r="M937" s="7"/>
      <c r="N937" s="7"/>
    </row>
    <row r="938">
      <c r="A938" s="7"/>
      <c r="B938" s="7"/>
      <c r="C938" s="7"/>
      <c r="D938" s="7"/>
      <c r="E938" s="7"/>
      <c r="F938" s="7"/>
      <c r="G938" s="7"/>
      <c r="H938" s="7"/>
      <c r="I938" s="7"/>
      <c r="J938" s="7"/>
      <c r="K938" s="7"/>
      <c r="L938" s="7"/>
      <c r="M938" s="7"/>
      <c r="N938" s="7"/>
    </row>
    <row r="939">
      <c r="A939" s="7"/>
      <c r="B939" s="7"/>
      <c r="C939" s="7"/>
      <c r="D939" s="7"/>
      <c r="E939" s="7"/>
      <c r="F939" s="7"/>
      <c r="G939" s="7"/>
      <c r="H939" s="7"/>
      <c r="I939" s="7"/>
      <c r="J939" s="7"/>
      <c r="K939" s="7"/>
      <c r="L939" s="7"/>
      <c r="M939" s="7"/>
      <c r="N939" s="7"/>
    </row>
    <row r="940">
      <c r="A940" s="7"/>
      <c r="B940" s="7"/>
      <c r="C940" s="7"/>
      <c r="D940" s="7"/>
      <c r="E940" s="7"/>
      <c r="F940" s="7"/>
      <c r="G940" s="7"/>
      <c r="H940" s="7"/>
      <c r="I940" s="7"/>
      <c r="J940" s="7"/>
      <c r="K940" s="7"/>
      <c r="L940" s="7"/>
      <c r="M940" s="7"/>
      <c r="N940" s="7"/>
    </row>
    <row r="941">
      <c r="A941" s="7"/>
      <c r="B941" s="7"/>
      <c r="C941" s="7"/>
      <c r="D941" s="7"/>
      <c r="E941" s="7"/>
      <c r="F941" s="7"/>
      <c r="G941" s="7"/>
      <c r="H941" s="7"/>
      <c r="I941" s="7"/>
      <c r="J941" s="7"/>
      <c r="K941" s="7"/>
      <c r="L941" s="7"/>
      <c r="M941" s="7"/>
      <c r="N941" s="7"/>
    </row>
    <row r="942">
      <c r="A942" s="7"/>
      <c r="B942" s="7"/>
      <c r="C942" s="7"/>
      <c r="D942" s="7"/>
      <c r="E942" s="7"/>
      <c r="F942" s="7"/>
      <c r="G942" s="7"/>
      <c r="H942" s="7"/>
      <c r="I942" s="7"/>
      <c r="J942" s="7"/>
      <c r="K942" s="7"/>
      <c r="L942" s="7"/>
      <c r="M942" s="7"/>
      <c r="N942" s="7"/>
    </row>
    <row r="943">
      <c r="A943" s="7"/>
      <c r="B943" s="7"/>
      <c r="C943" s="7"/>
      <c r="D943" s="7"/>
      <c r="E943" s="7"/>
      <c r="F943" s="7"/>
      <c r="G943" s="7"/>
      <c r="H943" s="7"/>
      <c r="I943" s="7"/>
      <c r="J943" s="7"/>
      <c r="K943" s="7"/>
      <c r="L943" s="7"/>
      <c r="M943" s="7"/>
      <c r="N943" s="7"/>
    </row>
    <row r="944">
      <c r="A944" s="7"/>
      <c r="B944" s="7"/>
      <c r="C944" s="7"/>
      <c r="D944" s="7"/>
      <c r="E944" s="7"/>
      <c r="F944" s="7"/>
      <c r="G944" s="7"/>
      <c r="H944" s="7"/>
      <c r="I944" s="7"/>
      <c r="J944" s="7"/>
      <c r="K944" s="7"/>
      <c r="L944" s="7"/>
      <c r="M944" s="7"/>
      <c r="N944" s="7"/>
    </row>
    <row r="945">
      <c r="A945" s="7"/>
      <c r="B945" s="7"/>
      <c r="C945" s="7"/>
      <c r="D945" s="7"/>
      <c r="E945" s="7"/>
      <c r="F945" s="7"/>
      <c r="G945" s="7"/>
      <c r="H945" s="7"/>
      <c r="I945" s="7"/>
      <c r="J945" s="7"/>
      <c r="K945" s="7"/>
      <c r="L945" s="7"/>
      <c r="M945" s="7"/>
      <c r="N945" s="7"/>
    </row>
    <row r="946">
      <c r="A946" s="7"/>
      <c r="B946" s="7"/>
      <c r="C946" s="7"/>
      <c r="D946" s="7"/>
      <c r="E946" s="7"/>
      <c r="F946" s="7"/>
      <c r="G946" s="7"/>
      <c r="H946" s="7"/>
      <c r="I946" s="7"/>
      <c r="J946" s="7"/>
      <c r="K946" s="7"/>
      <c r="L946" s="7"/>
      <c r="M946" s="7"/>
      <c r="N946" s="7"/>
    </row>
    <row r="947">
      <c r="A947" s="7"/>
      <c r="B947" s="7"/>
      <c r="C947" s="7"/>
      <c r="D947" s="7"/>
      <c r="E947" s="7"/>
      <c r="F947" s="7"/>
      <c r="G947" s="7"/>
      <c r="H947" s="7"/>
      <c r="I947" s="7"/>
      <c r="J947" s="7"/>
      <c r="K947" s="7"/>
      <c r="L947" s="7"/>
      <c r="M947" s="7"/>
      <c r="N947" s="7"/>
    </row>
    <row r="948">
      <c r="A948" s="7"/>
      <c r="B948" s="7"/>
      <c r="C948" s="7"/>
      <c r="D948" s="7"/>
      <c r="E948" s="7"/>
      <c r="F948" s="7"/>
      <c r="G948" s="7"/>
      <c r="H948" s="7"/>
      <c r="I948" s="7"/>
      <c r="J948" s="7"/>
      <c r="K948" s="7"/>
      <c r="L948" s="7"/>
      <c r="M948" s="7"/>
      <c r="N948" s="7"/>
    </row>
    <row r="949">
      <c r="A949" s="7"/>
      <c r="B949" s="7"/>
      <c r="C949" s="7"/>
      <c r="D949" s="7"/>
      <c r="E949" s="7"/>
      <c r="F949" s="7"/>
      <c r="G949" s="7"/>
      <c r="H949" s="7"/>
      <c r="I949" s="7"/>
      <c r="J949" s="7"/>
      <c r="K949" s="7"/>
      <c r="L949" s="7"/>
      <c r="M949" s="7"/>
      <c r="N949" s="7"/>
    </row>
    <row r="950">
      <c r="A950" s="7"/>
      <c r="B950" s="7"/>
      <c r="C950" s="7"/>
      <c r="D950" s="7"/>
      <c r="E950" s="7"/>
      <c r="F950" s="7"/>
      <c r="G950" s="7"/>
      <c r="H950" s="7"/>
      <c r="I950" s="7"/>
      <c r="J950" s="7"/>
      <c r="K950" s="7"/>
      <c r="L950" s="7"/>
      <c r="M950" s="7"/>
      <c r="N950" s="7"/>
    </row>
    <row r="951">
      <c r="A951" s="7"/>
      <c r="B951" s="7"/>
      <c r="C951" s="7"/>
      <c r="D951" s="7"/>
      <c r="E951" s="7"/>
      <c r="F951" s="7"/>
      <c r="G951" s="7"/>
      <c r="H951" s="7"/>
      <c r="I951" s="7"/>
      <c r="J951" s="7"/>
      <c r="K951" s="7"/>
      <c r="L951" s="7"/>
      <c r="M951" s="7"/>
      <c r="N951" s="7"/>
    </row>
    <row r="952">
      <c r="A952" s="7"/>
      <c r="B952" s="7"/>
      <c r="C952" s="7"/>
      <c r="D952" s="7"/>
      <c r="E952" s="7"/>
      <c r="F952" s="7"/>
      <c r="G952" s="7"/>
      <c r="H952" s="7"/>
      <c r="I952" s="7"/>
      <c r="J952" s="7"/>
      <c r="K952" s="7"/>
      <c r="L952" s="7"/>
      <c r="M952" s="7"/>
      <c r="N952" s="7"/>
    </row>
    <row r="953">
      <c r="A953" s="7"/>
      <c r="B953" s="7"/>
      <c r="C953" s="7"/>
      <c r="D953" s="7"/>
      <c r="E953" s="7"/>
      <c r="F953" s="7"/>
      <c r="G953" s="7"/>
      <c r="H953" s="7"/>
      <c r="I953" s="7"/>
      <c r="J953" s="7"/>
      <c r="K953" s="7"/>
      <c r="L953" s="7"/>
      <c r="M953" s="7"/>
      <c r="N953" s="7"/>
    </row>
    <row r="954">
      <c r="A954" s="7"/>
      <c r="B954" s="7"/>
      <c r="C954" s="7"/>
      <c r="D954" s="7"/>
      <c r="E954" s="7"/>
      <c r="F954" s="7"/>
      <c r="G954" s="7"/>
      <c r="H954" s="7"/>
      <c r="I954" s="7"/>
      <c r="J954" s="7"/>
      <c r="K954" s="7"/>
      <c r="L954" s="7"/>
      <c r="M954" s="7"/>
      <c r="N954" s="7"/>
    </row>
    <row r="955">
      <c r="A955" s="7"/>
      <c r="B955" s="7"/>
      <c r="C955" s="7"/>
      <c r="D955" s="7"/>
      <c r="E955" s="7"/>
      <c r="F955" s="7"/>
      <c r="G955" s="7"/>
      <c r="H955" s="7"/>
      <c r="I955" s="7"/>
      <c r="J955" s="7"/>
      <c r="K955" s="7"/>
      <c r="L955" s="7"/>
      <c r="M955" s="7"/>
      <c r="N955" s="7"/>
    </row>
    <row r="956">
      <c r="A956" s="7"/>
      <c r="B956" s="7"/>
      <c r="C956" s="7"/>
      <c r="D956" s="7"/>
      <c r="E956" s="7"/>
      <c r="F956" s="7"/>
      <c r="G956" s="7"/>
      <c r="H956" s="7"/>
      <c r="I956" s="7"/>
      <c r="J956" s="7"/>
      <c r="K956" s="7"/>
      <c r="L956" s="7"/>
      <c r="M956" s="7"/>
      <c r="N956" s="7"/>
    </row>
    <row r="957">
      <c r="A957" s="7"/>
      <c r="B957" s="7"/>
      <c r="C957" s="7"/>
      <c r="D957" s="7"/>
      <c r="E957" s="7"/>
      <c r="F957" s="7"/>
      <c r="G957" s="7"/>
      <c r="H957" s="7"/>
      <c r="I957" s="7"/>
      <c r="J957" s="7"/>
      <c r="K957" s="7"/>
      <c r="L957" s="7"/>
      <c r="M957" s="7"/>
      <c r="N957" s="7"/>
    </row>
    <row r="958">
      <c r="A958" s="7"/>
      <c r="B958" s="7"/>
      <c r="C958" s="7"/>
      <c r="D958" s="7"/>
      <c r="E958" s="7"/>
      <c r="F958" s="7"/>
      <c r="G958" s="7"/>
      <c r="H958" s="7"/>
      <c r="I958" s="7"/>
      <c r="J958" s="7"/>
      <c r="K958" s="7"/>
      <c r="L958" s="7"/>
      <c r="M958" s="7"/>
      <c r="N958" s="7"/>
    </row>
    <row r="959">
      <c r="A959" s="7"/>
      <c r="B959" s="7"/>
      <c r="C959" s="7"/>
      <c r="D959" s="7"/>
      <c r="E959" s="7"/>
      <c r="F959" s="7"/>
      <c r="G959" s="7"/>
      <c r="H959" s="7"/>
      <c r="I959" s="7"/>
      <c r="J959" s="7"/>
      <c r="K959" s="7"/>
      <c r="L959" s="7"/>
      <c r="M959" s="7"/>
      <c r="N959" s="7"/>
    </row>
    <row r="960">
      <c r="A960" s="7"/>
      <c r="B960" s="7"/>
      <c r="C960" s="7"/>
      <c r="D960" s="7"/>
      <c r="E960" s="7"/>
      <c r="F960" s="7"/>
      <c r="G960" s="7"/>
      <c r="H960" s="7"/>
      <c r="I960" s="7"/>
      <c r="J960" s="7"/>
      <c r="K960" s="7"/>
      <c r="L960" s="7"/>
      <c r="M960" s="7"/>
      <c r="N960" s="7"/>
    </row>
    <row r="961">
      <c r="A961" s="7"/>
      <c r="B961" s="7"/>
      <c r="C961" s="7"/>
      <c r="D961" s="7"/>
      <c r="E961" s="7"/>
      <c r="F961" s="7"/>
      <c r="G961" s="7"/>
      <c r="H961" s="7"/>
      <c r="I961" s="7"/>
      <c r="J961" s="7"/>
      <c r="K961" s="7"/>
      <c r="L961" s="7"/>
      <c r="M961" s="7"/>
      <c r="N961" s="7"/>
    </row>
    <row r="962">
      <c r="A962" s="7"/>
      <c r="B962" s="7"/>
      <c r="C962" s="7"/>
      <c r="D962" s="7"/>
      <c r="E962" s="7"/>
      <c r="F962" s="7"/>
      <c r="G962" s="7"/>
      <c r="H962" s="7"/>
      <c r="I962" s="7"/>
      <c r="J962" s="7"/>
      <c r="K962" s="7"/>
      <c r="L962" s="7"/>
      <c r="M962" s="7"/>
      <c r="N962" s="7"/>
    </row>
    <row r="963">
      <c r="A963" s="7"/>
      <c r="B963" s="7"/>
      <c r="C963" s="7"/>
      <c r="D963" s="7"/>
      <c r="E963" s="7"/>
      <c r="F963" s="7"/>
      <c r="G963" s="7"/>
      <c r="H963" s="7"/>
      <c r="I963" s="7"/>
      <c r="J963" s="7"/>
      <c r="K963" s="7"/>
      <c r="L963" s="7"/>
      <c r="M963" s="7"/>
      <c r="N963" s="7"/>
    </row>
    <row r="964">
      <c r="A964" s="7"/>
      <c r="B964" s="7"/>
      <c r="C964" s="7"/>
      <c r="D964" s="7"/>
      <c r="E964" s="7"/>
      <c r="F964" s="7"/>
      <c r="G964" s="7"/>
      <c r="H964" s="7"/>
      <c r="I964" s="7"/>
      <c r="J964" s="7"/>
      <c r="K964" s="7"/>
      <c r="L964" s="7"/>
      <c r="M964" s="7"/>
      <c r="N964" s="7"/>
    </row>
    <row r="965">
      <c r="A965" s="7"/>
      <c r="B965" s="7"/>
      <c r="C965" s="7"/>
      <c r="D965" s="7"/>
      <c r="E965" s="7"/>
      <c r="F965" s="7"/>
      <c r="G965" s="7"/>
      <c r="H965" s="7"/>
      <c r="I965" s="7"/>
      <c r="J965" s="7"/>
      <c r="K965" s="7"/>
      <c r="L965" s="7"/>
      <c r="M965" s="7"/>
      <c r="N965" s="7"/>
    </row>
    <row r="966">
      <c r="A966" s="7"/>
      <c r="B966" s="7"/>
      <c r="C966" s="7"/>
      <c r="D966" s="7"/>
      <c r="E966" s="7"/>
      <c r="F966" s="7"/>
      <c r="G966" s="7"/>
      <c r="H966" s="7"/>
      <c r="I966" s="7"/>
      <c r="J966" s="7"/>
      <c r="K966" s="7"/>
      <c r="L966" s="7"/>
      <c r="M966" s="7"/>
      <c r="N966" s="7"/>
    </row>
    <row r="967">
      <c r="A967" s="7"/>
      <c r="B967" s="7"/>
      <c r="C967" s="7"/>
      <c r="D967" s="7"/>
      <c r="E967" s="7"/>
      <c r="F967" s="7"/>
      <c r="G967" s="7"/>
      <c r="H967" s="7"/>
      <c r="I967" s="7"/>
      <c r="J967" s="7"/>
      <c r="K967" s="7"/>
      <c r="L967" s="7"/>
      <c r="M967" s="7"/>
      <c r="N967" s="7"/>
    </row>
    <row r="968">
      <c r="A968" s="7"/>
      <c r="B968" s="7"/>
      <c r="C968" s="7"/>
      <c r="D968" s="7"/>
      <c r="E968" s="7"/>
      <c r="F968" s="7"/>
      <c r="G968" s="7"/>
      <c r="H968" s="7"/>
      <c r="I968" s="7"/>
      <c r="J968" s="7"/>
      <c r="K968" s="7"/>
      <c r="L968" s="7"/>
      <c r="M968" s="7"/>
      <c r="N968" s="7"/>
    </row>
    <row r="969">
      <c r="A969" s="7"/>
      <c r="B969" s="7"/>
      <c r="C969" s="7"/>
      <c r="D969" s="7"/>
      <c r="E969" s="7"/>
      <c r="F969" s="7"/>
      <c r="G969" s="7"/>
      <c r="H969" s="7"/>
      <c r="I969" s="7"/>
      <c r="J969" s="7"/>
      <c r="K969" s="7"/>
      <c r="L969" s="7"/>
      <c r="M969" s="7"/>
      <c r="N969" s="7"/>
    </row>
    <row r="970">
      <c r="A970" s="7"/>
      <c r="B970" s="7"/>
      <c r="C970" s="7"/>
      <c r="D970" s="7"/>
      <c r="E970" s="7"/>
      <c r="F970" s="7"/>
      <c r="G970" s="7"/>
      <c r="H970" s="7"/>
      <c r="I970" s="7"/>
      <c r="J970" s="7"/>
      <c r="K970" s="7"/>
      <c r="L970" s="7"/>
      <c r="M970" s="7"/>
      <c r="N970" s="7"/>
    </row>
    <row r="971">
      <c r="A971" s="7"/>
      <c r="B971" s="7"/>
      <c r="C971" s="7"/>
      <c r="D971" s="7"/>
      <c r="E971" s="7"/>
      <c r="F971" s="7"/>
      <c r="G971" s="7"/>
      <c r="H971" s="7"/>
      <c r="I971" s="7"/>
      <c r="J971" s="7"/>
      <c r="K971" s="7"/>
      <c r="L971" s="7"/>
      <c r="M971" s="7"/>
      <c r="N971" s="7"/>
    </row>
    <row r="972">
      <c r="A972" s="7"/>
      <c r="B972" s="7"/>
      <c r="C972" s="7"/>
      <c r="D972" s="7"/>
      <c r="E972" s="7"/>
      <c r="F972" s="7"/>
      <c r="G972" s="7"/>
      <c r="H972" s="7"/>
      <c r="I972" s="7"/>
      <c r="J972" s="7"/>
      <c r="K972" s="7"/>
      <c r="L972" s="7"/>
      <c r="M972" s="7"/>
      <c r="N972" s="7"/>
    </row>
    <row r="973">
      <c r="A973" s="7"/>
      <c r="B973" s="7"/>
      <c r="C973" s="7"/>
      <c r="D973" s="7"/>
      <c r="E973" s="7"/>
      <c r="F973" s="7"/>
      <c r="G973" s="7"/>
      <c r="H973" s="7"/>
      <c r="I973" s="7"/>
      <c r="J973" s="7"/>
      <c r="K973" s="7"/>
      <c r="L973" s="7"/>
      <c r="M973" s="7"/>
      <c r="N973" s="7"/>
    </row>
    <row r="974">
      <c r="A974" s="7"/>
      <c r="B974" s="7"/>
      <c r="C974" s="7"/>
      <c r="D974" s="7"/>
      <c r="E974" s="7"/>
      <c r="F974" s="7"/>
      <c r="G974" s="7"/>
      <c r="H974" s="7"/>
      <c r="I974" s="7"/>
      <c r="J974" s="7"/>
      <c r="K974" s="7"/>
      <c r="L974" s="7"/>
      <c r="M974" s="7"/>
      <c r="N974" s="7"/>
    </row>
    <row r="975">
      <c r="A975" s="7"/>
      <c r="B975" s="7"/>
      <c r="C975" s="7"/>
      <c r="D975" s="7"/>
      <c r="E975" s="7"/>
      <c r="F975" s="7"/>
      <c r="G975" s="7"/>
      <c r="H975" s="7"/>
      <c r="I975" s="7"/>
      <c r="J975" s="7"/>
      <c r="K975" s="7"/>
      <c r="L975" s="7"/>
      <c r="M975" s="7"/>
      <c r="N975" s="7"/>
    </row>
    <row r="976">
      <c r="A976" s="7"/>
      <c r="B976" s="7"/>
      <c r="C976" s="7"/>
      <c r="D976" s="7"/>
      <c r="E976" s="7"/>
      <c r="F976" s="7"/>
      <c r="G976" s="7"/>
      <c r="H976" s="7"/>
      <c r="I976" s="7"/>
      <c r="J976" s="7"/>
      <c r="K976" s="7"/>
      <c r="L976" s="7"/>
      <c r="M976" s="7"/>
      <c r="N976" s="7"/>
    </row>
    <row r="977">
      <c r="A977" s="7"/>
      <c r="B977" s="7"/>
      <c r="C977" s="7"/>
      <c r="D977" s="7"/>
      <c r="E977" s="7"/>
      <c r="F977" s="7"/>
      <c r="G977" s="7"/>
      <c r="H977" s="7"/>
      <c r="I977" s="7"/>
      <c r="J977" s="7"/>
      <c r="K977" s="7"/>
      <c r="L977" s="7"/>
      <c r="M977" s="7"/>
      <c r="N977" s="7"/>
    </row>
    <row r="978">
      <c r="A978" s="7"/>
      <c r="B978" s="7"/>
      <c r="C978" s="7"/>
      <c r="D978" s="7"/>
      <c r="E978" s="7"/>
      <c r="F978" s="7"/>
      <c r="G978" s="7"/>
      <c r="H978" s="7"/>
      <c r="I978" s="7"/>
      <c r="J978" s="7"/>
      <c r="K978" s="7"/>
      <c r="L978" s="7"/>
      <c r="M978" s="7"/>
      <c r="N978" s="7"/>
    </row>
    <row r="979">
      <c r="A979" s="7"/>
      <c r="B979" s="7"/>
      <c r="C979" s="7"/>
      <c r="D979" s="7"/>
      <c r="E979" s="7"/>
      <c r="F979" s="7"/>
      <c r="G979" s="7"/>
      <c r="H979" s="7"/>
      <c r="I979" s="7"/>
      <c r="J979" s="7"/>
      <c r="K979" s="7"/>
      <c r="L979" s="7"/>
      <c r="M979" s="7"/>
      <c r="N979" s="7"/>
    </row>
    <row r="980">
      <c r="A980" s="7"/>
      <c r="B980" s="7"/>
      <c r="C980" s="7"/>
      <c r="D980" s="7"/>
      <c r="E980" s="7"/>
      <c r="F980" s="7"/>
      <c r="G980" s="7"/>
      <c r="H980" s="7"/>
      <c r="I980" s="7"/>
      <c r="J980" s="7"/>
      <c r="K980" s="7"/>
      <c r="L980" s="7"/>
      <c r="M980" s="7"/>
      <c r="N980" s="7"/>
    </row>
    <row r="981">
      <c r="A981" s="7"/>
      <c r="B981" s="7"/>
      <c r="C981" s="7"/>
      <c r="D981" s="7"/>
      <c r="E981" s="7"/>
      <c r="F981" s="7"/>
      <c r="G981" s="7"/>
      <c r="H981" s="7"/>
      <c r="I981" s="7"/>
      <c r="J981" s="7"/>
      <c r="K981" s="7"/>
      <c r="L981" s="7"/>
      <c r="M981" s="7"/>
      <c r="N981" s="7"/>
    </row>
    <row r="982">
      <c r="A982" s="7"/>
      <c r="B982" s="7"/>
      <c r="C982" s="7"/>
      <c r="D982" s="7"/>
      <c r="E982" s="7"/>
      <c r="F982" s="7"/>
      <c r="G982" s="7"/>
      <c r="H982" s="7"/>
      <c r="I982" s="7"/>
      <c r="J982" s="7"/>
      <c r="K982" s="7"/>
      <c r="L982" s="7"/>
      <c r="M982" s="7"/>
      <c r="N982" s="7"/>
    </row>
    <row r="983">
      <c r="A983" s="7"/>
      <c r="B983" s="7"/>
      <c r="C983" s="7"/>
      <c r="D983" s="7"/>
      <c r="E983" s="7"/>
      <c r="F983" s="7"/>
      <c r="G983" s="7"/>
      <c r="H983" s="7"/>
      <c r="I983" s="7"/>
      <c r="J983" s="7"/>
      <c r="K983" s="7"/>
      <c r="L983" s="7"/>
      <c r="M983" s="7"/>
      <c r="N983" s="7"/>
    </row>
    <row r="984">
      <c r="A984" s="7"/>
      <c r="B984" s="7"/>
      <c r="C984" s="7"/>
      <c r="D984" s="7"/>
      <c r="E984" s="7"/>
      <c r="F984" s="7"/>
      <c r="G984" s="7"/>
      <c r="H984" s="7"/>
      <c r="I984" s="7"/>
      <c r="J984" s="7"/>
      <c r="K984" s="7"/>
      <c r="L984" s="7"/>
      <c r="M984" s="7"/>
      <c r="N984" s="7"/>
    </row>
    <row r="985">
      <c r="A985" s="7"/>
      <c r="B985" s="7"/>
      <c r="C985" s="7"/>
      <c r="D985" s="7"/>
      <c r="E985" s="7"/>
      <c r="F985" s="7"/>
      <c r="G985" s="7"/>
      <c r="H985" s="7"/>
      <c r="I985" s="7"/>
      <c r="J985" s="7"/>
      <c r="K985" s="7"/>
      <c r="L985" s="7"/>
      <c r="M985" s="7"/>
      <c r="N985" s="7"/>
    </row>
    <row r="986">
      <c r="A986" s="7"/>
      <c r="B986" s="7"/>
      <c r="C986" s="7"/>
      <c r="D986" s="7"/>
      <c r="E986" s="7"/>
      <c r="F986" s="7"/>
      <c r="G986" s="7"/>
      <c r="H986" s="7"/>
      <c r="I986" s="7"/>
      <c r="J986" s="7"/>
      <c r="K986" s="7"/>
      <c r="L986" s="7"/>
      <c r="M986" s="7"/>
      <c r="N986" s="7"/>
    </row>
    <row r="987">
      <c r="A987" s="7"/>
      <c r="B987" s="7"/>
      <c r="C987" s="7"/>
      <c r="D987" s="7"/>
      <c r="E987" s="7"/>
      <c r="F987" s="7"/>
      <c r="G987" s="7"/>
      <c r="H987" s="7"/>
      <c r="I987" s="7"/>
      <c r="J987" s="7"/>
      <c r="K987" s="7"/>
      <c r="L987" s="7"/>
      <c r="M987" s="7"/>
      <c r="N987" s="7"/>
    </row>
    <row r="988">
      <c r="A988" s="7"/>
      <c r="B988" s="7"/>
      <c r="C988" s="7"/>
      <c r="D988" s="7"/>
      <c r="E988" s="7"/>
      <c r="F988" s="7"/>
      <c r="G988" s="7"/>
      <c r="H988" s="7"/>
      <c r="I988" s="7"/>
      <c r="J988" s="7"/>
      <c r="K988" s="7"/>
      <c r="L988" s="7"/>
      <c r="M988" s="7"/>
      <c r="N988" s="7"/>
    </row>
    <row r="989">
      <c r="A989" s="7"/>
      <c r="B989" s="7"/>
      <c r="C989" s="7"/>
      <c r="D989" s="7"/>
      <c r="E989" s="7"/>
      <c r="F989" s="7"/>
      <c r="G989" s="7"/>
      <c r="H989" s="7"/>
      <c r="I989" s="7"/>
      <c r="J989" s="7"/>
      <c r="K989" s="7"/>
      <c r="L989" s="7"/>
      <c r="M989" s="7"/>
      <c r="N989" s="7"/>
    </row>
    <row r="990">
      <c r="A990" s="7"/>
      <c r="B990" s="7"/>
      <c r="C990" s="7"/>
      <c r="D990" s="7"/>
      <c r="E990" s="7"/>
      <c r="F990" s="7"/>
      <c r="G990" s="7"/>
      <c r="H990" s="7"/>
      <c r="I990" s="7"/>
      <c r="J990" s="7"/>
      <c r="K990" s="7"/>
      <c r="L990" s="7"/>
      <c r="M990" s="7"/>
      <c r="N990" s="7"/>
    </row>
    <row r="991">
      <c r="A991" s="7"/>
      <c r="B991" s="7"/>
      <c r="C991" s="7"/>
      <c r="D991" s="7"/>
      <c r="E991" s="7"/>
      <c r="F991" s="7"/>
      <c r="G991" s="7"/>
      <c r="H991" s="7"/>
      <c r="I991" s="7"/>
      <c r="J991" s="7"/>
      <c r="K991" s="7"/>
      <c r="L991" s="7"/>
      <c r="M991" s="7"/>
      <c r="N991" s="7"/>
    </row>
    <row r="992">
      <c r="A992" s="7"/>
      <c r="B992" s="7"/>
      <c r="C992" s="7"/>
      <c r="D992" s="7"/>
      <c r="E992" s="7"/>
      <c r="F992" s="7"/>
      <c r="G992" s="7"/>
      <c r="H992" s="7"/>
      <c r="I992" s="7"/>
      <c r="J992" s="7"/>
      <c r="K992" s="7"/>
      <c r="L992" s="7"/>
      <c r="M992" s="7"/>
      <c r="N992" s="7"/>
    </row>
    <row r="993">
      <c r="A993" s="7"/>
      <c r="B993" s="7"/>
      <c r="C993" s="7"/>
      <c r="D993" s="7"/>
      <c r="E993" s="7"/>
      <c r="F993" s="7"/>
      <c r="G993" s="7"/>
      <c r="H993" s="7"/>
      <c r="I993" s="7"/>
      <c r="J993" s="7"/>
      <c r="K993" s="7"/>
      <c r="L993" s="7"/>
      <c r="M993" s="7"/>
      <c r="N993" s="7"/>
    </row>
    <row r="994">
      <c r="A994" s="7"/>
      <c r="B994" s="7"/>
      <c r="C994" s="7"/>
      <c r="D994" s="7"/>
      <c r="E994" s="7"/>
      <c r="F994" s="7"/>
      <c r="G994" s="7"/>
      <c r="H994" s="7"/>
      <c r="I994" s="7"/>
      <c r="J994" s="7"/>
      <c r="K994" s="7"/>
      <c r="L994" s="7"/>
      <c r="M994" s="7"/>
      <c r="N994" s="7"/>
    </row>
    <row r="995">
      <c r="A995" s="7"/>
      <c r="B995" s="7"/>
      <c r="C995" s="7"/>
      <c r="D995" s="7"/>
      <c r="E995" s="7"/>
      <c r="F995" s="7"/>
      <c r="G995" s="7"/>
      <c r="H995" s="7"/>
      <c r="I995" s="7"/>
      <c r="J995" s="7"/>
      <c r="K995" s="7"/>
      <c r="L995" s="7"/>
      <c r="M995" s="7"/>
      <c r="N995" s="7"/>
    </row>
    <row r="996">
      <c r="A996" s="7"/>
      <c r="B996" s="7"/>
      <c r="C996" s="7"/>
      <c r="D996" s="7"/>
      <c r="E996" s="7"/>
      <c r="F996" s="7"/>
      <c r="G996" s="7"/>
      <c r="H996" s="7"/>
      <c r="I996" s="7"/>
      <c r="J996" s="7"/>
      <c r="K996" s="7"/>
      <c r="L996" s="7"/>
      <c r="M996" s="7"/>
      <c r="N996" s="7"/>
    </row>
    <row r="997">
      <c r="A997" s="7"/>
      <c r="B997" s="7"/>
      <c r="C997" s="7"/>
      <c r="D997" s="7"/>
      <c r="E997" s="7"/>
      <c r="F997" s="7"/>
      <c r="G997" s="7"/>
      <c r="H997" s="7"/>
      <c r="I997" s="7"/>
      <c r="J997" s="7"/>
      <c r="K997" s="7"/>
      <c r="L997" s="7"/>
      <c r="M997" s="7"/>
      <c r="N997" s="7"/>
    </row>
    <row r="998">
      <c r="A998" s="7"/>
      <c r="B998" s="7"/>
      <c r="C998" s="7"/>
      <c r="D998" s="7"/>
      <c r="E998" s="7"/>
      <c r="F998" s="7"/>
      <c r="G998" s="7"/>
      <c r="H998" s="7"/>
      <c r="I998" s="7"/>
      <c r="J998" s="7"/>
      <c r="K998" s="7"/>
      <c r="L998" s="7"/>
      <c r="M998" s="7"/>
      <c r="N998" s="7"/>
    </row>
    <row r="999">
      <c r="A999" s="7"/>
      <c r="B999" s="7"/>
      <c r="C999" s="7"/>
      <c r="D999" s="7"/>
      <c r="E999" s="7"/>
      <c r="F999" s="7"/>
      <c r="G999" s="7"/>
      <c r="H999" s="7"/>
      <c r="I999" s="7"/>
      <c r="J999" s="7"/>
      <c r="K999" s="7"/>
      <c r="L999" s="7"/>
      <c r="M999" s="7"/>
      <c r="N999" s="7"/>
    </row>
    <row r="1000">
      <c r="A1000" s="7"/>
      <c r="B1000" s="7"/>
      <c r="C1000" s="7"/>
      <c r="D1000" s="7"/>
      <c r="E1000" s="7"/>
      <c r="F1000" s="7"/>
      <c r="G1000" s="7"/>
      <c r="H1000" s="7"/>
      <c r="I1000" s="7"/>
      <c r="J1000" s="7"/>
      <c r="K1000" s="7"/>
      <c r="L1000" s="7"/>
      <c r="M1000" s="7"/>
      <c r="N1000" s="7"/>
    </row>
  </sheetData>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7.38"/>
    <col customWidth="1" min="6" max="6" width="16.63"/>
    <col customWidth="1" min="9" max="9" width="64.25"/>
  </cols>
  <sheetData>
    <row r="1">
      <c r="A1" s="6" t="s">
        <v>1760</v>
      </c>
      <c r="B1" s="6" t="s">
        <v>3</v>
      </c>
      <c r="C1" s="6" t="s">
        <v>1761</v>
      </c>
      <c r="D1" s="6" t="s">
        <v>38</v>
      </c>
      <c r="E1" s="6" t="s">
        <v>1762</v>
      </c>
      <c r="F1" s="6" t="s">
        <v>1659</v>
      </c>
      <c r="G1" s="6" t="s">
        <v>1763</v>
      </c>
      <c r="H1" s="6" t="s">
        <v>1764</v>
      </c>
      <c r="I1" s="6" t="s">
        <v>1765</v>
      </c>
      <c r="J1" s="6" t="s">
        <v>1766</v>
      </c>
      <c r="K1" s="6" t="s">
        <v>1767</v>
      </c>
      <c r="L1" s="6" t="s">
        <v>1768</v>
      </c>
      <c r="M1" s="11" t="s">
        <v>1769</v>
      </c>
      <c r="N1" s="11" t="s">
        <v>1770</v>
      </c>
    </row>
    <row r="2">
      <c r="A2" s="6" t="s">
        <v>1771</v>
      </c>
      <c r="B2" s="7"/>
      <c r="C2" s="12">
        <v>46056.0</v>
      </c>
      <c r="D2" s="6">
        <v>2.5094688E7</v>
      </c>
      <c r="E2" s="6"/>
      <c r="F2" s="6" t="s">
        <v>1772</v>
      </c>
      <c r="G2" s="6"/>
      <c r="H2" s="6" t="s">
        <v>1773</v>
      </c>
      <c r="I2" s="6" t="s">
        <v>1774</v>
      </c>
      <c r="J2" s="6" t="s">
        <v>1775</v>
      </c>
      <c r="K2" s="6">
        <v>1940759.0</v>
      </c>
      <c r="L2" s="6" t="s">
        <v>1776</v>
      </c>
      <c r="M2" s="17">
        <v>46059.93434027778</v>
      </c>
      <c r="N2" s="6" t="s">
        <v>1777</v>
      </c>
    </row>
    <row r="3">
      <c r="A3" s="6" t="s">
        <v>1778</v>
      </c>
      <c r="B3" s="7"/>
      <c r="C3" s="12">
        <v>46056.0</v>
      </c>
      <c r="D3" s="6">
        <v>2.5094459E7</v>
      </c>
      <c r="E3" s="6"/>
      <c r="F3" s="6" t="s">
        <v>1772</v>
      </c>
      <c r="G3" s="7"/>
      <c r="H3" s="6" t="s">
        <v>1773</v>
      </c>
      <c r="I3" s="6" t="s">
        <v>1779</v>
      </c>
      <c r="J3" s="6" t="s">
        <v>1780</v>
      </c>
      <c r="K3" s="6"/>
      <c r="L3" s="6"/>
      <c r="M3" s="17">
        <v>46057.219039351854</v>
      </c>
      <c r="N3" s="6" t="s">
        <v>1781</v>
      </c>
    </row>
    <row r="4">
      <c r="A4" s="6" t="s">
        <v>1782</v>
      </c>
      <c r="B4" s="6"/>
      <c r="C4" s="12">
        <v>46058.0</v>
      </c>
      <c r="D4" s="6">
        <v>2.5093827E7</v>
      </c>
      <c r="E4" s="6"/>
      <c r="F4" s="6" t="s">
        <v>1783</v>
      </c>
      <c r="G4" s="7"/>
      <c r="H4" s="6" t="s">
        <v>1773</v>
      </c>
      <c r="I4" s="6" t="s">
        <v>1784</v>
      </c>
      <c r="J4" s="6" t="s">
        <v>1785</v>
      </c>
      <c r="K4" s="6">
        <v>1803310.0</v>
      </c>
      <c r="L4" s="6" t="s">
        <v>1786</v>
      </c>
      <c r="M4" s="17">
        <v>46059.92832175926</v>
      </c>
      <c r="N4" s="6" t="s">
        <v>1777</v>
      </c>
    </row>
    <row r="5">
      <c r="A5" s="6" t="s">
        <v>1787</v>
      </c>
      <c r="B5" s="7"/>
      <c r="C5" s="12">
        <v>46059.0</v>
      </c>
      <c r="D5" s="6">
        <v>2.5093835E7</v>
      </c>
      <c r="E5" s="6"/>
      <c r="F5" s="6" t="s">
        <v>1772</v>
      </c>
      <c r="G5" s="6"/>
      <c r="H5" s="6" t="s">
        <v>1670</v>
      </c>
      <c r="I5" s="6" t="s">
        <v>1788</v>
      </c>
      <c r="J5" s="6" t="s">
        <v>1789</v>
      </c>
      <c r="K5" s="6">
        <v>1942956.0</v>
      </c>
      <c r="L5" s="6" t="s">
        <v>1790</v>
      </c>
      <c r="M5" s="17">
        <v>46059.937106481484</v>
      </c>
      <c r="N5" s="6" t="s">
        <v>1777</v>
      </c>
    </row>
    <row r="6">
      <c r="A6" s="6" t="s">
        <v>1791</v>
      </c>
      <c r="B6" s="7"/>
      <c r="C6" s="12">
        <v>46059.0</v>
      </c>
      <c r="D6" s="6">
        <v>2.5128337E7</v>
      </c>
      <c r="E6" s="6"/>
      <c r="F6" s="6" t="s">
        <v>1772</v>
      </c>
      <c r="G6" s="7"/>
      <c r="H6" s="6" t="s">
        <v>1792</v>
      </c>
      <c r="I6" s="6" t="s">
        <v>1793</v>
      </c>
      <c r="J6" s="6" t="s">
        <v>1794</v>
      </c>
      <c r="K6" s="6">
        <v>1859862.0</v>
      </c>
      <c r="L6" s="6" t="s">
        <v>1795</v>
      </c>
      <c r="M6" s="17">
        <v>46059.48420138889</v>
      </c>
      <c r="N6" s="6" t="s">
        <v>1777</v>
      </c>
    </row>
    <row r="7">
      <c r="A7" s="6" t="s">
        <v>1796</v>
      </c>
      <c r="B7" s="7"/>
      <c r="C7" s="12">
        <v>46062.0</v>
      </c>
      <c r="D7" s="6">
        <v>2.5094211E7</v>
      </c>
      <c r="E7" s="6" t="s">
        <v>1797</v>
      </c>
      <c r="F7" s="6" t="s">
        <v>1798</v>
      </c>
      <c r="G7" s="6" t="s">
        <v>1799</v>
      </c>
      <c r="H7" s="6" t="s">
        <v>1701</v>
      </c>
      <c r="I7" s="6"/>
      <c r="J7" s="6" t="s">
        <v>1800</v>
      </c>
      <c r="K7" s="7"/>
      <c r="L7" s="7"/>
      <c r="M7" s="17">
        <v>46062.64576388889</v>
      </c>
      <c r="N7" s="6" t="s">
        <v>1777</v>
      </c>
    </row>
    <row r="8">
      <c r="A8" s="6" t="s">
        <v>1801</v>
      </c>
      <c r="B8" s="7"/>
      <c r="C8" s="12">
        <v>46062.0</v>
      </c>
      <c r="D8" s="6">
        <v>2.5094211E7</v>
      </c>
      <c r="E8" s="7"/>
      <c r="F8" s="6" t="s">
        <v>1802</v>
      </c>
      <c r="G8" s="7"/>
      <c r="H8" s="6" t="s">
        <v>1773</v>
      </c>
      <c r="I8" s="7"/>
      <c r="J8" s="6" t="s">
        <v>1803</v>
      </c>
      <c r="K8" s="6">
        <v>1902733.0</v>
      </c>
      <c r="L8" s="6" t="s">
        <v>1804</v>
      </c>
      <c r="M8" s="17">
        <v>46062.509675925925</v>
      </c>
      <c r="N8" s="6" t="s">
        <v>1777</v>
      </c>
    </row>
    <row r="9">
      <c r="A9" s="6" t="s">
        <v>1805</v>
      </c>
      <c r="B9" s="7"/>
      <c r="C9" s="12">
        <v>46063.0</v>
      </c>
      <c r="D9" s="6">
        <v>2.5093894E7</v>
      </c>
      <c r="E9" s="7"/>
      <c r="F9" s="6" t="s">
        <v>1806</v>
      </c>
      <c r="G9" s="7"/>
      <c r="H9" s="6" t="s">
        <v>1792</v>
      </c>
      <c r="I9" s="7"/>
      <c r="J9" s="6" t="s">
        <v>1807</v>
      </c>
      <c r="K9" s="6">
        <v>1636952.0</v>
      </c>
      <c r="L9" s="6" t="s">
        <v>1808</v>
      </c>
      <c r="M9" s="17">
        <v>46064.407488425924</v>
      </c>
      <c r="N9" s="6" t="s">
        <v>1777</v>
      </c>
    </row>
    <row r="10">
      <c r="A10" s="6" t="s">
        <v>1809</v>
      </c>
      <c r="B10" s="7"/>
      <c r="C10" s="12">
        <v>46063.0</v>
      </c>
      <c r="D10" s="6">
        <v>2.5093894E7</v>
      </c>
      <c r="E10" s="6" t="s">
        <v>1797</v>
      </c>
      <c r="F10" s="6" t="s">
        <v>1810</v>
      </c>
      <c r="G10" s="6" t="s">
        <v>1811</v>
      </c>
      <c r="H10" s="6" t="s">
        <v>1701</v>
      </c>
      <c r="I10" s="7"/>
      <c r="J10" s="6" t="s">
        <v>1812</v>
      </c>
      <c r="K10" s="7"/>
      <c r="L10" s="7"/>
      <c r="M10" s="17">
        <v>46063.63146990741</v>
      </c>
      <c r="N10" s="6" t="s">
        <v>1777</v>
      </c>
    </row>
    <row r="11">
      <c r="A11" s="13" t="s">
        <v>1813</v>
      </c>
      <c r="B11" s="7"/>
      <c r="C11" s="12">
        <v>46064.0</v>
      </c>
      <c r="D11" s="6">
        <v>2.509419E7</v>
      </c>
      <c r="E11" s="7"/>
      <c r="F11" s="6" t="s">
        <v>1802</v>
      </c>
      <c r="G11" s="7"/>
      <c r="H11" s="6" t="s">
        <v>1792</v>
      </c>
      <c r="I11" s="7"/>
      <c r="J11" s="6" t="s">
        <v>1814</v>
      </c>
      <c r="K11" s="6">
        <v>1848186.0</v>
      </c>
      <c r="L11" s="6" t="s">
        <v>1815</v>
      </c>
      <c r="M11" s="17">
        <v>46064.48118055556</v>
      </c>
      <c r="N11" s="6" t="s">
        <v>1781</v>
      </c>
    </row>
    <row r="12">
      <c r="A12" s="6" t="s">
        <v>1816</v>
      </c>
      <c r="B12" s="7"/>
      <c r="C12" s="12">
        <v>46064.0</v>
      </c>
      <c r="D12" s="6">
        <v>2.5094181E7</v>
      </c>
      <c r="E12" s="7"/>
      <c r="F12" s="6" t="s">
        <v>1802</v>
      </c>
      <c r="G12" s="7"/>
      <c r="H12" s="6" t="s">
        <v>1792</v>
      </c>
      <c r="I12" s="7"/>
      <c r="J12" s="6" t="s">
        <v>1817</v>
      </c>
      <c r="K12" s="6">
        <v>1875973.0</v>
      </c>
      <c r="L12" s="6" t="s">
        <v>1818</v>
      </c>
      <c r="M12" s="17">
        <v>46064.480462962965</v>
      </c>
      <c r="N12" s="6" t="s">
        <v>1781</v>
      </c>
    </row>
    <row r="13">
      <c r="A13" s="6" t="s">
        <v>1819</v>
      </c>
      <c r="B13" s="7"/>
      <c r="C13" s="12">
        <v>46064.0</v>
      </c>
      <c r="D13" s="6">
        <v>2.5095056E7</v>
      </c>
      <c r="E13" s="7"/>
      <c r="F13" s="6" t="s">
        <v>1820</v>
      </c>
      <c r="G13" s="7"/>
      <c r="H13" s="6" t="s">
        <v>1792</v>
      </c>
      <c r="I13" s="7"/>
      <c r="J13" s="6" t="s">
        <v>1821</v>
      </c>
      <c r="K13" s="6">
        <v>1916611.0</v>
      </c>
      <c r="L13" s="6" t="s">
        <v>1822</v>
      </c>
      <c r="M13" s="17">
        <v>46065.403391203705</v>
      </c>
      <c r="N13" s="6" t="s">
        <v>1777</v>
      </c>
    </row>
    <row r="14">
      <c r="A14" s="6" t="s">
        <v>1823</v>
      </c>
      <c r="B14" s="7"/>
      <c r="C14" s="12">
        <v>46066.0</v>
      </c>
      <c r="D14" s="6">
        <v>2.5092332E7</v>
      </c>
      <c r="E14" s="6"/>
      <c r="F14" s="6" t="s">
        <v>1802</v>
      </c>
      <c r="G14" s="6"/>
      <c r="H14" s="6" t="s">
        <v>1792</v>
      </c>
      <c r="I14" s="7"/>
      <c r="J14" s="6" t="s">
        <v>1824</v>
      </c>
      <c r="K14" s="6">
        <v>1708643.0</v>
      </c>
      <c r="L14" s="6" t="s">
        <v>1825</v>
      </c>
      <c r="M14" s="17">
        <v>46066.41918981481</v>
      </c>
      <c r="N14" s="6" t="s">
        <v>1781</v>
      </c>
    </row>
    <row r="15">
      <c r="A15" s="6" t="s">
        <v>1826</v>
      </c>
      <c r="B15" s="7"/>
      <c r="C15" s="12">
        <v>46066.0</v>
      </c>
      <c r="D15" s="6">
        <v>2.5093932E7</v>
      </c>
      <c r="E15" s="7"/>
      <c r="F15" s="6" t="s">
        <v>1802</v>
      </c>
      <c r="G15" s="7"/>
      <c r="H15" s="6" t="s">
        <v>1792</v>
      </c>
      <c r="I15" s="7"/>
      <c r="J15" s="6" t="s">
        <v>1827</v>
      </c>
      <c r="K15" s="6">
        <v>1845799.0</v>
      </c>
      <c r="L15" s="6" t="s">
        <v>1828</v>
      </c>
      <c r="M15" s="17">
        <v>46066.47141203703</v>
      </c>
      <c r="N15" s="6" t="s">
        <v>1781</v>
      </c>
    </row>
    <row r="16">
      <c r="A16" s="6" t="s">
        <v>1829</v>
      </c>
      <c r="B16" s="7"/>
      <c r="C16" s="12">
        <v>46066.0</v>
      </c>
      <c r="D16" s="6">
        <v>2.5095005E7</v>
      </c>
      <c r="E16" s="7"/>
      <c r="F16" s="6" t="s">
        <v>1772</v>
      </c>
      <c r="G16" s="7"/>
      <c r="H16" s="6" t="s">
        <v>1773</v>
      </c>
      <c r="I16" s="7"/>
      <c r="J16" s="6" t="s">
        <v>1830</v>
      </c>
      <c r="K16" s="7"/>
      <c r="L16" s="7"/>
      <c r="M16" s="17">
        <v>46066.6244212963</v>
      </c>
      <c r="N16" s="6" t="s">
        <v>1781</v>
      </c>
    </row>
    <row r="17">
      <c r="A17" s="6" t="s">
        <v>1831</v>
      </c>
      <c r="B17" s="7"/>
      <c r="C17" s="12">
        <v>46073.0</v>
      </c>
      <c r="D17" s="6">
        <v>2.5091638E7</v>
      </c>
      <c r="E17" s="6" t="s">
        <v>1797</v>
      </c>
      <c r="F17" s="6" t="s">
        <v>1772</v>
      </c>
      <c r="G17" s="7"/>
      <c r="H17" s="6" t="s">
        <v>1832</v>
      </c>
      <c r="I17" s="7"/>
      <c r="J17" s="6" t="s">
        <v>1833</v>
      </c>
      <c r="K17" s="6">
        <v>1939726.0</v>
      </c>
      <c r="L17" s="6" t="s">
        <v>1834</v>
      </c>
      <c r="M17" s="17">
        <v>46074.33987268519</v>
      </c>
      <c r="N17" s="6" t="s">
        <v>1777</v>
      </c>
    </row>
    <row r="18">
      <c r="A18" s="6" t="s">
        <v>1835</v>
      </c>
      <c r="B18" s="7"/>
      <c r="C18" s="12">
        <v>46077.0</v>
      </c>
      <c r="D18" s="6">
        <v>2.5094181E7</v>
      </c>
      <c r="E18" s="7"/>
      <c r="F18" s="6" t="s">
        <v>1836</v>
      </c>
      <c r="G18" s="7"/>
      <c r="H18" s="6" t="s">
        <v>1792</v>
      </c>
      <c r="I18" s="7"/>
      <c r="J18" s="6" t="s">
        <v>1837</v>
      </c>
      <c r="K18" s="6">
        <v>1875973.0</v>
      </c>
      <c r="L18" s="6" t="s">
        <v>1838</v>
      </c>
      <c r="M18" s="17">
        <v>46077.61752314815</v>
      </c>
      <c r="N18" s="6" t="s">
        <v>1777</v>
      </c>
    </row>
    <row r="19">
      <c r="A19" s="6" t="s">
        <v>1839</v>
      </c>
      <c r="B19" s="6" t="s">
        <v>1672</v>
      </c>
      <c r="C19" s="12">
        <v>46080.0</v>
      </c>
      <c r="D19" s="6">
        <v>2.5115359E7</v>
      </c>
      <c r="E19" s="7"/>
      <c r="F19" s="6" t="s">
        <v>1840</v>
      </c>
      <c r="G19" s="7"/>
      <c r="H19" s="6" t="s">
        <v>1670</v>
      </c>
      <c r="I19" s="7"/>
      <c r="J19" s="6" t="s">
        <v>1841</v>
      </c>
      <c r="K19" s="6">
        <v>1937600.0</v>
      </c>
      <c r="L19" s="6" t="s">
        <v>1842</v>
      </c>
      <c r="M19" s="17">
        <v>46084.358506944445</v>
      </c>
      <c r="N19" s="6" t="s">
        <v>1777</v>
      </c>
    </row>
    <row r="20">
      <c r="A20" s="6" t="s">
        <v>1843</v>
      </c>
      <c r="B20" s="6" t="s">
        <v>1672</v>
      </c>
      <c r="C20" s="12">
        <v>46083.0</v>
      </c>
      <c r="D20" s="6">
        <v>2.5043897E7</v>
      </c>
      <c r="E20" s="6" t="s">
        <v>1844</v>
      </c>
      <c r="F20" s="6" t="s">
        <v>1845</v>
      </c>
      <c r="G20" s="6" t="s">
        <v>1846</v>
      </c>
      <c r="H20" s="6" t="s">
        <v>1701</v>
      </c>
      <c r="I20" s="7"/>
      <c r="J20" s="6" t="s">
        <v>1847</v>
      </c>
      <c r="K20" s="7"/>
      <c r="L20" s="7"/>
      <c r="M20" s="17">
        <v>46098.32298611111</v>
      </c>
      <c r="N20" s="6" t="s">
        <v>1777</v>
      </c>
    </row>
    <row r="21">
      <c r="A21" s="6" t="s">
        <v>1848</v>
      </c>
      <c r="B21" s="6" t="s">
        <v>1672</v>
      </c>
      <c r="C21" s="12">
        <v>46083.0</v>
      </c>
      <c r="D21" s="6">
        <v>2.504387E7</v>
      </c>
      <c r="E21" s="6" t="s">
        <v>1844</v>
      </c>
      <c r="F21" s="6" t="s">
        <v>1849</v>
      </c>
      <c r="G21" s="6" t="s">
        <v>1850</v>
      </c>
      <c r="H21" s="6" t="s">
        <v>1701</v>
      </c>
      <c r="I21" s="7"/>
      <c r="J21" s="6" t="s">
        <v>1851</v>
      </c>
      <c r="K21" s="7"/>
      <c r="L21" s="7"/>
      <c r="M21" s="17">
        <v>46105.32179398148</v>
      </c>
      <c r="N21" s="6" t="s">
        <v>1777</v>
      </c>
    </row>
    <row r="22">
      <c r="A22" s="6" t="s">
        <v>1852</v>
      </c>
      <c r="B22" s="7"/>
      <c r="C22" s="12">
        <v>46093.0</v>
      </c>
      <c r="D22" s="6">
        <v>2.5094432E7</v>
      </c>
      <c r="E22" s="7"/>
      <c r="F22" s="6" t="s">
        <v>1820</v>
      </c>
      <c r="G22" s="7"/>
      <c r="H22" s="6" t="s">
        <v>1792</v>
      </c>
      <c r="I22" s="7"/>
      <c r="J22" s="6" t="s">
        <v>1853</v>
      </c>
      <c r="K22" s="6">
        <v>6248900.0</v>
      </c>
      <c r="L22" s="6" t="s">
        <v>1854</v>
      </c>
      <c r="M22" s="17">
        <v>46093.44944444444</v>
      </c>
      <c r="N22" s="7"/>
    </row>
    <row r="23">
      <c r="A23" s="6" t="s">
        <v>1855</v>
      </c>
      <c r="B23" s="7"/>
      <c r="C23" s="12">
        <v>46093.0</v>
      </c>
      <c r="D23" s="6">
        <v>2.5094203E7</v>
      </c>
      <c r="E23" s="7"/>
      <c r="F23" s="6" t="s">
        <v>1820</v>
      </c>
      <c r="G23" s="7"/>
      <c r="H23" s="6" t="s">
        <v>1856</v>
      </c>
      <c r="I23" s="7"/>
      <c r="J23" s="6" t="s">
        <v>1857</v>
      </c>
      <c r="K23" s="6">
        <v>6157165.0</v>
      </c>
      <c r="L23" s="6" t="s">
        <v>1858</v>
      </c>
      <c r="M23" s="17">
        <v>46093.579189814816</v>
      </c>
      <c r="N23" s="6" t="s">
        <v>1781</v>
      </c>
    </row>
    <row r="24">
      <c r="A24" s="6" t="s">
        <v>1859</v>
      </c>
      <c r="B24" s="7"/>
      <c r="C24" s="12">
        <v>46093.0</v>
      </c>
      <c r="D24" s="6">
        <v>2.5094181E7</v>
      </c>
      <c r="E24" s="7"/>
      <c r="F24" s="6" t="s">
        <v>1797</v>
      </c>
      <c r="G24" s="7"/>
      <c r="H24" s="6" t="s">
        <v>1792</v>
      </c>
      <c r="I24" s="7"/>
      <c r="J24" s="6" t="s">
        <v>1860</v>
      </c>
      <c r="K24" s="6">
        <v>1875973.0</v>
      </c>
      <c r="L24" s="6" t="s">
        <v>1861</v>
      </c>
      <c r="M24" s="17">
        <v>46094.33327546297</v>
      </c>
      <c r="N24" s="6" t="s">
        <v>1777</v>
      </c>
    </row>
    <row r="25">
      <c r="A25" s="6" t="s">
        <v>1862</v>
      </c>
      <c r="B25" s="7"/>
      <c r="C25" s="12">
        <v>46094.0</v>
      </c>
      <c r="D25" s="6">
        <v>2.5094718E7</v>
      </c>
      <c r="E25" s="7"/>
      <c r="F25" s="6" t="s">
        <v>1797</v>
      </c>
      <c r="G25" s="7"/>
      <c r="H25" s="6" t="s">
        <v>1863</v>
      </c>
      <c r="I25" s="7"/>
      <c r="J25" s="6" t="s">
        <v>1864</v>
      </c>
      <c r="K25" s="6">
        <v>1944029.0</v>
      </c>
      <c r="L25" s="6" t="s">
        <v>1865</v>
      </c>
      <c r="M25" s="17">
        <v>46094.833657407406</v>
      </c>
      <c r="N25" s="6" t="s">
        <v>1777</v>
      </c>
    </row>
    <row r="26">
      <c r="A26" s="6" t="s">
        <v>1866</v>
      </c>
      <c r="B26" s="7"/>
      <c r="C26" s="12">
        <v>46094.0</v>
      </c>
      <c r="D26" s="6">
        <v>2.5094718E7</v>
      </c>
      <c r="E26" s="6" t="s">
        <v>1797</v>
      </c>
      <c r="F26" s="7"/>
      <c r="G26" s="6" t="s">
        <v>1867</v>
      </c>
      <c r="H26" s="6" t="s">
        <v>1701</v>
      </c>
      <c r="I26" s="7"/>
      <c r="J26" s="6" t="s">
        <v>1868</v>
      </c>
      <c r="K26" s="7"/>
      <c r="L26" s="7"/>
      <c r="M26" s="17">
        <v>46094.83283564815</v>
      </c>
      <c r="N26" s="6" t="s">
        <v>1777</v>
      </c>
    </row>
    <row r="27">
      <c r="A27" s="6" t="s">
        <v>1869</v>
      </c>
      <c r="B27" s="7"/>
      <c r="C27" s="12">
        <v>46098.0</v>
      </c>
      <c r="D27" s="6">
        <v>2.5007742E7</v>
      </c>
      <c r="E27" s="7"/>
      <c r="F27" s="6" t="s">
        <v>1682</v>
      </c>
      <c r="G27" s="7"/>
      <c r="H27" s="6" t="s">
        <v>1870</v>
      </c>
      <c r="I27" s="7"/>
      <c r="J27" s="6" t="s">
        <v>1871</v>
      </c>
      <c r="K27" s="6">
        <v>1918206.0</v>
      </c>
      <c r="L27" s="6" t="s">
        <v>1872</v>
      </c>
      <c r="M27" s="17">
        <v>46098.617789351854</v>
      </c>
      <c r="N27" s="6" t="s">
        <v>1777</v>
      </c>
    </row>
    <row r="28">
      <c r="A28" s="6" t="s">
        <v>1873</v>
      </c>
      <c r="B28" s="7"/>
      <c r="C28" s="12">
        <v>46098.0</v>
      </c>
      <c r="D28" s="6">
        <v>2.5007742E7</v>
      </c>
      <c r="E28" s="6" t="s">
        <v>1797</v>
      </c>
      <c r="F28" s="6" t="s">
        <v>1874</v>
      </c>
      <c r="G28" s="6" t="s">
        <v>1875</v>
      </c>
      <c r="H28" s="6" t="s">
        <v>1701</v>
      </c>
      <c r="I28" s="7"/>
      <c r="J28" s="6" t="s">
        <v>1876</v>
      </c>
      <c r="K28" s="7"/>
      <c r="L28" s="7"/>
      <c r="M28" s="17">
        <v>46121.374560185184</v>
      </c>
      <c r="N28" s="6" t="s">
        <v>1777</v>
      </c>
    </row>
    <row r="29">
      <c r="A29" s="6" t="s">
        <v>1877</v>
      </c>
      <c r="B29" s="6" t="s">
        <v>1717</v>
      </c>
      <c r="C29" s="12">
        <v>46099.0</v>
      </c>
      <c r="D29" s="6">
        <v>2.5094556E7</v>
      </c>
      <c r="E29" s="7"/>
      <c r="F29" s="6" t="s">
        <v>1878</v>
      </c>
      <c r="G29" s="7"/>
      <c r="H29" s="6" t="s">
        <v>1879</v>
      </c>
      <c r="I29" s="7"/>
      <c r="J29" s="6" t="s">
        <v>1880</v>
      </c>
      <c r="K29" s="6">
        <v>1801643.0</v>
      </c>
      <c r="L29" s="7"/>
      <c r="M29" s="17">
        <v>46099.470972222225</v>
      </c>
      <c r="N29" s="7"/>
    </row>
    <row r="30">
      <c r="A30" s="6" t="s">
        <v>1881</v>
      </c>
      <c r="B30" s="6"/>
      <c r="C30" s="12">
        <v>46100.0</v>
      </c>
      <c r="D30" s="6">
        <v>2.5093916E7</v>
      </c>
      <c r="E30" s="7"/>
      <c r="F30" s="6" t="s">
        <v>1882</v>
      </c>
      <c r="G30" s="7"/>
      <c r="H30" s="6" t="s">
        <v>1670</v>
      </c>
      <c r="I30" s="7"/>
      <c r="J30" s="6" t="s">
        <v>1883</v>
      </c>
      <c r="K30" s="6">
        <v>6571280.0</v>
      </c>
      <c r="L30" s="6" t="s">
        <v>1884</v>
      </c>
      <c r="M30" s="17">
        <v>46118.48233796296</v>
      </c>
      <c r="N30" s="7"/>
    </row>
    <row r="31">
      <c r="A31" s="6" t="s">
        <v>1885</v>
      </c>
      <c r="B31" s="6"/>
      <c r="C31" s="12">
        <v>46101.0</v>
      </c>
      <c r="D31" s="6">
        <v>2.5092898E7</v>
      </c>
      <c r="E31" s="7"/>
      <c r="F31" s="6" t="s">
        <v>1722</v>
      </c>
      <c r="G31" s="7"/>
      <c r="H31" s="6" t="s">
        <v>1879</v>
      </c>
      <c r="I31" s="7"/>
      <c r="J31" s="6" t="s">
        <v>1886</v>
      </c>
      <c r="K31" s="6">
        <v>894061.0</v>
      </c>
      <c r="L31" s="6" t="s">
        <v>1887</v>
      </c>
      <c r="M31" s="17">
        <v>46108.468564814815</v>
      </c>
      <c r="N31" s="7"/>
    </row>
    <row r="32">
      <c r="A32" s="6" t="s">
        <v>1888</v>
      </c>
      <c r="B32" s="6" t="s">
        <v>1717</v>
      </c>
      <c r="C32" s="12">
        <v>46101.0</v>
      </c>
      <c r="D32" s="6">
        <v>2.5080849E7</v>
      </c>
      <c r="E32" s="7"/>
      <c r="F32" s="6" t="s">
        <v>1722</v>
      </c>
      <c r="G32" s="7"/>
      <c r="H32" s="6" t="s">
        <v>1889</v>
      </c>
      <c r="I32" s="7"/>
      <c r="J32" s="6" t="s">
        <v>1890</v>
      </c>
      <c r="K32" s="7"/>
      <c r="L32" s="7"/>
      <c r="M32" s="17">
        <v>46101.638032407405</v>
      </c>
      <c r="N32" s="7"/>
    </row>
    <row r="33">
      <c r="A33" s="6" t="s">
        <v>1891</v>
      </c>
      <c r="B33" s="6"/>
      <c r="C33" s="12">
        <v>46101.0</v>
      </c>
      <c r="D33" s="6">
        <v>2.5093835E7</v>
      </c>
      <c r="E33" s="7"/>
      <c r="F33" s="6" t="s">
        <v>1722</v>
      </c>
      <c r="G33" s="7"/>
      <c r="H33" s="6" t="s">
        <v>1889</v>
      </c>
      <c r="I33" s="7"/>
      <c r="J33" s="6" t="s">
        <v>1892</v>
      </c>
      <c r="K33" s="6">
        <v>1942956.0</v>
      </c>
      <c r="L33" s="6" t="s">
        <v>1893</v>
      </c>
      <c r="M33" s="17">
        <v>46107.29400462963</v>
      </c>
      <c r="N33" s="7"/>
    </row>
    <row r="34">
      <c r="A34" s="6" t="s">
        <v>1894</v>
      </c>
      <c r="B34" s="7"/>
      <c r="C34" s="12">
        <v>46102.0</v>
      </c>
      <c r="D34" s="6">
        <v>2.5007726E7</v>
      </c>
      <c r="E34" s="6" t="s">
        <v>1797</v>
      </c>
      <c r="F34" s="6" t="s">
        <v>1874</v>
      </c>
      <c r="G34" s="6" t="s">
        <v>1895</v>
      </c>
      <c r="H34" s="6" t="s">
        <v>1701</v>
      </c>
      <c r="I34" s="7"/>
      <c r="J34" s="6" t="s">
        <v>1896</v>
      </c>
      <c r="K34" s="7"/>
      <c r="L34" s="7"/>
      <c r="M34" s="17">
        <v>46121.37265046296</v>
      </c>
      <c r="N34" s="6" t="s">
        <v>1777</v>
      </c>
    </row>
    <row r="35">
      <c r="A35" s="6" t="s">
        <v>1897</v>
      </c>
      <c r="B35" s="7"/>
      <c r="C35" s="12">
        <v>46102.0</v>
      </c>
      <c r="D35" s="6">
        <v>2.5007718E7</v>
      </c>
      <c r="E35" s="6" t="s">
        <v>1797</v>
      </c>
      <c r="F35" s="6" t="s">
        <v>1874</v>
      </c>
      <c r="G35" s="6" t="s">
        <v>1898</v>
      </c>
      <c r="H35" s="6" t="s">
        <v>1701</v>
      </c>
      <c r="I35" s="7"/>
      <c r="J35" s="6" t="s">
        <v>1899</v>
      </c>
      <c r="K35" s="7"/>
      <c r="L35" s="7"/>
      <c r="M35" s="17">
        <v>46121.37978009259</v>
      </c>
      <c r="N35" s="6" t="s">
        <v>1777</v>
      </c>
    </row>
    <row r="36">
      <c r="A36" s="6" t="s">
        <v>1900</v>
      </c>
      <c r="B36" s="6" t="s">
        <v>1672</v>
      </c>
      <c r="C36" s="12">
        <v>46078.0</v>
      </c>
      <c r="D36" s="6">
        <v>2.5047116E7</v>
      </c>
      <c r="E36" s="6" t="s">
        <v>1844</v>
      </c>
      <c r="F36" s="6" t="s">
        <v>1849</v>
      </c>
      <c r="G36" s="6" t="s">
        <v>1901</v>
      </c>
      <c r="H36" s="6" t="s">
        <v>1701</v>
      </c>
      <c r="I36" s="7"/>
      <c r="J36" s="6" t="s">
        <v>1902</v>
      </c>
      <c r="K36" s="7"/>
      <c r="L36" s="7"/>
      <c r="M36" s="17">
        <v>46105.32234953704</v>
      </c>
      <c r="N36" s="6" t="s">
        <v>1777</v>
      </c>
    </row>
    <row r="37">
      <c r="A37" s="6" t="s">
        <v>1903</v>
      </c>
      <c r="B37" s="7"/>
      <c r="C37" s="12">
        <v>46118.0</v>
      </c>
      <c r="D37" s="6">
        <v>2.5054023E7</v>
      </c>
      <c r="E37" s="6" t="s">
        <v>1797</v>
      </c>
      <c r="F37" s="6" t="s">
        <v>1904</v>
      </c>
      <c r="G37" s="6" t="s">
        <v>1905</v>
      </c>
      <c r="H37" s="6" t="s">
        <v>1701</v>
      </c>
      <c r="I37" s="7"/>
      <c r="J37" s="6" t="s">
        <v>1906</v>
      </c>
      <c r="K37" s="7"/>
      <c r="L37" s="7"/>
      <c r="M37" s="17">
        <v>46121.604375</v>
      </c>
      <c r="N37" s="6" t="s">
        <v>1777</v>
      </c>
    </row>
    <row r="38">
      <c r="A38" s="6" t="s">
        <v>1907</v>
      </c>
      <c r="B38" s="7"/>
      <c r="C38" s="12">
        <v>46118.0</v>
      </c>
      <c r="D38" s="6">
        <v>2.506334E7</v>
      </c>
      <c r="E38" s="6" t="s">
        <v>1797</v>
      </c>
      <c r="F38" s="6" t="s">
        <v>1904</v>
      </c>
      <c r="G38" s="6" t="s">
        <v>1908</v>
      </c>
      <c r="H38" s="6" t="s">
        <v>1701</v>
      </c>
      <c r="I38" s="7"/>
      <c r="J38" s="6" t="s">
        <v>1909</v>
      </c>
      <c r="K38" s="7"/>
      <c r="L38" s="7"/>
      <c r="M38" s="17">
        <v>46120.67052083334</v>
      </c>
      <c r="N38" s="6" t="s">
        <v>1777</v>
      </c>
    </row>
    <row r="39">
      <c r="A39" s="6" t="s">
        <v>1910</v>
      </c>
      <c r="B39" s="7"/>
      <c r="C39" s="12">
        <v>46118.0</v>
      </c>
      <c r="D39" s="6">
        <v>2.5063421E7</v>
      </c>
      <c r="E39" s="6" t="s">
        <v>1797</v>
      </c>
      <c r="F39" s="6" t="s">
        <v>1904</v>
      </c>
      <c r="G39" s="6" t="s">
        <v>1911</v>
      </c>
      <c r="H39" s="6" t="s">
        <v>1701</v>
      </c>
      <c r="I39" s="7"/>
      <c r="J39" s="6" t="s">
        <v>1912</v>
      </c>
      <c r="K39" s="7"/>
      <c r="L39" s="7"/>
      <c r="M39" s="17">
        <v>46121.60071759259</v>
      </c>
      <c r="N39" s="6" t="s">
        <v>1777</v>
      </c>
    </row>
    <row r="40">
      <c r="A40" s="6" t="s">
        <v>1913</v>
      </c>
      <c r="B40" s="7"/>
      <c r="C40" s="12">
        <v>46118.0</v>
      </c>
      <c r="D40" s="6">
        <v>2.5062069E7</v>
      </c>
      <c r="E40" s="6" t="s">
        <v>1797</v>
      </c>
      <c r="F40" s="6" t="s">
        <v>1904</v>
      </c>
      <c r="G40" s="6" t="s">
        <v>1914</v>
      </c>
      <c r="H40" s="6" t="s">
        <v>1701</v>
      </c>
      <c r="I40" s="7"/>
      <c r="J40" s="6" t="s">
        <v>1915</v>
      </c>
      <c r="K40" s="7"/>
      <c r="L40" s="7"/>
      <c r="M40" s="17">
        <v>46121.603055555555</v>
      </c>
      <c r="N40" s="6" t="s">
        <v>1777</v>
      </c>
    </row>
    <row r="41">
      <c r="A41" s="6" t="s">
        <v>1916</v>
      </c>
      <c r="B41" s="6" t="s">
        <v>1703</v>
      </c>
      <c r="C41" s="12">
        <v>46119.0</v>
      </c>
      <c r="D41" s="6">
        <v>2.5080849E7</v>
      </c>
      <c r="E41" s="7"/>
      <c r="F41" s="6" t="s">
        <v>1705</v>
      </c>
      <c r="G41" s="7"/>
      <c r="H41" s="6" t="s">
        <v>1917</v>
      </c>
      <c r="I41" s="7"/>
      <c r="J41" s="6" t="s">
        <v>1918</v>
      </c>
      <c r="K41" s="6">
        <v>1766511.0</v>
      </c>
      <c r="L41" s="6" t="s">
        <v>1919</v>
      </c>
      <c r="M41" s="17">
        <v>46119.66774305556</v>
      </c>
      <c r="N41" s="7"/>
    </row>
    <row r="42">
      <c r="A42" s="6" t="s">
        <v>1920</v>
      </c>
      <c r="B42" s="7"/>
      <c r="C42" s="12">
        <v>46121.0</v>
      </c>
      <c r="D42" s="6">
        <v>2.5087304E7</v>
      </c>
      <c r="E42" s="6" t="s">
        <v>1797</v>
      </c>
      <c r="F42" s="6" t="s">
        <v>1904</v>
      </c>
      <c r="G42" s="6" t="s">
        <v>1921</v>
      </c>
      <c r="H42" s="6" t="s">
        <v>1701</v>
      </c>
      <c r="I42" s="7"/>
      <c r="J42" s="6" t="s">
        <v>1922</v>
      </c>
      <c r="K42" s="7"/>
      <c r="L42" s="7"/>
      <c r="M42" s="17">
        <v>46121.60527777778</v>
      </c>
      <c r="N42" s="6" t="s">
        <v>1777</v>
      </c>
    </row>
    <row r="43">
      <c r="A43" s="6" t="s">
        <v>1923</v>
      </c>
      <c r="B43" s="6" t="s">
        <v>1667</v>
      </c>
      <c r="C43" s="12">
        <v>46154.0</v>
      </c>
      <c r="D43" s="6">
        <v>8.0</v>
      </c>
      <c r="E43" s="7"/>
      <c r="F43" s="6" t="s">
        <v>1722</v>
      </c>
      <c r="G43" s="7"/>
      <c r="H43" s="6" t="s">
        <v>1773</v>
      </c>
      <c r="I43" s="7"/>
      <c r="J43" s="6" t="s">
        <v>1924</v>
      </c>
      <c r="K43" s="6">
        <v>1935356.0</v>
      </c>
      <c r="L43" s="6" t="s">
        <v>1925</v>
      </c>
      <c r="M43" s="17">
        <v>46154.38247685185</v>
      </c>
      <c r="N43" s="7"/>
    </row>
    <row r="44">
      <c r="A44" s="7"/>
      <c r="B44" s="7"/>
      <c r="C44" s="7"/>
      <c r="D44" s="7"/>
      <c r="E44" s="7"/>
      <c r="F44" s="7"/>
      <c r="G44" s="7"/>
      <c r="H44" s="7"/>
      <c r="I44" s="7"/>
      <c r="J44" s="7"/>
      <c r="K44" s="7"/>
      <c r="L44" s="7"/>
      <c r="M44" s="7"/>
      <c r="N44" s="7"/>
    </row>
    <row r="45">
      <c r="A45" s="7"/>
      <c r="B45" s="7"/>
      <c r="C45" s="7"/>
      <c r="D45" s="7"/>
      <c r="E45" s="7"/>
      <c r="F45" s="7"/>
      <c r="G45" s="7"/>
      <c r="H45" s="7"/>
      <c r="I45" s="7"/>
      <c r="J45" s="7"/>
      <c r="K45" s="7"/>
      <c r="L45" s="7"/>
      <c r="M45" s="7"/>
      <c r="N45" s="7"/>
    </row>
    <row r="46">
      <c r="A46" s="7"/>
      <c r="B46" s="7"/>
      <c r="C46" s="7"/>
      <c r="D46" s="7"/>
      <c r="E46" s="7"/>
      <c r="F46" s="7"/>
      <c r="G46" s="7"/>
      <c r="H46" s="7"/>
      <c r="I46" s="7"/>
      <c r="J46" s="7"/>
      <c r="K46" s="7"/>
      <c r="L46" s="7"/>
      <c r="M46" s="7"/>
      <c r="N46" s="7"/>
    </row>
    <row r="47">
      <c r="A47" s="7"/>
      <c r="B47" s="7"/>
      <c r="C47" s="7"/>
      <c r="D47" s="7"/>
      <c r="E47" s="7"/>
      <c r="F47" s="7"/>
      <c r="G47" s="7"/>
      <c r="H47" s="7"/>
      <c r="I47" s="7"/>
      <c r="J47" s="7"/>
      <c r="K47" s="7"/>
      <c r="L47" s="7"/>
      <c r="M47" s="7"/>
      <c r="N47" s="7"/>
    </row>
    <row r="48">
      <c r="A48" s="7"/>
      <c r="B48" s="7"/>
      <c r="C48" s="7"/>
      <c r="D48" s="7"/>
      <c r="E48" s="7"/>
      <c r="F48" s="7"/>
      <c r="G48" s="7"/>
      <c r="H48" s="7"/>
      <c r="I48" s="7"/>
      <c r="J48" s="7"/>
      <c r="K48" s="7"/>
      <c r="L48" s="7"/>
      <c r="M48" s="7"/>
      <c r="N48" s="7"/>
    </row>
    <row r="49">
      <c r="A49" s="7"/>
      <c r="B49" s="7"/>
      <c r="C49" s="7"/>
      <c r="D49" s="7"/>
      <c r="E49" s="7"/>
      <c r="F49" s="7"/>
      <c r="G49" s="7"/>
      <c r="H49" s="7"/>
      <c r="I49" s="7"/>
      <c r="J49" s="7"/>
      <c r="K49" s="7"/>
      <c r="L49" s="7"/>
      <c r="M49" s="7"/>
      <c r="N49" s="7"/>
    </row>
    <row r="50">
      <c r="A50" s="7"/>
      <c r="B50" s="7"/>
      <c r="C50" s="7"/>
      <c r="D50" s="7"/>
      <c r="E50" s="7"/>
      <c r="F50" s="7"/>
      <c r="G50" s="7"/>
      <c r="H50" s="7"/>
      <c r="I50" s="7"/>
      <c r="J50" s="7"/>
      <c r="K50" s="7"/>
      <c r="L50" s="7"/>
      <c r="M50" s="7"/>
      <c r="N50" s="7"/>
    </row>
    <row r="51">
      <c r="A51" s="7"/>
      <c r="B51" s="7"/>
      <c r="C51" s="7"/>
      <c r="D51" s="7"/>
      <c r="E51" s="7"/>
      <c r="F51" s="7"/>
      <c r="G51" s="7"/>
      <c r="H51" s="7"/>
      <c r="I51" s="7"/>
      <c r="J51" s="7"/>
      <c r="K51" s="7"/>
      <c r="L51" s="7"/>
      <c r="M51" s="7"/>
      <c r="N51" s="7"/>
    </row>
    <row r="52">
      <c r="A52" s="7"/>
      <c r="B52" s="7"/>
      <c r="C52" s="7"/>
      <c r="D52" s="7"/>
      <c r="E52" s="7"/>
      <c r="F52" s="7"/>
      <c r="G52" s="7"/>
      <c r="H52" s="7"/>
      <c r="I52" s="7"/>
      <c r="J52" s="7"/>
      <c r="K52" s="7"/>
      <c r="L52" s="7"/>
      <c r="M52" s="7"/>
      <c r="N52" s="7"/>
    </row>
    <row r="53">
      <c r="A53" s="7"/>
      <c r="B53" s="7"/>
      <c r="C53" s="7"/>
      <c r="D53" s="7"/>
      <c r="E53" s="7"/>
      <c r="F53" s="7"/>
      <c r="G53" s="7"/>
      <c r="H53" s="7"/>
      <c r="I53" s="7"/>
      <c r="J53" s="7"/>
      <c r="K53" s="7"/>
      <c r="L53" s="7"/>
      <c r="M53" s="7"/>
      <c r="N53" s="7"/>
    </row>
    <row r="54">
      <c r="A54" s="7"/>
      <c r="B54" s="7"/>
      <c r="C54" s="7"/>
      <c r="D54" s="7"/>
      <c r="E54" s="7"/>
      <c r="F54" s="7"/>
      <c r="G54" s="7"/>
      <c r="H54" s="7"/>
      <c r="I54" s="7"/>
      <c r="J54" s="7"/>
      <c r="K54" s="7"/>
      <c r="L54" s="7"/>
      <c r="M54" s="7"/>
      <c r="N54" s="7"/>
    </row>
    <row r="55">
      <c r="A55" s="7"/>
      <c r="B55" s="7"/>
      <c r="C55" s="7"/>
      <c r="D55" s="7"/>
      <c r="E55" s="7"/>
      <c r="F55" s="7"/>
      <c r="G55" s="7"/>
      <c r="H55" s="7"/>
      <c r="I55" s="7"/>
      <c r="J55" s="7"/>
      <c r="K55" s="7"/>
      <c r="L55" s="7"/>
      <c r="M55" s="7"/>
      <c r="N55" s="7"/>
    </row>
    <row r="56">
      <c r="A56" s="7"/>
      <c r="B56" s="7"/>
      <c r="C56" s="7"/>
      <c r="D56" s="7"/>
      <c r="E56" s="7"/>
      <c r="F56" s="7"/>
      <c r="G56" s="7"/>
      <c r="H56" s="7"/>
      <c r="I56" s="7"/>
      <c r="J56" s="7"/>
      <c r="K56" s="7"/>
      <c r="L56" s="7"/>
      <c r="M56" s="7"/>
      <c r="N56" s="7"/>
    </row>
    <row r="57">
      <c r="A57" s="7"/>
      <c r="B57" s="7"/>
      <c r="C57" s="7"/>
      <c r="D57" s="7"/>
      <c r="E57" s="7"/>
      <c r="F57" s="7"/>
      <c r="G57" s="7"/>
      <c r="H57" s="7"/>
      <c r="I57" s="7"/>
      <c r="J57" s="7"/>
      <c r="K57" s="7"/>
      <c r="L57" s="7"/>
      <c r="M57" s="7"/>
      <c r="N57" s="7"/>
    </row>
    <row r="58">
      <c r="A58" s="7"/>
      <c r="B58" s="7"/>
      <c r="C58" s="7"/>
      <c r="D58" s="7"/>
      <c r="E58" s="7"/>
      <c r="F58" s="7"/>
      <c r="G58" s="7"/>
      <c r="H58" s="7"/>
      <c r="I58" s="7"/>
      <c r="J58" s="7"/>
      <c r="K58" s="7"/>
      <c r="L58" s="7"/>
      <c r="M58" s="7"/>
      <c r="N58" s="7"/>
    </row>
    <row r="59">
      <c r="A59" s="7"/>
      <c r="B59" s="7"/>
      <c r="C59" s="7"/>
      <c r="D59" s="7"/>
      <c r="E59" s="7"/>
      <c r="F59" s="7"/>
      <c r="G59" s="7"/>
      <c r="H59" s="7"/>
      <c r="I59" s="7"/>
      <c r="J59" s="7"/>
      <c r="K59" s="7"/>
      <c r="L59" s="7"/>
      <c r="M59" s="7"/>
      <c r="N59" s="7"/>
    </row>
    <row r="60">
      <c r="A60" s="7"/>
      <c r="B60" s="7"/>
      <c r="C60" s="7"/>
      <c r="D60" s="7"/>
      <c r="E60" s="7"/>
      <c r="F60" s="7"/>
      <c r="G60" s="7"/>
      <c r="H60" s="7"/>
      <c r="I60" s="7"/>
      <c r="J60" s="7"/>
      <c r="K60" s="7"/>
      <c r="L60" s="7"/>
      <c r="M60" s="7"/>
      <c r="N60" s="7"/>
    </row>
    <row r="61">
      <c r="A61" s="7"/>
      <c r="B61" s="7"/>
      <c r="C61" s="7"/>
      <c r="D61" s="7"/>
      <c r="E61" s="7"/>
      <c r="F61" s="7"/>
      <c r="G61" s="7"/>
      <c r="H61" s="7"/>
      <c r="I61" s="7"/>
      <c r="J61" s="7"/>
      <c r="K61" s="7"/>
      <c r="L61" s="7"/>
      <c r="M61" s="7"/>
      <c r="N61" s="7"/>
    </row>
    <row r="62">
      <c r="A62" s="7"/>
      <c r="B62" s="7"/>
      <c r="C62" s="7"/>
      <c r="D62" s="7"/>
      <c r="E62" s="7"/>
      <c r="F62" s="7"/>
      <c r="G62" s="7"/>
      <c r="H62" s="7"/>
      <c r="I62" s="7"/>
      <c r="J62" s="7"/>
      <c r="K62" s="7"/>
      <c r="L62" s="7"/>
      <c r="M62" s="7"/>
      <c r="N62" s="7"/>
    </row>
    <row r="63">
      <c r="A63" s="7"/>
      <c r="B63" s="7"/>
      <c r="C63" s="7"/>
      <c r="D63" s="7"/>
      <c r="E63" s="7"/>
      <c r="F63" s="7"/>
      <c r="G63" s="7"/>
      <c r="H63" s="7"/>
      <c r="I63" s="7"/>
      <c r="J63" s="7"/>
      <c r="K63" s="7"/>
      <c r="L63" s="7"/>
      <c r="M63" s="7"/>
      <c r="N63" s="7"/>
    </row>
    <row r="64">
      <c r="A64" s="7"/>
      <c r="B64" s="7"/>
      <c r="C64" s="7"/>
      <c r="D64" s="7"/>
      <c r="E64" s="7"/>
      <c r="F64" s="7"/>
      <c r="G64" s="7"/>
      <c r="H64" s="7"/>
      <c r="I64" s="7"/>
      <c r="J64" s="7"/>
      <c r="K64" s="7"/>
      <c r="L64" s="7"/>
      <c r="M64" s="7"/>
      <c r="N64" s="7"/>
    </row>
    <row r="65">
      <c r="A65" s="7"/>
      <c r="B65" s="7"/>
      <c r="C65" s="7"/>
      <c r="D65" s="7"/>
      <c r="E65" s="7"/>
      <c r="F65" s="7"/>
      <c r="G65" s="7"/>
      <c r="H65" s="7"/>
      <c r="I65" s="7"/>
      <c r="J65" s="7"/>
      <c r="K65" s="7"/>
      <c r="L65" s="7"/>
      <c r="M65" s="7"/>
      <c r="N65" s="7"/>
    </row>
    <row r="66">
      <c r="A66" s="7"/>
      <c r="B66" s="7"/>
      <c r="C66" s="7"/>
      <c r="D66" s="7"/>
      <c r="E66" s="7"/>
      <c r="F66" s="7"/>
      <c r="G66" s="7"/>
      <c r="H66" s="7"/>
      <c r="I66" s="7"/>
      <c r="J66" s="7"/>
      <c r="K66" s="7"/>
      <c r="L66" s="7"/>
      <c r="M66" s="7"/>
      <c r="N66" s="7"/>
    </row>
    <row r="67">
      <c r="A67" s="7"/>
      <c r="B67" s="7"/>
      <c r="C67" s="7"/>
      <c r="D67" s="7"/>
      <c r="E67" s="7"/>
      <c r="F67" s="7"/>
      <c r="G67" s="7"/>
      <c r="H67" s="7"/>
      <c r="I67" s="7"/>
      <c r="J67" s="7"/>
      <c r="K67" s="7"/>
      <c r="L67" s="7"/>
      <c r="M67" s="7"/>
      <c r="N67" s="7"/>
    </row>
    <row r="68">
      <c r="A68" s="7"/>
      <c r="B68" s="7"/>
      <c r="C68" s="7"/>
      <c r="D68" s="7"/>
      <c r="E68" s="7"/>
      <c r="F68" s="7"/>
      <c r="G68" s="7"/>
      <c r="H68" s="7"/>
      <c r="I68" s="7"/>
      <c r="J68" s="7"/>
      <c r="K68" s="7"/>
      <c r="L68" s="7"/>
      <c r="M68" s="7"/>
      <c r="N68" s="7"/>
    </row>
    <row r="69">
      <c r="A69" s="7"/>
      <c r="B69" s="7"/>
      <c r="C69" s="7"/>
      <c r="D69" s="7"/>
      <c r="E69" s="7"/>
      <c r="F69" s="7"/>
      <c r="G69" s="7"/>
      <c r="H69" s="7"/>
      <c r="I69" s="7"/>
      <c r="J69" s="7"/>
      <c r="K69" s="7"/>
      <c r="L69" s="7"/>
      <c r="M69" s="7"/>
      <c r="N69" s="7"/>
    </row>
    <row r="70">
      <c r="A70" s="7"/>
      <c r="B70" s="7"/>
      <c r="C70" s="7"/>
      <c r="D70" s="7"/>
      <c r="E70" s="7"/>
      <c r="F70" s="7"/>
      <c r="G70" s="7"/>
      <c r="H70" s="7"/>
      <c r="I70" s="7"/>
      <c r="J70" s="7"/>
      <c r="K70" s="7"/>
      <c r="L70" s="7"/>
      <c r="M70" s="7"/>
      <c r="N70" s="7"/>
    </row>
    <row r="71">
      <c r="A71" s="7"/>
      <c r="B71" s="7"/>
      <c r="C71" s="7"/>
      <c r="D71" s="7"/>
      <c r="E71" s="7"/>
      <c r="F71" s="7"/>
      <c r="G71" s="7"/>
      <c r="H71" s="7"/>
      <c r="I71" s="7"/>
      <c r="J71" s="7"/>
      <c r="K71" s="7"/>
      <c r="L71" s="7"/>
      <c r="M71" s="7"/>
      <c r="N71" s="7"/>
    </row>
    <row r="72">
      <c r="A72" s="7"/>
      <c r="B72" s="7"/>
      <c r="C72" s="7"/>
      <c r="D72" s="7"/>
      <c r="E72" s="7"/>
      <c r="F72" s="7"/>
      <c r="G72" s="7"/>
      <c r="H72" s="7"/>
      <c r="I72" s="7"/>
      <c r="J72" s="7"/>
      <c r="K72" s="7"/>
      <c r="L72" s="7"/>
      <c r="M72" s="7"/>
      <c r="N72" s="7"/>
    </row>
    <row r="73">
      <c r="A73" s="7"/>
      <c r="B73" s="7"/>
      <c r="C73" s="7"/>
      <c r="D73" s="7"/>
      <c r="E73" s="7"/>
      <c r="F73" s="7"/>
      <c r="G73" s="7"/>
      <c r="H73" s="7"/>
      <c r="I73" s="7"/>
      <c r="J73" s="7"/>
      <c r="K73" s="7"/>
      <c r="L73" s="7"/>
      <c r="M73" s="7"/>
      <c r="N73" s="7"/>
    </row>
    <row r="74">
      <c r="A74" s="7"/>
      <c r="B74" s="7"/>
      <c r="C74" s="7"/>
      <c r="D74" s="7"/>
      <c r="E74" s="7"/>
      <c r="F74" s="7"/>
      <c r="G74" s="7"/>
      <c r="H74" s="7"/>
      <c r="I74" s="7"/>
      <c r="J74" s="7"/>
      <c r="K74" s="7"/>
      <c r="L74" s="7"/>
      <c r="M74" s="7"/>
      <c r="N74" s="7"/>
    </row>
    <row r="75">
      <c r="A75" s="7"/>
      <c r="B75" s="7"/>
      <c r="C75" s="7"/>
      <c r="D75" s="7"/>
      <c r="E75" s="7"/>
      <c r="F75" s="7"/>
      <c r="G75" s="7"/>
      <c r="H75" s="7"/>
      <c r="I75" s="7"/>
      <c r="J75" s="7"/>
      <c r="K75" s="7"/>
      <c r="L75" s="7"/>
      <c r="M75" s="7"/>
      <c r="N75" s="7"/>
    </row>
    <row r="76">
      <c r="A76" s="7"/>
      <c r="B76" s="7"/>
      <c r="C76" s="7"/>
      <c r="D76" s="7"/>
      <c r="E76" s="7"/>
      <c r="F76" s="7"/>
      <c r="G76" s="7"/>
      <c r="H76" s="7"/>
      <c r="I76" s="7"/>
      <c r="J76" s="7"/>
      <c r="K76" s="7"/>
      <c r="L76" s="7"/>
      <c r="M76" s="7"/>
      <c r="N76" s="7"/>
    </row>
    <row r="77">
      <c r="A77" s="7"/>
      <c r="B77" s="7"/>
      <c r="C77" s="7"/>
      <c r="D77" s="7"/>
      <c r="E77" s="7"/>
      <c r="F77" s="7"/>
      <c r="G77" s="7"/>
      <c r="H77" s="7"/>
      <c r="I77" s="7"/>
      <c r="J77" s="7"/>
      <c r="K77" s="7"/>
      <c r="L77" s="7"/>
      <c r="M77" s="7"/>
      <c r="N77" s="7"/>
    </row>
    <row r="78">
      <c r="A78" s="7"/>
      <c r="B78" s="7"/>
      <c r="C78" s="7"/>
      <c r="D78" s="7"/>
      <c r="E78" s="7"/>
      <c r="F78" s="7"/>
      <c r="G78" s="7"/>
      <c r="H78" s="7"/>
      <c r="I78" s="7"/>
      <c r="J78" s="7"/>
      <c r="K78" s="7"/>
      <c r="L78" s="7"/>
      <c r="M78" s="7"/>
      <c r="N78" s="7"/>
    </row>
    <row r="79">
      <c r="A79" s="7"/>
      <c r="B79" s="7"/>
      <c r="C79" s="7"/>
      <c r="D79" s="7"/>
      <c r="E79" s="7"/>
      <c r="F79" s="7"/>
      <c r="G79" s="7"/>
      <c r="H79" s="7"/>
      <c r="I79" s="7"/>
      <c r="J79" s="7"/>
      <c r="K79" s="7"/>
      <c r="L79" s="7"/>
      <c r="M79" s="7"/>
      <c r="N79" s="7"/>
    </row>
    <row r="80">
      <c r="A80" s="7"/>
      <c r="B80" s="7"/>
      <c r="C80" s="7"/>
      <c r="D80" s="7"/>
      <c r="E80" s="7"/>
      <c r="F80" s="7"/>
      <c r="G80" s="7"/>
      <c r="H80" s="7"/>
      <c r="I80" s="7"/>
      <c r="J80" s="7"/>
      <c r="K80" s="7"/>
      <c r="L80" s="7"/>
      <c r="M80" s="7"/>
      <c r="N80" s="7"/>
    </row>
    <row r="81">
      <c r="A81" s="7"/>
      <c r="B81" s="7"/>
      <c r="C81" s="7"/>
      <c r="D81" s="7"/>
      <c r="E81" s="7"/>
      <c r="F81" s="7"/>
      <c r="G81" s="7"/>
      <c r="H81" s="7"/>
      <c r="I81" s="7"/>
      <c r="J81" s="7"/>
      <c r="K81" s="7"/>
      <c r="L81" s="7"/>
      <c r="M81" s="7"/>
      <c r="N81" s="7"/>
    </row>
    <row r="82">
      <c r="A82" s="7"/>
      <c r="B82" s="7"/>
      <c r="C82" s="7"/>
      <c r="D82" s="7"/>
      <c r="E82" s="7"/>
      <c r="F82" s="7"/>
      <c r="G82" s="7"/>
      <c r="H82" s="7"/>
      <c r="I82" s="7"/>
      <c r="J82" s="7"/>
      <c r="K82" s="7"/>
      <c r="L82" s="7"/>
      <c r="M82" s="7"/>
      <c r="N82" s="7"/>
    </row>
    <row r="83">
      <c r="A83" s="7"/>
      <c r="B83" s="7"/>
      <c r="C83" s="7"/>
      <c r="D83" s="7"/>
      <c r="E83" s="7"/>
      <c r="F83" s="7"/>
      <c r="G83" s="7"/>
      <c r="H83" s="7"/>
      <c r="I83" s="7"/>
      <c r="J83" s="7"/>
      <c r="K83" s="7"/>
      <c r="L83" s="7"/>
      <c r="M83" s="7"/>
      <c r="N83" s="7"/>
    </row>
    <row r="84">
      <c r="A84" s="7"/>
      <c r="B84" s="7"/>
      <c r="C84" s="7"/>
      <c r="D84" s="7"/>
      <c r="E84" s="7"/>
      <c r="F84" s="7"/>
      <c r="G84" s="7"/>
      <c r="H84" s="7"/>
      <c r="I84" s="7"/>
      <c r="J84" s="7"/>
      <c r="K84" s="7"/>
      <c r="L84" s="7"/>
      <c r="M84" s="7"/>
      <c r="N84" s="7"/>
    </row>
    <row r="85">
      <c r="A85" s="7"/>
      <c r="B85" s="7"/>
      <c r="C85" s="7"/>
      <c r="D85" s="7"/>
      <c r="E85" s="7"/>
      <c r="F85" s="7"/>
      <c r="G85" s="7"/>
      <c r="H85" s="7"/>
      <c r="I85" s="7"/>
      <c r="J85" s="7"/>
      <c r="K85" s="7"/>
      <c r="L85" s="7"/>
      <c r="M85" s="7"/>
      <c r="N85" s="7"/>
    </row>
    <row r="86">
      <c r="A86" s="7"/>
      <c r="B86" s="7"/>
      <c r="C86" s="7"/>
      <c r="D86" s="7"/>
      <c r="E86" s="7"/>
      <c r="F86" s="7"/>
      <c r="G86" s="7"/>
      <c r="H86" s="7"/>
      <c r="I86" s="7"/>
      <c r="J86" s="7"/>
      <c r="K86" s="7"/>
      <c r="L86" s="7"/>
      <c r="M86" s="7"/>
      <c r="N86" s="7"/>
    </row>
    <row r="87">
      <c r="A87" s="7"/>
      <c r="B87" s="7"/>
      <c r="C87" s="7"/>
      <c r="D87" s="7"/>
      <c r="E87" s="7"/>
      <c r="F87" s="7"/>
      <c r="G87" s="7"/>
      <c r="H87" s="7"/>
      <c r="I87" s="7"/>
      <c r="J87" s="7"/>
      <c r="K87" s="7"/>
      <c r="L87" s="7"/>
      <c r="M87" s="7"/>
      <c r="N87" s="7"/>
    </row>
    <row r="88">
      <c r="A88" s="7"/>
      <c r="B88" s="7"/>
      <c r="C88" s="7"/>
      <c r="D88" s="7"/>
      <c r="E88" s="7"/>
      <c r="F88" s="7"/>
      <c r="G88" s="7"/>
      <c r="H88" s="7"/>
      <c r="I88" s="7"/>
      <c r="J88" s="7"/>
      <c r="K88" s="7"/>
      <c r="L88" s="7"/>
      <c r="M88" s="7"/>
      <c r="N88" s="7"/>
    </row>
    <row r="89">
      <c r="A89" s="7"/>
      <c r="B89" s="7"/>
      <c r="C89" s="7"/>
      <c r="D89" s="7"/>
      <c r="E89" s="7"/>
      <c r="F89" s="7"/>
      <c r="G89" s="7"/>
      <c r="H89" s="7"/>
      <c r="I89" s="7"/>
      <c r="J89" s="7"/>
      <c r="K89" s="7"/>
      <c r="L89" s="7"/>
      <c r="M89" s="7"/>
      <c r="N89" s="7"/>
    </row>
    <row r="90">
      <c r="A90" s="7"/>
      <c r="B90" s="7"/>
      <c r="C90" s="7"/>
      <c r="D90" s="7"/>
      <c r="E90" s="7"/>
      <c r="F90" s="7"/>
      <c r="G90" s="7"/>
      <c r="H90" s="7"/>
      <c r="I90" s="7"/>
      <c r="J90" s="7"/>
      <c r="K90" s="7"/>
      <c r="L90" s="7"/>
      <c r="M90" s="7"/>
      <c r="N90" s="7"/>
    </row>
    <row r="91">
      <c r="A91" s="7"/>
      <c r="B91" s="7"/>
      <c r="C91" s="7"/>
      <c r="D91" s="7"/>
      <c r="E91" s="7"/>
      <c r="F91" s="7"/>
      <c r="G91" s="7"/>
      <c r="H91" s="7"/>
      <c r="I91" s="7"/>
      <c r="J91" s="7"/>
      <c r="K91" s="7"/>
      <c r="L91" s="7"/>
      <c r="M91" s="7"/>
      <c r="N91" s="7"/>
    </row>
    <row r="92">
      <c r="A92" s="7"/>
      <c r="B92" s="7"/>
      <c r="C92" s="7"/>
      <c r="D92" s="7"/>
      <c r="E92" s="7"/>
      <c r="F92" s="7"/>
      <c r="G92" s="7"/>
      <c r="H92" s="7"/>
      <c r="I92" s="7"/>
      <c r="J92" s="7"/>
      <c r="K92" s="7"/>
      <c r="L92" s="7"/>
      <c r="M92" s="7"/>
      <c r="N92" s="7"/>
    </row>
    <row r="93">
      <c r="A93" s="7"/>
      <c r="B93" s="7"/>
      <c r="C93" s="7"/>
      <c r="D93" s="7"/>
      <c r="E93" s="7"/>
      <c r="F93" s="7"/>
      <c r="G93" s="7"/>
      <c r="H93" s="7"/>
      <c r="I93" s="7"/>
      <c r="J93" s="7"/>
      <c r="K93" s="7"/>
      <c r="L93" s="7"/>
      <c r="M93" s="7"/>
      <c r="N93" s="7"/>
    </row>
    <row r="94">
      <c r="A94" s="7"/>
      <c r="B94" s="7"/>
      <c r="C94" s="7"/>
      <c r="D94" s="7"/>
      <c r="E94" s="7"/>
      <c r="F94" s="7"/>
      <c r="G94" s="7"/>
      <c r="H94" s="7"/>
      <c r="I94" s="7"/>
      <c r="J94" s="7"/>
      <c r="K94" s="7"/>
      <c r="L94" s="7"/>
      <c r="M94" s="7"/>
      <c r="N94" s="7"/>
    </row>
    <row r="95">
      <c r="A95" s="7"/>
      <c r="B95" s="7"/>
      <c r="C95" s="7"/>
      <c r="D95" s="7"/>
      <c r="E95" s="7"/>
      <c r="F95" s="7"/>
      <c r="G95" s="7"/>
      <c r="H95" s="7"/>
      <c r="I95" s="7"/>
      <c r="J95" s="7"/>
      <c r="K95" s="7"/>
      <c r="L95" s="7"/>
      <c r="M95" s="7"/>
      <c r="N95" s="7"/>
    </row>
    <row r="96">
      <c r="A96" s="7"/>
      <c r="B96" s="7"/>
      <c r="C96" s="7"/>
      <c r="D96" s="7"/>
      <c r="E96" s="7"/>
      <c r="F96" s="7"/>
      <c r="G96" s="7"/>
      <c r="H96" s="7"/>
      <c r="I96" s="7"/>
      <c r="J96" s="7"/>
      <c r="K96" s="7"/>
      <c r="L96" s="7"/>
      <c r="M96" s="7"/>
      <c r="N96" s="7"/>
    </row>
    <row r="97">
      <c r="A97" s="7"/>
      <c r="B97" s="7"/>
      <c r="C97" s="7"/>
      <c r="D97" s="7"/>
      <c r="E97" s="7"/>
      <c r="F97" s="7"/>
      <c r="G97" s="7"/>
      <c r="H97" s="7"/>
      <c r="I97" s="7"/>
      <c r="J97" s="7"/>
      <c r="K97" s="7"/>
      <c r="L97" s="7"/>
      <c r="M97" s="7"/>
      <c r="N97" s="7"/>
    </row>
    <row r="98">
      <c r="A98" s="7"/>
      <c r="B98" s="7"/>
      <c r="C98" s="7"/>
      <c r="D98" s="7"/>
      <c r="E98" s="7"/>
      <c r="F98" s="7"/>
      <c r="G98" s="7"/>
      <c r="H98" s="7"/>
      <c r="I98" s="7"/>
      <c r="J98" s="7"/>
      <c r="K98" s="7"/>
      <c r="L98" s="7"/>
      <c r="M98" s="7"/>
      <c r="N98" s="7"/>
    </row>
    <row r="99">
      <c r="A99" s="7"/>
      <c r="B99" s="7"/>
      <c r="C99" s="7"/>
      <c r="D99" s="7"/>
      <c r="E99" s="7"/>
      <c r="F99" s="7"/>
      <c r="G99" s="7"/>
      <c r="H99" s="7"/>
      <c r="I99" s="7"/>
      <c r="J99" s="7"/>
      <c r="K99" s="7"/>
      <c r="L99" s="7"/>
      <c r="M99" s="7"/>
      <c r="N99" s="7"/>
    </row>
    <row r="100">
      <c r="A100" s="7"/>
      <c r="B100" s="7"/>
      <c r="C100" s="7"/>
      <c r="D100" s="7"/>
      <c r="E100" s="7"/>
      <c r="F100" s="7"/>
      <c r="G100" s="7"/>
      <c r="H100" s="7"/>
      <c r="I100" s="7"/>
      <c r="J100" s="7"/>
      <c r="K100" s="7"/>
      <c r="L100" s="7"/>
      <c r="M100" s="7"/>
      <c r="N100" s="7"/>
    </row>
    <row r="101">
      <c r="A101" s="7"/>
      <c r="B101" s="7"/>
      <c r="C101" s="7"/>
      <c r="D101" s="7"/>
      <c r="E101" s="7"/>
      <c r="F101" s="7"/>
      <c r="G101" s="7"/>
      <c r="H101" s="7"/>
      <c r="I101" s="7"/>
      <c r="J101" s="7"/>
      <c r="K101" s="7"/>
      <c r="L101" s="7"/>
      <c r="M101" s="7"/>
      <c r="N101" s="7"/>
    </row>
    <row r="102">
      <c r="A102" s="7"/>
      <c r="B102" s="7"/>
      <c r="C102" s="7"/>
      <c r="D102" s="7"/>
      <c r="E102" s="7"/>
      <c r="F102" s="7"/>
      <c r="G102" s="7"/>
      <c r="H102" s="7"/>
      <c r="I102" s="7"/>
      <c r="J102" s="7"/>
      <c r="K102" s="7"/>
      <c r="L102" s="7"/>
      <c r="M102" s="7"/>
      <c r="N102" s="7"/>
    </row>
    <row r="103">
      <c r="A103" s="7"/>
      <c r="B103" s="7"/>
      <c r="C103" s="7"/>
      <c r="D103" s="7"/>
      <c r="E103" s="7"/>
      <c r="F103" s="7"/>
      <c r="G103" s="7"/>
      <c r="H103" s="7"/>
      <c r="I103" s="7"/>
      <c r="J103" s="7"/>
      <c r="K103" s="7"/>
      <c r="L103" s="7"/>
      <c r="M103" s="7"/>
      <c r="N103" s="7"/>
    </row>
    <row r="104">
      <c r="A104" s="7"/>
      <c r="B104" s="7"/>
      <c r="C104" s="7"/>
      <c r="D104" s="7"/>
      <c r="E104" s="7"/>
      <c r="F104" s="7"/>
      <c r="G104" s="7"/>
      <c r="H104" s="7"/>
      <c r="I104" s="7"/>
      <c r="J104" s="7"/>
      <c r="K104" s="7"/>
      <c r="L104" s="7"/>
      <c r="M104" s="7"/>
      <c r="N104" s="7"/>
    </row>
    <row r="105">
      <c r="A105" s="7"/>
      <c r="B105" s="7"/>
      <c r="C105" s="7"/>
      <c r="D105" s="7"/>
      <c r="E105" s="7"/>
      <c r="F105" s="7"/>
      <c r="G105" s="7"/>
      <c r="H105" s="7"/>
      <c r="I105" s="7"/>
      <c r="J105" s="7"/>
      <c r="K105" s="7"/>
      <c r="L105" s="7"/>
      <c r="M105" s="7"/>
      <c r="N105" s="7"/>
    </row>
    <row r="106">
      <c r="A106" s="7"/>
      <c r="B106" s="7"/>
      <c r="C106" s="7"/>
      <c r="D106" s="7"/>
      <c r="E106" s="7"/>
      <c r="F106" s="7"/>
      <c r="G106" s="7"/>
      <c r="H106" s="7"/>
      <c r="I106" s="7"/>
      <c r="J106" s="7"/>
      <c r="K106" s="7"/>
      <c r="L106" s="7"/>
      <c r="M106" s="7"/>
      <c r="N106" s="7"/>
    </row>
    <row r="107">
      <c r="A107" s="7"/>
      <c r="B107" s="7"/>
      <c r="C107" s="7"/>
      <c r="D107" s="7"/>
      <c r="E107" s="7"/>
      <c r="F107" s="7"/>
      <c r="G107" s="7"/>
      <c r="H107" s="7"/>
      <c r="I107" s="7"/>
      <c r="J107" s="7"/>
      <c r="K107" s="7"/>
      <c r="L107" s="7"/>
      <c r="M107" s="7"/>
      <c r="N107" s="7"/>
    </row>
    <row r="108">
      <c r="A108" s="7"/>
      <c r="B108" s="7"/>
      <c r="C108" s="7"/>
      <c r="D108" s="7"/>
      <c r="E108" s="7"/>
      <c r="F108" s="7"/>
      <c r="G108" s="7"/>
      <c r="H108" s="7"/>
      <c r="I108" s="7"/>
      <c r="J108" s="7"/>
      <c r="K108" s="7"/>
      <c r="L108" s="7"/>
      <c r="M108" s="7"/>
      <c r="N108" s="7"/>
    </row>
    <row r="109">
      <c r="A109" s="7"/>
      <c r="B109" s="7"/>
      <c r="C109" s="7"/>
      <c r="D109" s="7"/>
      <c r="E109" s="7"/>
      <c r="F109" s="7"/>
      <c r="G109" s="7"/>
      <c r="H109" s="7"/>
      <c r="I109" s="7"/>
      <c r="J109" s="7"/>
      <c r="K109" s="7"/>
      <c r="L109" s="7"/>
      <c r="M109" s="7"/>
      <c r="N109" s="7"/>
    </row>
    <row r="110">
      <c r="A110" s="7"/>
      <c r="B110" s="7"/>
      <c r="C110" s="7"/>
      <c r="D110" s="7"/>
      <c r="E110" s="7"/>
      <c r="F110" s="7"/>
      <c r="G110" s="7"/>
      <c r="H110" s="7"/>
      <c r="I110" s="7"/>
      <c r="J110" s="7"/>
      <c r="K110" s="7"/>
      <c r="L110" s="7"/>
      <c r="M110" s="7"/>
      <c r="N110" s="7"/>
    </row>
    <row r="111">
      <c r="A111" s="7"/>
      <c r="B111" s="7"/>
      <c r="C111" s="7"/>
      <c r="D111" s="7"/>
      <c r="E111" s="7"/>
      <c r="F111" s="7"/>
      <c r="G111" s="7"/>
      <c r="H111" s="7"/>
      <c r="I111" s="7"/>
      <c r="J111" s="7"/>
      <c r="K111" s="7"/>
      <c r="L111" s="7"/>
      <c r="M111" s="7"/>
      <c r="N111" s="7"/>
    </row>
    <row r="112">
      <c r="A112" s="7"/>
      <c r="B112" s="7"/>
      <c r="C112" s="7"/>
      <c r="D112" s="7"/>
      <c r="E112" s="7"/>
      <c r="F112" s="7"/>
      <c r="G112" s="7"/>
      <c r="H112" s="7"/>
      <c r="I112" s="7"/>
      <c r="J112" s="7"/>
      <c r="K112" s="7"/>
      <c r="L112" s="7"/>
      <c r="M112" s="7"/>
      <c r="N112" s="7"/>
    </row>
    <row r="113">
      <c r="A113" s="7"/>
      <c r="B113" s="7"/>
      <c r="C113" s="7"/>
      <c r="D113" s="7"/>
      <c r="E113" s="7"/>
      <c r="F113" s="7"/>
      <c r="G113" s="7"/>
      <c r="H113" s="7"/>
      <c r="I113" s="7"/>
      <c r="J113" s="7"/>
      <c r="K113" s="7"/>
      <c r="L113" s="7"/>
      <c r="M113" s="7"/>
      <c r="N113" s="7"/>
    </row>
    <row r="114">
      <c r="A114" s="7"/>
      <c r="B114" s="7"/>
      <c r="C114" s="7"/>
      <c r="D114" s="7"/>
      <c r="E114" s="7"/>
      <c r="F114" s="7"/>
      <c r="G114" s="7"/>
      <c r="H114" s="7"/>
      <c r="I114" s="7"/>
      <c r="J114" s="7"/>
      <c r="K114" s="7"/>
      <c r="L114" s="7"/>
      <c r="M114" s="7"/>
      <c r="N114" s="7"/>
    </row>
    <row r="115">
      <c r="A115" s="7"/>
      <c r="B115" s="7"/>
      <c r="C115" s="7"/>
      <c r="D115" s="7"/>
      <c r="E115" s="7"/>
      <c r="F115" s="7"/>
      <c r="G115" s="7"/>
      <c r="H115" s="7"/>
      <c r="I115" s="7"/>
      <c r="J115" s="7"/>
      <c r="K115" s="7"/>
      <c r="L115" s="7"/>
      <c r="M115" s="7"/>
      <c r="N115" s="7"/>
    </row>
    <row r="116">
      <c r="A116" s="7"/>
      <c r="B116" s="7"/>
      <c r="C116" s="7"/>
      <c r="D116" s="7"/>
      <c r="E116" s="7"/>
      <c r="F116" s="7"/>
      <c r="G116" s="7"/>
      <c r="H116" s="7"/>
      <c r="I116" s="7"/>
      <c r="J116" s="7"/>
      <c r="K116" s="7"/>
      <c r="L116" s="7"/>
      <c r="M116" s="7"/>
      <c r="N116" s="7"/>
    </row>
    <row r="117">
      <c r="A117" s="7"/>
      <c r="B117" s="7"/>
      <c r="C117" s="7"/>
      <c r="D117" s="7"/>
      <c r="E117" s="7"/>
      <c r="F117" s="7"/>
      <c r="G117" s="7"/>
      <c r="H117" s="7"/>
      <c r="I117" s="7"/>
      <c r="J117" s="7"/>
      <c r="K117" s="7"/>
      <c r="L117" s="7"/>
      <c r="M117" s="7"/>
      <c r="N117" s="7"/>
    </row>
    <row r="118">
      <c r="A118" s="7"/>
      <c r="B118" s="7"/>
      <c r="C118" s="7"/>
      <c r="D118" s="7"/>
      <c r="E118" s="7"/>
      <c r="F118" s="7"/>
      <c r="G118" s="7"/>
      <c r="H118" s="7"/>
      <c r="I118" s="7"/>
      <c r="J118" s="7"/>
      <c r="K118" s="7"/>
      <c r="L118" s="7"/>
      <c r="M118" s="7"/>
      <c r="N118" s="7"/>
    </row>
    <row r="119">
      <c r="A119" s="7"/>
      <c r="B119" s="7"/>
      <c r="C119" s="7"/>
      <c r="D119" s="7"/>
      <c r="E119" s="7"/>
      <c r="F119" s="7"/>
      <c r="G119" s="7"/>
      <c r="H119" s="7"/>
      <c r="I119" s="7"/>
      <c r="J119" s="7"/>
      <c r="K119" s="7"/>
      <c r="L119" s="7"/>
      <c r="M119" s="7"/>
      <c r="N119" s="7"/>
    </row>
    <row r="120">
      <c r="A120" s="7"/>
      <c r="B120" s="7"/>
      <c r="C120" s="7"/>
      <c r="D120" s="7"/>
      <c r="E120" s="7"/>
      <c r="F120" s="7"/>
      <c r="G120" s="7"/>
      <c r="H120" s="7"/>
      <c r="I120" s="7"/>
      <c r="J120" s="7"/>
      <c r="K120" s="7"/>
      <c r="L120" s="7"/>
      <c r="M120" s="7"/>
      <c r="N120" s="7"/>
    </row>
    <row r="121">
      <c r="A121" s="7"/>
      <c r="B121" s="7"/>
      <c r="C121" s="7"/>
      <c r="D121" s="7"/>
      <c r="E121" s="7"/>
      <c r="F121" s="7"/>
      <c r="G121" s="7"/>
      <c r="H121" s="7"/>
      <c r="I121" s="7"/>
      <c r="J121" s="7"/>
      <c r="K121" s="7"/>
      <c r="L121" s="7"/>
      <c r="M121" s="7"/>
      <c r="N121" s="7"/>
    </row>
    <row r="122">
      <c r="A122" s="7"/>
      <c r="B122" s="7"/>
      <c r="C122" s="7"/>
      <c r="D122" s="7"/>
      <c r="E122" s="7"/>
      <c r="F122" s="7"/>
      <c r="G122" s="7"/>
      <c r="H122" s="7"/>
      <c r="I122" s="7"/>
      <c r="J122" s="7"/>
      <c r="K122" s="7"/>
      <c r="L122" s="7"/>
      <c r="M122" s="7"/>
      <c r="N122" s="7"/>
    </row>
    <row r="123">
      <c r="A123" s="7"/>
      <c r="B123" s="7"/>
      <c r="C123" s="7"/>
      <c r="D123" s="7"/>
      <c r="E123" s="7"/>
      <c r="F123" s="7"/>
      <c r="G123" s="7"/>
      <c r="H123" s="7"/>
      <c r="I123" s="7"/>
      <c r="J123" s="7"/>
      <c r="K123" s="7"/>
      <c r="L123" s="7"/>
      <c r="M123" s="7"/>
      <c r="N123" s="7"/>
    </row>
    <row r="124">
      <c r="A124" s="7"/>
      <c r="B124" s="7"/>
      <c r="C124" s="7"/>
      <c r="D124" s="7"/>
      <c r="E124" s="7"/>
      <c r="F124" s="7"/>
      <c r="G124" s="7"/>
      <c r="H124" s="7"/>
      <c r="I124" s="7"/>
      <c r="J124" s="7"/>
      <c r="K124" s="7"/>
      <c r="L124" s="7"/>
      <c r="M124" s="7"/>
      <c r="N124" s="7"/>
    </row>
    <row r="125">
      <c r="A125" s="7"/>
      <c r="B125" s="7"/>
      <c r="C125" s="7"/>
      <c r="D125" s="7"/>
      <c r="E125" s="7"/>
      <c r="F125" s="7"/>
      <c r="G125" s="7"/>
      <c r="H125" s="7"/>
      <c r="I125" s="7"/>
      <c r="J125" s="7"/>
      <c r="K125" s="7"/>
      <c r="L125" s="7"/>
      <c r="M125" s="7"/>
      <c r="N125" s="7"/>
    </row>
    <row r="126">
      <c r="A126" s="7"/>
      <c r="B126" s="7"/>
      <c r="C126" s="7"/>
      <c r="D126" s="7"/>
      <c r="E126" s="7"/>
      <c r="F126" s="7"/>
      <c r="G126" s="7"/>
      <c r="H126" s="7"/>
      <c r="I126" s="7"/>
      <c r="J126" s="7"/>
      <c r="K126" s="7"/>
      <c r="L126" s="7"/>
      <c r="M126" s="7"/>
      <c r="N126" s="7"/>
    </row>
    <row r="127">
      <c r="A127" s="7"/>
      <c r="B127" s="7"/>
      <c r="C127" s="7"/>
      <c r="D127" s="7"/>
      <c r="E127" s="7"/>
      <c r="F127" s="7"/>
      <c r="G127" s="7"/>
      <c r="H127" s="7"/>
      <c r="I127" s="7"/>
      <c r="J127" s="7"/>
      <c r="K127" s="7"/>
      <c r="L127" s="7"/>
      <c r="M127" s="7"/>
      <c r="N127" s="7"/>
    </row>
    <row r="128">
      <c r="A128" s="7"/>
      <c r="B128" s="7"/>
      <c r="C128" s="7"/>
      <c r="D128" s="7"/>
      <c r="E128" s="7"/>
      <c r="F128" s="7"/>
      <c r="G128" s="7"/>
      <c r="H128" s="7"/>
      <c r="I128" s="7"/>
      <c r="J128" s="7"/>
      <c r="K128" s="7"/>
      <c r="L128" s="7"/>
      <c r="M128" s="7"/>
      <c r="N128" s="7"/>
    </row>
    <row r="129">
      <c r="A129" s="7"/>
      <c r="B129" s="7"/>
      <c r="C129" s="7"/>
      <c r="D129" s="7"/>
      <c r="E129" s="7"/>
      <c r="F129" s="7"/>
      <c r="G129" s="7"/>
      <c r="H129" s="7"/>
      <c r="I129" s="7"/>
      <c r="J129" s="7"/>
      <c r="K129" s="7"/>
      <c r="L129" s="7"/>
      <c r="M129" s="7"/>
      <c r="N129" s="7"/>
    </row>
    <row r="130">
      <c r="A130" s="7"/>
      <c r="B130" s="7"/>
      <c r="C130" s="7"/>
      <c r="D130" s="7"/>
      <c r="E130" s="7"/>
      <c r="F130" s="7"/>
      <c r="G130" s="7"/>
      <c r="H130" s="7"/>
      <c r="I130" s="7"/>
      <c r="J130" s="7"/>
      <c r="K130" s="7"/>
      <c r="L130" s="7"/>
      <c r="M130" s="7"/>
      <c r="N130" s="7"/>
    </row>
    <row r="131">
      <c r="A131" s="7"/>
      <c r="B131" s="7"/>
      <c r="C131" s="7"/>
      <c r="D131" s="7"/>
      <c r="E131" s="7"/>
      <c r="F131" s="7"/>
      <c r="G131" s="7"/>
      <c r="H131" s="7"/>
      <c r="I131" s="7"/>
      <c r="J131" s="7"/>
      <c r="K131" s="7"/>
      <c r="L131" s="7"/>
      <c r="M131" s="7"/>
      <c r="N131" s="7"/>
    </row>
    <row r="132">
      <c r="A132" s="7"/>
      <c r="B132" s="7"/>
      <c r="C132" s="7"/>
      <c r="D132" s="7"/>
      <c r="E132" s="7"/>
      <c r="F132" s="7"/>
      <c r="G132" s="7"/>
      <c r="H132" s="7"/>
      <c r="I132" s="7"/>
      <c r="J132" s="7"/>
      <c r="K132" s="7"/>
      <c r="L132" s="7"/>
      <c r="M132" s="7"/>
      <c r="N132" s="7"/>
    </row>
    <row r="133">
      <c r="A133" s="7"/>
      <c r="B133" s="7"/>
      <c r="C133" s="7"/>
      <c r="D133" s="7"/>
      <c r="E133" s="7"/>
      <c r="F133" s="7"/>
      <c r="G133" s="7"/>
      <c r="H133" s="7"/>
      <c r="I133" s="7"/>
      <c r="J133" s="7"/>
      <c r="K133" s="7"/>
      <c r="L133" s="7"/>
      <c r="M133" s="7"/>
      <c r="N133" s="7"/>
    </row>
    <row r="134">
      <c r="A134" s="7"/>
      <c r="B134" s="7"/>
      <c r="C134" s="7"/>
      <c r="D134" s="7"/>
      <c r="E134" s="7"/>
      <c r="F134" s="7"/>
      <c r="G134" s="7"/>
      <c r="H134" s="7"/>
      <c r="I134" s="7"/>
      <c r="J134" s="7"/>
      <c r="K134" s="7"/>
      <c r="L134" s="7"/>
      <c r="M134" s="7"/>
      <c r="N134" s="7"/>
    </row>
    <row r="135">
      <c r="A135" s="7"/>
      <c r="B135" s="7"/>
      <c r="C135" s="7"/>
      <c r="D135" s="7"/>
      <c r="E135" s="7"/>
      <c r="F135" s="7"/>
      <c r="G135" s="7"/>
      <c r="H135" s="7"/>
      <c r="I135" s="7"/>
      <c r="J135" s="7"/>
      <c r="K135" s="7"/>
      <c r="L135" s="7"/>
      <c r="M135" s="7"/>
      <c r="N135" s="7"/>
    </row>
    <row r="136">
      <c r="A136" s="7"/>
      <c r="B136" s="7"/>
      <c r="C136" s="7"/>
      <c r="D136" s="7"/>
      <c r="E136" s="7"/>
      <c r="F136" s="7"/>
      <c r="G136" s="7"/>
      <c r="H136" s="7"/>
      <c r="I136" s="7"/>
      <c r="J136" s="7"/>
      <c r="K136" s="7"/>
      <c r="L136" s="7"/>
      <c r="M136" s="7"/>
      <c r="N136" s="7"/>
    </row>
    <row r="137">
      <c r="A137" s="7"/>
      <c r="B137" s="7"/>
      <c r="C137" s="7"/>
      <c r="D137" s="7"/>
      <c r="E137" s="7"/>
      <c r="F137" s="7"/>
      <c r="G137" s="7"/>
      <c r="H137" s="7"/>
      <c r="I137" s="7"/>
      <c r="J137" s="7"/>
      <c r="K137" s="7"/>
      <c r="L137" s="7"/>
      <c r="M137" s="7"/>
      <c r="N137" s="7"/>
    </row>
    <row r="138">
      <c r="A138" s="7"/>
      <c r="B138" s="7"/>
      <c r="C138" s="7"/>
      <c r="D138" s="7"/>
      <c r="E138" s="7"/>
      <c r="F138" s="7"/>
      <c r="G138" s="7"/>
      <c r="H138" s="7"/>
      <c r="I138" s="7"/>
      <c r="J138" s="7"/>
      <c r="K138" s="7"/>
      <c r="L138" s="7"/>
      <c r="M138" s="7"/>
      <c r="N138" s="7"/>
    </row>
    <row r="139">
      <c r="A139" s="7"/>
      <c r="B139" s="7"/>
      <c r="C139" s="7"/>
      <c r="D139" s="7"/>
      <c r="E139" s="7"/>
      <c r="F139" s="7"/>
      <c r="G139" s="7"/>
      <c r="H139" s="7"/>
      <c r="I139" s="7"/>
      <c r="J139" s="7"/>
      <c r="K139" s="7"/>
      <c r="L139" s="7"/>
      <c r="M139" s="7"/>
      <c r="N139" s="7"/>
    </row>
    <row r="140">
      <c r="A140" s="7"/>
      <c r="B140" s="7"/>
      <c r="C140" s="7"/>
      <c r="D140" s="7"/>
      <c r="E140" s="7"/>
      <c r="F140" s="7"/>
      <c r="G140" s="7"/>
      <c r="H140" s="7"/>
      <c r="I140" s="7"/>
      <c r="J140" s="7"/>
      <c r="K140" s="7"/>
      <c r="L140" s="7"/>
      <c r="M140" s="7"/>
      <c r="N140" s="7"/>
    </row>
    <row r="141">
      <c r="A141" s="7"/>
      <c r="B141" s="7"/>
      <c r="C141" s="7"/>
      <c r="D141" s="7"/>
      <c r="E141" s="7"/>
      <c r="F141" s="7"/>
      <c r="G141" s="7"/>
      <c r="H141" s="7"/>
      <c r="I141" s="7"/>
      <c r="J141" s="7"/>
      <c r="K141" s="7"/>
      <c r="L141" s="7"/>
      <c r="M141" s="7"/>
      <c r="N141" s="7"/>
    </row>
    <row r="142">
      <c r="A142" s="7"/>
      <c r="B142" s="7"/>
      <c r="C142" s="7"/>
      <c r="D142" s="7"/>
      <c r="E142" s="7"/>
      <c r="F142" s="7"/>
      <c r="G142" s="7"/>
      <c r="H142" s="7"/>
      <c r="I142" s="7"/>
      <c r="J142" s="7"/>
      <c r="K142" s="7"/>
      <c r="L142" s="7"/>
      <c r="M142" s="7"/>
      <c r="N142" s="7"/>
    </row>
    <row r="143">
      <c r="A143" s="7"/>
      <c r="B143" s="7"/>
      <c r="C143" s="7"/>
      <c r="D143" s="7"/>
      <c r="E143" s="7"/>
      <c r="F143" s="7"/>
      <c r="G143" s="7"/>
      <c r="H143" s="7"/>
      <c r="I143" s="7"/>
      <c r="J143" s="7"/>
      <c r="K143" s="7"/>
      <c r="L143" s="7"/>
      <c r="M143" s="7"/>
      <c r="N143" s="7"/>
    </row>
    <row r="144">
      <c r="A144" s="7"/>
      <c r="B144" s="7"/>
      <c r="C144" s="7"/>
      <c r="D144" s="7"/>
      <c r="E144" s="7"/>
      <c r="F144" s="7"/>
      <c r="G144" s="7"/>
      <c r="H144" s="7"/>
      <c r="I144" s="7"/>
      <c r="J144" s="7"/>
      <c r="K144" s="7"/>
      <c r="L144" s="7"/>
      <c r="M144" s="7"/>
      <c r="N144" s="7"/>
    </row>
    <row r="145">
      <c r="A145" s="7"/>
      <c r="B145" s="7"/>
      <c r="C145" s="7"/>
      <c r="D145" s="7"/>
      <c r="E145" s="7"/>
      <c r="F145" s="7"/>
      <c r="G145" s="7"/>
      <c r="H145" s="7"/>
      <c r="I145" s="7"/>
      <c r="J145" s="7"/>
      <c r="K145" s="7"/>
      <c r="L145" s="7"/>
      <c r="M145" s="7"/>
      <c r="N145" s="7"/>
    </row>
    <row r="146">
      <c r="A146" s="7"/>
      <c r="B146" s="7"/>
      <c r="C146" s="7"/>
      <c r="D146" s="7"/>
      <c r="E146" s="7"/>
      <c r="F146" s="7"/>
      <c r="G146" s="7"/>
      <c r="H146" s="7"/>
      <c r="I146" s="7"/>
      <c r="J146" s="7"/>
      <c r="K146" s="7"/>
      <c r="L146" s="7"/>
      <c r="M146" s="7"/>
      <c r="N146" s="7"/>
    </row>
    <row r="147">
      <c r="A147" s="7"/>
      <c r="B147" s="7"/>
      <c r="C147" s="7"/>
      <c r="D147" s="7"/>
      <c r="E147" s="7"/>
      <c r="F147" s="7"/>
      <c r="G147" s="7"/>
      <c r="H147" s="7"/>
      <c r="I147" s="7"/>
      <c r="J147" s="7"/>
      <c r="K147" s="7"/>
      <c r="L147" s="7"/>
      <c r="M147" s="7"/>
      <c r="N147" s="7"/>
    </row>
    <row r="148">
      <c r="A148" s="7"/>
      <c r="B148" s="7"/>
      <c r="C148" s="7"/>
      <c r="D148" s="7"/>
      <c r="E148" s="7"/>
      <c r="F148" s="7"/>
      <c r="G148" s="7"/>
      <c r="H148" s="7"/>
      <c r="I148" s="7"/>
      <c r="J148" s="7"/>
      <c r="K148" s="7"/>
      <c r="L148" s="7"/>
      <c r="M148" s="7"/>
      <c r="N148" s="7"/>
    </row>
    <row r="149">
      <c r="A149" s="7"/>
      <c r="B149" s="7"/>
      <c r="C149" s="7"/>
      <c r="D149" s="7"/>
      <c r="E149" s="7"/>
      <c r="F149" s="7"/>
      <c r="G149" s="7"/>
      <c r="H149" s="7"/>
      <c r="I149" s="7"/>
      <c r="J149" s="7"/>
      <c r="K149" s="7"/>
      <c r="L149" s="7"/>
      <c r="M149" s="7"/>
      <c r="N149" s="7"/>
    </row>
    <row r="150">
      <c r="A150" s="7"/>
      <c r="B150" s="7"/>
      <c r="C150" s="7"/>
      <c r="D150" s="7"/>
      <c r="E150" s="7"/>
      <c r="F150" s="7"/>
      <c r="G150" s="7"/>
      <c r="H150" s="7"/>
      <c r="I150" s="7"/>
      <c r="J150" s="7"/>
      <c r="K150" s="7"/>
      <c r="L150" s="7"/>
      <c r="M150" s="7"/>
      <c r="N150" s="7"/>
    </row>
    <row r="151">
      <c r="A151" s="7"/>
      <c r="B151" s="7"/>
      <c r="C151" s="7"/>
      <c r="D151" s="7"/>
      <c r="E151" s="7"/>
      <c r="F151" s="7"/>
      <c r="G151" s="7"/>
      <c r="H151" s="7"/>
      <c r="I151" s="7"/>
      <c r="J151" s="7"/>
      <c r="K151" s="7"/>
      <c r="L151" s="7"/>
      <c r="M151" s="7"/>
      <c r="N151" s="7"/>
    </row>
    <row r="152">
      <c r="A152" s="7"/>
      <c r="B152" s="7"/>
      <c r="C152" s="7"/>
      <c r="D152" s="7"/>
      <c r="E152" s="7"/>
      <c r="F152" s="7"/>
      <c r="G152" s="7"/>
      <c r="H152" s="7"/>
      <c r="I152" s="7"/>
      <c r="J152" s="7"/>
      <c r="K152" s="7"/>
      <c r="L152" s="7"/>
      <c r="M152" s="7"/>
      <c r="N152" s="7"/>
    </row>
    <row r="153">
      <c r="A153" s="7"/>
      <c r="B153" s="7"/>
      <c r="C153" s="7"/>
      <c r="D153" s="7"/>
      <c r="E153" s="7"/>
      <c r="F153" s="7"/>
      <c r="G153" s="7"/>
      <c r="H153" s="7"/>
      <c r="I153" s="7"/>
      <c r="J153" s="7"/>
      <c r="K153" s="7"/>
      <c r="L153" s="7"/>
      <c r="M153" s="7"/>
      <c r="N153" s="7"/>
    </row>
    <row r="154">
      <c r="A154" s="7"/>
      <c r="B154" s="7"/>
      <c r="C154" s="7"/>
      <c r="D154" s="7"/>
      <c r="E154" s="7"/>
      <c r="F154" s="7"/>
      <c r="G154" s="7"/>
      <c r="H154" s="7"/>
      <c r="I154" s="7"/>
      <c r="J154" s="7"/>
      <c r="K154" s="7"/>
      <c r="L154" s="7"/>
      <c r="M154" s="7"/>
      <c r="N154" s="7"/>
    </row>
    <row r="155">
      <c r="A155" s="7"/>
      <c r="B155" s="7"/>
      <c r="C155" s="7"/>
      <c r="D155" s="7"/>
      <c r="E155" s="7"/>
      <c r="F155" s="7"/>
      <c r="G155" s="7"/>
      <c r="H155" s="7"/>
      <c r="I155" s="7"/>
      <c r="J155" s="7"/>
      <c r="K155" s="7"/>
      <c r="L155" s="7"/>
      <c r="M155" s="7"/>
      <c r="N155" s="7"/>
    </row>
    <row r="156">
      <c r="A156" s="7"/>
      <c r="B156" s="7"/>
      <c r="C156" s="7"/>
      <c r="D156" s="7"/>
      <c r="E156" s="7"/>
      <c r="F156" s="7"/>
      <c r="G156" s="7"/>
      <c r="H156" s="7"/>
      <c r="I156" s="7"/>
      <c r="J156" s="7"/>
      <c r="K156" s="7"/>
      <c r="L156" s="7"/>
      <c r="M156" s="7"/>
      <c r="N156" s="7"/>
    </row>
    <row r="157">
      <c r="A157" s="7"/>
      <c r="B157" s="7"/>
      <c r="C157" s="7"/>
      <c r="D157" s="7"/>
      <c r="E157" s="7"/>
      <c r="F157" s="7"/>
      <c r="G157" s="7"/>
      <c r="H157" s="7"/>
      <c r="I157" s="7"/>
      <c r="J157" s="7"/>
      <c r="K157" s="7"/>
      <c r="L157" s="7"/>
      <c r="M157" s="7"/>
      <c r="N157" s="7"/>
    </row>
    <row r="158">
      <c r="A158" s="7"/>
      <c r="B158" s="7"/>
      <c r="C158" s="7"/>
      <c r="D158" s="7"/>
      <c r="E158" s="7"/>
      <c r="F158" s="7"/>
      <c r="G158" s="7"/>
      <c r="H158" s="7"/>
      <c r="I158" s="7"/>
      <c r="J158" s="7"/>
      <c r="K158" s="7"/>
      <c r="L158" s="7"/>
      <c r="M158" s="7"/>
      <c r="N158" s="7"/>
    </row>
    <row r="159">
      <c r="A159" s="7"/>
      <c r="B159" s="7"/>
      <c r="C159" s="7"/>
      <c r="D159" s="7"/>
      <c r="E159" s="7"/>
      <c r="F159" s="7"/>
      <c r="G159" s="7"/>
      <c r="H159" s="7"/>
      <c r="I159" s="7"/>
      <c r="J159" s="7"/>
      <c r="K159" s="7"/>
      <c r="L159" s="7"/>
      <c r="M159" s="7"/>
      <c r="N159" s="7"/>
    </row>
    <row r="160">
      <c r="A160" s="7"/>
      <c r="B160" s="7"/>
      <c r="C160" s="7"/>
      <c r="D160" s="7"/>
      <c r="E160" s="7"/>
      <c r="F160" s="7"/>
      <c r="G160" s="7"/>
      <c r="H160" s="7"/>
      <c r="I160" s="7"/>
      <c r="J160" s="7"/>
      <c r="K160" s="7"/>
      <c r="L160" s="7"/>
      <c r="M160" s="7"/>
      <c r="N160" s="7"/>
    </row>
    <row r="161">
      <c r="A161" s="7"/>
      <c r="B161" s="7"/>
      <c r="C161" s="7"/>
      <c r="D161" s="7"/>
      <c r="E161" s="7"/>
      <c r="F161" s="7"/>
      <c r="G161" s="7"/>
      <c r="H161" s="7"/>
      <c r="I161" s="7"/>
      <c r="J161" s="7"/>
      <c r="K161" s="7"/>
      <c r="L161" s="7"/>
      <c r="M161" s="7"/>
      <c r="N161" s="7"/>
    </row>
    <row r="162">
      <c r="A162" s="7"/>
      <c r="B162" s="7"/>
      <c r="C162" s="7"/>
      <c r="D162" s="7"/>
      <c r="E162" s="7"/>
      <c r="F162" s="7"/>
      <c r="G162" s="7"/>
      <c r="H162" s="7"/>
      <c r="I162" s="7"/>
      <c r="J162" s="7"/>
      <c r="K162" s="7"/>
      <c r="L162" s="7"/>
      <c r="M162" s="7"/>
      <c r="N162" s="7"/>
    </row>
    <row r="163">
      <c r="A163" s="7"/>
      <c r="B163" s="7"/>
      <c r="C163" s="7"/>
      <c r="D163" s="7"/>
      <c r="E163" s="7"/>
      <c r="F163" s="7"/>
      <c r="G163" s="7"/>
      <c r="H163" s="7"/>
      <c r="I163" s="7"/>
      <c r="J163" s="7"/>
      <c r="K163" s="7"/>
      <c r="L163" s="7"/>
      <c r="M163" s="7"/>
      <c r="N163" s="7"/>
    </row>
    <row r="164">
      <c r="A164" s="7"/>
      <c r="B164" s="7"/>
      <c r="C164" s="7"/>
      <c r="D164" s="7"/>
      <c r="E164" s="7"/>
      <c r="F164" s="7"/>
      <c r="G164" s="7"/>
      <c r="H164" s="7"/>
      <c r="I164" s="7"/>
      <c r="J164" s="7"/>
      <c r="K164" s="7"/>
      <c r="L164" s="7"/>
      <c r="M164" s="7"/>
      <c r="N164" s="7"/>
    </row>
    <row r="165">
      <c r="A165" s="7"/>
      <c r="B165" s="7"/>
      <c r="C165" s="7"/>
      <c r="D165" s="7"/>
      <c r="E165" s="7"/>
      <c r="F165" s="7"/>
      <c r="G165" s="7"/>
      <c r="H165" s="7"/>
      <c r="I165" s="7"/>
      <c r="J165" s="7"/>
      <c r="K165" s="7"/>
      <c r="L165" s="7"/>
      <c r="M165" s="7"/>
      <c r="N165" s="7"/>
    </row>
    <row r="166">
      <c r="A166" s="7"/>
      <c r="B166" s="7"/>
      <c r="C166" s="7"/>
      <c r="D166" s="7"/>
      <c r="E166" s="7"/>
      <c r="F166" s="7"/>
      <c r="G166" s="7"/>
      <c r="H166" s="7"/>
      <c r="I166" s="7"/>
      <c r="J166" s="7"/>
      <c r="K166" s="7"/>
      <c r="L166" s="7"/>
      <c r="M166" s="7"/>
      <c r="N166" s="7"/>
    </row>
    <row r="167">
      <c r="A167" s="7"/>
      <c r="B167" s="7"/>
      <c r="C167" s="7"/>
      <c r="D167" s="7"/>
      <c r="E167" s="7"/>
      <c r="F167" s="7"/>
      <c r="G167" s="7"/>
      <c r="H167" s="7"/>
      <c r="I167" s="7"/>
      <c r="J167" s="7"/>
      <c r="K167" s="7"/>
      <c r="L167" s="7"/>
      <c r="M167" s="7"/>
      <c r="N167" s="7"/>
    </row>
    <row r="168">
      <c r="A168" s="7"/>
      <c r="B168" s="7"/>
      <c r="C168" s="7"/>
      <c r="D168" s="7"/>
      <c r="E168" s="7"/>
      <c r="F168" s="7"/>
      <c r="G168" s="7"/>
      <c r="H168" s="7"/>
      <c r="I168" s="7"/>
      <c r="J168" s="7"/>
      <c r="K168" s="7"/>
      <c r="L168" s="7"/>
      <c r="M168" s="7"/>
      <c r="N168" s="7"/>
    </row>
    <row r="169">
      <c r="A169" s="7"/>
      <c r="B169" s="7"/>
      <c r="C169" s="7"/>
      <c r="D169" s="7"/>
      <c r="E169" s="7"/>
      <c r="F169" s="7"/>
      <c r="G169" s="7"/>
      <c r="H169" s="7"/>
      <c r="I169" s="7"/>
      <c r="J169" s="7"/>
      <c r="K169" s="7"/>
      <c r="L169" s="7"/>
      <c r="M169" s="7"/>
      <c r="N169" s="7"/>
    </row>
    <row r="170">
      <c r="A170" s="7"/>
      <c r="B170" s="7"/>
      <c r="C170" s="7"/>
      <c r="D170" s="7"/>
      <c r="E170" s="7"/>
      <c r="F170" s="7"/>
      <c r="G170" s="7"/>
      <c r="H170" s="7"/>
      <c r="I170" s="7"/>
      <c r="J170" s="7"/>
      <c r="K170" s="7"/>
      <c r="L170" s="7"/>
      <c r="M170" s="7"/>
      <c r="N170" s="7"/>
    </row>
    <row r="171">
      <c r="A171" s="7"/>
      <c r="B171" s="7"/>
      <c r="C171" s="7"/>
      <c r="D171" s="7"/>
      <c r="E171" s="7"/>
      <c r="F171" s="7"/>
      <c r="G171" s="7"/>
      <c r="H171" s="7"/>
      <c r="I171" s="7"/>
      <c r="J171" s="7"/>
      <c r="K171" s="7"/>
      <c r="L171" s="7"/>
      <c r="M171" s="7"/>
      <c r="N171" s="7"/>
    </row>
    <row r="172">
      <c r="A172" s="7"/>
      <c r="B172" s="7"/>
      <c r="C172" s="7"/>
      <c r="D172" s="7"/>
      <c r="E172" s="7"/>
      <c r="F172" s="7"/>
      <c r="G172" s="7"/>
      <c r="H172" s="7"/>
      <c r="I172" s="7"/>
      <c r="J172" s="7"/>
      <c r="K172" s="7"/>
      <c r="L172" s="7"/>
      <c r="M172" s="7"/>
      <c r="N172" s="7"/>
    </row>
    <row r="173">
      <c r="A173" s="7"/>
      <c r="B173" s="7"/>
      <c r="C173" s="7"/>
      <c r="D173" s="7"/>
      <c r="E173" s="7"/>
      <c r="F173" s="7"/>
      <c r="G173" s="7"/>
      <c r="H173" s="7"/>
      <c r="I173" s="7"/>
      <c r="J173" s="7"/>
      <c r="K173" s="7"/>
      <c r="L173" s="7"/>
      <c r="M173" s="7"/>
      <c r="N173" s="7"/>
    </row>
    <row r="174">
      <c r="A174" s="7"/>
      <c r="B174" s="7"/>
      <c r="C174" s="7"/>
      <c r="D174" s="7"/>
      <c r="E174" s="7"/>
      <c r="F174" s="7"/>
      <c r="G174" s="7"/>
      <c r="H174" s="7"/>
      <c r="I174" s="7"/>
      <c r="J174" s="7"/>
      <c r="K174" s="7"/>
      <c r="L174" s="7"/>
      <c r="M174" s="7"/>
      <c r="N174" s="7"/>
    </row>
    <row r="175">
      <c r="A175" s="7"/>
      <c r="B175" s="7"/>
      <c r="C175" s="7"/>
      <c r="D175" s="7"/>
      <c r="E175" s="7"/>
      <c r="F175" s="7"/>
      <c r="G175" s="7"/>
      <c r="H175" s="7"/>
      <c r="I175" s="7"/>
      <c r="J175" s="7"/>
      <c r="K175" s="7"/>
      <c r="L175" s="7"/>
      <c r="M175" s="7"/>
      <c r="N175" s="7"/>
    </row>
    <row r="176">
      <c r="A176" s="7"/>
      <c r="B176" s="7"/>
      <c r="C176" s="7"/>
      <c r="D176" s="7"/>
      <c r="E176" s="7"/>
      <c r="F176" s="7"/>
      <c r="G176" s="7"/>
      <c r="H176" s="7"/>
      <c r="I176" s="7"/>
      <c r="J176" s="7"/>
      <c r="K176" s="7"/>
      <c r="L176" s="7"/>
      <c r="M176" s="7"/>
      <c r="N176" s="7"/>
    </row>
    <row r="177">
      <c r="A177" s="7"/>
      <c r="B177" s="7"/>
      <c r="C177" s="7"/>
      <c r="D177" s="7"/>
      <c r="E177" s="7"/>
      <c r="F177" s="7"/>
      <c r="G177" s="7"/>
      <c r="H177" s="7"/>
      <c r="I177" s="7"/>
      <c r="J177" s="7"/>
      <c r="K177" s="7"/>
      <c r="L177" s="7"/>
      <c r="M177" s="7"/>
      <c r="N177" s="7"/>
    </row>
    <row r="178">
      <c r="A178" s="7"/>
      <c r="B178" s="7"/>
      <c r="C178" s="7"/>
      <c r="D178" s="7"/>
      <c r="E178" s="7"/>
      <c r="F178" s="7"/>
      <c r="G178" s="7"/>
      <c r="H178" s="7"/>
      <c r="I178" s="7"/>
      <c r="J178" s="7"/>
      <c r="K178" s="7"/>
      <c r="L178" s="7"/>
      <c r="M178" s="7"/>
      <c r="N178" s="7"/>
    </row>
    <row r="179">
      <c r="A179" s="7"/>
      <c r="B179" s="7"/>
      <c r="C179" s="7"/>
      <c r="D179" s="7"/>
      <c r="E179" s="7"/>
      <c r="F179" s="7"/>
      <c r="G179" s="7"/>
      <c r="H179" s="7"/>
      <c r="I179" s="7"/>
      <c r="J179" s="7"/>
      <c r="K179" s="7"/>
      <c r="L179" s="7"/>
      <c r="M179" s="7"/>
      <c r="N179" s="7"/>
    </row>
    <row r="180">
      <c r="A180" s="7"/>
      <c r="B180" s="7"/>
      <c r="C180" s="7"/>
      <c r="D180" s="7"/>
      <c r="E180" s="7"/>
      <c r="F180" s="7"/>
      <c r="G180" s="7"/>
      <c r="H180" s="7"/>
      <c r="I180" s="7"/>
      <c r="J180" s="7"/>
      <c r="K180" s="7"/>
      <c r="L180" s="7"/>
      <c r="M180" s="7"/>
      <c r="N180" s="7"/>
    </row>
    <row r="181">
      <c r="A181" s="7"/>
      <c r="B181" s="7"/>
      <c r="C181" s="7"/>
      <c r="D181" s="7"/>
      <c r="E181" s="7"/>
      <c r="F181" s="7"/>
      <c r="G181" s="7"/>
      <c r="H181" s="7"/>
      <c r="I181" s="7"/>
      <c r="J181" s="7"/>
      <c r="K181" s="7"/>
      <c r="L181" s="7"/>
      <c r="M181" s="7"/>
      <c r="N181" s="7"/>
    </row>
    <row r="182">
      <c r="A182" s="7"/>
      <c r="B182" s="7"/>
      <c r="C182" s="7"/>
      <c r="D182" s="7"/>
      <c r="E182" s="7"/>
      <c r="F182" s="7"/>
      <c r="G182" s="7"/>
      <c r="H182" s="7"/>
      <c r="I182" s="7"/>
      <c r="J182" s="7"/>
      <c r="K182" s="7"/>
      <c r="L182" s="7"/>
      <c r="M182" s="7"/>
      <c r="N182" s="7"/>
    </row>
    <row r="183">
      <c r="A183" s="7"/>
      <c r="B183" s="7"/>
      <c r="C183" s="7"/>
      <c r="D183" s="7"/>
      <c r="E183" s="7"/>
      <c r="F183" s="7"/>
      <c r="G183" s="7"/>
      <c r="H183" s="7"/>
      <c r="I183" s="7"/>
      <c r="J183" s="7"/>
      <c r="K183" s="7"/>
      <c r="L183" s="7"/>
      <c r="M183" s="7"/>
      <c r="N183" s="7"/>
    </row>
    <row r="184">
      <c r="A184" s="7"/>
      <c r="B184" s="7"/>
      <c r="C184" s="7"/>
      <c r="D184" s="7"/>
      <c r="E184" s="7"/>
      <c r="F184" s="7"/>
      <c r="G184" s="7"/>
      <c r="H184" s="7"/>
      <c r="I184" s="7"/>
      <c r="J184" s="7"/>
      <c r="K184" s="7"/>
      <c r="L184" s="7"/>
      <c r="M184" s="7"/>
      <c r="N184" s="7"/>
    </row>
    <row r="185">
      <c r="A185" s="7"/>
      <c r="B185" s="7"/>
      <c r="C185" s="7"/>
      <c r="D185" s="7"/>
      <c r="E185" s="7"/>
      <c r="F185" s="7"/>
      <c r="G185" s="7"/>
      <c r="H185" s="7"/>
      <c r="I185" s="7"/>
      <c r="J185" s="7"/>
      <c r="K185" s="7"/>
      <c r="L185" s="7"/>
      <c r="M185" s="7"/>
      <c r="N185" s="7"/>
    </row>
    <row r="186">
      <c r="A186" s="7"/>
      <c r="B186" s="7"/>
      <c r="C186" s="7"/>
      <c r="D186" s="7"/>
      <c r="E186" s="7"/>
      <c r="F186" s="7"/>
      <c r="G186" s="7"/>
      <c r="H186" s="7"/>
      <c r="I186" s="7"/>
      <c r="J186" s="7"/>
      <c r="K186" s="7"/>
      <c r="L186" s="7"/>
      <c r="M186" s="7"/>
      <c r="N186" s="7"/>
    </row>
    <row r="187">
      <c r="A187" s="7"/>
      <c r="B187" s="7"/>
      <c r="C187" s="7"/>
      <c r="D187" s="7"/>
      <c r="E187" s="7"/>
      <c r="F187" s="7"/>
      <c r="G187" s="7"/>
      <c r="H187" s="7"/>
      <c r="I187" s="7"/>
      <c r="J187" s="7"/>
      <c r="K187" s="7"/>
      <c r="L187" s="7"/>
      <c r="M187" s="7"/>
      <c r="N187" s="7"/>
    </row>
    <row r="188">
      <c r="A188" s="7"/>
      <c r="B188" s="7"/>
      <c r="C188" s="7"/>
      <c r="D188" s="7"/>
      <c r="E188" s="7"/>
      <c r="F188" s="7"/>
      <c r="G188" s="7"/>
      <c r="H188" s="7"/>
      <c r="I188" s="7"/>
      <c r="J188" s="7"/>
      <c r="K188" s="7"/>
      <c r="L188" s="7"/>
      <c r="M188" s="7"/>
      <c r="N188" s="7"/>
    </row>
    <row r="189">
      <c r="A189" s="7"/>
      <c r="B189" s="7"/>
      <c r="C189" s="7"/>
      <c r="D189" s="7"/>
      <c r="E189" s="7"/>
      <c r="F189" s="7"/>
      <c r="G189" s="7"/>
      <c r="H189" s="7"/>
      <c r="I189" s="7"/>
      <c r="J189" s="7"/>
      <c r="K189" s="7"/>
      <c r="L189" s="7"/>
      <c r="M189" s="7"/>
      <c r="N189" s="7"/>
    </row>
    <row r="190">
      <c r="A190" s="7"/>
      <c r="B190" s="7"/>
      <c r="C190" s="7"/>
      <c r="D190" s="7"/>
      <c r="E190" s="7"/>
      <c r="F190" s="7"/>
      <c r="G190" s="7"/>
      <c r="H190" s="7"/>
      <c r="I190" s="7"/>
      <c r="J190" s="7"/>
      <c r="K190" s="7"/>
      <c r="L190" s="7"/>
      <c r="M190" s="7"/>
      <c r="N190" s="7"/>
    </row>
    <row r="191">
      <c r="A191" s="7"/>
      <c r="B191" s="7"/>
      <c r="C191" s="7"/>
      <c r="D191" s="7"/>
      <c r="E191" s="7"/>
      <c r="F191" s="7"/>
      <c r="G191" s="7"/>
      <c r="H191" s="7"/>
      <c r="I191" s="7"/>
      <c r="J191" s="7"/>
      <c r="K191" s="7"/>
      <c r="L191" s="7"/>
      <c r="M191" s="7"/>
      <c r="N191" s="7"/>
    </row>
    <row r="192">
      <c r="A192" s="7"/>
      <c r="B192" s="7"/>
      <c r="C192" s="7"/>
      <c r="D192" s="7"/>
      <c r="E192" s="7"/>
      <c r="F192" s="7"/>
      <c r="G192" s="7"/>
      <c r="H192" s="7"/>
      <c r="I192" s="7"/>
      <c r="J192" s="7"/>
      <c r="K192" s="7"/>
      <c r="L192" s="7"/>
      <c r="M192" s="7"/>
      <c r="N192" s="7"/>
    </row>
    <row r="193">
      <c r="A193" s="7"/>
      <c r="B193" s="7"/>
      <c r="C193" s="7"/>
      <c r="D193" s="7"/>
      <c r="E193" s="7"/>
      <c r="F193" s="7"/>
      <c r="G193" s="7"/>
      <c r="H193" s="7"/>
      <c r="I193" s="7"/>
      <c r="J193" s="7"/>
      <c r="K193" s="7"/>
      <c r="L193" s="7"/>
      <c r="M193" s="7"/>
      <c r="N193" s="7"/>
    </row>
    <row r="194">
      <c r="A194" s="7"/>
      <c r="B194" s="7"/>
      <c r="C194" s="7"/>
      <c r="D194" s="7"/>
      <c r="E194" s="7"/>
      <c r="F194" s="7"/>
      <c r="G194" s="7"/>
      <c r="H194" s="7"/>
      <c r="I194" s="7"/>
      <c r="J194" s="7"/>
      <c r="K194" s="7"/>
      <c r="L194" s="7"/>
      <c r="M194" s="7"/>
      <c r="N194" s="7"/>
    </row>
    <row r="195">
      <c r="A195" s="7"/>
      <c r="B195" s="7"/>
      <c r="C195" s="7"/>
      <c r="D195" s="7"/>
      <c r="E195" s="7"/>
      <c r="F195" s="7"/>
      <c r="G195" s="7"/>
      <c r="H195" s="7"/>
      <c r="I195" s="7"/>
      <c r="J195" s="7"/>
      <c r="K195" s="7"/>
      <c r="L195" s="7"/>
      <c r="M195" s="7"/>
      <c r="N195" s="7"/>
    </row>
    <row r="196">
      <c r="A196" s="7"/>
      <c r="B196" s="7"/>
      <c r="C196" s="7"/>
      <c r="D196" s="7"/>
      <c r="E196" s="7"/>
      <c r="F196" s="7"/>
      <c r="G196" s="7"/>
      <c r="H196" s="7"/>
      <c r="I196" s="7"/>
      <c r="J196" s="7"/>
      <c r="K196" s="7"/>
      <c r="L196" s="7"/>
      <c r="M196" s="7"/>
      <c r="N196" s="7"/>
    </row>
    <row r="197">
      <c r="A197" s="7"/>
      <c r="B197" s="7"/>
      <c r="C197" s="7"/>
      <c r="D197" s="7"/>
      <c r="E197" s="7"/>
      <c r="F197" s="7"/>
      <c r="G197" s="7"/>
      <c r="H197" s="7"/>
      <c r="I197" s="7"/>
      <c r="J197" s="7"/>
      <c r="K197" s="7"/>
      <c r="L197" s="7"/>
      <c r="M197" s="7"/>
      <c r="N197" s="7"/>
    </row>
    <row r="198">
      <c r="A198" s="7"/>
      <c r="B198" s="7"/>
      <c r="C198" s="7"/>
      <c r="D198" s="7"/>
      <c r="E198" s="7"/>
      <c r="F198" s="7"/>
      <c r="G198" s="7"/>
      <c r="H198" s="7"/>
      <c r="I198" s="7"/>
      <c r="J198" s="7"/>
      <c r="K198" s="7"/>
      <c r="L198" s="7"/>
      <c r="M198" s="7"/>
      <c r="N198" s="7"/>
    </row>
    <row r="199">
      <c r="A199" s="7"/>
      <c r="B199" s="7"/>
      <c r="C199" s="7"/>
      <c r="D199" s="7"/>
      <c r="E199" s="7"/>
      <c r="F199" s="7"/>
      <c r="G199" s="7"/>
      <c r="H199" s="7"/>
      <c r="I199" s="7"/>
      <c r="J199" s="7"/>
      <c r="K199" s="7"/>
      <c r="L199" s="7"/>
      <c r="M199" s="7"/>
      <c r="N199" s="7"/>
    </row>
    <row r="200">
      <c r="A200" s="7"/>
      <c r="B200" s="7"/>
      <c r="C200" s="7"/>
      <c r="D200" s="7"/>
      <c r="E200" s="7"/>
      <c r="F200" s="7"/>
      <c r="G200" s="7"/>
      <c r="H200" s="7"/>
      <c r="I200" s="7"/>
      <c r="J200" s="7"/>
      <c r="K200" s="7"/>
      <c r="L200" s="7"/>
      <c r="M200" s="7"/>
      <c r="N200" s="7"/>
    </row>
    <row r="201">
      <c r="A201" s="7"/>
      <c r="B201" s="7"/>
      <c r="C201" s="7"/>
      <c r="D201" s="7"/>
      <c r="E201" s="7"/>
      <c r="F201" s="7"/>
      <c r="G201" s="7"/>
      <c r="H201" s="7"/>
      <c r="I201" s="7"/>
      <c r="J201" s="7"/>
      <c r="K201" s="7"/>
      <c r="L201" s="7"/>
      <c r="M201" s="7"/>
      <c r="N201" s="7"/>
    </row>
    <row r="202">
      <c r="A202" s="7"/>
      <c r="B202" s="7"/>
      <c r="C202" s="7"/>
      <c r="D202" s="7"/>
      <c r="E202" s="7"/>
      <c r="F202" s="7"/>
      <c r="G202" s="7"/>
      <c r="H202" s="7"/>
      <c r="I202" s="7"/>
      <c r="J202" s="7"/>
      <c r="K202" s="7"/>
      <c r="L202" s="7"/>
      <c r="M202" s="7"/>
      <c r="N202" s="7"/>
    </row>
    <row r="203">
      <c r="A203" s="7"/>
      <c r="B203" s="7"/>
      <c r="C203" s="7"/>
      <c r="D203" s="7"/>
      <c r="E203" s="7"/>
      <c r="F203" s="7"/>
      <c r="G203" s="7"/>
      <c r="H203" s="7"/>
      <c r="I203" s="7"/>
      <c r="J203" s="7"/>
      <c r="K203" s="7"/>
      <c r="L203" s="7"/>
      <c r="M203" s="7"/>
      <c r="N203" s="7"/>
    </row>
    <row r="204">
      <c r="A204" s="7"/>
      <c r="B204" s="7"/>
      <c r="C204" s="7"/>
      <c r="D204" s="7"/>
      <c r="E204" s="7"/>
      <c r="F204" s="7"/>
      <c r="G204" s="7"/>
      <c r="H204" s="7"/>
      <c r="I204" s="7"/>
      <c r="J204" s="7"/>
      <c r="K204" s="7"/>
      <c r="L204" s="7"/>
      <c r="M204" s="7"/>
      <c r="N204" s="7"/>
    </row>
    <row r="205">
      <c r="A205" s="7"/>
      <c r="B205" s="7"/>
      <c r="C205" s="7"/>
      <c r="D205" s="7"/>
      <c r="E205" s="7"/>
      <c r="F205" s="7"/>
      <c r="G205" s="7"/>
      <c r="H205" s="7"/>
      <c r="I205" s="7"/>
      <c r="J205" s="7"/>
      <c r="K205" s="7"/>
      <c r="L205" s="7"/>
      <c r="M205" s="7"/>
      <c r="N205" s="7"/>
    </row>
    <row r="206">
      <c r="A206" s="7"/>
      <c r="B206" s="7"/>
      <c r="C206" s="7"/>
      <c r="D206" s="7"/>
      <c r="E206" s="7"/>
      <c r="F206" s="7"/>
      <c r="G206" s="7"/>
      <c r="H206" s="7"/>
      <c r="I206" s="7"/>
      <c r="J206" s="7"/>
      <c r="K206" s="7"/>
      <c r="L206" s="7"/>
      <c r="M206" s="7"/>
      <c r="N206" s="7"/>
    </row>
    <row r="207">
      <c r="A207" s="7"/>
      <c r="B207" s="7"/>
      <c r="C207" s="7"/>
      <c r="D207" s="7"/>
      <c r="E207" s="7"/>
      <c r="F207" s="7"/>
      <c r="G207" s="7"/>
      <c r="H207" s="7"/>
      <c r="I207" s="7"/>
      <c r="J207" s="7"/>
      <c r="K207" s="7"/>
      <c r="L207" s="7"/>
      <c r="M207" s="7"/>
      <c r="N207" s="7"/>
    </row>
    <row r="208">
      <c r="A208" s="7"/>
      <c r="B208" s="7"/>
      <c r="C208" s="7"/>
      <c r="D208" s="7"/>
      <c r="E208" s="7"/>
      <c r="F208" s="7"/>
      <c r="G208" s="7"/>
      <c r="H208" s="7"/>
      <c r="I208" s="7"/>
      <c r="J208" s="7"/>
      <c r="K208" s="7"/>
      <c r="L208" s="7"/>
      <c r="M208" s="7"/>
      <c r="N208" s="7"/>
    </row>
    <row r="209">
      <c r="A209" s="7"/>
      <c r="B209" s="7"/>
      <c r="C209" s="7"/>
      <c r="D209" s="7"/>
      <c r="E209" s="7"/>
      <c r="F209" s="7"/>
      <c r="G209" s="7"/>
      <c r="H209" s="7"/>
      <c r="I209" s="7"/>
      <c r="J209" s="7"/>
      <c r="K209" s="7"/>
      <c r="L209" s="7"/>
      <c r="M209" s="7"/>
      <c r="N209" s="7"/>
    </row>
    <row r="210">
      <c r="A210" s="7"/>
      <c r="B210" s="7"/>
      <c r="C210" s="7"/>
      <c r="D210" s="7"/>
      <c r="E210" s="7"/>
      <c r="F210" s="7"/>
      <c r="G210" s="7"/>
      <c r="H210" s="7"/>
      <c r="I210" s="7"/>
      <c r="J210" s="7"/>
      <c r="K210" s="7"/>
      <c r="L210" s="7"/>
      <c r="M210" s="7"/>
      <c r="N210" s="7"/>
    </row>
    <row r="211">
      <c r="A211" s="7"/>
      <c r="B211" s="7"/>
      <c r="C211" s="7"/>
      <c r="D211" s="7"/>
      <c r="E211" s="7"/>
      <c r="F211" s="7"/>
      <c r="G211" s="7"/>
      <c r="H211" s="7"/>
      <c r="I211" s="7"/>
      <c r="J211" s="7"/>
      <c r="K211" s="7"/>
      <c r="L211" s="7"/>
      <c r="M211" s="7"/>
      <c r="N211" s="7"/>
    </row>
    <row r="212">
      <c r="A212" s="7"/>
      <c r="B212" s="7"/>
      <c r="C212" s="7"/>
      <c r="D212" s="7"/>
      <c r="E212" s="7"/>
      <c r="F212" s="7"/>
      <c r="G212" s="7"/>
      <c r="H212" s="7"/>
      <c r="I212" s="7"/>
      <c r="J212" s="7"/>
      <c r="K212" s="7"/>
      <c r="L212" s="7"/>
      <c r="M212" s="7"/>
      <c r="N212" s="7"/>
    </row>
    <row r="213">
      <c r="A213" s="7"/>
      <c r="B213" s="7"/>
      <c r="C213" s="7"/>
      <c r="D213" s="7"/>
      <c r="E213" s="7"/>
      <c r="F213" s="7"/>
      <c r="G213" s="7"/>
      <c r="H213" s="7"/>
      <c r="I213" s="7"/>
      <c r="J213" s="7"/>
      <c r="K213" s="7"/>
      <c r="L213" s="7"/>
      <c r="M213" s="7"/>
      <c r="N213" s="7"/>
    </row>
    <row r="214">
      <c r="A214" s="7"/>
      <c r="B214" s="7"/>
      <c r="C214" s="7"/>
      <c r="D214" s="7"/>
      <c r="E214" s="7"/>
      <c r="F214" s="7"/>
      <c r="G214" s="7"/>
      <c r="H214" s="7"/>
      <c r="I214" s="7"/>
      <c r="J214" s="7"/>
      <c r="K214" s="7"/>
      <c r="L214" s="7"/>
      <c r="M214" s="7"/>
      <c r="N214" s="7"/>
    </row>
    <row r="215">
      <c r="A215" s="7"/>
      <c r="B215" s="7"/>
      <c r="C215" s="7"/>
      <c r="D215" s="7"/>
      <c r="E215" s="7"/>
      <c r="F215" s="7"/>
      <c r="G215" s="7"/>
      <c r="H215" s="7"/>
      <c r="I215" s="7"/>
      <c r="J215" s="7"/>
      <c r="K215" s="7"/>
      <c r="L215" s="7"/>
      <c r="M215" s="7"/>
      <c r="N215" s="7"/>
    </row>
    <row r="216">
      <c r="A216" s="7"/>
      <c r="B216" s="7"/>
      <c r="C216" s="7"/>
      <c r="D216" s="7"/>
      <c r="E216" s="7"/>
      <c r="F216" s="7"/>
      <c r="G216" s="7"/>
      <c r="H216" s="7"/>
      <c r="I216" s="7"/>
      <c r="J216" s="7"/>
      <c r="K216" s="7"/>
      <c r="L216" s="7"/>
      <c r="M216" s="7"/>
      <c r="N216" s="7"/>
    </row>
    <row r="217">
      <c r="A217" s="7"/>
      <c r="B217" s="7"/>
      <c r="C217" s="7"/>
      <c r="D217" s="7"/>
      <c r="E217" s="7"/>
      <c r="F217" s="7"/>
      <c r="G217" s="7"/>
      <c r="H217" s="7"/>
      <c r="I217" s="7"/>
      <c r="J217" s="7"/>
      <c r="K217" s="7"/>
      <c r="L217" s="7"/>
      <c r="M217" s="7"/>
      <c r="N217" s="7"/>
    </row>
    <row r="218">
      <c r="A218" s="7"/>
      <c r="B218" s="7"/>
      <c r="C218" s="7"/>
      <c r="D218" s="7"/>
      <c r="E218" s="7"/>
      <c r="F218" s="7"/>
      <c r="G218" s="7"/>
      <c r="H218" s="7"/>
      <c r="I218" s="7"/>
      <c r="J218" s="7"/>
      <c r="K218" s="7"/>
      <c r="L218" s="7"/>
      <c r="M218" s="7"/>
      <c r="N218" s="7"/>
    </row>
    <row r="219">
      <c r="A219" s="7"/>
      <c r="B219" s="7"/>
      <c r="C219" s="7"/>
      <c r="D219" s="7"/>
      <c r="E219" s="7"/>
      <c r="F219" s="7"/>
      <c r="G219" s="7"/>
      <c r="H219" s="7"/>
      <c r="I219" s="7"/>
      <c r="J219" s="7"/>
      <c r="K219" s="7"/>
      <c r="L219" s="7"/>
      <c r="M219" s="7"/>
      <c r="N219" s="7"/>
    </row>
    <row r="220">
      <c r="A220" s="7"/>
      <c r="B220" s="7"/>
      <c r="C220" s="7"/>
      <c r="D220" s="7"/>
      <c r="E220" s="7"/>
      <c r="F220" s="7"/>
      <c r="G220" s="7"/>
      <c r="H220" s="7"/>
      <c r="I220" s="7"/>
      <c r="J220" s="7"/>
      <c r="K220" s="7"/>
      <c r="L220" s="7"/>
      <c r="M220" s="7"/>
      <c r="N220" s="7"/>
    </row>
    <row r="221">
      <c r="A221" s="7"/>
      <c r="B221" s="7"/>
      <c r="C221" s="7"/>
      <c r="D221" s="7"/>
      <c r="E221" s="7"/>
      <c r="F221" s="7"/>
      <c r="G221" s="7"/>
      <c r="H221" s="7"/>
      <c r="I221" s="7"/>
      <c r="J221" s="7"/>
      <c r="K221" s="7"/>
      <c r="L221" s="7"/>
      <c r="M221" s="7"/>
      <c r="N221" s="7"/>
    </row>
    <row r="222">
      <c r="A222" s="7"/>
      <c r="B222" s="7"/>
      <c r="C222" s="7"/>
      <c r="D222" s="7"/>
      <c r="E222" s="7"/>
      <c r="F222" s="7"/>
      <c r="G222" s="7"/>
      <c r="H222" s="7"/>
      <c r="I222" s="7"/>
      <c r="J222" s="7"/>
      <c r="K222" s="7"/>
      <c r="L222" s="7"/>
      <c r="M222" s="7"/>
      <c r="N222" s="7"/>
    </row>
    <row r="223">
      <c r="A223" s="7"/>
      <c r="B223" s="7"/>
      <c r="C223" s="7"/>
      <c r="D223" s="7"/>
      <c r="E223" s="7"/>
      <c r="F223" s="7"/>
      <c r="G223" s="7"/>
      <c r="H223" s="7"/>
      <c r="I223" s="7"/>
      <c r="J223" s="7"/>
      <c r="K223" s="7"/>
      <c r="L223" s="7"/>
      <c r="M223" s="7"/>
      <c r="N223" s="7"/>
    </row>
    <row r="224">
      <c r="A224" s="7"/>
      <c r="B224" s="7"/>
      <c r="C224" s="7"/>
      <c r="D224" s="7"/>
      <c r="E224" s="7"/>
      <c r="F224" s="7"/>
      <c r="G224" s="7"/>
      <c r="H224" s="7"/>
      <c r="I224" s="7"/>
      <c r="J224" s="7"/>
      <c r="K224" s="7"/>
      <c r="L224" s="7"/>
      <c r="M224" s="7"/>
      <c r="N224" s="7"/>
    </row>
    <row r="225">
      <c r="A225" s="7"/>
      <c r="B225" s="7"/>
      <c r="C225" s="7"/>
      <c r="D225" s="7"/>
      <c r="E225" s="7"/>
      <c r="F225" s="7"/>
      <c r="G225" s="7"/>
      <c r="H225" s="7"/>
      <c r="I225" s="7"/>
      <c r="J225" s="7"/>
      <c r="K225" s="7"/>
      <c r="L225" s="7"/>
      <c r="M225" s="7"/>
      <c r="N225" s="7"/>
    </row>
    <row r="226">
      <c r="A226" s="7"/>
      <c r="B226" s="7"/>
      <c r="C226" s="7"/>
      <c r="D226" s="7"/>
      <c r="E226" s="7"/>
      <c r="F226" s="7"/>
      <c r="G226" s="7"/>
      <c r="H226" s="7"/>
      <c r="I226" s="7"/>
      <c r="J226" s="7"/>
      <c r="K226" s="7"/>
      <c r="L226" s="7"/>
      <c r="M226" s="7"/>
      <c r="N226" s="7"/>
    </row>
    <row r="227">
      <c r="A227" s="7"/>
      <c r="B227" s="7"/>
      <c r="C227" s="7"/>
      <c r="D227" s="7"/>
      <c r="E227" s="7"/>
      <c r="F227" s="7"/>
      <c r="G227" s="7"/>
      <c r="H227" s="7"/>
      <c r="I227" s="7"/>
      <c r="J227" s="7"/>
      <c r="K227" s="7"/>
      <c r="L227" s="7"/>
      <c r="M227" s="7"/>
      <c r="N227" s="7"/>
    </row>
    <row r="228">
      <c r="A228" s="7"/>
      <c r="B228" s="7"/>
      <c r="C228" s="7"/>
      <c r="D228" s="7"/>
      <c r="E228" s="7"/>
      <c r="F228" s="7"/>
      <c r="G228" s="7"/>
      <c r="H228" s="7"/>
      <c r="I228" s="7"/>
      <c r="J228" s="7"/>
      <c r="K228" s="7"/>
      <c r="L228" s="7"/>
      <c r="M228" s="7"/>
      <c r="N228" s="7"/>
    </row>
    <row r="229">
      <c r="A229" s="7"/>
      <c r="B229" s="7"/>
      <c r="C229" s="7"/>
      <c r="D229" s="7"/>
      <c r="E229" s="7"/>
      <c r="F229" s="7"/>
      <c r="G229" s="7"/>
      <c r="H229" s="7"/>
      <c r="I229" s="7"/>
      <c r="J229" s="7"/>
      <c r="K229" s="7"/>
      <c r="L229" s="7"/>
      <c r="M229" s="7"/>
      <c r="N229" s="7"/>
    </row>
    <row r="230">
      <c r="A230" s="7"/>
      <c r="B230" s="7"/>
      <c r="C230" s="7"/>
      <c r="D230" s="7"/>
      <c r="E230" s="7"/>
      <c r="F230" s="7"/>
      <c r="G230" s="7"/>
      <c r="H230" s="7"/>
      <c r="I230" s="7"/>
      <c r="J230" s="7"/>
      <c r="K230" s="7"/>
      <c r="L230" s="7"/>
      <c r="M230" s="7"/>
      <c r="N230" s="7"/>
    </row>
    <row r="231">
      <c r="A231" s="7"/>
      <c r="B231" s="7"/>
      <c r="C231" s="7"/>
      <c r="D231" s="7"/>
      <c r="E231" s="7"/>
      <c r="F231" s="7"/>
      <c r="G231" s="7"/>
      <c r="H231" s="7"/>
      <c r="I231" s="7"/>
      <c r="J231" s="7"/>
      <c r="K231" s="7"/>
      <c r="L231" s="7"/>
      <c r="M231" s="7"/>
      <c r="N231" s="7"/>
    </row>
    <row r="232">
      <c r="A232" s="7"/>
      <c r="B232" s="7"/>
      <c r="C232" s="7"/>
      <c r="D232" s="7"/>
      <c r="E232" s="7"/>
      <c r="F232" s="7"/>
      <c r="G232" s="7"/>
      <c r="H232" s="7"/>
      <c r="I232" s="7"/>
      <c r="J232" s="7"/>
      <c r="K232" s="7"/>
      <c r="L232" s="7"/>
      <c r="M232" s="7"/>
      <c r="N232" s="7"/>
    </row>
    <row r="233">
      <c r="A233" s="7"/>
      <c r="B233" s="7"/>
      <c r="C233" s="7"/>
      <c r="D233" s="7"/>
      <c r="E233" s="7"/>
      <c r="F233" s="7"/>
      <c r="G233" s="7"/>
      <c r="H233" s="7"/>
      <c r="I233" s="7"/>
      <c r="J233" s="7"/>
      <c r="K233" s="7"/>
      <c r="L233" s="7"/>
      <c r="M233" s="7"/>
      <c r="N233" s="7"/>
    </row>
    <row r="234">
      <c r="A234" s="7"/>
      <c r="B234" s="7"/>
      <c r="C234" s="7"/>
      <c r="D234" s="7"/>
      <c r="E234" s="7"/>
      <c r="F234" s="7"/>
      <c r="G234" s="7"/>
      <c r="H234" s="7"/>
      <c r="I234" s="7"/>
      <c r="J234" s="7"/>
      <c r="K234" s="7"/>
      <c r="L234" s="7"/>
      <c r="M234" s="7"/>
      <c r="N234" s="7"/>
    </row>
    <row r="235">
      <c r="A235" s="7"/>
      <c r="B235" s="7"/>
      <c r="C235" s="7"/>
      <c r="D235" s="7"/>
      <c r="E235" s="7"/>
      <c r="F235" s="7"/>
      <c r="G235" s="7"/>
      <c r="H235" s="7"/>
      <c r="I235" s="7"/>
      <c r="J235" s="7"/>
      <c r="K235" s="7"/>
      <c r="L235" s="7"/>
      <c r="M235" s="7"/>
      <c r="N235" s="7"/>
    </row>
    <row r="236">
      <c r="A236" s="7"/>
      <c r="B236" s="7"/>
      <c r="C236" s="7"/>
      <c r="D236" s="7"/>
      <c r="E236" s="7"/>
      <c r="F236" s="7"/>
      <c r="G236" s="7"/>
      <c r="H236" s="7"/>
      <c r="I236" s="7"/>
      <c r="J236" s="7"/>
      <c r="K236" s="7"/>
      <c r="L236" s="7"/>
      <c r="M236" s="7"/>
      <c r="N236" s="7"/>
    </row>
    <row r="237">
      <c r="A237" s="7"/>
      <c r="B237" s="7"/>
      <c r="C237" s="7"/>
      <c r="D237" s="7"/>
      <c r="E237" s="7"/>
      <c r="F237" s="7"/>
      <c r="G237" s="7"/>
      <c r="H237" s="7"/>
      <c r="I237" s="7"/>
      <c r="J237" s="7"/>
      <c r="K237" s="7"/>
      <c r="L237" s="7"/>
      <c r="M237" s="7"/>
      <c r="N237" s="7"/>
    </row>
    <row r="238">
      <c r="A238" s="7"/>
      <c r="B238" s="7"/>
      <c r="C238" s="7"/>
      <c r="D238" s="7"/>
      <c r="E238" s="7"/>
      <c r="F238" s="7"/>
      <c r="G238" s="7"/>
      <c r="H238" s="7"/>
      <c r="I238" s="7"/>
      <c r="J238" s="7"/>
      <c r="K238" s="7"/>
      <c r="L238" s="7"/>
      <c r="M238" s="7"/>
      <c r="N238" s="7"/>
    </row>
    <row r="239">
      <c r="A239" s="7"/>
      <c r="B239" s="7"/>
      <c r="C239" s="7"/>
      <c r="D239" s="7"/>
      <c r="E239" s="7"/>
      <c r="F239" s="7"/>
      <c r="G239" s="7"/>
      <c r="H239" s="7"/>
      <c r="I239" s="7"/>
      <c r="J239" s="7"/>
      <c r="K239" s="7"/>
      <c r="L239" s="7"/>
      <c r="M239" s="7"/>
      <c r="N239" s="7"/>
    </row>
    <row r="240">
      <c r="A240" s="7"/>
      <c r="B240" s="7"/>
      <c r="C240" s="7"/>
      <c r="D240" s="7"/>
      <c r="E240" s="7"/>
      <c r="F240" s="7"/>
      <c r="G240" s="7"/>
      <c r="H240" s="7"/>
      <c r="I240" s="7"/>
      <c r="J240" s="7"/>
      <c r="K240" s="7"/>
      <c r="L240" s="7"/>
      <c r="M240" s="7"/>
      <c r="N240" s="7"/>
    </row>
    <row r="241">
      <c r="A241" s="7"/>
      <c r="B241" s="7"/>
      <c r="C241" s="7"/>
      <c r="D241" s="7"/>
      <c r="E241" s="7"/>
      <c r="F241" s="7"/>
      <c r="G241" s="7"/>
      <c r="H241" s="7"/>
      <c r="I241" s="7"/>
      <c r="J241" s="7"/>
      <c r="K241" s="7"/>
      <c r="L241" s="7"/>
      <c r="M241" s="7"/>
      <c r="N241" s="7"/>
    </row>
    <row r="242">
      <c r="A242" s="7"/>
      <c r="B242" s="7"/>
      <c r="C242" s="7"/>
      <c r="D242" s="7"/>
      <c r="E242" s="7"/>
      <c r="F242" s="7"/>
      <c r="G242" s="7"/>
      <c r="H242" s="7"/>
      <c r="I242" s="7"/>
      <c r="J242" s="7"/>
      <c r="K242" s="7"/>
      <c r="L242" s="7"/>
      <c r="M242" s="7"/>
      <c r="N242" s="7"/>
    </row>
    <row r="243">
      <c r="A243" s="7"/>
      <c r="B243" s="7"/>
      <c r="C243" s="7"/>
      <c r="D243" s="7"/>
      <c r="E243" s="7"/>
      <c r="F243" s="7"/>
      <c r="G243" s="7"/>
      <c r="H243" s="7"/>
      <c r="I243" s="7"/>
      <c r="J243" s="7"/>
      <c r="K243" s="7"/>
      <c r="L243" s="7"/>
      <c r="M243" s="7"/>
      <c r="N243" s="7"/>
    </row>
    <row r="244">
      <c r="A244" s="7"/>
      <c r="B244" s="7"/>
      <c r="C244" s="7"/>
      <c r="D244" s="7"/>
      <c r="E244" s="7"/>
      <c r="F244" s="7"/>
      <c r="G244" s="7"/>
      <c r="H244" s="7"/>
      <c r="I244" s="7"/>
      <c r="J244" s="7"/>
      <c r="K244" s="7"/>
      <c r="L244" s="7"/>
      <c r="M244" s="7"/>
      <c r="N244" s="7"/>
    </row>
    <row r="245">
      <c r="A245" s="7"/>
      <c r="B245" s="7"/>
      <c r="C245" s="7"/>
      <c r="D245" s="7"/>
      <c r="E245" s="7"/>
      <c r="F245" s="7"/>
      <c r="G245" s="7"/>
      <c r="H245" s="7"/>
      <c r="I245" s="7"/>
      <c r="J245" s="7"/>
      <c r="K245" s="7"/>
      <c r="L245" s="7"/>
      <c r="M245" s="7"/>
      <c r="N245" s="7"/>
    </row>
    <row r="246">
      <c r="A246" s="7"/>
      <c r="B246" s="7"/>
      <c r="C246" s="7"/>
      <c r="D246" s="7"/>
      <c r="E246" s="7"/>
      <c r="F246" s="7"/>
      <c r="G246" s="7"/>
      <c r="H246" s="7"/>
      <c r="I246" s="7"/>
      <c r="J246" s="7"/>
      <c r="K246" s="7"/>
      <c r="L246" s="7"/>
      <c r="M246" s="7"/>
      <c r="N246" s="7"/>
    </row>
    <row r="247">
      <c r="A247" s="7"/>
      <c r="B247" s="7"/>
      <c r="C247" s="7"/>
      <c r="D247" s="7"/>
      <c r="E247" s="7"/>
      <c r="F247" s="7"/>
      <c r="G247" s="7"/>
      <c r="H247" s="7"/>
      <c r="I247" s="7"/>
      <c r="J247" s="7"/>
      <c r="K247" s="7"/>
      <c r="L247" s="7"/>
      <c r="M247" s="7"/>
      <c r="N247" s="7"/>
    </row>
    <row r="248">
      <c r="A248" s="7"/>
      <c r="B248" s="7"/>
      <c r="C248" s="7"/>
      <c r="D248" s="7"/>
      <c r="E248" s="7"/>
      <c r="F248" s="7"/>
      <c r="G248" s="7"/>
      <c r="H248" s="7"/>
      <c r="I248" s="7"/>
      <c r="J248" s="7"/>
      <c r="K248" s="7"/>
      <c r="L248" s="7"/>
      <c r="M248" s="7"/>
      <c r="N248" s="7"/>
    </row>
    <row r="249">
      <c r="A249" s="7"/>
      <c r="B249" s="7"/>
      <c r="C249" s="7"/>
      <c r="D249" s="7"/>
      <c r="E249" s="7"/>
      <c r="F249" s="7"/>
      <c r="G249" s="7"/>
      <c r="H249" s="7"/>
      <c r="I249" s="7"/>
      <c r="J249" s="7"/>
      <c r="K249" s="7"/>
      <c r="L249" s="7"/>
      <c r="M249" s="7"/>
      <c r="N249" s="7"/>
    </row>
    <row r="250">
      <c r="A250" s="7"/>
      <c r="B250" s="7"/>
      <c r="C250" s="7"/>
      <c r="D250" s="7"/>
      <c r="E250" s="7"/>
      <c r="F250" s="7"/>
      <c r="G250" s="7"/>
      <c r="H250" s="7"/>
      <c r="I250" s="7"/>
      <c r="J250" s="7"/>
      <c r="K250" s="7"/>
      <c r="L250" s="7"/>
      <c r="M250" s="7"/>
      <c r="N250" s="7"/>
    </row>
    <row r="251">
      <c r="A251" s="7"/>
      <c r="B251" s="7"/>
      <c r="C251" s="7"/>
      <c r="D251" s="7"/>
      <c r="E251" s="7"/>
      <c r="F251" s="7"/>
      <c r="G251" s="7"/>
      <c r="H251" s="7"/>
      <c r="I251" s="7"/>
      <c r="J251" s="7"/>
      <c r="K251" s="7"/>
      <c r="L251" s="7"/>
      <c r="M251" s="7"/>
      <c r="N251" s="7"/>
    </row>
    <row r="252">
      <c r="A252" s="7"/>
      <c r="B252" s="7"/>
      <c r="C252" s="7"/>
      <c r="D252" s="7"/>
      <c r="E252" s="7"/>
      <c r="F252" s="7"/>
      <c r="G252" s="7"/>
      <c r="H252" s="7"/>
      <c r="I252" s="7"/>
      <c r="J252" s="7"/>
      <c r="K252" s="7"/>
      <c r="L252" s="7"/>
      <c r="M252" s="7"/>
      <c r="N252" s="7"/>
    </row>
    <row r="253">
      <c r="A253" s="7"/>
      <c r="B253" s="7"/>
      <c r="C253" s="7"/>
      <c r="D253" s="7"/>
      <c r="E253" s="7"/>
      <c r="F253" s="7"/>
      <c r="G253" s="7"/>
      <c r="H253" s="7"/>
      <c r="I253" s="7"/>
      <c r="J253" s="7"/>
      <c r="K253" s="7"/>
      <c r="L253" s="7"/>
      <c r="M253" s="7"/>
      <c r="N253" s="7"/>
    </row>
    <row r="254">
      <c r="A254" s="7"/>
      <c r="B254" s="7"/>
      <c r="C254" s="7"/>
      <c r="D254" s="7"/>
      <c r="E254" s="7"/>
      <c r="F254" s="7"/>
      <c r="G254" s="7"/>
      <c r="H254" s="7"/>
      <c r="I254" s="7"/>
      <c r="J254" s="7"/>
      <c r="K254" s="7"/>
      <c r="L254" s="7"/>
      <c r="M254" s="7"/>
      <c r="N254" s="7"/>
    </row>
    <row r="255">
      <c r="A255" s="7"/>
      <c r="B255" s="7"/>
      <c r="C255" s="7"/>
      <c r="D255" s="7"/>
      <c r="E255" s="7"/>
      <c r="F255" s="7"/>
      <c r="G255" s="7"/>
      <c r="H255" s="7"/>
      <c r="I255" s="7"/>
      <c r="J255" s="7"/>
      <c r="K255" s="7"/>
      <c r="L255" s="7"/>
      <c r="M255" s="7"/>
      <c r="N255" s="7"/>
    </row>
    <row r="256">
      <c r="A256" s="7"/>
      <c r="B256" s="7"/>
      <c r="C256" s="7"/>
      <c r="D256" s="7"/>
      <c r="E256" s="7"/>
      <c r="F256" s="7"/>
      <c r="G256" s="7"/>
      <c r="H256" s="7"/>
      <c r="I256" s="7"/>
      <c r="J256" s="7"/>
      <c r="K256" s="7"/>
      <c r="L256" s="7"/>
      <c r="M256" s="7"/>
      <c r="N256" s="7"/>
    </row>
    <row r="257">
      <c r="A257" s="7"/>
      <c r="B257" s="7"/>
      <c r="C257" s="7"/>
      <c r="D257" s="7"/>
      <c r="E257" s="7"/>
      <c r="F257" s="7"/>
      <c r="G257" s="7"/>
      <c r="H257" s="7"/>
      <c r="I257" s="7"/>
      <c r="J257" s="7"/>
      <c r="K257" s="7"/>
      <c r="L257" s="7"/>
      <c r="M257" s="7"/>
      <c r="N257" s="7"/>
    </row>
    <row r="258">
      <c r="A258" s="7"/>
      <c r="B258" s="7"/>
      <c r="C258" s="7"/>
      <c r="D258" s="7"/>
      <c r="E258" s="7"/>
      <c r="F258" s="7"/>
      <c r="G258" s="7"/>
      <c r="H258" s="7"/>
      <c r="I258" s="7"/>
      <c r="J258" s="7"/>
      <c r="K258" s="7"/>
      <c r="L258" s="7"/>
      <c r="M258" s="7"/>
      <c r="N258" s="7"/>
    </row>
    <row r="259">
      <c r="A259" s="7"/>
      <c r="B259" s="7"/>
      <c r="C259" s="7"/>
      <c r="D259" s="7"/>
      <c r="E259" s="7"/>
      <c r="F259" s="7"/>
      <c r="G259" s="7"/>
      <c r="H259" s="7"/>
      <c r="I259" s="7"/>
      <c r="J259" s="7"/>
      <c r="K259" s="7"/>
      <c r="L259" s="7"/>
      <c r="M259" s="7"/>
      <c r="N259" s="7"/>
    </row>
    <row r="260">
      <c r="A260" s="7"/>
      <c r="B260" s="7"/>
      <c r="C260" s="7"/>
      <c r="D260" s="7"/>
      <c r="E260" s="7"/>
      <c r="F260" s="7"/>
      <c r="G260" s="7"/>
      <c r="H260" s="7"/>
      <c r="I260" s="7"/>
      <c r="J260" s="7"/>
      <c r="K260" s="7"/>
      <c r="L260" s="7"/>
      <c r="M260" s="7"/>
      <c r="N260" s="7"/>
    </row>
    <row r="261">
      <c r="A261" s="7"/>
      <c r="B261" s="7"/>
      <c r="C261" s="7"/>
      <c r="D261" s="7"/>
      <c r="E261" s="7"/>
      <c r="F261" s="7"/>
      <c r="G261" s="7"/>
      <c r="H261" s="7"/>
      <c r="I261" s="7"/>
      <c r="J261" s="7"/>
      <c r="K261" s="7"/>
      <c r="L261" s="7"/>
      <c r="M261" s="7"/>
      <c r="N261" s="7"/>
    </row>
    <row r="262">
      <c r="A262" s="7"/>
      <c r="B262" s="7"/>
      <c r="C262" s="7"/>
      <c r="D262" s="7"/>
      <c r="E262" s="7"/>
      <c r="F262" s="7"/>
      <c r="G262" s="7"/>
      <c r="H262" s="7"/>
      <c r="I262" s="7"/>
      <c r="J262" s="7"/>
      <c r="K262" s="7"/>
      <c r="L262" s="7"/>
      <c r="M262" s="7"/>
      <c r="N262" s="7"/>
    </row>
    <row r="263">
      <c r="A263" s="7"/>
      <c r="B263" s="7"/>
      <c r="C263" s="7"/>
      <c r="D263" s="7"/>
      <c r="E263" s="7"/>
      <c r="F263" s="7"/>
      <c r="G263" s="7"/>
      <c r="H263" s="7"/>
      <c r="I263" s="7"/>
      <c r="J263" s="7"/>
      <c r="K263" s="7"/>
      <c r="L263" s="7"/>
      <c r="M263" s="7"/>
      <c r="N263" s="7"/>
    </row>
    <row r="264">
      <c r="A264" s="7"/>
      <c r="B264" s="7"/>
      <c r="C264" s="7"/>
      <c r="D264" s="7"/>
      <c r="E264" s="7"/>
      <c r="F264" s="7"/>
      <c r="G264" s="7"/>
      <c r="H264" s="7"/>
      <c r="I264" s="7"/>
      <c r="J264" s="7"/>
      <c r="K264" s="7"/>
      <c r="L264" s="7"/>
      <c r="M264" s="7"/>
      <c r="N264" s="7"/>
    </row>
    <row r="265">
      <c r="A265" s="7"/>
      <c r="B265" s="7"/>
      <c r="C265" s="7"/>
      <c r="D265" s="7"/>
      <c r="E265" s="7"/>
      <c r="F265" s="7"/>
      <c r="G265" s="7"/>
      <c r="H265" s="7"/>
      <c r="I265" s="7"/>
      <c r="J265" s="7"/>
      <c r="K265" s="7"/>
      <c r="L265" s="7"/>
      <c r="M265" s="7"/>
      <c r="N265" s="7"/>
    </row>
    <row r="266">
      <c r="A266" s="7"/>
      <c r="B266" s="7"/>
      <c r="C266" s="7"/>
      <c r="D266" s="7"/>
      <c r="E266" s="7"/>
      <c r="F266" s="7"/>
      <c r="G266" s="7"/>
      <c r="H266" s="7"/>
      <c r="I266" s="7"/>
      <c r="J266" s="7"/>
      <c r="K266" s="7"/>
      <c r="L266" s="7"/>
      <c r="M266" s="7"/>
      <c r="N266" s="7"/>
    </row>
    <row r="267">
      <c r="A267" s="7"/>
      <c r="B267" s="7"/>
      <c r="C267" s="7"/>
      <c r="D267" s="7"/>
      <c r="E267" s="7"/>
      <c r="F267" s="7"/>
      <c r="G267" s="7"/>
      <c r="H267" s="7"/>
      <c r="I267" s="7"/>
      <c r="J267" s="7"/>
      <c r="K267" s="7"/>
      <c r="L267" s="7"/>
      <c r="M267" s="7"/>
      <c r="N267" s="7"/>
    </row>
    <row r="268">
      <c r="A268" s="7"/>
      <c r="B268" s="7"/>
      <c r="C268" s="7"/>
      <c r="D268" s="7"/>
      <c r="E268" s="7"/>
      <c r="F268" s="7"/>
      <c r="G268" s="7"/>
      <c r="H268" s="7"/>
      <c r="I268" s="7"/>
      <c r="J268" s="7"/>
      <c r="K268" s="7"/>
      <c r="L268" s="7"/>
      <c r="M268" s="7"/>
      <c r="N268" s="7"/>
    </row>
    <row r="269">
      <c r="A269" s="7"/>
      <c r="B269" s="7"/>
      <c r="C269" s="7"/>
      <c r="D269" s="7"/>
      <c r="E269" s="7"/>
      <c r="F269" s="7"/>
      <c r="G269" s="7"/>
      <c r="H269" s="7"/>
      <c r="I269" s="7"/>
      <c r="J269" s="7"/>
      <c r="K269" s="7"/>
      <c r="L269" s="7"/>
      <c r="M269" s="7"/>
      <c r="N269" s="7"/>
    </row>
    <row r="270">
      <c r="A270" s="7"/>
      <c r="B270" s="7"/>
      <c r="C270" s="7"/>
      <c r="D270" s="7"/>
      <c r="E270" s="7"/>
      <c r="F270" s="7"/>
      <c r="G270" s="7"/>
      <c r="H270" s="7"/>
      <c r="I270" s="7"/>
      <c r="J270" s="7"/>
      <c r="K270" s="7"/>
      <c r="L270" s="7"/>
      <c r="M270" s="7"/>
      <c r="N270" s="7"/>
    </row>
    <row r="271">
      <c r="A271" s="7"/>
      <c r="B271" s="7"/>
      <c r="C271" s="7"/>
      <c r="D271" s="7"/>
      <c r="E271" s="7"/>
      <c r="F271" s="7"/>
      <c r="G271" s="7"/>
      <c r="H271" s="7"/>
      <c r="I271" s="7"/>
      <c r="J271" s="7"/>
      <c r="K271" s="7"/>
      <c r="L271" s="7"/>
      <c r="M271" s="7"/>
      <c r="N271" s="7"/>
    </row>
    <row r="272">
      <c r="A272" s="7"/>
      <c r="B272" s="7"/>
      <c r="C272" s="7"/>
      <c r="D272" s="7"/>
      <c r="E272" s="7"/>
      <c r="F272" s="7"/>
      <c r="G272" s="7"/>
      <c r="H272" s="7"/>
      <c r="I272" s="7"/>
      <c r="J272" s="7"/>
      <c r="K272" s="7"/>
      <c r="L272" s="7"/>
      <c r="M272" s="7"/>
      <c r="N272" s="7"/>
    </row>
    <row r="273">
      <c r="A273" s="7"/>
      <c r="B273" s="7"/>
      <c r="C273" s="7"/>
      <c r="D273" s="7"/>
      <c r="E273" s="7"/>
      <c r="F273" s="7"/>
      <c r="G273" s="7"/>
      <c r="H273" s="7"/>
      <c r="I273" s="7"/>
      <c r="J273" s="7"/>
      <c r="K273" s="7"/>
      <c r="L273" s="7"/>
      <c r="M273" s="7"/>
      <c r="N273" s="7"/>
    </row>
    <row r="274">
      <c r="A274" s="7"/>
      <c r="B274" s="7"/>
      <c r="C274" s="7"/>
      <c r="D274" s="7"/>
      <c r="E274" s="7"/>
      <c r="F274" s="7"/>
      <c r="G274" s="7"/>
      <c r="H274" s="7"/>
      <c r="I274" s="7"/>
      <c r="J274" s="7"/>
      <c r="K274" s="7"/>
      <c r="L274" s="7"/>
      <c r="M274" s="7"/>
      <c r="N274" s="7"/>
    </row>
    <row r="275">
      <c r="A275" s="7"/>
      <c r="B275" s="7"/>
      <c r="C275" s="7"/>
      <c r="D275" s="7"/>
      <c r="E275" s="7"/>
      <c r="F275" s="7"/>
      <c r="G275" s="7"/>
      <c r="H275" s="7"/>
      <c r="I275" s="7"/>
      <c r="J275" s="7"/>
      <c r="K275" s="7"/>
      <c r="L275" s="7"/>
      <c r="M275" s="7"/>
      <c r="N275" s="7"/>
    </row>
    <row r="276">
      <c r="A276" s="7"/>
      <c r="B276" s="7"/>
      <c r="C276" s="7"/>
      <c r="D276" s="7"/>
      <c r="E276" s="7"/>
      <c r="F276" s="7"/>
      <c r="G276" s="7"/>
      <c r="H276" s="7"/>
      <c r="I276" s="7"/>
      <c r="J276" s="7"/>
      <c r="K276" s="7"/>
      <c r="L276" s="7"/>
      <c r="M276" s="7"/>
      <c r="N276" s="7"/>
    </row>
    <row r="277">
      <c r="A277" s="7"/>
      <c r="B277" s="7"/>
      <c r="C277" s="7"/>
      <c r="D277" s="7"/>
      <c r="E277" s="7"/>
      <c r="F277" s="7"/>
      <c r="G277" s="7"/>
      <c r="H277" s="7"/>
      <c r="I277" s="7"/>
      <c r="J277" s="7"/>
      <c r="K277" s="7"/>
      <c r="L277" s="7"/>
      <c r="M277" s="7"/>
      <c r="N277" s="7"/>
    </row>
    <row r="278">
      <c r="A278" s="7"/>
      <c r="B278" s="7"/>
      <c r="C278" s="7"/>
      <c r="D278" s="7"/>
      <c r="E278" s="7"/>
      <c r="F278" s="7"/>
      <c r="G278" s="7"/>
      <c r="H278" s="7"/>
      <c r="I278" s="7"/>
      <c r="J278" s="7"/>
      <c r="K278" s="7"/>
      <c r="L278" s="7"/>
      <c r="M278" s="7"/>
      <c r="N278" s="7"/>
    </row>
    <row r="279">
      <c r="A279" s="7"/>
      <c r="B279" s="7"/>
      <c r="C279" s="7"/>
      <c r="D279" s="7"/>
      <c r="E279" s="7"/>
      <c r="F279" s="7"/>
      <c r="G279" s="7"/>
      <c r="H279" s="7"/>
      <c r="I279" s="7"/>
      <c r="J279" s="7"/>
      <c r="K279" s="7"/>
      <c r="L279" s="7"/>
      <c r="M279" s="7"/>
      <c r="N279" s="7"/>
    </row>
    <row r="280">
      <c r="A280" s="7"/>
      <c r="B280" s="7"/>
      <c r="C280" s="7"/>
      <c r="D280" s="7"/>
      <c r="E280" s="7"/>
      <c r="F280" s="7"/>
      <c r="G280" s="7"/>
      <c r="H280" s="7"/>
      <c r="I280" s="7"/>
      <c r="J280" s="7"/>
      <c r="K280" s="7"/>
      <c r="L280" s="7"/>
      <c r="M280" s="7"/>
      <c r="N280" s="7"/>
    </row>
    <row r="281">
      <c r="A281" s="7"/>
      <c r="B281" s="7"/>
      <c r="C281" s="7"/>
      <c r="D281" s="7"/>
      <c r="E281" s="7"/>
      <c r="F281" s="7"/>
      <c r="G281" s="7"/>
      <c r="H281" s="7"/>
      <c r="I281" s="7"/>
      <c r="J281" s="7"/>
      <c r="K281" s="7"/>
      <c r="L281" s="7"/>
      <c r="M281" s="7"/>
      <c r="N281" s="7"/>
    </row>
    <row r="282">
      <c r="A282" s="7"/>
      <c r="B282" s="7"/>
      <c r="C282" s="7"/>
      <c r="D282" s="7"/>
      <c r="E282" s="7"/>
      <c r="F282" s="7"/>
      <c r="G282" s="7"/>
      <c r="H282" s="7"/>
      <c r="I282" s="7"/>
      <c r="J282" s="7"/>
      <c r="K282" s="7"/>
      <c r="L282" s="7"/>
      <c r="M282" s="7"/>
      <c r="N282" s="7"/>
    </row>
    <row r="283">
      <c r="A283" s="7"/>
      <c r="B283" s="7"/>
      <c r="C283" s="7"/>
      <c r="D283" s="7"/>
      <c r="E283" s="7"/>
      <c r="F283" s="7"/>
      <c r="G283" s="7"/>
      <c r="H283" s="7"/>
      <c r="I283" s="7"/>
      <c r="J283" s="7"/>
      <c r="K283" s="7"/>
      <c r="L283" s="7"/>
      <c r="M283" s="7"/>
      <c r="N283" s="7"/>
    </row>
    <row r="284">
      <c r="A284" s="7"/>
      <c r="B284" s="7"/>
      <c r="C284" s="7"/>
      <c r="D284" s="7"/>
      <c r="E284" s="7"/>
      <c r="F284" s="7"/>
      <c r="G284" s="7"/>
      <c r="H284" s="7"/>
      <c r="I284" s="7"/>
      <c r="J284" s="7"/>
      <c r="K284" s="7"/>
      <c r="L284" s="7"/>
      <c r="M284" s="7"/>
      <c r="N284" s="7"/>
    </row>
    <row r="285">
      <c r="A285" s="7"/>
      <c r="B285" s="7"/>
      <c r="C285" s="7"/>
      <c r="D285" s="7"/>
      <c r="E285" s="7"/>
      <c r="F285" s="7"/>
      <c r="G285" s="7"/>
      <c r="H285" s="7"/>
      <c r="I285" s="7"/>
      <c r="J285" s="7"/>
      <c r="K285" s="7"/>
      <c r="L285" s="7"/>
      <c r="M285" s="7"/>
      <c r="N285" s="7"/>
    </row>
    <row r="286">
      <c r="A286" s="7"/>
      <c r="B286" s="7"/>
      <c r="C286" s="7"/>
      <c r="D286" s="7"/>
      <c r="E286" s="7"/>
      <c r="F286" s="7"/>
      <c r="G286" s="7"/>
      <c r="H286" s="7"/>
      <c r="I286" s="7"/>
      <c r="J286" s="7"/>
      <c r="K286" s="7"/>
      <c r="L286" s="7"/>
      <c r="M286" s="7"/>
      <c r="N286" s="7"/>
    </row>
    <row r="287">
      <c r="A287" s="7"/>
      <c r="B287" s="7"/>
      <c r="C287" s="7"/>
      <c r="D287" s="7"/>
      <c r="E287" s="7"/>
      <c r="F287" s="7"/>
      <c r="G287" s="7"/>
      <c r="H287" s="7"/>
      <c r="I287" s="7"/>
      <c r="J287" s="7"/>
      <c r="K287" s="7"/>
      <c r="L287" s="7"/>
      <c r="M287" s="7"/>
      <c r="N287" s="7"/>
    </row>
    <row r="288">
      <c r="A288" s="7"/>
      <c r="B288" s="7"/>
      <c r="C288" s="7"/>
      <c r="D288" s="7"/>
      <c r="E288" s="7"/>
      <c r="F288" s="7"/>
      <c r="G288" s="7"/>
      <c r="H288" s="7"/>
      <c r="I288" s="7"/>
      <c r="J288" s="7"/>
      <c r="K288" s="7"/>
      <c r="L288" s="7"/>
      <c r="M288" s="7"/>
      <c r="N288" s="7"/>
    </row>
    <row r="289">
      <c r="A289" s="7"/>
      <c r="B289" s="7"/>
      <c r="C289" s="7"/>
      <c r="D289" s="7"/>
      <c r="E289" s="7"/>
      <c r="F289" s="7"/>
      <c r="G289" s="7"/>
      <c r="H289" s="7"/>
      <c r="I289" s="7"/>
      <c r="J289" s="7"/>
      <c r="K289" s="7"/>
      <c r="L289" s="7"/>
      <c r="M289" s="7"/>
      <c r="N289" s="7"/>
    </row>
    <row r="290">
      <c r="A290" s="7"/>
      <c r="B290" s="7"/>
      <c r="C290" s="7"/>
      <c r="D290" s="7"/>
      <c r="E290" s="7"/>
      <c r="F290" s="7"/>
      <c r="G290" s="7"/>
      <c r="H290" s="7"/>
      <c r="I290" s="7"/>
      <c r="J290" s="7"/>
      <c r="K290" s="7"/>
      <c r="L290" s="7"/>
      <c r="M290" s="7"/>
      <c r="N290" s="7"/>
    </row>
    <row r="291">
      <c r="A291" s="7"/>
      <c r="B291" s="7"/>
      <c r="C291" s="7"/>
      <c r="D291" s="7"/>
      <c r="E291" s="7"/>
      <c r="F291" s="7"/>
      <c r="G291" s="7"/>
      <c r="H291" s="7"/>
      <c r="I291" s="7"/>
      <c r="J291" s="7"/>
      <c r="K291" s="7"/>
      <c r="L291" s="7"/>
      <c r="M291" s="7"/>
      <c r="N291" s="7"/>
    </row>
    <row r="292">
      <c r="A292" s="7"/>
      <c r="B292" s="7"/>
      <c r="C292" s="7"/>
      <c r="D292" s="7"/>
      <c r="E292" s="7"/>
      <c r="F292" s="7"/>
      <c r="G292" s="7"/>
      <c r="H292" s="7"/>
      <c r="I292" s="7"/>
      <c r="J292" s="7"/>
      <c r="K292" s="7"/>
      <c r="L292" s="7"/>
      <c r="M292" s="7"/>
      <c r="N292" s="7"/>
    </row>
    <row r="293">
      <c r="A293" s="7"/>
      <c r="B293" s="7"/>
      <c r="C293" s="7"/>
      <c r="D293" s="7"/>
      <c r="E293" s="7"/>
      <c r="F293" s="7"/>
      <c r="G293" s="7"/>
      <c r="H293" s="7"/>
      <c r="I293" s="7"/>
      <c r="J293" s="7"/>
      <c r="K293" s="7"/>
      <c r="L293" s="7"/>
      <c r="M293" s="7"/>
      <c r="N293" s="7"/>
    </row>
    <row r="294">
      <c r="A294" s="7"/>
      <c r="B294" s="7"/>
      <c r="C294" s="7"/>
      <c r="D294" s="7"/>
      <c r="E294" s="7"/>
      <c r="F294" s="7"/>
      <c r="G294" s="7"/>
      <c r="H294" s="7"/>
      <c r="I294" s="7"/>
      <c r="J294" s="7"/>
      <c r="K294" s="7"/>
      <c r="L294" s="7"/>
      <c r="M294" s="7"/>
      <c r="N294" s="7"/>
    </row>
    <row r="295">
      <c r="A295" s="7"/>
      <c r="B295" s="7"/>
      <c r="C295" s="7"/>
      <c r="D295" s="7"/>
      <c r="E295" s="7"/>
      <c r="F295" s="7"/>
      <c r="G295" s="7"/>
      <c r="H295" s="7"/>
      <c r="I295" s="7"/>
      <c r="J295" s="7"/>
      <c r="K295" s="7"/>
      <c r="L295" s="7"/>
      <c r="M295" s="7"/>
      <c r="N295" s="7"/>
    </row>
    <row r="296">
      <c r="A296" s="7"/>
      <c r="B296" s="7"/>
      <c r="C296" s="7"/>
      <c r="D296" s="7"/>
      <c r="E296" s="7"/>
      <c r="F296" s="7"/>
      <c r="G296" s="7"/>
      <c r="H296" s="7"/>
      <c r="I296" s="7"/>
      <c r="J296" s="7"/>
      <c r="K296" s="7"/>
      <c r="L296" s="7"/>
      <c r="M296" s="7"/>
      <c r="N296" s="7"/>
    </row>
    <row r="297">
      <c r="A297" s="7"/>
      <c r="B297" s="7"/>
      <c r="C297" s="7"/>
      <c r="D297" s="7"/>
      <c r="E297" s="7"/>
      <c r="F297" s="7"/>
      <c r="G297" s="7"/>
      <c r="H297" s="7"/>
      <c r="I297" s="7"/>
      <c r="J297" s="7"/>
      <c r="K297" s="7"/>
      <c r="L297" s="7"/>
      <c r="M297" s="7"/>
      <c r="N297" s="7"/>
    </row>
    <row r="298">
      <c r="A298" s="7"/>
      <c r="B298" s="7"/>
      <c r="C298" s="7"/>
      <c r="D298" s="7"/>
      <c r="E298" s="7"/>
      <c r="F298" s="7"/>
      <c r="G298" s="7"/>
      <c r="H298" s="7"/>
      <c r="I298" s="7"/>
      <c r="J298" s="7"/>
      <c r="K298" s="7"/>
      <c r="L298" s="7"/>
      <c r="M298" s="7"/>
      <c r="N298" s="7"/>
    </row>
    <row r="299">
      <c r="A299" s="7"/>
      <c r="B299" s="7"/>
      <c r="C299" s="7"/>
      <c r="D299" s="7"/>
      <c r="E299" s="7"/>
      <c r="F299" s="7"/>
      <c r="G299" s="7"/>
      <c r="H299" s="7"/>
      <c r="I299" s="7"/>
      <c r="J299" s="7"/>
      <c r="K299" s="7"/>
      <c r="L299" s="7"/>
      <c r="M299" s="7"/>
      <c r="N299" s="7"/>
    </row>
    <row r="300">
      <c r="A300" s="7"/>
      <c r="B300" s="7"/>
      <c r="C300" s="7"/>
      <c r="D300" s="7"/>
      <c r="E300" s="7"/>
      <c r="F300" s="7"/>
      <c r="G300" s="7"/>
      <c r="H300" s="7"/>
      <c r="I300" s="7"/>
      <c r="J300" s="7"/>
      <c r="K300" s="7"/>
      <c r="L300" s="7"/>
      <c r="M300" s="7"/>
      <c r="N300" s="7"/>
    </row>
    <row r="301">
      <c r="A301" s="7"/>
      <c r="B301" s="7"/>
      <c r="C301" s="7"/>
      <c r="D301" s="7"/>
      <c r="E301" s="7"/>
      <c r="F301" s="7"/>
      <c r="G301" s="7"/>
      <c r="H301" s="7"/>
      <c r="I301" s="7"/>
      <c r="J301" s="7"/>
      <c r="K301" s="7"/>
      <c r="L301" s="7"/>
      <c r="M301" s="7"/>
      <c r="N301" s="7"/>
    </row>
    <row r="302">
      <c r="A302" s="7"/>
      <c r="B302" s="7"/>
      <c r="C302" s="7"/>
      <c r="D302" s="7"/>
      <c r="E302" s="7"/>
      <c r="F302" s="7"/>
      <c r="G302" s="7"/>
      <c r="H302" s="7"/>
      <c r="I302" s="7"/>
      <c r="J302" s="7"/>
      <c r="K302" s="7"/>
      <c r="L302" s="7"/>
      <c r="M302" s="7"/>
      <c r="N302" s="7"/>
    </row>
    <row r="303">
      <c r="A303" s="7"/>
      <c r="B303" s="7"/>
      <c r="C303" s="7"/>
      <c r="D303" s="7"/>
      <c r="E303" s="7"/>
      <c r="F303" s="7"/>
      <c r="G303" s="7"/>
      <c r="H303" s="7"/>
      <c r="I303" s="7"/>
      <c r="J303" s="7"/>
      <c r="K303" s="7"/>
      <c r="L303" s="7"/>
      <c r="M303" s="7"/>
      <c r="N303" s="7"/>
    </row>
    <row r="304">
      <c r="A304" s="7"/>
      <c r="B304" s="7"/>
      <c r="C304" s="7"/>
      <c r="D304" s="7"/>
      <c r="E304" s="7"/>
      <c r="F304" s="7"/>
      <c r="G304" s="7"/>
      <c r="H304" s="7"/>
      <c r="I304" s="7"/>
      <c r="J304" s="7"/>
      <c r="K304" s="7"/>
      <c r="L304" s="7"/>
      <c r="M304" s="7"/>
      <c r="N304" s="7"/>
    </row>
    <row r="305">
      <c r="A305" s="7"/>
      <c r="B305" s="7"/>
      <c r="C305" s="7"/>
      <c r="D305" s="7"/>
      <c r="E305" s="7"/>
      <c r="F305" s="7"/>
      <c r="G305" s="7"/>
      <c r="H305" s="7"/>
      <c r="I305" s="7"/>
      <c r="J305" s="7"/>
      <c r="K305" s="7"/>
      <c r="L305" s="7"/>
      <c r="M305" s="7"/>
      <c r="N305" s="7"/>
    </row>
    <row r="306">
      <c r="A306" s="7"/>
      <c r="B306" s="7"/>
      <c r="C306" s="7"/>
      <c r="D306" s="7"/>
      <c r="E306" s="7"/>
      <c r="F306" s="7"/>
      <c r="G306" s="7"/>
      <c r="H306" s="7"/>
      <c r="I306" s="7"/>
      <c r="J306" s="7"/>
      <c r="K306" s="7"/>
      <c r="L306" s="7"/>
      <c r="M306" s="7"/>
      <c r="N306" s="7"/>
    </row>
    <row r="307">
      <c r="A307" s="7"/>
      <c r="B307" s="7"/>
      <c r="C307" s="7"/>
      <c r="D307" s="7"/>
      <c r="E307" s="7"/>
      <c r="F307" s="7"/>
      <c r="G307" s="7"/>
      <c r="H307" s="7"/>
      <c r="I307" s="7"/>
      <c r="J307" s="7"/>
      <c r="K307" s="7"/>
      <c r="L307" s="7"/>
      <c r="M307" s="7"/>
      <c r="N307" s="7"/>
    </row>
    <row r="308">
      <c r="A308" s="7"/>
      <c r="B308" s="7"/>
      <c r="C308" s="7"/>
      <c r="D308" s="7"/>
      <c r="E308" s="7"/>
      <c r="F308" s="7"/>
      <c r="G308" s="7"/>
      <c r="H308" s="7"/>
      <c r="I308" s="7"/>
      <c r="J308" s="7"/>
      <c r="K308" s="7"/>
      <c r="L308" s="7"/>
      <c r="M308" s="7"/>
      <c r="N308" s="7"/>
    </row>
    <row r="309">
      <c r="A309" s="7"/>
      <c r="B309" s="7"/>
      <c r="C309" s="7"/>
      <c r="D309" s="7"/>
      <c r="E309" s="7"/>
      <c r="F309" s="7"/>
      <c r="G309" s="7"/>
      <c r="H309" s="7"/>
      <c r="I309" s="7"/>
      <c r="J309" s="7"/>
      <c r="K309" s="7"/>
      <c r="L309" s="7"/>
      <c r="M309" s="7"/>
      <c r="N309" s="7"/>
    </row>
    <row r="310">
      <c r="A310" s="7"/>
      <c r="B310" s="7"/>
      <c r="C310" s="7"/>
      <c r="D310" s="7"/>
      <c r="E310" s="7"/>
      <c r="F310" s="7"/>
      <c r="G310" s="7"/>
      <c r="H310" s="7"/>
      <c r="I310" s="7"/>
      <c r="J310" s="7"/>
      <c r="K310" s="7"/>
      <c r="L310" s="7"/>
      <c r="M310" s="7"/>
      <c r="N310" s="7"/>
    </row>
    <row r="311">
      <c r="A311" s="7"/>
      <c r="B311" s="7"/>
      <c r="C311" s="7"/>
      <c r="D311" s="7"/>
      <c r="E311" s="7"/>
      <c r="F311" s="7"/>
      <c r="G311" s="7"/>
      <c r="H311" s="7"/>
      <c r="I311" s="7"/>
      <c r="J311" s="7"/>
      <c r="K311" s="7"/>
      <c r="L311" s="7"/>
      <c r="M311" s="7"/>
      <c r="N311" s="7"/>
    </row>
    <row r="312">
      <c r="A312" s="7"/>
      <c r="B312" s="7"/>
      <c r="C312" s="7"/>
      <c r="D312" s="7"/>
      <c r="E312" s="7"/>
      <c r="F312" s="7"/>
      <c r="G312" s="7"/>
      <c r="H312" s="7"/>
      <c r="I312" s="7"/>
      <c r="J312" s="7"/>
      <c r="K312" s="7"/>
      <c r="L312" s="7"/>
      <c r="M312" s="7"/>
      <c r="N312" s="7"/>
    </row>
    <row r="313">
      <c r="A313" s="7"/>
      <c r="B313" s="7"/>
      <c r="C313" s="7"/>
      <c r="D313" s="7"/>
      <c r="E313" s="7"/>
      <c r="F313" s="7"/>
      <c r="G313" s="7"/>
      <c r="H313" s="7"/>
      <c r="I313" s="7"/>
      <c r="J313" s="7"/>
      <c r="K313" s="7"/>
      <c r="L313" s="7"/>
      <c r="M313" s="7"/>
      <c r="N313" s="7"/>
    </row>
    <row r="314">
      <c r="A314" s="7"/>
      <c r="B314" s="7"/>
      <c r="C314" s="7"/>
      <c r="D314" s="7"/>
      <c r="E314" s="7"/>
      <c r="F314" s="7"/>
      <c r="G314" s="7"/>
      <c r="H314" s="7"/>
      <c r="I314" s="7"/>
      <c r="J314" s="7"/>
      <c r="K314" s="7"/>
      <c r="L314" s="7"/>
      <c r="M314" s="7"/>
      <c r="N314" s="7"/>
    </row>
    <row r="315">
      <c r="A315" s="7"/>
      <c r="B315" s="7"/>
      <c r="C315" s="7"/>
      <c r="D315" s="7"/>
      <c r="E315" s="7"/>
      <c r="F315" s="7"/>
      <c r="G315" s="7"/>
      <c r="H315" s="7"/>
      <c r="I315" s="7"/>
      <c r="J315" s="7"/>
      <c r="K315" s="7"/>
      <c r="L315" s="7"/>
      <c r="M315" s="7"/>
      <c r="N315" s="7"/>
    </row>
    <row r="316">
      <c r="A316" s="7"/>
      <c r="B316" s="7"/>
      <c r="C316" s="7"/>
      <c r="D316" s="7"/>
      <c r="E316" s="7"/>
      <c r="F316" s="7"/>
      <c r="G316" s="7"/>
      <c r="H316" s="7"/>
      <c r="I316" s="7"/>
      <c r="J316" s="7"/>
      <c r="K316" s="7"/>
      <c r="L316" s="7"/>
      <c r="M316" s="7"/>
      <c r="N316" s="7"/>
    </row>
    <row r="317">
      <c r="A317" s="7"/>
      <c r="B317" s="7"/>
      <c r="C317" s="7"/>
      <c r="D317" s="7"/>
      <c r="E317" s="7"/>
      <c r="F317" s="7"/>
      <c r="G317" s="7"/>
      <c r="H317" s="7"/>
      <c r="I317" s="7"/>
      <c r="J317" s="7"/>
      <c r="K317" s="7"/>
      <c r="L317" s="7"/>
      <c r="M317" s="7"/>
      <c r="N317" s="7"/>
    </row>
    <row r="318">
      <c r="A318" s="7"/>
      <c r="B318" s="7"/>
      <c r="C318" s="7"/>
      <c r="D318" s="7"/>
      <c r="E318" s="7"/>
      <c r="F318" s="7"/>
      <c r="G318" s="7"/>
      <c r="H318" s="7"/>
      <c r="I318" s="7"/>
      <c r="J318" s="7"/>
      <c r="K318" s="7"/>
      <c r="L318" s="7"/>
      <c r="M318" s="7"/>
      <c r="N318" s="7"/>
    </row>
    <row r="319">
      <c r="A319" s="7"/>
      <c r="B319" s="7"/>
      <c r="C319" s="7"/>
      <c r="D319" s="7"/>
      <c r="E319" s="7"/>
      <c r="F319" s="7"/>
      <c r="G319" s="7"/>
      <c r="H319" s="7"/>
      <c r="I319" s="7"/>
      <c r="J319" s="7"/>
      <c r="K319" s="7"/>
      <c r="L319" s="7"/>
      <c r="M319" s="7"/>
      <c r="N319" s="7"/>
    </row>
    <row r="320">
      <c r="A320" s="7"/>
      <c r="B320" s="7"/>
      <c r="C320" s="7"/>
      <c r="D320" s="7"/>
      <c r="E320" s="7"/>
      <c r="F320" s="7"/>
      <c r="G320" s="7"/>
      <c r="H320" s="7"/>
      <c r="I320" s="7"/>
      <c r="J320" s="7"/>
      <c r="K320" s="7"/>
      <c r="L320" s="7"/>
      <c r="M320" s="7"/>
      <c r="N320" s="7"/>
    </row>
    <row r="321">
      <c r="A321" s="7"/>
      <c r="B321" s="7"/>
      <c r="C321" s="7"/>
      <c r="D321" s="7"/>
      <c r="E321" s="7"/>
      <c r="F321" s="7"/>
      <c r="G321" s="7"/>
      <c r="H321" s="7"/>
      <c r="I321" s="7"/>
      <c r="J321" s="7"/>
      <c r="K321" s="7"/>
      <c r="L321" s="7"/>
      <c r="M321" s="7"/>
      <c r="N321" s="7"/>
    </row>
    <row r="322">
      <c r="A322" s="7"/>
      <c r="B322" s="7"/>
      <c r="C322" s="7"/>
      <c r="D322" s="7"/>
      <c r="E322" s="7"/>
      <c r="F322" s="7"/>
      <c r="G322" s="7"/>
      <c r="H322" s="7"/>
      <c r="I322" s="7"/>
      <c r="J322" s="7"/>
      <c r="K322" s="7"/>
      <c r="L322" s="7"/>
      <c r="M322" s="7"/>
      <c r="N322" s="7"/>
    </row>
    <row r="323">
      <c r="A323" s="7"/>
      <c r="B323" s="7"/>
      <c r="C323" s="7"/>
      <c r="D323" s="7"/>
      <c r="E323" s="7"/>
      <c r="F323" s="7"/>
      <c r="G323" s="7"/>
      <c r="H323" s="7"/>
      <c r="I323" s="7"/>
      <c r="J323" s="7"/>
      <c r="K323" s="7"/>
      <c r="L323" s="7"/>
      <c r="M323" s="7"/>
      <c r="N323" s="7"/>
    </row>
    <row r="324">
      <c r="A324" s="7"/>
      <c r="B324" s="7"/>
      <c r="C324" s="7"/>
      <c r="D324" s="7"/>
      <c r="E324" s="7"/>
      <c r="F324" s="7"/>
      <c r="G324" s="7"/>
      <c r="H324" s="7"/>
      <c r="I324" s="7"/>
      <c r="J324" s="7"/>
      <c r="K324" s="7"/>
      <c r="L324" s="7"/>
      <c r="M324" s="7"/>
      <c r="N324" s="7"/>
    </row>
    <row r="325">
      <c r="A325" s="7"/>
      <c r="B325" s="7"/>
      <c r="C325" s="7"/>
      <c r="D325" s="7"/>
      <c r="E325" s="7"/>
      <c r="F325" s="7"/>
      <c r="G325" s="7"/>
      <c r="H325" s="7"/>
      <c r="I325" s="7"/>
      <c r="J325" s="7"/>
      <c r="K325" s="7"/>
      <c r="L325" s="7"/>
      <c r="M325" s="7"/>
      <c r="N325" s="7"/>
    </row>
    <row r="326">
      <c r="A326" s="7"/>
      <c r="B326" s="7"/>
      <c r="C326" s="7"/>
      <c r="D326" s="7"/>
      <c r="E326" s="7"/>
      <c r="F326" s="7"/>
      <c r="G326" s="7"/>
      <c r="H326" s="7"/>
      <c r="I326" s="7"/>
      <c r="J326" s="7"/>
      <c r="K326" s="7"/>
      <c r="L326" s="7"/>
      <c r="M326" s="7"/>
      <c r="N326" s="7"/>
    </row>
    <row r="327">
      <c r="A327" s="7"/>
      <c r="B327" s="7"/>
      <c r="C327" s="7"/>
      <c r="D327" s="7"/>
      <c r="E327" s="7"/>
      <c r="F327" s="7"/>
      <c r="G327" s="7"/>
      <c r="H327" s="7"/>
      <c r="I327" s="7"/>
      <c r="J327" s="7"/>
      <c r="K327" s="7"/>
      <c r="L327" s="7"/>
      <c r="M327" s="7"/>
      <c r="N327" s="7"/>
    </row>
    <row r="328">
      <c r="A328" s="7"/>
      <c r="B328" s="7"/>
      <c r="C328" s="7"/>
      <c r="D328" s="7"/>
      <c r="E328" s="7"/>
      <c r="F328" s="7"/>
      <c r="G328" s="7"/>
      <c r="H328" s="7"/>
      <c r="I328" s="7"/>
      <c r="J328" s="7"/>
      <c r="K328" s="7"/>
      <c r="L328" s="7"/>
      <c r="M328" s="7"/>
      <c r="N328" s="7"/>
    </row>
    <row r="329">
      <c r="A329" s="7"/>
      <c r="B329" s="7"/>
      <c r="C329" s="7"/>
      <c r="D329" s="7"/>
      <c r="E329" s="7"/>
      <c r="F329" s="7"/>
      <c r="G329" s="7"/>
      <c r="H329" s="7"/>
      <c r="I329" s="7"/>
      <c r="J329" s="7"/>
      <c r="K329" s="7"/>
      <c r="L329" s="7"/>
      <c r="M329" s="7"/>
      <c r="N329" s="7"/>
    </row>
    <row r="330">
      <c r="A330" s="7"/>
      <c r="B330" s="7"/>
      <c r="C330" s="7"/>
      <c r="D330" s="7"/>
      <c r="E330" s="7"/>
      <c r="F330" s="7"/>
      <c r="G330" s="7"/>
      <c r="H330" s="7"/>
      <c r="I330" s="7"/>
      <c r="J330" s="7"/>
      <c r="K330" s="7"/>
      <c r="L330" s="7"/>
      <c r="M330" s="7"/>
      <c r="N330" s="7"/>
    </row>
    <row r="331">
      <c r="A331" s="7"/>
      <c r="B331" s="7"/>
      <c r="C331" s="7"/>
      <c r="D331" s="7"/>
      <c r="E331" s="7"/>
      <c r="F331" s="7"/>
      <c r="G331" s="7"/>
      <c r="H331" s="7"/>
      <c r="I331" s="7"/>
      <c r="J331" s="7"/>
      <c r="K331" s="7"/>
      <c r="L331" s="7"/>
      <c r="M331" s="7"/>
      <c r="N331" s="7"/>
    </row>
    <row r="332">
      <c r="A332" s="7"/>
      <c r="B332" s="7"/>
      <c r="C332" s="7"/>
      <c r="D332" s="7"/>
      <c r="E332" s="7"/>
      <c r="F332" s="7"/>
      <c r="G332" s="7"/>
      <c r="H332" s="7"/>
      <c r="I332" s="7"/>
      <c r="J332" s="7"/>
      <c r="K332" s="7"/>
      <c r="L332" s="7"/>
      <c r="M332" s="7"/>
      <c r="N332" s="7"/>
    </row>
    <row r="333">
      <c r="A333" s="7"/>
      <c r="B333" s="7"/>
      <c r="C333" s="7"/>
      <c r="D333" s="7"/>
      <c r="E333" s="7"/>
      <c r="F333" s="7"/>
      <c r="G333" s="7"/>
      <c r="H333" s="7"/>
      <c r="I333" s="7"/>
      <c r="J333" s="7"/>
      <c r="K333" s="7"/>
      <c r="L333" s="7"/>
      <c r="M333" s="7"/>
      <c r="N333" s="7"/>
    </row>
    <row r="334">
      <c r="A334" s="7"/>
      <c r="B334" s="7"/>
      <c r="C334" s="7"/>
      <c r="D334" s="7"/>
      <c r="E334" s="7"/>
      <c r="F334" s="7"/>
      <c r="G334" s="7"/>
      <c r="H334" s="7"/>
      <c r="I334" s="7"/>
      <c r="J334" s="7"/>
      <c r="K334" s="7"/>
      <c r="L334" s="7"/>
      <c r="M334" s="7"/>
      <c r="N334" s="7"/>
    </row>
    <row r="335">
      <c r="A335" s="7"/>
      <c r="B335" s="7"/>
      <c r="C335" s="7"/>
      <c r="D335" s="7"/>
      <c r="E335" s="7"/>
      <c r="F335" s="7"/>
      <c r="G335" s="7"/>
      <c r="H335" s="7"/>
      <c r="I335" s="7"/>
      <c r="J335" s="7"/>
      <c r="K335" s="7"/>
      <c r="L335" s="7"/>
      <c r="M335" s="7"/>
      <c r="N335" s="7"/>
    </row>
    <row r="336">
      <c r="A336" s="7"/>
      <c r="B336" s="7"/>
      <c r="C336" s="7"/>
      <c r="D336" s="7"/>
      <c r="E336" s="7"/>
      <c r="F336" s="7"/>
      <c r="G336" s="7"/>
      <c r="H336" s="7"/>
      <c r="I336" s="7"/>
      <c r="J336" s="7"/>
      <c r="K336" s="7"/>
      <c r="L336" s="7"/>
      <c r="M336" s="7"/>
      <c r="N336" s="7"/>
    </row>
    <row r="337">
      <c r="A337" s="7"/>
      <c r="B337" s="7"/>
      <c r="C337" s="7"/>
      <c r="D337" s="7"/>
      <c r="E337" s="7"/>
      <c r="F337" s="7"/>
      <c r="G337" s="7"/>
      <c r="H337" s="7"/>
      <c r="I337" s="7"/>
      <c r="J337" s="7"/>
      <c r="K337" s="7"/>
      <c r="L337" s="7"/>
      <c r="M337" s="7"/>
      <c r="N337" s="7"/>
    </row>
    <row r="338">
      <c r="A338" s="7"/>
      <c r="B338" s="7"/>
      <c r="C338" s="7"/>
      <c r="D338" s="7"/>
      <c r="E338" s="7"/>
      <c r="F338" s="7"/>
      <c r="G338" s="7"/>
      <c r="H338" s="7"/>
      <c r="I338" s="7"/>
      <c r="J338" s="7"/>
      <c r="K338" s="7"/>
      <c r="L338" s="7"/>
      <c r="M338" s="7"/>
      <c r="N338" s="7"/>
    </row>
    <row r="339">
      <c r="A339" s="7"/>
      <c r="B339" s="7"/>
      <c r="C339" s="7"/>
      <c r="D339" s="7"/>
      <c r="E339" s="7"/>
      <c r="F339" s="7"/>
      <c r="G339" s="7"/>
      <c r="H339" s="7"/>
      <c r="I339" s="7"/>
      <c r="J339" s="7"/>
      <c r="K339" s="7"/>
      <c r="L339" s="7"/>
      <c r="M339" s="7"/>
      <c r="N339" s="7"/>
    </row>
    <row r="340">
      <c r="A340" s="7"/>
      <c r="B340" s="7"/>
      <c r="C340" s="7"/>
      <c r="D340" s="7"/>
      <c r="E340" s="7"/>
      <c r="F340" s="7"/>
      <c r="G340" s="7"/>
      <c r="H340" s="7"/>
      <c r="I340" s="7"/>
      <c r="J340" s="7"/>
      <c r="K340" s="7"/>
      <c r="L340" s="7"/>
      <c r="M340" s="7"/>
      <c r="N340" s="7"/>
    </row>
    <row r="341">
      <c r="A341" s="7"/>
      <c r="B341" s="7"/>
      <c r="C341" s="7"/>
      <c r="D341" s="7"/>
      <c r="E341" s="7"/>
      <c r="F341" s="7"/>
      <c r="G341" s="7"/>
      <c r="H341" s="7"/>
      <c r="I341" s="7"/>
      <c r="J341" s="7"/>
      <c r="K341" s="7"/>
      <c r="L341" s="7"/>
      <c r="M341" s="7"/>
      <c r="N341" s="7"/>
    </row>
    <row r="342">
      <c r="A342" s="7"/>
      <c r="B342" s="7"/>
      <c r="C342" s="7"/>
      <c r="D342" s="7"/>
      <c r="E342" s="7"/>
      <c r="F342" s="7"/>
      <c r="G342" s="7"/>
      <c r="H342" s="7"/>
      <c r="I342" s="7"/>
      <c r="J342" s="7"/>
      <c r="K342" s="7"/>
      <c r="L342" s="7"/>
      <c r="M342" s="7"/>
      <c r="N342" s="7"/>
    </row>
    <row r="343">
      <c r="A343" s="7"/>
      <c r="B343" s="7"/>
      <c r="C343" s="7"/>
      <c r="D343" s="7"/>
      <c r="E343" s="7"/>
      <c r="F343" s="7"/>
      <c r="G343" s="7"/>
      <c r="H343" s="7"/>
      <c r="I343" s="7"/>
      <c r="J343" s="7"/>
      <c r="K343" s="7"/>
      <c r="L343" s="7"/>
      <c r="M343" s="7"/>
      <c r="N343" s="7"/>
    </row>
    <row r="344">
      <c r="A344" s="7"/>
      <c r="B344" s="7"/>
      <c r="C344" s="7"/>
      <c r="D344" s="7"/>
      <c r="E344" s="7"/>
      <c r="F344" s="7"/>
      <c r="G344" s="7"/>
      <c r="H344" s="7"/>
      <c r="I344" s="7"/>
      <c r="J344" s="7"/>
      <c r="K344" s="7"/>
      <c r="L344" s="7"/>
      <c r="M344" s="7"/>
      <c r="N344" s="7"/>
    </row>
    <row r="345">
      <c r="A345" s="7"/>
      <c r="B345" s="7"/>
      <c r="C345" s="7"/>
      <c r="D345" s="7"/>
      <c r="E345" s="7"/>
      <c r="F345" s="7"/>
      <c r="G345" s="7"/>
      <c r="H345" s="7"/>
      <c r="I345" s="7"/>
      <c r="J345" s="7"/>
      <c r="K345" s="7"/>
      <c r="L345" s="7"/>
      <c r="M345" s="7"/>
      <c r="N345" s="7"/>
    </row>
    <row r="346">
      <c r="A346" s="7"/>
      <c r="B346" s="7"/>
      <c r="C346" s="7"/>
      <c r="D346" s="7"/>
      <c r="E346" s="7"/>
      <c r="F346" s="7"/>
      <c r="G346" s="7"/>
      <c r="H346" s="7"/>
      <c r="I346" s="7"/>
      <c r="J346" s="7"/>
      <c r="K346" s="7"/>
      <c r="L346" s="7"/>
      <c r="M346" s="7"/>
      <c r="N346" s="7"/>
    </row>
    <row r="347">
      <c r="A347" s="7"/>
      <c r="B347" s="7"/>
      <c r="C347" s="7"/>
      <c r="D347" s="7"/>
      <c r="E347" s="7"/>
      <c r="F347" s="7"/>
      <c r="G347" s="7"/>
      <c r="H347" s="7"/>
      <c r="I347" s="7"/>
      <c r="J347" s="7"/>
      <c r="K347" s="7"/>
      <c r="L347" s="7"/>
      <c r="M347" s="7"/>
      <c r="N347" s="7"/>
    </row>
    <row r="348">
      <c r="A348" s="7"/>
      <c r="B348" s="7"/>
      <c r="C348" s="7"/>
      <c r="D348" s="7"/>
      <c r="E348" s="7"/>
      <c r="F348" s="7"/>
      <c r="G348" s="7"/>
      <c r="H348" s="7"/>
      <c r="I348" s="7"/>
      <c r="J348" s="7"/>
      <c r="K348" s="7"/>
      <c r="L348" s="7"/>
      <c r="M348" s="7"/>
      <c r="N348" s="7"/>
    </row>
    <row r="349">
      <c r="A349" s="7"/>
      <c r="B349" s="7"/>
      <c r="C349" s="7"/>
      <c r="D349" s="7"/>
      <c r="E349" s="7"/>
      <c r="F349" s="7"/>
      <c r="G349" s="7"/>
      <c r="H349" s="7"/>
      <c r="I349" s="7"/>
      <c r="J349" s="7"/>
      <c r="K349" s="7"/>
      <c r="L349" s="7"/>
      <c r="M349" s="7"/>
      <c r="N349" s="7"/>
    </row>
    <row r="350">
      <c r="A350" s="7"/>
      <c r="B350" s="7"/>
      <c r="C350" s="7"/>
      <c r="D350" s="7"/>
      <c r="E350" s="7"/>
      <c r="F350" s="7"/>
      <c r="G350" s="7"/>
      <c r="H350" s="7"/>
      <c r="I350" s="7"/>
      <c r="J350" s="7"/>
      <c r="K350" s="7"/>
      <c r="L350" s="7"/>
      <c r="M350" s="7"/>
      <c r="N350" s="7"/>
    </row>
    <row r="351">
      <c r="A351" s="7"/>
      <c r="B351" s="7"/>
      <c r="C351" s="7"/>
      <c r="D351" s="7"/>
      <c r="E351" s="7"/>
      <c r="F351" s="7"/>
      <c r="G351" s="7"/>
      <c r="H351" s="7"/>
      <c r="I351" s="7"/>
      <c r="J351" s="7"/>
      <c r="K351" s="7"/>
      <c r="L351" s="7"/>
      <c r="M351" s="7"/>
      <c r="N351" s="7"/>
    </row>
    <row r="352">
      <c r="A352" s="7"/>
      <c r="B352" s="7"/>
      <c r="C352" s="7"/>
      <c r="D352" s="7"/>
      <c r="E352" s="7"/>
      <c r="F352" s="7"/>
      <c r="G352" s="7"/>
      <c r="H352" s="7"/>
      <c r="I352" s="7"/>
      <c r="J352" s="7"/>
      <c r="K352" s="7"/>
      <c r="L352" s="7"/>
      <c r="M352" s="7"/>
      <c r="N352" s="7"/>
    </row>
    <row r="353">
      <c r="A353" s="7"/>
      <c r="B353" s="7"/>
      <c r="C353" s="7"/>
      <c r="D353" s="7"/>
      <c r="E353" s="7"/>
      <c r="F353" s="7"/>
      <c r="G353" s="7"/>
      <c r="H353" s="7"/>
      <c r="I353" s="7"/>
      <c r="J353" s="7"/>
      <c r="K353" s="7"/>
      <c r="L353" s="7"/>
      <c r="M353" s="7"/>
      <c r="N353" s="7"/>
    </row>
    <row r="354">
      <c r="A354" s="7"/>
      <c r="B354" s="7"/>
      <c r="C354" s="7"/>
      <c r="D354" s="7"/>
      <c r="E354" s="7"/>
      <c r="F354" s="7"/>
      <c r="G354" s="7"/>
      <c r="H354" s="7"/>
      <c r="I354" s="7"/>
      <c r="J354" s="7"/>
      <c r="K354" s="7"/>
      <c r="L354" s="7"/>
      <c r="M354" s="7"/>
      <c r="N354" s="7"/>
    </row>
    <row r="355">
      <c r="A355" s="7"/>
      <c r="B355" s="7"/>
      <c r="C355" s="7"/>
      <c r="D355" s="7"/>
      <c r="E355" s="7"/>
      <c r="F355" s="7"/>
      <c r="G355" s="7"/>
      <c r="H355" s="7"/>
      <c r="I355" s="7"/>
      <c r="J355" s="7"/>
      <c r="K355" s="7"/>
      <c r="L355" s="7"/>
      <c r="M355" s="7"/>
      <c r="N355" s="7"/>
    </row>
    <row r="356">
      <c r="A356" s="7"/>
      <c r="B356" s="7"/>
      <c r="C356" s="7"/>
      <c r="D356" s="7"/>
      <c r="E356" s="7"/>
      <c r="F356" s="7"/>
      <c r="G356" s="7"/>
      <c r="H356" s="7"/>
      <c r="I356" s="7"/>
      <c r="J356" s="7"/>
      <c r="K356" s="7"/>
      <c r="L356" s="7"/>
      <c r="M356" s="7"/>
      <c r="N356" s="7"/>
    </row>
    <row r="357">
      <c r="A357" s="7"/>
      <c r="B357" s="7"/>
      <c r="C357" s="7"/>
      <c r="D357" s="7"/>
      <c r="E357" s="7"/>
      <c r="F357" s="7"/>
      <c r="G357" s="7"/>
      <c r="H357" s="7"/>
      <c r="I357" s="7"/>
      <c r="J357" s="7"/>
      <c r="K357" s="7"/>
      <c r="L357" s="7"/>
      <c r="M357" s="7"/>
      <c r="N357" s="7"/>
    </row>
    <row r="358">
      <c r="A358" s="7"/>
      <c r="B358" s="7"/>
      <c r="C358" s="7"/>
      <c r="D358" s="7"/>
      <c r="E358" s="7"/>
      <c r="F358" s="7"/>
      <c r="G358" s="7"/>
      <c r="H358" s="7"/>
      <c r="I358" s="7"/>
      <c r="J358" s="7"/>
      <c r="K358" s="7"/>
      <c r="L358" s="7"/>
      <c r="M358" s="7"/>
      <c r="N358" s="7"/>
    </row>
    <row r="359">
      <c r="A359" s="7"/>
      <c r="B359" s="7"/>
      <c r="C359" s="7"/>
      <c r="D359" s="7"/>
      <c r="E359" s="7"/>
      <c r="F359" s="7"/>
      <c r="G359" s="7"/>
      <c r="H359" s="7"/>
      <c r="I359" s="7"/>
      <c r="J359" s="7"/>
      <c r="K359" s="7"/>
      <c r="L359" s="7"/>
      <c r="M359" s="7"/>
      <c r="N359" s="7"/>
    </row>
    <row r="360">
      <c r="A360" s="7"/>
      <c r="B360" s="7"/>
      <c r="C360" s="7"/>
      <c r="D360" s="7"/>
      <c r="E360" s="7"/>
      <c r="F360" s="7"/>
      <c r="G360" s="7"/>
      <c r="H360" s="7"/>
      <c r="I360" s="7"/>
      <c r="J360" s="7"/>
      <c r="K360" s="7"/>
      <c r="L360" s="7"/>
      <c r="M360" s="7"/>
      <c r="N360" s="7"/>
    </row>
    <row r="361">
      <c r="A361" s="7"/>
      <c r="B361" s="7"/>
      <c r="C361" s="7"/>
      <c r="D361" s="7"/>
      <c r="E361" s="7"/>
      <c r="F361" s="7"/>
      <c r="G361" s="7"/>
      <c r="H361" s="7"/>
      <c r="I361" s="7"/>
      <c r="J361" s="7"/>
      <c r="K361" s="7"/>
      <c r="L361" s="7"/>
      <c r="M361" s="7"/>
      <c r="N361" s="7"/>
    </row>
    <row r="362">
      <c r="A362" s="7"/>
      <c r="B362" s="7"/>
      <c r="C362" s="7"/>
      <c r="D362" s="7"/>
      <c r="E362" s="7"/>
      <c r="F362" s="7"/>
      <c r="G362" s="7"/>
      <c r="H362" s="7"/>
      <c r="I362" s="7"/>
      <c r="J362" s="7"/>
      <c r="K362" s="7"/>
      <c r="L362" s="7"/>
      <c r="M362" s="7"/>
      <c r="N362" s="7"/>
    </row>
    <row r="363">
      <c r="A363" s="7"/>
      <c r="B363" s="7"/>
      <c r="C363" s="7"/>
      <c r="D363" s="7"/>
      <c r="E363" s="7"/>
      <c r="F363" s="7"/>
      <c r="G363" s="7"/>
      <c r="H363" s="7"/>
      <c r="I363" s="7"/>
      <c r="J363" s="7"/>
      <c r="K363" s="7"/>
      <c r="L363" s="7"/>
      <c r="M363" s="7"/>
      <c r="N363" s="7"/>
    </row>
    <row r="364">
      <c r="A364" s="7"/>
      <c r="B364" s="7"/>
      <c r="C364" s="7"/>
      <c r="D364" s="7"/>
      <c r="E364" s="7"/>
      <c r="F364" s="7"/>
      <c r="G364" s="7"/>
      <c r="H364" s="7"/>
      <c r="I364" s="7"/>
      <c r="J364" s="7"/>
      <c r="K364" s="7"/>
      <c r="L364" s="7"/>
      <c r="M364" s="7"/>
      <c r="N364" s="7"/>
    </row>
    <row r="365">
      <c r="A365" s="7"/>
      <c r="B365" s="7"/>
      <c r="C365" s="7"/>
      <c r="D365" s="7"/>
      <c r="E365" s="7"/>
      <c r="F365" s="7"/>
      <c r="G365" s="7"/>
      <c r="H365" s="7"/>
      <c r="I365" s="7"/>
      <c r="J365" s="7"/>
      <c r="K365" s="7"/>
      <c r="L365" s="7"/>
      <c r="M365" s="7"/>
      <c r="N365" s="7"/>
    </row>
    <row r="366">
      <c r="A366" s="7"/>
      <c r="B366" s="7"/>
      <c r="C366" s="7"/>
      <c r="D366" s="7"/>
      <c r="E366" s="7"/>
      <c r="F366" s="7"/>
      <c r="G366" s="7"/>
      <c r="H366" s="7"/>
      <c r="I366" s="7"/>
      <c r="J366" s="7"/>
      <c r="K366" s="7"/>
      <c r="L366" s="7"/>
      <c r="M366" s="7"/>
      <c r="N366" s="7"/>
    </row>
    <row r="367">
      <c r="A367" s="7"/>
      <c r="B367" s="7"/>
      <c r="C367" s="7"/>
      <c r="D367" s="7"/>
      <c r="E367" s="7"/>
      <c r="F367" s="7"/>
      <c r="G367" s="7"/>
      <c r="H367" s="7"/>
      <c r="I367" s="7"/>
      <c r="J367" s="7"/>
      <c r="K367" s="7"/>
      <c r="L367" s="7"/>
      <c r="M367" s="7"/>
      <c r="N367" s="7"/>
    </row>
    <row r="368">
      <c r="A368" s="7"/>
      <c r="B368" s="7"/>
      <c r="C368" s="7"/>
      <c r="D368" s="7"/>
      <c r="E368" s="7"/>
      <c r="F368" s="7"/>
      <c r="G368" s="7"/>
      <c r="H368" s="7"/>
      <c r="I368" s="7"/>
      <c r="J368" s="7"/>
      <c r="K368" s="7"/>
      <c r="L368" s="7"/>
      <c r="M368" s="7"/>
      <c r="N368" s="7"/>
    </row>
    <row r="369">
      <c r="A369" s="7"/>
      <c r="B369" s="7"/>
      <c r="C369" s="7"/>
      <c r="D369" s="7"/>
      <c r="E369" s="7"/>
      <c r="F369" s="7"/>
      <c r="G369" s="7"/>
      <c r="H369" s="7"/>
      <c r="I369" s="7"/>
      <c r="J369" s="7"/>
      <c r="K369" s="7"/>
      <c r="L369" s="7"/>
      <c r="M369" s="7"/>
      <c r="N369" s="7"/>
    </row>
    <row r="370">
      <c r="A370" s="7"/>
      <c r="B370" s="7"/>
      <c r="C370" s="7"/>
      <c r="D370" s="7"/>
      <c r="E370" s="7"/>
      <c r="F370" s="7"/>
      <c r="G370" s="7"/>
      <c r="H370" s="7"/>
      <c r="I370" s="7"/>
      <c r="J370" s="7"/>
      <c r="K370" s="7"/>
      <c r="L370" s="7"/>
      <c r="M370" s="7"/>
      <c r="N370" s="7"/>
    </row>
    <row r="371">
      <c r="A371" s="7"/>
      <c r="B371" s="7"/>
      <c r="C371" s="7"/>
      <c r="D371" s="7"/>
      <c r="E371" s="7"/>
      <c r="F371" s="7"/>
      <c r="G371" s="7"/>
      <c r="H371" s="7"/>
      <c r="I371" s="7"/>
      <c r="J371" s="7"/>
      <c r="K371" s="7"/>
      <c r="L371" s="7"/>
      <c r="M371" s="7"/>
      <c r="N371" s="7"/>
    </row>
    <row r="372">
      <c r="A372" s="7"/>
      <c r="B372" s="7"/>
      <c r="C372" s="7"/>
      <c r="D372" s="7"/>
      <c r="E372" s="7"/>
      <c r="F372" s="7"/>
      <c r="G372" s="7"/>
      <c r="H372" s="7"/>
      <c r="I372" s="7"/>
      <c r="J372" s="7"/>
      <c r="K372" s="7"/>
      <c r="L372" s="7"/>
      <c r="M372" s="7"/>
      <c r="N372" s="7"/>
    </row>
    <row r="373">
      <c r="A373" s="7"/>
      <c r="B373" s="7"/>
      <c r="C373" s="7"/>
      <c r="D373" s="7"/>
      <c r="E373" s="7"/>
      <c r="F373" s="7"/>
      <c r="G373" s="7"/>
      <c r="H373" s="7"/>
      <c r="I373" s="7"/>
      <c r="J373" s="7"/>
      <c r="K373" s="7"/>
      <c r="L373" s="7"/>
      <c r="M373" s="7"/>
      <c r="N373" s="7"/>
    </row>
    <row r="374">
      <c r="A374" s="7"/>
      <c r="B374" s="7"/>
      <c r="C374" s="7"/>
      <c r="D374" s="7"/>
      <c r="E374" s="7"/>
      <c r="F374" s="7"/>
      <c r="G374" s="7"/>
      <c r="H374" s="7"/>
      <c r="I374" s="7"/>
      <c r="J374" s="7"/>
      <c r="K374" s="7"/>
      <c r="L374" s="7"/>
      <c r="M374" s="7"/>
      <c r="N374" s="7"/>
    </row>
    <row r="375">
      <c r="A375" s="7"/>
      <c r="B375" s="7"/>
      <c r="C375" s="7"/>
      <c r="D375" s="7"/>
      <c r="E375" s="7"/>
      <c r="F375" s="7"/>
      <c r="G375" s="7"/>
      <c r="H375" s="7"/>
      <c r="I375" s="7"/>
      <c r="J375" s="7"/>
      <c r="K375" s="7"/>
      <c r="L375" s="7"/>
      <c r="M375" s="7"/>
      <c r="N375" s="7"/>
    </row>
    <row r="376">
      <c r="A376" s="7"/>
      <c r="B376" s="7"/>
      <c r="C376" s="7"/>
      <c r="D376" s="7"/>
      <c r="E376" s="7"/>
      <c r="F376" s="7"/>
      <c r="G376" s="7"/>
      <c r="H376" s="7"/>
      <c r="I376" s="7"/>
      <c r="J376" s="7"/>
      <c r="K376" s="7"/>
      <c r="L376" s="7"/>
      <c r="M376" s="7"/>
      <c r="N376" s="7"/>
    </row>
    <row r="377">
      <c r="A377" s="7"/>
      <c r="B377" s="7"/>
      <c r="C377" s="7"/>
      <c r="D377" s="7"/>
      <c r="E377" s="7"/>
      <c r="F377" s="7"/>
      <c r="G377" s="7"/>
      <c r="H377" s="7"/>
      <c r="I377" s="7"/>
      <c r="J377" s="7"/>
      <c r="K377" s="7"/>
      <c r="L377" s="7"/>
      <c r="M377" s="7"/>
      <c r="N377" s="7"/>
    </row>
    <row r="378">
      <c r="A378" s="7"/>
      <c r="B378" s="7"/>
      <c r="C378" s="7"/>
      <c r="D378" s="7"/>
      <c r="E378" s="7"/>
      <c r="F378" s="7"/>
      <c r="G378" s="7"/>
      <c r="H378" s="7"/>
      <c r="I378" s="7"/>
      <c r="J378" s="7"/>
      <c r="K378" s="7"/>
      <c r="L378" s="7"/>
      <c r="M378" s="7"/>
      <c r="N378" s="7"/>
    </row>
    <row r="379">
      <c r="A379" s="7"/>
      <c r="B379" s="7"/>
      <c r="C379" s="7"/>
      <c r="D379" s="7"/>
      <c r="E379" s="7"/>
      <c r="F379" s="7"/>
      <c r="G379" s="7"/>
      <c r="H379" s="7"/>
      <c r="I379" s="7"/>
      <c r="J379" s="7"/>
      <c r="K379" s="7"/>
      <c r="L379" s="7"/>
      <c r="M379" s="7"/>
      <c r="N379" s="7"/>
    </row>
    <row r="380">
      <c r="A380" s="7"/>
      <c r="B380" s="7"/>
      <c r="C380" s="7"/>
      <c r="D380" s="7"/>
      <c r="E380" s="7"/>
      <c r="F380" s="7"/>
      <c r="G380" s="7"/>
      <c r="H380" s="7"/>
      <c r="I380" s="7"/>
      <c r="J380" s="7"/>
      <c r="K380" s="7"/>
      <c r="L380" s="7"/>
      <c r="M380" s="7"/>
      <c r="N380" s="7"/>
    </row>
    <row r="381">
      <c r="A381" s="7"/>
      <c r="B381" s="7"/>
      <c r="C381" s="7"/>
      <c r="D381" s="7"/>
      <c r="E381" s="7"/>
      <c r="F381" s="7"/>
      <c r="G381" s="7"/>
      <c r="H381" s="7"/>
      <c r="I381" s="7"/>
      <c r="J381" s="7"/>
      <c r="K381" s="7"/>
      <c r="L381" s="7"/>
      <c r="M381" s="7"/>
      <c r="N381" s="7"/>
    </row>
    <row r="382">
      <c r="A382" s="7"/>
      <c r="B382" s="7"/>
      <c r="C382" s="7"/>
      <c r="D382" s="7"/>
      <c r="E382" s="7"/>
      <c r="F382" s="7"/>
      <c r="G382" s="7"/>
      <c r="H382" s="7"/>
      <c r="I382" s="7"/>
      <c r="J382" s="7"/>
      <c r="K382" s="7"/>
      <c r="L382" s="7"/>
      <c r="M382" s="7"/>
      <c r="N382" s="7"/>
    </row>
    <row r="383">
      <c r="A383" s="7"/>
      <c r="B383" s="7"/>
      <c r="C383" s="7"/>
      <c r="D383" s="7"/>
      <c r="E383" s="7"/>
      <c r="F383" s="7"/>
      <c r="G383" s="7"/>
      <c r="H383" s="7"/>
      <c r="I383" s="7"/>
      <c r="J383" s="7"/>
      <c r="K383" s="7"/>
      <c r="L383" s="7"/>
      <c r="M383" s="7"/>
      <c r="N383" s="7"/>
    </row>
    <row r="384">
      <c r="A384" s="7"/>
      <c r="B384" s="7"/>
      <c r="C384" s="7"/>
      <c r="D384" s="7"/>
      <c r="E384" s="7"/>
      <c r="F384" s="7"/>
      <c r="G384" s="7"/>
      <c r="H384" s="7"/>
      <c r="I384" s="7"/>
      <c r="J384" s="7"/>
      <c r="K384" s="7"/>
      <c r="L384" s="7"/>
      <c r="M384" s="7"/>
      <c r="N384" s="7"/>
    </row>
    <row r="385">
      <c r="A385" s="7"/>
      <c r="B385" s="7"/>
      <c r="C385" s="7"/>
      <c r="D385" s="7"/>
      <c r="E385" s="7"/>
      <c r="F385" s="7"/>
      <c r="G385" s="7"/>
      <c r="H385" s="7"/>
      <c r="I385" s="7"/>
      <c r="J385" s="7"/>
      <c r="K385" s="7"/>
      <c r="L385" s="7"/>
      <c r="M385" s="7"/>
      <c r="N385" s="7"/>
    </row>
    <row r="386">
      <c r="A386" s="7"/>
      <c r="B386" s="7"/>
      <c r="C386" s="7"/>
      <c r="D386" s="7"/>
      <c r="E386" s="7"/>
      <c r="F386" s="7"/>
      <c r="G386" s="7"/>
      <c r="H386" s="7"/>
      <c r="I386" s="7"/>
      <c r="J386" s="7"/>
      <c r="K386" s="7"/>
      <c r="L386" s="7"/>
      <c r="M386" s="7"/>
      <c r="N386" s="7"/>
    </row>
    <row r="387">
      <c r="A387" s="7"/>
      <c r="B387" s="7"/>
      <c r="C387" s="7"/>
      <c r="D387" s="7"/>
      <c r="E387" s="7"/>
      <c r="F387" s="7"/>
      <c r="G387" s="7"/>
      <c r="H387" s="7"/>
      <c r="I387" s="7"/>
      <c r="J387" s="7"/>
      <c r="K387" s="7"/>
      <c r="L387" s="7"/>
      <c r="M387" s="7"/>
      <c r="N387" s="7"/>
    </row>
    <row r="388">
      <c r="A388" s="7"/>
      <c r="B388" s="7"/>
      <c r="C388" s="7"/>
      <c r="D388" s="7"/>
      <c r="E388" s="7"/>
      <c r="F388" s="7"/>
      <c r="G388" s="7"/>
      <c r="H388" s="7"/>
      <c r="I388" s="7"/>
      <c r="J388" s="7"/>
      <c r="K388" s="7"/>
      <c r="L388" s="7"/>
      <c r="M388" s="7"/>
      <c r="N388" s="7"/>
    </row>
    <row r="389">
      <c r="A389" s="7"/>
      <c r="B389" s="7"/>
      <c r="C389" s="7"/>
      <c r="D389" s="7"/>
      <c r="E389" s="7"/>
      <c r="F389" s="7"/>
      <c r="G389" s="7"/>
      <c r="H389" s="7"/>
      <c r="I389" s="7"/>
      <c r="J389" s="7"/>
      <c r="K389" s="7"/>
      <c r="L389" s="7"/>
      <c r="M389" s="7"/>
      <c r="N389" s="7"/>
    </row>
    <row r="390">
      <c r="A390" s="7"/>
      <c r="B390" s="7"/>
      <c r="C390" s="7"/>
      <c r="D390" s="7"/>
      <c r="E390" s="7"/>
      <c r="F390" s="7"/>
      <c r="G390" s="7"/>
      <c r="H390" s="7"/>
      <c r="I390" s="7"/>
      <c r="J390" s="7"/>
      <c r="K390" s="7"/>
      <c r="L390" s="7"/>
      <c r="M390" s="7"/>
      <c r="N390" s="7"/>
    </row>
    <row r="391">
      <c r="A391" s="7"/>
      <c r="B391" s="7"/>
      <c r="C391" s="7"/>
      <c r="D391" s="7"/>
      <c r="E391" s="7"/>
      <c r="F391" s="7"/>
      <c r="G391" s="7"/>
      <c r="H391" s="7"/>
      <c r="I391" s="7"/>
      <c r="J391" s="7"/>
      <c r="K391" s="7"/>
      <c r="L391" s="7"/>
      <c r="M391" s="7"/>
      <c r="N391" s="7"/>
    </row>
    <row r="392">
      <c r="A392" s="7"/>
      <c r="B392" s="7"/>
      <c r="C392" s="7"/>
      <c r="D392" s="7"/>
      <c r="E392" s="7"/>
      <c r="F392" s="7"/>
      <c r="G392" s="7"/>
      <c r="H392" s="7"/>
      <c r="I392" s="7"/>
      <c r="J392" s="7"/>
      <c r="K392" s="7"/>
      <c r="L392" s="7"/>
      <c r="M392" s="7"/>
      <c r="N392" s="7"/>
    </row>
    <row r="393">
      <c r="A393" s="7"/>
      <c r="B393" s="7"/>
      <c r="C393" s="7"/>
      <c r="D393" s="7"/>
      <c r="E393" s="7"/>
      <c r="F393" s="7"/>
      <c r="G393" s="7"/>
      <c r="H393" s="7"/>
      <c r="I393" s="7"/>
      <c r="J393" s="7"/>
      <c r="K393" s="7"/>
      <c r="L393" s="7"/>
      <c r="M393" s="7"/>
      <c r="N393" s="7"/>
    </row>
    <row r="394">
      <c r="A394" s="7"/>
      <c r="B394" s="7"/>
      <c r="C394" s="7"/>
      <c r="D394" s="7"/>
      <c r="E394" s="7"/>
      <c r="F394" s="7"/>
      <c r="G394" s="7"/>
      <c r="H394" s="7"/>
      <c r="I394" s="7"/>
      <c r="J394" s="7"/>
      <c r="K394" s="7"/>
      <c r="L394" s="7"/>
      <c r="M394" s="7"/>
      <c r="N394" s="7"/>
    </row>
    <row r="395">
      <c r="A395" s="7"/>
      <c r="B395" s="7"/>
      <c r="C395" s="7"/>
      <c r="D395" s="7"/>
      <c r="E395" s="7"/>
      <c r="F395" s="7"/>
      <c r="G395" s="7"/>
      <c r="H395" s="7"/>
      <c r="I395" s="7"/>
      <c r="J395" s="7"/>
      <c r="K395" s="7"/>
      <c r="L395" s="7"/>
      <c r="M395" s="7"/>
      <c r="N395" s="7"/>
    </row>
    <row r="396">
      <c r="A396" s="7"/>
      <c r="B396" s="7"/>
      <c r="C396" s="7"/>
      <c r="D396" s="7"/>
      <c r="E396" s="7"/>
      <c r="F396" s="7"/>
      <c r="G396" s="7"/>
      <c r="H396" s="7"/>
      <c r="I396" s="7"/>
      <c r="J396" s="7"/>
      <c r="K396" s="7"/>
      <c r="L396" s="7"/>
      <c r="M396" s="7"/>
      <c r="N396" s="7"/>
    </row>
    <row r="397">
      <c r="A397" s="7"/>
      <c r="B397" s="7"/>
      <c r="C397" s="7"/>
      <c r="D397" s="7"/>
      <c r="E397" s="7"/>
      <c r="F397" s="7"/>
      <c r="G397" s="7"/>
      <c r="H397" s="7"/>
      <c r="I397" s="7"/>
      <c r="J397" s="7"/>
      <c r="K397" s="7"/>
      <c r="L397" s="7"/>
      <c r="M397" s="7"/>
      <c r="N397" s="7"/>
    </row>
    <row r="398">
      <c r="A398" s="7"/>
      <c r="B398" s="7"/>
      <c r="C398" s="7"/>
      <c r="D398" s="7"/>
      <c r="E398" s="7"/>
      <c r="F398" s="7"/>
      <c r="G398" s="7"/>
      <c r="H398" s="7"/>
      <c r="I398" s="7"/>
      <c r="J398" s="7"/>
      <c r="K398" s="7"/>
      <c r="L398" s="7"/>
      <c r="M398" s="7"/>
      <c r="N398" s="7"/>
    </row>
    <row r="399">
      <c r="A399" s="7"/>
      <c r="B399" s="7"/>
      <c r="C399" s="7"/>
      <c r="D399" s="7"/>
      <c r="E399" s="7"/>
      <c r="F399" s="7"/>
      <c r="G399" s="7"/>
      <c r="H399" s="7"/>
      <c r="I399" s="7"/>
      <c r="J399" s="7"/>
      <c r="K399" s="7"/>
      <c r="L399" s="7"/>
      <c r="M399" s="7"/>
      <c r="N399" s="7"/>
    </row>
    <row r="400">
      <c r="A400" s="7"/>
      <c r="B400" s="7"/>
      <c r="C400" s="7"/>
      <c r="D400" s="7"/>
      <c r="E400" s="7"/>
      <c r="F400" s="7"/>
      <c r="G400" s="7"/>
      <c r="H400" s="7"/>
      <c r="I400" s="7"/>
      <c r="J400" s="7"/>
      <c r="K400" s="7"/>
      <c r="L400" s="7"/>
      <c r="M400" s="7"/>
      <c r="N400" s="7"/>
    </row>
    <row r="401">
      <c r="A401" s="7"/>
      <c r="B401" s="7"/>
      <c r="C401" s="7"/>
      <c r="D401" s="7"/>
      <c r="E401" s="7"/>
      <c r="F401" s="7"/>
      <c r="G401" s="7"/>
      <c r="H401" s="7"/>
      <c r="I401" s="7"/>
      <c r="J401" s="7"/>
      <c r="K401" s="7"/>
      <c r="L401" s="7"/>
      <c r="M401" s="7"/>
      <c r="N401" s="7"/>
    </row>
    <row r="402">
      <c r="A402" s="7"/>
      <c r="B402" s="7"/>
      <c r="C402" s="7"/>
      <c r="D402" s="7"/>
      <c r="E402" s="7"/>
      <c r="F402" s="7"/>
      <c r="G402" s="7"/>
      <c r="H402" s="7"/>
      <c r="I402" s="7"/>
      <c r="J402" s="7"/>
      <c r="K402" s="7"/>
      <c r="L402" s="7"/>
      <c r="M402" s="7"/>
      <c r="N402" s="7"/>
    </row>
    <row r="403">
      <c r="A403" s="7"/>
      <c r="B403" s="7"/>
      <c r="C403" s="7"/>
      <c r="D403" s="7"/>
      <c r="E403" s="7"/>
      <c r="F403" s="7"/>
      <c r="G403" s="7"/>
      <c r="H403" s="7"/>
      <c r="I403" s="7"/>
      <c r="J403" s="7"/>
      <c r="K403" s="7"/>
      <c r="L403" s="7"/>
      <c r="M403" s="7"/>
      <c r="N403" s="7"/>
    </row>
    <row r="404">
      <c r="A404" s="7"/>
      <c r="B404" s="7"/>
      <c r="C404" s="7"/>
      <c r="D404" s="7"/>
      <c r="E404" s="7"/>
      <c r="F404" s="7"/>
      <c r="G404" s="7"/>
      <c r="H404" s="7"/>
      <c r="I404" s="7"/>
      <c r="J404" s="7"/>
      <c r="K404" s="7"/>
      <c r="L404" s="7"/>
      <c r="M404" s="7"/>
      <c r="N404" s="7"/>
    </row>
    <row r="405">
      <c r="A405" s="7"/>
      <c r="B405" s="7"/>
      <c r="C405" s="7"/>
      <c r="D405" s="7"/>
      <c r="E405" s="7"/>
      <c r="F405" s="7"/>
      <c r="G405" s="7"/>
      <c r="H405" s="7"/>
      <c r="I405" s="7"/>
      <c r="J405" s="7"/>
      <c r="K405" s="7"/>
      <c r="L405" s="7"/>
      <c r="M405" s="7"/>
      <c r="N405" s="7"/>
    </row>
    <row r="406">
      <c r="A406" s="7"/>
      <c r="B406" s="7"/>
      <c r="C406" s="7"/>
      <c r="D406" s="7"/>
      <c r="E406" s="7"/>
      <c r="F406" s="7"/>
      <c r="G406" s="7"/>
      <c r="H406" s="7"/>
      <c r="I406" s="7"/>
      <c r="J406" s="7"/>
      <c r="K406" s="7"/>
      <c r="L406" s="7"/>
      <c r="M406" s="7"/>
      <c r="N406" s="7"/>
    </row>
    <row r="407">
      <c r="A407" s="7"/>
      <c r="B407" s="7"/>
      <c r="C407" s="7"/>
      <c r="D407" s="7"/>
      <c r="E407" s="7"/>
      <c r="F407" s="7"/>
      <c r="G407" s="7"/>
      <c r="H407" s="7"/>
      <c r="I407" s="7"/>
      <c r="J407" s="7"/>
      <c r="K407" s="7"/>
      <c r="L407" s="7"/>
      <c r="M407" s="7"/>
      <c r="N407" s="7"/>
    </row>
    <row r="408">
      <c r="A408" s="7"/>
      <c r="B408" s="7"/>
      <c r="C408" s="7"/>
      <c r="D408" s="7"/>
      <c r="E408" s="7"/>
      <c r="F408" s="7"/>
      <c r="G408" s="7"/>
      <c r="H408" s="7"/>
      <c r="I408" s="7"/>
      <c r="J408" s="7"/>
      <c r="K408" s="7"/>
      <c r="L408" s="7"/>
      <c r="M408" s="7"/>
      <c r="N408" s="7"/>
    </row>
    <row r="409">
      <c r="A409" s="7"/>
      <c r="B409" s="7"/>
      <c r="C409" s="7"/>
      <c r="D409" s="7"/>
      <c r="E409" s="7"/>
      <c r="F409" s="7"/>
      <c r="G409" s="7"/>
      <c r="H409" s="7"/>
      <c r="I409" s="7"/>
      <c r="J409" s="7"/>
      <c r="K409" s="7"/>
      <c r="L409" s="7"/>
      <c r="M409" s="7"/>
      <c r="N409" s="7"/>
    </row>
    <row r="410">
      <c r="A410" s="7"/>
      <c r="B410" s="7"/>
      <c r="C410" s="7"/>
      <c r="D410" s="7"/>
      <c r="E410" s="7"/>
      <c r="F410" s="7"/>
      <c r="G410" s="7"/>
      <c r="H410" s="7"/>
      <c r="I410" s="7"/>
      <c r="J410" s="7"/>
      <c r="K410" s="7"/>
      <c r="L410" s="7"/>
      <c r="M410" s="7"/>
      <c r="N410" s="7"/>
    </row>
    <row r="411">
      <c r="A411" s="7"/>
      <c r="B411" s="7"/>
      <c r="C411" s="7"/>
      <c r="D411" s="7"/>
      <c r="E411" s="7"/>
      <c r="F411" s="7"/>
      <c r="G411" s="7"/>
      <c r="H411" s="7"/>
      <c r="I411" s="7"/>
      <c r="J411" s="7"/>
      <c r="K411" s="7"/>
      <c r="L411" s="7"/>
      <c r="M411" s="7"/>
      <c r="N411" s="7"/>
    </row>
    <row r="412">
      <c r="A412" s="7"/>
      <c r="B412" s="7"/>
      <c r="C412" s="7"/>
      <c r="D412" s="7"/>
      <c r="E412" s="7"/>
      <c r="F412" s="7"/>
      <c r="G412" s="7"/>
      <c r="H412" s="7"/>
      <c r="I412" s="7"/>
      <c r="J412" s="7"/>
      <c r="K412" s="7"/>
      <c r="L412" s="7"/>
      <c r="M412" s="7"/>
      <c r="N412" s="7"/>
    </row>
    <row r="413">
      <c r="A413" s="7"/>
      <c r="B413" s="7"/>
      <c r="C413" s="7"/>
      <c r="D413" s="7"/>
      <c r="E413" s="7"/>
      <c r="F413" s="7"/>
      <c r="G413" s="7"/>
      <c r="H413" s="7"/>
      <c r="I413" s="7"/>
      <c r="J413" s="7"/>
      <c r="K413" s="7"/>
      <c r="L413" s="7"/>
      <c r="M413" s="7"/>
      <c r="N413" s="7"/>
    </row>
    <row r="414">
      <c r="A414" s="7"/>
      <c r="B414" s="7"/>
      <c r="C414" s="7"/>
      <c r="D414" s="7"/>
      <c r="E414" s="7"/>
      <c r="F414" s="7"/>
      <c r="G414" s="7"/>
      <c r="H414" s="7"/>
      <c r="I414" s="7"/>
      <c r="J414" s="7"/>
      <c r="K414" s="7"/>
      <c r="L414" s="7"/>
      <c r="M414" s="7"/>
      <c r="N414" s="7"/>
    </row>
    <row r="415">
      <c r="A415" s="7"/>
      <c r="B415" s="7"/>
      <c r="C415" s="7"/>
      <c r="D415" s="7"/>
      <c r="E415" s="7"/>
      <c r="F415" s="7"/>
      <c r="G415" s="7"/>
      <c r="H415" s="7"/>
      <c r="I415" s="7"/>
      <c r="J415" s="7"/>
      <c r="K415" s="7"/>
      <c r="L415" s="7"/>
      <c r="M415" s="7"/>
      <c r="N415" s="7"/>
    </row>
    <row r="416">
      <c r="A416" s="7"/>
      <c r="B416" s="7"/>
      <c r="C416" s="7"/>
      <c r="D416" s="7"/>
      <c r="E416" s="7"/>
      <c r="F416" s="7"/>
      <c r="G416" s="7"/>
      <c r="H416" s="7"/>
      <c r="I416" s="7"/>
      <c r="J416" s="7"/>
      <c r="K416" s="7"/>
      <c r="L416" s="7"/>
      <c r="M416" s="7"/>
      <c r="N416" s="7"/>
    </row>
    <row r="417">
      <c r="A417" s="7"/>
      <c r="B417" s="7"/>
      <c r="C417" s="7"/>
      <c r="D417" s="7"/>
      <c r="E417" s="7"/>
      <c r="F417" s="7"/>
      <c r="G417" s="7"/>
      <c r="H417" s="7"/>
      <c r="I417" s="7"/>
      <c r="J417" s="7"/>
      <c r="K417" s="7"/>
      <c r="L417" s="7"/>
      <c r="M417" s="7"/>
      <c r="N417" s="7"/>
    </row>
    <row r="418">
      <c r="A418" s="7"/>
      <c r="B418" s="7"/>
      <c r="C418" s="7"/>
      <c r="D418" s="7"/>
      <c r="E418" s="7"/>
      <c r="F418" s="7"/>
      <c r="G418" s="7"/>
      <c r="H418" s="7"/>
      <c r="I418" s="7"/>
      <c r="J418" s="7"/>
      <c r="K418" s="7"/>
      <c r="L418" s="7"/>
      <c r="M418" s="7"/>
      <c r="N418" s="7"/>
    </row>
    <row r="419">
      <c r="A419" s="7"/>
      <c r="B419" s="7"/>
      <c r="C419" s="7"/>
      <c r="D419" s="7"/>
      <c r="E419" s="7"/>
      <c r="F419" s="7"/>
      <c r="G419" s="7"/>
      <c r="H419" s="7"/>
      <c r="I419" s="7"/>
      <c r="J419" s="7"/>
      <c r="K419" s="7"/>
      <c r="L419" s="7"/>
      <c r="M419" s="7"/>
      <c r="N419" s="7"/>
    </row>
    <row r="420">
      <c r="A420" s="7"/>
      <c r="B420" s="7"/>
      <c r="C420" s="7"/>
      <c r="D420" s="7"/>
      <c r="E420" s="7"/>
      <c r="F420" s="7"/>
      <c r="G420" s="7"/>
      <c r="H420" s="7"/>
      <c r="I420" s="7"/>
      <c r="J420" s="7"/>
      <c r="K420" s="7"/>
      <c r="L420" s="7"/>
      <c r="M420" s="7"/>
      <c r="N420" s="7"/>
    </row>
    <row r="421">
      <c r="A421" s="7"/>
      <c r="B421" s="7"/>
      <c r="C421" s="7"/>
      <c r="D421" s="7"/>
      <c r="E421" s="7"/>
      <c r="F421" s="7"/>
      <c r="G421" s="7"/>
      <c r="H421" s="7"/>
      <c r="I421" s="7"/>
      <c r="J421" s="7"/>
      <c r="K421" s="7"/>
      <c r="L421" s="7"/>
      <c r="M421" s="7"/>
      <c r="N421" s="7"/>
    </row>
    <row r="422">
      <c r="A422" s="7"/>
      <c r="B422" s="7"/>
      <c r="C422" s="7"/>
      <c r="D422" s="7"/>
      <c r="E422" s="7"/>
      <c r="F422" s="7"/>
      <c r="G422" s="7"/>
      <c r="H422" s="7"/>
      <c r="I422" s="7"/>
      <c r="J422" s="7"/>
      <c r="K422" s="7"/>
      <c r="L422" s="7"/>
      <c r="M422" s="7"/>
      <c r="N422" s="7"/>
    </row>
    <row r="423">
      <c r="A423" s="7"/>
      <c r="B423" s="7"/>
      <c r="C423" s="7"/>
      <c r="D423" s="7"/>
      <c r="E423" s="7"/>
      <c r="F423" s="7"/>
      <c r="G423" s="7"/>
      <c r="H423" s="7"/>
      <c r="I423" s="7"/>
      <c r="J423" s="7"/>
      <c r="K423" s="7"/>
      <c r="L423" s="7"/>
      <c r="M423" s="7"/>
      <c r="N423" s="7"/>
    </row>
    <row r="424">
      <c r="A424" s="7"/>
      <c r="B424" s="7"/>
      <c r="C424" s="7"/>
      <c r="D424" s="7"/>
      <c r="E424" s="7"/>
      <c r="F424" s="7"/>
      <c r="G424" s="7"/>
      <c r="H424" s="7"/>
      <c r="I424" s="7"/>
      <c r="J424" s="7"/>
      <c r="K424" s="7"/>
      <c r="L424" s="7"/>
      <c r="M424" s="7"/>
      <c r="N424" s="7"/>
    </row>
    <row r="425">
      <c r="A425" s="7"/>
      <c r="B425" s="7"/>
      <c r="C425" s="7"/>
      <c r="D425" s="7"/>
      <c r="E425" s="7"/>
      <c r="F425" s="7"/>
      <c r="G425" s="7"/>
      <c r="H425" s="7"/>
      <c r="I425" s="7"/>
      <c r="J425" s="7"/>
      <c r="K425" s="7"/>
      <c r="L425" s="7"/>
      <c r="M425" s="7"/>
      <c r="N425" s="7"/>
    </row>
    <row r="426">
      <c r="A426" s="7"/>
      <c r="B426" s="7"/>
      <c r="C426" s="7"/>
      <c r="D426" s="7"/>
      <c r="E426" s="7"/>
      <c r="F426" s="7"/>
      <c r="G426" s="7"/>
      <c r="H426" s="7"/>
      <c r="I426" s="7"/>
      <c r="J426" s="7"/>
      <c r="K426" s="7"/>
      <c r="L426" s="7"/>
      <c r="M426" s="7"/>
      <c r="N426" s="7"/>
    </row>
    <row r="427">
      <c r="A427" s="7"/>
      <c r="B427" s="7"/>
      <c r="C427" s="7"/>
      <c r="D427" s="7"/>
      <c r="E427" s="7"/>
      <c r="F427" s="7"/>
      <c r="G427" s="7"/>
      <c r="H427" s="7"/>
      <c r="I427" s="7"/>
      <c r="J427" s="7"/>
      <c r="K427" s="7"/>
      <c r="L427" s="7"/>
      <c r="M427" s="7"/>
      <c r="N427" s="7"/>
    </row>
    <row r="428">
      <c r="A428" s="7"/>
      <c r="B428" s="7"/>
      <c r="C428" s="7"/>
      <c r="D428" s="7"/>
      <c r="E428" s="7"/>
      <c r="F428" s="7"/>
      <c r="G428" s="7"/>
      <c r="H428" s="7"/>
      <c r="I428" s="7"/>
      <c r="J428" s="7"/>
      <c r="K428" s="7"/>
      <c r="L428" s="7"/>
      <c r="M428" s="7"/>
      <c r="N428" s="7"/>
    </row>
    <row r="429">
      <c r="A429" s="7"/>
      <c r="B429" s="7"/>
      <c r="C429" s="7"/>
      <c r="D429" s="7"/>
      <c r="E429" s="7"/>
      <c r="F429" s="7"/>
      <c r="G429" s="7"/>
      <c r="H429" s="7"/>
      <c r="I429" s="7"/>
      <c r="J429" s="7"/>
      <c r="K429" s="7"/>
      <c r="L429" s="7"/>
      <c r="M429" s="7"/>
      <c r="N429" s="7"/>
    </row>
    <row r="430">
      <c r="A430" s="7"/>
      <c r="B430" s="7"/>
      <c r="C430" s="7"/>
      <c r="D430" s="7"/>
      <c r="E430" s="7"/>
      <c r="F430" s="7"/>
      <c r="G430" s="7"/>
      <c r="H430" s="7"/>
      <c r="I430" s="7"/>
      <c r="J430" s="7"/>
      <c r="K430" s="7"/>
      <c r="L430" s="7"/>
      <c r="M430" s="7"/>
      <c r="N430" s="7"/>
    </row>
    <row r="431">
      <c r="A431" s="7"/>
      <c r="B431" s="7"/>
      <c r="C431" s="7"/>
      <c r="D431" s="7"/>
      <c r="E431" s="7"/>
      <c r="F431" s="7"/>
      <c r="G431" s="7"/>
      <c r="H431" s="7"/>
      <c r="I431" s="7"/>
      <c r="J431" s="7"/>
      <c r="K431" s="7"/>
      <c r="L431" s="7"/>
      <c r="M431" s="7"/>
      <c r="N431" s="7"/>
    </row>
    <row r="432">
      <c r="A432" s="7"/>
      <c r="B432" s="7"/>
      <c r="C432" s="7"/>
      <c r="D432" s="7"/>
      <c r="E432" s="7"/>
      <c r="F432" s="7"/>
      <c r="G432" s="7"/>
      <c r="H432" s="7"/>
      <c r="I432" s="7"/>
      <c r="J432" s="7"/>
      <c r="K432" s="7"/>
      <c r="L432" s="7"/>
      <c r="M432" s="7"/>
      <c r="N432" s="7"/>
    </row>
    <row r="433">
      <c r="A433" s="7"/>
      <c r="B433" s="7"/>
      <c r="C433" s="7"/>
      <c r="D433" s="7"/>
      <c r="E433" s="7"/>
      <c r="F433" s="7"/>
      <c r="G433" s="7"/>
      <c r="H433" s="7"/>
      <c r="I433" s="7"/>
      <c r="J433" s="7"/>
      <c r="K433" s="7"/>
      <c r="L433" s="7"/>
      <c r="M433" s="7"/>
      <c r="N433" s="7"/>
    </row>
    <row r="434">
      <c r="A434" s="7"/>
      <c r="B434" s="7"/>
      <c r="C434" s="7"/>
      <c r="D434" s="7"/>
      <c r="E434" s="7"/>
      <c r="F434" s="7"/>
      <c r="G434" s="7"/>
      <c r="H434" s="7"/>
      <c r="I434" s="7"/>
      <c r="J434" s="7"/>
      <c r="K434" s="7"/>
      <c r="L434" s="7"/>
      <c r="M434" s="7"/>
      <c r="N434" s="7"/>
    </row>
    <row r="435">
      <c r="A435" s="7"/>
      <c r="B435" s="7"/>
      <c r="C435" s="7"/>
      <c r="D435" s="7"/>
      <c r="E435" s="7"/>
      <c r="F435" s="7"/>
      <c r="G435" s="7"/>
      <c r="H435" s="7"/>
      <c r="I435" s="7"/>
      <c r="J435" s="7"/>
      <c r="K435" s="7"/>
      <c r="L435" s="7"/>
      <c r="M435" s="7"/>
      <c r="N435" s="7"/>
    </row>
    <row r="436">
      <c r="A436" s="7"/>
      <c r="B436" s="7"/>
      <c r="C436" s="7"/>
      <c r="D436" s="7"/>
      <c r="E436" s="7"/>
      <c r="F436" s="7"/>
      <c r="G436" s="7"/>
      <c r="H436" s="7"/>
      <c r="I436" s="7"/>
      <c r="J436" s="7"/>
      <c r="K436" s="7"/>
      <c r="L436" s="7"/>
      <c r="M436" s="7"/>
      <c r="N436" s="7"/>
    </row>
    <row r="437">
      <c r="A437" s="7"/>
      <c r="B437" s="7"/>
      <c r="C437" s="7"/>
      <c r="D437" s="7"/>
      <c r="E437" s="7"/>
      <c r="F437" s="7"/>
      <c r="G437" s="7"/>
      <c r="H437" s="7"/>
      <c r="I437" s="7"/>
      <c r="J437" s="7"/>
      <c r="K437" s="7"/>
      <c r="L437" s="7"/>
      <c r="M437" s="7"/>
      <c r="N437" s="7"/>
    </row>
    <row r="438">
      <c r="A438" s="7"/>
      <c r="B438" s="7"/>
      <c r="C438" s="7"/>
      <c r="D438" s="7"/>
      <c r="E438" s="7"/>
      <c r="F438" s="7"/>
      <c r="G438" s="7"/>
      <c r="H438" s="7"/>
      <c r="I438" s="7"/>
      <c r="J438" s="7"/>
      <c r="K438" s="7"/>
      <c r="L438" s="7"/>
      <c r="M438" s="7"/>
      <c r="N438" s="7"/>
    </row>
    <row r="439">
      <c r="A439" s="7"/>
      <c r="B439" s="7"/>
      <c r="C439" s="7"/>
      <c r="D439" s="7"/>
      <c r="E439" s="7"/>
      <c r="F439" s="7"/>
      <c r="G439" s="7"/>
      <c r="H439" s="7"/>
      <c r="I439" s="7"/>
      <c r="J439" s="7"/>
      <c r="K439" s="7"/>
      <c r="L439" s="7"/>
      <c r="M439" s="7"/>
      <c r="N439" s="7"/>
    </row>
    <row r="440">
      <c r="A440" s="7"/>
      <c r="B440" s="7"/>
      <c r="C440" s="7"/>
      <c r="D440" s="7"/>
      <c r="E440" s="7"/>
      <c r="F440" s="7"/>
      <c r="G440" s="7"/>
      <c r="H440" s="7"/>
      <c r="I440" s="7"/>
      <c r="J440" s="7"/>
      <c r="K440" s="7"/>
      <c r="L440" s="7"/>
      <c r="M440" s="7"/>
      <c r="N440" s="7"/>
    </row>
    <row r="441">
      <c r="A441" s="7"/>
      <c r="B441" s="7"/>
      <c r="C441" s="7"/>
      <c r="D441" s="7"/>
      <c r="E441" s="7"/>
      <c r="F441" s="7"/>
      <c r="G441" s="7"/>
      <c r="H441" s="7"/>
      <c r="I441" s="7"/>
      <c r="J441" s="7"/>
      <c r="K441" s="7"/>
      <c r="L441" s="7"/>
      <c r="M441" s="7"/>
      <c r="N441" s="7"/>
    </row>
    <row r="442">
      <c r="A442" s="7"/>
      <c r="B442" s="7"/>
      <c r="C442" s="7"/>
      <c r="D442" s="7"/>
      <c r="E442" s="7"/>
      <c r="F442" s="7"/>
      <c r="G442" s="7"/>
      <c r="H442" s="7"/>
      <c r="I442" s="7"/>
      <c r="J442" s="7"/>
      <c r="K442" s="7"/>
      <c r="L442" s="7"/>
      <c r="M442" s="7"/>
      <c r="N442" s="7"/>
    </row>
    <row r="443">
      <c r="A443" s="7"/>
      <c r="B443" s="7"/>
      <c r="C443" s="7"/>
      <c r="D443" s="7"/>
      <c r="E443" s="7"/>
      <c r="F443" s="7"/>
      <c r="G443" s="7"/>
      <c r="H443" s="7"/>
      <c r="I443" s="7"/>
      <c r="J443" s="7"/>
      <c r="K443" s="7"/>
      <c r="L443" s="7"/>
      <c r="M443" s="7"/>
      <c r="N443" s="7"/>
    </row>
    <row r="444">
      <c r="A444" s="7"/>
      <c r="B444" s="7"/>
      <c r="C444" s="7"/>
      <c r="D444" s="7"/>
      <c r="E444" s="7"/>
      <c r="F444" s="7"/>
      <c r="G444" s="7"/>
      <c r="H444" s="7"/>
      <c r="I444" s="7"/>
      <c r="J444" s="7"/>
      <c r="K444" s="7"/>
      <c r="L444" s="7"/>
      <c r="M444" s="7"/>
      <c r="N444" s="7"/>
    </row>
    <row r="445">
      <c r="A445" s="7"/>
      <c r="B445" s="7"/>
      <c r="C445" s="7"/>
      <c r="D445" s="7"/>
      <c r="E445" s="7"/>
      <c r="F445" s="7"/>
      <c r="G445" s="7"/>
      <c r="H445" s="7"/>
      <c r="I445" s="7"/>
      <c r="J445" s="7"/>
      <c r="K445" s="7"/>
      <c r="L445" s="7"/>
      <c r="M445" s="7"/>
      <c r="N445" s="7"/>
    </row>
    <row r="446">
      <c r="A446" s="7"/>
      <c r="B446" s="7"/>
      <c r="C446" s="7"/>
      <c r="D446" s="7"/>
      <c r="E446" s="7"/>
      <c r="F446" s="7"/>
      <c r="G446" s="7"/>
      <c r="H446" s="7"/>
      <c r="I446" s="7"/>
      <c r="J446" s="7"/>
      <c r="K446" s="7"/>
      <c r="L446" s="7"/>
      <c r="M446" s="7"/>
      <c r="N446" s="7"/>
    </row>
    <row r="447">
      <c r="A447" s="7"/>
      <c r="B447" s="7"/>
      <c r="C447" s="7"/>
      <c r="D447" s="7"/>
      <c r="E447" s="7"/>
      <c r="F447" s="7"/>
      <c r="G447" s="7"/>
      <c r="H447" s="7"/>
      <c r="I447" s="7"/>
      <c r="J447" s="7"/>
      <c r="K447" s="7"/>
      <c r="L447" s="7"/>
      <c r="M447" s="7"/>
      <c r="N447" s="7"/>
    </row>
    <row r="448">
      <c r="A448" s="7"/>
      <c r="B448" s="7"/>
      <c r="C448" s="7"/>
      <c r="D448" s="7"/>
      <c r="E448" s="7"/>
      <c r="F448" s="7"/>
      <c r="G448" s="7"/>
      <c r="H448" s="7"/>
      <c r="I448" s="7"/>
      <c r="J448" s="7"/>
      <c r="K448" s="7"/>
      <c r="L448" s="7"/>
      <c r="M448" s="7"/>
      <c r="N448" s="7"/>
    </row>
    <row r="449">
      <c r="A449" s="7"/>
      <c r="B449" s="7"/>
      <c r="C449" s="7"/>
      <c r="D449" s="7"/>
      <c r="E449" s="7"/>
      <c r="F449" s="7"/>
      <c r="G449" s="7"/>
      <c r="H449" s="7"/>
      <c r="I449" s="7"/>
      <c r="J449" s="7"/>
      <c r="K449" s="7"/>
      <c r="L449" s="7"/>
      <c r="M449" s="7"/>
      <c r="N449" s="7"/>
    </row>
    <row r="450">
      <c r="A450" s="7"/>
      <c r="B450" s="7"/>
      <c r="C450" s="7"/>
      <c r="D450" s="7"/>
      <c r="E450" s="7"/>
      <c r="F450" s="7"/>
      <c r="G450" s="7"/>
      <c r="H450" s="7"/>
      <c r="I450" s="7"/>
      <c r="J450" s="7"/>
      <c r="K450" s="7"/>
      <c r="L450" s="7"/>
      <c r="M450" s="7"/>
      <c r="N450" s="7"/>
    </row>
    <row r="451">
      <c r="A451" s="7"/>
      <c r="B451" s="7"/>
      <c r="C451" s="7"/>
      <c r="D451" s="7"/>
      <c r="E451" s="7"/>
      <c r="F451" s="7"/>
      <c r="G451" s="7"/>
      <c r="H451" s="7"/>
      <c r="I451" s="7"/>
      <c r="J451" s="7"/>
      <c r="K451" s="7"/>
      <c r="L451" s="7"/>
      <c r="M451" s="7"/>
      <c r="N451" s="7"/>
    </row>
    <row r="452">
      <c r="A452" s="7"/>
      <c r="B452" s="7"/>
      <c r="C452" s="7"/>
      <c r="D452" s="7"/>
      <c r="E452" s="7"/>
      <c r="F452" s="7"/>
      <c r="G452" s="7"/>
      <c r="H452" s="7"/>
      <c r="I452" s="7"/>
      <c r="J452" s="7"/>
      <c r="K452" s="7"/>
      <c r="L452" s="7"/>
      <c r="M452" s="7"/>
      <c r="N452" s="7"/>
    </row>
    <row r="453">
      <c r="A453" s="7"/>
      <c r="B453" s="7"/>
      <c r="C453" s="7"/>
      <c r="D453" s="7"/>
      <c r="E453" s="7"/>
      <c r="F453" s="7"/>
      <c r="G453" s="7"/>
      <c r="H453" s="7"/>
      <c r="I453" s="7"/>
      <c r="J453" s="7"/>
      <c r="K453" s="7"/>
      <c r="L453" s="7"/>
      <c r="M453" s="7"/>
      <c r="N453" s="7"/>
    </row>
    <row r="454">
      <c r="A454" s="7"/>
      <c r="B454" s="7"/>
      <c r="C454" s="7"/>
      <c r="D454" s="7"/>
      <c r="E454" s="7"/>
      <c r="F454" s="7"/>
      <c r="G454" s="7"/>
      <c r="H454" s="7"/>
      <c r="I454" s="7"/>
      <c r="J454" s="7"/>
      <c r="K454" s="7"/>
      <c r="L454" s="7"/>
      <c r="M454" s="7"/>
      <c r="N454" s="7"/>
    </row>
    <row r="455">
      <c r="A455" s="7"/>
      <c r="B455" s="7"/>
      <c r="C455" s="7"/>
      <c r="D455" s="7"/>
      <c r="E455" s="7"/>
      <c r="F455" s="7"/>
      <c r="G455" s="7"/>
      <c r="H455" s="7"/>
      <c r="I455" s="7"/>
      <c r="J455" s="7"/>
      <c r="K455" s="7"/>
      <c r="L455" s="7"/>
      <c r="M455" s="7"/>
      <c r="N455" s="7"/>
    </row>
    <row r="456">
      <c r="A456" s="7"/>
      <c r="B456" s="7"/>
      <c r="C456" s="7"/>
      <c r="D456" s="7"/>
      <c r="E456" s="7"/>
      <c r="F456" s="7"/>
      <c r="G456" s="7"/>
      <c r="H456" s="7"/>
      <c r="I456" s="7"/>
      <c r="J456" s="7"/>
      <c r="K456" s="7"/>
      <c r="L456" s="7"/>
      <c r="M456" s="7"/>
      <c r="N456" s="7"/>
    </row>
    <row r="457">
      <c r="A457" s="7"/>
      <c r="B457" s="7"/>
      <c r="C457" s="7"/>
      <c r="D457" s="7"/>
      <c r="E457" s="7"/>
      <c r="F457" s="7"/>
      <c r="G457" s="7"/>
      <c r="H457" s="7"/>
      <c r="I457" s="7"/>
      <c r="J457" s="7"/>
      <c r="K457" s="7"/>
      <c r="L457" s="7"/>
      <c r="M457" s="7"/>
      <c r="N457" s="7"/>
    </row>
    <row r="458">
      <c r="A458" s="7"/>
      <c r="B458" s="7"/>
      <c r="C458" s="7"/>
      <c r="D458" s="7"/>
      <c r="E458" s="7"/>
      <c r="F458" s="7"/>
      <c r="G458" s="7"/>
      <c r="H458" s="7"/>
      <c r="I458" s="7"/>
      <c r="J458" s="7"/>
      <c r="K458" s="7"/>
      <c r="L458" s="7"/>
      <c r="M458" s="7"/>
      <c r="N458" s="7"/>
    </row>
    <row r="459">
      <c r="A459" s="7"/>
      <c r="B459" s="7"/>
      <c r="C459" s="7"/>
      <c r="D459" s="7"/>
      <c r="E459" s="7"/>
      <c r="F459" s="7"/>
      <c r="G459" s="7"/>
      <c r="H459" s="7"/>
      <c r="I459" s="7"/>
      <c r="J459" s="7"/>
      <c r="K459" s="7"/>
      <c r="L459" s="7"/>
      <c r="M459" s="7"/>
      <c r="N459" s="7"/>
    </row>
    <row r="460">
      <c r="A460" s="7"/>
      <c r="B460" s="7"/>
      <c r="C460" s="7"/>
      <c r="D460" s="7"/>
      <c r="E460" s="7"/>
      <c r="F460" s="7"/>
      <c r="G460" s="7"/>
      <c r="H460" s="7"/>
      <c r="I460" s="7"/>
      <c r="J460" s="7"/>
      <c r="K460" s="7"/>
      <c r="L460" s="7"/>
      <c r="M460" s="7"/>
      <c r="N460" s="7"/>
    </row>
    <row r="461">
      <c r="A461" s="7"/>
      <c r="B461" s="7"/>
      <c r="C461" s="7"/>
      <c r="D461" s="7"/>
      <c r="E461" s="7"/>
      <c r="F461" s="7"/>
      <c r="G461" s="7"/>
      <c r="H461" s="7"/>
      <c r="I461" s="7"/>
      <c r="J461" s="7"/>
      <c r="K461" s="7"/>
      <c r="L461" s="7"/>
      <c r="M461" s="7"/>
      <c r="N461" s="7"/>
    </row>
    <row r="462">
      <c r="A462" s="7"/>
      <c r="B462" s="7"/>
      <c r="C462" s="7"/>
      <c r="D462" s="7"/>
      <c r="E462" s="7"/>
      <c r="F462" s="7"/>
      <c r="G462" s="7"/>
      <c r="H462" s="7"/>
      <c r="I462" s="7"/>
      <c r="J462" s="7"/>
      <c r="K462" s="7"/>
      <c r="L462" s="7"/>
      <c r="M462" s="7"/>
      <c r="N462" s="7"/>
    </row>
    <row r="463">
      <c r="A463" s="7"/>
      <c r="B463" s="7"/>
      <c r="C463" s="7"/>
      <c r="D463" s="7"/>
      <c r="E463" s="7"/>
      <c r="F463" s="7"/>
      <c r="G463" s="7"/>
      <c r="H463" s="7"/>
      <c r="I463" s="7"/>
      <c r="J463" s="7"/>
      <c r="K463" s="7"/>
      <c r="L463" s="7"/>
      <c r="M463" s="7"/>
      <c r="N463" s="7"/>
    </row>
    <row r="464">
      <c r="A464" s="7"/>
      <c r="B464" s="7"/>
      <c r="C464" s="7"/>
      <c r="D464" s="7"/>
      <c r="E464" s="7"/>
      <c r="F464" s="7"/>
      <c r="G464" s="7"/>
      <c r="H464" s="7"/>
      <c r="I464" s="7"/>
      <c r="J464" s="7"/>
      <c r="K464" s="7"/>
      <c r="L464" s="7"/>
      <c r="M464" s="7"/>
      <c r="N464" s="7"/>
    </row>
    <row r="465">
      <c r="A465" s="7"/>
      <c r="B465" s="7"/>
      <c r="C465" s="7"/>
      <c r="D465" s="7"/>
      <c r="E465" s="7"/>
      <c r="F465" s="7"/>
      <c r="G465" s="7"/>
      <c r="H465" s="7"/>
      <c r="I465" s="7"/>
      <c r="J465" s="7"/>
      <c r="K465" s="7"/>
      <c r="L465" s="7"/>
      <c r="M465" s="7"/>
      <c r="N465" s="7"/>
    </row>
    <row r="466">
      <c r="A466" s="7"/>
      <c r="B466" s="7"/>
      <c r="C466" s="7"/>
      <c r="D466" s="7"/>
      <c r="E466" s="7"/>
      <c r="F466" s="7"/>
      <c r="G466" s="7"/>
      <c r="H466" s="7"/>
      <c r="I466" s="7"/>
      <c r="J466" s="7"/>
      <c r="K466" s="7"/>
      <c r="L466" s="7"/>
      <c r="M466" s="7"/>
      <c r="N466" s="7"/>
    </row>
    <row r="467">
      <c r="A467" s="7"/>
      <c r="B467" s="7"/>
      <c r="C467" s="7"/>
      <c r="D467" s="7"/>
      <c r="E467" s="7"/>
      <c r="F467" s="7"/>
      <c r="G467" s="7"/>
      <c r="H467" s="7"/>
      <c r="I467" s="7"/>
      <c r="J467" s="7"/>
      <c r="K467" s="7"/>
      <c r="L467" s="7"/>
      <c r="M467" s="7"/>
      <c r="N467" s="7"/>
    </row>
    <row r="468">
      <c r="A468" s="7"/>
      <c r="B468" s="7"/>
      <c r="C468" s="7"/>
      <c r="D468" s="7"/>
      <c r="E468" s="7"/>
      <c r="F468" s="7"/>
      <c r="G468" s="7"/>
      <c r="H468" s="7"/>
      <c r="I468" s="7"/>
      <c r="J468" s="7"/>
      <c r="K468" s="7"/>
      <c r="L468" s="7"/>
      <c r="M468" s="7"/>
      <c r="N468" s="7"/>
    </row>
    <row r="469">
      <c r="A469" s="7"/>
      <c r="B469" s="7"/>
      <c r="C469" s="7"/>
      <c r="D469" s="7"/>
      <c r="E469" s="7"/>
      <c r="F469" s="7"/>
      <c r="G469" s="7"/>
      <c r="H469" s="7"/>
      <c r="I469" s="7"/>
      <c r="J469" s="7"/>
      <c r="K469" s="7"/>
      <c r="L469" s="7"/>
      <c r="M469" s="7"/>
      <c r="N469" s="7"/>
    </row>
    <row r="470">
      <c r="A470" s="7"/>
      <c r="B470" s="7"/>
      <c r="C470" s="7"/>
      <c r="D470" s="7"/>
      <c r="E470" s="7"/>
      <c r="F470" s="7"/>
      <c r="G470" s="7"/>
      <c r="H470" s="7"/>
      <c r="I470" s="7"/>
      <c r="J470" s="7"/>
      <c r="K470" s="7"/>
      <c r="L470" s="7"/>
      <c r="M470" s="7"/>
      <c r="N470" s="7"/>
    </row>
    <row r="471">
      <c r="A471" s="7"/>
      <c r="B471" s="7"/>
      <c r="C471" s="7"/>
      <c r="D471" s="7"/>
      <c r="E471" s="7"/>
      <c r="F471" s="7"/>
      <c r="G471" s="7"/>
      <c r="H471" s="7"/>
      <c r="I471" s="7"/>
      <c r="J471" s="7"/>
      <c r="K471" s="7"/>
      <c r="L471" s="7"/>
      <c r="M471" s="7"/>
      <c r="N471" s="7"/>
    </row>
    <row r="472">
      <c r="A472" s="7"/>
      <c r="B472" s="7"/>
      <c r="C472" s="7"/>
      <c r="D472" s="7"/>
      <c r="E472" s="7"/>
      <c r="F472" s="7"/>
      <c r="G472" s="7"/>
      <c r="H472" s="7"/>
      <c r="I472" s="7"/>
      <c r="J472" s="7"/>
      <c r="K472" s="7"/>
      <c r="L472" s="7"/>
      <c r="M472" s="7"/>
      <c r="N472" s="7"/>
    </row>
    <row r="473">
      <c r="A473" s="7"/>
      <c r="B473" s="7"/>
      <c r="C473" s="7"/>
      <c r="D473" s="7"/>
      <c r="E473" s="7"/>
      <c r="F473" s="7"/>
      <c r="G473" s="7"/>
      <c r="H473" s="7"/>
      <c r="I473" s="7"/>
      <c r="J473" s="7"/>
      <c r="K473" s="7"/>
      <c r="L473" s="7"/>
      <c r="M473" s="7"/>
      <c r="N473" s="7"/>
    </row>
    <row r="474">
      <c r="A474" s="7"/>
      <c r="B474" s="7"/>
      <c r="C474" s="7"/>
      <c r="D474" s="7"/>
      <c r="E474" s="7"/>
      <c r="F474" s="7"/>
      <c r="G474" s="7"/>
      <c r="H474" s="7"/>
      <c r="I474" s="7"/>
      <c r="J474" s="7"/>
      <c r="K474" s="7"/>
      <c r="L474" s="7"/>
      <c r="M474" s="7"/>
      <c r="N474" s="7"/>
    </row>
    <row r="475">
      <c r="A475" s="7"/>
      <c r="B475" s="7"/>
      <c r="C475" s="7"/>
      <c r="D475" s="7"/>
      <c r="E475" s="7"/>
      <c r="F475" s="7"/>
      <c r="G475" s="7"/>
      <c r="H475" s="7"/>
      <c r="I475" s="7"/>
      <c r="J475" s="7"/>
      <c r="K475" s="7"/>
      <c r="L475" s="7"/>
      <c r="M475" s="7"/>
      <c r="N475" s="7"/>
    </row>
    <row r="476">
      <c r="A476" s="7"/>
      <c r="B476" s="7"/>
      <c r="C476" s="7"/>
      <c r="D476" s="7"/>
      <c r="E476" s="7"/>
      <c r="F476" s="7"/>
      <c r="G476" s="7"/>
      <c r="H476" s="7"/>
      <c r="I476" s="7"/>
      <c r="J476" s="7"/>
      <c r="K476" s="7"/>
      <c r="L476" s="7"/>
      <c r="M476" s="7"/>
      <c r="N476" s="7"/>
    </row>
    <row r="477">
      <c r="A477" s="7"/>
      <c r="B477" s="7"/>
      <c r="C477" s="7"/>
      <c r="D477" s="7"/>
      <c r="E477" s="7"/>
      <c r="F477" s="7"/>
      <c r="G477" s="7"/>
      <c r="H477" s="7"/>
      <c r="I477" s="7"/>
      <c r="J477" s="7"/>
      <c r="K477" s="7"/>
      <c r="L477" s="7"/>
      <c r="M477" s="7"/>
      <c r="N477" s="7"/>
    </row>
    <row r="478">
      <c r="A478" s="7"/>
      <c r="B478" s="7"/>
      <c r="C478" s="7"/>
      <c r="D478" s="7"/>
      <c r="E478" s="7"/>
      <c r="F478" s="7"/>
      <c r="G478" s="7"/>
      <c r="H478" s="7"/>
      <c r="I478" s="7"/>
      <c r="J478" s="7"/>
      <c r="K478" s="7"/>
      <c r="L478" s="7"/>
      <c r="M478" s="7"/>
      <c r="N478" s="7"/>
    </row>
    <row r="479">
      <c r="A479" s="7"/>
      <c r="B479" s="7"/>
      <c r="C479" s="7"/>
      <c r="D479" s="7"/>
      <c r="E479" s="7"/>
      <c r="F479" s="7"/>
      <c r="G479" s="7"/>
      <c r="H479" s="7"/>
      <c r="I479" s="7"/>
      <c r="J479" s="7"/>
      <c r="K479" s="7"/>
      <c r="L479" s="7"/>
      <c r="M479" s="7"/>
      <c r="N479" s="7"/>
    </row>
    <row r="480">
      <c r="A480" s="7"/>
      <c r="B480" s="7"/>
      <c r="C480" s="7"/>
      <c r="D480" s="7"/>
      <c r="E480" s="7"/>
      <c r="F480" s="7"/>
      <c r="G480" s="7"/>
      <c r="H480" s="7"/>
      <c r="I480" s="7"/>
      <c r="J480" s="7"/>
      <c r="K480" s="7"/>
      <c r="L480" s="7"/>
      <c r="M480" s="7"/>
      <c r="N480" s="7"/>
    </row>
    <row r="481">
      <c r="A481" s="7"/>
      <c r="B481" s="7"/>
      <c r="C481" s="7"/>
      <c r="D481" s="7"/>
      <c r="E481" s="7"/>
      <c r="F481" s="7"/>
      <c r="G481" s="7"/>
      <c r="H481" s="7"/>
      <c r="I481" s="7"/>
      <c r="J481" s="7"/>
      <c r="K481" s="7"/>
      <c r="L481" s="7"/>
      <c r="M481" s="7"/>
      <c r="N481" s="7"/>
    </row>
    <row r="482">
      <c r="A482" s="7"/>
      <c r="B482" s="7"/>
      <c r="C482" s="7"/>
      <c r="D482" s="7"/>
      <c r="E482" s="7"/>
      <c r="F482" s="7"/>
      <c r="G482" s="7"/>
      <c r="H482" s="7"/>
      <c r="I482" s="7"/>
      <c r="J482" s="7"/>
      <c r="K482" s="7"/>
      <c r="L482" s="7"/>
      <c r="M482" s="7"/>
      <c r="N482" s="7"/>
    </row>
    <row r="483">
      <c r="A483" s="7"/>
      <c r="B483" s="7"/>
      <c r="C483" s="7"/>
      <c r="D483" s="7"/>
      <c r="E483" s="7"/>
      <c r="F483" s="7"/>
      <c r="G483" s="7"/>
      <c r="H483" s="7"/>
      <c r="I483" s="7"/>
      <c r="J483" s="7"/>
      <c r="K483" s="7"/>
      <c r="L483" s="7"/>
      <c r="M483" s="7"/>
      <c r="N483" s="7"/>
    </row>
    <row r="484">
      <c r="A484" s="7"/>
      <c r="B484" s="7"/>
      <c r="C484" s="7"/>
      <c r="D484" s="7"/>
      <c r="E484" s="7"/>
      <c r="F484" s="7"/>
      <c r="G484" s="7"/>
      <c r="H484" s="7"/>
      <c r="I484" s="7"/>
      <c r="J484" s="7"/>
      <c r="K484" s="7"/>
      <c r="L484" s="7"/>
      <c r="M484" s="7"/>
      <c r="N484" s="7"/>
    </row>
    <row r="485">
      <c r="A485" s="7"/>
      <c r="B485" s="7"/>
      <c r="C485" s="7"/>
      <c r="D485" s="7"/>
      <c r="E485" s="7"/>
      <c r="F485" s="7"/>
      <c r="G485" s="7"/>
      <c r="H485" s="7"/>
      <c r="I485" s="7"/>
      <c r="J485" s="7"/>
      <c r="K485" s="7"/>
      <c r="L485" s="7"/>
      <c r="M485" s="7"/>
      <c r="N485" s="7"/>
    </row>
    <row r="486">
      <c r="A486" s="7"/>
      <c r="B486" s="7"/>
      <c r="C486" s="7"/>
      <c r="D486" s="7"/>
      <c r="E486" s="7"/>
      <c r="F486" s="7"/>
      <c r="G486" s="7"/>
      <c r="H486" s="7"/>
      <c r="I486" s="7"/>
      <c r="J486" s="7"/>
      <c r="K486" s="7"/>
      <c r="L486" s="7"/>
      <c r="M486" s="7"/>
      <c r="N486" s="7"/>
    </row>
    <row r="487">
      <c r="A487" s="7"/>
      <c r="B487" s="7"/>
      <c r="C487" s="7"/>
      <c r="D487" s="7"/>
      <c r="E487" s="7"/>
      <c r="F487" s="7"/>
      <c r="G487" s="7"/>
      <c r="H487" s="7"/>
      <c r="I487" s="7"/>
      <c r="J487" s="7"/>
      <c r="K487" s="7"/>
      <c r="L487" s="7"/>
      <c r="M487" s="7"/>
      <c r="N487" s="7"/>
    </row>
    <row r="488">
      <c r="A488" s="7"/>
      <c r="B488" s="7"/>
      <c r="C488" s="7"/>
      <c r="D488" s="7"/>
      <c r="E488" s="7"/>
      <c r="F488" s="7"/>
      <c r="G488" s="7"/>
      <c r="H488" s="7"/>
      <c r="I488" s="7"/>
      <c r="J488" s="7"/>
      <c r="K488" s="7"/>
      <c r="L488" s="7"/>
      <c r="M488" s="7"/>
      <c r="N488" s="7"/>
    </row>
    <row r="489">
      <c r="A489" s="7"/>
      <c r="B489" s="7"/>
      <c r="C489" s="7"/>
      <c r="D489" s="7"/>
      <c r="E489" s="7"/>
      <c r="F489" s="7"/>
      <c r="G489" s="7"/>
      <c r="H489" s="7"/>
      <c r="I489" s="7"/>
      <c r="J489" s="7"/>
      <c r="K489" s="7"/>
      <c r="L489" s="7"/>
      <c r="M489" s="7"/>
      <c r="N489" s="7"/>
    </row>
    <row r="490">
      <c r="A490" s="7"/>
      <c r="B490" s="7"/>
      <c r="C490" s="7"/>
      <c r="D490" s="7"/>
      <c r="E490" s="7"/>
      <c r="F490" s="7"/>
      <c r="G490" s="7"/>
      <c r="H490" s="7"/>
      <c r="I490" s="7"/>
      <c r="J490" s="7"/>
      <c r="K490" s="7"/>
      <c r="L490" s="7"/>
      <c r="M490" s="7"/>
      <c r="N490" s="7"/>
    </row>
    <row r="491">
      <c r="A491" s="7"/>
      <c r="B491" s="7"/>
      <c r="C491" s="7"/>
      <c r="D491" s="7"/>
      <c r="E491" s="7"/>
      <c r="F491" s="7"/>
      <c r="G491" s="7"/>
      <c r="H491" s="7"/>
      <c r="I491" s="7"/>
      <c r="J491" s="7"/>
      <c r="K491" s="7"/>
      <c r="L491" s="7"/>
      <c r="M491" s="7"/>
      <c r="N491" s="7"/>
    </row>
    <row r="492">
      <c r="A492" s="7"/>
      <c r="B492" s="7"/>
      <c r="C492" s="7"/>
      <c r="D492" s="7"/>
      <c r="E492" s="7"/>
      <c r="F492" s="7"/>
      <c r="G492" s="7"/>
      <c r="H492" s="7"/>
      <c r="I492" s="7"/>
      <c r="J492" s="7"/>
      <c r="K492" s="7"/>
      <c r="L492" s="7"/>
      <c r="M492" s="7"/>
      <c r="N492" s="7"/>
    </row>
    <row r="493">
      <c r="A493" s="7"/>
      <c r="B493" s="7"/>
      <c r="C493" s="7"/>
      <c r="D493" s="7"/>
      <c r="E493" s="7"/>
      <c r="F493" s="7"/>
      <c r="G493" s="7"/>
      <c r="H493" s="7"/>
      <c r="I493" s="7"/>
      <c r="J493" s="7"/>
      <c r="K493" s="7"/>
      <c r="L493" s="7"/>
      <c r="M493" s="7"/>
      <c r="N493" s="7"/>
    </row>
    <row r="494">
      <c r="A494" s="7"/>
      <c r="B494" s="7"/>
      <c r="C494" s="7"/>
      <c r="D494" s="7"/>
      <c r="E494" s="7"/>
      <c r="F494" s="7"/>
      <c r="G494" s="7"/>
      <c r="H494" s="7"/>
      <c r="I494" s="7"/>
      <c r="J494" s="7"/>
      <c r="K494" s="7"/>
      <c r="L494" s="7"/>
      <c r="M494" s="7"/>
      <c r="N494" s="7"/>
    </row>
    <row r="495">
      <c r="A495" s="7"/>
      <c r="B495" s="7"/>
      <c r="C495" s="7"/>
      <c r="D495" s="7"/>
      <c r="E495" s="7"/>
      <c r="F495" s="7"/>
      <c r="G495" s="7"/>
      <c r="H495" s="7"/>
      <c r="I495" s="7"/>
      <c r="J495" s="7"/>
      <c r="K495" s="7"/>
      <c r="L495" s="7"/>
      <c r="M495" s="7"/>
      <c r="N495" s="7"/>
    </row>
    <row r="496">
      <c r="A496" s="7"/>
      <c r="B496" s="7"/>
      <c r="C496" s="7"/>
      <c r="D496" s="7"/>
      <c r="E496" s="7"/>
      <c r="F496" s="7"/>
      <c r="G496" s="7"/>
      <c r="H496" s="7"/>
      <c r="I496" s="7"/>
      <c r="J496" s="7"/>
      <c r="K496" s="7"/>
      <c r="L496" s="7"/>
      <c r="M496" s="7"/>
      <c r="N496" s="7"/>
    </row>
    <row r="497">
      <c r="A497" s="7"/>
      <c r="B497" s="7"/>
      <c r="C497" s="7"/>
      <c r="D497" s="7"/>
      <c r="E497" s="7"/>
      <c r="F497" s="7"/>
      <c r="G497" s="7"/>
      <c r="H497" s="7"/>
      <c r="I497" s="7"/>
      <c r="J497" s="7"/>
      <c r="K497" s="7"/>
      <c r="L497" s="7"/>
      <c r="M497" s="7"/>
      <c r="N497" s="7"/>
    </row>
    <row r="498">
      <c r="A498" s="7"/>
      <c r="B498" s="7"/>
      <c r="C498" s="7"/>
      <c r="D498" s="7"/>
      <c r="E498" s="7"/>
      <c r="F498" s="7"/>
      <c r="G498" s="7"/>
      <c r="H498" s="7"/>
      <c r="I498" s="7"/>
      <c r="J498" s="7"/>
      <c r="K498" s="7"/>
      <c r="L498" s="7"/>
      <c r="M498" s="7"/>
      <c r="N498" s="7"/>
    </row>
    <row r="499">
      <c r="A499" s="7"/>
      <c r="B499" s="7"/>
      <c r="C499" s="7"/>
      <c r="D499" s="7"/>
      <c r="E499" s="7"/>
      <c r="F499" s="7"/>
      <c r="G499" s="7"/>
      <c r="H499" s="7"/>
      <c r="I499" s="7"/>
      <c r="J499" s="7"/>
      <c r="K499" s="7"/>
      <c r="L499" s="7"/>
      <c r="M499" s="7"/>
      <c r="N499" s="7"/>
    </row>
    <row r="500">
      <c r="A500" s="7"/>
      <c r="B500" s="7"/>
      <c r="C500" s="7"/>
      <c r="D500" s="7"/>
      <c r="E500" s="7"/>
      <c r="F500" s="7"/>
      <c r="G500" s="7"/>
      <c r="H500" s="7"/>
      <c r="I500" s="7"/>
      <c r="J500" s="7"/>
      <c r="K500" s="7"/>
      <c r="L500" s="7"/>
      <c r="M500" s="7"/>
      <c r="N500" s="7"/>
    </row>
    <row r="501">
      <c r="A501" s="7"/>
      <c r="B501" s="7"/>
      <c r="C501" s="7"/>
      <c r="D501" s="7"/>
      <c r="E501" s="7"/>
      <c r="F501" s="7"/>
      <c r="G501" s="7"/>
      <c r="H501" s="7"/>
      <c r="I501" s="7"/>
      <c r="J501" s="7"/>
      <c r="K501" s="7"/>
      <c r="L501" s="7"/>
      <c r="M501" s="7"/>
      <c r="N501" s="7"/>
    </row>
    <row r="502">
      <c r="A502" s="7"/>
      <c r="B502" s="7"/>
      <c r="C502" s="7"/>
      <c r="D502" s="7"/>
      <c r="E502" s="7"/>
      <c r="F502" s="7"/>
      <c r="G502" s="7"/>
      <c r="H502" s="7"/>
      <c r="I502" s="7"/>
      <c r="J502" s="7"/>
      <c r="K502" s="7"/>
      <c r="L502" s="7"/>
      <c r="M502" s="7"/>
      <c r="N502" s="7"/>
    </row>
    <row r="503">
      <c r="A503" s="7"/>
      <c r="B503" s="7"/>
      <c r="C503" s="7"/>
      <c r="D503" s="7"/>
      <c r="E503" s="7"/>
      <c r="F503" s="7"/>
      <c r="G503" s="7"/>
      <c r="H503" s="7"/>
      <c r="I503" s="7"/>
      <c r="J503" s="7"/>
      <c r="K503" s="7"/>
      <c r="L503" s="7"/>
      <c r="M503" s="7"/>
      <c r="N503" s="7"/>
    </row>
    <row r="504">
      <c r="A504" s="7"/>
      <c r="B504" s="7"/>
      <c r="C504" s="7"/>
      <c r="D504" s="7"/>
      <c r="E504" s="7"/>
      <c r="F504" s="7"/>
      <c r="G504" s="7"/>
      <c r="H504" s="7"/>
      <c r="I504" s="7"/>
      <c r="J504" s="7"/>
      <c r="K504" s="7"/>
      <c r="L504" s="7"/>
      <c r="M504" s="7"/>
      <c r="N504" s="7"/>
    </row>
    <row r="505">
      <c r="A505" s="7"/>
      <c r="B505" s="7"/>
      <c r="C505" s="7"/>
      <c r="D505" s="7"/>
      <c r="E505" s="7"/>
      <c r="F505" s="7"/>
      <c r="G505" s="7"/>
      <c r="H505" s="7"/>
      <c r="I505" s="7"/>
      <c r="J505" s="7"/>
      <c r="K505" s="7"/>
      <c r="L505" s="7"/>
      <c r="M505" s="7"/>
      <c r="N505" s="7"/>
    </row>
    <row r="506">
      <c r="A506" s="7"/>
      <c r="B506" s="7"/>
      <c r="C506" s="7"/>
      <c r="D506" s="7"/>
      <c r="E506" s="7"/>
      <c r="F506" s="7"/>
      <c r="G506" s="7"/>
      <c r="H506" s="7"/>
      <c r="I506" s="7"/>
      <c r="J506" s="7"/>
      <c r="K506" s="7"/>
      <c r="L506" s="7"/>
      <c r="M506" s="7"/>
      <c r="N506" s="7"/>
    </row>
    <row r="507">
      <c r="A507" s="7"/>
      <c r="B507" s="7"/>
      <c r="C507" s="7"/>
      <c r="D507" s="7"/>
      <c r="E507" s="7"/>
      <c r="F507" s="7"/>
      <c r="G507" s="7"/>
      <c r="H507" s="7"/>
      <c r="I507" s="7"/>
      <c r="J507" s="7"/>
      <c r="K507" s="7"/>
      <c r="L507" s="7"/>
      <c r="M507" s="7"/>
      <c r="N507" s="7"/>
    </row>
    <row r="508">
      <c r="A508" s="7"/>
      <c r="B508" s="7"/>
      <c r="C508" s="7"/>
      <c r="D508" s="7"/>
      <c r="E508" s="7"/>
      <c r="F508" s="7"/>
      <c r="G508" s="7"/>
      <c r="H508" s="7"/>
      <c r="I508" s="7"/>
      <c r="J508" s="7"/>
      <c r="K508" s="7"/>
      <c r="L508" s="7"/>
      <c r="M508" s="7"/>
      <c r="N508" s="7"/>
    </row>
    <row r="509">
      <c r="A509" s="7"/>
      <c r="B509" s="7"/>
      <c r="C509" s="7"/>
      <c r="D509" s="7"/>
      <c r="E509" s="7"/>
      <c r="F509" s="7"/>
      <c r="G509" s="7"/>
      <c r="H509" s="7"/>
      <c r="I509" s="7"/>
      <c r="J509" s="7"/>
      <c r="K509" s="7"/>
      <c r="L509" s="7"/>
      <c r="M509" s="7"/>
      <c r="N509" s="7"/>
    </row>
    <row r="510">
      <c r="A510" s="7"/>
      <c r="B510" s="7"/>
      <c r="C510" s="7"/>
      <c r="D510" s="7"/>
      <c r="E510" s="7"/>
      <c r="F510" s="7"/>
      <c r="G510" s="7"/>
      <c r="H510" s="7"/>
      <c r="I510" s="7"/>
      <c r="J510" s="7"/>
      <c r="K510" s="7"/>
      <c r="L510" s="7"/>
      <c r="M510" s="7"/>
      <c r="N510" s="7"/>
    </row>
    <row r="511">
      <c r="A511" s="7"/>
      <c r="B511" s="7"/>
      <c r="C511" s="7"/>
      <c r="D511" s="7"/>
      <c r="E511" s="7"/>
      <c r="F511" s="7"/>
      <c r="G511" s="7"/>
      <c r="H511" s="7"/>
      <c r="I511" s="7"/>
      <c r="J511" s="7"/>
      <c r="K511" s="7"/>
      <c r="L511" s="7"/>
      <c r="M511" s="7"/>
      <c r="N511" s="7"/>
    </row>
    <row r="512">
      <c r="A512" s="7"/>
      <c r="B512" s="7"/>
      <c r="C512" s="7"/>
      <c r="D512" s="7"/>
      <c r="E512" s="7"/>
      <c r="F512" s="7"/>
      <c r="G512" s="7"/>
      <c r="H512" s="7"/>
      <c r="I512" s="7"/>
      <c r="J512" s="7"/>
      <c r="K512" s="7"/>
      <c r="L512" s="7"/>
      <c r="M512" s="7"/>
      <c r="N512" s="7"/>
    </row>
    <row r="513">
      <c r="A513" s="7"/>
      <c r="B513" s="7"/>
      <c r="C513" s="7"/>
      <c r="D513" s="7"/>
      <c r="E513" s="7"/>
      <c r="F513" s="7"/>
      <c r="G513" s="7"/>
      <c r="H513" s="7"/>
      <c r="I513" s="7"/>
      <c r="J513" s="7"/>
      <c r="K513" s="7"/>
      <c r="L513" s="7"/>
      <c r="M513" s="7"/>
      <c r="N513" s="7"/>
    </row>
    <row r="514">
      <c r="A514" s="7"/>
      <c r="B514" s="7"/>
      <c r="C514" s="7"/>
      <c r="D514" s="7"/>
      <c r="E514" s="7"/>
      <c r="F514" s="7"/>
      <c r="G514" s="7"/>
      <c r="H514" s="7"/>
      <c r="I514" s="7"/>
      <c r="J514" s="7"/>
      <c r="K514" s="7"/>
      <c r="L514" s="7"/>
      <c r="M514" s="7"/>
      <c r="N514" s="7"/>
    </row>
    <row r="515">
      <c r="A515" s="7"/>
      <c r="B515" s="7"/>
      <c r="C515" s="7"/>
      <c r="D515" s="7"/>
      <c r="E515" s="7"/>
      <c r="F515" s="7"/>
      <c r="G515" s="7"/>
      <c r="H515" s="7"/>
      <c r="I515" s="7"/>
      <c r="J515" s="7"/>
      <c r="K515" s="7"/>
      <c r="L515" s="7"/>
      <c r="M515" s="7"/>
      <c r="N515" s="7"/>
    </row>
    <row r="516">
      <c r="A516" s="7"/>
      <c r="B516" s="7"/>
      <c r="C516" s="7"/>
      <c r="D516" s="7"/>
      <c r="E516" s="7"/>
      <c r="F516" s="7"/>
      <c r="G516" s="7"/>
      <c r="H516" s="7"/>
      <c r="I516" s="7"/>
      <c r="J516" s="7"/>
      <c r="K516" s="7"/>
      <c r="L516" s="7"/>
      <c r="M516" s="7"/>
      <c r="N516" s="7"/>
    </row>
    <row r="517">
      <c r="A517" s="7"/>
      <c r="B517" s="7"/>
      <c r="C517" s="7"/>
      <c r="D517" s="7"/>
      <c r="E517" s="7"/>
      <c r="F517" s="7"/>
      <c r="G517" s="7"/>
      <c r="H517" s="7"/>
      <c r="I517" s="7"/>
      <c r="J517" s="7"/>
      <c r="K517" s="7"/>
      <c r="L517" s="7"/>
      <c r="M517" s="7"/>
      <c r="N517" s="7"/>
    </row>
    <row r="518">
      <c r="A518" s="7"/>
      <c r="B518" s="7"/>
      <c r="C518" s="7"/>
      <c r="D518" s="7"/>
      <c r="E518" s="7"/>
      <c r="F518" s="7"/>
      <c r="G518" s="7"/>
      <c r="H518" s="7"/>
      <c r="I518" s="7"/>
      <c r="J518" s="7"/>
      <c r="K518" s="7"/>
      <c r="L518" s="7"/>
      <c r="M518" s="7"/>
      <c r="N518" s="7"/>
    </row>
    <row r="519">
      <c r="A519" s="7"/>
      <c r="B519" s="7"/>
      <c r="C519" s="7"/>
      <c r="D519" s="7"/>
      <c r="E519" s="7"/>
      <c r="F519" s="7"/>
      <c r="G519" s="7"/>
      <c r="H519" s="7"/>
      <c r="I519" s="7"/>
      <c r="J519" s="7"/>
      <c r="K519" s="7"/>
      <c r="L519" s="7"/>
      <c r="M519" s="7"/>
      <c r="N519" s="7"/>
    </row>
    <row r="520">
      <c r="A520" s="7"/>
      <c r="B520" s="7"/>
      <c r="C520" s="7"/>
      <c r="D520" s="7"/>
      <c r="E520" s="7"/>
      <c r="F520" s="7"/>
      <c r="G520" s="7"/>
      <c r="H520" s="7"/>
      <c r="I520" s="7"/>
      <c r="J520" s="7"/>
      <c r="K520" s="7"/>
      <c r="L520" s="7"/>
      <c r="M520" s="7"/>
      <c r="N520" s="7"/>
    </row>
    <row r="521">
      <c r="A521" s="7"/>
      <c r="B521" s="7"/>
      <c r="C521" s="7"/>
      <c r="D521" s="7"/>
      <c r="E521" s="7"/>
      <c r="F521" s="7"/>
      <c r="G521" s="7"/>
      <c r="H521" s="7"/>
      <c r="I521" s="7"/>
      <c r="J521" s="7"/>
      <c r="K521" s="7"/>
      <c r="L521" s="7"/>
      <c r="M521" s="7"/>
      <c r="N521" s="7"/>
    </row>
    <row r="522">
      <c r="A522" s="7"/>
      <c r="B522" s="7"/>
      <c r="C522" s="7"/>
      <c r="D522" s="7"/>
      <c r="E522" s="7"/>
      <c r="F522" s="7"/>
      <c r="G522" s="7"/>
      <c r="H522" s="7"/>
      <c r="I522" s="7"/>
      <c r="J522" s="7"/>
      <c r="K522" s="7"/>
      <c r="L522" s="7"/>
      <c r="M522" s="7"/>
      <c r="N522" s="7"/>
    </row>
    <row r="523">
      <c r="A523" s="7"/>
      <c r="B523" s="7"/>
      <c r="C523" s="7"/>
      <c r="D523" s="7"/>
      <c r="E523" s="7"/>
      <c r="F523" s="7"/>
      <c r="G523" s="7"/>
      <c r="H523" s="7"/>
      <c r="I523" s="7"/>
      <c r="J523" s="7"/>
      <c r="K523" s="7"/>
      <c r="L523" s="7"/>
      <c r="M523" s="7"/>
      <c r="N523" s="7"/>
    </row>
    <row r="524">
      <c r="A524" s="7"/>
      <c r="B524" s="7"/>
      <c r="C524" s="7"/>
      <c r="D524" s="7"/>
      <c r="E524" s="7"/>
      <c r="F524" s="7"/>
      <c r="G524" s="7"/>
      <c r="H524" s="7"/>
      <c r="I524" s="7"/>
      <c r="J524" s="7"/>
      <c r="K524" s="7"/>
      <c r="L524" s="7"/>
      <c r="M524" s="7"/>
      <c r="N524" s="7"/>
    </row>
    <row r="525">
      <c r="A525" s="7"/>
      <c r="B525" s="7"/>
      <c r="C525" s="7"/>
      <c r="D525" s="7"/>
      <c r="E525" s="7"/>
      <c r="F525" s="7"/>
      <c r="G525" s="7"/>
      <c r="H525" s="7"/>
      <c r="I525" s="7"/>
      <c r="J525" s="7"/>
      <c r="K525" s="7"/>
      <c r="L525" s="7"/>
      <c r="M525" s="7"/>
      <c r="N525" s="7"/>
    </row>
    <row r="526">
      <c r="A526" s="7"/>
      <c r="B526" s="7"/>
      <c r="C526" s="7"/>
      <c r="D526" s="7"/>
      <c r="E526" s="7"/>
      <c r="F526" s="7"/>
      <c r="G526" s="7"/>
      <c r="H526" s="7"/>
      <c r="I526" s="7"/>
      <c r="J526" s="7"/>
      <c r="K526" s="7"/>
      <c r="L526" s="7"/>
      <c r="M526" s="7"/>
      <c r="N526" s="7"/>
    </row>
    <row r="527">
      <c r="A527" s="7"/>
      <c r="B527" s="7"/>
      <c r="C527" s="7"/>
      <c r="D527" s="7"/>
      <c r="E527" s="7"/>
      <c r="F527" s="7"/>
      <c r="G527" s="7"/>
      <c r="H527" s="7"/>
      <c r="I527" s="7"/>
      <c r="J527" s="7"/>
      <c r="K527" s="7"/>
      <c r="L527" s="7"/>
      <c r="M527" s="7"/>
      <c r="N527" s="7"/>
    </row>
    <row r="528">
      <c r="A528" s="7"/>
      <c r="B528" s="7"/>
      <c r="C528" s="7"/>
      <c r="D528" s="7"/>
      <c r="E528" s="7"/>
      <c r="F528" s="7"/>
      <c r="G528" s="7"/>
      <c r="H528" s="7"/>
      <c r="I528" s="7"/>
      <c r="J528" s="7"/>
      <c r="K528" s="7"/>
      <c r="L528" s="7"/>
      <c r="M528" s="7"/>
      <c r="N528" s="7"/>
    </row>
    <row r="529">
      <c r="A529" s="7"/>
      <c r="B529" s="7"/>
      <c r="C529" s="7"/>
      <c r="D529" s="7"/>
      <c r="E529" s="7"/>
      <c r="F529" s="7"/>
      <c r="G529" s="7"/>
      <c r="H529" s="7"/>
      <c r="I529" s="7"/>
      <c r="J529" s="7"/>
      <c r="K529" s="7"/>
      <c r="L529" s="7"/>
      <c r="M529" s="7"/>
      <c r="N529" s="7"/>
    </row>
    <row r="530">
      <c r="A530" s="7"/>
      <c r="B530" s="7"/>
      <c r="C530" s="7"/>
      <c r="D530" s="7"/>
      <c r="E530" s="7"/>
      <c r="F530" s="7"/>
      <c r="G530" s="7"/>
      <c r="H530" s="7"/>
      <c r="I530" s="7"/>
      <c r="J530" s="7"/>
      <c r="K530" s="7"/>
      <c r="L530" s="7"/>
      <c r="M530" s="7"/>
      <c r="N530" s="7"/>
    </row>
    <row r="531">
      <c r="A531" s="7"/>
      <c r="B531" s="7"/>
      <c r="C531" s="7"/>
      <c r="D531" s="7"/>
      <c r="E531" s="7"/>
      <c r="F531" s="7"/>
      <c r="G531" s="7"/>
      <c r="H531" s="7"/>
      <c r="I531" s="7"/>
      <c r="J531" s="7"/>
      <c r="K531" s="7"/>
      <c r="L531" s="7"/>
      <c r="M531" s="7"/>
      <c r="N531" s="7"/>
    </row>
    <row r="532">
      <c r="A532" s="7"/>
      <c r="B532" s="7"/>
      <c r="C532" s="7"/>
      <c r="D532" s="7"/>
      <c r="E532" s="7"/>
      <c r="F532" s="7"/>
      <c r="G532" s="7"/>
      <c r="H532" s="7"/>
      <c r="I532" s="7"/>
      <c r="J532" s="7"/>
      <c r="K532" s="7"/>
      <c r="L532" s="7"/>
      <c r="M532" s="7"/>
      <c r="N532" s="7"/>
    </row>
    <row r="533">
      <c r="A533" s="7"/>
      <c r="B533" s="7"/>
      <c r="C533" s="7"/>
      <c r="D533" s="7"/>
      <c r="E533" s="7"/>
      <c r="F533" s="7"/>
      <c r="G533" s="7"/>
      <c r="H533" s="7"/>
      <c r="I533" s="7"/>
      <c r="J533" s="7"/>
      <c r="K533" s="7"/>
      <c r="L533" s="7"/>
      <c r="M533" s="7"/>
      <c r="N533" s="7"/>
    </row>
    <row r="534">
      <c r="A534" s="7"/>
      <c r="B534" s="7"/>
      <c r="C534" s="7"/>
      <c r="D534" s="7"/>
      <c r="E534" s="7"/>
      <c r="F534" s="7"/>
      <c r="G534" s="7"/>
      <c r="H534" s="7"/>
      <c r="I534" s="7"/>
      <c r="J534" s="7"/>
      <c r="K534" s="7"/>
      <c r="L534" s="7"/>
      <c r="M534" s="7"/>
      <c r="N534" s="7"/>
    </row>
    <row r="535">
      <c r="A535" s="7"/>
      <c r="B535" s="7"/>
      <c r="C535" s="7"/>
      <c r="D535" s="7"/>
      <c r="E535" s="7"/>
      <c r="F535" s="7"/>
      <c r="G535" s="7"/>
      <c r="H535" s="7"/>
      <c r="I535" s="7"/>
      <c r="J535" s="7"/>
      <c r="K535" s="7"/>
      <c r="L535" s="7"/>
      <c r="M535" s="7"/>
      <c r="N535" s="7"/>
    </row>
    <row r="536">
      <c r="A536" s="7"/>
      <c r="B536" s="7"/>
      <c r="C536" s="7"/>
      <c r="D536" s="7"/>
      <c r="E536" s="7"/>
      <c r="F536" s="7"/>
      <c r="G536" s="7"/>
      <c r="H536" s="7"/>
      <c r="I536" s="7"/>
      <c r="J536" s="7"/>
      <c r="K536" s="7"/>
      <c r="L536" s="7"/>
      <c r="M536" s="7"/>
      <c r="N536" s="7"/>
    </row>
    <row r="537">
      <c r="A537" s="7"/>
      <c r="B537" s="7"/>
      <c r="C537" s="7"/>
      <c r="D537" s="7"/>
      <c r="E537" s="7"/>
      <c r="F537" s="7"/>
      <c r="G537" s="7"/>
      <c r="H537" s="7"/>
      <c r="I537" s="7"/>
      <c r="J537" s="7"/>
      <c r="K537" s="7"/>
      <c r="L537" s="7"/>
      <c r="M537" s="7"/>
      <c r="N537" s="7"/>
    </row>
    <row r="538">
      <c r="A538" s="7"/>
      <c r="B538" s="7"/>
      <c r="C538" s="7"/>
      <c r="D538" s="7"/>
      <c r="E538" s="7"/>
      <c r="F538" s="7"/>
      <c r="G538" s="7"/>
      <c r="H538" s="7"/>
      <c r="I538" s="7"/>
      <c r="J538" s="7"/>
      <c r="K538" s="7"/>
      <c r="L538" s="7"/>
      <c r="M538" s="7"/>
      <c r="N538" s="7"/>
    </row>
    <row r="539">
      <c r="A539" s="7"/>
      <c r="B539" s="7"/>
      <c r="C539" s="7"/>
      <c r="D539" s="7"/>
      <c r="E539" s="7"/>
      <c r="F539" s="7"/>
      <c r="G539" s="7"/>
      <c r="H539" s="7"/>
      <c r="I539" s="7"/>
      <c r="J539" s="7"/>
      <c r="K539" s="7"/>
      <c r="L539" s="7"/>
      <c r="M539" s="7"/>
      <c r="N539" s="7"/>
    </row>
    <row r="540">
      <c r="A540" s="7"/>
      <c r="B540" s="7"/>
      <c r="C540" s="7"/>
      <c r="D540" s="7"/>
      <c r="E540" s="7"/>
      <c r="F540" s="7"/>
      <c r="G540" s="7"/>
      <c r="H540" s="7"/>
      <c r="I540" s="7"/>
      <c r="J540" s="7"/>
      <c r="K540" s="7"/>
      <c r="L540" s="7"/>
      <c r="M540" s="7"/>
      <c r="N540" s="7"/>
    </row>
    <row r="541">
      <c r="A541" s="7"/>
      <c r="B541" s="7"/>
      <c r="C541" s="7"/>
      <c r="D541" s="7"/>
      <c r="E541" s="7"/>
      <c r="F541" s="7"/>
      <c r="G541" s="7"/>
      <c r="H541" s="7"/>
      <c r="I541" s="7"/>
      <c r="J541" s="7"/>
      <c r="K541" s="7"/>
      <c r="L541" s="7"/>
      <c r="M541" s="7"/>
      <c r="N541" s="7"/>
    </row>
    <row r="542">
      <c r="A542" s="7"/>
      <c r="B542" s="7"/>
      <c r="C542" s="7"/>
      <c r="D542" s="7"/>
      <c r="E542" s="7"/>
      <c r="F542" s="7"/>
      <c r="G542" s="7"/>
      <c r="H542" s="7"/>
      <c r="I542" s="7"/>
      <c r="J542" s="7"/>
      <c r="K542" s="7"/>
      <c r="L542" s="7"/>
      <c r="M542" s="7"/>
      <c r="N542" s="7"/>
    </row>
    <row r="543">
      <c r="A543" s="7"/>
      <c r="B543" s="7"/>
      <c r="C543" s="7"/>
      <c r="D543" s="7"/>
      <c r="E543" s="7"/>
      <c r="F543" s="7"/>
      <c r="G543" s="7"/>
      <c r="H543" s="7"/>
      <c r="I543" s="7"/>
      <c r="J543" s="7"/>
      <c r="K543" s="7"/>
      <c r="L543" s="7"/>
      <c r="M543" s="7"/>
      <c r="N543" s="7"/>
    </row>
    <row r="544">
      <c r="A544" s="7"/>
      <c r="B544" s="7"/>
      <c r="C544" s="7"/>
      <c r="D544" s="7"/>
      <c r="E544" s="7"/>
      <c r="F544" s="7"/>
      <c r="G544" s="7"/>
      <c r="H544" s="7"/>
      <c r="I544" s="7"/>
      <c r="J544" s="7"/>
      <c r="K544" s="7"/>
      <c r="L544" s="7"/>
      <c r="M544" s="7"/>
      <c r="N544" s="7"/>
    </row>
    <row r="545">
      <c r="A545" s="7"/>
      <c r="B545" s="7"/>
      <c r="C545" s="7"/>
      <c r="D545" s="7"/>
      <c r="E545" s="7"/>
      <c r="F545" s="7"/>
      <c r="G545" s="7"/>
      <c r="H545" s="7"/>
      <c r="I545" s="7"/>
      <c r="J545" s="7"/>
      <c r="K545" s="7"/>
      <c r="L545" s="7"/>
      <c r="M545" s="7"/>
      <c r="N545" s="7"/>
    </row>
    <row r="546">
      <c r="A546" s="7"/>
      <c r="B546" s="7"/>
      <c r="C546" s="7"/>
      <c r="D546" s="7"/>
      <c r="E546" s="7"/>
      <c r="F546" s="7"/>
      <c r="G546" s="7"/>
      <c r="H546" s="7"/>
      <c r="I546" s="7"/>
      <c r="J546" s="7"/>
      <c r="K546" s="7"/>
      <c r="L546" s="7"/>
      <c r="M546" s="7"/>
      <c r="N546" s="7"/>
    </row>
    <row r="547">
      <c r="A547" s="7"/>
      <c r="B547" s="7"/>
      <c r="C547" s="7"/>
      <c r="D547" s="7"/>
      <c r="E547" s="7"/>
      <c r="F547" s="7"/>
      <c r="G547" s="7"/>
      <c r="H547" s="7"/>
      <c r="I547" s="7"/>
      <c r="J547" s="7"/>
      <c r="K547" s="7"/>
      <c r="L547" s="7"/>
      <c r="M547" s="7"/>
      <c r="N547" s="7"/>
    </row>
    <row r="548">
      <c r="A548" s="7"/>
      <c r="B548" s="7"/>
      <c r="C548" s="7"/>
      <c r="D548" s="7"/>
      <c r="E548" s="7"/>
      <c r="F548" s="7"/>
      <c r="G548" s="7"/>
      <c r="H548" s="7"/>
      <c r="I548" s="7"/>
      <c r="J548" s="7"/>
      <c r="K548" s="7"/>
      <c r="L548" s="7"/>
      <c r="M548" s="7"/>
      <c r="N548" s="7"/>
    </row>
    <row r="549">
      <c r="A549" s="7"/>
      <c r="B549" s="7"/>
      <c r="C549" s="7"/>
      <c r="D549" s="7"/>
      <c r="E549" s="7"/>
      <c r="F549" s="7"/>
      <c r="G549" s="7"/>
      <c r="H549" s="7"/>
      <c r="I549" s="7"/>
      <c r="J549" s="7"/>
      <c r="K549" s="7"/>
      <c r="L549" s="7"/>
      <c r="M549" s="7"/>
      <c r="N549" s="7"/>
    </row>
    <row r="550">
      <c r="A550" s="7"/>
      <c r="B550" s="7"/>
      <c r="C550" s="7"/>
      <c r="D550" s="7"/>
      <c r="E550" s="7"/>
      <c r="F550" s="7"/>
      <c r="G550" s="7"/>
      <c r="H550" s="7"/>
      <c r="I550" s="7"/>
      <c r="J550" s="7"/>
      <c r="K550" s="7"/>
      <c r="L550" s="7"/>
      <c r="M550" s="7"/>
      <c r="N550" s="7"/>
    </row>
    <row r="551">
      <c r="A551" s="7"/>
      <c r="B551" s="7"/>
      <c r="C551" s="7"/>
      <c r="D551" s="7"/>
      <c r="E551" s="7"/>
      <c r="F551" s="7"/>
      <c r="G551" s="7"/>
      <c r="H551" s="7"/>
      <c r="I551" s="7"/>
      <c r="J551" s="7"/>
      <c r="K551" s="7"/>
      <c r="L551" s="7"/>
      <c r="M551" s="7"/>
      <c r="N551" s="7"/>
    </row>
    <row r="552">
      <c r="A552" s="7"/>
      <c r="B552" s="7"/>
      <c r="C552" s="7"/>
      <c r="D552" s="7"/>
      <c r="E552" s="7"/>
      <c r="F552" s="7"/>
      <c r="G552" s="7"/>
      <c r="H552" s="7"/>
      <c r="I552" s="7"/>
      <c r="J552" s="7"/>
      <c r="K552" s="7"/>
      <c r="L552" s="7"/>
      <c r="M552" s="7"/>
      <c r="N552" s="7"/>
    </row>
    <row r="553">
      <c r="A553" s="7"/>
      <c r="B553" s="7"/>
      <c r="C553" s="7"/>
      <c r="D553" s="7"/>
      <c r="E553" s="7"/>
      <c r="F553" s="7"/>
      <c r="G553" s="7"/>
      <c r="H553" s="7"/>
      <c r="I553" s="7"/>
      <c r="J553" s="7"/>
      <c r="K553" s="7"/>
      <c r="L553" s="7"/>
      <c r="M553" s="7"/>
      <c r="N553" s="7"/>
    </row>
    <row r="554">
      <c r="A554" s="7"/>
      <c r="B554" s="7"/>
      <c r="C554" s="7"/>
      <c r="D554" s="7"/>
      <c r="E554" s="7"/>
      <c r="F554" s="7"/>
      <c r="G554" s="7"/>
      <c r="H554" s="7"/>
      <c r="I554" s="7"/>
      <c r="J554" s="7"/>
      <c r="K554" s="7"/>
      <c r="L554" s="7"/>
      <c r="M554" s="7"/>
      <c r="N554" s="7"/>
    </row>
    <row r="555">
      <c r="A555" s="7"/>
      <c r="B555" s="7"/>
      <c r="C555" s="7"/>
      <c r="D555" s="7"/>
      <c r="E555" s="7"/>
      <c r="F555" s="7"/>
      <c r="G555" s="7"/>
      <c r="H555" s="7"/>
      <c r="I555" s="7"/>
      <c r="J555" s="7"/>
      <c r="K555" s="7"/>
      <c r="L555" s="7"/>
      <c r="M555" s="7"/>
      <c r="N555" s="7"/>
    </row>
    <row r="556">
      <c r="A556" s="7"/>
      <c r="B556" s="7"/>
      <c r="C556" s="7"/>
      <c r="D556" s="7"/>
      <c r="E556" s="7"/>
      <c r="F556" s="7"/>
      <c r="G556" s="7"/>
      <c r="H556" s="7"/>
      <c r="I556" s="7"/>
      <c r="J556" s="7"/>
      <c r="K556" s="7"/>
      <c r="L556" s="7"/>
      <c r="M556" s="7"/>
      <c r="N556" s="7"/>
    </row>
    <row r="557">
      <c r="A557" s="7"/>
      <c r="B557" s="7"/>
      <c r="C557" s="7"/>
      <c r="D557" s="7"/>
      <c r="E557" s="7"/>
      <c r="F557" s="7"/>
      <c r="G557" s="7"/>
      <c r="H557" s="7"/>
      <c r="I557" s="7"/>
      <c r="J557" s="7"/>
      <c r="K557" s="7"/>
      <c r="L557" s="7"/>
      <c r="M557" s="7"/>
      <c r="N557" s="7"/>
    </row>
    <row r="558">
      <c r="A558" s="7"/>
      <c r="B558" s="7"/>
      <c r="C558" s="7"/>
      <c r="D558" s="7"/>
      <c r="E558" s="7"/>
      <c r="F558" s="7"/>
      <c r="G558" s="7"/>
      <c r="H558" s="7"/>
      <c r="I558" s="7"/>
      <c r="J558" s="7"/>
      <c r="K558" s="7"/>
      <c r="L558" s="7"/>
      <c r="M558" s="7"/>
      <c r="N558" s="7"/>
    </row>
    <row r="559">
      <c r="A559" s="7"/>
      <c r="B559" s="7"/>
      <c r="C559" s="7"/>
      <c r="D559" s="7"/>
      <c r="E559" s="7"/>
      <c r="F559" s="7"/>
      <c r="G559" s="7"/>
      <c r="H559" s="7"/>
      <c r="I559" s="7"/>
      <c r="J559" s="7"/>
      <c r="K559" s="7"/>
      <c r="L559" s="7"/>
      <c r="M559" s="7"/>
      <c r="N559" s="7"/>
    </row>
    <row r="560">
      <c r="A560" s="7"/>
      <c r="B560" s="7"/>
      <c r="C560" s="7"/>
      <c r="D560" s="7"/>
      <c r="E560" s="7"/>
      <c r="F560" s="7"/>
      <c r="G560" s="7"/>
      <c r="H560" s="7"/>
      <c r="I560" s="7"/>
      <c r="J560" s="7"/>
      <c r="K560" s="7"/>
      <c r="L560" s="7"/>
      <c r="M560" s="7"/>
      <c r="N560" s="7"/>
    </row>
    <row r="561">
      <c r="A561" s="7"/>
      <c r="B561" s="7"/>
      <c r="C561" s="7"/>
      <c r="D561" s="7"/>
      <c r="E561" s="7"/>
      <c r="F561" s="7"/>
      <c r="G561" s="7"/>
      <c r="H561" s="7"/>
      <c r="I561" s="7"/>
      <c r="J561" s="7"/>
      <c r="K561" s="7"/>
      <c r="L561" s="7"/>
      <c r="M561" s="7"/>
      <c r="N561" s="7"/>
    </row>
    <row r="562">
      <c r="A562" s="7"/>
      <c r="B562" s="7"/>
      <c r="C562" s="7"/>
      <c r="D562" s="7"/>
      <c r="E562" s="7"/>
      <c r="F562" s="7"/>
      <c r="G562" s="7"/>
      <c r="H562" s="7"/>
      <c r="I562" s="7"/>
      <c r="J562" s="7"/>
      <c r="K562" s="7"/>
      <c r="L562" s="7"/>
      <c r="M562" s="7"/>
      <c r="N562" s="7"/>
    </row>
    <row r="563">
      <c r="A563" s="7"/>
      <c r="B563" s="7"/>
      <c r="C563" s="7"/>
      <c r="D563" s="7"/>
      <c r="E563" s="7"/>
      <c r="F563" s="7"/>
      <c r="G563" s="7"/>
      <c r="H563" s="7"/>
      <c r="I563" s="7"/>
      <c r="J563" s="7"/>
      <c r="K563" s="7"/>
      <c r="L563" s="7"/>
      <c r="M563" s="7"/>
      <c r="N563" s="7"/>
    </row>
    <row r="564">
      <c r="A564" s="7"/>
      <c r="B564" s="7"/>
      <c r="C564" s="7"/>
      <c r="D564" s="7"/>
      <c r="E564" s="7"/>
      <c r="F564" s="7"/>
      <c r="G564" s="7"/>
      <c r="H564" s="7"/>
      <c r="I564" s="7"/>
      <c r="J564" s="7"/>
      <c r="K564" s="7"/>
      <c r="L564" s="7"/>
      <c r="M564" s="7"/>
      <c r="N564" s="7"/>
    </row>
    <row r="565">
      <c r="A565" s="7"/>
      <c r="B565" s="7"/>
      <c r="C565" s="7"/>
      <c r="D565" s="7"/>
      <c r="E565" s="7"/>
      <c r="F565" s="7"/>
      <c r="G565" s="7"/>
      <c r="H565" s="7"/>
      <c r="I565" s="7"/>
      <c r="J565" s="7"/>
      <c r="K565" s="7"/>
      <c r="L565" s="7"/>
      <c r="M565" s="7"/>
      <c r="N565" s="7"/>
    </row>
    <row r="566">
      <c r="A566" s="7"/>
      <c r="B566" s="7"/>
      <c r="C566" s="7"/>
      <c r="D566" s="7"/>
      <c r="E566" s="7"/>
      <c r="F566" s="7"/>
      <c r="G566" s="7"/>
      <c r="H566" s="7"/>
      <c r="I566" s="7"/>
      <c r="J566" s="7"/>
      <c r="K566" s="7"/>
      <c r="L566" s="7"/>
      <c r="M566" s="7"/>
      <c r="N566" s="7"/>
    </row>
    <row r="567">
      <c r="A567" s="7"/>
      <c r="B567" s="7"/>
      <c r="C567" s="7"/>
      <c r="D567" s="7"/>
      <c r="E567" s="7"/>
      <c r="F567" s="7"/>
      <c r="G567" s="7"/>
      <c r="H567" s="7"/>
      <c r="I567" s="7"/>
      <c r="J567" s="7"/>
      <c r="K567" s="7"/>
      <c r="L567" s="7"/>
      <c r="M567" s="7"/>
      <c r="N567" s="7"/>
    </row>
    <row r="568">
      <c r="A568" s="7"/>
      <c r="B568" s="7"/>
      <c r="C568" s="7"/>
      <c r="D568" s="7"/>
      <c r="E568" s="7"/>
      <c r="F568" s="7"/>
      <c r="G568" s="7"/>
      <c r="H568" s="7"/>
      <c r="I568" s="7"/>
      <c r="J568" s="7"/>
      <c r="K568" s="7"/>
      <c r="L568" s="7"/>
      <c r="M568" s="7"/>
      <c r="N568" s="7"/>
    </row>
    <row r="569">
      <c r="A569" s="7"/>
      <c r="B569" s="7"/>
      <c r="C569" s="7"/>
      <c r="D569" s="7"/>
      <c r="E569" s="7"/>
      <c r="F569" s="7"/>
      <c r="G569" s="7"/>
      <c r="H569" s="7"/>
      <c r="I569" s="7"/>
      <c r="J569" s="7"/>
      <c r="K569" s="7"/>
      <c r="L569" s="7"/>
      <c r="M569" s="7"/>
      <c r="N569" s="7"/>
    </row>
    <row r="570">
      <c r="A570" s="7"/>
      <c r="B570" s="7"/>
      <c r="C570" s="7"/>
      <c r="D570" s="7"/>
      <c r="E570" s="7"/>
      <c r="F570" s="7"/>
      <c r="G570" s="7"/>
      <c r="H570" s="7"/>
      <c r="I570" s="7"/>
      <c r="J570" s="7"/>
      <c r="K570" s="7"/>
      <c r="L570" s="7"/>
      <c r="M570" s="7"/>
      <c r="N570" s="7"/>
    </row>
    <row r="571">
      <c r="A571" s="7"/>
      <c r="B571" s="7"/>
      <c r="C571" s="7"/>
      <c r="D571" s="7"/>
      <c r="E571" s="7"/>
      <c r="F571" s="7"/>
      <c r="G571" s="7"/>
      <c r="H571" s="7"/>
      <c r="I571" s="7"/>
      <c r="J571" s="7"/>
      <c r="K571" s="7"/>
      <c r="L571" s="7"/>
      <c r="M571" s="7"/>
      <c r="N571" s="7"/>
    </row>
    <row r="572">
      <c r="A572" s="7"/>
      <c r="B572" s="7"/>
      <c r="C572" s="7"/>
      <c r="D572" s="7"/>
      <c r="E572" s="7"/>
      <c r="F572" s="7"/>
      <c r="G572" s="7"/>
      <c r="H572" s="7"/>
      <c r="I572" s="7"/>
      <c r="J572" s="7"/>
      <c r="K572" s="7"/>
      <c r="L572" s="7"/>
      <c r="M572" s="7"/>
      <c r="N572" s="7"/>
    </row>
    <row r="573">
      <c r="A573" s="7"/>
      <c r="B573" s="7"/>
      <c r="C573" s="7"/>
      <c r="D573" s="7"/>
      <c r="E573" s="7"/>
      <c r="F573" s="7"/>
      <c r="G573" s="7"/>
      <c r="H573" s="7"/>
      <c r="I573" s="7"/>
      <c r="J573" s="7"/>
      <c r="K573" s="7"/>
      <c r="L573" s="7"/>
      <c r="M573" s="7"/>
      <c r="N573" s="7"/>
    </row>
    <row r="574">
      <c r="A574" s="7"/>
      <c r="B574" s="7"/>
      <c r="C574" s="7"/>
      <c r="D574" s="7"/>
      <c r="E574" s="7"/>
      <c r="F574" s="7"/>
      <c r="G574" s="7"/>
      <c r="H574" s="7"/>
      <c r="I574" s="7"/>
      <c r="J574" s="7"/>
      <c r="K574" s="7"/>
      <c r="L574" s="7"/>
      <c r="M574" s="7"/>
      <c r="N574" s="7"/>
    </row>
    <row r="575">
      <c r="A575" s="7"/>
      <c r="B575" s="7"/>
      <c r="C575" s="7"/>
      <c r="D575" s="7"/>
      <c r="E575" s="7"/>
      <c r="F575" s="7"/>
      <c r="G575" s="7"/>
      <c r="H575" s="7"/>
      <c r="I575" s="7"/>
      <c r="J575" s="7"/>
      <c r="K575" s="7"/>
      <c r="L575" s="7"/>
      <c r="M575" s="7"/>
      <c r="N575" s="7"/>
    </row>
    <row r="576">
      <c r="A576" s="7"/>
      <c r="B576" s="7"/>
      <c r="C576" s="7"/>
      <c r="D576" s="7"/>
      <c r="E576" s="7"/>
      <c r="F576" s="7"/>
      <c r="G576" s="7"/>
      <c r="H576" s="7"/>
      <c r="I576" s="7"/>
      <c r="J576" s="7"/>
      <c r="K576" s="7"/>
      <c r="L576" s="7"/>
      <c r="M576" s="7"/>
      <c r="N576" s="7"/>
    </row>
    <row r="577">
      <c r="A577" s="7"/>
      <c r="B577" s="7"/>
      <c r="C577" s="7"/>
      <c r="D577" s="7"/>
      <c r="E577" s="7"/>
      <c r="F577" s="7"/>
      <c r="G577" s="7"/>
      <c r="H577" s="7"/>
      <c r="I577" s="7"/>
      <c r="J577" s="7"/>
      <c r="K577" s="7"/>
      <c r="L577" s="7"/>
      <c r="M577" s="7"/>
      <c r="N577" s="7"/>
    </row>
    <row r="578">
      <c r="A578" s="7"/>
      <c r="B578" s="7"/>
      <c r="C578" s="7"/>
      <c r="D578" s="7"/>
      <c r="E578" s="7"/>
      <c r="F578" s="7"/>
      <c r="G578" s="7"/>
      <c r="H578" s="7"/>
      <c r="I578" s="7"/>
      <c r="J578" s="7"/>
      <c r="K578" s="7"/>
      <c r="L578" s="7"/>
      <c r="M578" s="7"/>
      <c r="N578" s="7"/>
    </row>
    <row r="579">
      <c r="A579" s="7"/>
      <c r="B579" s="7"/>
      <c r="C579" s="7"/>
      <c r="D579" s="7"/>
      <c r="E579" s="7"/>
      <c r="F579" s="7"/>
      <c r="G579" s="7"/>
      <c r="H579" s="7"/>
      <c r="I579" s="7"/>
      <c r="J579" s="7"/>
      <c r="K579" s="7"/>
      <c r="L579" s="7"/>
      <c r="M579" s="7"/>
      <c r="N579" s="7"/>
    </row>
    <row r="580">
      <c r="A580" s="7"/>
      <c r="B580" s="7"/>
      <c r="C580" s="7"/>
      <c r="D580" s="7"/>
      <c r="E580" s="7"/>
      <c r="F580" s="7"/>
      <c r="G580" s="7"/>
      <c r="H580" s="7"/>
      <c r="I580" s="7"/>
      <c r="J580" s="7"/>
      <c r="K580" s="7"/>
      <c r="L580" s="7"/>
      <c r="M580" s="7"/>
      <c r="N580" s="7"/>
    </row>
    <row r="581">
      <c r="A581" s="7"/>
      <c r="B581" s="7"/>
      <c r="C581" s="7"/>
      <c r="D581" s="7"/>
      <c r="E581" s="7"/>
      <c r="F581" s="7"/>
      <c r="G581" s="7"/>
      <c r="H581" s="7"/>
      <c r="I581" s="7"/>
      <c r="J581" s="7"/>
      <c r="K581" s="7"/>
      <c r="L581" s="7"/>
      <c r="M581" s="7"/>
      <c r="N581" s="7"/>
    </row>
    <row r="582">
      <c r="A582" s="7"/>
      <c r="B582" s="7"/>
      <c r="C582" s="7"/>
      <c r="D582" s="7"/>
      <c r="E582" s="7"/>
      <c r="F582" s="7"/>
      <c r="G582" s="7"/>
      <c r="H582" s="7"/>
      <c r="I582" s="7"/>
      <c r="J582" s="7"/>
      <c r="K582" s="7"/>
      <c r="L582" s="7"/>
      <c r="M582" s="7"/>
      <c r="N582" s="7"/>
    </row>
    <row r="583">
      <c r="A583" s="7"/>
      <c r="B583" s="7"/>
      <c r="C583" s="7"/>
      <c r="D583" s="7"/>
      <c r="E583" s="7"/>
      <c r="F583" s="7"/>
      <c r="G583" s="7"/>
      <c r="H583" s="7"/>
      <c r="I583" s="7"/>
      <c r="J583" s="7"/>
      <c r="K583" s="7"/>
      <c r="L583" s="7"/>
      <c r="M583" s="7"/>
      <c r="N583" s="7"/>
    </row>
    <row r="584">
      <c r="A584" s="7"/>
      <c r="B584" s="7"/>
      <c r="C584" s="7"/>
      <c r="D584" s="7"/>
      <c r="E584" s="7"/>
      <c r="F584" s="7"/>
      <c r="G584" s="7"/>
      <c r="H584" s="7"/>
      <c r="I584" s="7"/>
      <c r="J584" s="7"/>
      <c r="K584" s="7"/>
      <c r="L584" s="7"/>
      <c r="M584" s="7"/>
      <c r="N584" s="7"/>
    </row>
    <row r="585">
      <c r="A585" s="7"/>
      <c r="B585" s="7"/>
      <c r="C585" s="7"/>
      <c r="D585" s="7"/>
      <c r="E585" s="7"/>
      <c r="F585" s="7"/>
      <c r="G585" s="7"/>
      <c r="H585" s="7"/>
      <c r="I585" s="7"/>
      <c r="J585" s="7"/>
      <c r="K585" s="7"/>
      <c r="L585" s="7"/>
      <c r="M585" s="7"/>
      <c r="N585" s="7"/>
    </row>
    <row r="586">
      <c r="A586" s="7"/>
      <c r="B586" s="7"/>
      <c r="C586" s="7"/>
      <c r="D586" s="7"/>
      <c r="E586" s="7"/>
      <c r="F586" s="7"/>
      <c r="G586" s="7"/>
      <c r="H586" s="7"/>
      <c r="I586" s="7"/>
      <c r="J586" s="7"/>
      <c r="K586" s="7"/>
      <c r="L586" s="7"/>
      <c r="M586" s="7"/>
      <c r="N586" s="7"/>
    </row>
    <row r="587">
      <c r="A587" s="7"/>
      <c r="B587" s="7"/>
      <c r="C587" s="7"/>
      <c r="D587" s="7"/>
      <c r="E587" s="7"/>
      <c r="F587" s="7"/>
      <c r="G587" s="7"/>
      <c r="H587" s="7"/>
      <c r="I587" s="7"/>
      <c r="J587" s="7"/>
      <c r="K587" s="7"/>
      <c r="L587" s="7"/>
      <c r="M587" s="7"/>
      <c r="N587" s="7"/>
    </row>
    <row r="588">
      <c r="A588" s="7"/>
      <c r="B588" s="7"/>
      <c r="C588" s="7"/>
      <c r="D588" s="7"/>
      <c r="E588" s="7"/>
      <c r="F588" s="7"/>
      <c r="G588" s="7"/>
      <c r="H588" s="7"/>
      <c r="I588" s="7"/>
      <c r="J588" s="7"/>
      <c r="K588" s="7"/>
      <c r="L588" s="7"/>
      <c r="M588" s="7"/>
      <c r="N588" s="7"/>
    </row>
    <row r="589">
      <c r="A589" s="7"/>
      <c r="B589" s="7"/>
      <c r="C589" s="7"/>
      <c r="D589" s="7"/>
      <c r="E589" s="7"/>
      <c r="F589" s="7"/>
      <c r="G589" s="7"/>
      <c r="H589" s="7"/>
      <c r="I589" s="7"/>
      <c r="J589" s="7"/>
      <c r="K589" s="7"/>
      <c r="L589" s="7"/>
      <c r="M589" s="7"/>
      <c r="N589" s="7"/>
    </row>
    <row r="590">
      <c r="A590" s="7"/>
      <c r="B590" s="7"/>
      <c r="C590" s="7"/>
      <c r="D590" s="7"/>
      <c r="E590" s="7"/>
      <c r="F590" s="7"/>
      <c r="G590" s="7"/>
      <c r="H590" s="7"/>
      <c r="I590" s="7"/>
      <c r="J590" s="7"/>
      <c r="K590" s="7"/>
      <c r="L590" s="7"/>
      <c r="M590" s="7"/>
      <c r="N590" s="7"/>
    </row>
    <row r="591">
      <c r="A591" s="7"/>
      <c r="B591" s="7"/>
      <c r="C591" s="7"/>
      <c r="D591" s="7"/>
      <c r="E591" s="7"/>
      <c r="F591" s="7"/>
      <c r="G591" s="7"/>
      <c r="H591" s="7"/>
      <c r="I591" s="7"/>
      <c r="J591" s="7"/>
      <c r="K591" s="7"/>
      <c r="L591" s="7"/>
      <c r="M591" s="7"/>
      <c r="N591" s="7"/>
    </row>
    <row r="592">
      <c r="A592" s="7"/>
      <c r="B592" s="7"/>
      <c r="C592" s="7"/>
      <c r="D592" s="7"/>
      <c r="E592" s="7"/>
      <c r="F592" s="7"/>
      <c r="G592" s="7"/>
      <c r="H592" s="7"/>
      <c r="I592" s="7"/>
      <c r="J592" s="7"/>
      <c r="K592" s="7"/>
      <c r="L592" s="7"/>
      <c r="M592" s="7"/>
      <c r="N592" s="7"/>
    </row>
    <row r="593">
      <c r="A593" s="7"/>
      <c r="B593" s="7"/>
      <c r="C593" s="7"/>
      <c r="D593" s="7"/>
      <c r="E593" s="7"/>
      <c r="F593" s="7"/>
      <c r="G593" s="7"/>
      <c r="H593" s="7"/>
      <c r="I593" s="7"/>
      <c r="J593" s="7"/>
      <c r="K593" s="7"/>
      <c r="L593" s="7"/>
      <c r="M593" s="7"/>
      <c r="N593" s="7"/>
    </row>
    <row r="594">
      <c r="A594" s="7"/>
      <c r="B594" s="7"/>
      <c r="C594" s="7"/>
      <c r="D594" s="7"/>
      <c r="E594" s="7"/>
      <c r="F594" s="7"/>
      <c r="G594" s="7"/>
      <c r="H594" s="7"/>
      <c r="I594" s="7"/>
      <c r="J594" s="7"/>
      <c r="K594" s="7"/>
      <c r="L594" s="7"/>
      <c r="M594" s="7"/>
      <c r="N594" s="7"/>
    </row>
    <row r="595">
      <c r="A595" s="7"/>
      <c r="B595" s="7"/>
      <c r="C595" s="7"/>
      <c r="D595" s="7"/>
      <c r="E595" s="7"/>
      <c r="F595" s="7"/>
      <c r="G595" s="7"/>
      <c r="H595" s="7"/>
      <c r="I595" s="7"/>
      <c r="J595" s="7"/>
      <c r="K595" s="7"/>
      <c r="L595" s="7"/>
      <c r="M595" s="7"/>
      <c r="N595" s="7"/>
    </row>
    <row r="596">
      <c r="A596" s="7"/>
      <c r="B596" s="7"/>
      <c r="C596" s="7"/>
      <c r="D596" s="7"/>
      <c r="E596" s="7"/>
      <c r="F596" s="7"/>
      <c r="G596" s="7"/>
      <c r="H596" s="7"/>
      <c r="I596" s="7"/>
      <c r="J596" s="7"/>
      <c r="K596" s="7"/>
      <c r="L596" s="7"/>
      <c r="M596" s="7"/>
      <c r="N596" s="7"/>
    </row>
    <row r="597">
      <c r="A597" s="7"/>
      <c r="B597" s="7"/>
      <c r="C597" s="7"/>
      <c r="D597" s="7"/>
      <c r="E597" s="7"/>
      <c r="F597" s="7"/>
      <c r="G597" s="7"/>
      <c r="H597" s="7"/>
      <c r="I597" s="7"/>
      <c r="J597" s="7"/>
      <c r="K597" s="7"/>
      <c r="L597" s="7"/>
      <c r="M597" s="7"/>
      <c r="N597" s="7"/>
    </row>
    <row r="598">
      <c r="A598" s="7"/>
      <c r="B598" s="7"/>
      <c r="C598" s="7"/>
      <c r="D598" s="7"/>
      <c r="E598" s="7"/>
      <c r="F598" s="7"/>
      <c r="G598" s="7"/>
      <c r="H598" s="7"/>
      <c r="I598" s="7"/>
      <c r="J598" s="7"/>
      <c r="K598" s="7"/>
      <c r="L598" s="7"/>
      <c r="M598" s="7"/>
      <c r="N598" s="7"/>
    </row>
    <row r="599">
      <c r="A599" s="7"/>
      <c r="B599" s="7"/>
      <c r="C599" s="7"/>
      <c r="D599" s="7"/>
      <c r="E599" s="7"/>
      <c r="F599" s="7"/>
      <c r="G599" s="7"/>
      <c r="H599" s="7"/>
      <c r="I599" s="7"/>
      <c r="J599" s="7"/>
      <c r="K599" s="7"/>
      <c r="L599" s="7"/>
      <c r="M599" s="7"/>
      <c r="N599" s="7"/>
    </row>
    <row r="600">
      <c r="A600" s="7"/>
      <c r="B600" s="7"/>
      <c r="C600" s="7"/>
      <c r="D600" s="7"/>
      <c r="E600" s="7"/>
      <c r="F600" s="7"/>
      <c r="G600" s="7"/>
      <c r="H600" s="7"/>
      <c r="I600" s="7"/>
      <c r="J600" s="7"/>
      <c r="K600" s="7"/>
      <c r="L600" s="7"/>
      <c r="M600" s="7"/>
      <c r="N600" s="7"/>
    </row>
    <row r="601">
      <c r="A601" s="7"/>
      <c r="B601" s="7"/>
      <c r="C601" s="7"/>
      <c r="D601" s="7"/>
      <c r="E601" s="7"/>
      <c r="F601" s="7"/>
      <c r="G601" s="7"/>
      <c r="H601" s="7"/>
      <c r="I601" s="7"/>
      <c r="J601" s="7"/>
      <c r="K601" s="7"/>
      <c r="L601" s="7"/>
      <c r="M601" s="7"/>
      <c r="N601" s="7"/>
    </row>
    <row r="602">
      <c r="A602" s="7"/>
      <c r="B602" s="7"/>
      <c r="C602" s="7"/>
      <c r="D602" s="7"/>
      <c r="E602" s="7"/>
      <c r="F602" s="7"/>
      <c r="G602" s="7"/>
      <c r="H602" s="7"/>
      <c r="I602" s="7"/>
      <c r="J602" s="7"/>
      <c r="K602" s="7"/>
      <c r="L602" s="7"/>
      <c r="M602" s="7"/>
      <c r="N602" s="7"/>
    </row>
    <row r="603">
      <c r="A603" s="7"/>
      <c r="B603" s="7"/>
      <c r="C603" s="7"/>
      <c r="D603" s="7"/>
      <c r="E603" s="7"/>
      <c r="F603" s="7"/>
      <c r="G603" s="7"/>
      <c r="H603" s="7"/>
      <c r="I603" s="7"/>
      <c r="J603" s="7"/>
      <c r="K603" s="7"/>
      <c r="L603" s="7"/>
      <c r="M603" s="7"/>
      <c r="N603" s="7"/>
    </row>
    <row r="604">
      <c r="A604" s="7"/>
      <c r="B604" s="7"/>
      <c r="C604" s="7"/>
      <c r="D604" s="7"/>
      <c r="E604" s="7"/>
      <c r="F604" s="7"/>
      <c r="G604" s="7"/>
      <c r="H604" s="7"/>
      <c r="I604" s="7"/>
      <c r="J604" s="7"/>
      <c r="K604" s="7"/>
      <c r="L604" s="7"/>
      <c r="M604" s="7"/>
      <c r="N604" s="7"/>
    </row>
    <row r="605">
      <c r="A605" s="7"/>
      <c r="B605" s="7"/>
      <c r="C605" s="7"/>
      <c r="D605" s="7"/>
      <c r="E605" s="7"/>
      <c r="F605" s="7"/>
      <c r="G605" s="7"/>
      <c r="H605" s="7"/>
      <c r="I605" s="7"/>
      <c r="J605" s="7"/>
      <c r="K605" s="7"/>
      <c r="L605" s="7"/>
      <c r="M605" s="7"/>
      <c r="N605" s="7"/>
    </row>
    <row r="606">
      <c r="A606" s="7"/>
      <c r="B606" s="7"/>
      <c r="C606" s="7"/>
      <c r="D606" s="7"/>
      <c r="E606" s="7"/>
      <c r="F606" s="7"/>
      <c r="G606" s="7"/>
      <c r="H606" s="7"/>
      <c r="I606" s="7"/>
      <c r="J606" s="7"/>
      <c r="K606" s="7"/>
      <c r="L606" s="7"/>
      <c r="M606" s="7"/>
      <c r="N606" s="7"/>
    </row>
    <row r="607">
      <c r="A607" s="7"/>
      <c r="B607" s="7"/>
      <c r="C607" s="7"/>
      <c r="D607" s="7"/>
      <c r="E607" s="7"/>
      <c r="F607" s="7"/>
      <c r="G607" s="7"/>
      <c r="H607" s="7"/>
      <c r="I607" s="7"/>
      <c r="J607" s="7"/>
      <c r="K607" s="7"/>
      <c r="L607" s="7"/>
      <c r="M607" s="7"/>
      <c r="N607" s="7"/>
    </row>
    <row r="608">
      <c r="A608" s="7"/>
      <c r="B608" s="7"/>
      <c r="C608" s="7"/>
      <c r="D608" s="7"/>
      <c r="E608" s="7"/>
      <c r="F608" s="7"/>
      <c r="G608" s="7"/>
      <c r="H608" s="7"/>
      <c r="I608" s="7"/>
      <c r="J608" s="7"/>
      <c r="K608" s="7"/>
      <c r="L608" s="7"/>
      <c r="M608" s="7"/>
      <c r="N608" s="7"/>
    </row>
    <row r="609">
      <c r="A609" s="7"/>
      <c r="B609" s="7"/>
      <c r="C609" s="7"/>
      <c r="D609" s="7"/>
      <c r="E609" s="7"/>
      <c r="F609" s="7"/>
      <c r="G609" s="7"/>
      <c r="H609" s="7"/>
      <c r="I609" s="7"/>
      <c r="J609" s="7"/>
      <c r="K609" s="7"/>
      <c r="L609" s="7"/>
      <c r="M609" s="7"/>
      <c r="N609" s="7"/>
    </row>
    <row r="610">
      <c r="A610" s="7"/>
      <c r="B610" s="7"/>
      <c r="C610" s="7"/>
      <c r="D610" s="7"/>
      <c r="E610" s="7"/>
      <c r="F610" s="7"/>
      <c r="G610" s="7"/>
      <c r="H610" s="7"/>
      <c r="I610" s="7"/>
      <c r="J610" s="7"/>
      <c r="K610" s="7"/>
      <c r="L610" s="7"/>
      <c r="M610" s="7"/>
      <c r="N610" s="7"/>
    </row>
    <row r="611">
      <c r="A611" s="7"/>
      <c r="B611" s="7"/>
      <c r="C611" s="7"/>
      <c r="D611" s="7"/>
      <c r="E611" s="7"/>
      <c r="F611" s="7"/>
      <c r="G611" s="7"/>
      <c r="H611" s="7"/>
      <c r="I611" s="7"/>
      <c r="J611" s="7"/>
      <c r="K611" s="7"/>
      <c r="L611" s="7"/>
      <c r="M611" s="7"/>
      <c r="N611" s="7"/>
    </row>
    <row r="612">
      <c r="A612" s="7"/>
      <c r="B612" s="7"/>
      <c r="C612" s="7"/>
      <c r="D612" s="7"/>
      <c r="E612" s="7"/>
      <c r="F612" s="7"/>
      <c r="G612" s="7"/>
      <c r="H612" s="7"/>
      <c r="I612" s="7"/>
      <c r="J612" s="7"/>
      <c r="K612" s="7"/>
      <c r="L612" s="7"/>
      <c r="M612" s="7"/>
      <c r="N612" s="7"/>
    </row>
    <row r="613">
      <c r="A613" s="7"/>
      <c r="B613" s="7"/>
      <c r="C613" s="7"/>
      <c r="D613" s="7"/>
      <c r="E613" s="7"/>
      <c r="F613" s="7"/>
      <c r="G613" s="7"/>
      <c r="H613" s="7"/>
      <c r="I613" s="7"/>
      <c r="J613" s="7"/>
      <c r="K613" s="7"/>
      <c r="L613" s="7"/>
      <c r="M613" s="7"/>
      <c r="N613" s="7"/>
    </row>
    <row r="614">
      <c r="A614" s="7"/>
      <c r="B614" s="7"/>
      <c r="C614" s="7"/>
      <c r="D614" s="7"/>
      <c r="E614" s="7"/>
      <c r="F614" s="7"/>
      <c r="G614" s="7"/>
      <c r="H614" s="7"/>
      <c r="I614" s="7"/>
      <c r="J614" s="7"/>
      <c r="K614" s="7"/>
      <c r="L614" s="7"/>
      <c r="M614" s="7"/>
      <c r="N614" s="7"/>
    </row>
    <row r="615">
      <c r="A615" s="7"/>
      <c r="B615" s="7"/>
      <c r="C615" s="7"/>
      <c r="D615" s="7"/>
      <c r="E615" s="7"/>
      <c r="F615" s="7"/>
      <c r="G615" s="7"/>
      <c r="H615" s="7"/>
      <c r="I615" s="7"/>
      <c r="J615" s="7"/>
      <c r="K615" s="7"/>
      <c r="L615" s="7"/>
      <c r="M615" s="7"/>
      <c r="N615" s="7"/>
    </row>
    <row r="616">
      <c r="A616" s="7"/>
      <c r="B616" s="7"/>
      <c r="C616" s="7"/>
      <c r="D616" s="7"/>
      <c r="E616" s="7"/>
      <c r="F616" s="7"/>
      <c r="G616" s="7"/>
      <c r="H616" s="7"/>
      <c r="I616" s="7"/>
      <c r="J616" s="7"/>
      <c r="K616" s="7"/>
      <c r="L616" s="7"/>
      <c r="M616" s="7"/>
      <c r="N616" s="7"/>
    </row>
    <row r="617">
      <c r="A617" s="7"/>
      <c r="B617" s="7"/>
      <c r="C617" s="7"/>
      <c r="D617" s="7"/>
      <c r="E617" s="7"/>
      <c r="F617" s="7"/>
      <c r="G617" s="7"/>
      <c r="H617" s="7"/>
      <c r="I617" s="7"/>
      <c r="J617" s="7"/>
      <c r="K617" s="7"/>
      <c r="L617" s="7"/>
      <c r="M617" s="7"/>
      <c r="N617" s="7"/>
    </row>
    <row r="618">
      <c r="A618" s="7"/>
      <c r="B618" s="7"/>
      <c r="C618" s="7"/>
      <c r="D618" s="7"/>
      <c r="E618" s="7"/>
      <c r="F618" s="7"/>
      <c r="G618" s="7"/>
      <c r="H618" s="7"/>
      <c r="I618" s="7"/>
      <c r="J618" s="7"/>
      <c r="K618" s="7"/>
      <c r="L618" s="7"/>
      <c r="M618" s="7"/>
      <c r="N618" s="7"/>
    </row>
    <row r="619">
      <c r="A619" s="7"/>
      <c r="B619" s="7"/>
      <c r="C619" s="7"/>
      <c r="D619" s="7"/>
      <c r="E619" s="7"/>
      <c r="F619" s="7"/>
      <c r="G619" s="7"/>
      <c r="H619" s="7"/>
      <c r="I619" s="7"/>
      <c r="J619" s="7"/>
      <c r="K619" s="7"/>
      <c r="L619" s="7"/>
      <c r="M619" s="7"/>
      <c r="N619" s="7"/>
    </row>
    <row r="620">
      <c r="A620" s="7"/>
      <c r="B620" s="7"/>
      <c r="C620" s="7"/>
      <c r="D620" s="7"/>
      <c r="E620" s="7"/>
      <c r="F620" s="7"/>
      <c r="G620" s="7"/>
      <c r="H620" s="7"/>
      <c r="I620" s="7"/>
      <c r="J620" s="7"/>
      <c r="K620" s="7"/>
      <c r="L620" s="7"/>
      <c r="M620" s="7"/>
      <c r="N620" s="7"/>
    </row>
    <row r="621">
      <c r="A621" s="7"/>
      <c r="B621" s="7"/>
      <c r="C621" s="7"/>
      <c r="D621" s="7"/>
      <c r="E621" s="7"/>
      <c r="F621" s="7"/>
      <c r="G621" s="7"/>
      <c r="H621" s="7"/>
      <c r="I621" s="7"/>
      <c r="J621" s="7"/>
      <c r="K621" s="7"/>
      <c r="L621" s="7"/>
      <c r="M621" s="7"/>
      <c r="N621" s="7"/>
    </row>
    <row r="622">
      <c r="A622" s="7"/>
      <c r="B622" s="7"/>
      <c r="C622" s="7"/>
      <c r="D622" s="7"/>
      <c r="E622" s="7"/>
      <c r="F622" s="7"/>
      <c r="G622" s="7"/>
      <c r="H622" s="7"/>
      <c r="I622" s="7"/>
      <c r="J622" s="7"/>
      <c r="K622" s="7"/>
      <c r="L622" s="7"/>
      <c r="M622" s="7"/>
      <c r="N622" s="7"/>
    </row>
    <row r="623">
      <c r="A623" s="7"/>
      <c r="B623" s="7"/>
      <c r="C623" s="7"/>
      <c r="D623" s="7"/>
      <c r="E623" s="7"/>
      <c r="F623" s="7"/>
      <c r="G623" s="7"/>
      <c r="H623" s="7"/>
      <c r="I623" s="7"/>
      <c r="J623" s="7"/>
      <c r="K623" s="7"/>
      <c r="L623" s="7"/>
      <c r="M623" s="7"/>
      <c r="N623" s="7"/>
    </row>
    <row r="624">
      <c r="A624" s="7"/>
      <c r="B624" s="7"/>
      <c r="C624" s="7"/>
      <c r="D624" s="7"/>
      <c r="E624" s="7"/>
      <c r="F624" s="7"/>
      <c r="G624" s="7"/>
      <c r="H624" s="7"/>
      <c r="I624" s="7"/>
      <c r="J624" s="7"/>
      <c r="K624" s="7"/>
      <c r="L624" s="7"/>
      <c r="M624" s="7"/>
      <c r="N624" s="7"/>
    </row>
    <row r="625">
      <c r="A625" s="7"/>
      <c r="B625" s="7"/>
      <c r="C625" s="7"/>
      <c r="D625" s="7"/>
      <c r="E625" s="7"/>
      <c r="F625" s="7"/>
      <c r="G625" s="7"/>
      <c r="H625" s="7"/>
      <c r="I625" s="7"/>
      <c r="J625" s="7"/>
      <c r="K625" s="7"/>
      <c r="L625" s="7"/>
      <c r="M625" s="7"/>
      <c r="N625" s="7"/>
    </row>
    <row r="626">
      <c r="A626" s="7"/>
      <c r="B626" s="7"/>
      <c r="C626" s="7"/>
      <c r="D626" s="7"/>
      <c r="E626" s="7"/>
      <c r="F626" s="7"/>
      <c r="G626" s="7"/>
      <c r="H626" s="7"/>
      <c r="I626" s="7"/>
      <c r="J626" s="7"/>
      <c r="K626" s="7"/>
      <c r="L626" s="7"/>
      <c r="M626" s="7"/>
      <c r="N626" s="7"/>
    </row>
    <row r="627">
      <c r="A627" s="7"/>
      <c r="B627" s="7"/>
      <c r="C627" s="7"/>
      <c r="D627" s="7"/>
      <c r="E627" s="7"/>
      <c r="F627" s="7"/>
      <c r="G627" s="7"/>
      <c r="H627" s="7"/>
      <c r="I627" s="7"/>
      <c r="J627" s="7"/>
      <c r="K627" s="7"/>
      <c r="L627" s="7"/>
      <c r="M627" s="7"/>
      <c r="N627" s="7"/>
    </row>
    <row r="628">
      <c r="A628" s="7"/>
      <c r="B628" s="7"/>
      <c r="C628" s="7"/>
      <c r="D628" s="7"/>
      <c r="E628" s="7"/>
      <c r="F628" s="7"/>
      <c r="G628" s="7"/>
      <c r="H628" s="7"/>
      <c r="I628" s="7"/>
      <c r="J628" s="7"/>
      <c r="K628" s="7"/>
      <c r="L628" s="7"/>
      <c r="M628" s="7"/>
      <c r="N628" s="7"/>
    </row>
    <row r="629">
      <c r="A629" s="7"/>
      <c r="B629" s="7"/>
      <c r="C629" s="7"/>
      <c r="D629" s="7"/>
      <c r="E629" s="7"/>
      <c r="F629" s="7"/>
      <c r="G629" s="7"/>
      <c r="H629" s="7"/>
      <c r="I629" s="7"/>
      <c r="J629" s="7"/>
      <c r="K629" s="7"/>
      <c r="L629" s="7"/>
      <c r="M629" s="7"/>
      <c r="N629" s="7"/>
    </row>
    <row r="630">
      <c r="A630" s="7"/>
      <c r="B630" s="7"/>
      <c r="C630" s="7"/>
      <c r="D630" s="7"/>
      <c r="E630" s="7"/>
      <c r="F630" s="7"/>
      <c r="G630" s="7"/>
      <c r="H630" s="7"/>
      <c r="I630" s="7"/>
      <c r="J630" s="7"/>
      <c r="K630" s="7"/>
      <c r="L630" s="7"/>
      <c r="M630" s="7"/>
      <c r="N630" s="7"/>
    </row>
    <row r="631">
      <c r="A631" s="7"/>
      <c r="B631" s="7"/>
      <c r="C631" s="7"/>
      <c r="D631" s="7"/>
      <c r="E631" s="7"/>
      <c r="F631" s="7"/>
      <c r="G631" s="7"/>
      <c r="H631" s="7"/>
      <c r="I631" s="7"/>
      <c r="J631" s="7"/>
      <c r="K631" s="7"/>
      <c r="L631" s="7"/>
      <c r="M631" s="7"/>
      <c r="N631" s="7"/>
    </row>
    <row r="632">
      <c r="A632" s="7"/>
      <c r="B632" s="7"/>
      <c r="C632" s="7"/>
      <c r="D632" s="7"/>
      <c r="E632" s="7"/>
      <c r="F632" s="7"/>
      <c r="G632" s="7"/>
      <c r="H632" s="7"/>
      <c r="I632" s="7"/>
      <c r="J632" s="7"/>
      <c r="K632" s="7"/>
      <c r="L632" s="7"/>
      <c r="M632" s="7"/>
      <c r="N632" s="7"/>
    </row>
    <row r="633">
      <c r="A633" s="7"/>
      <c r="B633" s="7"/>
      <c r="C633" s="7"/>
      <c r="D633" s="7"/>
      <c r="E633" s="7"/>
      <c r="F633" s="7"/>
      <c r="G633" s="7"/>
      <c r="H633" s="7"/>
      <c r="I633" s="7"/>
      <c r="J633" s="7"/>
      <c r="K633" s="7"/>
      <c r="L633" s="7"/>
      <c r="M633" s="7"/>
      <c r="N633" s="7"/>
    </row>
    <row r="634">
      <c r="A634" s="7"/>
      <c r="B634" s="7"/>
      <c r="C634" s="7"/>
      <c r="D634" s="7"/>
      <c r="E634" s="7"/>
      <c r="F634" s="7"/>
      <c r="G634" s="7"/>
      <c r="H634" s="7"/>
      <c r="I634" s="7"/>
      <c r="J634" s="7"/>
      <c r="K634" s="7"/>
      <c r="L634" s="7"/>
      <c r="M634" s="7"/>
      <c r="N634" s="7"/>
    </row>
    <row r="635">
      <c r="A635" s="7"/>
      <c r="B635" s="7"/>
      <c r="C635" s="7"/>
      <c r="D635" s="7"/>
      <c r="E635" s="7"/>
      <c r="F635" s="7"/>
      <c r="G635" s="7"/>
      <c r="H635" s="7"/>
      <c r="I635" s="7"/>
      <c r="J635" s="7"/>
      <c r="K635" s="7"/>
      <c r="L635" s="7"/>
      <c r="M635" s="7"/>
      <c r="N635" s="7"/>
    </row>
    <row r="636">
      <c r="A636" s="7"/>
      <c r="B636" s="7"/>
      <c r="C636" s="7"/>
      <c r="D636" s="7"/>
      <c r="E636" s="7"/>
      <c r="F636" s="7"/>
      <c r="G636" s="7"/>
      <c r="H636" s="7"/>
      <c r="I636" s="7"/>
      <c r="J636" s="7"/>
      <c r="K636" s="7"/>
      <c r="L636" s="7"/>
      <c r="M636" s="7"/>
      <c r="N636" s="7"/>
    </row>
    <row r="637">
      <c r="A637" s="7"/>
      <c r="B637" s="7"/>
      <c r="C637" s="7"/>
      <c r="D637" s="7"/>
      <c r="E637" s="7"/>
      <c r="F637" s="7"/>
      <c r="G637" s="7"/>
      <c r="H637" s="7"/>
      <c r="I637" s="7"/>
      <c r="J637" s="7"/>
      <c r="K637" s="7"/>
      <c r="L637" s="7"/>
      <c r="M637" s="7"/>
      <c r="N637" s="7"/>
    </row>
    <row r="638">
      <c r="A638" s="7"/>
      <c r="B638" s="7"/>
      <c r="C638" s="7"/>
      <c r="D638" s="7"/>
      <c r="E638" s="7"/>
      <c r="F638" s="7"/>
      <c r="G638" s="7"/>
      <c r="H638" s="7"/>
      <c r="I638" s="7"/>
      <c r="J638" s="7"/>
      <c r="K638" s="7"/>
      <c r="L638" s="7"/>
      <c r="M638" s="7"/>
      <c r="N638" s="7"/>
    </row>
    <row r="639">
      <c r="A639" s="7"/>
      <c r="B639" s="7"/>
      <c r="C639" s="7"/>
      <c r="D639" s="7"/>
      <c r="E639" s="7"/>
      <c r="F639" s="7"/>
      <c r="G639" s="7"/>
      <c r="H639" s="7"/>
      <c r="I639" s="7"/>
      <c r="J639" s="7"/>
      <c r="K639" s="7"/>
      <c r="L639" s="7"/>
      <c r="M639" s="7"/>
      <c r="N639" s="7"/>
    </row>
    <row r="640">
      <c r="A640" s="7"/>
      <c r="B640" s="7"/>
      <c r="C640" s="7"/>
      <c r="D640" s="7"/>
      <c r="E640" s="7"/>
      <c r="F640" s="7"/>
      <c r="G640" s="7"/>
      <c r="H640" s="7"/>
      <c r="I640" s="7"/>
      <c r="J640" s="7"/>
      <c r="K640" s="7"/>
      <c r="L640" s="7"/>
      <c r="M640" s="7"/>
      <c r="N640" s="7"/>
    </row>
    <row r="641">
      <c r="A641" s="7"/>
      <c r="B641" s="7"/>
      <c r="C641" s="7"/>
      <c r="D641" s="7"/>
      <c r="E641" s="7"/>
      <c r="F641" s="7"/>
      <c r="G641" s="7"/>
      <c r="H641" s="7"/>
      <c r="I641" s="7"/>
      <c r="J641" s="7"/>
      <c r="K641" s="7"/>
      <c r="L641" s="7"/>
      <c r="M641" s="7"/>
      <c r="N641" s="7"/>
    </row>
    <row r="642">
      <c r="A642" s="7"/>
      <c r="B642" s="7"/>
      <c r="C642" s="7"/>
      <c r="D642" s="7"/>
      <c r="E642" s="7"/>
      <c r="F642" s="7"/>
      <c r="G642" s="7"/>
      <c r="H642" s="7"/>
      <c r="I642" s="7"/>
      <c r="J642" s="7"/>
      <c r="K642" s="7"/>
      <c r="L642" s="7"/>
      <c r="M642" s="7"/>
      <c r="N642" s="7"/>
    </row>
    <row r="643">
      <c r="A643" s="7"/>
      <c r="B643" s="7"/>
      <c r="C643" s="7"/>
      <c r="D643" s="7"/>
      <c r="E643" s="7"/>
      <c r="F643" s="7"/>
      <c r="G643" s="7"/>
      <c r="H643" s="7"/>
      <c r="I643" s="7"/>
      <c r="J643" s="7"/>
      <c r="K643" s="7"/>
      <c r="L643" s="7"/>
      <c r="M643" s="7"/>
      <c r="N643" s="7"/>
    </row>
    <row r="644">
      <c r="A644" s="7"/>
      <c r="B644" s="7"/>
      <c r="C644" s="7"/>
      <c r="D644" s="7"/>
      <c r="E644" s="7"/>
      <c r="F644" s="7"/>
      <c r="G644" s="7"/>
      <c r="H644" s="7"/>
      <c r="I644" s="7"/>
      <c r="J644" s="7"/>
      <c r="K644" s="7"/>
      <c r="L644" s="7"/>
      <c r="M644" s="7"/>
      <c r="N644" s="7"/>
    </row>
    <row r="645">
      <c r="A645" s="7"/>
      <c r="B645" s="7"/>
      <c r="C645" s="7"/>
      <c r="D645" s="7"/>
      <c r="E645" s="7"/>
      <c r="F645" s="7"/>
      <c r="G645" s="7"/>
      <c r="H645" s="7"/>
      <c r="I645" s="7"/>
      <c r="J645" s="7"/>
      <c r="K645" s="7"/>
      <c r="L645" s="7"/>
      <c r="M645" s="7"/>
      <c r="N645" s="7"/>
    </row>
    <row r="646">
      <c r="A646" s="7"/>
      <c r="B646" s="7"/>
      <c r="C646" s="7"/>
      <c r="D646" s="7"/>
      <c r="E646" s="7"/>
      <c r="F646" s="7"/>
      <c r="G646" s="7"/>
      <c r="H646" s="7"/>
      <c r="I646" s="7"/>
      <c r="J646" s="7"/>
      <c r="K646" s="7"/>
      <c r="L646" s="7"/>
      <c r="M646" s="7"/>
      <c r="N646" s="7"/>
    </row>
    <row r="647">
      <c r="A647" s="7"/>
      <c r="B647" s="7"/>
      <c r="C647" s="7"/>
      <c r="D647" s="7"/>
      <c r="E647" s="7"/>
      <c r="F647" s="7"/>
      <c r="G647" s="7"/>
      <c r="H647" s="7"/>
      <c r="I647" s="7"/>
      <c r="J647" s="7"/>
      <c r="K647" s="7"/>
      <c r="L647" s="7"/>
      <c r="M647" s="7"/>
      <c r="N647" s="7"/>
    </row>
    <row r="648">
      <c r="A648" s="7"/>
      <c r="B648" s="7"/>
      <c r="C648" s="7"/>
      <c r="D648" s="7"/>
      <c r="E648" s="7"/>
      <c r="F648" s="7"/>
      <c r="G648" s="7"/>
      <c r="H648" s="7"/>
      <c r="I648" s="7"/>
      <c r="J648" s="7"/>
      <c r="K648" s="7"/>
      <c r="L648" s="7"/>
      <c r="M648" s="7"/>
      <c r="N648" s="7"/>
    </row>
    <row r="649">
      <c r="A649" s="7"/>
      <c r="B649" s="7"/>
      <c r="C649" s="7"/>
      <c r="D649" s="7"/>
      <c r="E649" s="7"/>
      <c r="F649" s="7"/>
      <c r="G649" s="7"/>
      <c r="H649" s="7"/>
      <c r="I649" s="7"/>
      <c r="J649" s="7"/>
      <c r="K649" s="7"/>
      <c r="L649" s="7"/>
      <c r="M649" s="7"/>
      <c r="N649" s="7"/>
    </row>
    <row r="650">
      <c r="A650" s="7"/>
      <c r="B650" s="7"/>
      <c r="C650" s="7"/>
      <c r="D650" s="7"/>
      <c r="E650" s="7"/>
      <c r="F650" s="7"/>
      <c r="G650" s="7"/>
      <c r="H650" s="7"/>
      <c r="I650" s="7"/>
      <c r="J650" s="7"/>
      <c r="K650" s="7"/>
      <c r="L650" s="7"/>
      <c r="M650" s="7"/>
      <c r="N650" s="7"/>
    </row>
    <row r="651">
      <c r="A651" s="7"/>
      <c r="B651" s="7"/>
      <c r="C651" s="7"/>
      <c r="D651" s="7"/>
      <c r="E651" s="7"/>
      <c r="F651" s="7"/>
      <c r="G651" s="7"/>
      <c r="H651" s="7"/>
      <c r="I651" s="7"/>
      <c r="J651" s="7"/>
      <c r="K651" s="7"/>
      <c r="L651" s="7"/>
      <c r="M651" s="7"/>
      <c r="N651" s="7"/>
    </row>
    <row r="652">
      <c r="A652" s="7"/>
      <c r="B652" s="7"/>
      <c r="C652" s="7"/>
      <c r="D652" s="7"/>
      <c r="E652" s="7"/>
      <c r="F652" s="7"/>
      <c r="G652" s="7"/>
      <c r="H652" s="7"/>
      <c r="I652" s="7"/>
      <c r="J652" s="7"/>
      <c r="K652" s="7"/>
      <c r="L652" s="7"/>
      <c r="M652" s="7"/>
      <c r="N652" s="7"/>
    </row>
    <row r="653">
      <c r="A653" s="7"/>
      <c r="B653" s="7"/>
      <c r="C653" s="7"/>
      <c r="D653" s="7"/>
      <c r="E653" s="7"/>
      <c r="F653" s="7"/>
      <c r="G653" s="7"/>
      <c r="H653" s="7"/>
      <c r="I653" s="7"/>
      <c r="J653" s="7"/>
      <c r="K653" s="7"/>
      <c r="L653" s="7"/>
      <c r="M653" s="7"/>
      <c r="N653" s="7"/>
    </row>
    <row r="654">
      <c r="A654" s="7"/>
      <c r="B654" s="7"/>
      <c r="C654" s="7"/>
      <c r="D654" s="7"/>
      <c r="E654" s="7"/>
      <c r="F654" s="7"/>
      <c r="G654" s="7"/>
      <c r="H654" s="7"/>
      <c r="I654" s="7"/>
      <c r="J654" s="7"/>
      <c r="K654" s="7"/>
      <c r="L654" s="7"/>
      <c r="M654" s="7"/>
      <c r="N654" s="7"/>
    </row>
    <row r="655">
      <c r="A655" s="7"/>
      <c r="B655" s="7"/>
      <c r="C655" s="7"/>
      <c r="D655" s="7"/>
      <c r="E655" s="7"/>
      <c r="F655" s="7"/>
      <c r="G655" s="7"/>
      <c r="H655" s="7"/>
      <c r="I655" s="7"/>
      <c r="J655" s="7"/>
      <c r="K655" s="7"/>
      <c r="L655" s="7"/>
      <c r="M655" s="7"/>
      <c r="N655" s="7"/>
    </row>
    <row r="656">
      <c r="A656" s="7"/>
      <c r="B656" s="7"/>
      <c r="C656" s="7"/>
      <c r="D656" s="7"/>
      <c r="E656" s="7"/>
      <c r="F656" s="7"/>
      <c r="G656" s="7"/>
      <c r="H656" s="7"/>
      <c r="I656" s="7"/>
      <c r="J656" s="7"/>
      <c r="K656" s="7"/>
      <c r="L656" s="7"/>
      <c r="M656" s="7"/>
      <c r="N656" s="7"/>
    </row>
    <row r="657">
      <c r="A657" s="7"/>
      <c r="B657" s="7"/>
      <c r="C657" s="7"/>
      <c r="D657" s="7"/>
      <c r="E657" s="7"/>
      <c r="F657" s="7"/>
      <c r="G657" s="7"/>
      <c r="H657" s="7"/>
      <c r="I657" s="7"/>
      <c r="J657" s="7"/>
      <c r="K657" s="7"/>
      <c r="L657" s="7"/>
      <c r="M657" s="7"/>
      <c r="N657" s="7"/>
    </row>
    <row r="658">
      <c r="A658" s="7"/>
      <c r="B658" s="7"/>
      <c r="C658" s="7"/>
      <c r="D658" s="7"/>
      <c r="E658" s="7"/>
      <c r="F658" s="7"/>
      <c r="G658" s="7"/>
      <c r="H658" s="7"/>
      <c r="I658" s="7"/>
      <c r="J658" s="7"/>
      <c r="K658" s="7"/>
      <c r="L658" s="7"/>
      <c r="M658" s="7"/>
      <c r="N658" s="7"/>
    </row>
    <row r="659">
      <c r="A659" s="7"/>
      <c r="B659" s="7"/>
      <c r="C659" s="7"/>
      <c r="D659" s="7"/>
      <c r="E659" s="7"/>
      <c r="F659" s="7"/>
      <c r="G659" s="7"/>
      <c r="H659" s="7"/>
      <c r="I659" s="7"/>
      <c r="J659" s="7"/>
      <c r="K659" s="7"/>
      <c r="L659" s="7"/>
      <c r="M659" s="7"/>
      <c r="N659" s="7"/>
    </row>
    <row r="660">
      <c r="A660" s="7"/>
      <c r="B660" s="7"/>
      <c r="C660" s="7"/>
      <c r="D660" s="7"/>
      <c r="E660" s="7"/>
      <c r="F660" s="7"/>
      <c r="G660" s="7"/>
      <c r="H660" s="7"/>
      <c r="I660" s="7"/>
      <c r="J660" s="7"/>
      <c r="K660" s="7"/>
      <c r="L660" s="7"/>
      <c r="M660" s="7"/>
      <c r="N660" s="7"/>
    </row>
    <row r="661">
      <c r="A661" s="7"/>
      <c r="B661" s="7"/>
      <c r="C661" s="7"/>
      <c r="D661" s="7"/>
      <c r="E661" s="7"/>
      <c r="F661" s="7"/>
      <c r="G661" s="7"/>
      <c r="H661" s="7"/>
      <c r="I661" s="7"/>
      <c r="J661" s="7"/>
      <c r="K661" s="7"/>
      <c r="L661" s="7"/>
      <c r="M661" s="7"/>
      <c r="N661" s="7"/>
    </row>
    <row r="662">
      <c r="A662" s="7"/>
      <c r="B662" s="7"/>
      <c r="C662" s="7"/>
      <c r="D662" s="7"/>
      <c r="E662" s="7"/>
      <c r="F662" s="7"/>
      <c r="G662" s="7"/>
      <c r="H662" s="7"/>
      <c r="I662" s="7"/>
      <c r="J662" s="7"/>
      <c r="K662" s="7"/>
      <c r="L662" s="7"/>
      <c r="M662" s="7"/>
      <c r="N662" s="7"/>
    </row>
    <row r="663">
      <c r="A663" s="7"/>
      <c r="B663" s="7"/>
      <c r="C663" s="7"/>
      <c r="D663" s="7"/>
      <c r="E663" s="7"/>
      <c r="F663" s="7"/>
      <c r="G663" s="7"/>
      <c r="H663" s="7"/>
      <c r="I663" s="7"/>
      <c r="J663" s="7"/>
      <c r="K663" s="7"/>
      <c r="L663" s="7"/>
      <c r="M663" s="7"/>
      <c r="N663" s="7"/>
    </row>
    <row r="664">
      <c r="A664" s="7"/>
      <c r="B664" s="7"/>
      <c r="C664" s="7"/>
      <c r="D664" s="7"/>
      <c r="E664" s="7"/>
      <c r="F664" s="7"/>
      <c r="G664" s="7"/>
      <c r="H664" s="7"/>
      <c r="I664" s="7"/>
      <c r="J664" s="7"/>
      <c r="K664" s="7"/>
      <c r="L664" s="7"/>
      <c r="M664" s="7"/>
      <c r="N664" s="7"/>
    </row>
    <row r="665">
      <c r="A665" s="7"/>
      <c r="B665" s="7"/>
      <c r="C665" s="7"/>
      <c r="D665" s="7"/>
      <c r="E665" s="7"/>
      <c r="F665" s="7"/>
      <c r="G665" s="7"/>
      <c r="H665" s="7"/>
      <c r="I665" s="7"/>
      <c r="J665" s="7"/>
      <c r="K665" s="7"/>
      <c r="L665" s="7"/>
      <c r="M665" s="7"/>
      <c r="N665" s="7"/>
    </row>
    <row r="666">
      <c r="A666" s="7"/>
      <c r="B666" s="7"/>
      <c r="C666" s="7"/>
      <c r="D666" s="7"/>
      <c r="E666" s="7"/>
      <c r="F666" s="7"/>
      <c r="G666" s="7"/>
      <c r="H666" s="7"/>
      <c r="I666" s="7"/>
      <c r="J666" s="7"/>
      <c r="K666" s="7"/>
      <c r="L666" s="7"/>
      <c r="M666" s="7"/>
      <c r="N666" s="7"/>
    </row>
    <row r="667">
      <c r="A667" s="7"/>
      <c r="B667" s="7"/>
      <c r="C667" s="7"/>
      <c r="D667" s="7"/>
      <c r="E667" s="7"/>
      <c r="F667" s="7"/>
      <c r="G667" s="7"/>
      <c r="H667" s="7"/>
      <c r="I667" s="7"/>
      <c r="J667" s="7"/>
      <c r="K667" s="7"/>
      <c r="L667" s="7"/>
      <c r="M667" s="7"/>
      <c r="N667" s="7"/>
    </row>
    <row r="668">
      <c r="A668" s="7"/>
      <c r="B668" s="7"/>
      <c r="C668" s="7"/>
      <c r="D668" s="7"/>
      <c r="E668" s="7"/>
      <c r="F668" s="7"/>
      <c r="G668" s="7"/>
      <c r="H668" s="7"/>
      <c r="I668" s="7"/>
      <c r="J668" s="7"/>
      <c r="K668" s="7"/>
      <c r="L668" s="7"/>
      <c r="M668" s="7"/>
      <c r="N668" s="7"/>
    </row>
    <row r="669">
      <c r="A669" s="7"/>
      <c r="B669" s="7"/>
      <c r="C669" s="7"/>
      <c r="D669" s="7"/>
      <c r="E669" s="7"/>
      <c r="F669" s="7"/>
      <c r="G669" s="7"/>
      <c r="H669" s="7"/>
      <c r="I669" s="7"/>
      <c r="J669" s="7"/>
      <c r="K669" s="7"/>
      <c r="L669" s="7"/>
      <c r="M669" s="7"/>
      <c r="N669" s="7"/>
    </row>
    <row r="670">
      <c r="A670" s="7"/>
      <c r="B670" s="7"/>
      <c r="C670" s="7"/>
      <c r="D670" s="7"/>
      <c r="E670" s="7"/>
      <c r="F670" s="7"/>
      <c r="G670" s="7"/>
      <c r="H670" s="7"/>
      <c r="I670" s="7"/>
      <c r="J670" s="7"/>
      <c r="K670" s="7"/>
      <c r="L670" s="7"/>
      <c r="M670" s="7"/>
      <c r="N670" s="7"/>
    </row>
    <row r="671">
      <c r="A671" s="7"/>
      <c r="B671" s="7"/>
      <c r="C671" s="7"/>
      <c r="D671" s="7"/>
      <c r="E671" s="7"/>
      <c r="F671" s="7"/>
      <c r="G671" s="7"/>
      <c r="H671" s="7"/>
      <c r="I671" s="7"/>
      <c r="J671" s="7"/>
      <c r="K671" s="7"/>
      <c r="L671" s="7"/>
      <c r="M671" s="7"/>
      <c r="N671" s="7"/>
    </row>
    <row r="672">
      <c r="A672" s="7"/>
      <c r="B672" s="7"/>
      <c r="C672" s="7"/>
      <c r="D672" s="7"/>
      <c r="E672" s="7"/>
      <c r="F672" s="7"/>
      <c r="G672" s="7"/>
      <c r="H672" s="7"/>
      <c r="I672" s="7"/>
      <c r="J672" s="7"/>
      <c r="K672" s="7"/>
      <c r="L672" s="7"/>
      <c r="M672" s="7"/>
      <c r="N672" s="7"/>
    </row>
    <row r="673">
      <c r="A673" s="7"/>
      <c r="B673" s="7"/>
      <c r="C673" s="7"/>
      <c r="D673" s="7"/>
      <c r="E673" s="7"/>
      <c r="F673" s="7"/>
      <c r="G673" s="7"/>
      <c r="H673" s="7"/>
      <c r="I673" s="7"/>
      <c r="J673" s="7"/>
      <c r="K673" s="7"/>
      <c r="L673" s="7"/>
      <c r="M673" s="7"/>
      <c r="N673" s="7"/>
    </row>
    <row r="674">
      <c r="A674" s="7"/>
      <c r="B674" s="7"/>
      <c r="C674" s="7"/>
      <c r="D674" s="7"/>
      <c r="E674" s="7"/>
      <c r="F674" s="7"/>
      <c r="G674" s="7"/>
      <c r="H674" s="7"/>
      <c r="I674" s="7"/>
      <c r="J674" s="7"/>
      <c r="K674" s="7"/>
      <c r="L674" s="7"/>
      <c r="M674" s="7"/>
      <c r="N674" s="7"/>
    </row>
    <row r="675">
      <c r="A675" s="7"/>
      <c r="B675" s="7"/>
      <c r="C675" s="7"/>
      <c r="D675" s="7"/>
      <c r="E675" s="7"/>
      <c r="F675" s="7"/>
      <c r="G675" s="7"/>
      <c r="H675" s="7"/>
      <c r="I675" s="7"/>
      <c r="J675" s="7"/>
      <c r="K675" s="7"/>
      <c r="L675" s="7"/>
      <c r="M675" s="7"/>
      <c r="N675" s="7"/>
    </row>
    <row r="676">
      <c r="A676" s="7"/>
      <c r="B676" s="7"/>
      <c r="C676" s="7"/>
      <c r="D676" s="7"/>
      <c r="E676" s="7"/>
      <c r="F676" s="7"/>
      <c r="G676" s="7"/>
      <c r="H676" s="7"/>
      <c r="I676" s="7"/>
      <c r="J676" s="7"/>
      <c r="K676" s="7"/>
      <c r="L676" s="7"/>
      <c r="M676" s="7"/>
      <c r="N676" s="7"/>
    </row>
    <row r="677">
      <c r="A677" s="7"/>
      <c r="B677" s="7"/>
      <c r="C677" s="7"/>
      <c r="D677" s="7"/>
      <c r="E677" s="7"/>
      <c r="F677" s="7"/>
      <c r="G677" s="7"/>
      <c r="H677" s="7"/>
      <c r="I677" s="7"/>
      <c r="J677" s="7"/>
      <c r="K677" s="7"/>
      <c r="L677" s="7"/>
      <c r="M677" s="7"/>
      <c r="N677" s="7"/>
    </row>
    <row r="678">
      <c r="A678" s="7"/>
      <c r="B678" s="7"/>
      <c r="C678" s="7"/>
      <c r="D678" s="7"/>
      <c r="E678" s="7"/>
      <c r="F678" s="7"/>
      <c r="G678" s="7"/>
      <c r="H678" s="7"/>
      <c r="I678" s="7"/>
      <c r="J678" s="7"/>
      <c r="K678" s="7"/>
      <c r="L678" s="7"/>
      <c r="M678" s="7"/>
      <c r="N678" s="7"/>
    </row>
    <row r="679">
      <c r="A679" s="7"/>
      <c r="B679" s="7"/>
      <c r="C679" s="7"/>
      <c r="D679" s="7"/>
      <c r="E679" s="7"/>
      <c r="F679" s="7"/>
      <c r="G679" s="7"/>
      <c r="H679" s="7"/>
      <c r="I679" s="7"/>
      <c r="J679" s="7"/>
      <c r="K679" s="7"/>
      <c r="L679" s="7"/>
      <c r="M679" s="7"/>
      <c r="N679" s="7"/>
    </row>
    <row r="680">
      <c r="A680" s="7"/>
      <c r="B680" s="7"/>
      <c r="C680" s="7"/>
      <c r="D680" s="7"/>
      <c r="E680" s="7"/>
      <c r="F680" s="7"/>
      <c r="G680" s="7"/>
      <c r="H680" s="7"/>
      <c r="I680" s="7"/>
      <c r="J680" s="7"/>
      <c r="K680" s="7"/>
      <c r="L680" s="7"/>
      <c r="M680" s="7"/>
      <c r="N680" s="7"/>
    </row>
    <row r="681">
      <c r="A681" s="7"/>
      <c r="B681" s="7"/>
      <c r="C681" s="7"/>
      <c r="D681" s="7"/>
      <c r="E681" s="7"/>
      <c r="F681" s="7"/>
      <c r="G681" s="7"/>
      <c r="H681" s="7"/>
      <c r="I681" s="7"/>
      <c r="J681" s="7"/>
      <c r="K681" s="7"/>
      <c r="L681" s="7"/>
      <c r="M681" s="7"/>
      <c r="N681" s="7"/>
    </row>
    <row r="682">
      <c r="A682" s="7"/>
      <c r="B682" s="7"/>
      <c r="C682" s="7"/>
      <c r="D682" s="7"/>
      <c r="E682" s="7"/>
      <c r="F682" s="7"/>
      <c r="G682" s="7"/>
      <c r="H682" s="7"/>
      <c r="I682" s="7"/>
      <c r="J682" s="7"/>
      <c r="K682" s="7"/>
      <c r="L682" s="7"/>
      <c r="M682" s="7"/>
      <c r="N682" s="7"/>
    </row>
    <row r="683">
      <c r="A683" s="7"/>
      <c r="B683" s="7"/>
      <c r="C683" s="7"/>
      <c r="D683" s="7"/>
      <c r="E683" s="7"/>
      <c r="F683" s="7"/>
      <c r="G683" s="7"/>
      <c r="H683" s="7"/>
      <c r="I683" s="7"/>
      <c r="J683" s="7"/>
      <c r="K683" s="7"/>
      <c r="L683" s="7"/>
      <c r="M683" s="7"/>
      <c r="N683" s="7"/>
    </row>
    <row r="684">
      <c r="A684" s="7"/>
      <c r="B684" s="7"/>
      <c r="C684" s="7"/>
      <c r="D684" s="7"/>
      <c r="E684" s="7"/>
      <c r="F684" s="7"/>
      <c r="G684" s="7"/>
      <c r="H684" s="7"/>
      <c r="I684" s="7"/>
      <c r="J684" s="7"/>
      <c r="K684" s="7"/>
      <c r="L684" s="7"/>
      <c r="M684" s="7"/>
      <c r="N684" s="7"/>
    </row>
    <row r="685">
      <c r="A685" s="7"/>
      <c r="B685" s="7"/>
      <c r="C685" s="7"/>
      <c r="D685" s="7"/>
      <c r="E685" s="7"/>
      <c r="F685" s="7"/>
      <c r="G685" s="7"/>
      <c r="H685" s="7"/>
      <c r="I685" s="7"/>
      <c r="J685" s="7"/>
      <c r="K685" s="7"/>
      <c r="L685" s="7"/>
      <c r="M685" s="7"/>
      <c r="N685" s="7"/>
    </row>
    <row r="686">
      <c r="A686" s="7"/>
      <c r="B686" s="7"/>
      <c r="C686" s="7"/>
      <c r="D686" s="7"/>
      <c r="E686" s="7"/>
      <c r="F686" s="7"/>
      <c r="G686" s="7"/>
      <c r="H686" s="7"/>
      <c r="I686" s="7"/>
      <c r="J686" s="7"/>
      <c r="K686" s="7"/>
      <c r="L686" s="7"/>
      <c r="M686" s="7"/>
      <c r="N686" s="7"/>
    </row>
    <row r="687">
      <c r="A687" s="7"/>
      <c r="B687" s="7"/>
      <c r="C687" s="7"/>
      <c r="D687" s="7"/>
      <c r="E687" s="7"/>
      <c r="F687" s="7"/>
      <c r="G687" s="7"/>
      <c r="H687" s="7"/>
      <c r="I687" s="7"/>
      <c r="J687" s="7"/>
      <c r="K687" s="7"/>
      <c r="L687" s="7"/>
      <c r="M687" s="7"/>
      <c r="N687" s="7"/>
    </row>
    <row r="688">
      <c r="A688" s="7"/>
      <c r="B688" s="7"/>
      <c r="C688" s="7"/>
      <c r="D688" s="7"/>
      <c r="E688" s="7"/>
      <c r="F688" s="7"/>
      <c r="G688" s="7"/>
      <c r="H688" s="7"/>
      <c r="I688" s="7"/>
      <c r="J688" s="7"/>
      <c r="K688" s="7"/>
      <c r="L688" s="7"/>
      <c r="M688" s="7"/>
      <c r="N688" s="7"/>
    </row>
    <row r="689">
      <c r="A689" s="7"/>
      <c r="B689" s="7"/>
      <c r="C689" s="7"/>
      <c r="D689" s="7"/>
      <c r="E689" s="7"/>
      <c r="F689" s="7"/>
      <c r="G689" s="7"/>
      <c r="H689" s="7"/>
      <c r="I689" s="7"/>
      <c r="J689" s="7"/>
      <c r="K689" s="7"/>
      <c r="L689" s="7"/>
      <c r="M689" s="7"/>
      <c r="N689" s="7"/>
    </row>
    <row r="690">
      <c r="A690" s="7"/>
      <c r="B690" s="7"/>
      <c r="C690" s="7"/>
      <c r="D690" s="7"/>
      <c r="E690" s="7"/>
      <c r="F690" s="7"/>
      <c r="G690" s="7"/>
      <c r="H690" s="7"/>
      <c r="I690" s="7"/>
      <c r="J690" s="7"/>
      <c r="K690" s="7"/>
      <c r="L690" s="7"/>
      <c r="M690" s="7"/>
      <c r="N690" s="7"/>
    </row>
    <row r="691">
      <c r="A691" s="7"/>
      <c r="B691" s="7"/>
      <c r="C691" s="7"/>
      <c r="D691" s="7"/>
      <c r="E691" s="7"/>
      <c r="F691" s="7"/>
      <c r="G691" s="7"/>
      <c r="H691" s="7"/>
      <c r="I691" s="7"/>
      <c r="J691" s="7"/>
      <c r="K691" s="7"/>
      <c r="L691" s="7"/>
      <c r="M691" s="7"/>
      <c r="N691" s="7"/>
    </row>
    <row r="692">
      <c r="A692" s="7"/>
      <c r="B692" s="7"/>
      <c r="C692" s="7"/>
      <c r="D692" s="7"/>
      <c r="E692" s="7"/>
      <c r="F692" s="7"/>
      <c r="G692" s="7"/>
      <c r="H692" s="7"/>
      <c r="I692" s="7"/>
      <c r="J692" s="7"/>
      <c r="K692" s="7"/>
      <c r="L692" s="7"/>
      <c r="M692" s="7"/>
      <c r="N692" s="7"/>
    </row>
    <row r="693">
      <c r="A693" s="7"/>
      <c r="B693" s="7"/>
      <c r="C693" s="7"/>
      <c r="D693" s="7"/>
      <c r="E693" s="7"/>
      <c r="F693" s="7"/>
      <c r="G693" s="7"/>
      <c r="H693" s="7"/>
      <c r="I693" s="7"/>
      <c r="J693" s="7"/>
      <c r="K693" s="7"/>
      <c r="L693" s="7"/>
      <c r="M693" s="7"/>
      <c r="N693" s="7"/>
    </row>
    <row r="694">
      <c r="A694" s="7"/>
      <c r="B694" s="7"/>
      <c r="C694" s="7"/>
      <c r="D694" s="7"/>
      <c r="E694" s="7"/>
      <c r="F694" s="7"/>
      <c r="G694" s="7"/>
      <c r="H694" s="7"/>
      <c r="I694" s="7"/>
      <c r="J694" s="7"/>
      <c r="K694" s="7"/>
      <c r="L694" s="7"/>
      <c r="M694" s="7"/>
      <c r="N694" s="7"/>
    </row>
    <row r="695">
      <c r="A695" s="7"/>
      <c r="B695" s="7"/>
      <c r="C695" s="7"/>
      <c r="D695" s="7"/>
      <c r="E695" s="7"/>
      <c r="F695" s="7"/>
      <c r="G695" s="7"/>
      <c r="H695" s="7"/>
      <c r="I695" s="7"/>
      <c r="J695" s="7"/>
      <c r="K695" s="7"/>
      <c r="L695" s="7"/>
      <c r="M695" s="7"/>
      <c r="N695" s="7"/>
    </row>
    <row r="696">
      <c r="A696" s="7"/>
      <c r="B696" s="7"/>
      <c r="C696" s="7"/>
      <c r="D696" s="7"/>
      <c r="E696" s="7"/>
      <c r="F696" s="7"/>
      <c r="G696" s="7"/>
      <c r="H696" s="7"/>
      <c r="I696" s="7"/>
      <c r="J696" s="7"/>
      <c r="K696" s="7"/>
      <c r="L696" s="7"/>
      <c r="M696" s="7"/>
      <c r="N696" s="7"/>
    </row>
    <row r="697">
      <c r="A697" s="7"/>
      <c r="B697" s="7"/>
      <c r="C697" s="7"/>
      <c r="D697" s="7"/>
      <c r="E697" s="7"/>
      <c r="F697" s="7"/>
      <c r="G697" s="7"/>
      <c r="H697" s="7"/>
      <c r="I697" s="7"/>
      <c r="J697" s="7"/>
      <c r="K697" s="7"/>
      <c r="L697" s="7"/>
      <c r="M697" s="7"/>
      <c r="N697" s="7"/>
    </row>
    <row r="698">
      <c r="A698" s="7"/>
      <c r="B698" s="7"/>
      <c r="C698" s="7"/>
      <c r="D698" s="7"/>
      <c r="E698" s="7"/>
      <c r="F698" s="7"/>
      <c r="G698" s="7"/>
      <c r="H698" s="7"/>
      <c r="I698" s="7"/>
      <c r="J698" s="7"/>
      <c r="K698" s="7"/>
      <c r="L698" s="7"/>
      <c r="M698" s="7"/>
      <c r="N698" s="7"/>
    </row>
    <row r="699">
      <c r="A699" s="7"/>
      <c r="B699" s="7"/>
      <c r="C699" s="7"/>
      <c r="D699" s="7"/>
      <c r="E699" s="7"/>
      <c r="F699" s="7"/>
      <c r="G699" s="7"/>
      <c r="H699" s="7"/>
      <c r="I699" s="7"/>
      <c r="J699" s="7"/>
      <c r="K699" s="7"/>
      <c r="L699" s="7"/>
      <c r="M699" s="7"/>
      <c r="N699" s="7"/>
    </row>
    <row r="700">
      <c r="A700" s="7"/>
      <c r="B700" s="7"/>
      <c r="C700" s="7"/>
      <c r="D700" s="7"/>
      <c r="E700" s="7"/>
      <c r="F700" s="7"/>
      <c r="G700" s="7"/>
      <c r="H700" s="7"/>
      <c r="I700" s="7"/>
      <c r="J700" s="7"/>
      <c r="K700" s="7"/>
      <c r="L700" s="7"/>
      <c r="M700" s="7"/>
      <c r="N700" s="7"/>
    </row>
    <row r="701">
      <c r="A701" s="7"/>
      <c r="B701" s="7"/>
      <c r="C701" s="7"/>
      <c r="D701" s="7"/>
      <c r="E701" s="7"/>
      <c r="F701" s="7"/>
      <c r="G701" s="7"/>
      <c r="H701" s="7"/>
      <c r="I701" s="7"/>
      <c r="J701" s="7"/>
      <c r="K701" s="7"/>
      <c r="L701" s="7"/>
      <c r="M701" s="7"/>
      <c r="N701" s="7"/>
    </row>
    <row r="702">
      <c r="A702" s="7"/>
      <c r="B702" s="7"/>
      <c r="C702" s="7"/>
      <c r="D702" s="7"/>
      <c r="E702" s="7"/>
      <c r="F702" s="7"/>
      <c r="G702" s="7"/>
      <c r="H702" s="7"/>
      <c r="I702" s="7"/>
      <c r="J702" s="7"/>
      <c r="K702" s="7"/>
      <c r="L702" s="7"/>
      <c r="M702" s="7"/>
      <c r="N702" s="7"/>
    </row>
    <row r="703">
      <c r="A703" s="7"/>
      <c r="B703" s="7"/>
      <c r="C703" s="7"/>
      <c r="D703" s="7"/>
      <c r="E703" s="7"/>
      <c r="F703" s="7"/>
      <c r="G703" s="7"/>
      <c r="H703" s="7"/>
      <c r="I703" s="7"/>
      <c r="J703" s="7"/>
      <c r="K703" s="7"/>
      <c r="L703" s="7"/>
      <c r="M703" s="7"/>
      <c r="N703" s="7"/>
    </row>
    <row r="704">
      <c r="A704" s="7"/>
      <c r="B704" s="7"/>
      <c r="C704" s="7"/>
      <c r="D704" s="7"/>
      <c r="E704" s="7"/>
      <c r="F704" s="7"/>
      <c r="G704" s="7"/>
      <c r="H704" s="7"/>
      <c r="I704" s="7"/>
      <c r="J704" s="7"/>
      <c r="K704" s="7"/>
      <c r="L704" s="7"/>
      <c r="M704" s="7"/>
      <c r="N704" s="7"/>
    </row>
    <row r="705">
      <c r="A705" s="7"/>
      <c r="B705" s="7"/>
      <c r="C705" s="7"/>
      <c r="D705" s="7"/>
      <c r="E705" s="7"/>
      <c r="F705" s="7"/>
      <c r="G705" s="7"/>
      <c r="H705" s="7"/>
      <c r="I705" s="7"/>
      <c r="J705" s="7"/>
      <c r="K705" s="7"/>
      <c r="L705" s="7"/>
      <c r="M705" s="7"/>
      <c r="N705" s="7"/>
    </row>
    <row r="706">
      <c r="A706" s="7"/>
      <c r="B706" s="7"/>
      <c r="C706" s="7"/>
      <c r="D706" s="7"/>
      <c r="E706" s="7"/>
      <c r="F706" s="7"/>
      <c r="G706" s="7"/>
      <c r="H706" s="7"/>
      <c r="I706" s="7"/>
      <c r="J706" s="7"/>
      <c r="K706" s="7"/>
      <c r="L706" s="7"/>
      <c r="M706" s="7"/>
      <c r="N706" s="7"/>
    </row>
    <row r="707">
      <c r="A707" s="7"/>
      <c r="B707" s="7"/>
      <c r="C707" s="7"/>
      <c r="D707" s="7"/>
      <c r="E707" s="7"/>
      <c r="F707" s="7"/>
      <c r="G707" s="7"/>
      <c r="H707" s="7"/>
      <c r="I707" s="7"/>
      <c r="J707" s="7"/>
      <c r="K707" s="7"/>
      <c r="L707" s="7"/>
      <c r="M707" s="7"/>
      <c r="N707" s="7"/>
    </row>
    <row r="708">
      <c r="A708" s="7"/>
      <c r="B708" s="7"/>
      <c r="C708" s="7"/>
      <c r="D708" s="7"/>
      <c r="E708" s="7"/>
      <c r="F708" s="7"/>
      <c r="G708" s="7"/>
      <c r="H708" s="7"/>
      <c r="I708" s="7"/>
      <c r="J708" s="7"/>
      <c r="K708" s="7"/>
      <c r="L708" s="7"/>
      <c r="M708" s="7"/>
      <c r="N708" s="7"/>
    </row>
    <row r="709">
      <c r="A709" s="7"/>
      <c r="B709" s="7"/>
      <c r="C709" s="7"/>
      <c r="D709" s="7"/>
      <c r="E709" s="7"/>
      <c r="F709" s="7"/>
      <c r="G709" s="7"/>
      <c r="H709" s="7"/>
      <c r="I709" s="7"/>
      <c r="J709" s="7"/>
      <c r="K709" s="7"/>
      <c r="L709" s="7"/>
      <c r="M709" s="7"/>
      <c r="N709" s="7"/>
    </row>
    <row r="710">
      <c r="A710" s="7"/>
      <c r="B710" s="7"/>
      <c r="C710" s="7"/>
      <c r="D710" s="7"/>
      <c r="E710" s="7"/>
      <c r="F710" s="7"/>
      <c r="G710" s="7"/>
      <c r="H710" s="7"/>
      <c r="I710" s="7"/>
      <c r="J710" s="7"/>
      <c r="K710" s="7"/>
      <c r="L710" s="7"/>
      <c r="M710" s="7"/>
      <c r="N710" s="7"/>
    </row>
    <row r="711">
      <c r="A711" s="7"/>
      <c r="B711" s="7"/>
      <c r="C711" s="7"/>
      <c r="D711" s="7"/>
      <c r="E711" s="7"/>
      <c r="F711" s="7"/>
      <c r="G711" s="7"/>
      <c r="H711" s="7"/>
      <c r="I711" s="7"/>
      <c r="J711" s="7"/>
      <c r="K711" s="7"/>
      <c r="L711" s="7"/>
      <c r="M711" s="7"/>
      <c r="N711" s="7"/>
    </row>
    <row r="712">
      <c r="A712" s="7"/>
      <c r="B712" s="7"/>
      <c r="C712" s="7"/>
      <c r="D712" s="7"/>
      <c r="E712" s="7"/>
      <c r="F712" s="7"/>
      <c r="G712" s="7"/>
      <c r="H712" s="7"/>
      <c r="I712" s="7"/>
      <c r="J712" s="7"/>
      <c r="K712" s="7"/>
      <c r="L712" s="7"/>
      <c r="M712" s="7"/>
      <c r="N712" s="7"/>
    </row>
    <row r="713">
      <c r="A713" s="7"/>
      <c r="B713" s="7"/>
      <c r="C713" s="7"/>
      <c r="D713" s="7"/>
      <c r="E713" s="7"/>
      <c r="F713" s="7"/>
      <c r="G713" s="7"/>
      <c r="H713" s="7"/>
      <c r="I713" s="7"/>
      <c r="J713" s="7"/>
      <c r="K713" s="7"/>
      <c r="L713" s="7"/>
      <c r="M713" s="7"/>
      <c r="N713" s="7"/>
    </row>
    <row r="714">
      <c r="A714" s="7"/>
      <c r="B714" s="7"/>
      <c r="C714" s="7"/>
      <c r="D714" s="7"/>
      <c r="E714" s="7"/>
      <c r="F714" s="7"/>
      <c r="G714" s="7"/>
      <c r="H714" s="7"/>
      <c r="I714" s="7"/>
      <c r="J714" s="7"/>
      <c r="K714" s="7"/>
      <c r="L714" s="7"/>
      <c r="M714" s="7"/>
      <c r="N714" s="7"/>
    </row>
    <row r="715">
      <c r="A715" s="7"/>
      <c r="B715" s="7"/>
      <c r="C715" s="7"/>
      <c r="D715" s="7"/>
      <c r="E715" s="7"/>
      <c r="F715" s="7"/>
      <c r="G715" s="7"/>
      <c r="H715" s="7"/>
      <c r="I715" s="7"/>
      <c r="J715" s="7"/>
      <c r="K715" s="7"/>
      <c r="L715" s="7"/>
      <c r="M715" s="7"/>
      <c r="N715" s="7"/>
    </row>
    <row r="716">
      <c r="A716" s="7"/>
      <c r="B716" s="7"/>
      <c r="C716" s="7"/>
      <c r="D716" s="7"/>
      <c r="E716" s="7"/>
      <c r="F716" s="7"/>
      <c r="G716" s="7"/>
      <c r="H716" s="7"/>
      <c r="I716" s="7"/>
      <c r="J716" s="7"/>
      <c r="K716" s="7"/>
      <c r="L716" s="7"/>
      <c r="M716" s="7"/>
      <c r="N716" s="7"/>
    </row>
    <row r="717">
      <c r="A717" s="7"/>
      <c r="B717" s="7"/>
      <c r="C717" s="7"/>
      <c r="D717" s="7"/>
      <c r="E717" s="7"/>
      <c r="F717" s="7"/>
      <c r="G717" s="7"/>
      <c r="H717" s="7"/>
      <c r="I717" s="7"/>
      <c r="J717" s="7"/>
      <c r="K717" s="7"/>
      <c r="L717" s="7"/>
      <c r="M717" s="7"/>
      <c r="N717" s="7"/>
    </row>
    <row r="718">
      <c r="A718" s="7"/>
      <c r="B718" s="7"/>
      <c r="C718" s="7"/>
      <c r="D718" s="7"/>
      <c r="E718" s="7"/>
      <c r="F718" s="7"/>
      <c r="G718" s="7"/>
      <c r="H718" s="7"/>
      <c r="I718" s="7"/>
      <c r="J718" s="7"/>
      <c r="K718" s="7"/>
      <c r="L718" s="7"/>
      <c r="M718" s="7"/>
      <c r="N718" s="7"/>
    </row>
    <row r="719">
      <c r="A719" s="7"/>
      <c r="B719" s="7"/>
      <c r="C719" s="7"/>
      <c r="D719" s="7"/>
      <c r="E719" s="7"/>
      <c r="F719" s="7"/>
      <c r="G719" s="7"/>
      <c r="H719" s="7"/>
      <c r="I719" s="7"/>
      <c r="J719" s="7"/>
      <c r="K719" s="7"/>
      <c r="L719" s="7"/>
      <c r="M719" s="7"/>
      <c r="N719" s="7"/>
    </row>
    <row r="720">
      <c r="A720" s="7"/>
      <c r="B720" s="7"/>
      <c r="C720" s="7"/>
      <c r="D720" s="7"/>
      <c r="E720" s="7"/>
      <c r="F720" s="7"/>
      <c r="G720" s="7"/>
      <c r="H720" s="7"/>
      <c r="I720" s="7"/>
      <c r="J720" s="7"/>
      <c r="K720" s="7"/>
      <c r="L720" s="7"/>
      <c r="M720" s="7"/>
      <c r="N720" s="7"/>
    </row>
    <row r="721">
      <c r="A721" s="7"/>
      <c r="B721" s="7"/>
      <c r="C721" s="7"/>
      <c r="D721" s="7"/>
      <c r="E721" s="7"/>
      <c r="F721" s="7"/>
      <c r="G721" s="7"/>
      <c r="H721" s="7"/>
      <c r="I721" s="7"/>
      <c r="J721" s="7"/>
      <c r="K721" s="7"/>
      <c r="L721" s="7"/>
      <c r="M721" s="7"/>
      <c r="N721" s="7"/>
    </row>
    <row r="722">
      <c r="A722" s="7"/>
      <c r="B722" s="7"/>
      <c r="C722" s="7"/>
      <c r="D722" s="7"/>
      <c r="E722" s="7"/>
      <c r="F722" s="7"/>
      <c r="G722" s="7"/>
      <c r="H722" s="7"/>
      <c r="I722" s="7"/>
      <c r="J722" s="7"/>
      <c r="K722" s="7"/>
      <c r="L722" s="7"/>
      <c r="M722" s="7"/>
      <c r="N722" s="7"/>
    </row>
    <row r="723">
      <c r="A723" s="7"/>
      <c r="B723" s="7"/>
      <c r="C723" s="7"/>
      <c r="D723" s="7"/>
      <c r="E723" s="7"/>
      <c r="F723" s="7"/>
      <c r="G723" s="7"/>
      <c r="H723" s="7"/>
      <c r="I723" s="7"/>
      <c r="J723" s="7"/>
      <c r="K723" s="7"/>
      <c r="L723" s="7"/>
      <c r="M723" s="7"/>
      <c r="N723" s="7"/>
    </row>
    <row r="724">
      <c r="A724" s="7"/>
      <c r="B724" s="7"/>
      <c r="C724" s="7"/>
      <c r="D724" s="7"/>
      <c r="E724" s="7"/>
      <c r="F724" s="7"/>
      <c r="G724" s="7"/>
      <c r="H724" s="7"/>
      <c r="I724" s="7"/>
      <c r="J724" s="7"/>
      <c r="K724" s="7"/>
      <c r="L724" s="7"/>
      <c r="M724" s="7"/>
      <c r="N724" s="7"/>
    </row>
    <row r="725">
      <c r="A725" s="7"/>
      <c r="B725" s="7"/>
      <c r="C725" s="7"/>
      <c r="D725" s="7"/>
      <c r="E725" s="7"/>
      <c r="F725" s="7"/>
      <c r="G725" s="7"/>
      <c r="H725" s="7"/>
      <c r="I725" s="7"/>
      <c r="J725" s="7"/>
      <c r="K725" s="7"/>
      <c r="L725" s="7"/>
      <c r="M725" s="7"/>
      <c r="N725" s="7"/>
    </row>
    <row r="726">
      <c r="A726" s="7"/>
      <c r="B726" s="7"/>
      <c r="C726" s="7"/>
      <c r="D726" s="7"/>
      <c r="E726" s="7"/>
      <c r="F726" s="7"/>
      <c r="G726" s="7"/>
      <c r="H726" s="7"/>
      <c r="I726" s="7"/>
      <c r="J726" s="7"/>
      <c r="K726" s="7"/>
      <c r="L726" s="7"/>
      <c r="M726" s="7"/>
      <c r="N726" s="7"/>
    </row>
    <row r="727">
      <c r="A727" s="7"/>
      <c r="B727" s="7"/>
      <c r="C727" s="7"/>
      <c r="D727" s="7"/>
      <c r="E727" s="7"/>
      <c r="F727" s="7"/>
      <c r="G727" s="7"/>
      <c r="H727" s="7"/>
      <c r="I727" s="7"/>
      <c r="J727" s="7"/>
      <c r="K727" s="7"/>
      <c r="L727" s="7"/>
      <c r="M727" s="7"/>
      <c r="N727" s="7"/>
    </row>
    <row r="728">
      <c r="A728" s="7"/>
      <c r="B728" s="7"/>
      <c r="C728" s="7"/>
      <c r="D728" s="7"/>
      <c r="E728" s="7"/>
      <c r="F728" s="7"/>
      <c r="G728" s="7"/>
      <c r="H728" s="7"/>
      <c r="I728" s="7"/>
      <c r="J728" s="7"/>
      <c r="K728" s="7"/>
      <c r="L728" s="7"/>
      <c r="M728" s="7"/>
      <c r="N728" s="7"/>
    </row>
    <row r="729">
      <c r="A729" s="7"/>
      <c r="B729" s="7"/>
      <c r="C729" s="7"/>
      <c r="D729" s="7"/>
      <c r="E729" s="7"/>
      <c r="F729" s="7"/>
      <c r="G729" s="7"/>
      <c r="H729" s="7"/>
      <c r="I729" s="7"/>
      <c r="J729" s="7"/>
      <c r="K729" s="7"/>
      <c r="L729" s="7"/>
      <c r="M729" s="7"/>
      <c r="N729" s="7"/>
    </row>
    <row r="730">
      <c r="A730" s="7"/>
      <c r="B730" s="7"/>
      <c r="C730" s="7"/>
      <c r="D730" s="7"/>
      <c r="E730" s="7"/>
      <c r="F730" s="7"/>
      <c r="G730" s="7"/>
      <c r="H730" s="7"/>
      <c r="I730" s="7"/>
      <c r="J730" s="7"/>
      <c r="K730" s="7"/>
      <c r="L730" s="7"/>
      <c r="M730" s="7"/>
      <c r="N730" s="7"/>
    </row>
    <row r="731">
      <c r="A731" s="7"/>
      <c r="B731" s="7"/>
      <c r="C731" s="7"/>
      <c r="D731" s="7"/>
      <c r="E731" s="7"/>
      <c r="F731" s="7"/>
      <c r="G731" s="7"/>
      <c r="H731" s="7"/>
      <c r="I731" s="7"/>
      <c r="J731" s="7"/>
      <c r="K731" s="7"/>
      <c r="L731" s="7"/>
      <c r="M731" s="7"/>
      <c r="N731" s="7"/>
    </row>
    <row r="732">
      <c r="A732" s="7"/>
      <c r="B732" s="7"/>
      <c r="C732" s="7"/>
      <c r="D732" s="7"/>
      <c r="E732" s="7"/>
      <c r="F732" s="7"/>
      <c r="G732" s="7"/>
      <c r="H732" s="7"/>
      <c r="I732" s="7"/>
      <c r="J732" s="7"/>
      <c r="K732" s="7"/>
      <c r="L732" s="7"/>
      <c r="M732" s="7"/>
      <c r="N732" s="7"/>
    </row>
    <row r="733">
      <c r="A733" s="7"/>
      <c r="B733" s="7"/>
      <c r="C733" s="7"/>
      <c r="D733" s="7"/>
      <c r="E733" s="7"/>
      <c r="F733" s="7"/>
      <c r="G733" s="7"/>
      <c r="H733" s="7"/>
      <c r="I733" s="7"/>
      <c r="J733" s="7"/>
      <c r="K733" s="7"/>
      <c r="L733" s="7"/>
      <c r="M733" s="7"/>
      <c r="N733" s="7"/>
    </row>
    <row r="734">
      <c r="A734" s="7"/>
      <c r="B734" s="7"/>
      <c r="C734" s="7"/>
      <c r="D734" s="7"/>
      <c r="E734" s="7"/>
      <c r="F734" s="7"/>
      <c r="G734" s="7"/>
      <c r="H734" s="7"/>
      <c r="I734" s="7"/>
      <c r="J734" s="7"/>
      <c r="K734" s="7"/>
      <c r="L734" s="7"/>
      <c r="M734" s="7"/>
      <c r="N734" s="7"/>
    </row>
    <row r="735">
      <c r="A735" s="7"/>
      <c r="B735" s="7"/>
      <c r="C735" s="7"/>
      <c r="D735" s="7"/>
      <c r="E735" s="7"/>
      <c r="F735" s="7"/>
      <c r="G735" s="7"/>
      <c r="H735" s="7"/>
      <c r="I735" s="7"/>
      <c r="J735" s="7"/>
      <c r="K735" s="7"/>
      <c r="L735" s="7"/>
      <c r="M735" s="7"/>
      <c r="N735" s="7"/>
    </row>
    <row r="736">
      <c r="A736" s="7"/>
      <c r="B736" s="7"/>
      <c r="C736" s="7"/>
      <c r="D736" s="7"/>
      <c r="E736" s="7"/>
      <c r="F736" s="7"/>
      <c r="G736" s="7"/>
      <c r="H736" s="7"/>
      <c r="I736" s="7"/>
      <c r="J736" s="7"/>
      <c r="K736" s="7"/>
      <c r="L736" s="7"/>
      <c r="M736" s="7"/>
      <c r="N736" s="7"/>
    </row>
    <row r="737">
      <c r="A737" s="7"/>
      <c r="B737" s="7"/>
      <c r="C737" s="7"/>
      <c r="D737" s="7"/>
      <c r="E737" s="7"/>
      <c r="F737" s="7"/>
      <c r="G737" s="7"/>
      <c r="H737" s="7"/>
      <c r="I737" s="7"/>
      <c r="J737" s="7"/>
      <c r="K737" s="7"/>
      <c r="L737" s="7"/>
      <c r="M737" s="7"/>
      <c r="N737" s="7"/>
    </row>
    <row r="738">
      <c r="A738" s="7"/>
      <c r="B738" s="7"/>
      <c r="C738" s="7"/>
      <c r="D738" s="7"/>
      <c r="E738" s="7"/>
      <c r="F738" s="7"/>
      <c r="G738" s="7"/>
      <c r="H738" s="7"/>
      <c r="I738" s="7"/>
      <c r="J738" s="7"/>
      <c r="K738" s="7"/>
      <c r="L738" s="7"/>
      <c r="M738" s="7"/>
      <c r="N738" s="7"/>
    </row>
    <row r="739">
      <c r="A739" s="7"/>
      <c r="B739" s="7"/>
      <c r="C739" s="7"/>
      <c r="D739" s="7"/>
      <c r="E739" s="7"/>
      <c r="F739" s="7"/>
      <c r="G739" s="7"/>
      <c r="H739" s="7"/>
      <c r="I739" s="7"/>
      <c r="J739" s="7"/>
      <c r="K739" s="7"/>
      <c r="L739" s="7"/>
      <c r="M739" s="7"/>
      <c r="N739" s="7"/>
    </row>
    <row r="740">
      <c r="A740" s="7"/>
      <c r="B740" s="7"/>
      <c r="C740" s="7"/>
      <c r="D740" s="7"/>
      <c r="E740" s="7"/>
      <c r="F740" s="7"/>
      <c r="G740" s="7"/>
      <c r="H740" s="7"/>
      <c r="I740" s="7"/>
      <c r="J740" s="7"/>
      <c r="K740" s="7"/>
      <c r="L740" s="7"/>
      <c r="M740" s="7"/>
      <c r="N740" s="7"/>
    </row>
    <row r="741">
      <c r="A741" s="7"/>
      <c r="B741" s="7"/>
      <c r="C741" s="7"/>
      <c r="D741" s="7"/>
      <c r="E741" s="7"/>
      <c r="F741" s="7"/>
      <c r="G741" s="7"/>
      <c r="H741" s="7"/>
      <c r="I741" s="7"/>
      <c r="J741" s="7"/>
      <c r="K741" s="7"/>
      <c r="L741" s="7"/>
      <c r="M741" s="7"/>
      <c r="N741" s="7"/>
    </row>
    <row r="742">
      <c r="A742" s="7"/>
      <c r="B742" s="7"/>
      <c r="C742" s="7"/>
      <c r="D742" s="7"/>
      <c r="E742" s="7"/>
      <c r="F742" s="7"/>
      <c r="G742" s="7"/>
      <c r="H742" s="7"/>
      <c r="I742" s="7"/>
      <c r="J742" s="7"/>
      <c r="K742" s="7"/>
      <c r="L742" s="7"/>
      <c r="M742" s="7"/>
      <c r="N742" s="7"/>
    </row>
    <row r="743">
      <c r="A743" s="7"/>
      <c r="B743" s="7"/>
      <c r="C743" s="7"/>
      <c r="D743" s="7"/>
      <c r="E743" s="7"/>
      <c r="F743" s="7"/>
      <c r="G743" s="7"/>
      <c r="H743" s="7"/>
      <c r="I743" s="7"/>
      <c r="J743" s="7"/>
      <c r="K743" s="7"/>
      <c r="L743" s="7"/>
      <c r="M743" s="7"/>
      <c r="N743" s="7"/>
    </row>
    <row r="744">
      <c r="A744" s="7"/>
      <c r="B744" s="7"/>
      <c r="C744" s="7"/>
      <c r="D744" s="7"/>
      <c r="E744" s="7"/>
      <c r="F744" s="7"/>
      <c r="G744" s="7"/>
      <c r="H744" s="7"/>
      <c r="I744" s="7"/>
      <c r="J744" s="7"/>
      <c r="K744" s="7"/>
      <c r="L744" s="7"/>
      <c r="M744" s="7"/>
      <c r="N744" s="7"/>
    </row>
    <row r="745">
      <c r="A745" s="7"/>
      <c r="B745" s="7"/>
      <c r="C745" s="7"/>
      <c r="D745" s="7"/>
      <c r="E745" s="7"/>
      <c r="F745" s="7"/>
      <c r="G745" s="7"/>
      <c r="H745" s="7"/>
      <c r="I745" s="7"/>
      <c r="J745" s="7"/>
      <c r="K745" s="7"/>
      <c r="L745" s="7"/>
      <c r="M745" s="7"/>
      <c r="N745" s="7"/>
    </row>
    <row r="746">
      <c r="A746" s="7"/>
      <c r="B746" s="7"/>
      <c r="C746" s="7"/>
      <c r="D746" s="7"/>
      <c r="E746" s="7"/>
      <c r="F746" s="7"/>
      <c r="G746" s="7"/>
      <c r="H746" s="7"/>
      <c r="I746" s="7"/>
      <c r="J746" s="7"/>
      <c r="K746" s="7"/>
      <c r="L746" s="7"/>
      <c r="M746" s="7"/>
      <c r="N746" s="7"/>
    </row>
    <row r="747">
      <c r="A747" s="7"/>
      <c r="B747" s="7"/>
      <c r="C747" s="7"/>
      <c r="D747" s="7"/>
      <c r="E747" s="7"/>
      <c r="F747" s="7"/>
      <c r="G747" s="7"/>
      <c r="H747" s="7"/>
      <c r="I747" s="7"/>
      <c r="J747" s="7"/>
      <c r="K747" s="7"/>
      <c r="L747" s="7"/>
      <c r="M747" s="7"/>
      <c r="N747" s="7"/>
    </row>
    <row r="748">
      <c r="A748" s="7"/>
      <c r="B748" s="7"/>
      <c r="C748" s="7"/>
      <c r="D748" s="7"/>
      <c r="E748" s="7"/>
      <c r="F748" s="7"/>
      <c r="G748" s="7"/>
      <c r="H748" s="7"/>
      <c r="I748" s="7"/>
      <c r="J748" s="7"/>
      <c r="K748" s="7"/>
      <c r="L748" s="7"/>
      <c r="M748" s="7"/>
      <c r="N748" s="7"/>
    </row>
    <row r="749">
      <c r="A749" s="7"/>
      <c r="B749" s="7"/>
      <c r="C749" s="7"/>
      <c r="D749" s="7"/>
      <c r="E749" s="7"/>
      <c r="F749" s="7"/>
      <c r="G749" s="7"/>
      <c r="H749" s="7"/>
      <c r="I749" s="7"/>
      <c r="J749" s="7"/>
      <c r="K749" s="7"/>
      <c r="L749" s="7"/>
      <c r="M749" s="7"/>
      <c r="N749" s="7"/>
    </row>
    <row r="750">
      <c r="A750" s="7"/>
      <c r="B750" s="7"/>
      <c r="C750" s="7"/>
      <c r="D750" s="7"/>
      <c r="E750" s="7"/>
      <c r="F750" s="7"/>
      <c r="G750" s="7"/>
      <c r="H750" s="7"/>
      <c r="I750" s="7"/>
      <c r="J750" s="7"/>
      <c r="K750" s="7"/>
      <c r="L750" s="7"/>
      <c r="M750" s="7"/>
      <c r="N750" s="7"/>
    </row>
    <row r="751">
      <c r="A751" s="7"/>
      <c r="B751" s="7"/>
      <c r="C751" s="7"/>
      <c r="D751" s="7"/>
      <c r="E751" s="7"/>
      <c r="F751" s="7"/>
      <c r="G751" s="7"/>
      <c r="H751" s="7"/>
      <c r="I751" s="7"/>
      <c r="J751" s="7"/>
      <c r="K751" s="7"/>
      <c r="L751" s="7"/>
      <c r="M751" s="7"/>
      <c r="N751" s="7"/>
    </row>
    <row r="752">
      <c r="A752" s="7"/>
      <c r="B752" s="7"/>
      <c r="C752" s="7"/>
      <c r="D752" s="7"/>
      <c r="E752" s="7"/>
      <c r="F752" s="7"/>
      <c r="G752" s="7"/>
      <c r="H752" s="7"/>
      <c r="I752" s="7"/>
      <c r="J752" s="7"/>
      <c r="K752" s="7"/>
      <c r="L752" s="7"/>
      <c r="M752" s="7"/>
      <c r="N752" s="7"/>
    </row>
    <row r="753">
      <c r="A753" s="7"/>
      <c r="B753" s="7"/>
      <c r="C753" s="7"/>
      <c r="D753" s="7"/>
      <c r="E753" s="7"/>
      <c r="F753" s="7"/>
      <c r="G753" s="7"/>
      <c r="H753" s="7"/>
      <c r="I753" s="7"/>
      <c r="J753" s="7"/>
      <c r="K753" s="7"/>
      <c r="L753" s="7"/>
      <c r="M753" s="7"/>
      <c r="N753" s="7"/>
    </row>
    <row r="754">
      <c r="A754" s="7"/>
      <c r="B754" s="7"/>
      <c r="C754" s="7"/>
      <c r="D754" s="7"/>
      <c r="E754" s="7"/>
      <c r="F754" s="7"/>
      <c r="G754" s="7"/>
      <c r="H754" s="7"/>
      <c r="I754" s="7"/>
      <c r="J754" s="7"/>
      <c r="K754" s="7"/>
      <c r="L754" s="7"/>
      <c r="M754" s="7"/>
      <c r="N754" s="7"/>
    </row>
    <row r="755">
      <c r="A755" s="7"/>
      <c r="B755" s="7"/>
      <c r="C755" s="7"/>
      <c r="D755" s="7"/>
      <c r="E755" s="7"/>
      <c r="F755" s="7"/>
      <c r="G755" s="7"/>
      <c r="H755" s="7"/>
      <c r="I755" s="7"/>
      <c r="J755" s="7"/>
      <c r="K755" s="7"/>
      <c r="L755" s="7"/>
      <c r="M755" s="7"/>
      <c r="N755" s="7"/>
    </row>
    <row r="756">
      <c r="A756" s="7"/>
      <c r="B756" s="7"/>
      <c r="C756" s="7"/>
      <c r="D756" s="7"/>
      <c r="E756" s="7"/>
      <c r="F756" s="7"/>
      <c r="G756" s="7"/>
      <c r="H756" s="7"/>
      <c r="I756" s="7"/>
      <c r="J756" s="7"/>
      <c r="K756" s="7"/>
      <c r="L756" s="7"/>
      <c r="M756" s="7"/>
      <c r="N756" s="7"/>
    </row>
    <row r="757">
      <c r="A757" s="7"/>
      <c r="B757" s="7"/>
      <c r="C757" s="7"/>
      <c r="D757" s="7"/>
      <c r="E757" s="7"/>
      <c r="F757" s="7"/>
      <c r="G757" s="7"/>
      <c r="H757" s="7"/>
      <c r="I757" s="7"/>
      <c r="J757" s="7"/>
      <c r="K757" s="7"/>
      <c r="L757" s="7"/>
      <c r="M757" s="7"/>
      <c r="N757" s="7"/>
    </row>
    <row r="758">
      <c r="A758" s="7"/>
      <c r="B758" s="7"/>
      <c r="C758" s="7"/>
      <c r="D758" s="7"/>
      <c r="E758" s="7"/>
      <c r="F758" s="7"/>
      <c r="G758" s="7"/>
      <c r="H758" s="7"/>
      <c r="I758" s="7"/>
      <c r="J758" s="7"/>
      <c r="K758" s="7"/>
      <c r="L758" s="7"/>
      <c r="M758" s="7"/>
      <c r="N758" s="7"/>
    </row>
    <row r="759">
      <c r="A759" s="7"/>
      <c r="B759" s="7"/>
      <c r="C759" s="7"/>
      <c r="D759" s="7"/>
      <c r="E759" s="7"/>
      <c r="F759" s="7"/>
      <c r="G759" s="7"/>
      <c r="H759" s="7"/>
      <c r="I759" s="7"/>
      <c r="J759" s="7"/>
      <c r="K759" s="7"/>
      <c r="L759" s="7"/>
      <c r="M759" s="7"/>
      <c r="N759" s="7"/>
    </row>
    <row r="760">
      <c r="A760" s="7"/>
      <c r="B760" s="7"/>
      <c r="C760" s="7"/>
      <c r="D760" s="7"/>
      <c r="E760" s="7"/>
      <c r="F760" s="7"/>
      <c r="G760" s="7"/>
      <c r="H760" s="7"/>
      <c r="I760" s="7"/>
      <c r="J760" s="7"/>
      <c r="K760" s="7"/>
      <c r="L760" s="7"/>
      <c r="M760" s="7"/>
      <c r="N760" s="7"/>
    </row>
    <row r="761">
      <c r="A761" s="7"/>
      <c r="B761" s="7"/>
      <c r="C761" s="7"/>
      <c r="D761" s="7"/>
      <c r="E761" s="7"/>
      <c r="F761" s="7"/>
      <c r="G761" s="7"/>
      <c r="H761" s="7"/>
      <c r="I761" s="7"/>
      <c r="J761" s="7"/>
      <c r="K761" s="7"/>
      <c r="L761" s="7"/>
      <c r="M761" s="7"/>
      <c r="N761" s="7"/>
    </row>
    <row r="762">
      <c r="A762" s="7"/>
      <c r="B762" s="7"/>
      <c r="C762" s="7"/>
      <c r="D762" s="7"/>
      <c r="E762" s="7"/>
      <c r="F762" s="7"/>
      <c r="G762" s="7"/>
      <c r="H762" s="7"/>
      <c r="I762" s="7"/>
      <c r="J762" s="7"/>
      <c r="K762" s="7"/>
      <c r="L762" s="7"/>
      <c r="M762" s="7"/>
      <c r="N762" s="7"/>
    </row>
    <row r="763">
      <c r="A763" s="7"/>
      <c r="B763" s="7"/>
      <c r="C763" s="7"/>
      <c r="D763" s="7"/>
      <c r="E763" s="7"/>
      <c r="F763" s="7"/>
      <c r="G763" s="7"/>
      <c r="H763" s="7"/>
      <c r="I763" s="7"/>
      <c r="J763" s="7"/>
      <c r="K763" s="7"/>
      <c r="L763" s="7"/>
      <c r="M763" s="7"/>
      <c r="N763" s="7"/>
    </row>
    <row r="764">
      <c r="A764" s="7"/>
      <c r="B764" s="7"/>
      <c r="C764" s="7"/>
      <c r="D764" s="7"/>
      <c r="E764" s="7"/>
      <c r="F764" s="7"/>
      <c r="G764" s="7"/>
      <c r="H764" s="7"/>
      <c r="I764" s="7"/>
      <c r="J764" s="7"/>
      <c r="K764" s="7"/>
      <c r="L764" s="7"/>
      <c r="M764" s="7"/>
      <c r="N764" s="7"/>
    </row>
    <row r="765">
      <c r="A765" s="7"/>
      <c r="B765" s="7"/>
      <c r="C765" s="7"/>
      <c r="D765" s="7"/>
      <c r="E765" s="7"/>
      <c r="F765" s="7"/>
      <c r="G765" s="7"/>
      <c r="H765" s="7"/>
      <c r="I765" s="7"/>
      <c r="J765" s="7"/>
      <c r="K765" s="7"/>
      <c r="L765" s="7"/>
      <c r="M765" s="7"/>
      <c r="N765" s="7"/>
    </row>
    <row r="766">
      <c r="A766" s="7"/>
      <c r="B766" s="7"/>
      <c r="C766" s="7"/>
      <c r="D766" s="7"/>
      <c r="E766" s="7"/>
      <c r="F766" s="7"/>
      <c r="G766" s="7"/>
      <c r="H766" s="7"/>
      <c r="I766" s="7"/>
      <c r="J766" s="7"/>
      <c r="K766" s="7"/>
      <c r="L766" s="7"/>
      <c r="M766" s="7"/>
      <c r="N766" s="7"/>
    </row>
    <row r="767">
      <c r="A767" s="7"/>
      <c r="B767" s="7"/>
      <c r="C767" s="7"/>
      <c r="D767" s="7"/>
      <c r="E767" s="7"/>
      <c r="F767" s="7"/>
      <c r="G767" s="7"/>
      <c r="H767" s="7"/>
      <c r="I767" s="7"/>
      <c r="J767" s="7"/>
      <c r="K767" s="7"/>
      <c r="L767" s="7"/>
      <c r="M767" s="7"/>
      <c r="N767" s="7"/>
    </row>
    <row r="768">
      <c r="A768" s="7"/>
      <c r="B768" s="7"/>
      <c r="C768" s="7"/>
      <c r="D768" s="7"/>
      <c r="E768" s="7"/>
      <c r="F768" s="7"/>
      <c r="G768" s="7"/>
      <c r="H768" s="7"/>
      <c r="I768" s="7"/>
      <c r="J768" s="7"/>
      <c r="K768" s="7"/>
      <c r="L768" s="7"/>
      <c r="M768" s="7"/>
      <c r="N768" s="7"/>
    </row>
    <row r="769">
      <c r="A769" s="7"/>
      <c r="B769" s="7"/>
      <c r="C769" s="7"/>
      <c r="D769" s="7"/>
      <c r="E769" s="7"/>
      <c r="F769" s="7"/>
      <c r="G769" s="7"/>
      <c r="H769" s="7"/>
      <c r="I769" s="7"/>
      <c r="J769" s="7"/>
      <c r="K769" s="7"/>
      <c r="L769" s="7"/>
      <c r="M769" s="7"/>
      <c r="N769" s="7"/>
    </row>
    <row r="770">
      <c r="A770" s="7"/>
      <c r="B770" s="7"/>
      <c r="C770" s="7"/>
      <c r="D770" s="7"/>
      <c r="E770" s="7"/>
      <c r="F770" s="7"/>
      <c r="G770" s="7"/>
      <c r="H770" s="7"/>
      <c r="I770" s="7"/>
      <c r="J770" s="7"/>
      <c r="K770" s="7"/>
      <c r="L770" s="7"/>
      <c r="M770" s="7"/>
      <c r="N770" s="7"/>
    </row>
    <row r="771">
      <c r="A771" s="7"/>
      <c r="B771" s="7"/>
      <c r="C771" s="7"/>
      <c r="D771" s="7"/>
      <c r="E771" s="7"/>
      <c r="F771" s="7"/>
      <c r="G771" s="7"/>
      <c r="H771" s="7"/>
      <c r="I771" s="7"/>
      <c r="J771" s="7"/>
      <c r="K771" s="7"/>
      <c r="L771" s="7"/>
      <c r="M771" s="7"/>
      <c r="N771" s="7"/>
    </row>
    <row r="772">
      <c r="A772" s="7"/>
      <c r="B772" s="7"/>
      <c r="C772" s="7"/>
      <c r="D772" s="7"/>
      <c r="E772" s="7"/>
      <c r="F772" s="7"/>
      <c r="G772" s="7"/>
      <c r="H772" s="7"/>
      <c r="I772" s="7"/>
      <c r="J772" s="7"/>
      <c r="K772" s="7"/>
      <c r="L772" s="7"/>
      <c r="M772" s="7"/>
      <c r="N772" s="7"/>
    </row>
    <row r="773">
      <c r="A773" s="7"/>
      <c r="B773" s="7"/>
      <c r="C773" s="7"/>
      <c r="D773" s="7"/>
      <c r="E773" s="7"/>
      <c r="F773" s="7"/>
      <c r="G773" s="7"/>
      <c r="H773" s="7"/>
      <c r="I773" s="7"/>
      <c r="J773" s="7"/>
      <c r="K773" s="7"/>
      <c r="L773" s="7"/>
      <c r="M773" s="7"/>
      <c r="N773" s="7"/>
    </row>
    <row r="774">
      <c r="A774" s="7"/>
      <c r="B774" s="7"/>
      <c r="C774" s="7"/>
      <c r="D774" s="7"/>
      <c r="E774" s="7"/>
      <c r="F774" s="7"/>
      <c r="G774" s="7"/>
      <c r="H774" s="7"/>
      <c r="I774" s="7"/>
      <c r="J774" s="7"/>
      <c r="K774" s="7"/>
      <c r="L774" s="7"/>
      <c r="M774" s="7"/>
      <c r="N774" s="7"/>
    </row>
    <row r="775">
      <c r="A775" s="7"/>
      <c r="B775" s="7"/>
      <c r="C775" s="7"/>
      <c r="D775" s="7"/>
      <c r="E775" s="7"/>
      <c r="F775" s="7"/>
      <c r="G775" s="7"/>
      <c r="H775" s="7"/>
      <c r="I775" s="7"/>
      <c r="J775" s="7"/>
      <c r="K775" s="7"/>
      <c r="L775" s="7"/>
      <c r="M775" s="7"/>
      <c r="N775" s="7"/>
    </row>
    <row r="776">
      <c r="A776" s="7"/>
      <c r="B776" s="7"/>
      <c r="C776" s="7"/>
      <c r="D776" s="7"/>
      <c r="E776" s="7"/>
      <c r="F776" s="7"/>
      <c r="G776" s="7"/>
      <c r="H776" s="7"/>
      <c r="I776" s="7"/>
      <c r="J776" s="7"/>
      <c r="K776" s="7"/>
      <c r="L776" s="7"/>
      <c r="M776" s="7"/>
      <c r="N776" s="7"/>
    </row>
    <row r="777">
      <c r="A777" s="7"/>
      <c r="B777" s="7"/>
      <c r="C777" s="7"/>
      <c r="D777" s="7"/>
      <c r="E777" s="7"/>
      <c r="F777" s="7"/>
      <c r="G777" s="7"/>
      <c r="H777" s="7"/>
      <c r="I777" s="7"/>
      <c r="J777" s="7"/>
      <c r="K777" s="7"/>
      <c r="L777" s="7"/>
      <c r="M777" s="7"/>
      <c r="N777" s="7"/>
    </row>
    <row r="778">
      <c r="A778" s="7"/>
      <c r="B778" s="7"/>
      <c r="C778" s="7"/>
      <c r="D778" s="7"/>
      <c r="E778" s="7"/>
      <c r="F778" s="7"/>
      <c r="G778" s="7"/>
      <c r="H778" s="7"/>
      <c r="I778" s="7"/>
      <c r="J778" s="7"/>
      <c r="K778" s="7"/>
      <c r="L778" s="7"/>
      <c r="M778" s="7"/>
      <c r="N778" s="7"/>
    </row>
    <row r="779">
      <c r="A779" s="7"/>
      <c r="B779" s="7"/>
      <c r="C779" s="7"/>
      <c r="D779" s="7"/>
      <c r="E779" s="7"/>
      <c r="F779" s="7"/>
      <c r="G779" s="7"/>
      <c r="H779" s="7"/>
      <c r="I779" s="7"/>
      <c r="J779" s="7"/>
      <c r="K779" s="7"/>
      <c r="L779" s="7"/>
      <c r="M779" s="7"/>
      <c r="N779" s="7"/>
    </row>
    <row r="780">
      <c r="A780" s="7"/>
      <c r="B780" s="7"/>
      <c r="C780" s="7"/>
      <c r="D780" s="7"/>
      <c r="E780" s="7"/>
      <c r="F780" s="7"/>
      <c r="G780" s="7"/>
      <c r="H780" s="7"/>
      <c r="I780" s="7"/>
      <c r="J780" s="7"/>
      <c r="K780" s="7"/>
      <c r="L780" s="7"/>
      <c r="M780" s="7"/>
      <c r="N780" s="7"/>
    </row>
    <row r="781">
      <c r="A781" s="7"/>
      <c r="B781" s="7"/>
      <c r="C781" s="7"/>
      <c r="D781" s="7"/>
      <c r="E781" s="7"/>
      <c r="F781" s="7"/>
      <c r="G781" s="7"/>
      <c r="H781" s="7"/>
      <c r="I781" s="7"/>
      <c r="J781" s="7"/>
      <c r="K781" s="7"/>
      <c r="L781" s="7"/>
      <c r="M781" s="7"/>
      <c r="N781" s="7"/>
    </row>
    <row r="782">
      <c r="A782" s="7"/>
      <c r="B782" s="7"/>
      <c r="C782" s="7"/>
      <c r="D782" s="7"/>
      <c r="E782" s="7"/>
      <c r="F782" s="7"/>
      <c r="G782" s="7"/>
      <c r="H782" s="7"/>
      <c r="I782" s="7"/>
      <c r="J782" s="7"/>
      <c r="K782" s="7"/>
      <c r="L782" s="7"/>
      <c r="M782" s="7"/>
      <c r="N782" s="7"/>
    </row>
    <row r="783">
      <c r="A783" s="7"/>
      <c r="B783" s="7"/>
      <c r="C783" s="7"/>
      <c r="D783" s="7"/>
      <c r="E783" s="7"/>
      <c r="F783" s="7"/>
      <c r="G783" s="7"/>
      <c r="H783" s="7"/>
      <c r="I783" s="7"/>
      <c r="J783" s="7"/>
      <c r="K783" s="7"/>
      <c r="L783" s="7"/>
      <c r="M783" s="7"/>
      <c r="N783" s="7"/>
    </row>
    <row r="784">
      <c r="A784" s="7"/>
      <c r="B784" s="7"/>
      <c r="C784" s="7"/>
      <c r="D784" s="7"/>
      <c r="E784" s="7"/>
      <c r="F784" s="7"/>
      <c r="G784" s="7"/>
      <c r="H784" s="7"/>
      <c r="I784" s="7"/>
      <c r="J784" s="7"/>
      <c r="K784" s="7"/>
      <c r="L784" s="7"/>
      <c r="M784" s="7"/>
      <c r="N784" s="7"/>
    </row>
    <row r="785">
      <c r="A785" s="7"/>
      <c r="B785" s="7"/>
      <c r="C785" s="7"/>
      <c r="D785" s="7"/>
      <c r="E785" s="7"/>
      <c r="F785" s="7"/>
      <c r="G785" s="7"/>
      <c r="H785" s="7"/>
      <c r="I785" s="7"/>
      <c r="J785" s="7"/>
      <c r="K785" s="7"/>
      <c r="L785" s="7"/>
      <c r="M785" s="7"/>
      <c r="N785" s="7"/>
    </row>
    <row r="786">
      <c r="A786" s="7"/>
      <c r="B786" s="7"/>
      <c r="C786" s="7"/>
      <c r="D786" s="7"/>
      <c r="E786" s="7"/>
      <c r="F786" s="7"/>
      <c r="G786" s="7"/>
      <c r="H786" s="7"/>
      <c r="I786" s="7"/>
      <c r="J786" s="7"/>
      <c r="K786" s="7"/>
      <c r="L786" s="7"/>
      <c r="M786" s="7"/>
      <c r="N786" s="7"/>
    </row>
    <row r="787">
      <c r="A787" s="7"/>
      <c r="B787" s="7"/>
      <c r="C787" s="7"/>
      <c r="D787" s="7"/>
      <c r="E787" s="7"/>
      <c r="F787" s="7"/>
      <c r="G787" s="7"/>
      <c r="H787" s="7"/>
      <c r="I787" s="7"/>
      <c r="J787" s="7"/>
      <c r="K787" s="7"/>
      <c r="L787" s="7"/>
      <c r="M787" s="7"/>
      <c r="N787" s="7"/>
    </row>
    <row r="788">
      <c r="A788" s="7"/>
      <c r="B788" s="7"/>
      <c r="C788" s="7"/>
      <c r="D788" s="7"/>
      <c r="E788" s="7"/>
      <c r="F788" s="7"/>
      <c r="G788" s="7"/>
      <c r="H788" s="7"/>
      <c r="I788" s="7"/>
      <c r="J788" s="7"/>
      <c r="K788" s="7"/>
      <c r="L788" s="7"/>
      <c r="M788" s="7"/>
      <c r="N788" s="7"/>
    </row>
    <row r="789">
      <c r="A789" s="7"/>
      <c r="B789" s="7"/>
      <c r="C789" s="7"/>
      <c r="D789" s="7"/>
      <c r="E789" s="7"/>
      <c r="F789" s="7"/>
      <c r="G789" s="7"/>
      <c r="H789" s="7"/>
      <c r="I789" s="7"/>
      <c r="J789" s="7"/>
      <c r="K789" s="7"/>
      <c r="L789" s="7"/>
      <c r="M789" s="7"/>
      <c r="N789" s="7"/>
    </row>
    <row r="790">
      <c r="A790" s="7"/>
      <c r="B790" s="7"/>
      <c r="C790" s="7"/>
      <c r="D790" s="7"/>
      <c r="E790" s="7"/>
      <c r="F790" s="7"/>
      <c r="G790" s="7"/>
      <c r="H790" s="7"/>
      <c r="I790" s="7"/>
      <c r="J790" s="7"/>
      <c r="K790" s="7"/>
      <c r="L790" s="7"/>
      <c r="M790" s="7"/>
      <c r="N790" s="7"/>
    </row>
    <row r="791">
      <c r="A791" s="7"/>
      <c r="B791" s="7"/>
      <c r="C791" s="7"/>
      <c r="D791" s="7"/>
      <c r="E791" s="7"/>
      <c r="F791" s="7"/>
      <c r="G791" s="7"/>
      <c r="H791" s="7"/>
      <c r="I791" s="7"/>
      <c r="J791" s="7"/>
      <c r="K791" s="7"/>
      <c r="L791" s="7"/>
      <c r="M791" s="7"/>
      <c r="N791" s="7"/>
    </row>
    <row r="792">
      <c r="A792" s="7"/>
      <c r="B792" s="7"/>
      <c r="C792" s="7"/>
      <c r="D792" s="7"/>
      <c r="E792" s="7"/>
      <c r="F792" s="7"/>
      <c r="G792" s="7"/>
      <c r="H792" s="7"/>
      <c r="I792" s="7"/>
      <c r="J792" s="7"/>
      <c r="K792" s="7"/>
      <c r="L792" s="7"/>
      <c r="M792" s="7"/>
      <c r="N792" s="7"/>
    </row>
    <row r="793">
      <c r="A793" s="7"/>
      <c r="B793" s="7"/>
      <c r="C793" s="7"/>
      <c r="D793" s="7"/>
      <c r="E793" s="7"/>
      <c r="F793" s="7"/>
      <c r="G793" s="7"/>
      <c r="H793" s="7"/>
      <c r="I793" s="7"/>
      <c r="J793" s="7"/>
      <c r="K793" s="7"/>
      <c r="L793" s="7"/>
      <c r="M793" s="7"/>
      <c r="N793" s="7"/>
    </row>
    <row r="794">
      <c r="A794" s="7"/>
      <c r="B794" s="7"/>
      <c r="C794" s="7"/>
      <c r="D794" s="7"/>
      <c r="E794" s="7"/>
      <c r="F794" s="7"/>
      <c r="G794" s="7"/>
      <c r="H794" s="7"/>
      <c r="I794" s="7"/>
      <c r="J794" s="7"/>
      <c r="K794" s="7"/>
      <c r="L794" s="7"/>
      <c r="M794" s="7"/>
      <c r="N794" s="7"/>
    </row>
    <row r="795">
      <c r="A795" s="7"/>
      <c r="B795" s="7"/>
      <c r="C795" s="7"/>
      <c r="D795" s="7"/>
      <c r="E795" s="7"/>
      <c r="F795" s="7"/>
      <c r="G795" s="7"/>
      <c r="H795" s="7"/>
      <c r="I795" s="7"/>
      <c r="J795" s="7"/>
      <c r="K795" s="7"/>
      <c r="L795" s="7"/>
      <c r="M795" s="7"/>
      <c r="N795" s="7"/>
    </row>
    <row r="796">
      <c r="A796" s="7"/>
      <c r="B796" s="7"/>
      <c r="C796" s="7"/>
      <c r="D796" s="7"/>
      <c r="E796" s="7"/>
      <c r="F796" s="7"/>
      <c r="G796" s="7"/>
      <c r="H796" s="7"/>
      <c r="I796" s="7"/>
      <c r="J796" s="7"/>
      <c r="K796" s="7"/>
      <c r="L796" s="7"/>
      <c r="M796" s="7"/>
      <c r="N796" s="7"/>
    </row>
    <row r="797">
      <c r="A797" s="7"/>
      <c r="B797" s="7"/>
      <c r="C797" s="7"/>
      <c r="D797" s="7"/>
      <c r="E797" s="7"/>
      <c r="F797" s="7"/>
      <c r="G797" s="7"/>
      <c r="H797" s="7"/>
      <c r="I797" s="7"/>
      <c r="J797" s="7"/>
      <c r="K797" s="7"/>
      <c r="L797" s="7"/>
      <c r="M797" s="7"/>
      <c r="N797" s="7"/>
    </row>
    <row r="798">
      <c r="A798" s="7"/>
      <c r="B798" s="7"/>
      <c r="C798" s="7"/>
      <c r="D798" s="7"/>
      <c r="E798" s="7"/>
      <c r="F798" s="7"/>
      <c r="G798" s="7"/>
      <c r="H798" s="7"/>
      <c r="I798" s="7"/>
      <c r="J798" s="7"/>
      <c r="K798" s="7"/>
      <c r="L798" s="7"/>
      <c r="M798" s="7"/>
      <c r="N798" s="7"/>
    </row>
    <row r="799">
      <c r="A799" s="7"/>
      <c r="B799" s="7"/>
      <c r="C799" s="7"/>
      <c r="D799" s="7"/>
      <c r="E799" s="7"/>
      <c r="F799" s="7"/>
      <c r="G799" s="7"/>
      <c r="H799" s="7"/>
      <c r="I799" s="7"/>
      <c r="J799" s="7"/>
      <c r="K799" s="7"/>
      <c r="L799" s="7"/>
      <c r="M799" s="7"/>
      <c r="N799" s="7"/>
    </row>
    <row r="800">
      <c r="A800" s="7"/>
      <c r="B800" s="7"/>
      <c r="C800" s="7"/>
      <c r="D800" s="7"/>
      <c r="E800" s="7"/>
      <c r="F800" s="7"/>
      <c r="G800" s="7"/>
      <c r="H800" s="7"/>
      <c r="I800" s="7"/>
      <c r="J800" s="7"/>
      <c r="K800" s="7"/>
      <c r="L800" s="7"/>
      <c r="M800" s="7"/>
      <c r="N800" s="7"/>
    </row>
    <row r="801">
      <c r="A801" s="7"/>
      <c r="B801" s="7"/>
      <c r="C801" s="7"/>
      <c r="D801" s="7"/>
      <c r="E801" s="7"/>
      <c r="F801" s="7"/>
      <c r="G801" s="7"/>
      <c r="H801" s="7"/>
      <c r="I801" s="7"/>
      <c r="J801" s="7"/>
      <c r="K801" s="7"/>
      <c r="L801" s="7"/>
      <c r="M801" s="7"/>
      <c r="N801" s="7"/>
    </row>
    <row r="802">
      <c r="A802" s="7"/>
      <c r="B802" s="7"/>
      <c r="C802" s="7"/>
      <c r="D802" s="7"/>
      <c r="E802" s="7"/>
      <c r="F802" s="7"/>
      <c r="G802" s="7"/>
      <c r="H802" s="7"/>
      <c r="I802" s="7"/>
      <c r="J802" s="7"/>
      <c r="K802" s="7"/>
      <c r="L802" s="7"/>
      <c r="M802" s="7"/>
      <c r="N802" s="7"/>
    </row>
    <row r="803">
      <c r="A803" s="7"/>
      <c r="B803" s="7"/>
      <c r="C803" s="7"/>
      <c r="D803" s="7"/>
      <c r="E803" s="7"/>
      <c r="F803" s="7"/>
      <c r="G803" s="7"/>
      <c r="H803" s="7"/>
      <c r="I803" s="7"/>
      <c r="J803" s="7"/>
      <c r="K803" s="7"/>
      <c r="L803" s="7"/>
      <c r="M803" s="7"/>
      <c r="N803" s="7"/>
    </row>
    <row r="804">
      <c r="A804" s="7"/>
      <c r="B804" s="7"/>
      <c r="C804" s="7"/>
      <c r="D804" s="7"/>
      <c r="E804" s="7"/>
      <c r="F804" s="7"/>
      <c r="G804" s="7"/>
      <c r="H804" s="7"/>
      <c r="I804" s="7"/>
      <c r="J804" s="7"/>
      <c r="K804" s="7"/>
      <c r="L804" s="7"/>
      <c r="M804" s="7"/>
      <c r="N804" s="7"/>
    </row>
    <row r="805">
      <c r="A805" s="7"/>
      <c r="B805" s="7"/>
      <c r="C805" s="7"/>
      <c r="D805" s="7"/>
      <c r="E805" s="7"/>
      <c r="F805" s="7"/>
      <c r="G805" s="7"/>
      <c r="H805" s="7"/>
      <c r="I805" s="7"/>
      <c r="J805" s="7"/>
      <c r="K805" s="7"/>
      <c r="L805" s="7"/>
      <c r="M805" s="7"/>
      <c r="N805" s="7"/>
    </row>
    <row r="806">
      <c r="A806" s="7"/>
      <c r="B806" s="7"/>
      <c r="C806" s="7"/>
      <c r="D806" s="7"/>
      <c r="E806" s="7"/>
      <c r="F806" s="7"/>
      <c r="G806" s="7"/>
      <c r="H806" s="7"/>
      <c r="I806" s="7"/>
      <c r="J806" s="7"/>
      <c r="K806" s="7"/>
      <c r="L806" s="7"/>
      <c r="M806" s="7"/>
      <c r="N806" s="7"/>
    </row>
    <row r="807">
      <c r="A807" s="7"/>
      <c r="B807" s="7"/>
      <c r="C807" s="7"/>
      <c r="D807" s="7"/>
      <c r="E807" s="7"/>
      <c r="F807" s="7"/>
      <c r="G807" s="7"/>
      <c r="H807" s="7"/>
      <c r="I807" s="7"/>
      <c r="J807" s="7"/>
      <c r="K807" s="7"/>
      <c r="L807" s="7"/>
      <c r="M807" s="7"/>
      <c r="N807" s="7"/>
    </row>
    <row r="808">
      <c r="A808" s="7"/>
      <c r="B808" s="7"/>
      <c r="C808" s="7"/>
      <c r="D808" s="7"/>
      <c r="E808" s="7"/>
      <c r="F808" s="7"/>
      <c r="G808" s="7"/>
      <c r="H808" s="7"/>
      <c r="I808" s="7"/>
      <c r="J808" s="7"/>
      <c r="K808" s="7"/>
      <c r="L808" s="7"/>
      <c r="M808" s="7"/>
      <c r="N808" s="7"/>
    </row>
    <row r="809">
      <c r="A809" s="7"/>
      <c r="B809" s="7"/>
      <c r="C809" s="7"/>
      <c r="D809" s="7"/>
      <c r="E809" s="7"/>
      <c r="F809" s="7"/>
      <c r="G809" s="7"/>
      <c r="H809" s="7"/>
      <c r="I809" s="7"/>
      <c r="J809" s="7"/>
      <c r="K809" s="7"/>
      <c r="L809" s="7"/>
      <c r="M809" s="7"/>
      <c r="N809" s="7"/>
    </row>
    <row r="810">
      <c r="A810" s="7"/>
      <c r="B810" s="7"/>
      <c r="C810" s="7"/>
      <c r="D810" s="7"/>
      <c r="E810" s="7"/>
      <c r="F810" s="7"/>
      <c r="G810" s="7"/>
      <c r="H810" s="7"/>
      <c r="I810" s="7"/>
      <c r="J810" s="7"/>
      <c r="K810" s="7"/>
      <c r="L810" s="7"/>
      <c r="M810" s="7"/>
      <c r="N810" s="7"/>
    </row>
    <row r="811">
      <c r="A811" s="7"/>
      <c r="B811" s="7"/>
      <c r="C811" s="7"/>
      <c r="D811" s="7"/>
      <c r="E811" s="7"/>
      <c r="F811" s="7"/>
      <c r="G811" s="7"/>
      <c r="H811" s="7"/>
      <c r="I811" s="7"/>
      <c r="J811" s="7"/>
      <c r="K811" s="7"/>
      <c r="L811" s="7"/>
      <c r="M811" s="7"/>
      <c r="N811" s="7"/>
    </row>
    <row r="812">
      <c r="A812" s="7"/>
      <c r="B812" s="7"/>
      <c r="C812" s="7"/>
      <c r="D812" s="7"/>
      <c r="E812" s="7"/>
      <c r="F812" s="7"/>
      <c r="G812" s="7"/>
      <c r="H812" s="7"/>
      <c r="I812" s="7"/>
      <c r="J812" s="7"/>
      <c r="K812" s="7"/>
      <c r="L812" s="7"/>
      <c r="M812" s="7"/>
      <c r="N812" s="7"/>
    </row>
    <row r="813">
      <c r="A813" s="7"/>
      <c r="B813" s="7"/>
      <c r="C813" s="7"/>
      <c r="D813" s="7"/>
      <c r="E813" s="7"/>
      <c r="F813" s="7"/>
      <c r="G813" s="7"/>
      <c r="H813" s="7"/>
      <c r="I813" s="7"/>
      <c r="J813" s="7"/>
      <c r="K813" s="7"/>
      <c r="L813" s="7"/>
      <c r="M813" s="7"/>
      <c r="N813" s="7"/>
    </row>
    <row r="814">
      <c r="A814" s="7"/>
      <c r="B814" s="7"/>
      <c r="C814" s="7"/>
      <c r="D814" s="7"/>
      <c r="E814" s="7"/>
      <c r="F814" s="7"/>
      <c r="G814" s="7"/>
      <c r="H814" s="7"/>
      <c r="I814" s="7"/>
      <c r="J814" s="7"/>
      <c r="K814" s="7"/>
      <c r="L814" s="7"/>
      <c r="M814" s="7"/>
      <c r="N814" s="7"/>
    </row>
    <row r="815">
      <c r="A815" s="7"/>
      <c r="B815" s="7"/>
      <c r="C815" s="7"/>
      <c r="D815" s="7"/>
      <c r="E815" s="7"/>
      <c r="F815" s="7"/>
      <c r="G815" s="7"/>
      <c r="H815" s="7"/>
      <c r="I815" s="7"/>
      <c r="J815" s="7"/>
      <c r="K815" s="7"/>
      <c r="L815" s="7"/>
      <c r="M815" s="7"/>
      <c r="N815" s="7"/>
    </row>
    <row r="816">
      <c r="A816" s="7"/>
      <c r="B816" s="7"/>
      <c r="C816" s="7"/>
      <c r="D816" s="7"/>
      <c r="E816" s="7"/>
      <c r="F816" s="7"/>
      <c r="G816" s="7"/>
      <c r="H816" s="7"/>
      <c r="I816" s="7"/>
      <c r="J816" s="7"/>
      <c r="K816" s="7"/>
      <c r="L816" s="7"/>
      <c r="M816" s="7"/>
      <c r="N816" s="7"/>
    </row>
    <row r="817">
      <c r="A817" s="7"/>
      <c r="B817" s="7"/>
      <c r="C817" s="7"/>
      <c r="D817" s="7"/>
      <c r="E817" s="7"/>
      <c r="F817" s="7"/>
      <c r="G817" s="7"/>
      <c r="H817" s="7"/>
      <c r="I817" s="7"/>
      <c r="J817" s="7"/>
      <c r="K817" s="7"/>
      <c r="L817" s="7"/>
      <c r="M817" s="7"/>
      <c r="N817" s="7"/>
    </row>
    <row r="818">
      <c r="A818" s="7"/>
      <c r="B818" s="7"/>
      <c r="C818" s="7"/>
      <c r="D818" s="7"/>
      <c r="E818" s="7"/>
      <c r="F818" s="7"/>
      <c r="G818" s="7"/>
      <c r="H818" s="7"/>
      <c r="I818" s="7"/>
      <c r="J818" s="7"/>
      <c r="K818" s="7"/>
      <c r="L818" s="7"/>
      <c r="M818" s="7"/>
      <c r="N818" s="7"/>
    </row>
    <row r="819">
      <c r="A819" s="7"/>
      <c r="B819" s="7"/>
      <c r="C819" s="7"/>
      <c r="D819" s="7"/>
      <c r="E819" s="7"/>
      <c r="F819" s="7"/>
      <c r="G819" s="7"/>
      <c r="H819" s="7"/>
      <c r="I819" s="7"/>
      <c r="J819" s="7"/>
      <c r="K819" s="7"/>
      <c r="L819" s="7"/>
      <c r="M819" s="7"/>
      <c r="N819" s="7"/>
    </row>
    <row r="820">
      <c r="A820" s="7"/>
      <c r="B820" s="7"/>
      <c r="C820" s="7"/>
      <c r="D820" s="7"/>
      <c r="E820" s="7"/>
      <c r="F820" s="7"/>
      <c r="G820" s="7"/>
      <c r="H820" s="7"/>
      <c r="I820" s="7"/>
      <c r="J820" s="7"/>
      <c r="K820" s="7"/>
      <c r="L820" s="7"/>
      <c r="M820" s="7"/>
      <c r="N820" s="7"/>
    </row>
    <row r="821">
      <c r="A821" s="7"/>
      <c r="B821" s="7"/>
      <c r="C821" s="7"/>
      <c r="D821" s="7"/>
      <c r="E821" s="7"/>
      <c r="F821" s="7"/>
      <c r="G821" s="7"/>
      <c r="H821" s="7"/>
      <c r="I821" s="7"/>
      <c r="J821" s="7"/>
      <c r="K821" s="7"/>
      <c r="L821" s="7"/>
      <c r="M821" s="7"/>
      <c r="N821" s="7"/>
    </row>
    <row r="822">
      <c r="A822" s="7"/>
      <c r="B822" s="7"/>
      <c r="C822" s="7"/>
      <c r="D822" s="7"/>
      <c r="E822" s="7"/>
      <c r="F822" s="7"/>
      <c r="G822" s="7"/>
      <c r="H822" s="7"/>
      <c r="I822" s="7"/>
      <c r="J822" s="7"/>
      <c r="K822" s="7"/>
      <c r="L822" s="7"/>
      <c r="M822" s="7"/>
      <c r="N822" s="7"/>
    </row>
    <row r="823">
      <c r="A823" s="7"/>
      <c r="B823" s="7"/>
      <c r="C823" s="7"/>
      <c r="D823" s="7"/>
      <c r="E823" s="7"/>
      <c r="F823" s="7"/>
      <c r="G823" s="7"/>
      <c r="H823" s="7"/>
      <c r="I823" s="7"/>
      <c r="J823" s="7"/>
      <c r="K823" s="7"/>
      <c r="L823" s="7"/>
      <c r="M823" s="7"/>
      <c r="N823" s="7"/>
    </row>
    <row r="824">
      <c r="A824" s="7"/>
      <c r="B824" s="7"/>
      <c r="C824" s="7"/>
      <c r="D824" s="7"/>
      <c r="E824" s="7"/>
      <c r="F824" s="7"/>
      <c r="G824" s="7"/>
      <c r="H824" s="7"/>
      <c r="I824" s="7"/>
      <c r="J824" s="7"/>
      <c r="K824" s="7"/>
      <c r="L824" s="7"/>
      <c r="M824" s="7"/>
      <c r="N824" s="7"/>
    </row>
    <row r="825">
      <c r="A825" s="7"/>
      <c r="B825" s="7"/>
      <c r="C825" s="7"/>
      <c r="D825" s="7"/>
      <c r="E825" s="7"/>
      <c r="F825" s="7"/>
      <c r="G825" s="7"/>
      <c r="H825" s="7"/>
      <c r="I825" s="7"/>
      <c r="J825" s="7"/>
      <c r="K825" s="7"/>
      <c r="L825" s="7"/>
      <c r="M825" s="7"/>
      <c r="N825" s="7"/>
    </row>
    <row r="826">
      <c r="A826" s="7"/>
      <c r="B826" s="7"/>
      <c r="C826" s="7"/>
      <c r="D826" s="7"/>
      <c r="E826" s="7"/>
      <c r="F826" s="7"/>
      <c r="G826" s="7"/>
      <c r="H826" s="7"/>
      <c r="I826" s="7"/>
      <c r="J826" s="7"/>
      <c r="K826" s="7"/>
      <c r="L826" s="7"/>
      <c r="M826" s="7"/>
      <c r="N826" s="7"/>
    </row>
    <row r="827">
      <c r="A827" s="7"/>
      <c r="B827" s="7"/>
      <c r="C827" s="7"/>
      <c r="D827" s="7"/>
      <c r="E827" s="7"/>
      <c r="F827" s="7"/>
      <c r="G827" s="7"/>
      <c r="H827" s="7"/>
      <c r="I827" s="7"/>
      <c r="J827" s="7"/>
      <c r="K827" s="7"/>
      <c r="L827" s="7"/>
      <c r="M827" s="7"/>
      <c r="N827" s="7"/>
    </row>
    <row r="828">
      <c r="A828" s="7"/>
      <c r="B828" s="7"/>
      <c r="C828" s="7"/>
      <c r="D828" s="7"/>
      <c r="E828" s="7"/>
      <c r="F828" s="7"/>
      <c r="G828" s="7"/>
      <c r="H828" s="7"/>
      <c r="I828" s="7"/>
      <c r="J828" s="7"/>
      <c r="K828" s="7"/>
      <c r="L828" s="7"/>
      <c r="M828" s="7"/>
      <c r="N828" s="7"/>
    </row>
    <row r="829">
      <c r="A829" s="7"/>
      <c r="B829" s="7"/>
      <c r="C829" s="7"/>
      <c r="D829" s="7"/>
      <c r="E829" s="7"/>
      <c r="F829" s="7"/>
      <c r="G829" s="7"/>
      <c r="H829" s="7"/>
      <c r="I829" s="7"/>
      <c r="J829" s="7"/>
      <c r="K829" s="7"/>
      <c r="L829" s="7"/>
      <c r="M829" s="7"/>
      <c r="N829" s="7"/>
    </row>
    <row r="830">
      <c r="A830" s="7"/>
      <c r="B830" s="7"/>
      <c r="C830" s="7"/>
      <c r="D830" s="7"/>
      <c r="E830" s="7"/>
      <c r="F830" s="7"/>
      <c r="G830" s="7"/>
      <c r="H830" s="7"/>
      <c r="I830" s="7"/>
      <c r="J830" s="7"/>
      <c r="K830" s="7"/>
      <c r="L830" s="7"/>
      <c r="M830" s="7"/>
      <c r="N830" s="7"/>
    </row>
    <row r="831">
      <c r="A831" s="7"/>
      <c r="B831" s="7"/>
      <c r="C831" s="7"/>
      <c r="D831" s="7"/>
      <c r="E831" s="7"/>
      <c r="F831" s="7"/>
      <c r="G831" s="7"/>
      <c r="H831" s="7"/>
      <c r="I831" s="7"/>
      <c r="J831" s="7"/>
      <c r="K831" s="7"/>
      <c r="L831" s="7"/>
      <c r="M831" s="7"/>
      <c r="N831" s="7"/>
    </row>
    <row r="832">
      <c r="A832" s="7"/>
      <c r="B832" s="7"/>
      <c r="C832" s="7"/>
      <c r="D832" s="7"/>
      <c r="E832" s="7"/>
      <c r="F832" s="7"/>
      <c r="G832" s="7"/>
      <c r="H832" s="7"/>
      <c r="I832" s="7"/>
      <c r="J832" s="7"/>
      <c r="K832" s="7"/>
      <c r="L832" s="7"/>
      <c r="M832" s="7"/>
      <c r="N832" s="7"/>
    </row>
    <row r="833">
      <c r="A833" s="7"/>
      <c r="B833" s="7"/>
      <c r="C833" s="7"/>
      <c r="D833" s="7"/>
      <c r="E833" s="7"/>
      <c r="F833" s="7"/>
      <c r="G833" s="7"/>
      <c r="H833" s="7"/>
      <c r="I833" s="7"/>
      <c r="J833" s="7"/>
      <c r="K833" s="7"/>
      <c r="L833" s="7"/>
      <c r="M833" s="7"/>
      <c r="N833" s="7"/>
    </row>
    <row r="834">
      <c r="A834" s="7"/>
      <c r="B834" s="7"/>
      <c r="C834" s="7"/>
      <c r="D834" s="7"/>
      <c r="E834" s="7"/>
      <c r="F834" s="7"/>
      <c r="G834" s="7"/>
      <c r="H834" s="7"/>
      <c r="I834" s="7"/>
      <c r="J834" s="7"/>
      <c r="K834" s="7"/>
      <c r="L834" s="7"/>
      <c r="M834" s="7"/>
      <c r="N834" s="7"/>
    </row>
    <row r="835">
      <c r="A835" s="7"/>
      <c r="B835" s="7"/>
      <c r="C835" s="7"/>
      <c r="D835" s="7"/>
      <c r="E835" s="7"/>
      <c r="F835" s="7"/>
      <c r="G835" s="7"/>
      <c r="H835" s="7"/>
      <c r="I835" s="7"/>
      <c r="J835" s="7"/>
      <c r="K835" s="7"/>
      <c r="L835" s="7"/>
      <c r="M835" s="7"/>
      <c r="N835" s="7"/>
    </row>
    <row r="836">
      <c r="A836" s="7"/>
      <c r="B836" s="7"/>
      <c r="C836" s="7"/>
      <c r="D836" s="7"/>
      <c r="E836" s="7"/>
      <c r="F836" s="7"/>
      <c r="G836" s="7"/>
      <c r="H836" s="7"/>
      <c r="I836" s="7"/>
      <c r="J836" s="7"/>
      <c r="K836" s="7"/>
      <c r="L836" s="7"/>
      <c r="M836" s="7"/>
      <c r="N836" s="7"/>
    </row>
    <row r="837">
      <c r="A837" s="7"/>
      <c r="B837" s="7"/>
      <c r="C837" s="7"/>
      <c r="D837" s="7"/>
      <c r="E837" s="7"/>
      <c r="F837" s="7"/>
      <c r="G837" s="7"/>
      <c r="H837" s="7"/>
      <c r="I837" s="7"/>
      <c r="J837" s="7"/>
      <c r="K837" s="7"/>
      <c r="L837" s="7"/>
      <c r="M837" s="7"/>
      <c r="N837" s="7"/>
    </row>
    <row r="838">
      <c r="A838" s="7"/>
      <c r="B838" s="7"/>
      <c r="C838" s="7"/>
      <c r="D838" s="7"/>
      <c r="E838" s="7"/>
      <c r="F838" s="7"/>
      <c r="G838" s="7"/>
      <c r="H838" s="7"/>
      <c r="I838" s="7"/>
      <c r="J838" s="7"/>
      <c r="K838" s="7"/>
      <c r="L838" s="7"/>
      <c r="M838" s="7"/>
      <c r="N838" s="7"/>
    </row>
    <row r="839">
      <c r="A839" s="7"/>
      <c r="B839" s="7"/>
      <c r="C839" s="7"/>
      <c r="D839" s="7"/>
      <c r="E839" s="7"/>
      <c r="F839" s="7"/>
      <c r="G839" s="7"/>
      <c r="H839" s="7"/>
      <c r="I839" s="7"/>
      <c r="J839" s="7"/>
      <c r="K839" s="7"/>
      <c r="L839" s="7"/>
      <c r="M839" s="7"/>
      <c r="N839" s="7"/>
    </row>
    <row r="840">
      <c r="A840" s="7"/>
      <c r="B840" s="7"/>
      <c r="C840" s="7"/>
      <c r="D840" s="7"/>
      <c r="E840" s="7"/>
      <c r="F840" s="7"/>
      <c r="G840" s="7"/>
      <c r="H840" s="7"/>
      <c r="I840" s="7"/>
      <c r="J840" s="7"/>
      <c r="K840" s="7"/>
      <c r="L840" s="7"/>
      <c r="M840" s="7"/>
      <c r="N840" s="7"/>
    </row>
    <row r="841">
      <c r="A841" s="7"/>
      <c r="B841" s="7"/>
      <c r="C841" s="7"/>
      <c r="D841" s="7"/>
      <c r="E841" s="7"/>
      <c r="F841" s="7"/>
      <c r="G841" s="7"/>
      <c r="H841" s="7"/>
      <c r="I841" s="7"/>
      <c r="J841" s="7"/>
      <c r="K841" s="7"/>
      <c r="L841" s="7"/>
      <c r="M841" s="7"/>
      <c r="N841" s="7"/>
    </row>
    <row r="842">
      <c r="A842" s="7"/>
      <c r="B842" s="7"/>
      <c r="C842" s="7"/>
      <c r="D842" s="7"/>
      <c r="E842" s="7"/>
      <c r="F842" s="7"/>
      <c r="G842" s="7"/>
      <c r="H842" s="7"/>
      <c r="I842" s="7"/>
      <c r="J842" s="7"/>
      <c r="K842" s="7"/>
      <c r="L842" s="7"/>
      <c r="M842" s="7"/>
      <c r="N842" s="7"/>
    </row>
    <row r="843">
      <c r="A843" s="7"/>
      <c r="B843" s="7"/>
      <c r="C843" s="7"/>
      <c r="D843" s="7"/>
      <c r="E843" s="7"/>
      <c r="F843" s="7"/>
      <c r="G843" s="7"/>
      <c r="H843" s="7"/>
      <c r="I843" s="7"/>
      <c r="J843" s="7"/>
      <c r="K843" s="7"/>
      <c r="L843" s="7"/>
      <c r="M843" s="7"/>
      <c r="N843" s="7"/>
    </row>
    <row r="844">
      <c r="A844" s="7"/>
      <c r="B844" s="7"/>
      <c r="C844" s="7"/>
      <c r="D844" s="7"/>
      <c r="E844" s="7"/>
      <c r="F844" s="7"/>
      <c r="G844" s="7"/>
      <c r="H844" s="7"/>
      <c r="I844" s="7"/>
      <c r="J844" s="7"/>
      <c r="K844" s="7"/>
      <c r="L844" s="7"/>
      <c r="M844" s="7"/>
      <c r="N844" s="7"/>
    </row>
    <row r="845">
      <c r="A845" s="7"/>
      <c r="B845" s="7"/>
      <c r="C845" s="7"/>
      <c r="D845" s="7"/>
      <c r="E845" s="7"/>
      <c r="F845" s="7"/>
      <c r="G845" s="7"/>
      <c r="H845" s="7"/>
      <c r="I845" s="7"/>
      <c r="J845" s="7"/>
      <c r="K845" s="7"/>
      <c r="L845" s="7"/>
      <c r="M845" s="7"/>
      <c r="N845" s="7"/>
    </row>
    <row r="846">
      <c r="A846" s="7"/>
      <c r="B846" s="7"/>
      <c r="C846" s="7"/>
      <c r="D846" s="7"/>
      <c r="E846" s="7"/>
      <c r="F846" s="7"/>
      <c r="G846" s="7"/>
      <c r="H846" s="7"/>
      <c r="I846" s="7"/>
      <c r="J846" s="7"/>
      <c r="K846" s="7"/>
      <c r="L846" s="7"/>
      <c r="M846" s="7"/>
      <c r="N846" s="7"/>
    </row>
    <row r="847">
      <c r="A847" s="7"/>
      <c r="B847" s="7"/>
      <c r="C847" s="7"/>
      <c r="D847" s="7"/>
      <c r="E847" s="7"/>
      <c r="F847" s="7"/>
      <c r="G847" s="7"/>
      <c r="H847" s="7"/>
      <c r="I847" s="7"/>
      <c r="J847" s="7"/>
      <c r="K847" s="7"/>
      <c r="L847" s="7"/>
      <c r="M847" s="7"/>
      <c r="N847" s="7"/>
    </row>
    <row r="848">
      <c r="A848" s="7"/>
      <c r="B848" s="7"/>
      <c r="C848" s="7"/>
      <c r="D848" s="7"/>
      <c r="E848" s="7"/>
      <c r="F848" s="7"/>
      <c r="G848" s="7"/>
      <c r="H848" s="7"/>
      <c r="I848" s="7"/>
      <c r="J848" s="7"/>
      <c r="K848" s="7"/>
      <c r="L848" s="7"/>
      <c r="M848" s="7"/>
      <c r="N848" s="7"/>
    </row>
    <row r="849">
      <c r="A849" s="7"/>
      <c r="B849" s="7"/>
      <c r="C849" s="7"/>
      <c r="D849" s="7"/>
      <c r="E849" s="7"/>
      <c r="F849" s="7"/>
      <c r="G849" s="7"/>
      <c r="H849" s="7"/>
      <c r="I849" s="7"/>
      <c r="J849" s="7"/>
      <c r="K849" s="7"/>
      <c r="L849" s="7"/>
      <c r="M849" s="7"/>
      <c r="N849" s="7"/>
    </row>
    <row r="850">
      <c r="A850" s="7"/>
      <c r="B850" s="7"/>
      <c r="C850" s="7"/>
      <c r="D850" s="7"/>
      <c r="E850" s="7"/>
      <c r="F850" s="7"/>
      <c r="G850" s="7"/>
      <c r="H850" s="7"/>
      <c r="I850" s="7"/>
      <c r="J850" s="7"/>
      <c r="K850" s="7"/>
      <c r="L850" s="7"/>
      <c r="M850" s="7"/>
      <c r="N850" s="7"/>
    </row>
    <row r="851">
      <c r="A851" s="7"/>
      <c r="B851" s="7"/>
      <c r="C851" s="7"/>
      <c r="D851" s="7"/>
      <c r="E851" s="7"/>
      <c r="F851" s="7"/>
      <c r="G851" s="7"/>
      <c r="H851" s="7"/>
      <c r="I851" s="7"/>
      <c r="J851" s="7"/>
      <c r="K851" s="7"/>
      <c r="L851" s="7"/>
      <c r="M851" s="7"/>
      <c r="N851" s="7"/>
    </row>
    <row r="852">
      <c r="A852" s="7"/>
      <c r="B852" s="7"/>
      <c r="C852" s="7"/>
      <c r="D852" s="7"/>
      <c r="E852" s="7"/>
      <c r="F852" s="7"/>
      <c r="G852" s="7"/>
      <c r="H852" s="7"/>
      <c r="I852" s="7"/>
      <c r="J852" s="7"/>
      <c r="K852" s="7"/>
      <c r="L852" s="7"/>
      <c r="M852" s="7"/>
      <c r="N852" s="7"/>
    </row>
    <row r="853">
      <c r="A853" s="7"/>
      <c r="B853" s="7"/>
      <c r="C853" s="7"/>
      <c r="D853" s="7"/>
      <c r="E853" s="7"/>
      <c r="F853" s="7"/>
      <c r="G853" s="7"/>
      <c r="H853" s="7"/>
      <c r="I853" s="7"/>
      <c r="J853" s="7"/>
      <c r="K853" s="7"/>
      <c r="L853" s="7"/>
      <c r="M853" s="7"/>
      <c r="N853" s="7"/>
    </row>
    <row r="854">
      <c r="A854" s="7"/>
      <c r="B854" s="7"/>
      <c r="C854" s="7"/>
      <c r="D854" s="7"/>
      <c r="E854" s="7"/>
      <c r="F854" s="7"/>
      <c r="G854" s="7"/>
      <c r="H854" s="7"/>
      <c r="I854" s="7"/>
      <c r="J854" s="7"/>
      <c r="K854" s="7"/>
      <c r="L854" s="7"/>
      <c r="M854" s="7"/>
      <c r="N854" s="7"/>
    </row>
    <row r="855">
      <c r="A855" s="7"/>
      <c r="B855" s="7"/>
      <c r="C855" s="7"/>
      <c r="D855" s="7"/>
      <c r="E855" s="7"/>
      <c r="F855" s="7"/>
      <c r="G855" s="7"/>
      <c r="H855" s="7"/>
      <c r="I855" s="7"/>
      <c r="J855" s="7"/>
      <c r="K855" s="7"/>
      <c r="L855" s="7"/>
      <c r="M855" s="7"/>
      <c r="N855" s="7"/>
    </row>
    <row r="856">
      <c r="A856" s="7"/>
      <c r="B856" s="7"/>
      <c r="C856" s="7"/>
      <c r="D856" s="7"/>
      <c r="E856" s="7"/>
      <c r="F856" s="7"/>
      <c r="G856" s="7"/>
      <c r="H856" s="7"/>
      <c r="I856" s="7"/>
      <c r="J856" s="7"/>
      <c r="K856" s="7"/>
      <c r="L856" s="7"/>
      <c r="M856" s="7"/>
      <c r="N856" s="7"/>
    </row>
    <row r="857">
      <c r="A857" s="7"/>
      <c r="B857" s="7"/>
      <c r="C857" s="7"/>
      <c r="D857" s="7"/>
      <c r="E857" s="7"/>
      <c r="F857" s="7"/>
      <c r="G857" s="7"/>
      <c r="H857" s="7"/>
      <c r="I857" s="7"/>
      <c r="J857" s="7"/>
      <c r="K857" s="7"/>
      <c r="L857" s="7"/>
      <c r="M857" s="7"/>
      <c r="N857" s="7"/>
    </row>
    <row r="858">
      <c r="A858" s="7"/>
      <c r="B858" s="7"/>
      <c r="C858" s="7"/>
      <c r="D858" s="7"/>
      <c r="E858" s="7"/>
      <c r="F858" s="7"/>
      <c r="G858" s="7"/>
      <c r="H858" s="7"/>
      <c r="I858" s="7"/>
      <c r="J858" s="7"/>
      <c r="K858" s="7"/>
      <c r="L858" s="7"/>
      <c r="M858" s="7"/>
      <c r="N858" s="7"/>
    </row>
    <row r="859">
      <c r="A859" s="7"/>
      <c r="B859" s="7"/>
      <c r="C859" s="7"/>
      <c r="D859" s="7"/>
      <c r="E859" s="7"/>
      <c r="F859" s="7"/>
      <c r="G859" s="7"/>
      <c r="H859" s="7"/>
      <c r="I859" s="7"/>
      <c r="J859" s="7"/>
      <c r="K859" s="7"/>
      <c r="L859" s="7"/>
      <c r="M859" s="7"/>
      <c r="N859" s="7"/>
    </row>
    <row r="860">
      <c r="A860" s="7"/>
      <c r="B860" s="7"/>
      <c r="C860" s="7"/>
      <c r="D860" s="7"/>
      <c r="E860" s="7"/>
      <c r="F860" s="7"/>
      <c r="G860" s="7"/>
      <c r="H860" s="7"/>
      <c r="I860" s="7"/>
      <c r="J860" s="7"/>
      <c r="K860" s="7"/>
      <c r="L860" s="7"/>
      <c r="M860" s="7"/>
      <c r="N860" s="7"/>
    </row>
    <row r="861">
      <c r="A861" s="7"/>
      <c r="B861" s="7"/>
      <c r="C861" s="7"/>
      <c r="D861" s="7"/>
      <c r="E861" s="7"/>
      <c r="F861" s="7"/>
      <c r="G861" s="7"/>
      <c r="H861" s="7"/>
      <c r="I861" s="7"/>
      <c r="J861" s="7"/>
      <c r="K861" s="7"/>
      <c r="L861" s="7"/>
      <c r="M861" s="7"/>
      <c r="N861" s="7"/>
    </row>
    <row r="862">
      <c r="A862" s="7"/>
      <c r="B862" s="7"/>
      <c r="C862" s="7"/>
      <c r="D862" s="7"/>
      <c r="E862" s="7"/>
      <c r="F862" s="7"/>
      <c r="G862" s="7"/>
      <c r="H862" s="7"/>
      <c r="I862" s="7"/>
      <c r="J862" s="7"/>
      <c r="K862" s="7"/>
      <c r="L862" s="7"/>
      <c r="M862" s="7"/>
      <c r="N862" s="7"/>
    </row>
    <row r="863">
      <c r="A863" s="7"/>
      <c r="B863" s="7"/>
      <c r="C863" s="7"/>
      <c r="D863" s="7"/>
      <c r="E863" s="7"/>
      <c r="F863" s="7"/>
      <c r="G863" s="7"/>
      <c r="H863" s="7"/>
      <c r="I863" s="7"/>
      <c r="J863" s="7"/>
      <c r="K863" s="7"/>
      <c r="L863" s="7"/>
      <c r="M863" s="7"/>
      <c r="N863" s="7"/>
    </row>
    <row r="864">
      <c r="A864" s="7"/>
      <c r="B864" s="7"/>
      <c r="C864" s="7"/>
      <c r="D864" s="7"/>
      <c r="E864" s="7"/>
      <c r="F864" s="7"/>
      <c r="G864" s="7"/>
      <c r="H864" s="7"/>
      <c r="I864" s="7"/>
      <c r="J864" s="7"/>
      <c r="K864" s="7"/>
      <c r="L864" s="7"/>
      <c r="M864" s="7"/>
      <c r="N864" s="7"/>
    </row>
    <row r="865">
      <c r="A865" s="7"/>
      <c r="B865" s="7"/>
      <c r="C865" s="7"/>
      <c r="D865" s="7"/>
      <c r="E865" s="7"/>
      <c r="F865" s="7"/>
      <c r="G865" s="7"/>
      <c r="H865" s="7"/>
      <c r="I865" s="7"/>
      <c r="J865" s="7"/>
      <c r="K865" s="7"/>
      <c r="L865" s="7"/>
      <c r="M865" s="7"/>
      <c r="N865" s="7"/>
    </row>
    <row r="866">
      <c r="A866" s="7"/>
      <c r="B866" s="7"/>
      <c r="C866" s="7"/>
      <c r="D866" s="7"/>
      <c r="E866" s="7"/>
      <c r="F866" s="7"/>
      <c r="G866" s="7"/>
      <c r="H866" s="7"/>
      <c r="I866" s="7"/>
      <c r="J866" s="7"/>
      <c r="K866" s="7"/>
      <c r="L866" s="7"/>
      <c r="M866" s="7"/>
      <c r="N866" s="7"/>
    </row>
    <row r="867">
      <c r="A867" s="7"/>
      <c r="B867" s="7"/>
      <c r="C867" s="7"/>
      <c r="D867" s="7"/>
      <c r="E867" s="7"/>
      <c r="F867" s="7"/>
      <c r="G867" s="7"/>
      <c r="H867" s="7"/>
      <c r="I867" s="7"/>
      <c r="J867" s="7"/>
      <c r="K867" s="7"/>
      <c r="L867" s="7"/>
      <c r="M867" s="7"/>
      <c r="N867" s="7"/>
    </row>
    <row r="868">
      <c r="A868" s="7"/>
      <c r="B868" s="7"/>
      <c r="C868" s="7"/>
      <c r="D868" s="7"/>
      <c r="E868" s="7"/>
      <c r="F868" s="7"/>
      <c r="G868" s="7"/>
      <c r="H868" s="7"/>
      <c r="I868" s="7"/>
      <c r="J868" s="7"/>
      <c r="K868" s="7"/>
      <c r="L868" s="7"/>
      <c r="M868" s="7"/>
      <c r="N868" s="7"/>
    </row>
    <row r="869">
      <c r="A869" s="7"/>
      <c r="B869" s="7"/>
      <c r="C869" s="7"/>
      <c r="D869" s="7"/>
      <c r="E869" s="7"/>
      <c r="F869" s="7"/>
      <c r="G869" s="7"/>
      <c r="H869" s="7"/>
      <c r="I869" s="7"/>
      <c r="J869" s="7"/>
      <c r="K869" s="7"/>
      <c r="L869" s="7"/>
      <c r="M869" s="7"/>
      <c r="N869" s="7"/>
    </row>
    <row r="870">
      <c r="A870" s="7"/>
      <c r="B870" s="7"/>
      <c r="C870" s="7"/>
      <c r="D870" s="7"/>
      <c r="E870" s="7"/>
      <c r="F870" s="7"/>
      <c r="G870" s="7"/>
      <c r="H870" s="7"/>
      <c r="I870" s="7"/>
      <c r="J870" s="7"/>
      <c r="K870" s="7"/>
      <c r="L870" s="7"/>
      <c r="M870" s="7"/>
      <c r="N870" s="7"/>
    </row>
    <row r="871">
      <c r="A871" s="7"/>
      <c r="B871" s="7"/>
      <c r="C871" s="7"/>
      <c r="D871" s="7"/>
      <c r="E871" s="7"/>
      <c r="F871" s="7"/>
      <c r="G871" s="7"/>
      <c r="H871" s="7"/>
      <c r="I871" s="7"/>
      <c r="J871" s="7"/>
      <c r="K871" s="7"/>
      <c r="L871" s="7"/>
      <c r="M871" s="7"/>
      <c r="N871" s="7"/>
    </row>
    <row r="872">
      <c r="A872" s="7"/>
      <c r="B872" s="7"/>
      <c r="C872" s="7"/>
      <c r="D872" s="7"/>
      <c r="E872" s="7"/>
      <c r="F872" s="7"/>
      <c r="G872" s="7"/>
      <c r="H872" s="7"/>
      <c r="I872" s="7"/>
      <c r="J872" s="7"/>
      <c r="K872" s="7"/>
      <c r="L872" s="7"/>
      <c r="M872" s="7"/>
      <c r="N872" s="7"/>
    </row>
    <row r="873">
      <c r="A873" s="7"/>
      <c r="B873" s="7"/>
      <c r="C873" s="7"/>
      <c r="D873" s="7"/>
      <c r="E873" s="7"/>
      <c r="F873" s="7"/>
      <c r="G873" s="7"/>
      <c r="H873" s="7"/>
      <c r="I873" s="7"/>
      <c r="J873" s="7"/>
      <c r="K873" s="7"/>
      <c r="L873" s="7"/>
      <c r="M873" s="7"/>
      <c r="N873" s="7"/>
    </row>
    <row r="874">
      <c r="A874" s="7"/>
      <c r="B874" s="7"/>
      <c r="C874" s="7"/>
      <c r="D874" s="7"/>
      <c r="E874" s="7"/>
      <c r="F874" s="7"/>
      <c r="G874" s="7"/>
      <c r="H874" s="7"/>
      <c r="I874" s="7"/>
      <c r="J874" s="7"/>
      <c r="K874" s="7"/>
      <c r="L874" s="7"/>
      <c r="M874" s="7"/>
      <c r="N874" s="7"/>
    </row>
    <row r="875">
      <c r="A875" s="7"/>
      <c r="B875" s="7"/>
      <c r="C875" s="7"/>
      <c r="D875" s="7"/>
      <c r="E875" s="7"/>
      <c r="F875" s="7"/>
      <c r="G875" s="7"/>
      <c r="H875" s="7"/>
      <c r="I875" s="7"/>
      <c r="J875" s="7"/>
      <c r="K875" s="7"/>
      <c r="L875" s="7"/>
      <c r="M875" s="7"/>
      <c r="N875" s="7"/>
    </row>
    <row r="876">
      <c r="A876" s="7"/>
      <c r="B876" s="7"/>
      <c r="C876" s="7"/>
      <c r="D876" s="7"/>
      <c r="E876" s="7"/>
      <c r="F876" s="7"/>
      <c r="G876" s="7"/>
      <c r="H876" s="7"/>
      <c r="I876" s="7"/>
      <c r="J876" s="7"/>
      <c r="K876" s="7"/>
      <c r="L876" s="7"/>
      <c r="M876" s="7"/>
      <c r="N876" s="7"/>
    </row>
    <row r="877">
      <c r="A877" s="7"/>
      <c r="B877" s="7"/>
      <c r="C877" s="7"/>
      <c r="D877" s="7"/>
      <c r="E877" s="7"/>
      <c r="F877" s="7"/>
      <c r="G877" s="7"/>
      <c r="H877" s="7"/>
      <c r="I877" s="7"/>
      <c r="J877" s="7"/>
      <c r="K877" s="7"/>
      <c r="L877" s="7"/>
      <c r="M877" s="7"/>
      <c r="N877" s="7"/>
    </row>
    <row r="878">
      <c r="A878" s="7"/>
      <c r="B878" s="7"/>
      <c r="C878" s="7"/>
      <c r="D878" s="7"/>
      <c r="E878" s="7"/>
      <c r="F878" s="7"/>
      <c r="G878" s="7"/>
      <c r="H878" s="7"/>
      <c r="I878" s="7"/>
      <c r="J878" s="7"/>
      <c r="K878" s="7"/>
      <c r="L878" s="7"/>
      <c r="M878" s="7"/>
      <c r="N878" s="7"/>
    </row>
    <row r="879">
      <c r="A879" s="7"/>
      <c r="B879" s="7"/>
      <c r="C879" s="7"/>
      <c r="D879" s="7"/>
      <c r="E879" s="7"/>
      <c r="F879" s="7"/>
      <c r="G879" s="7"/>
      <c r="H879" s="7"/>
      <c r="I879" s="7"/>
      <c r="J879" s="7"/>
      <c r="K879" s="7"/>
      <c r="L879" s="7"/>
      <c r="M879" s="7"/>
      <c r="N879" s="7"/>
    </row>
    <row r="880">
      <c r="A880" s="7"/>
      <c r="B880" s="7"/>
      <c r="C880" s="7"/>
      <c r="D880" s="7"/>
      <c r="E880" s="7"/>
      <c r="F880" s="7"/>
      <c r="G880" s="7"/>
      <c r="H880" s="7"/>
      <c r="I880" s="7"/>
      <c r="J880" s="7"/>
      <c r="K880" s="7"/>
      <c r="L880" s="7"/>
      <c r="M880" s="7"/>
      <c r="N880" s="7"/>
    </row>
    <row r="881">
      <c r="A881" s="7"/>
      <c r="B881" s="7"/>
      <c r="C881" s="7"/>
      <c r="D881" s="7"/>
      <c r="E881" s="7"/>
      <c r="F881" s="7"/>
      <c r="G881" s="7"/>
      <c r="H881" s="7"/>
      <c r="I881" s="7"/>
      <c r="J881" s="7"/>
      <c r="K881" s="7"/>
      <c r="L881" s="7"/>
      <c r="M881" s="7"/>
      <c r="N881" s="7"/>
    </row>
    <row r="882">
      <c r="A882" s="7"/>
      <c r="B882" s="7"/>
      <c r="C882" s="7"/>
      <c r="D882" s="7"/>
      <c r="E882" s="7"/>
      <c r="F882" s="7"/>
      <c r="G882" s="7"/>
      <c r="H882" s="7"/>
      <c r="I882" s="7"/>
      <c r="J882" s="7"/>
      <c r="K882" s="7"/>
      <c r="L882" s="7"/>
      <c r="M882" s="7"/>
      <c r="N882" s="7"/>
    </row>
    <row r="883">
      <c r="A883" s="7"/>
      <c r="B883" s="7"/>
      <c r="C883" s="7"/>
      <c r="D883" s="7"/>
      <c r="E883" s="7"/>
      <c r="F883" s="7"/>
      <c r="G883" s="7"/>
      <c r="H883" s="7"/>
      <c r="I883" s="7"/>
      <c r="J883" s="7"/>
      <c r="K883" s="7"/>
      <c r="L883" s="7"/>
      <c r="M883" s="7"/>
      <c r="N883" s="7"/>
    </row>
    <row r="884">
      <c r="A884" s="7"/>
      <c r="B884" s="7"/>
      <c r="C884" s="7"/>
      <c r="D884" s="7"/>
      <c r="E884" s="7"/>
      <c r="F884" s="7"/>
      <c r="G884" s="7"/>
      <c r="H884" s="7"/>
      <c r="I884" s="7"/>
      <c r="J884" s="7"/>
      <c r="K884" s="7"/>
      <c r="L884" s="7"/>
      <c r="M884" s="7"/>
      <c r="N884" s="7"/>
    </row>
    <row r="885">
      <c r="A885" s="7"/>
      <c r="B885" s="7"/>
      <c r="C885" s="7"/>
      <c r="D885" s="7"/>
      <c r="E885" s="7"/>
      <c r="F885" s="7"/>
      <c r="G885" s="7"/>
      <c r="H885" s="7"/>
      <c r="I885" s="7"/>
      <c r="J885" s="7"/>
      <c r="K885" s="7"/>
      <c r="L885" s="7"/>
      <c r="M885" s="7"/>
      <c r="N885" s="7"/>
    </row>
    <row r="886">
      <c r="A886" s="7"/>
      <c r="B886" s="7"/>
      <c r="C886" s="7"/>
      <c r="D886" s="7"/>
      <c r="E886" s="7"/>
      <c r="F886" s="7"/>
      <c r="G886" s="7"/>
      <c r="H886" s="7"/>
      <c r="I886" s="7"/>
      <c r="J886" s="7"/>
      <c r="K886" s="7"/>
      <c r="L886" s="7"/>
      <c r="M886" s="7"/>
      <c r="N886" s="7"/>
    </row>
    <row r="887">
      <c r="A887" s="7"/>
      <c r="B887" s="7"/>
      <c r="C887" s="7"/>
      <c r="D887" s="7"/>
      <c r="E887" s="7"/>
      <c r="F887" s="7"/>
      <c r="G887" s="7"/>
      <c r="H887" s="7"/>
      <c r="I887" s="7"/>
      <c r="J887" s="7"/>
      <c r="K887" s="7"/>
      <c r="L887" s="7"/>
      <c r="M887" s="7"/>
      <c r="N887" s="7"/>
    </row>
    <row r="888">
      <c r="A888" s="7"/>
      <c r="B888" s="7"/>
      <c r="C888" s="7"/>
      <c r="D888" s="7"/>
      <c r="E888" s="7"/>
      <c r="F888" s="7"/>
      <c r="G888" s="7"/>
      <c r="H888" s="7"/>
      <c r="I888" s="7"/>
      <c r="J888" s="7"/>
      <c r="K888" s="7"/>
      <c r="L888" s="7"/>
      <c r="M888" s="7"/>
      <c r="N888" s="7"/>
    </row>
    <row r="889">
      <c r="A889" s="7"/>
      <c r="B889" s="7"/>
      <c r="C889" s="7"/>
      <c r="D889" s="7"/>
      <c r="E889" s="7"/>
      <c r="F889" s="7"/>
      <c r="G889" s="7"/>
      <c r="H889" s="7"/>
      <c r="I889" s="7"/>
      <c r="J889" s="7"/>
      <c r="K889" s="7"/>
      <c r="L889" s="7"/>
      <c r="M889" s="7"/>
      <c r="N889" s="7"/>
    </row>
    <row r="890">
      <c r="A890" s="7"/>
      <c r="B890" s="7"/>
      <c r="C890" s="7"/>
      <c r="D890" s="7"/>
      <c r="E890" s="7"/>
      <c r="F890" s="7"/>
      <c r="G890" s="7"/>
      <c r="H890" s="7"/>
      <c r="I890" s="7"/>
      <c r="J890" s="7"/>
      <c r="K890" s="7"/>
      <c r="L890" s="7"/>
      <c r="M890" s="7"/>
      <c r="N890" s="7"/>
    </row>
    <row r="891">
      <c r="A891" s="7"/>
      <c r="B891" s="7"/>
      <c r="C891" s="7"/>
      <c r="D891" s="7"/>
      <c r="E891" s="7"/>
      <c r="F891" s="7"/>
      <c r="G891" s="7"/>
      <c r="H891" s="7"/>
      <c r="I891" s="7"/>
      <c r="J891" s="7"/>
      <c r="K891" s="7"/>
      <c r="L891" s="7"/>
      <c r="M891" s="7"/>
      <c r="N891" s="7"/>
    </row>
    <row r="892">
      <c r="A892" s="7"/>
      <c r="B892" s="7"/>
      <c r="C892" s="7"/>
      <c r="D892" s="7"/>
      <c r="E892" s="7"/>
      <c r="F892" s="7"/>
      <c r="G892" s="7"/>
      <c r="H892" s="7"/>
      <c r="I892" s="7"/>
      <c r="J892" s="7"/>
      <c r="K892" s="7"/>
      <c r="L892" s="7"/>
      <c r="M892" s="7"/>
      <c r="N892" s="7"/>
    </row>
    <row r="893">
      <c r="A893" s="7"/>
      <c r="B893" s="7"/>
      <c r="C893" s="7"/>
      <c r="D893" s="7"/>
      <c r="E893" s="7"/>
      <c r="F893" s="7"/>
      <c r="G893" s="7"/>
      <c r="H893" s="7"/>
      <c r="I893" s="7"/>
      <c r="J893" s="7"/>
      <c r="K893" s="7"/>
      <c r="L893" s="7"/>
      <c r="M893" s="7"/>
      <c r="N893" s="7"/>
    </row>
    <row r="894">
      <c r="A894" s="7"/>
      <c r="B894" s="7"/>
      <c r="C894" s="7"/>
      <c r="D894" s="7"/>
      <c r="E894" s="7"/>
      <c r="F894" s="7"/>
      <c r="G894" s="7"/>
      <c r="H894" s="7"/>
      <c r="I894" s="7"/>
      <c r="J894" s="7"/>
      <c r="K894" s="7"/>
      <c r="L894" s="7"/>
      <c r="M894" s="7"/>
      <c r="N894" s="7"/>
    </row>
    <row r="895">
      <c r="A895" s="7"/>
      <c r="B895" s="7"/>
      <c r="C895" s="7"/>
      <c r="D895" s="7"/>
      <c r="E895" s="7"/>
      <c r="F895" s="7"/>
      <c r="G895" s="7"/>
      <c r="H895" s="7"/>
      <c r="I895" s="7"/>
      <c r="J895" s="7"/>
      <c r="K895" s="7"/>
      <c r="L895" s="7"/>
      <c r="M895" s="7"/>
      <c r="N895" s="7"/>
    </row>
    <row r="896">
      <c r="A896" s="7"/>
      <c r="B896" s="7"/>
      <c r="C896" s="7"/>
      <c r="D896" s="7"/>
      <c r="E896" s="7"/>
      <c r="F896" s="7"/>
      <c r="G896" s="7"/>
      <c r="H896" s="7"/>
      <c r="I896" s="7"/>
      <c r="J896" s="7"/>
      <c r="K896" s="7"/>
      <c r="L896" s="7"/>
      <c r="M896" s="7"/>
      <c r="N896" s="7"/>
    </row>
    <row r="897">
      <c r="A897" s="7"/>
      <c r="B897" s="7"/>
      <c r="C897" s="7"/>
      <c r="D897" s="7"/>
      <c r="E897" s="7"/>
      <c r="F897" s="7"/>
      <c r="G897" s="7"/>
      <c r="H897" s="7"/>
      <c r="I897" s="7"/>
      <c r="J897" s="7"/>
      <c r="K897" s="7"/>
      <c r="L897" s="7"/>
      <c r="M897" s="7"/>
      <c r="N897" s="7"/>
    </row>
    <row r="898">
      <c r="A898" s="7"/>
      <c r="B898" s="7"/>
      <c r="C898" s="7"/>
      <c r="D898" s="7"/>
      <c r="E898" s="7"/>
      <c r="F898" s="7"/>
      <c r="G898" s="7"/>
      <c r="H898" s="7"/>
      <c r="I898" s="7"/>
      <c r="J898" s="7"/>
      <c r="K898" s="7"/>
      <c r="L898" s="7"/>
      <c r="M898" s="7"/>
      <c r="N898" s="7"/>
    </row>
    <row r="899">
      <c r="A899" s="7"/>
      <c r="B899" s="7"/>
      <c r="C899" s="7"/>
      <c r="D899" s="7"/>
      <c r="E899" s="7"/>
      <c r="F899" s="7"/>
      <c r="G899" s="7"/>
      <c r="H899" s="7"/>
      <c r="I899" s="7"/>
      <c r="J899" s="7"/>
      <c r="K899" s="7"/>
      <c r="L899" s="7"/>
      <c r="M899" s="7"/>
      <c r="N899" s="7"/>
    </row>
    <row r="900">
      <c r="A900" s="7"/>
      <c r="B900" s="7"/>
      <c r="C900" s="7"/>
      <c r="D900" s="7"/>
      <c r="E900" s="7"/>
      <c r="F900" s="7"/>
      <c r="G900" s="7"/>
      <c r="H900" s="7"/>
      <c r="I900" s="7"/>
      <c r="J900" s="7"/>
      <c r="K900" s="7"/>
      <c r="L900" s="7"/>
      <c r="M900" s="7"/>
      <c r="N900" s="7"/>
    </row>
    <row r="901">
      <c r="A901" s="7"/>
      <c r="B901" s="7"/>
      <c r="C901" s="7"/>
      <c r="D901" s="7"/>
      <c r="E901" s="7"/>
      <c r="F901" s="7"/>
      <c r="G901" s="7"/>
      <c r="H901" s="7"/>
      <c r="I901" s="7"/>
      <c r="J901" s="7"/>
      <c r="K901" s="7"/>
      <c r="L901" s="7"/>
      <c r="M901" s="7"/>
      <c r="N901" s="7"/>
    </row>
    <row r="902">
      <c r="A902" s="7"/>
      <c r="B902" s="7"/>
      <c r="C902" s="7"/>
      <c r="D902" s="7"/>
      <c r="E902" s="7"/>
      <c r="F902" s="7"/>
      <c r="G902" s="7"/>
      <c r="H902" s="7"/>
      <c r="I902" s="7"/>
      <c r="J902" s="7"/>
      <c r="K902" s="7"/>
      <c r="L902" s="7"/>
      <c r="M902" s="7"/>
      <c r="N902" s="7"/>
    </row>
    <row r="903">
      <c r="A903" s="7"/>
      <c r="B903" s="7"/>
      <c r="C903" s="7"/>
      <c r="D903" s="7"/>
      <c r="E903" s="7"/>
      <c r="F903" s="7"/>
      <c r="G903" s="7"/>
      <c r="H903" s="7"/>
      <c r="I903" s="7"/>
      <c r="J903" s="7"/>
      <c r="K903" s="7"/>
      <c r="L903" s="7"/>
      <c r="M903" s="7"/>
      <c r="N903" s="7"/>
    </row>
    <row r="904">
      <c r="A904" s="7"/>
      <c r="B904" s="7"/>
      <c r="C904" s="7"/>
      <c r="D904" s="7"/>
      <c r="E904" s="7"/>
      <c r="F904" s="7"/>
      <c r="G904" s="7"/>
      <c r="H904" s="7"/>
      <c r="I904" s="7"/>
      <c r="J904" s="7"/>
      <c r="K904" s="7"/>
      <c r="L904" s="7"/>
      <c r="M904" s="7"/>
      <c r="N904" s="7"/>
    </row>
    <row r="905">
      <c r="A905" s="7"/>
      <c r="B905" s="7"/>
      <c r="C905" s="7"/>
      <c r="D905" s="7"/>
      <c r="E905" s="7"/>
      <c r="F905" s="7"/>
      <c r="G905" s="7"/>
      <c r="H905" s="7"/>
      <c r="I905" s="7"/>
      <c r="J905" s="7"/>
      <c r="K905" s="7"/>
      <c r="L905" s="7"/>
      <c r="M905" s="7"/>
      <c r="N905" s="7"/>
    </row>
    <row r="906">
      <c r="A906" s="7"/>
      <c r="B906" s="7"/>
      <c r="C906" s="7"/>
      <c r="D906" s="7"/>
      <c r="E906" s="7"/>
      <c r="F906" s="7"/>
      <c r="G906" s="7"/>
      <c r="H906" s="7"/>
      <c r="I906" s="7"/>
      <c r="J906" s="7"/>
      <c r="K906" s="7"/>
      <c r="L906" s="7"/>
      <c r="M906" s="7"/>
      <c r="N906" s="7"/>
    </row>
    <row r="907">
      <c r="A907" s="7"/>
      <c r="B907" s="7"/>
      <c r="C907" s="7"/>
      <c r="D907" s="7"/>
      <c r="E907" s="7"/>
      <c r="F907" s="7"/>
      <c r="G907" s="7"/>
      <c r="H907" s="7"/>
      <c r="I907" s="7"/>
      <c r="J907" s="7"/>
      <c r="K907" s="7"/>
      <c r="L907" s="7"/>
      <c r="M907" s="7"/>
      <c r="N907" s="7"/>
    </row>
    <row r="908">
      <c r="A908" s="7"/>
      <c r="B908" s="7"/>
      <c r="C908" s="7"/>
      <c r="D908" s="7"/>
      <c r="E908" s="7"/>
      <c r="F908" s="7"/>
      <c r="G908" s="7"/>
      <c r="H908" s="7"/>
      <c r="I908" s="7"/>
      <c r="J908" s="7"/>
      <c r="K908" s="7"/>
      <c r="L908" s="7"/>
      <c r="M908" s="7"/>
      <c r="N908" s="7"/>
    </row>
    <row r="909">
      <c r="A909" s="7"/>
      <c r="B909" s="7"/>
      <c r="C909" s="7"/>
      <c r="D909" s="7"/>
      <c r="E909" s="7"/>
      <c r="F909" s="7"/>
      <c r="G909" s="7"/>
      <c r="H909" s="7"/>
      <c r="I909" s="7"/>
      <c r="J909" s="7"/>
      <c r="K909" s="7"/>
      <c r="L909" s="7"/>
      <c r="M909" s="7"/>
      <c r="N909" s="7"/>
    </row>
    <row r="910">
      <c r="A910" s="7"/>
      <c r="B910" s="7"/>
      <c r="C910" s="7"/>
      <c r="D910" s="7"/>
      <c r="E910" s="7"/>
      <c r="F910" s="7"/>
      <c r="G910" s="7"/>
      <c r="H910" s="7"/>
      <c r="I910" s="7"/>
      <c r="J910" s="7"/>
      <c r="K910" s="7"/>
      <c r="L910" s="7"/>
      <c r="M910" s="7"/>
      <c r="N910" s="7"/>
    </row>
    <row r="911">
      <c r="A911" s="7"/>
      <c r="B911" s="7"/>
      <c r="C911" s="7"/>
      <c r="D911" s="7"/>
      <c r="E911" s="7"/>
      <c r="F911" s="7"/>
      <c r="G911" s="7"/>
      <c r="H911" s="7"/>
      <c r="I911" s="7"/>
      <c r="J911" s="7"/>
      <c r="K911" s="7"/>
      <c r="L911" s="7"/>
      <c r="M911" s="7"/>
      <c r="N911" s="7"/>
    </row>
    <row r="912">
      <c r="A912" s="7"/>
      <c r="B912" s="7"/>
      <c r="C912" s="7"/>
      <c r="D912" s="7"/>
      <c r="E912" s="7"/>
      <c r="F912" s="7"/>
      <c r="G912" s="7"/>
      <c r="H912" s="7"/>
      <c r="I912" s="7"/>
      <c r="J912" s="7"/>
      <c r="K912" s="7"/>
      <c r="L912" s="7"/>
      <c r="M912" s="7"/>
      <c r="N912" s="7"/>
    </row>
    <row r="913">
      <c r="A913" s="7"/>
      <c r="B913" s="7"/>
      <c r="C913" s="7"/>
      <c r="D913" s="7"/>
      <c r="E913" s="7"/>
      <c r="F913" s="7"/>
      <c r="G913" s="7"/>
      <c r="H913" s="7"/>
      <c r="I913" s="7"/>
      <c r="J913" s="7"/>
      <c r="K913" s="7"/>
      <c r="L913" s="7"/>
      <c r="M913" s="7"/>
      <c r="N913" s="7"/>
    </row>
    <row r="914">
      <c r="A914" s="7"/>
      <c r="B914" s="7"/>
      <c r="C914" s="7"/>
      <c r="D914" s="7"/>
      <c r="E914" s="7"/>
      <c r="F914" s="7"/>
      <c r="G914" s="7"/>
      <c r="H914" s="7"/>
      <c r="I914" s="7"/>
      <c r="J914" s="7"/>
      <c r="K914" s="7"/>
      <c r="L914" s="7"/>
      <c r="M914" s="7"/>
      <c r="N914" s="7"/>
    </row>
    <row r="915">
      <c r="A915" s="7"/>
      <c r="B915" s="7"/>
      <c r="C915" s="7"/>
      <c r="D915" s="7"/>
      <c r="E915" s="7"/>
      <c r="F915" s="7"/>
      <c r="G915" s="7"/>
      <c r="H915" s="7"/>
      <c r="I915" s="7"/>
      <c r="J915" s="7"/>
      <c r="K915" s="7"/>
      <c r="L915" s="7"/>
      <c r="M915" s="7"/>
      <c r="N915" s="7"/>
    </row>
    <row r="916">
      <c r="A916" s="7"/>
      <c r="B916" s="7"/>
      <c r="C916" s="7"/>
      <c r="D916" s="7"/>
      <c r="E916" s="7"/>
      <c r="F916" s="7"/>
      <c r="G916" s="7"/>
      <c r="H916" s="7"/>
      <c r="I916" s="7"/>
      <c r="J916" s="7"/>
      <c r="K916" s="7"/>
      <c r="L916" s="7"/>
      <c r="M916" s="7"/>
      <c r="N916" s="7"/>
    </row>
    <row r="917">
      <c r="A917" s="7"/>
      <c r="B917" s="7"/>
      <c r="C917" s="7"/>
      <c r="D917" s="7"/>
      <c r="E917" s="7"/>
      <c r="F917" s="7"/>
      <c r="G917" s="7"/>
      <c r="H917" s="7"/>
      <c r="I917" s="7"/>
      <c r="J917" s="7"/>
      <c r="K917" s="7"/>
      <c r="L917" s="7"/>
      <c r="M917" s="7"/>
      <c r="N917" s="7"/>
    </row>
    <row r="918">
      <c r="A918" s="7"/>
      <c r="B918" s="7"/>
      <c r="C918" s="7"/>
      <c r="D918" s="7"/>
      <c r="E918" s="7"/>
      <c r="F918" s="7"/>
      <c r="G918" s="7"/>
      <c r="H918" s="7"/>
      <c r="I918" s="7"/>
      <c r="J918" s="7"/>
      <c r="K918" s="7"/>
      <c r="L918" s="7"/>
      <c r="M918" s="7"/>
      <c r="N918" s="7"/>
    </row>
    <row r="919">
      <c r="A919" s="7"/>
      <c r="B919" s="7"/>
      <c r="C919" s="7"/>
      <c r="D919" s="7"/>
      <c r="E919" s="7"/>
      <c r="F919" s="7"/>
      <c r="G919" s="7"/>
      <c r="H919" s="7"/>
      <c r="I919" s="7"/>
      <c r="J919" s="7"/>
      <c r="K919" s="7"/>
      <c r="L919" s="7"/>
      <c r="M919" s="7"/>
      <c r="N919" s="7"/>
    </row>
    <row r="920">
      <c r="A920" s="7"/>
      <c r="B920" s="7"/>
      <c r="C920" s="7"/>
      <c r="D920" s="7"/>
      <c r="E920" s="7"/>
      <c r="F920" s="7"/>
      <c r="G920" s="7"/>
      <c r="H920" s="7"/>
      <c r="I920" s="7"/>
      <c r="J920" s="7"/>
      <c r="K920" s="7"/>
      <c r="L920" s="7"/>
      <c r="M920" s="7"/>
      <c r="N920" s="7"/>
    </row>
    <row r="921">
      <c r="A921" s="7"/>
      <c r="B921" s="7"/>
      <c r="C921" s="7"/>
      <c r="D921" s="7"/>
      <c r="E921" s="7"/>
      <c r="F921" s="7"/>
      <c r="G921" s="7"/>
      <c r="H921" s="7"/>
      <c r="I921" s="7"/>
      <c r="J921" s="7"/>
      <c r="K921" s="7"/>
      <c r="L921" s="7"/>
      <c r="M921" s="7"/>
      <c r="N921" s="7"/>
    </row>
    <row r="922">
      <c r="A922" s="7"/>
      <c r="B922" s="7"/>
      <c r="C922" s="7"/>
      <c r="D922" s="7"/>
      <c r="E922" s="7"/>
      <c r="F922" s="7"/>
      <c r="G922" s="7"/>
      <c r="H922" s="7"/>
      <c r="I922" s="7"/>
      <c r="J922" s="7"/>
      <c r="K922" s="7"/>
      <c r="L922" s="7"/>
      <c r="M922" s="7"/>
      <c r="N922" s="7"/>
    </row>
    <row r="923">
      <c r="A923" s="7"/>
      <c r="B923" s="7"/>
      <c r="C923" s="7"/>
      <c r="D923" s="7"/>
      <c r="E923" s="7"/>
      <c r="F923" s="7"/>
      <c r="G923" s="7"/>
      <c r="H923" s="7"/>
      <c r="I923" s="7"/>
      <c r="J923" s="7"/>
      <c r="K923" s="7"/>
      <c r="L923" s="7"/>
      <c r="M923" s="7"/>
      <c r="N923" s="7"/>
    </row>
    <row r="924">
      <c r="A924" s="7"/>
      <c r="B924" s="7"/>
      <c r="C924" s="7"/>
      <c r="D924" s="7"/>
      <c r="E924" s="7"/>
      <c r="F924" s="7"/>
      <c r="G924" s="7"/>
      <c r="H924" s="7"/>
      <c r="I924" s="7"/>
      <c r="J924" s="7"/>
      <c r="K924" s="7"/>
      <c r="L924" s="7"/>
      <c r="M924" s="7"/>
      <c r="N924" s="7"/>
    </row>
    <row r="925">
      <c r="A925" s="7"/>
      <c r="B925" s="7"/>
      <c r="C925" s="7"/>
      <c r="D925" s="7"/>
      <c r="E925" s="7"/>
      <c r="F925" s="7"/>
      <c r="G925" s="7"/>
      <c r="H925" s="7"/>
      <c r="I925" s="7"/>
      <c r="J925" s="7"/>
      <c r="K925" s="7"/>
      <c r="L925" s="7"/>
      <c r="M925" s="7"/>
      <c r="N925" s="7"/>
    </row>
    <row r="926">
      <c r="A926" s="7"/>
      <c r="B926" s="7"/>
      <c r="C926" s="7"/>
      <c r="D926" s="7"/>
      <c r="E926" s="7"/>
      <c r="F926" s="7"/>
      <c r="G926" s="7"/>
      <c r="H926" s="7"/>
      <c r="I926" s="7"/>
      <c r="J926" s="7"/>
      <c r="K926" s="7"/>
      <c r="L926" s="7"/>
      <c r="M926" s="7"/>
      <c r="N926" s="7"/>
    </row>
    <row r="927">
      <c r="A927" s="7"/>
      <c r="B927" s="7"/>
      <c r="C927" s="7"/>
      <c r="D927" s="7"/>
      <c r="E927" s="7"/>
      <c r="F927" s="7"/>
      <c r="G927" s="7"/>
      <c r="H927" s="7"/>
      <c r="I927" s="7"/>
      <c r="J927" s="7"/>
      <c r="K927" s="7"/>
      <c r="L927" s="7"/>
      <c r="M927" s="7"/>
      <c r="N927" s="7"/>
    </row>
    <row r="928">
      <c r="A928" s="7"/>
      <c r="B928" s="7"/>
      <c r="C928" s="7"/>
      <c r="D928" s="7"/>
      <c r="E928" s="7"/>
      <c r="F928" s="7"/>
      <c r="G928" s="7"/>
      <c r="H928" s="7"/>
      <c r="I928" s="7"/>
      <c r="J928" s="7"/>
      <c r="K928" s="7"/>
      <c r="L928" s="7"/>
      <c r="M928" s="7"/>
      <c r="N928" s="7"/>
    </row>
    <row r="929">
      <c r="A929" s="7"/>
      <c r="B929" s="7"/>
      <c r="C929" s="7"/>
      <c r="D929" s="7"/>
      <c r="E929" s="7"/>
      <c r="F929" s="7"/>
      <c r="G929" s="7"/>
      <c r="H929" s="7"/>
      <c r="I929" s="7"/>
      <c r="J929" s="7"/>
      <c r="K929" s="7"/>
      <c r="L929" s="7"/>
      <c r="M929" s="7"/>
      <c r="N929" s="7"/>
    </row>
    <row r="930">
      <c r="A930" s="7"/>
      <c r="B930" s="7"/>
      <c r="C930" s="7"/>
      <c r="D930" s="7"/>
      <c r="E930" s="7"/>
      <c r="F930" s="7"/>
      <c r="G930" s="7"/>
      <c r="H930" s="7"/>
      <c r="I930" s="7"/>
      <c r="J930" s="7"/>
      <c r="K930" s="7"/>
      <c r="L930" s="7"/>
      <c r="M930" s="7"/>
      <c r="N930" s="7"/>
    </row>
    <row r="931">
      <c r="A931" s="7"/>
      <c r="B931" s="7"/>
      <c r="C931" s="7"/>
      <c r="D931" s="7"/>
      <c r="E931" s="7"/>
      <c r="F931" s="7"/>
      <c r="G931" s="7"/>
      <c r="H931" s="7"/>
      <c r="I931" s="7"/>
      <c r="J931" s="7"/>
      <c r="K931" s="7"/>
      <c r="L931" s="7"/>
      <c r="M931" s="7"/>
      <c r="N931" s="7"/>
    </row>
    <row r="932">
      <c r="A932" s="7"/>
      <c r="B932" s="7"/>
      <c r="C932" s="7"/>
      <c r="D932" s="7"/>
      <c r="E932" s="7"/>
      <c r="F932" s="7"/>
      <c r="G932" s="7"/>
      <c r="H932" s="7"/>
      <c r="I932" s="7"/>
      <c r="J932" s="7"/>
      <c r="K932" s="7"/>
      <c r="L932" s="7"/>
      <c r="M932" s="7"/>
      <c r="N932" s="7"/>
    </row>
    <row r="933">
      <c r="A933" s="7"/>
      <c r="B933" s="7"/>
      <c r="C933" s="7"/>
      <c r="D933" s="7"/>
      <c r="E933" s="7"/>
      <c r="F933" s="7"/>
      <c r="G933" s="7"/>
      <c r="H933" s="7"/>
      <c r="I933" s="7"/>
      <c r="J933" s="7"/>
      <c r="K933" s="7"/>
      <c r="L933" s="7"/>
      <c r="M933" s="7"/>
      <c r="N933" s="7"/>
    </row>
    <row r="934">
      <c r="A934" s="7"/>
      <c r="B934" s="7"/>
      <c r="C934" s="7"/>
      <c r="D934" s="7"/>
      <c r="E934" s="7"/>
      <c r="F934" s="7"/>
      <c r="G934" s="7"/>
      <c r="H934" s="7"/>
      <c r="I934" s="7"/>
      <c r="J934" s="7"/>
      <c r="K934" s="7"/>
      <c r="L934" s="7"/>
      <c r="M934" s="7"/>
      <c r="N934" s="7"/>
    </row>
    <row r="935">
      <c r="A935" s="7"/>
      <c r="B935" s="7"/>
      <c r="C935" s="7"/>
      <c r="D935" s="7"/>
      <c r="E935" s="7"/>
      <c r="F935" s="7"/>
      <c r="G935" s="7"/>
      <c r="H935" s="7"/>
      <c r="I935" s="7"/>
      <c r="J935" s="7"/>
      <c r="K935" s="7"/>
      <c r="L935" s="7"/>
      <c r="M935" s="7"/>
      <c r="N935" s="7"/>
    </row>
    <row r="936">
      <c r="A936" s="7"/>
      <c r="B936" s="7"/>
      <c r="C936" s="7"/>
      <c r="D936" s="7"/>
      <c r="E936" s="7"/>
      <c r="F936" s="7"/>
      <c r="G936" s="7"/>
      <c r="H936" s="7"/>
      <c r="I936" s="7"/>
      <c r="J936" s="7"/>
      <c r="K936" s="7"/>
      <c r="L936" s="7"/>
      <c r="M936" s="7"/>
      <c r="N936" s="7"/>
    </row>
    <row r="937">
      <c r="A937" s="7"/>
      <c r="B937" s="7"/>
      <c r="C937" s="7"/>
      <c r="D937" s="7"/>
      <c r="E937" s="7"/>
      <c r="F937" s="7"/>
      <c r="G937" s="7"/>
      <c r="H937" s="7"/>
      <c r="I937" s="7"/>
      <c r="J937" s="7"/>
      <c r="K937" s="7"/>
      <c r="L937" s="7"/>
      <c r="M937" s="7"/>
      <c r="N937" s="7"/>
    </row>
    <row r="938">
      <c r="A938" s="7"/>
      <c r="B938" s="7"/>
      <c r="C938" s="7"/>
      <c r="D938" s="7"/>
      <c r="E938" s="7"/>
      <c r="F938" s="7"/>
      <c r="G938" s="7"/>
      <c r="H938" s="7"/>
      <c r="I938" s="7"/>
      <c r="J938" s="7"/>
      <c r="K938" s="7"/>
      <c r="L938" s="7"/>
      <c r="M938" s="7"/>
      <c r="N938" s="7"/>
    </row>
    <row r="939">
      <c r="A939" s="7"/>
      <c r="B939" s="7"/>
      <c r="C939" s="7"/>
      <c r="D939" s="7"/>
      <c r="E939" s="7"/>
      <c r="F939" s="7"/>
      <c r="G939" s="7"/>
      <c r="H939" s="7"/>
      <c r="I939" s="7"/>
      <c r="J939" s="7"/>
      <c r="K939" s="7"/>
      <c r="L939" s="7"/>
      <c r="M939" s="7"/>
      <c r="N939" s="7"/>
    </row>
    <row r="940">
      <c r="A940" s="7"/>
      <c r="B940" s="7"/>
      <c r="C940" s="7"/>
      <c r="D940" s="7"/>
      <c r="E940" s="7"/>
      <c r="F940" s="7"/>
      <c r="G940" s="7"/>
      <c r="H940" s="7"/>
      <c r="I940" s="7"/>
      <c r="J940" s="7"/>
      <c r="K940" s="7"/>
      <c r="L940" s="7"/>
      <c r="M940" s="7"/>
      <c r="N940" s="7"/>
    </row>
    <row r="941">
      <c r="A941" s="7"/>
      <c r="B941" s="7"/>
      <c r="C941" s="7"/>
      <c r="D941" s="7"/>
      <c r="E941" s="7"/>
      <c r="F941" s="7"/>
      <c r="G941" s="7"/>
      <c r="H941" s="7"/>
      <c r="I941" s="7"/>
      <c r="J941" s="7"/>
      <c r="K941" s="7"/>
      <c r="L941" s="7"/>
      <c r="M941" s="7"/>
      <c r="N941" s="7"/>
    </row>
    <row r="942">
      <c r="A942" s="7"/>
      <c r="B942" s="7"/>
      <c r="C942" s="7"/>
      <c r="D942" s="7"/>
      <c r="E942" s="7"/>
      <c r="F942" s="7"/>
      <c r="G942" s="7"/>
      <c r="H942" s="7"/>
      <c r="I942" s="7"/>
      <c r="J942" s="7"/>
      <c r="K942" s="7"/>
      <c r="L942" s="7"/>
      <c r="M942" s="7"/>
      <c r="N942" s="7"/>
    </row>
    <row r="943">
      <c r="A943" s="7"/>
      <c r="B943" s="7"/>
      <c r="C943" s="7"/>
      <c r="D943" s="7"/>
      <c r="E943" s="7"/>
      <c r="F943" s="7"/>
      <c r="G943" s="7"/>
      <c r="H943" s="7"/>
      <c r="I943" s="7"/>
      <c r="J943" s="7"/>
      <c r="K943" s="7"/>
      <c r="L943" s="7"/>
      <c r="M943" s="7"/>
      <c r="N943" s="7"/>
    </row>
    <row r="944">
      <c r="A944" s="7"/>
      <c r="B944" s="7"/>
      <c r="C944" s="7"/>
      <c r="D944" s="7"/>
      <c r="E944" s="7"/>
      <c r="F944" s="7"/>
      <c r="G944" s="7"/>
      <c r="H944" s="7"/>
      <c r="I944" s="7"/>
      <c r="J944" s="7"/>
      <c r="K944" s="7"/>
      <c r="L944" s="7"/>
      <c r="M944" s="7"/>
      <c r="N944" s="7"/>
    </row>
    <row r="945">
      <c r="A945" s="7"/>
      <c r="B945" s="7"/>
      <c r="C945" s="7"/>
      <c r="D945" s="7"/>
      <c r="E945" s="7"/>
      <c r="F945" s="7"/>
      <c r="G945" s="7"/>
      <c r="H945" s="7"/>
      <c r="I945" s="7"/>
      <c r="J945" s="7"/>
      <c r="K945" s="7"/>
      <c r="L945" s="7"/>
      <c r="M945" s="7"/>
      <c r="N945" s="7"/>
    </row>
    <row r="946">
      <c r="A946" s="7"/>
      <c r="B946" s="7"/>
      <c r="C946" s="7"/>
      <c r="D946" s="7"/>
      <c r="E946" s="7"/>
      <c r="F946" s="7"/>
      <c r="G946" s="7"/>
      <c r="H946" s="7"/>
      <c r="I946" s="7"/>
      <c r="J946" s="7"/>
      <c r="K946" s="7"/>
      <c r="L946" s="7"/>
      <c r="M946" s="7"/>
      <c r="N946" s="7"/>
    </row>
    <row r="947">
      <c r="A947" s="7"/>
      <c r="B947" s="7"/>
      <c r="C947" s="7"/>
      <c r="D947" s="7"/>
      <c r="E947" s="7"/>
      <c r="F947" s="7"/>
      <c r="G947" s="7"/>
      <c r="H947" s="7"/>
      <c r="I947" s="7"/>
      <c r="J947" s="7"/>
      <c r="K947" s="7"/>
      <c r="L947" s="7"/>
      <c r="M947" s="7"/>
      <c r="N947" s="7"/>
    </row>
    <row r="948">
      <c r="A948" s="7"/>
      <c r="B948" s="7"/>
      <c r="C948" s="7"/>
      <c r="D948" s="7"/>
      <c r="E948" s="7"/>
      <c r="F948" s="7"/>
      <c r="G948" s="7"/>
      <c r="H948" s="7"/>
      <c r="I948" s="7"/>
      <c r="J948" s="7"/>
      <c r="K948" s="7"/>
      <c r="L948" s="7"/>
      <c r="M948" s="7"/>
      <c r="N948" s="7"/>
    </row>
    <row r="949">
      <c r="A949" s="7"/>
      <c r="B949" s="7"/>
      <c r="C949" s="7"/>
      <c r="D949" s="7"/>
      <c r="E949" s="7"/>
      <c r="F949" s="7"/>
      <c r="G949" s="7"/>
      <c r="H949" s="7"/>
      <c r="I949" s="7"/>
      <c r="J949" s="7"/>
      <c r="K949" s="7"/>
      <c r="L949" s="7"/>
      <c r="M949" s="7"/>
      <c r="N949" s="7"/>
    </row>
    <row r="950">
      <c r="A950" s="7"/>
      <c r="B950" s="7"/>
      <c r="C950" s="7"/>
      <c r="D950" s="7"/>
      <c r="E950" s="7"/>
      <c r="F950" s="7"/>
      <c r="G950" s="7"/>
      <c r="H950" s="7"/>
      <c r="I950" s="7"/>
      <c r="J950" s="7"/>
      <c r="K950" s="7"/>
      <c r="L950" s="7"/>
      <c r="M950" s="7"/>
      <c r="N950" s="7"/>
    </row>
    <row r="951">
      <c r="A951" s="7"/>
      <c r="B951" s="7"/>
      <c r="C951" s="7"/>
      <c r="D951" s="7"/>
      <c r="E951" s="7"/>
      <c r="F951" s="7"/>
      <c r="G951" s="7"/>
      <c r="H951" s="7"/>
      <c r="I951" s="7"/>
      <c r="J951" s="7"/>
      <c r="K951" s="7"/>
      <c r="L951" s="7"/>
      <c r="M951" s="7"/>
      <c r="N951" s="7"/>
    </row>
    <row r="952">
      <c r="A952" s="7"/>
      <c r="B952" s="7"/>
      <c r="C952" s="7"/>
      <c r="D952" s="7"/>
      <c r="E952" s="7"/>
      <c r="F952" s="7"/>
      <c r="G952" s="7"/>
      <c r="H952" s="7"/>
      <c r="I952" s="7"/>
      <c r="J952" s="7"/>
      <c r="K952" s="7"/>
      <c r="L952" s="7"/>
      <c r="M952" s="7"/>
      <c r="N952" s="7"/>
    </row>
    <row r="953">
      <c r="A953" s="7"/>
      <c r="B953" s="7"/>
      <c r="C953" s="7"/>
      <c r="D953" s="7"/>
      <c r="E953" s="7"/>
      <c r="F953" s="7"/>
      <c r="G953" s="7"/>
      <c r="H953" s="7"/>
      <c r="I953" s="7"/>
      <c r="J953" s="7"/>
      <c r="K953" s="7"/>
      <c r="L953" s="7"/>
      <c r="M953" s="7"/>
      <c r="N953" s="7"/>
    </row>
    <row r="954">
      <c r="A954" s="7"/>
      <c r="B954" s="7"/>
      <c r="C954" s="7"/>
      <c r="D954" s="7"/>
      <c r="E954" s="7"/>
      <c r="F954" s="7"/>
      <c r="G954" s="7"/>
      <c r="H954" s="7"/>
      <c r="I954" s="7"/>
      <c r="J954" s="7"/>
      <c r="K954" s="7"/>
      <c r="L954" s="7"/>
      <c r="M954" s="7"/>
      <c r="N954" s="7"/>
    </row>
    <row r="955">
      <c r="A955" s="7"/>
      <c r="B955" s="7"/>
      <c r="C955" s="7"/>
      <c r="D955" s="7"/>
      <c r="E955" s="7"/>
      <c r="F955" s="7"/>
      <c r="G955" s="7"/>
      <c r="H955" s="7"/>
      <c r="I955" s="7"/>
      <c r="J955" s="7"/>
      <c r="K955" s="7"/>
      <c r="L955" s="7"/>
      <c r="M955" s="7"/>
      <c r="N955" s="7"/>
    </row>
    <row r="956">
      <c r="A956" s="7"/>
      <c r="B956" s="7"/>
      <c r="C956" s="7"/>
      <c r="D956" s="7"/>
      <c r="E956" s="7"/>
      <c r="F956" s="7"/>
      <c r="G956" s="7"/>
      <c r="H956" s="7"/>
      <c r="I956" s="7"/>
      <c r="J956" s="7"/>
      <c r="K956" s="7"/>
      <c r="L956" s="7"/>
      <c r="M956" s="7"/>
      <c r="N956" s="7"/>
    </row>
    <row r="957">
      <c r="A957" s="7"/>
      <c r="B957" s="7"/>
      <c r="C957" s="7"/>
      <c r="D957" s="7"/>
      <c r="E957" s="7"/>
      <c r="F957" s="7"/>
      <c r="G957" s="7"/>
      <c r="H957" s="7"/>
      <c r="I957" s="7"/>
      <c r="J957" s="7"/>
      <c r="K957" s="7"/>
      <c r="L957" s="7"/>
      <c r="M957" s="7"/>
      <c r="N957" s="7"/>
    </row>
    <row r="958">
      <c r="A958" s="7"/>
      <c r="B958" s="7"/>
      <c r="C958" s="7"/>
      <c r="D958" s="7"/>
      <c r="E958" s="7"/>
      <c r="F958" s="7"/>
      <c r="G958" s="7"/>
      <c r="H958" s="7"/>
      <c r="I958" s="7"/>
      <c r="J958" s="7"/>
      <c r="K958" s="7"/>
      <c r="L958" s="7"/>
      <c r="M958" s="7"/>
      <c r="N958" s="7"/>
    </row>
    <row r="959">
      <c r="A959" s="7"/>
      <c r="B959" s="7"/>
      <c r="C959" s="7"/>
      <c r="D959" s="7"/>
      <c r="E959" s="7"/>
      <c r="F959" s="7"/>
      <c r="G959" s="7"/>
      <c r="H959" s="7"/>
      <c r="I959" s="7"/>
      <c r="J959" s="7"/>
      <c r="K959" s="7"/>
      <c r="L959" s="7"/>
      <c r="M959" s="7"/>
      <c r="N959" s="7"/>
    </row>
    <row r="960">
      <c r="A960" s="7"/>
      <c r="B960" s="7"/>
      <c r="C960" s="7"/>
      <c r="D960" s="7"/>
      <c r="E960" s="7"/>
      <c r="F960" s="7"/>
      <c r="G960" s="7"/>
      <c r="H960" s="7"/>
      <c r="I960" s="7"/>
      <c r="J960" s="7"/>
      <c r="K960" s="7"/>
      <c r="L960" s="7"/>
      <c r="M960" s="7"/>
      <c r="N960" s="7"/>
    </row>
    <row r="961">
      <c r="A961" s="7"/>
      <c r="B961" s="7"/>
      <c r="C961" s="7"/>
      <c r="D961" s="7"/>
      <c r="E961" s="7"/>
      <c r="F961" s="7"/>
      <c r="G961" s="7"/>
      <c r="H961" s="7"/>
      <c r="I961" s="7"/>
      <c r="J961" s="7"/>
      <c r="K961" s="7"/>
      <c r="L961" s="7"/>
      <c r="M961" s="7"/>
      <c r="N961" s="7"/>
    </row>
    <row r="962">
      <c r="A962" s="7"/>
      <c r="B962" s="7"/>
      <c r="C962" s="7"/>
      <c r="D962" s="7"/>
      <c r="E962" s="7"/>
      <c r="F962" s="7"/>
      <c r="G962" s="7"/>
      <c r="H962" s="7"/>
      <c r="I962" s="7"/>
      <c r="J962" s="7"/>
      <c r="K962" s="7"/>
      <c r="L962" s="7"/>
      <c r="M962" s="7"/>
      <c r="N962" s="7"/>
    </row>
    <row r="963">
      <c r="A963" s="7"/>
      <c r="B963" s="7"/>
      <c r="C963" s="7"/>
      <c r="D963" s="7"/>
      <c r="E963" s="7"/>
      <c r="F963" s="7"/>
      <c r="G963" s="7"/>
      <c r="H963" s="7"/>
      <c r="I963" s="7"/>
      <c r="J963" s="7"/>
      <c r="K963" s="7"/>
      <c r="L963" s="7"/>
      <c r="M963" s="7"/>
      <c r="N963" s="7"/>
    </row>
    <row r="964">
      <c r="A964" s="7"/>
      <c r="B964" s="7"/>
      <c r="C964" s="7"/>
      <c r="D964" s="7"/>
      <c r="E964" s="7"/>
      <c r="F964" s="7"/>
      <c r="G964" s="7"/>
      <c r="H964" s="7"/>
      <c r="I964" s="7"/>
      <c r="J964" s="7"/>
      <c r="K964" s="7"/>
      <c r="L964" s="7"/>
      <c r="M964" s="7"/>
      <c r="N964" s="7"/>
    </row>
    <row r="965">
      <c r="A965" s="7"/>
      <c r="B965" s="7"/>
      <c r="C965" s="7"/>
      <c r="D965" s="7"/>
      <c r="E965" s="7"/>
      <c r="F965" s="7"/>
      <c r="G965" s="7"/>
      <c r="H965" s="7"/>
      <c r="I965" s="7"/>
      <c r="J965" s="7"/>
      <c r="K965" s="7"/>
      <c r="L965" s="7"/>
      <c r="M965" s="7"/>
      <c r="N965" s="7"/>
    </row>
    <row r="966">
      <c r="A966" s="7"/>
      <c r="B966" s="7"/>
      <c r="C966" s="7"/>
      <c r="D966" s="7"/>
      <c r="E966" s="7"/>
      <c r="F966" s="7"/>
      <c r="G966" s="7"/>
      <c r="H966" s="7"/>
      <c r="I966" s="7"/>
      <c r="J966" s="7"/>
      <c r="K966" s="7"/>
      <c r="L966" s="7"/>
      <c r="M966" s="7"/>
      <c r="N966" s="7"/>
    </row>
    <row r="967">
      <c r="A967" s="7"/>
      <c r="B967" s="7"/>
      <c r="C967" s="7"/>
      <c r="D967" s="7"/>
      <c r="E967" s="7"/>
      <c r="F967" s="7"/>
      <c r="G967" s="7"/>
      <c r="H967" s="7"/>
      <c r="I967" s="7"/>
      <c r="J967" s="7"/>
      <c r="K967" s="7"/>
      <c r="L967" s="7"/>
      <c r="M967" s="7"/>
      <c r="N967" s="7"/>
    </row>
    <row r="968">
      <c r="A968" s="7"/>
      <c r="B968" s="7"/>
      <c r="C968" s="7"/>
      <c r="D968" s="7"/>
      <c r="E968" s="7"/>
      <c r="F968" s="7"/>
      <c r="G968" s="7"/>
      <c r="H968" s="7"/>
      <c r="I968" s="7"/>
      <c r="J968" s="7"/>
      <c r="K968" s="7"/>
      <c r="L968" s="7"/>
      <c r="M968" s="7"/>
      <c r="N968" s="7"/>
    </row>
    <row r="969">
      <c r="A969" s="7"/>
      <c r="B969" s="7"/>
      <c r="C969" s="7"/>
      <c r="D969" s="7"/>
      <c r="E969" s="7"/>
      <c r="F969" s="7"/>
      <c r="G969" s="7"/>
      <c r="H969" s="7"/>
      <c r="I969" s="7"/>
      <c r="J969" s="7"/>
      <c r="K969" s="7"/>
      <c r="L969" s="7"/>
      <c r="M969" s="7"/>
      <c r="N969" s="7"/>
    </row>
    <row r="970">
      <c r="A970" s="7"/>
      <c r="B970" s="7"/>
      <c r="C970" s="7"/>
      <c r="D970" s="7"/>
      <c r="E970" s="7"/>
      <c r="F970" s="7"/>
      <c r="G970" s="7"/>
      <c r="H970" s="7"/>
      <c r="I970" s="7"/>
      <c r="J970" s="7"/>
      <c r="K970" s="7"/>
      <c r="L970" s="7"/>
      <c r="M970" s="7"/>
      <c r="N970" s="7"/>
    </row>
    <row r="971">
      <c r="A971" s="7"/>
      <c r="B971" s="7"/>
      <c r="C971" s="7"/>
      <c r="D971" s="7"/>
      <c r="E971" s="7"/>
      <c r="F971" s="7"/>
      <c r="G971" s="7"/>
      <c r="H971" s="7"/>
      <c r="I971" s="7"/>
      <c r="J971" s="7"/>
      <c r="K971" s="7"/>
      <c r="L971" s="7"/>
      <c r="M971" s="7"/>
      <c r="N971" s="7"/>
    </row>
    <row r="972">
      <c r="A972" s="7"/>
      <c r="B972" s="7"/>
      <c r="C972" s="7"/>
      <c r="D972" s="7"/>
      <c r="E972" s="7"/>
      <c r="F972" s="7"/>
      <c r="G972" s="7"/>
      <c r="H972" s="7"/>
      <c r="I972" s="7"/>
      <c r="J972" s="7"/>
      <c r="K972" s="7"/>
      <c r="L972" s="7"/>
      <c r="M972" s="7"/>
      <c r="N972" s="7"/>
    </row>
    <row r="973">
      <c r="A973" s="7"/>
      <c r="B973" s="7"/>
      <c r="C973" s="7"/>
      <c r="D973" s="7"/>
      <c r="E973" s="7"/>
      <c r="F973" s="7"/>
      <c r="G973" s="7"/>
      <c r="H973" s="7"/>
      <c r="I973" s="7"/>
      <c r="J973" s="7"/>
      <c r="K973" s="7"/>
      <c r="L973" s="7"/>
      <c r="M973" s="7"/>
      <c r="N973" s="7"/>
    </row>
    <row r="974">
      <c r="A974" s="7"/>
      <c r="B974" s="7"/>
      <c r="C974" s="7"/>
      <c r="D974" s="7"/>
      <c r="E974" s="7"/>
      <c r="F974" s="7"/>
      <c r="G974" s="7"/>
      <c r="H974" s="7"/>
      <c r="I974" s="7"/>
      <c r="J974" s="7"/>
      <c r="K974" s="7"/>
      <c r="L974" s="7"/>
      <c r="M974" s="7"/>
      <c r="N974" s="7"/>
    </row>
    <row r="975">
      <c r="A975" s="7"/>
      <c r="B975" s="7"/>
      <c r="C975" s="7"/>
      <c r="D975" s="7"/>
      <c r="E975" s="7"/>
      <c r="F975" s="7"/>
      <c r="G975" s="7"/>
      <c r="H975" s="7"/>
      <c r="I975" s="7"/>
      <c r="J975" s="7"/>
      <c r="K975" s="7"/>
      <c r="L975" s="7"/>
      <c r="M975" s="7"/>
      <c r="N975" s="7"/>
    </row>
    <row r="976">
      <c r="A976" s="7"/>
      <c r="B976" s="7"/>
      <c r="C976" s="7"/>
      <c r="D976" s="7"/>
      <c r="E976" s="7"/>
      <c r="F976" s="7"/>
      <c r="G976" s="7"/>
      <c r="H976" s="7"/>
      <c r="I976" s="7"/>
      <c r="J976" s="7"/>
      <c r="K976" s="7"/>
      <c r="L976" s="7"/>
      <c r="M976" s="7"/>
      <c r="N976" s="7"/>
    </row>
    <row r="977">
      <c r="A977" s="7"/>
      <c r="B977" s="7"/>
      <c r="C977" s="7"/>
      <c r="D977" s="7"/>
      <c r="E977" s="7"/>
      <c r="F977" s="7"/>
      <c r="G977" s="7"/>
      <c r="H977" s="7"/>
      <c r="I977" s="7"/>
      <c r="J977" s="7"/>
      <c r="K977" s="7"/>
      <c r="L977" s="7"/>
      <c r="M977" s="7"/>
      <c r="N977" s="7"/>
    </row>
    <row r="978">
      <c r="A978" s="7"/>
      <c r="B978" s="7"/>
      <c r="C978" s="7"/>
      <c r="D978" s="7"/>
      <c r="E978" s="7"/>
      <c r="F978" s="7"/>
      <c r="G978" s="7"/>
      <c r="H978" s="7"/>
      <c r="I978" s="7"/>
      <c r="J978" s="7"/>
      <c r="K978" s="7"/>
      <c r="L978" s="7"/>
      <c r="M978" s="7"/>
      <c r="N978" s="7"/>
    </row>
    <row r="979">
      <c r="A979" s="7"/>
      <c r="B979" s="7"/>
      <c r="C979" s="7"/>
      <c r="D979" s="7"/>
      <c r="E979" s="7"/>
      <c r="F979" s="7"/>
      <c r="G979" s="7"/>
      <c r="H979" s="7"/>
      <c r="I979" s="7"/>
      <c r="J979" s="7"/>
      <c r="K979" s="7"/>
      <c r="L979" s="7"/>
      <c r="M979" s="7"/>
      <c r="N979" s="7"/>
    </row>
    <row r="980">
      <c r="A980" s="7"/>
      <c r="B980" s="7"/>
      <c r="C980" s="7"/>
      <c r="D980" s="7"/>
      <c r="E980" s="7"/>
      <c r="F980" s="7"/>
      <c r="G980" s="7"/>
      <c r="H980" s="7"/>
      <c r="I980" s="7"/>
      <c r="J980" s="7"/>
      <c r="K980" s="7"/>
      <c r="L980" s="7"/>
      <c r="M980" s="7"/>
      <c r="N980" s="7"/>
    </row>
    <row r="981">
      <c r="A981" s="7"/>
      <c r="B981" s="7"/>
      <c r="C981" s="7"/>
      <c r="D981" s="7"/>
      <c r="E981" s="7"/>
      <c r="F981" s="7"/>
      <c r="G981" s="7"/>
      <c r="H981" s="7"/>
      <c r="I981" s="7"/>
      <c r="J981" s="7"/>
      <c r="K981" s="7"/>
      <c r="L981" s="7"/>
      <c r="M981" s="7"/>
      <c r="N981" s="7"/>
    </row>
    <row r="982">
      <c r="A982" s="7"/>
      <c r="B982" s="7"/>
      <c r="C982" s="7"/>
      <c r="D982" s="7"/>
      <c r="E982" s="7"/>
      <c r="F982" s="7"/>
      <c r="G982" s="7"/>
      <c r="H982" s="7"/>
      <c r="I982" s="7"/>
      <c r="J982" s="7"/>
      <c r="K982" s="7"/>
      <c r="L982" s="7"/>
      <c r="M982" s="7"/>
      <c r="N982" s="7"/>
    </row>
    <row r="983">
      <c r="A983" s="7"/>
      <c r="B983" s="7"/>
      <c r="C983" s="7"/>
      <c r="D983" s="7"/>
      <c r="E983" s="7"/>
      <c r="F983" s="7"/>
      <c r="G983" s="7"/>
      <c r="H983" s="7"/>
      <c r="I983" s="7"/>
      <c r="J983" s="7"/>
      <c r="K983" s="7"/>
      <c r="L983" s="7"/>
      <c r="M983" s="7"/>
      <c r="N983" s="7"/>
    </row>
    <row r="984">
      <c r="A984" s="7"/>
      <c r="B984" s="7"/>
      <c r="C984" s="7"/>
      <c r="D984" s="7"/>
      <c r="E984" s="7"/>
      <c r="F984" s="7"/>
      <c r="G984" s="7"/>
      <c r="H984" s="7"/>
      <c r="I984" s="7"/>
      <c r="J984" s="7"/>
      <c r="K984" s="7"/>
      <c r="L984" s="7"/>
      <c r="M984" s="7"/>
      <c r="N984" s="7"/>
    </row>
    <row r="985">
      <c r="A985" s="7"/>
      <c r="B985" s="7"/>
      <c r="C985" s="7"/>
      <c r="D985" s="7"/>
      <c r="E985" s="7"/>
      <c r="F985" s="7"/>
      <c r="G985" s="7"/>
      <c r="H985" s="7"/>
      <c r="I985" s="7"/>
      <c r="J985" s="7"/>
      <c r="K985" s="7"/>
      <c r="L985" s="7"/>
      <c r="M985" s="7"/>
      <c r="N985" s="7"/>
    </row>
    <row r="986">
      <c r="A986" s="7"/>
      <c r="B986" s="7"/>
      <c r="C986" s="7"/>
      <c r="D986" s="7"/>
      <c r="E986" s="7"/>
      <c r="F986" s="7"/>
      <c r="G986" s="7"/>
      <c r="H986" s="7"/>
      <c r="I986" s="7"/>
      <c r="J986" s="7"/>
      <c r="K986" s="7"/>
      <c r="L986" s="7"/>
      <c r="M986" s="7"/>
      <c r="N986" s="7"/>
    </row>
    <row r="987">
      <c r="A987" s="7"/>
      <c r="B987" s="7"/>
      <c r="C987" s="7"/>
      <c r="D987" s="7"/>
      <c r="E987" s="7"/>
      <c r="F987" s="7"/>
      <c r="G987" s="7"/>
      <c r="H987" s="7"/>
      <c r="I987" s="7"/>
      <c r="J987" s="7"/>
      <c r="K987" s="7"/>
      <c r="L987" s="7"/>
      <c r="M987" s="7"/>
      <c r="N987" s="7"/>
    </row>
    <row r="988">
      <c r="A988" s="7"/>
      <c r="B988" s="7"/>
      <c r="C988" s="7"/>
      <c r="D988" s="7"/>
      <c r="E988" s="7"/>
      <c r="F988" s="7"/>
      <c r="G988" s="7"/>
      <c r="H988" s="7"/>
      <c r="I988" s="7"/>
      <c r="J988" s="7"/>
      <c r="K988" s="7"/>
      <c r="L988" s="7"/>
      <c r="M988" s="7"/>
      <c r="N988" s="7"/>
    </row>
    <row r="989">
      <c r="A989" s="7"/>
      <c r="B989" s="7"/>
      <c r="C989" s="7"/>
      <c r="D989" s="7"/>
      <c r="E989" s="7"/>
      <c r="F989" s="7"/>
      <c r="G989" s="7"/>
      <c r="H989" s="7"/>
      <c r="I989" s="7"/>
      <c r="J989" s="7"/>
      <c r="K989" s="7"/>
      <c r="L989" s="7"/>
      <c r="M989" s="7"/>
      <c r="N989" s="7"/>
    </row>
    <row r="990">
      <c r="A990" s="7"/>
      <c r="B990" s="7"/>
      <c r="C990" s="7"/>
      <c r="D990" s="7"/>
      <c r="E990" s="7"/>
      <c r="F990" s="7"/>
      <c r="G990" s="7"/>
      <c r="H990" s="7"/>
      <c r="I990" s="7"/>
      <c r="J990" s="7"/>
      <c r="K990" s="7"/>
      <c r="L990" s="7"/>
      <c r="M990" s="7"/>
      <c r="N990" s="7"/>
    </row>
    <row r="991">
      <c r="A991" s="7"/>
      <c r="B991" s="7"/>
      <c r="C991" s="7"/>
      <c r="D991" s="7"/>
      <c r="E991" s="7"/>
      <c r="F991" s="7"/>
      <c r="G991" s="7"/>
      <c r="H991" s="7"/>
      <c r="I991" s="7"/>
      <c r="J991" s="7"/>
      <c r="K991" s="7"/>
      <c r="L991" s="7"/>
      <c r="M991" s="7"/>
      <c r="N991" s="7"/>
    </row>
    <row r="992">
      <c r="A992" s="7"/>
      <c r="B992" s="7"/>
      <c r="C992" s="7"/>
      <c r="D992" s="7"/>
      <c r="E992" s="7"/>
      <c r="F992" s="7"/>
      <c r="G992" s="7"/>
      <c r="H992" s="7"/>
      <c r="I992" s="7"/>
      <c r="J992" s="7"/>
      <c r="K992" s="7"/>
      <c r="L992" s="7"/>
      <c r="M992" s="7"/>
      <c r="N992" s="7"/>
    </row>
    <row r="993">
      <c r="A993" s="7"/>
      <c r="B993" s="7"/>
      <c r="C993" s="7"/>
      <c r="D993" s="7"/>
      <c r="E993" s="7"/>
      <c r="F993" s="7"/>
      <c r="G993" s="7"/>
      <c r="H993" s="7"/>
      <c r="I993" s="7"/>
      <c r="J993" s="7"/>
      <c r="K993" s="7"/>
      <c r="L993" s="7"/>
      <c r="M993" s="7"/>
      <c r="N993" s="7"/>
    </row>
    <row r="994">
      <c r="A994" s="7"/>
      <c r="B994" s="7"/>
      <c r="C994" s="7"/>
      <c r="D994" s="7"/>
      <c r="E994" s="7"/>
      <c r="F994" s="7"/>
      <c r="G994" s="7"/>
      <c r="H994" s="7"/>
      <c r="I994" s="7"/>
      <c r="J994" s="7"/>
      <c r="K994" s="7"/>
      <c r="L994" s="7"/>
      <c r="M994" s="7"/>
      <c r="N994" s="7"/>
    </row>
    <row r="995">
      <c r="A995" s="7"/>
      <c r="B995" s="7"/>
      <c r="C995" s="7"/>
      <c r="D995" s="7"/>
      <c r="E995" s="7"/>
      <c r="F995" s="7"/>
      <c r="G995" s="7"/>
      <c r="H995" s="7"/>
      <c r="I995" s="7"/>
      <c r="J995" s="7"/>
      <c r="K995" s="7"/>
      <c r="L995" s="7"/>
      <c r="M995" s="7"/>
      <c r="N995" s="7"/>
    </row>
    <row r="996">
      <c r="A996" s="7"/>
      <c r="B996" s="7"/>
      <c r="C996" s="7"/>
      <c r="D996" s="7"/>
      <c r="E996" s="7"/>
      <c r="F996" s="7"/>
      <c r="G996" s="7"/>
      <c r="H996" s="7"/>
      <c r="I996" s="7"/>
      <c r="J996" s="7"/>
      <c r="K996" s="7"/>
      <c r="L996" s="7"/>
      <c r="M996" s="7"/>
      <c r="N996" s="7"/>
    </row>
    <row r="997">
      <c r="A997" s="7"/>
      <c r="B997" s="7"/>
      <c r="C997" s="7"/>
      <c r="D997" s="7"/>
      <c r="E997" s="7"/>
      <c r="F997" s="7"/>
      <c r="G997" s="7"/>
      <c r="H997" s="7"/>
      <c r="I997" s="7"/>
      <c r="J997" s="7"/>
      <c r="K997" s="7"/>
      <c r="L997" s="7"/>
      <c r="M997" s="7"/>
      <c r="N997" s="7"/>
    </row>
    <row r="998">
      <c r="A998" s="7"/>
      <c r="B998" s="7"/>
      <c r="C998" s="7"/>
      <c r="D998" s="7"/>
      <c r="E998" s="7"/>
      <c r="F998" s="7"/>
      <c r="G998" s="7"/>
      <c r="H998" s="7"/>
      <c r="I998" s="7"/>
      <c r="J998" s="7"/>
      <c r="K998" s="7"/>
      <c r="L998" s="7"/>
      <c r="M998" s="7"/>
      <c r="N998" s="7"/>
    </row>
  </sheetData>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30.88"/>
  </cols>
  <sheetData>
    <row r="1">
      <c r="A1" s="6" t="s">
        <v>1926</v>
      </c>
      <c r="B1" s="6" t="s">
        <v>1760</v>
      </c>
      <c r="C1" s="6" t="s">
        <v>1927</v>
      </c>
      <c r="D1" s="6" t="s">
        <v>1928</v>
      </c>
    </row>
    <row r="2">
      <c r="A2" s="6" t="s">
        <v>1929</v>
      </c>
      <c r="B2" s="6" t="s">
        <v>1771</v>
      </c>
      <c r="C2" s="6" t="s">
        <v>1930</v>
      </c>
      <c r="D2" s="6" t="s">
        <v>1931</v>
      </c>
    </row>
    <row r="3">
      <c r="A3" s="6" t="s">
        <v>1932</v>
      </c>
      <c r="B3" s="6" t="s">
        <v>1771</v>
      </c>
      <c r="C3" s="6" t="s">
        <v>1933</v>
      </c>
      <c r="D3" s="6" t="s">
        <v>1934</v>
      </c>
    </row>
    <row r="4">
      <c r="A4" s="6" t="s">
        <v>1935</v>
      </c>
      <c r="B4" s="6" t="s">
        <v>1778</v>
      </c>
      <c r="C4" s="6" t="s">
        <v>1936</v>
      </c>
      <c r="D4" s="6" t="s">
        <v>1937</v>
      </c>
    </row>
    <row r="5">
      <c r="A5" s="6" t="s">
        <v>1938</v>
      </c>
      <c r="B5" s="6" t="s">
        <v>1782</v>
      </c>
      <c r="C5" s="6" t="s">
        <v>1939</v>
      </c>
      <c r="D5" s="6"/>
    </row>
    <row r="6">
      <c r="A6" s="6" t="s">
        <v>1940</v>
      </c>
      <c r="B6" s="6" t="s">
        <v>1787</v>
      </c>
      <c r="C6" s="6" t="s">
        <v>1941</v>
      </c>
      <c r="D6" s="6" t="s">
        <v>1942</v>
      </c>
    </row>
    <row r="7">
      <c r="A7" s="6" t="s">
        <v>1943</v>
      </c>
      <c r="B7" s="6" t="s">
        <v>1787</v>
      </c>
      <c r="C7" s="6" t="s">
        <v>1944</v>
      </c>
      <c r="D7" s="6"/>
    </row>
    <row r="8">
      <c r="A8" s="6" t="s">
        <v>1945</v>
      </c>
      <c r="B8" s="6" t="s">
        <v>1791</v>
      </c>
      <c r="C8" s="6" t="s">
        <v>1946</v>
      </c>
      <c r="D8" s="6" t="s">
        <v>1947</v>
      </c>
    </row>
    <row r="9">
      <c r="A9" s="6" t="s">
        <v>1948</v>
      </c>
      <c r="B9" s="6" t="s">
        <v>1796</v>
      </c>
      <c r="C9" s="6" t="s">
        <v>1949</v>
      </c>
      <c r="D9" s="6" t="s">
        <v>1950</v>
      </c>
    </row>
    <row r="10">
      <c r="A10" s="6" t="s">
        <v>1951</v>
      </c>
      <c r="B10" s="6" t="s">
        <v>1796</v>
      </c>
      <c r="C10" s="6" t="s">
        <v>1952</v>
      </c>
      <c r="D10" s="6" t="s">
        <v>1953</v>
      </c>
    </row>
    <row r="11">
      <c r="A11" s="6" t="s">
        <v>1954</v>
      </c>
      <c r="B11" s="6" t="s">
        <v>1796</v>
      </c>
      <c r="C11" s="6" t="s">
        <v>1955</v>
      </c>
      <c r="D11" s="6" t="s">
        <v>1956</v>
      </c>
    </row>
    <row r="12">
      <c r="A12" s="6" t="s">
        <v>1957</v>
      </c>
      <c r="B12" s="6" t="s">
        <v>1796</v>
      </c>
      <c r="C12" s="6" t="s">
        <v>1958</v>
      </c>
      <c r="D12" s="6" t="s">
        <v>1959</v>
      </c>
    </row>
    <row r="13">
      <c r="A13" s="6" t="s">
        <v>1960</v>
      </c>
      <c r="B13" s="6" t="s">
        <v>1796</v>
      </c>
      <c r="C13" s="6" t="s">
        <v>1961</v>
      </c>
      <c r="D13" s="6" t="s">
        <v>1962</v>
      </c>
    </row>
    <row r="14">
      <c r="A14" s="6" t="s">
        <v>1963</v>
      </c>
      <c r="B14" s="6" t="s">
        <v>1796</v>
      </c>
      <c r="C14" s="6" t="s">
        <v>1964</v>
      </c>
      <c r="D14" s="6" t="s">
        <v>1965</v>
      </c>
    </row>
    <row r="15">
      <c r="A15" s="6" t="s">
        <v>1966</v>
      </c>
      <c r="B15" s="6" t="s">
        <v>1796</v>
      </c>
      <c r="C15" s="6" t="s">
        <v>1967</v>
      </c>
      <c r="D15" s="6" t="s">
        <v>1968</v>
      </c>
    </row>
    <row r="16">
      <c r="A16" s="6" t="s">
        <v>1969</v>
      </c>
      <c r="B16" s="6" t="s">
        <v>1796</v>
      </c>
      <c r="C16" s="6" t="s">
        <v>1970</v>
      </c>
      <c r="D16" s="6" t="s">
        <v>1971</v>
      </c>
    </row>
    <row r="17">
      <c r="A17" s="6" t="s">
        <v>1972</v>
      </c>
      <c r="B17" s="6" t="s">
        <v>1805</v>
      </c>
      <c r="C17" s="6" t="s">
        <v>1973</v>
      </c>
      <c r="D17" s="6" t="s">
        <v>1974</v>
      </c>
    </row>
    <row r="18">
      <c r="A18" s="6" t="s">
        <v>1975</v>
      </c>
      <c r="B18" s="6" t="s">
        <v>1805</v>
      </c>
      <c r="C18" s="6" t="s">
        <v>1976</v>
      </c>
      <c r="D18" s="6" t="s">
        <v>1977</v>
      </c>
    </row>
    <row r="19">
      <c r="A19" s="6" t="s">
        <v>1978</v>
      </c>
      <c r="B19" s="13" t="s">
        <v>1813</v>
      </c>
      <c r="C19" s="6" t="s">
        <v>1979</v>
      </c>
      <c r="D19" s="7"/>
    </row>
    <row r="20">
      <c r="A20" s="6" t="s">
        <v>1980</v>
      </c>
      <c r="B20" s="6" t="s">
        <v>1816</v>
      </c>
      <c r="C20" s="6" t="s">
        <v>1981</v>
      </c>
      <c r="D20" s="6" t="s">
        <v>1982</v>
      </c>
    </row>
    <row r="21">
      <c r="A21" s="6" t="s">
        <v>1983</v>
      </c>
      <c r="B21" s="6" t="s">
        <v>1816</v>
      </c>
      <c r="C21" s="6" t="s">
        <v>1984</v>
      </c>
      <c r="D21" s="6" t="s">
        <v>1985</v>
      </c>
    </row>
    <row r="22">
      <c r="A22" s="6" t="s">
        <v>1986</v>
      </c>
      <c r="B22" s="6" t="s">
        <v>1816</v>
      </c>
      <c r="C22" s="6" t="s">
        <v>1987</v>
      </c>
      <c r="D22" s="6" t="s">
        <v>1988</v>
      </c>
    </row>
    <row r="23">
      <c r="A23" s="6" t="s">
        <v>1989</v>
      </c>
      <c r="B23" s="6" t="s">
        <v>1819</v>
      </c>
      <c r="C23" s="6" t="s">
        <v>1990</v>
      </c>
      <c r="D23" s="6" t="s">
        <v>1991</v>
      </c>
    </row>
    <row r="24">
      <c r="A24" s="6" t="s">
        <v>1992</v>
      </c>
      <c r="B24" s="6" t="s">
        <v>1819</v>
      </c>
      <c r="C24" s="6" t="s">
        <v>1993</v>
      </c>
      <c r="D24" s="6" t="s">
        <v>1994</v>
      </c>
    </row>
    <row r="25">
      <c r="A25" s="6" t="s">
        <v>1995</v>
      </c>
      <c r="B25" s="6" t="s">
        <v>1819</v>
      </c>
      <c r="C25" s="6" t="s">
        <v>1996</v>
      </c>
      <c r="D25" s="6" t="s">
        <v>1997</v>
      </c>
    </row>
    <row r="26">
      <c r="A26" s="6" t="s">
        <v>1998</v>
      </c>
      <c r="B26" s="6" t="s">
        <v>1823</v>
      </c>
      <c r="C26" s="6" t="s">
        <v>1999</v>
      </c>
      <c r="D26" s="6" t="s">
        <v>2000</v>
      </c>
    </row>
    <row r="27">
      <c r="A27" s="6" t="s">
        <v>2001</v>
      </c>
      <c r="B27" s="6" t="s">
        <v>1823</v>
      </c>
      <c r="C27" s="6" t="s">
        <v>2002</v>
      </c>
      <c r="D27" s="6" t="s">
        <v>2003</v>
      </c>
    </row>
    <row r="28">
      <c r="A28" s="6" t="s">
        <v>2004</v>
      </c>
      <c r="B28" s="6" t="s">
        <v>1823</v>
      </c>
      <c r="C28" s="6" t="s">
        <v>2005</v>
      </c>
      <c r="D28" s="6" t="s">
        <v>2006</v>
      </c>
    </row>
    <row r="29">
      <c r="A29" s="6" t="s">
        <v>2007</v>
      </c>
      <c r="B29" s="6" t="s">
        <v>1823</v>
      </c>
      <c r="C29" s="6" t="s">
        <v>2008</v>
      </c>
      <c r="D29" s="6" t="s">
        <v>2009</v>
      </c>
    </row>
    <row r="30">
      <c r="A30" s="6" t="s">
        <v>2010</v>
      </c>
      <c r="B30" s="6" t="s">
        <v>1826</v>
      </c>
      <c r="C30" s="6" t="s">
        <v>2011</v>
      </c>
      <c r="D30" s="7"/>
    </row>
    <row r="31">
      <c r="A31" s="6" t="s">
        <v>2012</v>
      </c>
      <c r="B31" s="6" t="s">
        <v>1826</v>
      </c>
      <c r="C31" s="6" t="s">
        <v>2013</v>
      </c>
      <c r="D31" s="7"/>
    </row>
    <row r="32">
      <c r="A32" s="6" t="s">
        <v>2014</v>
      </c>
      <c r="B32" s="6" t="s">
        <v>1826</v>
      </c>
      <c r="C32" s="6" t="s">
        <v>2015</v>
      </c>
      <c r="D32" s="6" t="s">
        <v>2016</v>
      </c>
    </row>
    <row r="33">
      <c r="A33" s="6" t="s">
        <v>2017</v>
      </c>
      <c r="B33" s="6" t="s">
        <v>1826</v>
      </c>
      <c r="C33" s="6" t="s">
        <v>2018</v>
      </c>
      <c r="D33" s="7"/>
    </row>
    <row r="34">
      <c r="A34" s="6" t="s">
        <v>2019</v>
      </c>
      <c r="B34" s="6" t="s">
        <v>1829</v>
      </c>
      <c r="C34" s="6" t="s">
        <v>2020</v>
      </c>
      <c r="D34" s="7"/>
    </row>
    <row r="35">
      <c r="A35" s="6" t="s">
        <v>2021</v>
      </c>
      <c r="B35" s="6" t="s">
        <v>1829</v>
      </c>
      <c r="C35" s="6" t="s">
        <v>2022</v>
      </c>
      <c r="D35" s="7"/>
    </row>
    <row r="36">
      <c r="A36" s="6" t="s">
        <v>2023</v>
      </c>
      <c r="B36" s="6" t="s">
        <v>1829</v>
      </c>
      <c r="C36" s="6" t="s">
        <v>2024</v>
      </c>
      <c r="D36" s="7"/>
    </row>
    <row r="37">
      <c r="A37" s="6" t="s">
        <v>2025</v>
      </c>
      <c r="B37" s="6" t="s">
        <v>1831</v>
      </c>
      <c r="C37" s="6" t="s">
        <v>2026</v>
      </c>
      <c r="D37" s="7"/>
    </row>
    <row r="38">
      <c r="A38" s="6" t="s">
        <v>2027</v>
      </c>
      <c r="B38" s="6" t="s">
        <v>1831</v>
      </c>
      <c r="C38" s="6" t="s">
        <v>2028</v>
      </c>
      <c r="D38" s="7"/>
    </row>
    <row r="39">
      <c r="A39" s="6" t="s">
        <v>2029</v>
      </c>
      <c r="B39" s="6" t="s">
        <v>1831</v>
      </c>
      <c r="C39" s="6" t="s">
        <v>2030</v>
      </c>
      <c r="D39" s="7"/>
    </row>
    <row r="40">
      <c r="A40" s="6" t="s">
        <v>2031</v>
      </c>
      <c r="B40" s="6" t="s">
        <v>1835</v>
      </c>
      <c r="C40" s="6" t="s">
        <v>2032</v>
      </c>
      <c r="D40" s="6" t="s">
        <v>2033</v>
      </c>
    </row>
    <row r="41">
      <c r="A41" s="6" t="s">
        <v>2034</v>
      </c>
      <c r="B41" s="6" t="s">
        <v>1782</v>
      </c>
      <c r="C41" s="6" t="s">
        <v>2035</v>
      </c>
      <c r="D41" s="7"/>
    </row>
    <row r="42">
      <c r="A42" s="6" t="s">
        <v>2036</v>
      </c>
      <c r="B42" s="6" t="s">
        <v>1782</v>
      </c>
      <c r="C42" s="6" t="s">
        <v>2037</v>
      </c>
      <c r="D42" s="7"/>
    </row>
    <row r="43">
      <c r="A43" s="6" t="s">
        <v>2038</v>
      </c>
      <c r="B43" s="6" t="s">
        <v>1843</v>
      </c>
      <c r="C43" s="6" t="s">
        <v>2039</v>
      </c>
      <c r="D43" s="7"/>
    </row>
    <row r="44">
      <c r="A44" s="6" t="s">
        <v>2040</v>
      </c>
      <c r="B44" s="6" t="s">
        <v>1843</v>
      </c>
      <c r="C44" s="6" t="s">
        <v>2041</v>
      </c>
      <c r="D44" s="7"/>
    </row>
    <row r="45">
      <c r="A45" s="6" t="s">
        <v>2042</v>
      </c>
      <c r="B45" s="6" t="s">
        <v>1843</v>
      </c>
      <c r="C45" s="6" t="s">
        <v>2043</v>
      </c>
      <c r="D45" s="7"/>
    </row>
    <row r="46">
      <c r="A46" s="6" t="s">
        <v>2044</v>
      </c>
      <c r="B46" s="6" t="s">
        <v>1843</v>
      </c>
      <c r="C46" s="6" t="s">
        <v>2045</v>
      </c>
      <c r="D46" s="7"/>
    </row>
    <row r="47">
      <c r="A47" s="6" t="s">
        <v>2046</v>
      </c>
      <c r="B47" s="6" t="s">
        <v>1843</v>
      </c>
      <c r="C47" s="6" t="s">
        <v>2047</v>
      </c>
      <c r="D47" s="7"/>
    </row>
    <row r="48">
      <c r="A48" s="6" t="s">
        <v>2048</v>
      </c>
      <c r="B48" s="6" t="s">
        <v>1843</v>
      </c>
      <c r="C48" s="6" t="s">
        <v>2049</v>
      </c>
      <c r="D48" s="7"/>
    </row>
    <row r="49">
      <c r="A49" s="6" t="s">
        <v>2050</v>
      </c>
      <c r="B49" s="6" t="s">
        <v>1843</v>
      </c>
      <c r="C49" s="6" t="s">
        <v>2051</v>
      </c>
      <c r="D49" s="7"/>
    </row>
    <row r="50">
      <c r="A50" s="6" t="s">
        <v>2052</v>
      </c>
      <c r="B50" s="6" t="s">
        <v>1843</v>
      </c>
      <c r="C50" s="6" t="s">
        <v>2053</v>
      </c>
      <c r="D50" s="7"/>
    </row>
    <row r="51">
      <c r="A51" s="6" t="s">
        <v>2054</v>
      </c>
      <c r="B51" s="6" t="s">
        <v>1852</v>
      </c>
      <c r="C51" s="6" t="s">
        <v>2055</v>
      </c>
      <c r="D51" s="7"/>
    </row>
    <row r="52">
      <c r="A52" s="6" t="s">
        <v>2056</v>
      </c>
      <c r="B52" s="6" t="s">
        <v>1855</v>
      </c>
      <c r="C52" s="6" t="s">
        <v>2057</v>
      </c>
      <c r="D52" s="7"/>
    </row>
    <row r="53">
      <c r="A53" s="13" t="s">
        <v>2058</v>
      </c>
      <c r="B53" s="6" t="s">
        <v>1855</v>
      </c>
      <c r="C53" s="6" t="s">
        <v>2059</v>
      </c>
      <c r="D53" s="7"/>
    </row>
    <row r="54">
      <c r="A54" s="6" t="s">
        <v>2060</v>
      </c>
      <c r="B54" s="6" t="s">
        <v>1859</v>
      </c>
      <c r="C54" s="6" t="s">
        <v>2061</v>
      </c>
      <c r="D54" s="7"/>
    </row>
    <row r="55">
      <c r="A55" s="6" t="s">
        <v>2062</v>
      </c>
      <c r="B55" s="6" t="s">
        <v>1862</v>
      </c>
      <c r="C55" s="6" t="s">
        <v>2063</v>
      </c>
      <c r="D55" s="6" t="s">
        <v>2064</v>
      </c>
    </row>
    <row r="56">
      <c r="A56" s="6" t="s">
        <v>2065</v>
      </c>
      <c r="B56" s="6" t="s">
        <v>1862</v>
      </c>
      <c r="C56" s="6" t="s">
        <v>2066</v>
      </c>
      <c r="D56" s="6" t="s">
        <v>2067</v>
      </c>
    </row>
    <row r="57">
      <c r="A57" s="6" t="s">
        <v>2068</v>
      </c>
      <c r="B57" s="6" t="s">
        <v>1866</v>
      </c>
      <c r="C57" s="6" t="s">
        <v>2069</v>
      </c>
      <c r="D57" s="6" t="s">
        <v>2070</v>
      </c>
    </row>
    <row r="58">
      <c r="A58" s="6" t="s">
        <v>2071</v>
      </c>
      <c r="B58" s="6" t="s">
        <v>1866</v>
      </c>
      <c r="C58" s="6" t="s">
        <v>2072</v>
      </c>
      <c r="D58" s="6" t="s">
        <v>2073</v>
      </c>
    </row>
    <row r="59">
      <c r="A59" s="6" t="s">
        <v>2074</v>
      </c>
      <c r="B59" s="6" t="s">
        <v>1866</v>
      </c>
      <c r="C59" s="6" t="s">
        <v>2075</v>
      </c>
      <c r="D59" s="7"/>
    </row>
    <row r="60">
      <c r="A60" s="6" t="s">
        <v>2076</v>
      </c>
      <c r="B60" s="6" t="s">
        <v>1866</v>
      </c>
      <c r="C60" s="6" t="s">
        <v>2077</v>
      </c>
      <c r="D60" s="7"/>
    </row>
    <row r="61">
      <c r="A61" s="6" t="s">
        <v>2078</v>
      </c>
      <c r="B61" s="6" t="s">
        <v>1843</v>
      </c>
      <c r="C61" s="6" t="s">
        <v>2079</v>
      </c>
      <c r="D61" s="7"/>
    </row>
    <row r="62">
      <c r="A62" s="6" t="s">
        <v>2080</v>
      </c>
      <c r="B62" s="6" t="s">
        <v>1843</v>
      </c>
      <c r="C62" s="6" t="s">
        <v>2081</v>
      </c>
      <c r="D62" s="7"/>
    </row>
    <row r="63">
      <c r="A63" s="6" t="s">
        <v>2082</v>
      </c>
      <c r="B63" s="6" t="s">
        <v>1843</v>
      </c>
      <c r="C63" s="6" t="s">
        <v>2083</v>
      </c>
      <c r="D63" s="7"/>
    </row>
    <row r="64">
      <c r="A64" s="6" t="s">
        <v>2084</v>
      </c>
      <c r="B64" s="6" t="s">
        <v>1843</v>
      </c>
      <c r="C64" s="6" t="s">
        <v>2085</v>
      </c>
      <c r="D64" s="7"/>
    </row>
    <row r="65">
      <c r="A65" s="6" t="s">
        <v>2086</v>
      </c>
      <c r="B65" s="6" t="s">
        <v>1843</v>
      </c>
      <c r="C65" s="6" t="s">
        <v>2087</v>
      </c>
      <c r="D65" s="7"/>
    </row>
    <row r="66">
      <c r="A66" s="6" t="s">
        <v>2088</v>
      </c>
      <c r="B66" s="6" t="s">
        <v>1848</v>
      </c>
      <c r="C66" s="6" t="s">
        <v>2089</v>
      </c>
      <c r="D66" s="7"/>
    </row>
    <row r="67">
      <c r="A67" s="6" t="s">
        <v>2090</v>
      </c>
      <c r="B67" s="6" t="s">
        <v>1848</v>
      </c>
      <c r="C67" s="6" t="s">
        <v>2091</v>
      </c>
      <c r="D67" s="7"/>
    </row>
    <row r="68">
      <c r="A68" s="6" t="s">
        <v>2092</v>
      </c>
      <c r="B68" s="6" t="s">
        <v>1848</v>
      </c>
      <c r="C68" s="6" t="s">
        <v>2093</v>
      </c>
      <c r="D68" s="7"/>
    </row>
    <row r="69">
      <c r="A69" s="6" t="s">
        <v>2094</v>
      </c>
      <c r="B69" s="6" t="s">
        <v>1848</v>
      </c>
      <c r="C69" s="6" t="s">
        <v>2095</v>
      </c>
      <c r="D69" s="7"/>
    </row>
    <row r="70">
      <c r="A70" s="6" t="s">
        <v>2096</v>
      </c>
      <c r="B70" s="6" t="s">
        <v>1848</v>
      </c>
      <c r="C70" s="6" t="s">
        <v>2097</v>
      </c>
      <c r="D70" s="7"/>
    </row>
    <row r="71">
      <c r="A71" s="6" t="s">
        <v>2098</v>
      </c>
      <c r="B71" s="6" t="s">
        <v>1848</v>
      </c>
      <c r="C71" s="6" t="s">
        <v>2099</v>
      </c>
      <c r="D71" s="7"/>
    </row>
    <row r="72">
      <c r="A72" s="6" t="s">
        <v>2100</v>
      </c>
      <c r="B72" s="6" t="s">
        <v>1848</v>
      </c>
      <c r="C72" s="6" t="s">
        <v>2101</v>
      </c>
      <c r="D72" s="7"/>
    </row>
    <row r="73">
      <c r="A73" s="6" t="s">
        <v>2102</v>
      </c>
      <c r="B73" s="6" t="s">
        <v>1848</v>
      </c>
      <c r="C73" s="6" t="s">
        <v>2103</v>
      </c>
      <c r="D73" s="7"/>
    </row>
    <row r="74">
      <c r="A74" s="6" t="s">
        <v>2104</v>
      </c>
      <c r="B74" s="6" t="s">
        <v>1848</v>
      </c>
      <c r="C74" s="6" t="s">
        <v>2105</v>
      </c>
      <c r="D74" s="7"/>
    </row>
    <row r="75">
      <c r="A75" s="6" t="s">
        <v>2106</v>
      </c>
      <c r="B75" s="6" t="s">
        <v>1848</v>
      </c>
      <c r="C75" s="6" t="s">
        <v>2107</v>
      </c>
      <c r="D75" s="7"/>
    </row>
    <row r="76">
      <c r="A76" s="6" t="s">
        <v>2108</v>
      </c>
      <c r="B76" s="6" t="s">
        <v>1848</v>
      </c>
      <c r="C76" s="6" t="s">
        <v>2109</v>
      </c>
      <c r="D76" s="7"/>
    </row>
    <row r="77">
      <c r="A77" s="6" t="s">
        <v>2110</v>
      </c>
      <c r="B77" s="6" t="s">
        <v>1869</v>
      </c>
      <c r="C77" s="6" t="s">
        <v>2111</v>
      </c>
      <c r="D77" s="6" t="s">
        <v>2112</v>
      </c>
    </row>
    <row r="78">
      <c r="A78" s="6" t="s">
        <v>2113</v>
      </c>
      <c r="B78" s="6" t="s">
        <v>1869</v>
      </c>
      <c r="C78" s="6" t="s">
        <v>2114</v>
      </c>
      <c r="D78" s="6" t="s">
        <v>2115</v>
      </c>
    </row>
    <row r="79">
      <c r="A79" s="6" t="s">
        <v>2116</v>
      </c>
      <c r="B79" s="6" t="s">
        <v>1873</v>
      </c>
      <c r="C79" s="6" t="s">
        <v>2117</v>
      </c>
      <c r="D79" s="7"/>
    </row>
    <row r="80">
      <c r="A80" s="6" t="s">
        <v>2118</v>
      </c>
      <c r="B80" s="6" t="s">
        <v>1873</v>
      </c>
      <c r="C80" s="6" t="s">
        <v>2119</v>
      </c>
      <c r="D80" s="7"/>
    </row>
    <row r="81">
      <c r="A81" s="6" t="s">
        <v>2120</v>
      </c>
      <c r="B81" s="6" t="s">
        <v>1877</v>
      </c>
      <c r="C81" s="6" t="s">
        <v>2121</v>
      </c>
      <c r="D81" s="6" t="s">
        <v>2122</v>
      </c>
    </row>
    <row r="82">
      <c r="A82" s="6" t="s">
        <v>2123</v>
      </c>
      <c r="B82" s="6" t="s">
        <v>1877</v>
      </c>
      <c r="C82" s="6" t="s">
        <v>2124</v>
      </c>
      <c r="D82" s="6" t="s">
        <v>2125</v>
      </c>
    </row>
    <row r="83">
      <c r="A83" s="6" t="s">
        <v>2126</v>
      </c>
      <c r="B83" s="6" t="s">
        <v>1881</v>
      </c>
      <c r="C83" s="6" t="s">
        <v>2127</v>
      </c>
      <c r="D83" s="7"/>
    </row>
    <row r="84">
      <c r="A84" s="6" t="s">
        <v>2128</v>
      </c>
      <c r="B84" s="6" t="s">
        <v>1881</v>
      </c>
      <c r="C84" s="6" t="s">
        <v>2129</v>
      </c>
      <c r="D84" s="7"/>
    </row>
    <row r="85">
      <c r="A85" s="6" t="s">
        <v>2130</v>
      </c>
      <c r="B85" s="6" t="s">
        <v>1881</v>
      </c>
      <c r="C85" s="6" t="s">
        <v>2131</v>
      </c>
      <c r="D85" s="7"/>
    </row>
    <row r="86">
      <c r="A86" s="6" t="s">
        <v>2132</v>
      </c>
      <c r="B86" s="6" t="s">
        <v>1881</v>
      </c>
      <c r="C86" s="6" t="s">
        <v>2133</v>
      </c>
      <c r="D86" s="7"/>
    </row>
    <row r="87">
      <c r="A87" s="6" t="s">
        <v>2134</v>
      </c>
      <c r="B87" s="6" t="s">
        <v>1885</v>
      </c>
      <c r="C87" s="6" t="s">
        <v>2135</v>
      </c>
      <c r="D87" s="7"/>
    </row>
    <row r="88">
      <c r="A88" s="6" t="s">
        <v>2136</v>
      </c>
      <c r="B88" s="6" t="s">
        <v>1885</v>
      </c>
      <c r="C88" s="6" t="s">
        <v>2137</v>
      </c>
      <c r="D88" s="7"/>
    </row>
    <row r="89">
      <c r="A89" s="6" t="s">
        <v>2138</v>
      </c>
      <c r="B89" s="6" t="s">
        <v>1885</v>
      </c>
      <c r="C89" s="6" t="s">
        <v>2139</v>
      </c>
      <c r="D89" s="7"/>
    </row>
    <row r="90">
      <c r="A90" s="6" t="s">
        <v>2140</v>
      </c>
      <c r="B90" s="6" t="s">
        <v>1885</v>
      </c>
      <c r="C90" s="6" t="s">
        <v>2141</v>
      </c>
      <c r="D90" s="7"/>
    </row>
    <row r="91">
      <c r="A91" s="6" t="s">
        <v>2142</v>
      </c>
      <c r="B91" s="6" t="s">
        <v>1885</v>
      </c>
      <c r="C91" s="6" t="s">
        <v>2143</v>
      </c>
      <c r="D91" s="7"/>
    </row>
    <row r="92">
      <c r="A92" s="6" t="s">
        <v>2144</v>
      </c>
      <c r="B92" s="6" t="s">
        <v>1891</v>
      </c>
      <c r="C92" s="6" t="s">
        <v>2145</v>
      </c>
      <c r="D92" s="7"/>
    </row>
    <row r="93">
      <c r="A93" s="6" t="s">
        <v>2146</v>
      </c>
      <c r="B93" s="6" t="s">
        <v>1891</v>
      </c>
      <c r="C93" s="6" t="s">
        <v>2147</v>
      </c>
      <c r="D93" s="7"/>
    </row>
    <row r="94">
      <c r="A94" s="6" t="s">
        <v>2148</v>
      </c>
      <c r="B94" s="6" t="s">
        <v>1891</v>
      </c>
      <c r="C94" s="6" t="s">
        <v>2149</v>
      </c>
      <c r="D94" s="7"/>
    </row>
    <row r="95">
      <c r="A95" s="6" t="s">
        <v>2150</v>
      </c>
      <c r="B95" s="6" t="s">
        <v>1891</v>
      </c>
      <c r="C95" s="6" t="s">
        <v>2151</v>
      </c>
      <c r="D95" s="7"/>
    </row>
    <row r="96">
      <c r="A96" s="6" t="s">
        <v>2152</v>
      </c>
      <c r="B96" s="6" t="s">
        <v>1891</v>
      </c>
      <c r="C96" s="6" t="s">
        <v>2153</v>
      </c>
      <c r="D96" s="7"/>
    </row>
    <row r="97">
      <c r="A97" s="6" t="s">
        <v>2154</v>
      </c>
      <c r="B97" s="6" t="s">
        <v>1894</v>
      </c>
      <c r="C97" s="6" t="s">
        <v>2155</v>
      </c>
      <c r="D97" s="6" t="s">
        <v>2156</v>
      </c>
    </row>
    <row r="98">
      <c r="A98" s="6" t="s">
        <v>2157</v>
      </c>
      <c r="B98" s="6" t="s">
        <v>1894</v>
      </c>
      <c r="C98" s="6" t="s">
        <v>2158</v>
      </c>
      <c r="D98" s="6" t="s">
        <v>2159</v>
      </c>
    </row>
    <row r="99">
      <c r="A99" s="6" t="s">
        <v>2160</v>
      </c>
      <c r="B99" s="6" t="s">
        <v>1894</v>
      </c>
      <c r="C99" s="6" t="s">
        <v>2161</v>
      </c>
      <c r="D99" s="6" t="s">
        <v>2162</v>
      </c>
    </row>
    <row r="100">
      <c r="A100" s="6" t="s">
        <v>2163</v>
      </c>
      <c r="B100" s="6" t="s">
        <v>1894</v>
      </c>
      <c r="C100" s="6" t="s">
        <v>2164</v>
      </c>
      <c r="D100" s="6" t="s">
        <v>2165</v>
      </c>
    </row>
    <row r="101">
      <c r="A101" s="6" t="s">
        <v>2166</v>
      </c>
      <c r="B101" s="6" t="s">
        <v>1894</v>
      </c>
      <c r="C101" s="6" t="s">
        <v>2167</v>
      </c>
      <c r="D101" s="6" t="s">
        <v>2156</v>
      </c>
    </row>
    <row r="102">
      <c r="A102" s="6" t="s">
        <v>2168</v>
      </c>
      <c r="B102" s="6" t="s">
        <v>1897</v>
      </c>
      <c r="C102" s="6" t="s">
        <v>2169</v>
      </c>
      <c r="D102" s="6" t="s">
        <v>2170</v>
      </c>
    </row>
    <row r="103">
      <c r="A103" s="6" t="s">
        <v>2171</v>
      </c>
      <c r="B103" s="6" t="s">
        <v>1897</v>
      </c>
      <c r="C103" s="6" t="s">
        <v>2172</v>
      </c>
      <c r="D103" s="6" t="s">
        <v>2173</v>
      </c>
    </row>
    <row r="104">
      <c r="A104" s="6" t="s">
        <v>2174</v>
      </c>
      <c r="B104" s="6" t="s">
        <v>1897</v>
      </c>
      <c r="C104" s="6" t="s">
        <v>2175</v>
      </c>
      <c r="D104" s="6" t="s">
        <v>2176</v>
      </c>
    </row>
    <row r="105">
      <c r="A105" s="6" t="s">
        <v>2177</v>
      </c>
      <c r="B105" s="6" t="s">
        <v>1897</v>
      </c>
      <c r="C105" s="6" t="s">
        <v>2178</v>
      </c>
      <c r="D105" s="6" t="s">
        <v>2179</v>
      </c>
    </row>
    <row r="106">
      <c r="A106" s="6" t="s">
        <v>2180</v>
      </c>
      <c r="B106" s="6" t="s">
        <v>1897</v>
      </c>
      <c r="C106" s="6" t="s">
        <v>2181</v>
      </c>
      <c r="D106" s="6" t="s">
        <v>2182</v>
      </c>
    </row>
    <row r="107">
      <c r="A107" s="6" t="s">
        <v>2183</v>
      </c>
      <c r="B107" s="6" t="s">
        <v>1897</v>
      </c>
      <c r="C107" s="6" t="s">
        <v>2184</v>
      </c>
      <c r="D107" s="6" t="s">
        <v>2182</v>
      </c>
    </row>
    <row r="108">
      <c r="A108" s="6" t="s">
        <v>2185</v>
      </c>
      <c r="B108" s="6" t="s">
        <v>1900</v>
      </c>
      <c r="C108" s="6" t="s">
        <v>2186</v>
      </c>
      <c r="D108" s="7"/>
    </row>
    <row r="109">
      <c r="A109" s="6" t="s">
        <v>2187</v>
      </c>
      <c r="B109" s="6" t="s">
        <v>1900</v>
      </c>
      <c r="C109" s="6" t="s">
        <v>2188</v>
      </c>
      <c r="D109" s="7"/>
    </row>
    <row r="110">
      <c r="A110" s="6" t="s">
        <v>2189</v>
      </c>
      <c r="B110" s="6" t="s">
        <v>1900</v>
      </c>
      <c r="C110" s="6" t="s">
        <v>2190</v>
      </c>
      <c r="D110" s="7"/>
    </row>
    <row r="111">
      <c r="A111" s="6" t="s">
        <v>2191</v>
      </c>
      <c r="B111" s="6" t="s">
        <v>1900</v>
      </c>
      <c r="C111" s="6" t="s">
        <v>2192</v>
      </c>
      <c r="D111" s="7"/>
    </row>
    <row r="112">
      <c r="A112" s="6" t="s">
        <v>2193</v>
      </c>
      <c r="B112" s="6" t="s">
        <v>1900</v>
      </c>
      <c r="C112" s="6" t="s">
        <v>2194</v>
      </c>
      <c r="D112" s="7"/>
    </row>
    <row r="113">
      <c r="A113" s="6" t="s">
        <v>2195</v>
      </c>
      <c r="B113" s="6" t="s">
        <v>1900</v>
      </c>
      <c r="C113" s="6" t="s">
        <v>2196</v>
      </c>
      <c r="D113" s="7"/>
    </row>
    <row r="114">
      <c r="A114" s="6" t="s">
        <v>2197</v>
      </c>
      <c r="B114" s="6" t="s">
        <v>1900</v>
      </c>
      <c r="C114" s="6" t="s">
        <v>2198</v>
      </c>
      <c r="D114" s="7"/>
    </row>
    <row r="115">
      <c r="A115" s="6" t="s">
        <v>2199</v>
      </c>
      <c r="B115" s="6" t="s">
        <v>1900</v>
      </c>
      <c r="C115" s="6" t="s">
        <v>2200</v>
      </c>
      <c r="D115" s="7"/>
    </row>
    <row r="116">
      <c r="A116" s="6" t="s">
        <v>2201</v>
      </c>
      <c r="B116" s="6" t="s">
        <v>1916</v>
      </c>
      <c r="C116" s="6" t="s">
        <v>2202</v>
      </c>
      <c r="D116" s="7"/>
    </row>
    <row r="117">
      <c r="A117" s="6" t="s">
        <v>2203</v>
      </c>
      <c r="B117" s="6" t="s">
        <v>1916</v>
      </c>
      <c r="C117" s="6" t="s">
        <v>2204</v>
      </c>
      <c r="D117" s="7"/>
    </row>
    <row r="118">
      <c r="A118" s="6" t="s">
        <v>2205</v>
      </c>
      <c r="B118" s="6" t="s">
        <v>1916</v>
      </c>
      <c r="C118" s="6" t="s">
        <v>2206</v>
      </c>
      <c r="D118" s="7"/>
    </row>
    <row r="119">
      <c r="A119" s="6" t="s">
        <v>2207</v>
      </c>
      <c r="B119" s="6" t="s">
        <v>1916</v>
      </c>
      <c r="C119" s="6" t="s">
        <v>2208</v>
      </c>
      <c r="D119" s="7"/>
    </row>
    <row r="120">
      <c r="A120" s="6" t="s">
        <v>2209</v>
      </c>
      <c r="B120" s="6" t="s">
        <v>1916</v>
      </c>
      <c r="C120" s="6" t="s">
        <v>2210</v>
      </c>
      <c r="D120" s="7"/>
    </row>
    <row r="121">
      <c r="A121" s="6" t="s">
        <v>2211</v>
      </c>
      <c r="B121" s="6" t="s">
        <v>1916</v>
      </c>
      <c r="C121" s="6" t="s">
        <v>2212</v>
      </c>
      <c r="D121" s="7"/>
    </row>
    <row r="122">
      <c r="A122" s="6" t="s">
        <v>2213</v>
      </c>
      <c r="B122" s="6" t="s">
        <v>1916</v>
      </c>
      <c r="C122" s="6" t="s">
        <v>2214</v>
      </c>
      <c r="D122" s="7"/>
    </row>
    <row r="123">
      <c r="A123" s="6" t="s">
        <v>2215</v>
      </c>
      <c r="B123" s="6" t="s">
        <v>1916</v>
      </c>
      <c r="C123" s="6" t="s">
        <v>2216</v>
      </c>
      <c r="D123" s="7"/>
    </row>
    <row r="124">
      <c r="A124" s="6" t="s">
        <v>2217</v>
      </c>
      <c r="B124" s="6" t="s">
        <v>1916</v>
      </c>
      <c r="C124" s="6" t="s">
        <v>2218</v>
      </c>
      <c r="D124" s="7"/>
    </row>
    <row r="125">
      <c r="A125" s="6" t="s">
        <v>2219</v>
      </c>
      <c r="B125" s="6" t="s">
        <v>1913</v>
      </c>
      <c r="C125" s="6" t="s">
        <v>2220</v>
      </c>
      <c r="D125" s="6" t="s">
        <v>2221</v>
      </c>
    </row>
    <row r="126">
      <c r="A126" s="6" t="s">
        <v>2222</v>
      </c>
      <c r="B126" s="6" t="s">
        <v>1913</v>
      </c>
      <c r="C126" s="6" t="s">
        <v>2223</v>
      </c>
      <c r="D126" s="6" t="s">
        <v>2224</v>
      </c>
    </row>
    <row r="127">
      <c r="A127" s="6" t="s">
        <v>2225</v>
      </c>
      <c r="B127" s="6" t="s">
        <v>1910</v>
      </c>
      <c r="C127" s="6" t="s">
        <v>2226</v>
      </c>
      <c r="D127" s="7"/>
    </row>
    <row r="128">
      <c r="A128" s="6" t="s">
        <v>2227</v>
      </c>
      <c r="B128" s="6" t="s">
        <v>1910</v>
      </c>
      <c r="C128" s="6" t="s">
        <v>2228</v>
      </c>
      <c r="D128" s="7"/>
    </row>
    <row r="129">
      <c r="A129" s="6" t="s">
        <v>2229</v>
      </c>
      <c r="B129" s="6" t="s">
        <v>1903</v>
      </c>
      <c r="C129" s="6" t="s">
        <v>2230</v>
      </c>
      <c r="D129" s="6" t="s">
        <v>2231</v>
      </c>
    </row>
    <row r="130">
      <c r="A130" s="6" t="s">
        <v>2232</v>
      </c>
      <c r="B130" s="6" t="s">
        <v>1907</v>
      </c>
      <c r="C130" s="6" t="s">
        <v>2233</v>
      </c>
      <c r="D130" s="6" t="s">
        <v>2234</v>
      </c>
    </row>
    <row r="131">
      <c r="A131" s="6" t="s">
        <v>2235</v>
      </c>
      <c r="B131" s="6" t="s">
        <v>1913</v>
      </c>
      <c r="C131" s="6" t="s">
        <v>2236</v>
      </c>
      <c r="D131" s="6" t="s">
        <v>2237</v>
      </c>
    </row>
    <row r="132">
      <c r="A132" s="6" t="s">
        <v>2238</v>
      </c>
      <c r="B132" s="6" t="s">
        <v>1923</v>
      </c>
      <c r="C132" s="6" t="s">
        <v>2239</v>
      </c>
      <c r="D132" s="6" t="s">
        <v>2240</v>
      </c>
    </row>
    <row r="133">
      <c r="A133" s="6" t="s">
        <v>2241</v>
      </c>
      <c r="B133" s="6" t="s">
        <v>1923</v>
      </c>
      <c r="C133" s="6" t="s">
        <v>2242</v>
      </c>
      <c r="D133" s="7"/>
    </row>
    <row r="134">
      <c r="A134" s="7"/>
      <c r="B134" s="7"/>
      <c r="C134" s="7"/>
      <c r="D134" s="7"/>
    </row>
    <row r="135">
      <c r="A135" s="7"/>
      <c r="B135" s="7"/>
      <c r="C135" s="7"/>
      <c r="D135" s="7"/>
    </row>
    <row r="136">
      <c r="A136" s="7"/>
      <c r="B136" s="7"/>
      <c r="C136" s="7"/>
      <c r="D136" s="7"/>
    </row>
    <row r="137">
      <c r="A137" s="7"/>
      <c r="B137" s="7"/>
      <c r="C137" s="7"/>
      <c r="D137" s="7"/>
    </row>
    <row r="138">
      <c r="A138" s="7"/>
      <c r="B138" s="7"/>
      <c r="C138" s="7"/>
      <c r="D138" s="7"/>
    </row>
    <row r="139">
      <c r="A139" s="7"/>
      <c r="B139" s="7"/>
      <c r="C139" s="7"/>
      <c r="D139" s="7"/>
    </row>
    <row r="140">
      <c r="A140" s="7"/>
      <c r="B140" s="7"/>
      <c r="C140" s="7"/>
      <c r="D140" s="7"/>
    </row>
    <row r="141">
      <c r="A141" s="7"/>
      <c r="B141" s="7"/>
      <c r="C141" s="7"/>
      <c r="D141" s="7"/>
    </row>
    <row r="142">
      <c r="A142" s="7"/>
      <c r="B142" s="7"/>
      <c r="C142" s="7"/>
      <c r="D142" s="7"/>
    </row>
    <row r="143">
      <c r="A143" s="7"/>
      <c r="B143" s="7"/>
      <c r="C143" s="7"/>
      <c r="D143" s="7"/>
    </row>
    <row r="144">
      <c r="A144" s="7"/>
      <c r="B144" s="7"/>
      <c r="C144" s="7"/>
      <c r="D144" s="7"/>
    </row>
    <row r="145">
      <c r="A145" s="7"/>
      <c r="B145" s="7"/>
      <c r="C145" s="7"/>
      <c r="D145" s="7"/>
    </row>
    <row r="146">
      <c r="A146" s="7"/>
      <c r="B146" s="7"/>
      <c r="C146" s="7"/>
      <c r="D146" s="7"/>
    </row>
    <row r="147">
      <c r="A147" s="7"/>
      <c r="B147" s="7"/>
      <c r="C147" s="7"/>
      <c r="D147" s="7"/>
    </row>
    <row r="148">
      <c r="A148" s="7"/>
      <c r="B148" s="7"/>
      <c r="C148" s="7"/>
      <c r="D148" s="7"/>
    </row>
    <row r="149">
      <c r="A149" s="7"/>
      <c r="B149" s="7"/>
      <c r="C149" s="7"/>
      <c r="D149" s="7"/>
    </row>
    <row r="150">
      <c r="A150" s="7"/>
      <c r="B150" s="7"/>
      <c r="C150" s="7"/>
      <c r="D150" s="7"/>
    </row>
    <row r="151">
      <c r="A151" s="7"/>
      <c r="B151" s="7"/>
      <c r="C151" s="7"/>
      <c r="D151" s="7"/>
    </row>
    <row r="152">
      <c r="A152" s="7"/>
      <c r="B152" s="7"/>
      <c r="C152" s="7"/>
      <c r="D152" s="7"/>
    </row>
    <row r="153">
      <c r="A153" s="7"/>
      <c r="B153" s="7"/>
      <c r="C153" s="7"/>
      <c r="D153" s="7"/>
    </row>
    <row r="154">
      <c r="A154" s="7"/>
      <c r="B154" s="7"/>
      <c r="C154" s="7"/>
      <c r="D154" s="7"/>
    </row>
    <row r="155">
      <c r="A155" s="7"/>
      <c r="B155" s="7"/>
      <c r="C155" s="7"/>
      <c r="D155" s="7"/>
    </row>
    <row r="156">
      <c r="A156" s="7"/>
      <c r="B156" s="7"/>
      <c r="C156" s="7"/>
      <c r="D156" s="7"/>
    </row>
    <row r="157">
      <c r="A157" s="7"/>
      <c r="B157" s="7"/>
      <c r="C157" s="7"/>
      <c r="D157" s="7"/>
    </row>
    <row r="158">
      <c r="A158" s="7"/>
      <c r="B158" s="7"/>
      <c r="C158" s="7"/>
      <c r="D158" s="7"/>
    </row>
    <row r="159">
      <c r="A159" s="7"/>
      <c r="B159" s="7"/>
      <c r="C159" s="7"/>
      <c r="D159" s="7"/>
    </row>
    <row r="160">
      <c r="A160" s="7"/>
      <c r="B160" s="7"/>
      <c r="C160" s="7"/>
      <c r="D160" s="7"/>
    </row>
    <row r="161">
      <c r="A161" s="7"/>
      <c r="B161" s="7"/>
      <c r="C161" s="7"/>
      <c r="D161" s="7"/>
    </row>
    <row r="162">
      <c r="A162" s="7"/>
      <c r="B162" s="7"/>
      <c r="C162" s="7"/>
      <c r="D162" s="7"/>
    </row>
    <row r="163">
      <c r="A163" s="7"/>
      <c r="B163" s="7"/>
      <c r="C163" s="7"/>
      <c r="D163" s="7"/>
    </row>
    <row r="164">
      <c r="A164" s="7"/>
      <c r="B164" s="7"/>
      <c r="C164" s="7"/>
      <c r="D164" s="7"/>
    </row>
    <row r="165">
      <c r="A165" s="7"/>
      <c r="B165" s="7"/>
      <c r="C165" s="7"/>
      <c r="D165" s="7"/>
    </row>
    <row r="166">
      <c r="A166" s="7"/>
      <c r="B166" s="7"/>
      <c r="C166" s="7"/>
      <c r="D166" s="7"/>
    </row>
    <row r="167">
      <c r="A167" s="7"/>
      <c r="B167" s="7"/>
      <c r="C167" s="7"/>
      <c r="D167" s="7"/>
    </row>
    <row r="168">
      <c r="A168" s="7"/>
      <c r="B168" s="7"/>
      <c r="C168" s="7"/>
      <c r="D168" s="7"/>
    </row>
    <row r="169">
      <c r="A169" s="7"/>
      <c r="B169" s="7"/>
      <c r="C169" s="7"/>
      <c r="D169" s="7"/>
    </row>
    <row r="170">
      <c r="A170" s="7"/>
      <c r="B170" s="7"/>
      <c r="C170" s="7"/>
      <c r="D170" s="7"/>
    </row>
    <row r="171">
      <c r="A171" s="7"/>
      <c r="B171" s="7"/>
      <c r="C171" s="7"/>
      <c r="D171" s="7"/>
    </row>
    <row r="172">
      <c r="A172" s="7"/>
      <c r="B172" s="7"/>
      <c r="C172" s="7"/>
      <c r="D172" s="7"/>
    </row>
    <row r="173">
      <c r="A173" s="7"/>
      <c r="B173" s="7"/>
      <c r="C173" s="7"/>
      <c r="D173" s="7"/>
    </row>
    <row r="174">
      <c r="A174" s="7"/>
      <c r="B174" s="7"/>
      <c r="C174" s="7"/>
      <c r="D174" s="7"/>
    </row>
    <row r="175">
      <c r="A175" s="7"/>
      <c r="B175" s="7"/>
      <c r="C175" s="7"/>
      <c r="D175" s="7"/>
    </row>
    <row r="176">
      <c r="A176" s="7"/>
      <c r="B176" s="7"/>
      <c r="C176" s="7"/>
      <c r="D176" s="7"/>
    </row>
    <row r="177">
      <c r="A177" s="7"/>
      <c r="B177" s="7"/>
      <c r="C177" s="7"/>
      <c r="D177" s="7"/>
    </row>
    <row r="178">
      <c r="A178" s="7"/>
      <c r="B178" s="7"/>
      <c r="C178" s="7"/>
      <c r="D178" s="7"/>
    </row>
    <row r="179">
      <c r="A179" s="7"/>
      <c r="B179" s="7"/>
      <c r="C179" s="7"/>
      <c r="D179" s="7"/>
    </row>
    <row r="180">
      <c r="A180" s="7"/>
      <c r="B180" s="7"/>
      <c r="C180" s="7"/>
      <c r="D180" s="7"/>
    </row>
    <row r="181">
      <c r="A181" s="7"/>
      <c r="B181" s="7"/>
      <c r="C181" s="7"/>
      <c r="D181" s="7"/>
    </row>
    <row r="182">
      <c r="A182" s="7"/>
      <c r="B182" s="7"/>
      <c r="C182" s="7"/>
      <c r="D182" s="7"/>
    </row>
    <row r="183">
      <c r="A183" s="7"/>
      <c r="B183" s="7"/>
      <c r="C183" s="7"/>
      <c r="D183" s="7"/>
    </row>
    <row r="184">
      <c r="A184" s="7"/>
      <c r="B184" s="7"/>
      <c r="C184" s="7"/>
      <c r="D184" s="7"/>
    </row>
    <row r="185">
      <c r="A185" s="7"/>
      <c r="B185" s="7"/>
      <c r="C185" s="7"/>
      <c r="D185" s="7"/>
    </row>
    <row r="186">
      <c r="A186" s="7"/>
      <c r="B186" s="7"/>
      <c r="C186" s="7"/>
      <c r="D186" s="7"/>
    </row>
    <row r="187">
      <c r="A187" s="7"/>
      <c r="B187" s="7"/>
      <c r="C187" s="7"/>
      <c r="D187" s="7"/>
    </row>
    <row r="188">
      <c r="A188" s="7"/>
      <c r="B188" s="7"/>
      <c r="C188" s="7"/>
      <c r="D188" s="7"/>
    </row>
    <row r="189">
      <c r="A189" s="7"/>
      <c r="B189" s="7"/>
      <c r="C189" s="7"/>
      <c r="D189" s="7"/>
    </row>
    <row r="190">
      <c r="A190" s="7"/>
      <c r="B190" s="7"/>
      <c r="C190" s="7"/>
      <c r="D190" s="7"/>
    </row>
    <row r="191">
      <c r="A191" s="7"/>
      <c r="B191" s="7"/>
      <c r="C191" s="7"/>
      <c r="D191" s="7"/>
    </row>
    <row r="192">
      <c r="A192" s="7"/>
      <c r="B192" s="7"/>
      <c r="C192" s="7"/>
      <c r="D192" s="7"/>
    </row>
    <row r="193">
      <c r="A193" s="7"/>
      <c r="B193" s="7"/>
      <c r="C193" s="7"/>
      <c r="D193" s="7"/>
    </row>
    <row r="194">
      <c r="A194" s="7"/>
      <c r="B194" s="7"/>
      <c r="C194" s="7"/>
      <c r="D194" s="7"/>
    </row>
    <row r="195">
      <c r="A195" s="7"/>
      <c r="B195" s="7"/>
      <c r="C195" s="7"/>
      <c r="D195" s="7"/>
    </row>
    <row r="196">
      <c r="A196" s="7"/>
      <c r="B196" s="7"/>
      <c r="C196" s="7"/>
      <c r="D196" s="7"/>
    </row>
    <row r="197">
      <c r="A197" s="7"/>
      <c r="B197" s="7"/>
      <c r="C197" s="7"/>
      <c r="D197" s="7"/>
    </row>
    <row r="198">
      <c r="A198" s="7"/>
      <c r="B198" s="7"/>
      <c r="C198" s="7"/>
      <c r="D198" s="7"/>
    </row>
    <row r="199">
      <c r="A199" s="7"/>
      <c r="B199" s="7"/>
      <c r="C199" s="7"/>
      <c r="D199" s="7"/>
    </row>
    <row r="200">
      <c r="A200" s="7"/>
      <c r="B200" s="7"/>
      <c r="C200" s="7"/>
      <c r="D200" s="7"/>
    </row>
    <row r="201">
      <c r="A201" s="7"/>
      <c r="B201" s="7"/>
      <c r="C201" s="7"/>
      <c r="D201" s="7"/>
    </row>
    <row r="202">
      <c r="A202" s="7"/>
      <c r="B202" s="7"/>
      <c r="C202" s="7"/>
      <c r="D202" s="7"/>
    </row>
    <row r="203">
      <c r="A203" s="7"/>
      <c r="B203" s="7"/>
      <c r="C203" s="7"/>
      <c r="D203" s="7"/>
    </row>
    <row r="204">
      <c r="A204" s="7"/>
      <c r="B204" s="7"/>
      <c r="C204" s="7"/>
      <c r="D204" s="7"/>
    </row>
    <row r="205">
      <c r="A205" s="7"/>
      <c r="B205" s="7"/>
      <c r="C205" s="7"/>
      <c r="D205" s="7"/>
    </row>
    <row r="206">
      <c r="A206" s="7"/>
      <c r="B206" s="7"/>
      <c r="C206" s="7"/>
      <c r="D206" s="7"/>
    </row>
    <row r="207">
      <c r="A207" s="7"/>
      <c r="B207" s="7"/>
      <c r="C207" s="7"/>
      <c r="D207" s="7"/>
    </row>
    <row r="208">
      <c r="A208" s="7"/>
      <c r="B208" s="7"/>
      <c r="C208" s="7"/>
      <c r="D208" s="7"/>
    </row>
    <row r="209">
      <c r="A209" s="7"/>
      <c r="B209" s="7"/>
      <c r="C209" s="7"/>
      <c r="D209" s="7"/>
    </row>
    <row r="210">
      <c r="A210" s="7"/>
      <c r="B210" s="7"/>
      <c r="C210" s="7"/>
      <c r="D210" s="7"/>
    </row>
    <row r="211">
      <c r="A211" s="7"/>
      <c r="B211" s="7"/>
      <c r="C211" s="7"/>
      <c r="D211" s="7"/>
    </row>
    <row r="212">
      <c r="A212" s="7"/>
      <c r="B212" s="7"/>
      <c r="C212" s="7"/>
      <c r="D212" s="7"/>
    </row>
    <row r="213">
      <c r="A213" s="7"/>
      <c r="B213" s="7"/>
      <c r="C213" s="7"/>
      <c r="D213" s="7"/>
    </row>
    <row r="214">
      <c r="A214" s="7"/>
      <c r="B214" s="7"/>
      <c r="C214" s="7"/>
      <c r="D214" s="7"/>
    </row>
    <row r="215">
      <c r="A215" s="7"/>
      <c r="B215" s="7"/>
      <c r="C215" s="7"/>
      <c r="D215" s="7"/>
    </row>
    <row r="216">
      <c r="A216" s="7"/>
      <c r="B216" s="7"/>
      <c r="C216" s="7"/>
      <c r="D216" s="7"/>
    </row>
    <row r="217">
      <c r="A217" s="7"/>
      <c r="B217" s="7"/>
      <c r="C217" s="7"/>
      <c r="D217" s="7"/>
    </row>
    <row r="218">
      <c r="A218" s="7"/>
      <c r="B218" s="7"/>
      <c r="C218" s="7"/>
      <c r="D218" s="7"/>
    </row>
    <row r="219">
      <c r="A219" s="7"/>
      <c r="B219" s="7"/>
      <c r="C219" s="7"/>
      <c r="D219" s="7"/>
    </row>
    <row r="220">
      <c r="A220" s="7"/>
      <c r="B220" s="7"/>
      <c r="C220" s="7"/>
      <c r="D220" s="7"/>
    </row>
    <row r="221">
      <c r="A221" s="7"/>
      <c r="B221" s="7"/>
      <c r="C221" s="7"/>
      <c r="D221" s="7"/>
    </row>
    <row r="222">
      <c r="A222" s="7"/>
      <c r="B222" s="7"/>
      <c r="C222" s="7"/>
      <c r="D222" s="7"/>
    </row>
    <row r="223">
      <c r="A223" s="7"/>
      <c r="B223" s="7"/>
      <c r="C223" s="7"/>
      <c r="D223" s="7"/>
    </row>
    <row r="224">
      <c r="A224" s="7"/>
      <c r="B224" s="7"/>
      <c r="C224" s="7"/>
      <c r="D224" s="7"/>
    </row>
    <row r="225">
      <c r="A225" s="7"/>
      <c r="B225" s="7"/>
      <c r="C225" s="7"/>
      <c r="D225" s="7"/>
    </row>
    <row r="226">
      <c r="A226" s="7"/>
      <c r="B226" s="7"/>
      <c r="C226" s="7"/>
      <c r="D226" s="7"/>
    </row>
    <row r="227">
      <c r="A227" s="7"/>
      <c r="B227" s="7"/>
      <c r="C227" s="7"/>
      <c r="D227" s="7"/>
    </row>
    <row r="228">
      <c r="A228" s="7"/>
      <c r="B228" s="7"/>
      <c r="C228" s="7"/>
      <c r="D228" s="7"/>
    </row>
    <row r="229">
      <c r="A229" s="7"/>
      <c r="B229" s="7"/>
      <c r="C229" s="7"/>
      <c r="D229" s="7"/>
    </row>
    <row r="230">
      <c r="A230" s="7"/>
      <c r="B230" s="7"/>
      <c r="C230" s="7"/>
      <c r="D230" s="7"/>
    </row>
    <row r="231">
      <c r="A231" s="7"/>
      <c r="B231" s="7"/>
      <c r="C231" s="7"/>
      <c r="D231" s="7"/>
    </row>
    <row r="232">
      <c r="A232" s="7"/>
      <c r="B232" s="7"/>
      <c r="C232" s="7"/>
      <c r="D232" s="7"/>
    </row>
    <row r="233">
      <c r="A233" s="7"/>
      <c r="B233" s="7"/>
      <c r="C233" s="7"/>
      <c r="D233" s="7"/>
    </row>
    <row r="234">
      <c r="A234" s="7"/>
      <c r="B234" s="7"/>
      <c r="C234" s="7"/>
      <c r="D234" s="7"/>
    </row>
    <row r="235">
      <c r="A235" s="7"/>
      <c r="B235" s="7"/>
      <c r="C235" s="7"/>
      <c r="D235" s="7"/>
    </row>
    <row r="236">
      <c r="A236" s="7"/>
      <c r="B236" s="7"/>
      <c r="C236" s="7"/>
      <c r="D236" s="7"/>
    </row>
    <row r="237">
      <c r="A237" s="7"/>
      <c r="B237" s="7"/>
      <c r="C237" s="7"/>
      <c r="D237" s="7"/>
    </row>
    <row r="238">
      <c r="A238" s="7"/>
      <c r="B238" s="7"/>
      <c r="C238" s="7"/>
      <c r="D238" s="7"/>
    </row>
    <row r="239">
      <c r="A239" s="7"/>
      <c r="B239" s="7"/>
      <c r="C239" s="7"/>
      <c r="D239" s="7"/>
    </row>
    <row r="240">
      <c r="A240" s="7"/>
      <c r="B240" s="7"/>
      <c r="C240" s="7"/>
      <c r="D240" s="7"/>
    </row>
    <row r="241">
      <c r="A241" s="7"/>
      <c r="B241" s="7"/>
      <c r="C241" s="7"/>
      <c r="D241" s="7"/>
    </row>
    <row r="242">
      <c r="A242" s="7"/>
      <c r="B242" s="7"/>
      <c r="C242" s="7"/>
      <c r="D242" s="7"/>
    </row>
    <row r="243">
      <c r="A243" s="7"/>
      <c r="B243" s="7"/>
      <c r="C243" s="7"/>
      <c r="D243" s="7"/>
    </row>
    <row r="244">
      <c r="A244" s="7"/>
      <c r="B244" s="7"/>
      <c r="C244" s="7"/>
      <c r="D244" s="7"/>
    </row>
    <row r="245">
      <c r="A245" s="7"/>
      <c r="B245" s="7"/>
      <c r="C245" s="7"/>
      <c r="D245" s="7"/>
    </row>
    <row r="246">
      <c r="A246" s="7"/>
      <c r="B246" s="7"/>
      <c r="C246" s="7"/>
      <c r="D246" s="7"/>
    </row>
    <row r="247">
      <c r="A247" s="7"/>
      <c r="B247" s="7"/>
      <c r="C247" s="7"/>
      <c r="D247" s="7"/>
    </row>
    <row r="248">
      <c r="A248" s="7"/>
      <c r="B248" s="7"/>
      <c r="C248" s="7"/>
      <c r="D248" s="7"/>
    </row>
    <row r="249">
      <c r="A249" s="7"/>
      <c r="B249" s="7"/>
      <c r="C249" s="7"/>
      <c r="D249" s="7"/>
    </row>
    <row r="250">
      <c r="A250" s="7"/>
      <c r="B250" s="7"/>
      <c r="C250" s="7"/>
      <c r="D250" s="7"/>
    </row>
    <row r="251">
      <c r="A251" s="7"/>
      <c r="B251" s="7"/>
      <c r="C251" s="7"/>
      <c r="D251" s="7"/>
    </row>
    <row r="252">
      <c r="A252" s="7"/>
      <c r="B252" s="7"/>
      <c r="C252" s="7"/>
      <c r="D252" s="7"/>
    </row>
    <row r="253">
      <c r="A253" s="7"/>
      <c r="B253" s="7"/>
      <c r="C253" s="7"/>
      <c r="D253" s="7"/>
    </row>
    <row r="254">
      <c r="A254" s="7"/>
      <c r="B254" s="7"/>
      <c r="C254" s="7"/>
      <c r="D254" s="7"/>
    </row>
    <row r="255">
      <c r="A255" s="7"/>
      <c r="B255" s="7"/>
      <c r="C255" s="7"/>
      <c r="D255" s="7"/>
    </row>
    <row r="256">
      <c r="A256" s="7"/>
      <c r="B256" s="7"/>
      <c r="C256" s="7"/>
      <c r="D256" s="7"/>
    </row>
    <row r="257">
      <c r="A257" s="7"/>
      <c r="B257" s="7"/>
      <c r="C257" s="7"/>
      <c r="D257" s="7"/>
    </row>
    <row r="258">
      <c r="A258" s="7"/>
      <c r="B258" s="7"/>
      <c r="C258" s="7"/>
      <c r="D258" s="7"/>
    </row>
    <row r="259">
      <c r="A259" s="7"/>
      <c r="B259" s="7"/>
      <c r="C259" s="7"/>
      <c r="D259" s="7"/>
    </row>
    <row r="260">
      <c r="A260" s="7"/>
      <c r="B260" s="7"/>
      <c r="C260" s="7"/>
      <c r="D260" s="7"/>
    </row>
    <row r="261">
      <c r="A261" s="7"/>
      <c r="B261" s="7"/>
      <c r="C261" s="7"/>
      <c r="D261" s="7"/>
    </row>
    <row r="262">
      <c r="A262" s="7"/>
      <c r="B262" s="7"/>
      <c r="C262" s="7"/>
      <c r="D262" s="7"/>
    </row>
    <row r="263">
      <c r="A263" s="7"/>
      <c r="B263" s="7"/>
      <c r="C263" s="7"/>
      <c r="D263" s="7"/>
    </row>
    <row r="264">
      <c r="A264" s="7"/>
      <c r="B264" s="7"/>
      <c r="C264" s="7"/>
      <c r="D264" s="7"/>
    </row>
    <row r="265">
      <c r="A265" s="7"/>
      <c r="B265" s="7"/>
      <c r="C265" s="7"/>
      <c r="D265" s="7"/>
    </row>
    <row r="266">
      <c r="A266" s="7"/>
      <c r="B266" s="7"/>
      <c r="C266" s="7"/>
      <c r="D266" s="7"/>
    </row>
    <row r="267">
      <c r="A267" s="7"/>
      <c r="B267" s="7"/>
      <c r="C267" s="7"/>
      <c r="D267" s="7"/>
    </row>
    <row r="268">
      <c r="A268" s="7"/>
      <c r="B268" s="7"/>
      <c r="C268" s="7"/>
      <c r="D268" s="7"/>
    </row>
    <row r="269">
      <c r="A269" s="7"/>
      <c r="B269" s="7"/>
      <c r="C269" s="7"/>
      <c r="D269" s="7"/>
    </row>
    <row r="270">
      <c r="A270" s="7"/>
      <c r="B270" s="7"/>
      <c r="C270" s="7"/>
      <c r="D270" s="7"/>
    </row>
    <row r="271">
      <c r="A271" s="7"/>
      <c r="B271" s="7"/>
      <c r="C271" s="7"/>
      <c r="D271" s="7"/>
    </row>
    <row r="272">
      <c r="A272" s="7"/>
      <c r="B272" s="7"/>
      <c r="C272" s="7"/>
      <c r="D272" s="7"/>
    </row>
    <row r="273">
      <c r="A273" s="7"/>
      <c r="B273" s="7"/>
      <c r="C273" s="7"/>
      <c r="D273" s="7"/>
    </row>
    <row r="274">
      <c r="A274" s="7"/>
      <c r="B274" s="7"/>
      <c r="C274" s="7"/>
      <c r="D274" s="7"/>
    </row>
    <row r="275">
      <c r="A275" s="7"/>
      <c r="B275" s="7"/>
      <c r="C275" s="7"/>
      <c r="D275" s="7"/>
    </row>
    <row r="276">
      <c r="A276" s="7"/>
      <c r="B276" s="7"/>
      <c r="C276" s="7"/>
      <c r="D276" s="7"/>
    </row>
    <row r="277">
      <c r="A277" s="7"/>
      <c r="B277" s="7"/>
      <c r="C277" s="7"/>
      <c r="D277" s="7"/>
    </row>
    <row r="278">
      <c r="A278" s="7"/>
      <c r="B278" s="7"/>
      <c r="C278" s="7"/>
      <c r="D278" s="7"/>
    </row>
    <row r="279">
      <c r="A279" s="7"/>
      <c r="B279" s="7"/>
      <c r="C279" s="7"/>
      <c r="D279" s="7"/>
    </row>
    <row r="280">
      <c r="A280" s="7"/>
      <c r="B280" s="7"/>
      <c r="C280" s="7"/>
      <c r="D280" s="7"/>
    </row>
    <row r="281">
      <c r="A281" s="7"/>
      <c r="B281" s="7"/>
      <c r="C281" s="7"/>
      <c r="D281" s="7"/>
    </row>
    <row r="282">
      <c r="A282" s="7"/>
      <c r="B282" s="7"/>
      <c r="C282" s="7"/>
      <c r="D282" s="7"/>
    </row>
    <row r="283">
      <c r="A283" s="7"/>
      <c r="B283" s="7"/>
      <c r="C283" s="7"/>
      <c r="D283" s="7"/>
    </row>
    <row r="284">
      <c r="A284" s="7"/>
      <c r="B284" s="7"/>
      <c r="C284" s="7"/>
      <c r="D284" s="7"/>
    </row>
    <row r="285">
      <c r="A285" s="7"/>
      <c r="B285" s="7"/>
      <c r="C285" s="7"/>
      <c r="D285" s="7"/>
    </row>
    <row r="286">
      <c r="A286" s="7"/>
      <c r="B286" s="7"/>
      <c r="C286" s="7"/>
      <c r="D286" s="7"/>
    </row>
    <row r="287">
      <c r="A287" s="7"/>
      <c r="B287" s="7"/>
      <c r="C287" s="7"/>
      <c r="D287" s="7"/>
    </row>
    <row r="288">
      <c r="A288" s="7"/>
      <c r="B288" s="7"/>
      <c r="C288" s="7"/>
      <c r="D288" s="7"/>
    </row>
    <row r="289">
      <c r="A289" s="7"/>
      <c r="B289" s="7"/>
      <c r="C289" s="7"/>
      <c r="D289" s="7"/>
    </row>
    <row r="290">
      <c r="A290" s="7"/>
      <c r="B290" s="7"/>
      <c r="C290" s="7"/>
      <c r="D290" s="7"/>
    </row>
    <row r="291">
      <c r="A291" s="7"/>
      <c r="B291" s="7"/>
      <c r="C291" s="7"/>
      <c r="D291" s="7"/>
    </row>
    <row r="292">
      <c r="A292" s="7"/>
      <c r="B292" s="7"/>
      <c r="C292" s="7"/>
      <c r="D292" s="7"/>
    </row>
    <row r="293">
      <c r="A293" s="7"/>
      <c r="B293" s="7"/>
      <c r="C293" s="7"/>
      <c r="D293" s="7"/>
    </row>
    <row r="294">
      <c r="A294" s="7"/>
      <c r="B294" s="7"/>
      <c r="C294" s="7"/>
      <c r="D294" s="7"/>
    </row>
    <row r="295">
      <c r="A295" s="7"/>
      <c r="B295" s="7"/>
      <c r="C295" s="7"/>
      <c r="D295" s="7"/>
    </row>
    <row r="296">
      <c r="A296" s="7"/>
      <c r="B296" s="7"/>
      <c r="C296" s="7"/>
      <c r="D296" s="7"/>
    </row>
    <row r="297">
      <c r="A297" s="7"/>
      <c r="B297" s="7"/>
      <c r="C297" s="7"/>
      <c r="D297" s="7"/>
    </row>
    <row r="298">
      <c r="A298" s="7"/>
      <c r="B298" s="7"/>
      <c r="C298" s="7"/>
      <c r="D298" s="7"/>
    </row>
    <row r="299">
      <c r="A299" s="7"/>
      <c r="B299" s="7"/>
      <c r="C299" s="7"/>
      <c r="D299" s="7"/>
    </row>
    <row r="300">
      <c r="A300" s="7"/>
      <c r="B300" s="7"/>
      <c r="C300" s="7"/>
      <c r="D300" s="7"/>
    </row>
    <row r="301">
      <c r="A301" s="7"/>
      <c r="B301" s="7"/>
      <c r="C301" s="7"/>
      <c r="D301" s="7"/>
    </row>
    <row r="302">
      <c r="A302" s="7"/>
      <c r="B302" s="7"/>
      <c r="C302" s="7"/>
      <c r="D302" s="7"/>
    </row>
    <row r="303">
      <c r="A303" s="7"/>
      <c r="B303" s="7"/>
      <c r="C303" s="7"/>
      <c r="D303" s="7"/>
    </row>
    <row r="304">
      <c r="A304" s="7"/>
      <c r="B304" s="7"/>
      <c r="C304" s="7"/>
      <c r="D304" s="7"/>
    </row>
    <row r="305">
      <c r="A305" s="7"/>
      <c r="B305" s="7"/>
      <c r="C305" s="7"/>
      <c r="D305" s="7"/>
    </row>
    <row r="306">
      <c r="A306" s="7"/>
      <c r="B306" s="7"/>
      <c r="C306" s="7"/>
      <c r="D306" s="7"/>
    </row>
    <row r="307">
      <c r="A307" s="7"/>
      <c r="B307" s="7"/>
      <c r="C307" s="7"/>
      <c r="D307" s="7"/>
    </row>
    <row r="308">
      <c r="A308" s="7"/>
      <c r="B308" s="7"/>
      <c r="C308" s="7"/>
      <c r="D308" s="7"/>
    </row>
    <row r="309">
      <c r="A309" s="7"/>
      <c r="B309" s="7"/>
      <c r="C309" s="7"/>
      <c r="D309" s="7"/>
    </row>
    <row r="310">
      <c r="A310" s="7"/>
      <c r="B310" s="7"/>
      <c r="C310" s="7"/>
      <c r="D310" s="7"/>
    </row>
    <row r="311">
      <c r="A311" s="7"/>
      <c r="B311" s="7"/>
      <c r="C311" s="7"/>
      <c r="D311" s="7"/>
    </row>
    <row r="312">
      <c r="A312" s="7"/>
      <c r="B312" s="7"/>
      <c r="C312" s="7"/>
      <c r="D312" s="7"/>
    </row>
    <row r="313">
      <c r="A313" s="7"/>
      <c r="B313" s="7"/>
      <c r="C313" s="7"/>
      <c r="D313" s="7"/>
    </row>
    <row r="314">
      <c r="A314" s="7"/>
      <c r="B314" s="7"/>
      <c r="C314" s="7"/>
      <c r="D314" s="7"/>
    </row>
    <row r="315">
      <c r="A315" s="7"/>
      <c r="B315" s="7"/>
      <c r="C315" s="7"/>
      <c r="D315" s="7"/>
    </row>
    <row r="316">
      <c r="A316" s="7"/>
      <c r="B316" s="7"/>
      <c r="C316" s="7"/>
      <c r="D316" s="7"/>
    </row>
    <row r="317">
      <c r="A317" s="7"/>
      <c r="B317" s="7"/>
      <c r="C317" s="7"/>
      <c r="D317" s="7"/>
    </row>
    <row r="318">
      <c r="A318" s="7"/>
      <c r="B318" s="7"/>
      <c r="C318" s="7"/>
      <c r="D318" s="7"/>
    </row>
    <row r="319">
      <c r="A319" s="7"/>
      <c r="B319" s="7"/>
      <c r="C319" s="7"/>
      <c r="D319" s="7"/>
    </row>
    <row r="320">
      <c r="A320" s="7"/>
      <c r="B320" s="7"/>
      <c r="C320" s="7"/>
      <c r="D320" s="7"/>
    </row>
    <row r="321">
      <c r="A321" s="7"/>
      <c r="B321" s="7"/>
      <c r="C321" s="7"/>
      <c r="D321" s="7"/>
    </row>
    <row r="322">
      <c r="A322" s="7"/>
      <c r="B322" s="7"/>
      <c r="C322" s="7"/>
      <c r="D322" s="7"/>
    </row>
    <row r="323">
      <c r="A323" s="7"/>
      <c r="B323" s="7"/>
      <c r="C323" s="7"/>
      <c r="D323" s="7"/>
    </row>
    <row r="324">
      <c r="A324" s="7"/>
      <c r="B324" s="7"/>
      <c r="C324" s="7"/>
      <c r="D324" s="7"/>
    </row>
    <row r="325">
      <c r="A325" s="7"/>
      <c r="B325" s="7"/>
      <c r="C325" s="7"/>
      <c r="D325" s="7"/>
    </row>
    <row r="326">
      <c r="A326" s="7"/>
      <c r="B326" s="7"/>
      <c r="C326" s="7"/>
      <c r="D326" s="7"/>
    </row>
    <row r="327">
      <c r="A327" s="7"/>
      <c r="B327" s="7"/>
      <c r="C327" s="7"/>
      <c r="D327" s="7"/>
    </row>
    <row r="328">
      <c r="A328" s="7"/>
      <c r="B328" s="7"/>
      <c r="C328" s="7"/>
      <c r="D328" s="7"/>
    </row>
    <row r="329">
      <c r="A329" s="7"/>
      <c r="B329" s="7"/>
      <c r="C329" s="7"/>
      <c r="D329" s="7"/>
    </row>
    <row r="330">
      <c r="A330" s="7"/>
      <c r="B330" s="7"/>
      <c r="C330" s="7"/>
      <c r="D330" s="7"/>
    </row>
    <row r="331">
      <c r="A331" s="7"/>
      <c r="B331" s="7"/>
      <c r="C331" s="7"/>
      <c r="D331" s="7"/>
    </row>
    <row r="332">
      <c r="A332" s="7"/>
      <c r="B332" s="7"/>
      <c r="C332" s="7"/>
      <c r="D332" s="7"/>
    </row>
    <row r="333">
      <c r="A333" s="7"/>
      <c r="B333" s="7"/>
      <c r="C333" s="7"/>
      <c r="D333" s="7"/>
    </row>
    <row r="334">
      <c r="A334" s="7"/>
      <c r="B334" s="7"/>
      <c r="C334" s="7"/>
      <c r="D334" s="7"/>
    </row>
    <row r="335">
      <c r="A335" s="7"/>
      <c r="B335" s="7"/>
      <c r="C335" s="7"/>
      <c r="D335" s="7"/>
    </row>
    <row r="336">
      <c r="A336" s="7"/>
      <c r="B336" s="7"/>
      <c r="C336" s="7"/>
      <c r="D336" s="7"/>
    </row>
    <row r="337">
      <c r="A337" s="7"/>
      <c r="B337" s="7"/>
      <c r="C337" s="7"/>
      <c r="D337" s="7"/>
    </row>
    <row r="338">
      <c r="A338" s="7"/>
      <c r="B338" s="7"/>
      <c r="C338" s="7"/>
      <c r="D338" s="7"/>
    </row>
    <row r="339">
      <c r="A339" s="7"/>
      <c r="B339" s="7"/>
      <c r="C339" s="7"/>
      <c r="D339" s="7"/>
    </row>
    <row r="340">
      <c r="A340" s="7"/>
      <c r="B340" s="7"/>
      <c r="C340" s="7"/>
      <c r="D340" s="7"/>
    </row>
    <row r="341">
      <c r="A341" s="7"/>
      <c r="B341" s="7"/>
      <c r="C341" s="7"/>
      <c r="D341" s="7"/>
    </row>
    <row r="342">
      <c r="A342" s="7"/>
      <c r="B342" s="7"/>
      <c r="C342" s="7"/>
      <c r="D342" s="7"/>
    </row>
    <row r="343">
      <c r="A343" s="7"/>
      <c r="B343" s="7"/>
      <c r="C343" s="7"/>
      <c r="D343" s="7"/>
    </row>
    <row r="344">
      <c r="A344" s="7"/>
      <c r="B344" s="7"/>
      <c r="C344" s="7"/>
      <c r="D344" s="7"/>
    </row>
    <row r="345">
      <c r="A345" s="7"/>
      <c r="B345" s="7"/>
      <c r="C345" s="7"/>
      <c r="D345" s="7"/>
    </row>
    <row r="346">
      <c r="A346" s="7"/>
      <c r="B346" s="7"/>
      <c r="C346" s="7"/>
      <c r="D346" s="7"/>
    </row>
    <row r="347">
      <c r="A347" s="7"/>
      <c r="B347" s="7"/>
      <c r="C347" s="7"/>
      <c r="D347" s="7"/>
    </row>
    <row r="348">
      <c r="A348" s="7"/>
      <c r="B348" s="7"/>
      <c r="C348" s="7"/>
      <c r="D348" s="7"/>
    </row>
    <row r="349">
      <c r="A349" s="7"/>
      <c r="B349" s="7"/>
      <c r="C349" s="7"/>
      <c r="D349" s="7"/>
    </row>
    <row r="350">
      <c r="A350" s="7"/>
      <c r="B350" s="7"/>
      <c r="C350" s="7"/>
      <c r="D350" s="7"/>
    </row>
    <row r="351">
      <c r="A351" s="7"/>
      <c r="B351" s="7"/>
      <c r="C351" s="7"/>
      <c r="D351" s="7"/>
    </row>
    <row r="352">
      <c r="A352" s="7"/>
      <c r="B352" s="7"/>
      <c r="C352" s="7"/>
      <c r="D352" s="7"/>
    </row>
    <row r="353">
      <c r="A353" s="7"/>
      <c r="B353" s="7"/>
      <c r="C353" s="7"/>
      <c r="D353" s="7"/>
    </row>
    <row r="354">
      <c r="A354" s="7"/>
      <c r="B354" s="7"/>
      <c r="C354" s="7"/>
      <c r="D354" s="7"/>
    </row>
    <row r="355">
      <c r="A355" s="7"/>
      <c r="B355" s="7"/>
      <c r="C355" s="7"/>
      <c r="D355" s="7"/>
    </row>
    <row r="356">
      <c r="A356" s="7"/>
      <c r="B356" s="7"/>
      <c r="C356" s="7"/>
      <c r="D356" s="7"/>
    </row>
    <row r="357">
      <c r="A357" s="7"/>
      <c r="B357" s="7"/>
      <c r="C357" s="7"/>
      <c r="D357" s="7"/>
    </row>
    <row r="358">
      <c r="A358" s="7"/>
      <c r="B358" s="7"/>
      <c r="C358" s="7"/>
      <c r="D358" s="7"/>
    </row>
    <row r="359">
      <c r="A359" s="7"/>
      <c r="B359" s="7"/>
      <c r="C359" s="7"/>
      <c r="D359" s="7"/>
    </row>
    <row r="360">
      <c r="A360" s="7"/>
      <c r="B360" s="7"/>
      <c r="C360" s="7"/>
      <c r="D360" s="7"/>
    </row>
    <row r="361">
      <c r="A361" s="7"/>
      <c r="B361" s="7"/>
      <c r="C361" s="7"/>
      <c r="D361" s="7"/>
    </row>
    <row r="362">
      <c r="A362" s="7"/>
      <c r="B362" s="7"/>
      <c r="C362" s="7"/>
      <c r="D362" s="7"/>
    </row>
    <row r="363">
      <c r="A363" s="7"/>
      <c r="B363" s="7"/>
      <c r="C363" s="7"/>
      <c r="D363" s="7"/>
    </row>
    <row r="364">
      <c r="A364" s="7"/>
      <c r="B364" s="7"/>
      <c r="C364" s="7"/>
      <c r="D364" s="7"/>
    </row>
    <row r="365">
      <c r="A365" s="7"/>
      <c r="B365" s="7"/>
      <c r="C365" s="7"/>
      <c r="D365" s="7"/>
    </row>
    <row r="366">
      <c r="A366" s="7"/>
      <c r="B366" s="7"/>
      <c r="C366" s="7"/>
      <c r="D366" s="7"/>
    </row>
    <row r="367">
      <c r="A367" s="7"/>
      <c r="B367" s="7"/>
      <c r="C367" s="7"/>
      <c r="D367" s="7"/>
    </row>
    <row r="368">
      <c r="A368" s="7"/>
      <c r="B368" s="7"/>
      <c r="C368" s="7"/>
      <c r="D368" s="7"/>
    </row>
    <row r="369">
      <c r="A369" s="7"/>
      <c r="B369" s="7"/>
      <c r="C369" s="7"/>
      <c r="D369" s="7"/>
    </row>
    <row r="370">
      <c r="A370" s="7"/>
      <c r="B370" s="7"/>
      <c r="C370" s="7"/>
      <c r="D370" s="7"/>
    </row>
    <row r="371">
      <c r="A371" s="7"/>
      <c r="B371" s="7"/>
      <c r="C371" s="7"/>
      <c r="D371" s="7"/>
    </row>
    <row r="372">
      <c r="A372" s="7"/>
      <c r="B372" s="7"/>
      <c r="C372" s="7"/>
      <c r="D372" s="7"/>
    </row>
    <row r="373">
      <c r="A373" s="7"/>
      <c r="B373" s="7"/>
      <c r="C373" s="7"/>
      <c r="D373" s="7"/>
    </row>
    <row r="374">
      <c r="A374" s="7"/>
      <c r="B374" s="7"/>
      <c r="C374" s="7"/>
      <c r="D374" s="7"/>
    </row>
    <row r="375">
      <c r="A375" s="7"/>
      <c r="B375" s="7"/>
      <c r="C375" s="7"/>
      <c r="D375" s="7"/>
    </row>
    <row r="376">
      <c r="A376" s="7"/>
      <c r="B376" s="7"/>
      <c r="C376" s="7"/>
      <c r="D376" s="7"/>
    </row>
    <row r="377">
      <c r="A377" s="7"/>
      <c r="B377" s="7"/>
      <c r="C377" s="7"/>
      <c r="D377" s="7"/>
    </row>
    <row r="378">
      <c r="A378" s="7"/>
      <c r="B378" s="7"/>
      <c r="C378" s="7"/>
      <c r="D378" s="7"/>
    </row>
    <row r="379">
      <c r="A379" s="7"/>
      <c r="B379" s="7"/>
      <c r="C379" s="7"/>
      <c r="D379" s="7"/>
    </row>
    <row r="380">
      <c r="A380" s="7"/>
      <c r="B380" s="7"/>
      <c r="C380" s="7"/>
      <c r="D380" s="7"/>
    </row>
    <row r="381">
      <c r="A381" s="7"/>
      <c r="B381" s="7"/>
      <c r="C381" s="7"/>
      <c r="D381" s="7"/>
    </row>
    <row r="382">
      <c r="A382" s="7"/>
      <c r="B382" s="7"/>
      <c r="C382" s="7"/>
      <c r="D382" s="7"/>
    </row>
    <row r="383">
      <c r="A383" s="7"/>
      <c r="B383" s="7"/>
      <c r="C383" s="7"/>
      <c r="D383" s="7"/>
    </row>
    <row r="384">
      <c r="A384" s="7"/>
      <c r="B384" s="7"/>
      <c r="C384" s="7"/>
      <c r="D384" s="7"/>
    </row>
    <row r="385">
      <c r="A385" s="7"/>
      <c r="B385" s="7"/>
      <c r="C385" s="7"/>
      <c r="D385" s="7"/>
    </row>
    <row r="386">
      <c r="A386" s="7"/>
      <c r="B386" s="7"/>
      <c r="C386" s="7"/>
      <c r="D386" s="7"/>
    </row>
    <row r="387">
      <c r="A387" s="7"/>
      <c r="B387" s="7"/>
      <c r="C387" s="7"/>
      <c r="D387" s="7"/>
    </row>
    <row r="388">
      <c r="A388" s="7"/>
      <c r="B388" s="7"/>
      <c r="C388" s="7"/>
      <c r="D388" s="7"/>
    </row>
    <row r="389">
      <c r="A389" s="7"/>
      <c r="B389" s="7"/>
      <c r="C389" s="7"/>
      <c r="D389" s="7"/>
    </row>
    <row r="390">
      <c r="A390" s="7"/>
      <c r="B390" s="7"/>
      <c r="C390" s="7"/>
      <c r="D390" s="7"/>
    </row>
    <row r="391">
      <c r="A391" s="7"/>
      <c r="B391" s="7"/>
      <c r="C391" s="7"/>
      <c r="D391" s="7"/>
    </row>
    <row r="392">
      <c r="A392" s="7"/>
      <c r="B392" s="7"/>
      <c r="C392" s="7"/>
      <c r="D392" s="7"/>
    </row>
    <row r="393">
      <c r="A393" s="7"/>
      <c r="B393" s="7"/>
      <c r="C393" s="7"/>
      <c r="D393" s="7"/>
    </row>
    <row r="394">
      <c r="A394" s="7"/>
      <c r="B394" s="7"/>
      <c r="C394" s="7"/>
      <c r="D394" s="7"/>
    </row>
    <row r="395">
      <c r="A395" s="7"/>
      <c r="B395" s="7"/>
      <c r="C395" s="7"/>
      <c r="D395" s="7"/>
    </row>
    <row r="396">
      <c r="A396" s="7"/>
      <c r="B396" s="7"/>
      <c r="C396" s="7"/>
      <c r="D396" s="7"/>
    </row>
    <row r="397">
      <c r="A397" s="7"/>
      <c r="B397" s="7"/>
      <c r="C397" s="7"/>
      <c r="D397" s="7"/>
    </row>
    <row r="398">
      <c r="A398" s="7"/>
      <c r="B398" s="7"/>
      <c r="C398" s="7"/>
      <c r="D398" s="7"/>
    </row>
    <row r="399">
      <c r="A399" s="7"/>
      <c r="B399" s="7"/>
      <c r="C399" s="7"/>
      <c r="D399" s="7"/>
    </row>
    <row r="400">
      <c r="A400" s="7"/>
      <c r="B400" s="7"/>
      <c r="C400" s="7"/>
      <c r="D400" s="7"/>
    </row>
    <row r="401">
      <c r="A401" s="7"/>
      <c r="B401" s="7"/>
      <c r="C401" s="7"/>
      <c r="D401" s="7"/>
    </row>
    <row r="402">
      <c r="A402" s="7"/>
      <c r="B402" s="7"/>
      <c r="C402" s="7"/>
      <c r="D402" s="7"/>
    </row>
    <row r="403">
      <c r="A403" s="7"/>
      <c r="B403" s="7"/>
      <c r="C403" s="7"/>
      <c r="D403" s="7"/>
    </row>
    <row r="404">
      <c r="A404" s="7"/>
      <c r="B404" s="7"/>
      <c r="C404" s="7"/>
      <c r="D404" s="7"/>
    </row>
    <row r="405">
      <c r="A405" s="7"/>
      <c r="B405" s="7"/>
      <c r="C405" s="7"/>
      <c r="D405" s="7"/>
    </row>
    <row r="406">
      <c r="A406" s="7"/>
      <c r="B406" s="7"/>
      <c r="C406" s="7"/>
      <c r="D406" s="7"/>
    </row>
    <row r="407">
      <c r="A407" s="7"/>
      <c r="B407" s="7"/>
      <c r="C407" s="7"/>
      <c r="D407" s="7"/>
    </row>
    <row r="408">
      <c r="A408" s="7"/>
      <c r="B408" s="7"/>
      <c r="C408" s="7"/>
      <c r="D408" s="7"/>
    </row>
    <row r="409">
      <c r="A409" s="7"/>
      <c r="B409" s="7"/>
      <c r="C409" s="7"/>
      <c r="D409" s="7"/>
    </row>
    <row r="410">
      <c r="A410" s="7"/>
      <c r="B410" s="7"/>
      <c r="C410" s="7"/>
      <c r="D410" s="7"/>
    </row>
    <row r="411">
      <c r="A411" s="7"/>
      <c r="B411" s="7"/>
      <c r="C411" s="7"/>
      <c r="D411" s="7"/>
    </row>
    <row r="412">
      <c r="A412" s="7"/>
      <c r="B412" s="7"/>
      <c r="C412" s="7"/>
      <c r="D412" s="7"/>
    </row>
    <row r="413">
      <c r="A413" s="7"/>
      <c r="B413" s="7"/>
      <c r="C413" s="7"/>
      <c r="D413" s="7"/>
    </row>
    <row r="414">
      <c r="A414" s="7"/>
      <c r="B414" s="7"/>
      <c r="C414" s="7"/>
      <c r="D414" s="7"/>
    </row>
    <row r="415">
      <c r="A415" s="7"/>
      <c r="B415" s="7"/>
      <c r="C415" s="7"/>
      <c r="D415" s="7"/>
    </row>
    <row r="416">
      <c r="A416" s="7"/>
      <c r="B416" s="7"/>
      <c r="C416" s="7"/>
      <c r="D416" s="7"/>
    </row>
    <row r="417">
      <c r="A417" s="7"/>
      <c r="B417" s="7"/>
      <c r="C417" s="7"/>
      <c r="D417" s="7"/>
    </row>
    <row r="418">
      <c r="A418" s="7"/>
      <c r="B418" s="7"/>
      <c r="C418" s="7"/>
      <c r="D418" s="7"/>
    </row>
    <row r="419">
      <c r="A419" s="7"/>
      <c r="B419" s="7"/>
      <c r="C419" s="7"/>
      <c r="D419" s="7"/>
    </row>
    <row r="420">
      <c r="A420" s="7"/>
      <c r="B420" s="7"/>
      <c r="C420" s="7"/>
      <c r="D420" s="7"/>
    </row>
    <row r="421">
      <c r="A421" s="7"/>
      <c r="B421" s="7"/>
      <c r="C421" s="7"/>
      <c r="D421" s="7"/>
    </row>
    <row r="422">
      <c r="A422" s="7"/>
      <c r="B422" s="7"/>
      <c r="C422" s="7"/>
      <c r="D422" s="7"/>
    </row>
    <row r="423">
      <c r="A423" s="7"/>
      <c r="B423" s="7"/>
      <c r="C423" s="7"/>
      <c r="D423" s="7"/>
    </row>
    <row r="424">
      <c r="A424" s="7"/>
      <c r="B424" s="7"/>
      <c r="C424" s="7"/>
      <c r="D424" s="7"/>
    </row>
    <row r="425">
      <c r="A425" s="7"/>
      <c r="B425" s="7"/>
      <c r="C425" s="7"/>
      <c r="D425" s="7"/>
    </row>
    <row r="426">
      <c r="A426" s="7"/>
      <c r="B426" s="7"/>
      <c r="C426" s="7"/>
      <c r="D426" s="7"/>
    </row>
    <row r="427">
      <c r="A427" s="7"/>
      <c r="B427" s="7"/>
      <c r="C427" s="7"/>
      <c r="D427" s="7"/>
    </row>
    <row r="428">
      <c r="A428" s="7"/>
      <c r="B428" s="7"/>
      <c r="C428" s="7"/>
      <c r="D428" s="7"/>
    </row>
    <row r="429">
      <c r="A429" s="7"/>
      <c r="B429" s="7"/>
      <c r="C429" s="7"/>
      <c r="D429" s="7"/>
    </row>
    <row r="430">
      <c r="A430" s="7"/>
      <c r="B430" s="7"/>
      <c r="C430" s="7"/>
      <c r="D430" s="7"/>
    </row>
    <row r="431">
      <c r="A431" s="7"/>
      <c r="B431" s="7"/>
      <c r="C431" s="7"/>
      <c r="D431" s="7"/>
    </row>
    <row r="432">
      <c r="A432" s="7"/>
      <c r="B432" s="7"/>
      <c r="C432" s="7"/>
      <c r="D432" s="7"/>
    </row>
    <row r="433">
      <c r="A433" s="7"/>
      <c r="B433" s="7"/>
      <c r="C433" s="7"/>
      <c r="D433" s="7"/>
    </row>
    <row r="434">
      <c r="A434" s="7"/>
      <c r="B434" s="7"/>
      <c r="C434" s="7"/>
      <c r="D434" s="7"/>
    </row>
    <row r="435">
      <c r="A435" s="7"/>
      <c r="B435" s="7"/>
      <c r="C435" s="7"/>
      <c r="D435" s="7"/>
    </row>
    <row r="436">
      <c r="A436" s="7"/>
      <c r="B436" s="7"/>
      <c r="C436" s="7"/>
      <c r="D436" s="7"/>
    </row>
    <row r="437">
      <c r="A437" s="7"/>
      <c r="B437" s="7"/>
      <c r="C437" s="7"/>
      <c r="D437" s="7"/>
    </row>
    <row r="438">
      <c r="A438" s="7"/>
      <c r="B438" s="7"/>
      <c r="C438" s="7"/>
      <c r="D438" s="7"/>
    </row>
    <row r="439">
      <c r="A439" s="7"/>
      <c r="B439" s="7"/>
      <c r="C439" s="7"/>
      <c r="D439" s="7"/>
    </row>
    <row r="440">
      <c r="A440" s="7"/>
      <c r="B440" s="7"/>
      <c r="C440" s="7"/>
      <c r="D440" s="7"/>
    </row>
    <row r="441">
      <c r="A441" s="7"/>
      <c r="B441" s="7"/>
      <c r="C441" s="7"/>
      <c r="D441" s="7"/>
    </row>
    <row r="442">
      <c r="A442" s="7"/>
      <c r="B442" s="7"/>
      <c r="C442" s="7"/>
      <c r="D442" s="7"/>
    </row>
    <row r="443">
      <c r="A443" s="7"/>
      <c r="B443" s="7"/>
      <c r="C443" s="7"/>
      <c r="D443" s="7"/>
    </row>
    <row r="444">
      <c r="A444" s="7"/>
      <c r="B444" s="7"/>
      <c r="C444" s="7"/>
      <c r="D444" s="7"/>
    </row>
    <row r="445">
      <c r="A445" s="7"/>
      <c r="B445" s="7"/>
      <c r="C445" s="7"/>
      <c r="D445" s="7"/>
    </row>
    <row r="446">
      <c r="A446" s="7"/>
      <c r="B446" s="7"/>
      <c r="C446" s="7"/>
      <c r="D446" s="7"/>
    </row>
    <row r="447">
      <c r="A447" s="7"/>
      <c r="B447" s="7"/>
      <c r="C447" s="7"/>
      <c r="D447" s="7"/>
    </row>
    <row r="448">
      <c r="A448" s="7"/>
      <c r="B448" s="7"/>
      <c r="C448" s="7"/>
      <c r="D448" s="7"/>
    </row>
    <row r="449">
      <c r="A449" s="7"/>
      <c r="B449" s="7"/>
      <c r="C449" s="7"/>
      <c r="D449" s="7"/>
    </row>
    <row r="450">
      <c r="A450" s="7"/>
      <c r="B450" s="7"/>
      <c r="C450" s="7"/>
      <c r="D450" s="7"/>
    </row>
    <row r="451">
      <c r="A451" s="7"/>
      <c r="B451" s="7"/>
      <c r="C451" s="7"/>
      <c r="D451" s="7"/>
    </row>
    <row r="452">
      <c r="A452" s="7"/>
      <c r="B452" s="7"/>
      <c r="C452" s="7"/>
      <c r="D452" s="7"/>
    </row>
    <row r="453">
      <c r="A453" s="7"/>
      <c r="B453" s="7"/>
      <c r="C453" s="7"/>
      <c r="D453" s="7"/>
    </row>
    <row r="454">
      <c r="A454" s="7"/>
      <c r="B454" s="7"/>
      <c r="C454" s="7"/>
      <c r="D454" s="7"/>
    </row>
    <row r="455">
      <c r="A455" s="7"/>
      <c r="B455" s="7"/>
      <c r="C455" s="7"/>
      <c r="D455" s="7"/>
    </row>
    <row r="456">
      <c r="A456" s="7"/>
      <c r="B456" s="7"/>
      <c r="C456" s="7"/>
      <c r="D456" s="7"/>
    </row>
    <row r="457">
      <c r="A457" s="7"/>
      <c r="B457" s="7"/>
      <c r="C457" s="7"/>
      <c r="D457" s="7"/>
    </row>
    <row r="458">
      <c r="A458" s="7"/>
      <c r="B458" s="7"/>
      <c r="C458" s="7"/>
      <c r="D458" s="7"/>
    </row>
    <row r="459">
      <c r="A459" s="7"/>
      <c r="B459" s="7"/>
      <c r="C459" s="7"/>
      <c r="D459" s="7"/>
    </row>
    <row r="460">
      <c r="A460" s="7"/>
      <c r="B460" s="7"/>
      <c r="C460" s="7"/>
      <c r="D460" s="7"/>
    </row>
    <row r="461">
      <c r="A461" s="7"/>
      <c r="B461" s="7"/>
      <c r="C461" s="7"/>
      <c r="D461" s="7"/>
    </row>
    <row r="462">
      <c r="A462" s="7"/>
      <c r="B462" s="7"/>
      <c r="C462" s="7"/>
      <c r="D462" s="7"/>
    </row>
    <row r="463">
      <c r="A463" s="7"/>
      <c r="B463" s="7"/>
      <c r="C463" s="7"/>
      <c r="D463" s="7"/>
    </row>
    <row r="464">
      <c r="A464" s="7"/>
      <c r="B464" s="7"/>
      <c r="C464" s="7"/>
      <c r="D464" s="7"/>
    </row>
    <row r="465">
      <c r="A465" s="7"/>
      <c r="B465" s="7"/>
      <c r="C465" s="7"/>
      <c r="D465" s="7"/>
    </row>
    <row r="466">
      <c r="A466" s="7"/>
      <c r="B466" s="7"/>
      <c r="C466" s="7"/>
      <c r="D466" s="7"/>
    </row>
    <row r="467">
      <c r="A467" s="7"/>
      <c r="B467" s="7"/>
      <c r="C467" s="7"/>
      <c r="D467" s="7"/>
    </row>
    <row r="468">
      <c r="A468" s="7"/>
      <c r="B468" s="7"/>
      <c r="C468" s="7"/>
      <c r="D468" s="7"/>
    </row>
    <row r="469">
      <c r="A469" s="7"/>
      <c r="B469" s="7"/>
      <c r="C469" s="7"/>
      <c r="D469" s="7"/>
    </row>
    <row r="470">
      <c r="A470" s="7"/>
      <c r="B470" s="7"/>
      <c r="C470" s="7"/>
      <c r="D470" s="7"/>
    </row>
    <row r="471">
      <c r="A471" s="7"/>
      <c r="B471" s="7"/>
      <c r="C471" s="7"/>
      <c r="D471" s="7"/>
    </row>
    <row r="472">
      <c r="A472" s="7"/>
      <c r="B472" s="7"/>
      <c r="C472" s="7"/>
      <c r="D472" s="7"/>
    </row>
    <row r="473">
      <c r="A473" s="7"/>
      <c r="B473" s="7"/>
      <c r="C473" s="7"/>
      <c r="D473" s="7"/>
    </row>
    <row r="474">
      <c r="A474" s="7"/>
      <c r="B474" s="7"/>
      <c r="C474" s="7"/>
      <c r="D474" s="7"/>
    </row>
    <row r="475">
      <c r="A475" s="7"/>
      <c r="B475" s="7"/>
      <c r="C475" s="7"/>
      <c r="D475" s="7"/>
    </row>
    <row r="476">
      <c r="A476" s="7"/>
      <c r="B476" s="7"/>
      <c r="C476" s="7"/>
      <c r="D476" s="7"/>
    </row>
    <row r="477">
      <c r="A477" s="7"/>
      <c r="B477" s="7"/>
      <c r="C477" s="7"/>
      <c r="D477" s="7"/>
    </row>
    <row r="478">
      <c r="A478" s="7"/>
      <c r="B478" s="7"/>
      <c r="C478" s="7"/>
      <c r="D478" s="7"/>
    </row>
    <row r="479">
      <c r="A479" s="7"/>
      <c r="B479" s="7"/>
      <c r="C479" s="7"/>
      <c r="D479" s="7"/>
    </row>
    <row r="480">
      <c r="A480" s="7"/>
      <c r="B480" s="7"/>
      <c r="C480" s="7"/>
      <c r="D480" s="7"/>
    </row>
    <row r="481">
      <c r="A481" s="7"/>
      <c r="B481" s="7"/>
      <c r="C481" s="7"/>
      <c r="D481" s="7"/>
    </row>
    <row r="482">
      <c r="A482" s="7"/>
      <c r="B482" s="7"/>
      <c r="C482" s="7"/>
      <c r="D482" s="7"/>
    </row>
    <row r="483">
      <c r="A483" s="7"/>
      <c r="B483" s="7"/>
      <c r="C483" s="7"/>
      <c r="D483" s="7"/>
    </row>
    <row r="484">
      <c r="A484" s="7"/>
      <c r="B484" s="7"/>
      <c r="C484" s="7"/>
      <c r="D484" s="7"/>
    </row>
    <row r="485">
      <c r="A485" s="7"/>
      <c r="B485" s="7"/>
      <c r="C485" s="7"/>
      <c r="D485" s="7"/>
    </row>
    <row r="486">
      <c r="A486" s="7"/>
      <c r="B486" s="7"/>
      <c r="C486" s="7"/>
      <c r="D486" s="7"/>
    </row>
    <row r="487">
      <c r="A487" s="7"/>
      <c r="B487" s="7"/>
      <c r="C487" s="7"/>
      <c r="D487" s="7"/>
    </row>
    <row r="488">
      <c r="A488" s="7"/>
      <c r="B488" s="7"/>
      <c r="C488" s="7"/>
      <c r="D488" s="7"/>
    </row>
    <row r="489">
      <c r="A489" s="7"/>
      <c r="B489" s="7"/>
      <c r="C489" s="7"/>
      <c r="D489" s="7"/>
    </row>
    <row r="490">
      <c r="A490" s="7"/>
      <c r="B490" s="7"/>
      <c r="C490" s="7"/>
      <c r="D490" s="7"/>
    </row>
    <row r="491">
      <c r="A491" s="7"/>
      <c r="B491" s="7"/>
      <c r="C491" s="7"/>
      <c r="D491" s="7"/>
    </row>
    <row r="492">
      <c r="A492" s="7"/>
      <c r="B492" s="7"/>
      <c r="C492" s="7"/>
      <c r="D492" s="7"/>
    </row>
    <row r="493">
      <c r="A493" s="7"/>
      <c r="B493" s="7"/>
      <c r="C493" s="7"/>
      <c r="D493" s="7"/>
    </row>
    <row r="494">
      <c r="A494" s="7"/>
      <c r="B494" s="7"/>
      <c r="C494" s="7"/>
      <c r="D494" s="7"/>
    </row>
    <row r="495">
      <c r="A495" s="7"/>
      <c r="B495" s="7"/>
      <c r="C495" s="7"/>
      <c r="D495" s="7"/>
    </row>
    <row r="496">
      <c r="A496" s="7"/>
      <c r="B496" s="7"/>
      <c r="C496" s="7"/>
      <c r="D496" s="7"/>
    </row>
    <row r="497">
      <c r="A497" s="7"/>
      <c r="B497" s="7"/>
      <c r="C497" s="7"/>
      <c r="D497" s="7"/>
    </row>
    <row r="498">
      <c r="A498" s="7"/>
      <c r="B498" s="7"/>
      <c r="C498" s="7"/>
      <c r="D498" s="7"/>
    </row>
    <row r="499">
      <c r="A499" s="7"/>
      <c r="B499" s="7"/>
      <c r="C499" s="7"/>
      <c r="D499" s="7"/>
    </row>
    <row r="500">
      <c r="A500" s="7"/>
      <c r="B500" s="7"/>
      <c r="C500" s="7"/>
      <c r="D500" s="7"/>
    </row>
    <row r="501">
      <c r="A501" s="7"/>
      <c r="B501" s="7"/>
      <c r="C501" s="7"/>
      <c r="D501" s="7"/>
    </row>
    <row r="502">
      <c r="A502" s="7"/>
      <c r="B502" s="7"/>
      <c r="C502" s="7"/>
      <c r="D502" s="7"/>
    </row>
    <row r="503">
      <c r="A503" s="7"/>
      <c r="B503" s="7"/>
      <c r="C503" s="7"/>
      <c r="D503" s="7"/>
    </row>
    <row r="504">
      <c r="A504" s="7"/>
      <c r="B504" s="7"/>
      <c r="C504" s="7"/>
      <c r="D504" s="7"/>
    </row>
    <row r="505">
      <c r="A505" s="7"/>
      <c r="B505" s="7"/>
      <c r="C505" s="7"/>
      <c r="D505" s="7"/>
    </row>
    <row r="506">
      <c r="A506" s="7"/>
      <c r="B506" s="7"/>
      <c r="C506" s="7"/>
      <c r="D506" s="7"/>
    </row>
    <row r="507">
      <c r="A507" s="7"/>
      <c r="B507" s="7"/>
      <c r="C507" s="7"/>
      <c r="D507" s="7"/>
    </row>
    <row r="508">
      <c r="A508" s="7"/>
      <c r="B508" s="7"/>
      <c r="C508" s="7"/>
      <c r="D508" s="7"/>
    </row>
    <row r="509">
      <c r="A509" s="7"/>
      <c r="B509" s="7"/>
      <c r="C509" s="7"/>
      <c r="D509" s="7"/>
    </row>
    <row r="510">
      <c r="A510" s="7"/>
      <c r="B510" s="7"/>
      <c r="C510" s="7"/>
      <c r="D510" s="7"/>
    </row>
    <row r="511">
      <c r="A511" s="7"/>
      <c r="B511" s="7"/>
      <c r="C511" s="7"/>
      <c r="D511" s="7"/>
    </row>
    <row r="512">
      <c r="A512" s="7"/>
      <c r="B512" s="7"/>
      <c r="C512" s="7"/>
      <c r="D512" s="7"/>
    </row>
    <row r="513">
      <c r="A513" s="7"/>
      <c r="B513" s="7"/>
      <c r="C513" s="7"/>
      <c r="D513" s="7"/>
    </row>
    <row r="514">
      <c r="A514" s="7"/>
      <c r="B514" s="7"/>
      <c r="C514" s="7"/>
      <c r="D514" s="7"/>
    </row>
    <row r="515">
      <c r="A515" s="7"/>
      <c r="B515" s="7"/>
      <c r="C515" s="7"/>
      <c r="D515" s="7"/>
    </row>
    <row r="516">
      <c r="A516" s="7"/>
      <c r="B516" s="7"/>
      <c r="C516" s="7"/>
      <c r="D516" s="7"/>
    </row>
    <row r="517">
      <c r="A517" s="7"/>
      <c r="B517" s="7"/>
      <c r="C517" s="7"/>
      <c r="D517" s="7"/>
    </row>
    <row r="518">
      <c r="A518" s="7"/>
      <c r="B518" s="7"/>
      <c r="C518" s="7"/>
      <c r="D518" s="7"/>
    </row>
    <row r="519">
      <c r="A519" s="7"/>
      <c r="B519" s="7"/>
      <c r="C519" s="7"/>
      <c r="D519" s="7"/>
    </row>
    <row r="520">
      <c r="A520" s="7"/>
      <c r="B520" s="7"/>
      <c r="C520" s="7"/>
      <c r="D520" s="7"/>
    </row>
    <row r="521">
      <c r="A521" s="7"/>
      <c r="B521" s="7"/>
      <c r="C521" s="7"/>
      <c r="D521" s="7"/>
    </row>
    <row r="522">
      <c r="A522" s="7"/>
      <c r="B522" s="7"/>
      <c r="C522" s="7"/>
      <c r="D522" s="7"/>
    </row>
    <row r="523">
      <c r="A523" s="7"/>
      <c r="B523" s="7"/>
      <c r="C523" s="7"/>
      <c r="D523" s="7"/>
    </row>
    <row r="524">
      <c r="A524" s="7"/>
      <c r="B524" s="7"/>
      <c r="C524" s="7"/>
      <c r="D524" s="7"/>
    </row>
    <row r="525">
      <c r="A525" s="7"/>
      <c r="B525" s="7"/>
      <c r="C525" s="7"/>
      <c r="D525" s="7"/>
    </row>
    <row r="526">
      <c r="A526" s="7"/>
      <c r="B526" s="7"/>
      <c r="C526" s="7"/>
      <c r="D526" s="7"/>
    </row>
    <row r="527">
      <c r="A527" s="7"/>
      <c r="B527" s="7"/>
      <c r="C527" s="7"/>
      <c r="D527" s="7"/>
    </row>
    <row r="528">
      <c r="A528" s="7"/>
      <c r="B528" s="7"/>
      <c r="C528" s="7"/>
      <c r="D528" s="7"/>
    </row>
    <row r="529">
      <c r="A529" s="7"/>
      <c r="B529" s="7"/>
      <c r="C529" s="7"/>
      <c r="D529" s="7"/>
    </row>
    <row r="530">
      <c r="A530" s="7"/>
      <c r="B530" s="7"/>
      <c r="C530" s="7"/>
      <c r="D530" s="7"/>
    </row>
    <row r="531">
      <c r="A531" s="7"/>
      <c r="B531" s="7"/>
      <c r="C531" s="7"/>
      <c r="D531" s="7"/>
    </row>
    <row r="532">
      <c r="A532" s="7"/>
      <c r="B532" s="7"/>
      <c r="C532" s="7"/>
      <c r="D532" s="7"/>
    </row>
    <row r="533">
      <c r="A533" s="7"/>
      <c r="B533" s="7"/>
      <c r="C533" s="7"/>
      <c r="D533" s="7"/>
    </row>
    <row r="534">
      <c r="A534" s="7"/>
      <c r="B534" s="7"/>
      <c r="C534" s="7"/>
      <c r="D534" s="7"/>
    </row>
    <row r="535">
      <c r="A535" s="7"/>
      <c r="B535" s="7"/>
      <c r="C535" s="7"/>
      <c r="D535" s="7"/>
    </row>
    <row r="536">
      <c r="A536" s="7"/>
      <c r="B536" s="7"/>
      <c r="C536" s="7"/>
      <c r="D536" s="7"/>
    </row>
    <row r="537">
      <c r="A537" s="7"/>
      <c r="B537" s="7"/>
      <c r="C537" s="7"/>
      <c r="D537" s="7"/>
    </row>
    <row r="538">
      <c r="A538" s="7"/>
      <c r="B538" s="7"/>
      <c r="C538" s="7"/>
      <c r="D538" s="7"/>
    </row>
    <row r="539">
      <c r="A539" s="7"/>
      <c r="B539" s="7"/>
      <c r="C539" s="7"/>
      <c r="D539" s="7"/>
    </row>
    <row r="540">
      <c r="A540" s="7"/>
      <c r="B540" s="7"/>
      <c r="C540" s="7"/>
      <c r="D540" s="7"/>
    </row>
    <row r="541">
      <c r="A541" s="7"/>
      <c r="B541" s="7"/>
      <c r="C541" s="7"/>
      <c r="D541" s="7"/>
    </row>
    <row r="542">
      <c r="A542" s="7"/>
      <c r="B542" s="7"/>
      <c r="C542" s="7"/>
      <c r="D542" s="7"/>
    </row>
    <row r="543">
      <c r="A543" s="7"/>
      <c r="B543" s="7"/>
      <c r="C543" s="7"/>
      <c r="D543" s="7"/>
    </row>
    <row r="544">
      <c r="A544" s="7"/>
      <c r="B544" s="7"/>
      <c r="C544" s="7"/>
      <c r="D544" s="7"/>
    </row>
    <row r="545">
      <c r="A545" s="7"/>
      <c r="B545" s="7"/>
      <c r="C545" s="7"/>
      <c r="D545" s="7"/>
    </row>
    <row r="546">
      <c r="A546" s="7"/>
      <c r="B546" s="7"/>
      <c r="C546" s="7"/>
      <c r="D546" s="7"/>
    </row>
    <row r="547">
      <c r="A547" s="7"/>
      <c r="B547" s="7"/>
      <c r="C547" s="7"/>
      <c r="D547" s="7"/>
    </row>
    <row r="548">
      <c r="A548" s="7"/>
      <c r="B548" s="7"/>
      <c r="C548" s="7"/>
      <c r="D548" s="7"/>
    </row>
    <row r="549">
      <c r="A549" s="7"/>
      <c r="B549" s="7"/>
      <c r="C549" s="7"/>
      <c r="D549" s="7"/>
    </row>
    <row r="550">
      <c r="A550" s="7"/>
      <c r="B550" s="7"/>
      <c r="C550" s="7"/>
      <c r="D550" s="7"/>
    </row>
    <row r="551">
      <c r="A551" s="7"/>
      <c r="B551" s="7"/>
      <c r="C551" s="7"/>
      <c r="D551" s="7"/>
    </row>
    <row r="552">
      <c r="A552" s="7"/>
      <c r="B552" s="7"/>
      <c r="C552" s="7"/>
      <c r="D552" s="7"/>
    </row>
    <row r="553">
      <c r="A553" s="7"/>
      <c r="B553" s="7"/>
      <c r="C553" s="7"/>
      <c r="D553" s="7"/>
    </row>
    <row r="554">
      <c r="A554" s="7"/>
      <c r="B554" s="7"/>
      <c r="C554" s="7"/>
      <c r="D554" s="7"/>
    </row>
    <row r="555">
      <c r="A555" s="7"/>
      <c r="B555" s="7"/>
      <c r="C555" s="7"/>
      <c r="D555" s="7"/>
    </row>
    <row r="556">
      <c r="A556" s="7"/>
      <c r="B556" s="7"/>
      <c r="C556" s="7"/>
      <c r="D556" s="7"/>
    </row>
    <row r="557">
      <c r="A557" s="7"/>
      <c r="B557" s="7"/>
      <c r="C557" s="7"/>
      <c r="D557" s="7"/>
    </row>
    <row r="558">
      <c r="A558" s="7"/>
      <c r="B558" s="7"/>
      <c r="C558" s="7"/>
      <c r="D558" s="7"/>
    </row>
    <row r="559">
      <c r="A559" s="7"/>
      <c r="B559" s="7"/>
      <c r="C559" s="7"/>
      <c r="D559" s="7"/>
    </row>
    <row r="560">
      <c r="A560" s="7"/>
      <c r="B560" s="7"/>
      <c r="C560" s="7"/>
      <c r="D560" s="7"/>
    </row>
    <row r="561">
      <c r="A561" s="7"/>
      <c r="B561" s="7"/>
      <c r="C561" s="7"/>
      <c r="D561" s="7"/>
    </row>
    <row r="562">
      <c r="A562" s="7"/>
      <c r="B562" s="7"/>
      <c r="C562" s="7"/>
      <c r="D562" s="7"/>
    </row>
    <row r="563">
      <c r="A563" s="7"/>
      <c r="B563" s="7"/>
      <c r="C563" s="7"/>
      <c r="D563" s="7"/>
    </row>
    <row r="564">
      <c r="A564" s="7"/>
      <c r="B564" s="7"/>
      <c r="C564" s="7"/>
      <c r="D564" s="7"/>
    </row>
    <row r="565">
      <c r="A565" s="7"/>
      <c r="B565" s="7"/>
      <c r="C565" s="7"/>
      <c r="D565" s="7"/>
    </row>
    <row r="566">
      <c r="A566" s="7"/>
      <c r="B566" s="7"/>
      <c r="C566" s="7"/>
      <c r="D566" s="7"/>
    </row>
    <row r="567">
      <c r="A567" s="7"/>
      <c r="B567" s="7"/>
      <c r="C567" s="7"/>
      <c r="D567" s="7"/>
    </row>
    <row r="568">
      <c r="A568" s="7"/>
      <c r="B568" s="7"/>
      <c r="C568" s="7"/>
      <c r="D568" s="7"/>
    </row>
    <row r="569">
      <c r="A569" s="7"/>
      <c r="B569" s="7"/>
      <c r="C569" s="7"/>
      <c r="D569" s="7"/>
    </row>
    <row r="570">
      <c r="A570" s="7"/>
      <c r="B570" s="7"/>
      <c r="C570" s="7"/>
      <c r="D570" s="7"/>
    </row>
    <row r="571">
      <c r="A571" s="7"/>
      <c r="B571" s="7"/>
      <c r="C571" s="7"/>
      <c r="D571" s="7"/>
    </row>
    <row r="572">
      <c r="A572" s="7"/>
      <c r="B572" s="7"/>
      <c r="C572" s="7"/>
      <c r="D572" s="7"/>
    </row>
    <row r="573">
      <c r="A573" s="7"/>
      <c r="B573" s="7"/>
      <c r="C573" s="7"/>
      <c r="D573" s="7"/>
    </row>
    <row r="574">
      <c r="A574" s="7"/>
      <c r="B574" s="7"/>
      <c r="C574" s="7"/>
      <c r="D574" s="7"/>
    </row>
    <row r="575">
      <c r="A575" s="7"/>
      <c r="B575" s="7"/>
      <c r="C575" s="7"/>
      <c r="D575" s="7"/>
    </row>
    <row r="576">
      <c r="A576" s="7"/>
      <c r="B576" s="7"/>
      <c r="C576" s="7"/>
      <c r="D576" s="7"/>
    </row>
    <row r="577">
      <c r="A577" s="7"/>
      <c r="B577" s="7"/>
      <c r="C577" s="7"/>
      <c r="D577" s="7"/>
    </row>
    <row r="578">
      <c r="A578" s="7"/>
      <c r="B578" s="7"/>
      <c r="C578" s="7"/>
      <c r="D578" s="7"/>
    </row>
    <row r="579">
      <c r="A579" s="7"/>
      <c r="B579" s="7"/>
      <c r="C579" s="7"/>
      <c r="D579" s="7"/>
    </row>
    <row r="580">
      <c r="A580" s="7"/>
      <c r="B580" s="7"/>
      <c r="C580" s="7"/>
      <c r="D580" s="7"/>
    </row>
    <row r="581">
      <c r="A581" s="7"/>
      <c r="B581" s="7"/>
      <c r="C581" s="7"/>
      <c r="D581" s="7"/>
    </row>
    <row r="582">
      <c r="A582" s="7"/>
      <c r="B582" s="7"/>
      <c r="C582" s="7"/>
      <c r="D582" s="7"/>
    </row>
    <row r="583">
      <c r="A583" s="7"/>
      <c r="B583" s="7"/>
      <c r="C583" s="7"/>
      <c r="D583" s="7"/>
    </row>
    <row r="584">
      <c r="A584" s="7"/>
      <c r="B584" s="7"/>
      <c r="C584" s="7"/>
      <c r="D584" s="7"/>
    </row>
    <row r="585">
      <c r="A585" s="7"/>
      <c r="B585" s="7"/>
      <c r="C585" s="7"/>
      <c r="D585" s="7"/>
    </row>
    <row r="586">
      <c r="A586" s="7"/>
      <c r="B586" s="7"/>
      <c r="C586" s="7"/>
      <c r="D586" s="7"/>
    </row>
    <row r="587">
      <c r="A587" s="7"/>
      <c r="B587" s="7"/>
      <c r="C587" s="7"/>
      <c r="D587" s="7"/>
    </row>
    <row r="588">
      <c r="A588" s="7"/>
      <c r="B588" s="7"/>
      <c r="C588" s="7"/>
      <c r="D588" s="7"/>
    </row>
    <row r="589">
      <c r="A589" s="7"/>
      <c r="B589" s="7"/>
      <c r="C589" s="7"/>
      <c r="D589" s="7"/>
    </row>
    <row r="590">
      <c r="A590" s="7"/>
      <c r="B590" s="7"/>
      <c r="C590" s="7"/>
      <c r="D590" s="7"/>
    </row>
    <row r="591">
      <c r="A591" s="7"/>
      <c r="B591" s="7"/>
      <c r="C591" s="7"/>
      <c r="D591" s="7"/>
    </row>
    <row r="592">
      <c r="A592" s="7"/>
      <c r="B592" s="7"/>
      <c r="C592" s="7"/>
      <c r="D592" s="7"/>
    </row>
    <row r="593">
      <c r="A593" s="7"/>
      <c r="B593" s="7"/>
      <c r="C593" s="7"/>
      <c r="D593" s="7"/>
    </row>
    <row r="594">
      <c r="A594" s="7"/>
      <c r="B594" s="7"/>
      <c r="C594" s="7"/>
      <c r="D594" s="7"/>
    </row>
    <row r="595">
      <c r="A595" s="7"/>
      <c r="B595" s="7"/>
      <c r="C595" s="7"/>
      <c r="D595" s="7"/>
    </row>
    <row r="596">
      <c r="A596" s="7"/>
      <c r="B596" s="7"/>
      <c r="C596" s="7"/>
      <c r="D596" s="7"/>
    </row>
    <row r="597">
      <c r="A597" s="7"/>
      <c r="B597" s="7"/>
      <c r="C597" s="7"/>
      <c r="D597" s="7"/>
    </row>
    <row r="598">
      <c r="A598" s="7"/>
      <c r="B598" s="7"/>
      <c r="C598" s="7"/>
      <c r="D598" s="7"/>
    </row>
    <row r="599">
      <c r="A599" s="7"/>
      <c r="B599" s="7"/>
      <c r="C599" s="7"/>
      <c r="D599" s="7"/>
    </row>
    <row r="600">
      <c r="A600" s="7"/>
      <c r="B600" s="7"/>
      <c r="C600" s="7"/>
      <c r="D600" s="7"/>
    </row>
    <row r="601">
      <c r="A601" s="7"/>
      <c r="B601" s="7"/>
      <c r="C601" s="7"/>
      <c r="D601" s="7"/>
    </row>
    <row r="602">
      <c r="A602" s="7"/>
      <c r="B602" s="7"/>
      <c r="C602" s="7"/>
      <c r="D602" s="7"/>
    </row>
    <row r="603">
      <c r="A603" s="7"/>
      <c r="B603" s="7"/>
      <c r="C603" s="7"/>
      <c r="D603" s="7"/>
    </row>
    <row r="604">
      <c r="A604" s="7"/>
      <c r="B604" s="7"/>
      <c r="C604" s="7"/>
      <c r="D604" s="7"/>
    </row>
    <row r="605">
      <c r="A605" s="7"/>
      <c r="B605" s="7"/>
      <c r="C605" s="7"/>
      <c r="D605" s="7"/>
    </row>
    <row r="606">
      <c r="A606" s="7"/>
      <c r="B606" s="7"/>
      <c r="C606" s="7"/>
      <c r="D606" s="7"/>
    </row>
    <row r="607">
      <c r="A607" s="7"/>
      <c r="B607" s="7"/>
      <c r="C607" s="7"/>
      <c r="D607" s="7"/>
    </row>
    <row r="608">
      <c r="A608" s="7"/>
      <c r="B608" s="7"/>
      <c r="C608" s="7"/>
      <c r="D608" s="7"/>
    </row>
    <row r="609">
      <c r="A609" s="7"/>
      <c r="B609" s="7"/>
      <c r="C609" s="7"/>
      <c r="D609" s="7"/>
    </row>
    <row r="610">
      <c r="A610" s="7"/>
      <c r="B610" s="7"/>
      <c r="C610" s="7"/>
      <c r="D610" s="7"/>
    </row>
    <row r="611">
      <c r="A611" s="7"/>
      <c r="B611" s="7"/>
      <c r="C611" s="7"/>
      <c r="D611" s="7"/>
    </row>
    <row r="612">
      <c r="A612" s="7"/>
      <c r="B612" s="7"/>
      <c r="C612" s="7"/>
      <c r="D612" s="7"/>
    </row>
    <row r="613">
      <c r="A613" s="7"/>
      <c r="B613" s="7"/>
      <c r="C613" s="7"/>
      <c r="D613" s="7"/>
    </row>
    <row r="614">
      <c r="A614" s="7"/>
      <c r="B614" s="7"/>
      <c r="C614" s="7"/>
      <c r="D614" s="7"/>
    </row>
    <row r="615">
      <c r="A615" s="7"/>
      <c r="B615" s="7"/>
      <c r="C615" s="7"/>
      <c r="D615" s="7"/>
    </row>
    <row r="616">
      <c r="A616" s="7"/>
      <c r="B616" s="7"/>
      <c r="C616" s="7"/>
      <c r="D616" s="7"/>
    </row>
    <row r="617">
      <c r="A617" s="7"/>
      <c r="B617" s="7"/>
      <c r="C617" s="7"/>
      <c r="D617" s="7"/>
    </row>
    <row r="618">
      <c r="A618" s="7"/>
      <c r="B618" s="7"/>
      <c r="C618" s="7"/>
      <c r="D618" s="7"/>
    </row>
    <row r="619">
      <c r="A619" s="7"/>
      <c r="B619" s="7"/>
      <c r="C619" s="7"/>
      <c r="D619" s="7"/>
    </row>
    <row r="620">
      <c r="A620" s="7"/>
      <c r="B620" s="7"/>
      <c r="C620" s="7"/>
      <c r="D620" s="7"/>
    </row>
    <row r="621">
      <c r="A621" s="7"/>
      <c r="B621" s="7"/>
      <c r="C621" s="7"/>
      <c r="D621" s="7"/>
    </row>
    <row r="622">
      <c r="A622" s="7"/>
      <c r="B622" s="7"/>
      <c r="C622" s="7"/>
      <c r="D622" s="7"/>
    </row>
    <row r="623">
      <c r="A623" s="7"/>
      <c r="B623" s="7"/>
      <c r="C623" s="7"/>
      <c r="D623" s="7"/>
    </row>
    <row r="624">
      <c r="A624" s="7"/>
      <c r="B624" s="7"/>
      <c r="C624" s="7"/>
      <c r="D624" s="7"/>
    </row>
    <row r="625">
      <c r="A625" s="7"/>
      <c r="B625" s="7"/>
      <c r="C625" s="7"/>
      <c r="D625" s="7"/>
    </row>
    <row r="626">
      <c r="A626" s="7"/>
      <c r="B626" s="7"/>
      <c r="C626" s="7"/>
      <c r="D626" s="7"/>
    </row>
    <row r="627">
      <c r="A627" s="7"/>
      <c r="B627" s="7"/>
      <c r="C627" s="7"/>
      <c r="D627" s="7"/>
    </row>
    <row r="628">
      <c r="A628" s="7"/>
      <c r="B628" s="7"/>
      <c r="C628" s="7"/>
      <c r="D628" s="7"/>
    </row>
    <row r="629">
      <c r="A629" s="7"/>
      <c r="B629" s="7"/>
      <c r="C629" s="7"/>
      <c r="D629" s="7"/>
    </row>
    <row r="630">
      <c r="A630" s="7"/>
      <c r="B630" s="7"/>
      <c r="C630" s="7"/>
      <c r="D630" s="7"/>
    </row>
    <row r="631">
      <c r="A631" s="7"/>
      <c r="B631" s="7"/>
      <c r="C631" s="7"/>
      <c r="D631" s="7"/>
    </row>
    <row r="632">
      <c r="A632" s="7"/>
      <c r="B632" s="7"/>
      <c r="C632" s="7"/>
      <c r="D632" s="7"/>
    </row>
    <row r="633">
      <c r="A633" s="7"/>
      <c r="B633" s="7"/>
      <c r="C633" s="7"/>
      <c r="D633" s="7"/>
    </row>
    <row r="634">
      <c r="A634" s="7"/>
      <c r="B634" s="7"/>
      <c r="C634" s="7"/>
      <c r="D634" s="7"/>
    </row>
    <row r="635">
      <c r="A635" s="7"/>
      <c r="B635" s="7"/>
      <c r="C635" s="7"/>
      <c r="D635" s="7"/>
    </row>
    <row r="636">
      <c r="A636" s="7"/>
      <c r="B636" s="7"/>
      <c r="C636" s="7"/>
      <c r="D636" s="7"/>
    </row>
    <row r="637">
      <c r="A637" s="7"/>
      <c r="B637" s="7"/>
      <c r="C637" s="7"/>
      <c r="D637" s="7"/>
    </row>
    <row r="638">
      <c r="A638" s="7"/>
      <c r="B638" s="7"/>
      <c r="C638" s="7"/>
      <c r="D638" s="7"/>
    </row>
    <row r="639">
      <c r="A639" s="7"/>
      <c r="B639" s="7"/>
      <c r="C639" s="7"/>
      <c r="D639" s="7"/>
    </row>
    <row r="640">
      <c r="A640" s="7"/>
      <c r="B640" s="7"/>
      <c r="C640" s="7"/>
      <c r="D640" s="7"/>
    </row>
    <row r="641">
      <c r="A641" s="7"/>
      <c r="B641" s="7"/>
      <c r="C641" s="7"/>
      <c r="D641" s="7"/>
    </row>
    <row r="642">
      <c r="A642" s="7"/>
      <c r="B642" s="7"/>
      <c r="C642" s="7"/>
      <c r="D642" s="7"/>
    </row>
    <row r="643">
      <c r="A643" s="7"/>
      <c r="B643" s="7"/>
      <c r="C643" s="7"/>
      <c r="D643" s="7"/>
    </row>
    <row r="644">
      <c r="A644" s="7"/>
      <c r="B644" s="7"/>
      <c r="C644" s="7"/>
      <c r="D644" s="7"/>
    </row>
    <row r="645">
      <c r="A645" s="7"/>
      <c r="B645" s="7"/>
      <c r="C645" s="7"/>
      <c r="D645" s="7"/>
    </row>
    <row r="646">
      <c r="A646" s="7"/>
      <c r="B646" s="7"/>
      <c r="C646" s="7"/>
      <c r="D646" s="7"/>
    </row>
    <row r="647">
      <c r="A647" s="7"/>
      <c r="B647" s="7"/>
      <c r="C647" s="7"/>
      <c r="D647" s="7"/>
    </row>
    <row r="648">
      <c r="A648" s="7"/>
      <c r="B648" s="7"/>
      <c r="C648" s="7"/>
      <c r="D648" s="7"/>
    </row>
    <row r="649">
      <c r="A649" s="7"/>
      <c r="B649" s="7"/>
      <c r="C649" s="7"/>
      <c r="D649" s="7"/>
    </row>
    <row r="650">
      <c r="A650" s="7"/>
      <c r="B650" s="7"/>
      <c r="C650" s="7"/>
      <c r="D650" s="7"/>
    </row>
    <row r="651">
      <c r="A651" s="7"/>
      <c r="B651" s="7"/>
      <c r="C651" s="7"/>
      <c r="D651" s="7"/>
    </row>
    <row r="652">
      <c r="A652" s="7"/>
      <c r="B652" s="7"/>
      <c r="C652" s="7"/>
      <c r="D652" s="7"/>
    </row>
    <row r="653">
      <c r="A653" s="7"/>
      <c r="B653" s="7"/>
      <c r="C653" s="7"/>
      <c r="D653" s="7"/>
    </row>
    <row r="654">
      <c r="A654" s="7"/>
      <c r="B654" s="7"/>
      <c r="C654" s="7"/>
      <c r="D654" s="7"/>
    </row>
    <row r="655">
      <c r="A655" s="7"/>
      <c r="B655" s="7"/>
      <c r="C655" s="7"/>
      <c r="D655" s="7"/>
    </row>
    <row r="656">
      <c r="A656" s="7"/>
      <c r="B656" s="7"/>
      <c r="C656" s="7"/>
      <c r="D656" s="7"/>
    </row>
    <row r="657">
      <c r="A657" s="7"/>
      <c r="B657" s="7"/>
      <c r="C657" s="7"/>
      <c r="D657" s="7"/>
    </row>
    <row r="658">
      <c r="A658" s="7"/>
      <c r="B658" s="7"/>
      <c r="C658" s="7"/>
      <c r="D658" s="7"/>
    </row>
    <row r="659">
      <c r="A659" s="7"/>
      <c r="B659" s="7"/>
      <c r="C659" s="7"/>
      <c r="D659" s="7"/>
    </row>
    <row r="660">
      <c r="A660" s="7"/>
      <c r="B660" s="7"/>
      <c r="C660" s="7"/>
      <c r="D660" s="7"/>
    </row>
    <row r="661">
      <c r="A661" s="7"/>
      <c r="B661" s="7"/>
      <c r="C661" s="7"/>
      <c r="D661" s="7"/>
    </row>
    <row r="662">
      <c r="A662" s="7"/>
      <c r="B662" s="7"/>
      <c r="C662" s="7"/>
      <c r="D662" s="7"/>
    </row>
    <row r="663">
      <c r="A663" s="7"/>
      <c r="B663" s="7"/>
      <c r="C663" s="7"/>
      <c r="D663" s="7"/>
    </row>
    <row r="664">
      <c r="A664" s="7"/>
      <c r="B664" s="7"/>
      <c r="C664" s="7"/>
      <c r="D664" s="7"/>
    </row>
    <row r="665">
      <c r="A665" s="7"/>
      <c r="B665" s="7"/>
      <c r="C665" s="7"/>
      <c r="D665" s="7"/>
    </row>
    <row r="666">
      <c r="A666" s="7"/>
      <c r="B666" s="7"/>
      <c r="C666" s="7"/>
      <c r="D666" s="7"/>
    </row>
    <row r="667">
      <c r="A667" s="7"/>
      <c r="B667" s="7"/>
      <c r="C667" s="7"/>
      <c r="D667" s="7"/>
    </row>
    <row r="668">
      <c r="A668" s="7"/>
      <c r="B668" s="7"/>
      <c r="C668" s="7"/>
      <c r="D668" s="7"/>
    </row>
    <row r="669">
      <c r="A669" s="7"/>
      <c r="B669" s="7"/>
      <c r="C669" s="7"/>
      <c r="D669" s="7"/>
    </row>
    <row r="670">
      <c r="A670" s="7"/>
      <c r="B670" s="7"/>
      <c r="C670" s="7"/>
      <c r="D670" s="7"/>
    </row>
    <row r="671">
      <c r="A671" s="7"/>
      <c r="B671" s="7"/>
      <c r="C671" s="7"/>
      <c r="D671" s="7"/>
    </row>
    <row r="672">
      <c r="A672" s="7"/>
      <c r="B672" s="7"/>
      <c r="C672" s="7"/>
      <c r="D672" s="7"/>
    </row>
    <row r="673">
      <c r="A673" s="7"/>
      <c r="B673" s="7"/>
      <c r="C673" s="7"/>
      <c r="D673" s="7"/>
    </row>
    <row r="674">
      <c r="A674" s="7"/>
      <c r="B674" s="7"/>
      <c r="C674" s="7"/>
      <c r="D674" s="7"/>
    </row>
    <row r="675">
      <c r="A675" s="7"/>
      <c r="B675" s="7"/>
      <c r="C675" s="7"/>
      <c r="D675" s="7"/>
    </row>
    <row r="676">
      <c r="A676" s="7"/>
      <c r="B676" s="7"/>
      <c r="C676" s="7"/>
      <c r="D676" s="7"/>
    </row>
    <row r="677">
      <c r="A677" s="7"/>
      <c r="B677" s="7"/>
      <c r="C677" s="7"/>
      <c r="D677" s="7"/>
    </row>
    <row r="678">
      <c r="A678" s="7"/>
      <c r="B678" s="7"/>
      <c r="C678" s="7"/>
      <c r="D678" s="7"/>
    </row>
    <row r="679">
      <c r="A679" s="7"/>
      <c r="B679" s="7"/>
      <c r="C679" s="7"/>
      <c r="D679" s="7"/>
    </row>
    <row r="680">
      <c r="A680" s="7"/>
      <c r="B680" s="7"/>
      <c r="C680" s="7"/>
      <c r="D680" s="7"/>
    </row>
    <row r="681">
      <c r="A681" s="7"/>
      <c r="B681" s="7"/>
      <c r="C681" s="7"/>
      <c r="D681" s="7"/>
    </row>
    <row r="682">
      <c r="A682" s="7"/>
      <c r="B682" s="7"/>
      <c r="C682" s="7"/>
      <c r="D682" s="7"/>
    </row>
    <row r="683">
      <c r="A683" s="7"/>
      <c r="B683" s="7"/>
      <c r="C683" s="7"/>
      <c r="D683" s="7"/>
    </row>
    <row r="684">
      <c r="A684" s="7"/>
      <c r="B684" s="7"/>
      <c r="C684" s="7"/>
      <c r="D684" s="7"/>
    </row>
    <row r="685">
      <c r="A685" s="7"/>
      <c r="B685" s="7"/>
      <c r="C685" s="7"/>
      <c r="D685" s="7"/>
    </row>
    <row r="686">
      <c r="A686" s="7"/>
      <c r="B686" s="7"/>
      <c r="C686" s="7"/>
      <c r="D686" s="7"/>
    </row>
    <row r="687">
      <c r="A687" s="7"/>
      <c r="B687" s="7"/>
      <c r="C687" s="7"/>
      <c r="D687" s="7"/>
    </row>
    <row r="688">
      <c r="A688" s="7"/>
      <c r="B688" s="7"/>
      <c r="C688" s="7"/>
      <c r="D688" s="7"/>
    </row>
    <row r="689">
      <c r="A689" s="7"/>
      <c r="B689" s="7"/>
      <c r="C689" s="7"/>
      <c r="D689" s="7"/>
    </row>
    <row r="690">
      <c r="A690" s="7"/>
      <c r="B690" s="7"/>
      <c r="C690" s="7"/>
      <c r="D690" s="7"/>
    </row>
    <row r="691">
      <c r="A691" s="7"/>
      <c r="B691" s="7"/>
      <c r="C691" s="7"/>
      <c r="D691" s="7"/>
    </row>
    <row r="692">
      <c r="A692" s="7"/>
      <c r="B692" s="7"/>
      <c r="C692" s="7"/>
      <c r="D692" s="7"/>
    </row>
    <row r="693">
      <c r="A693" s="7"/>
      <c r="B693" s="7"/>
      <c r="C693" s="7"/>
      <c r="D693" s="7"/>
    </row>
    <row r="694">
      <c r="A694" s="7"/>
      <c r="B694" s="7"/>
      <c r="C694" s="7"/>
      <c r="D694" s="7"/>
    </row>
    <row r="695">
      <c r="A695" s="7"/>
      <c r="B695" s="7"/>
      <c r="C695" s="7"/>
      <c r="D695" s="7"/>
    </row>
    <row r="696">
      <c r="A696" s="7"/>
      <c r="B696" s="7"/>
      <c r="C696" s="7"/>
      <c r="D696" s="7"/>
    </row>
    <row r="697">
      <c r="A697" s="7"/>
      <c r="B697" s="7"/>
      <c r="C697" s="7"/>
      <c r="D697" s="7"/>
    </row>
    <row r="698">
      <c r="A698" s="7"/>
      <c r="B698" s="7"/>
      <c r="C698" s="7"/>
      <c r="D698" s="7"/>
    </row>
    <row r="699">
      <c r="A699" s="7"/>
      <c r="B699" s="7"/>
      <c r="C699" s="7"/>
      <c r="D699" s="7"/>
    </row>
    <row r="700">
      <c r="A700" s="7"/>
      <c r="B700" s="7"/>
      <c r="C700" s="7"/>
      <c r="D700" s="7"/>
    </row>
    <row r="701">
      <c r="A701" s="7"/>
      <c r="B701" s="7"/>
      <c r="C701" s="7"/>
      <c r="D701" s="7"/>
    </row>
    <row r="702">
      <c r="A702" s="7"/>
      <c r="B702" s="7"/>
      <c r="C702" s="7"/>
      <c r="D702" s="7"/>
    </row>
    <row r="703">
      <c r="A703" s="7"/>
      <c r="B703" s="7"/>
      <c r="C703" s="7"/>
      <c r="D703" s="7"/>
    </row>
    <row r="704">
      <c r="A704" s="7"/>
      <c r="B704" s="7"/>
      <c r="C704" s="7"/>
      <c r="D704" s="7"/>
    </row>
    <row r="705">
      <c r="A705" s="7"/>
      <c r="B705" s="7"/>
      <c r="C705" s="7"/>
      <c r="D705" s="7"/>
    </row>
    <row r="706">
      <c r="A706" s="7"/>
      <c r="B706" s="7"/>
      <c r="C706" s="7"/>
      <c r="D706" s="7"/>
    </row>
    <row r="707">
      <c r="A707" s="7"/>
      <c r="B707" s="7"/>
      <c r="C707" s="7"/>
      <c r="D707" s="7"/>
    </row>
    <row r="708">
      <c r="A708" s="7"/>
      <c r="B708" s="7"/>
      <c r="C708" s="7"/>
      <c r="D708" s="7"/>
    </row>
    <row r="709">
      <c r="A709" s="7"/>
      <c r="B709" s="7"/>
      <c r="C709" s="7"/>
      <c r="D709" s="7"/>
    </row>
    <row r="710">
      <c r="A710" s="7"/>
      <c r="B710" s="7"/>
      <c r="C710" s="7"/>
      <c r="D710" s="7"/>
    </row>
    <row r="711">
      <c r="A711" s="7"/>
      <c r="B711" s="7"/>
      <c r="C711" s="7"/>
      <c r="D711" s="7"/>
    </row>
    <row r="712">
      <c r="A712" s="7"/>
      <c r="B712" s="7"/>
      <c r="C712" s="7"/>
      <c r="D712" s="7"/>
    </row>
    <row r="713">
      <c r="A713" s="7"/>
      <c r="B713" s="7"/>
      <c r="C713" s="7"/>
      <c r="D713" s="7"/>
    </row>
    <row r="714">
      <c r="A714" s="7"/>
      <c r="B714" s="7"/>
      <c r="C714" s="7"/>
      <c r="D714" s="7"/>
    </row>
    <row r="715">
      <c r="A715" s="7"/>
      <c r="B715" s="7"/>
      <c r="C715" s="7"/>
      <c r="D715" s="7"/>
    </row>
    <row r="716">
      <c r="A716" s="7"/>
      <c r="B716" s="7"/>
      <c r="C716" s="7"/>
      <c r="D716" s="7"/>
    </row>
    <row r="717">
      <c r="A717" s="7"/>
      <c r="B717" s="7"/>
      <c r="C717" s="7"/>
      <c r="D717" s="7"/>
    </row>
    <row r="718">
      <c r="A718" s="7"/>
      <c r="B718" s="7"/>
      <c r="C718" s="7"/>
      <c r="D718" s="7"/>
    </row>
    <row r="719">
      <c r="A719" s="7"/>
      <c r="B719" s="7"/>
      <c r="C719" s="7"/>
      <c r="D719" s="7"/>
    </row>
    <row r="720">
      <c r="A720" s="7"/>
      <c r="B720" s="7"/>
      <c r="C720" s="7"/>
      <c r="D720" s="7"/>
    </row>
    <row r="721">
      <c r="A721" s="7"/>
      <c r="B721" s="7"/>
      <c r="C721" s="7"/>
      <c r="D721" s="7"/>
    </row>
    <row r="722">
      <c r="A722" s="7"/>
      <c r="B722" s="7"/>
      <c r="C722" s="7"/>
      <c r="D722" s="7"/>
    </row>
    <row r="723">
      <c r="A723" s="7"/>
      <c r="B723" s="7"/>
      <c r="C723" s="7"/>
      <c r="D723" s="7"/>
    </row>
    <row r="724">
      <c r="A724" s="7"/>
      <c r="B724" s="7"/>
      <c r="C724" s="7"/>
      <c r="D724" s="7"/>
    </row>
    <row r="725">
      <c r="A725" s="7"/>
      <c r="B725" s="7"/>
      <c r="C725" s="7"/>
      <c r="D725" s="7"/>
    </row>
    <row r="726">
      <c r="A726" s="7"/>
      <c r="B726" s="7"/>
      <c r="C726" s="7"/>
      <c r="D726" s="7"/>
    </row>
    <row r="727">
      <c r="A727" s="7"/>
      <c r="B727" s="7"/>
      <c r="C727" s="7"/>
      <c r="D727" s="7"/>
    </row>
    <row r="728">
      <c r="A728" s="7"/>
      <c r="B728" s="7"/>
      <c r="C728" s="7"/>
      <c r="D728" s="7"/>
    </row>
    <row r="729">
      <c r="A729" s="7"/>
      <c r="B729" s="7"/>
      <c r="C729" s="7"/>
      <c r="D729" s="7"/>
    </row>
    <row r="730">
      <c r="A730" s="7"/>
      <c r="B730" s="7"/>
      <c r="C730" s="7"/>
      <c r="D730" s="7"/>
    </row>
    <row r="731">
      <c r="A731" s="7"/>
      <c r="B731" s="7"/>
      <c r="C731" s="7"/>
      <c r="D731" s="7"/>
    </row>
    <row r="732">
      <c r="A732" s="7"/>
      <c r="B732" s="7"/>
      <c r="C732" s="7"/>
      <c r="D732" s="7"/>
    </row>
    <row r="733">
      <c r="A733" s="7"/>
      <c r="B733" s="7"/>
      <c r="C733" s="7"/>
      <c r="D733" s="7"/>
    </row>
    <row r="734">
      <c r="A734" s="7"/>
      <c r="B734" s="7"/>
      <c r="C734" s="7"/>
      <c r="D734" s="7"/>
    </row>
    <row r="735">
      <c r="A735" s="7"/>
      <c r="B735" s="7"/>
      <c r="C735" s="7"/>
      <c r="D735" s="7"/>
    </row>
    <row r="736">
      <c r="A736" s="7"/>
      <c r="B736" s="7"/>
      <c r="C736" s="7"/>
      <c r="D736" s="7"/>
    </row>
    <row r="737">
      <c r="A737" s="7"/>
      <c r="B737" s="7"/>
      <c r="C737" s="7"/>
      <c r="D737" s="7"/>
    </row>
    <row r="738">
      <c r="A738" s="7"/>
      <c r="B738" s="7"/>
      <c r="C738" s="7"/>
      <c r="D738" s="7"/>
    </row>
    <row r="739">
      <c r="A739" s="7"/>
      <c r="B739" s="7"/>
      <c r="C739" s="7"/>
      <c r="D739" s="7"/>
    </row>
    <row r="740">
      <c r="A740" s="7"/>
      <c r="B740" s="7"/>
      <c r="C740" s="7"/>
      <c r="D740" s="7"/>
    </row>
    <row r="741">
      <c r="A741" s="7"/>
      <c r="B741" s="7"/>
      <c r="C741" s="7"/>
      <c r="D741" s="7"/>
    </row>
    <row r="742">
      <c r="A742" s="7"/>
      <c r="B742" s="7"/>
      <c r="C742" s="7"/>
      <c r="D742" s="7"/>
    </row>
    <row r="743">
      <c r="A743" s="7"/>
      <c r="B743" s="7"/>
      <c r="C743" s="7"/>
      <c r="D743" s="7"/>
    </row>
    <row r="744">
      <c r="A744" s="7"/>
      <c r="B744" s="7"/>
      <c r="C744" s="7"/>
      <c r="D744" s="7"/>
    </row>
    <row r="745">
      <c r="A745" s="7"/>
      <c r="B745" s="7"/>
      <c r="C745" s="7"/>
      <c r="D745" s="7"/>
    </row>
    <row r="746">
      <c r="A746" s="7"/>
      <c r="B746" s="7"/>
      <c r="C746" s="7"/>
      <c r="D746" s="7"/>
    </row>
    <row r="747">
      <c r="A747" s="7"/>
      <c r="B747" s="7"/>
      <c r="C747" s="7"/>
      <c r="D747" s="7"/>
    </row>
    <row r="748">
      <c r="A748" s="7"/>
      <c r="B748" s="7"/>
      <c r="C748" s="7"/>
      <c r="D748" s="7"/>
    </row>
    <row r="749">
      <c r="A749" s="7"/>
      <c r="B749" s="7"/>
      <c r="C749" s="7"/>
      <c r="D749" s="7"/>
    </row>
    <row r="750">
      <c r="A750" s="7"/>
      <c r="B750" s="7"/>
      <c r="C750" s="7"/>
      <c r="D750" s="7"/>
    </row>
    <row r="751">
      <c r="A751" s="7"/>
      <c r="B751" s="7"/>
      <c r="C751" s="7"/>
      <c r="D751" s="7"/>
    </row>
    <row r="752">
      <c r="A752" s="7"/>
      <c r="B752" s="7"/>
      <c r="C752" s="7"/>
      <c r="D752" s="7"/>
    </row>
    <row r="753">
      <c r="A753" s="7"/>
      <c r="B753" s="7"/>
      <c r="C753" s="7"/>
      <c r="D753" s="7"/>
    </row>
    <row r="754">
      <c r="A754" s="7"/>
      <c r="B754" s="7"/>
      <c r="C754" s="7"/>
      <c r="D754" s="7"/>
    </row>
    <row r="755">
      <c r="A755" s="7"/>
      <c r="B755" s="7"/>
      <c r="C755" s="7"/>
      <c r="D755" s="7"/>
    </row>
    <row r="756">
      <c r="A756" s="7"/>
      <c r="B756" s="7"/>
      <c r="C756" s="7"/>
      <c r="D756" s="7"/>
    </row>
    <row r="757">
      <c r="A757" s="7"/>
      <c r="B757" s="7"/>
      <c r="C757" s="7"/>
      <c r="D757" s="7"/>
    </row>
    <row r="758">
      <c r="A758" s="7"/>
      <c r="B758" s="7"/>
      <c r="C758" s="7"/>
      <c r="D758" s="7"/>
    </row>
    <row r="759">
      <c r="A759" s="7"/>
      <c r="B759" s="7"/>
      <c r="C759" s="7"/>
      <c r="D759" s="7"/>
    </row>
    <row r="760">
      <c r="A760" s="7"/>
      <c r="B760" s="7"/>
      <c r="C760" s="7"/>
      <c r="D760" s="7"/>
    </row>
    <row r="761">
      <c r="A761" s="7"/>
      <c r="B761" s="7"/>
      <c r="C761" s="7"/>
      <c r="D761" s="7"/>
    </row>
    <row r="762">
      <c r="A762" s="7"/>
      <c r="B762" s="7"/>
      <c r="C762" s="7"/>
      <c r="D762" s="7"/>
    </row>
    <row r="763">
      <c r="A763" s="7"/>
      <c r="B763" s="7"/>
      <c r="C763" s="7"/>
      <c r="D763" s="7"/>
    </row>
    <row r="764">
      <c r="A764" s="7"/>
      <c r="B764" s="7"/>
      <c r="C764" s="7"/>
      <c r="D764" s="7"/>
    </row>
    <row r="765">
      <c r="A765" s="7"/>
      <c r="B765" s="7"/>
      <c r="C765" s="7"/>
      <c r="D765" s="7"/>
    </row>
    <row r="766">
      <c r="A766" s="7"/>
      <c r="B766" s="7"/>
      <c r="C766" s="7"/>
      <c r="D766" s="7"/>
    </row>
    <row r="767">
      <c r="A767" s="7"/>
      <c r="B767" s="7"/>
      <c r="C767" s="7"/>
      <c r="D767" s="7"/>
    </row>
    <row r="768">
      <c r="A768" s="7"/>
      <c r="B768" s="7"/>
      <c r="C768" s="7"/>
      <c r="D768" s="7"/>
    </row>
    <row r="769">
      <c r="A769" s="7"/>
      <c r="B769" s="7"/>
      <c r="C769" s="7"/>
      <c r="D769" s="7"/>
    </row>
    <row r="770">
      <c r="A770" s="7"/>
      <c r="B770" s="7"/>
      <c r="C770" s="7"/>
      <c r="D770" s="7"/>
    </row>
    <row r="771">
      <c r="A771" s="7"/>
      <c r="B771" s="7"/>
      <c r="C771" s="7"/>
      <c r="D771" s="7"/>
    </row>
    <row r="772">
      <c r="A772" s="7"/>
      <c r="B772" s="7"/>
      <c r="C772" s="7"/>
      <c r="D772" s="7"/>
    </row>
    <row r="773">
      <c r="A773" s="7"/>
      <c r="B773" s="7"/>
      <c r="C773" s="7"/>
      <c r="D773" s="7"/>
    </row>
    <row r="774">
      <c r="A774" s="7"/>
      <c r="B774" s="7"/>
      <c r="C774" s="7"/>
      <c r="D774" s="7"/>
    </row>
    <row r="775">
      <c r="A775" s="7"/>
      <c r="B775" s="7"/>
      <c r="C775" s="7"/>
      <c r="D775" s="7"/>
    </row>
    <row r="776">
      <c r="A776" s="7"/>
      <c r="B776" s="7"/>
      <c r="C776" s="7"/>
      <c r="D776" s="7"/>
    </row>
    <row r="777">
      <c r="A777" s="7"/>
      <c r="B777" s="7"/>
      <c r="C777" s="7"/>
      <c r="D777" s="7"/>
    </row>
    <row r="778">
      <c r="A778" s="7"/>
      <c r="B778" s="7"/>
      <c r="C778" s="7"/>
      <c r="D778" s="7"/>
    </row>
    <row r="779">
      <c r="A779" s="7"/>
      <c r="B779" s="7"/>
      <c r="C779" s="7"/>
      <c r="D779" s="7"/>
    </row>
    <row r="780">
      <c r="A780" s="7"/>
      <c r="B780" s="7"/>
      <c r="C780" s="7"/>
      <c r="D780" s="7"/>
    </row>
    <row r="781">
      <c r="A781" s="7"/>
      <c r="B781" s="7"/>
      <c r="C781" s="7"/>
      <c r="D781" s="7"/>
    </row>
    <row r="782">
      <c r="A782" s="7"/>
      <c r="B782" s="7"/>
      <c r="C782" s="7"/>
      <c r="D782" s="7"/>
    </row>
    <row r="783">
      <c r="A783" s="7"/>
      <c r="B783" s="7"/>
      <c r="C783" s="7"/>
      <c r="D783" s="7"/>
    </row>
    <row r="784">
      <c r="A784" s="7"/>
      <c r="B784" s="7"/>
      <c r="C784" s="7"/>
      <c r="D784" s="7"/>
    </row>
    <row r="785">
      <c r="A785" s="7"/>
      <c r="B785" s="7"/>
      <c r="C785" s="7"/>
      <c r="D785" s="7"/>
    </row>
    <row r="786">
      <c r="A786" s="7"/>
      <c r="B786" s="7"/>
      <c r="C786" s="7"/>
      <c r="D786" s="7"/>
    </row>
    <row r="787">
      <c r="A787" s="7"/>
      <c r="B787" s="7"/>
      <c r="C787" s="7"/>
      <c r="D787" s="7"/>
    </row>
    <row r="788">
      <c r="A788" s="7"/>
      <c r="B788" s="7"/>
      <c r="C788" s="7"/>
      <c r="D788" s="7"/>
    </row>
    <row r="789">
      <c r="A789" s="7"/>
      <c r="B789" s="7"/>
      <c r="C789" s="7"/>
      <c r="D789" s="7"/>
    </row>
    <row r="790">
      <c r="A790" s="7"/>
      <c r="B790" s="7"/>
      <c r="C790" s="7"/>
      <c r="D790" s="7"/>
    </row>
    <row r="791">
      <c r="A791" s="7"/>
      <c r="B791" s="7"/>
      <c r="C791" s="7"/>
      <c r="D791" s="7"/>
    </row>
    <row r="792">
      <c r="A792" s="7"/>
      <c r="B792" s="7"/>
      <c r="C792" s="7"/>
      <c r="D792" s="7"/>
    </row>
    <row r="793">
      <c r="A793" s="7"/>
      <c r="B793" s="7"/>
      <c r="C793" s="7"/>
      <c r="D793" s="7"/>
    </row>
    <row r="794">
      <c r="A794" s="7"/>
      <c r="B794" s="7"/>
      <c r="C794" s="7"/>
      <c r="D794" s="7"/>
    </row>
    <row r="795">
      <c r="A795" s="7"/>
      <c r="B795" s="7"/>
      <c r="C795" s="7"/>
      <c r="D795" s="7"/>
    </row>
    <row r="796">
      <c r="A796" s="7"/>
      <c r="B796" s="7"/>
      <c r="C796" s="7"/>
      <c r="D796" s="7"/>
    </row>
    <row r="797">
      <c r="A797" s="7"/>
      <c r="B797" s="7"/>
      <c r="C797" s="7"/>
      <c r="D797" s="7"/>
    </row>
    <row r="798">
      <c r="A798" s="7"/>
      <c r="B798" s="7"/>
      <c r="C798" s="7"/>
      <c r="D798" s="7"/>
    </row>
    <row r="799">
      <c r="A799" s="7"/>
      <c r="B799" s="7"/>
      <c r="C799" s="7"/>
      <c r="D799" s="7"/>
    </row>
    <row r="800">
      <c r="A800" s="7"/>
      <c r="B800" s="7"/>
      <c r="C800" s="7"/>
      <c r="D800" s="7"/>
    </row>
    <row r="801">
      <c r="A801" s="7"/>
      <c r="B801" s="7"/>
      <c r="C801" s="7"/>
      <c r="D801" s="7"/>
    </row>
    <row r="802">
      <c r="A802" s="7"/>
      <c r="B802" s="7"/>
      <c r="C802" s="7"/>
      <c r="D802" s="7"/>
    </row>
    <row r="803">
      <c r="A803" s="7"/>
      <c r="B803" s="7"/>
      <c r="C803" s="7"/>
      <c r="D803" s="7"/>
    </row>
    <row r="804">
      <c r="A804" s="7"/>
      <c r="B804" s="7"/>
      <c r="C804" s="7"/>
      <c r="D804" s="7"/>
    </row>
    <row r="805">
      <c r="A805" s="7"/>
      <c r="B805" s="7"/>
      <c r="C805" s="7"/>
      <c r="D805" s="7"/>
    </row>
    <row r="806">
      <c r="A806" s="7"/>
      <c r="B806" s="7"/>
      <c r="C806" s="7"/>
      <c r="D806" s="7"/>
    </row>
    <row r="807">
      <c r="A807" s="7"/>
      <c r="B807" s="7"/>
      <c r="C807" s="7"/>
      <c r="D807" s="7"/>
    </row>
    <row r="808">
      <c r="A808" s="7"/>
      <c r="B808" s="7"/>
      <c r="C808" s="7"/>
      <c r="D808" s="7"/>
    </row>
    <row r="809">
      <c r="A809" s="7"/>
      <c r="B809" s="7"/>
      <c r="C809" s="7"/>
      <c r="D809" s="7"/>
    </row>
    <row r="810">
      <c r="A810" s="7"/>
      <c r="B810" s="7"/>
      <c r="C810" s="7"/>
      <c r="D810" s="7"/>
    </row>
    <row r="811">
      <c r="A811" s="7"/>
      <c r="B811" s="7"/>
      <c r="C811" s="7"/>
      <c r="D811" s="7"/>
    </row>
    <row r="812">
      <c r="A812" s="7"/>
      <c r="B812" s="7"/>
      <c r="C812" s="7"/>
      <c r="D812" s="7"/>
    </row>
    <row r="813">
      <c r="A813" s="7"/>
      <c r="B813" s="7"/>
      <c r="C813" s="7"/>
      <c r="D813" s="7"/>
    </row>
    <row r="814">
      <c r="A814" s="7"/>
      <c r="B814" s="7"/>
      <c r="C814" s="7"/>
      <c r="D814" s="7"/>
    </row>
    <row r="815">
      <c r="A815" s="7"/>
      <c r="B815" s="7"/>
      <c r="C815" s="7"/>
      <c r="D815" s="7"/>
    </row>
    <row r="816">
      <c r="A816" s="7"/>
      <c r="B816" s="7"/>
      <c r="C816" s="7"/>
      <c r="D816" s="7"/>
    </row>
    <row r="817">
      <c r="A817" s="7"/>
      <c r="B817" s="7"/>
      <c r="C817" s="7"/>
      <c r="D817" s="7"/>
    </row>
    <row r="818">
      <c r="A818" s="7"/>
      <c r="B818" s="7"/>
      <c r="C818" s="7"/>
      <c r="D818" s="7"/>
    </row>
    <row r="819">
      <c r="A819" s="7"/>
      <c r="B819" s="7"/>
      <c r="C819" s="7"/>
      <c r="D819" s="7"/>
    </row>
    <row r="820">
      <c r="A820" s="7"/>
      <c r="B820" s="7"/>
      <c r="C820" s="7"/>
      <c r="D820" s="7"/>
    </row>
    <row r="821">
      <c r="A821" s="7"/>
      <c r="B821" s="7"/>
      <c r="C821" s="7"/>
      <c r="D821" s="7"/>
    </row>
    <row r="822">
      <c r="A822" s="7"/>
      <c r="B822" s="7"/>
      <c r="C822" s="7"/>
      <c r="D822" s="7"/>
    </row>
    <row r="823">
      <c r="A823" s="7"/>
      <c r="B823" s="7"/>
      <c r="C823" s="7"/>
      <c r="D823" s="7"/>
    </row>
    <row r="824">
      <c r="A824" s="7"/>
      <c r="B824" s="7"/>
      <c r="C824" s="7"/>
      <c r="D824" s="7"/>
    </row>
    <row r="825">
      <c r="A825" s="7"/>
      <c r="B825" s="7"/>
      <c r="C825" s="7"/>
      <c r="D825" s="7"/>
    </row>
    <row r="826">
      <c r="A826" s="7"/>
      <c r="B826" s="7"/>
      <c r="C826" s="7"/>
      <c r="D826" s="7"/>
    </row>
    <row r="827">
      <c r="A827" s="7"/>
      <c r="B827" s="7"/>
      <c r="C827" s="7"/>
      <c r="D827" s="7"/>
    </row>
    <row r="828">
      <c r="A828" s="7"/>
      <c r="B828" s="7"/>
      <c r="C828" s="7"/>
      <c r="D828" s="7"/>
    </row>
    <row r="829">
      <c r="A829" s="7"/>
      <c r="B829" s="7"/>
      <c r="C829" s="7"/>
      <c r="D829" s="7"/>
    </row>
    <row r="830">
      <c r="A830" s="7"/>
      <c r="B830" s="7"/>
      <c r="C830" s="7"/>
      <c r="D830" s="7"/>
    </row>
    <row r="831">
      <c r="A831" s="7"/>
      <c r="B831" s="7"/>
      <c r="C831" s="7"/>
      <c r="D831" s="7"/>
    </row>
    <row r="832">
      <c r="A832" s="7"/>
      <c r="B832" s="7"/>
      <c r="C832" s="7"/>
      <c r="D832" s="7"/>
    </row>
    <row r="833">
      <c r="A833" s="7"/>
      <c r="B833" s="7"/>
      <c r="C833" s="7"/>
      <c r="D833" s="7"/>
    </row>
    <row r="834">
      <c r="A834" s="7"/>
      <c r="B834" s="7"/>
      <c r="C834" s="7"/>
      <c r="D834" s="7"/>
    </row>
    <row r="835">
      <c r="A835" s="7"/>
      <c r="B835" s="7"/>
      <c r="C835" s="7"/>
      <c r="D835" s="7"/>
    </row>
    <row r="836">
      <c r="A836" s="7"/>
      <c r="B836" s="7"/>
      <c r="C836" s="7"/>
      <c r="D836" s="7"/>
    </row>
    <row r="837">
      <c r="A837" s="7"/>
      <c r="B837" s="7"/>
      <c r="C837" s="7"/>
      <c r="D837" s="7"/>
    </row>
    <row r="838">
      <c r="A838" s="7"/>
      <c r="B838" s="7"/>
      <c r="C838" s="7"/>
      <c r="D838" s="7"/>
    </row>
    <row r="839">
      <c r="A839" s="7"/>
      <c r="B839" s="7"/>
      <c r="C839" s="7"/>
      <c r="D839" s="7"/>
    </row>
    <row r="840">
      <c r="A840" s="7"/>
      <c r="B840" s="7"/>
      <c r="C840" s="7"/>
      <c r="D840" s="7"/>
    </row>
    <row r="841">
      <c r="A841" s="7"/>
      <c r="B841" s="7"/>
      <c r="C841" s="7"/>
      <c r="D841" s="7"/>
    </row>
    <row r="842">
      <c r="A842" s="7"/>
      <c r="B842" s="7"/>
      <c r="C842" s="7"/>
      <c r="D842" s="7"/>
    </row>
    <row r="843">
      <c r="A843" s="7"/>
      <c r="B843" s="7"/>
      <c r="C843" s="7"/>
      <c r="D843" s="7"/>
    </row>
    <row r="844">
      <c r="A844" s="7"/>
      <c r="B844" s="7"/>
      <c r="C844" s="7"/>
      <c r="D844" s="7"/>
    </row>
    <row r="845">
      <c r="A845" s="7"/>
      <c r="B845" s="7"/>
      <c r="C845" s="7"/>
      <c r="D845" s="7"/>
    </row>
    <row r="846">
      <c r="A846" s="7"/>
      <c r="B846" s="7"/>
      <c r="C846" s="7"/>
      <c r="D846" s="7"/>
    </row>
    <row r="847">
      <c r="A847" s="7"/>
      <c r="B847" s="7"/>
      <c r="C847" s="7"/>
      <c r="D847" s="7"/>
    </row>
    <row r="848">
      <c r="A848" s="7"/>
      <c r="B848" s="7"/>
      <c r="C848" s="7"/>
      <c r="D848" s="7"/>
    </row>
    <row r="849">
      <c r="A849" s="7"/>
      <c r="B849" s="7"/>
      <c r="C849" s="7"/>
      <c r="D849" s="7"/>
    </row>
    <row r="850">
      <c r="A850" s="7"/>
      <c r="B850" s="7"/>
      <c r="C850" s="7"/>
      <c r="D850" s="7"/>
    </row>
    <row r="851">
      <c r="A851" s="7"/>
      <c r="B851" s="7"/>
      <c r="C851" s="7"/>
      <c r="D851" s="7"/>
    </row>
    <row r="852">
      <c r="A852" s="7"/>
      <c r="B852" s="7"/>
      <c r="C852" s="7"/>
      <c r="D852" s="7"/>
    </row>
    <row r="853">
      <c r="A853" s="7"/>
      <c r="B853" s="7"/>
      <c r="C853" s="7"/>
      <c r="D853" s="7"/>
    </row>
    <row r="854">
      <c r="A854" s="7"/>
      <c r="B854" s="7"/>
      <c r="C854" s="7"/>
      <c r="D854" s="7"/>
    </row>
    <row r="855">
      <c r="A855" s="7"/>
      <c r="B855" s="7"/>
      <c r="C855" s="7"/>
      <c r="D855" s="7"/>
    </row>
    <row r="856">
      <c r="A856" s="7"/>
      <c r="B856" s="7"/>
      <c r="C856" s="7"/>
      <c r="D856" s="7"/>
    </row>
    <row r="857">
      <c r="A857" s="7"/>
      <c r="B857" s="7"/>
      <c r="C857" s="7"/>
      <c r="D857" s="7"/>
    </row>
    <row r="858">
      <c r="A858" s="7"/>
      <c r="B858" s="7"/>
      <c r="C858" s="7"/>
      <c r="D858" s="7"/>
    </row>
    <row r="859">
      <c r="A859" s="7"/>
      <c r="B859" s="7"/>
      <c r="C859" s="7"/>
      <c r="D859" s="7"/>
    </row>
    <row r="860">
      <c r="A860" s="7"/>
      <c r="B860" s="7"/>
      <c r="C860" s="7"/>
      <c r="D860" s="7"/>
    </row>
    <row r="861">
      <c r="A861" s="7"/>
      <c r="B861" s="7"/>
      <c r="C861" s="7"/>
      <c r="D861" s="7"/>
    </row>
    <row r="862">
      <c r="A862" s="7"/>
      <c r="B862" s="7"/>
      <c r="C862" s="7"/>
      <c r="D862" s="7"/>
    </row>
    <row r="863">
      <c r="A863" s="7"/>
      <c r="B863" s="7"/>
      <c r="C863" s="7"/>
      <c r="D863" s="7"/>
    </row>
    <row r="864">
      <c r="A864" s="7"/>
      <c r="B864" s="7"/>
      <c r="C864" s="7"/>
      <c r="D864" s="7"/>
    </row>
    <row r="865">
      <c r="A865" s="7"/>
      <c r="B865" s="7"/>
      <c r="C865" s="7"/>
      <c r="D865" s="7"/>
    </row>
    <row r="866">
      <c r="A866" s="7"/>
      <c r="B866" s="7"/>
      <c r="C866" s="7"/>
      <c r="D866" s="7"/>
    </row>
    <row r="867">
      <c r="A867" s="7"/>
      <c r="B867" s="7"/>
      <c r="C867" s="7"/>
      <c r="D867" s="7"/>
    </row>
    <row r="868">
      <c r="A868" s="7"/>
      <c r="B868" s="7"/>
      <c r="C868" s="7"/>
      <c r="D868" s="7"/>
    </row>
    <row r="869">
      <c r="A869" s="7"/>
      <c r="B869" s="7"/>
      <c r="C869" s="7"/>
      <c r="D869" s="7"/>
    </row>
    <row r="870">
      <c r="A870" s="7"/>
      <c r="B870" s="7"/>
      <c r="C870" s="7"/>
      <c r="D870" s="7"/>
    </row>
    <row r="871">
      <c r="A871" s="7"/>
      <c r="B871" s="7"/>
      <c r="C871" s="7"/>
      <c r="D871" s="7"/>
    </row>
    <row r="872">
      <c r="A872" s="7"/>
      <c r="B872" s="7"/>
      <c r="C872" s="7"/>
      <c r="D872" s="7"/>
    </row>
    <row r="873">
      <c r="A873" s="7"/>
      <c r="B873" s="7"/>
      <c r="C873" s="7"/>
      <c r="D873" s="7"/>
    </row>
    <row r="874">
      <c r="A874" s="7"/>
      <c r="B874" s="7"/>
      <c r="C874" s="7"/>
      <c r="D874" s="7"/>
    </row>
    <row r="875">
      <c r="A875" s="7"/>
      <c r="B875" s="7"/>
      <c r="C875" s="7"/>
      <c r="D875" s="7"/>
    </row>
    <row r="876">
      <c r="A876" s="7"/>
      <c r="B876" s="7"/>
      <c r="C876" s="7"/>
      <c r="D876" s="7"/>
    </row>
    <row r="877">
      <c r="A877" s="7"/>
      <c r="B877" s="7"/>
      <c r="C877" s="7"/>
      <c r="D877" s="7"/>
    </row>
    <row r="878">
      <c r="A878" s="7"/>
      <c r="B878" s="7"/>
      <c r="C878" s="7"/>
      <c r="D878" s="7"/>
    </row>
    <row r="879">
      <c r="A879" s="7"/>
      <c r="B879" s="7"/>
      <c r="C879" s="7"/>
      <c r="D879" s="7"/>
    </row>
    <row r="880">
      <c r="A880" s="7"/>
      <c r="B880" s="7"/>
      <c r="C880" s="7"/>
      <c r="D880" s="7"/>
    </row>
    <row r="881">
      <c r="A881" s="7"/>
      <c r="B881" s="7"/>
      <c r="C881" s="7"/>
      <c r="D881" s="7"/>
    </row>
    <row r="882">
      <c r="A882" s="7"/>
      <c r="B882" s="7"/>
      <c r="C882" s="7"/>
      <c r="D882" s="7"/>
    </row>
    <row r="883">
      <c r="A883" s="7"/>
      <c r="B883" s="7"/>
      <c r="C883" s="7"/>
      <c r="D883" s="7"/>
    </row>
    <row r="884">
      <c r="A884" s="7"/>
      <c r="B884" s="7"/>
      <c r="C884" s="7"/>
      <c r="D884" s="7"/>
    </row>
    <row r="885">
      <c r="A885" s="7"/>
      <c r="B885" s="7"/>
      <c r="C885" s="7"/>
      <c r="D885" s="7"/>
    </row>
    <row r="886">
      <c r="A886" s="7"/>
      <c r="B886" s="7"/>
      <c r="C886" s="7"/>
      <c r="D886" s="7"/>
    </row>
    <row r="887">
      <c r="A887" s="7"/>
      <c r="B887" s="7"/>
      <c r="C887" s="7"/>
      <c r="D887" s="7"/>
    </row>
    <row r="888">
      <c r="A888" s="7"/>
      <c r="B888" s="7"/>
      <c r="C888" s="7"/>
      <c r="D888" s="7"/>
    </row>
    <row r="889">
      <c r="A889" s="7"/>
      <c r="B889" s="7"/>
      <c r="C889" s="7"/>
      <c r="D889" s="7"/>
    </row>
    <row r="890">
      <c r="A890" s="7"/>
      <c r="B890" s="7"/>
      <c r="C890" s="7"/>
      <c r="D890" s="7"/>
    </row>
    <row r="891">
      <c r="A891" s="7"/>
      <c r="B891" s="7"/>
      <c r="C891" s="7"/>
      <c r="D891" s="7"/>
    </row>
    <row r="892">
      <c r="A892" s="7"/>
      <c r="B892" s="7"/>
      <c r="C892" s="7"/>
      <c r="D892" s="7"/>
    </row>
    <row r="893">
      <c r="A893" s="7"/>
      <c r="B893" s="7"/>
      <c r="C893" s="7"/>
      <c r="D893" s="7"/>
    </row>
    <row r="894">
      <c r="A894" s="7"/>
      <c r="B894" s="7"/>
      <c r="C894" s="7"/>
      <c r="D894" s="7"/>
    </row>
    <row r="895">
      <c r="A895" s="7"/>
      <c r="B895" s="7"/>
      <c r="C895" s="7"/>
      <c r="D895" s="7"/>
    </row>
    <row r="896">
      <c r="A896" s="7"/>
      <c r="B896" s="7"/>
      <c r="C896" s="7"/>
      <c r="D896" s="7"/>
    </row>
    <row r="897">
      <c r="A897" s="7"/>
      <c r="B897" s="7"/>
      <c r="C897" s="7"/>
      <c r="D897" s="7"/>
    </row>
    <row r="898">
      <c r="A898" s="7"/>
      <c r="B898" s="7"/>
      <c r="C898" s="7"/>
      <c r="D898" s="7"/>
    </row>
    <row r="899">
      <c r="A899" s="7"/>
      <c r="B899" s="7"/>
      <c r="C899" s="7"/>
      <c r="D899" s="7"/>
    </row>
    <row r="900">
      <c r="A900" s="7"/>
      <c r="B900" s="7"/>
      <c r="C900" s="7"/>
      <c r="D900" s="7"/>
    </row>
    <row r="901">
      <c r="A901" s="7"/>
      <c r="B901" s="7"/>
      <c r="C901" s="7"/>
      <c r="D901" s="7"/>
    </row>
    <row r="902">
      <c r="A902" s="7"/>
      <c r="B902" s="7"/>
      <c r="C902" s="7"/>
      <c r="D902" s="7"/>
    </row>
    <row r="903">
      <c r="A903" s="7"/>
      <c r="B903" s="7"/>
      <c r="C903" s="7"/>
      <c r="D903" s="7"/>
    </row>
    <row r="904">
      <c r="A904" s="7"/>
      <c r="B904" s="7"/>
      <c r="C904" s="7"/>
      <c r="D904" s="7"/>
    </row>
    <row r="905">
      <c r="A905" s="7"/>
      <c r="B905" s="7"/>
      <c r="C905" s="7"/>
      <c r="D905" s="7"/>
    </row>
    <row r="906">
      <c r="A906" s="7"/>
      <c r="B906" s="7"/>
      <c r="C906" s="7"/>
      <c r="D906" s="7"/>
    </row>
    <row r="907">
      <c r="A907" s="7"/>
      <c r="B907" s="7"/>
      <c r="C907" s="7"/>
      <c r="D907" s="7"/>
    </row>
    <row r="908">
      <c r="A908" s="7"/>
      <c r="B908" s="7"/>
      <c r="C908" s="7"/>
      <c r="D908" s="7"/>
    </row>
    <row r="909">
      <c r="A909" s="7"/>
      <c r="B909" s="7"/>
      <c r="C909" s="7"/>
      <c r="D909" s="7"/>
    </row>
    <row r="910">
      <c r="A910" s="7"/>
      <c r="B910" s="7"/>
      <c r="C910" s="7"/>
      <c r="D910" s="7"/>
    </row>
    <row r="911">
      <c r="A911" s="7"/>
      <c r="B911" s="7"/>
      <c r="C911" s="7"/>
      <c r="D911" s="7"/>
    </row>
    <row r="912">
      <c r="A912" s="7"/>
      <c r="B912" s="7"/>
      <c r="C912" s="7"/>
      <c r="D912" s="7"/>
    </row>
    <row r="913">
      <c r="A913" s="7"/>
      <c r="B913" s="7"/>
      <c r="C913" s="7"/>
      <c r="D913" s="7"/>
    </row>
    <row r="914">
      <c r="A914" s="7"/>
      <c r="B914" s="7"/>
      <c r="C914" s="7"/>
      <c r="D914" s="7"/>
    </row>
    <row r="915">
      <c r="A915" s="7"/>
      <c r="B915" s="7"/>
      <c r="C915" s="7"/>
      <c r="D915" s="7"/>
    </row>
    <row r="916">
      <c r="A916" s="7"/>
      <c r="B916" s="7"/>
      <c r="C916" s="7"/>
      <c r="D916" s="7"/>
    </row>
    <row r="917">
      <c r="A917" s="7"/>
      <c r="B917" s="7"/>
      <c r="C917" s="7"/>
      <c r="D917" s="7"/>
    </row>
    <row r="918">
      <c r="A918" s="7"/>
      <c r="B918" s="7"/>
      <c r="C918" s="7"/>
      <c r="D918" s="7"/>
    </row>
    <row r="919">
      <c r="A919" s="7"/>
      <c r="B919" s="7"/>
      <c r="C919" s="7"/>
      <c r="D919" s="7"/>
    </row>
    <row r="920">
      <c r="A920" s="7"/>
      <c r="B920" s="7"/>
      <c r="C920" s="7"/>
      <c r="D920" s="7"/>
    </row>
    <row r="921">
      <c r="A921" s="7"/>
      <c r="B921" s="7"/>
      <c r="C921" s="7"/>
      <c r="D921" s="7"/>
    </row>
    <row r="922">
      <c r="A922" s="7"/>
      <c r="B922" s="7"/>
      <c r="C922" s="7"/>
      <c r="D922" s="7"/>
    </row>
    <row r="923">
      <c r="A923" s="7"/>
      <c r="B923" s="7"/>
      <c r="C923" s="7"/>
      <c r="D923" s="7"/>
    </row>
    <row r="924">
      <c r="A924" s="7"/>
      <c r="B924" s="7"/>
      <c r="C924" s="7"/>
      <c r="D924" s="7"/>
    </row>
    <row r="925">
      <c r="A925" s="7"/>
      <c r="B925" s="7"/>
      <c r="C925" s="7"/>
      <c r="D925" s="7"/>
    </row>
    <row r="926">
      <c r="A926" s="7"/>
      <c r="B926" s="7"/>
      <c r="C926" s="7"/>
      <c r="D926" s="7"/>
    </row>
    <row r="927">
      <c r="A927" s="7"/>
      <c r="B927" s="7"/>
      <c r="C927" s="7"/>
      <c r="D927" s="7"/>
    </row>
    <row r="928">
      <c r="A928" s="7"/>
      <c r="B928" s="7"/>
      <c r="C928" s="7"/>
      <c r="D928" s="7"/>
    </row>
    <row r="929">
      <c r="A929" s="7"/>
      <c r="B929" s="7"/>
      <c r="C929" s="7"/>
      <c r="D929" s="7"/>
    </row>
    <row r="930">
      <c r="A930" s="7"/>
      <c r="B930" s="7"/>
      <c r="C930" s="7"/>
      <c r="D930" s="7"/>
    </row>
    <row r="931">
      <c r="A931" s="7"/>
      <c r="B931" s="7"/>
      <c r="C931" s="7"/>
      <c r="D931" s="7"/>
    </row>
    <row r="932">
      <c r="A932" s="7"/>
      <c r="B932" s="7"/>
      <c r="C932" s="7"/>
      <c r="D932" s="7"/>
    </row>
    <row r="933">
      <c r="A933" s="7"/>
      <c r="B933" s="7"/>
      <c r="C933" s="7"/>
      <c r="D933" s="7"/>
    </row>
    <row r="934">
      <c r="A934" s="7"/>
      <c r="B934" s="7"/>
      <c r="C934" s="7"/>
      <c r="D934" s="7"/>
    </row>
    <row r="935">
      <c r="A935" s="7"/>
      <c r="B935" s="7"/>
      <c r="C935" s="7"/>
      <c r="D935" s="7"/>
    </row>
    <row r="936">
      <c r="A936" s="7"/>
      <c r="B936" s="7"/>
      <c r="C936" s="7"/>
      <c r="D936" s="7"/>
    </row>
    <row r="937">
      <c r="A937" s="7"/>
      <c r="B937" s="7"/>
      <c r="C937" s="7"/>
      <c r="D937" s="7"/>
    </row>
    <row r="938">
      <c r="A938" s="7"/>
      <c r="B938" s="7"/>
      <c r="C938" s="7"/>
      <c r="D938" s="7"/>
    </row>
    <row r="939">
      <c r="A939" s="7"/>
      <c r="B939" s="7"/>
      <c r="C939" s="7"/>
      <c r="D939" s="7"/>
    </row>
    <row r="940">
      <c r="A940" s="7"/>
      <c r="B940" s="7"/>
      <c r="C940" s="7"/>
      <c r="D940" s="7"/>
    </row>
    <row r="941">
      <c r="A941" s="7"/>
      <c r="B941" s="7"/>
      <c r="C941" s="7"/>
      <c r="D941" s="7"/>
    </row>
    <row r="942">
      <c r="A942" s="7"/>
      <c r="B942" s="7"/>
      <c r="C942" s="7"/>
      <c r="D942" s="7"/>
    </row>
    <row r="943">
      <c r="A943" s="7"/>
      <c r="B943" s="7"/>
      <c r="C943" s="7"/>
      <c r="D943" s="7"/>
    </row>
    <row r="944">
      <c r="A944" s="7"/>
      <c r="B944" s="7"/>
      <c r="C944" s="7"/>
      <c r="D944" s="7"/>
    </row>
    <row r="945">
      <c r="A945" s="7"/>
      <c r="B945" s="7"/>
      <c r="C945" s="7"/>
      <c r="D945" s="7"/>
    </row>
    <row r="946">
      <c r="A946" s="7"/>
      <c r="B946" s="7"/>
      <c r="C946" s="7"/>
      <c r="D946" s="7"/>
    </row>
    <row r="947">
      <c r="A947" s="7"/>
      <c r="B947" s="7"/>
      <c r="C947" s="7"/>
      <c r="D947" s="7"/>
    </row>
    <row r="948">
      <c r="A948" s="7"/>
      <c r="B948" s="7"/>
      <c r="C948" s="7"/>
      <c r="D948" s="7"/>
    </row>
    <row r="949">
      <c r="A949" s="7"/>
      <c r="B949" s="7"/>
      <c r="C949" s="7"/>
      <c r="D949" s="7"/>
    </row>
    <row r="950">
      <c r="A950" s="7"/>
      <c r="B950" s="7"/>
      <c r="C950" s="7"/>
      <c r="D950" s="7"/>
    </row>
    <row r="951">
      <c r="A951" s="7"/>
      <c r="B951" s="7"/>
      <c r="C951" s="7"/>
      <c r="D951" s="7"/>
    </row>
    <row r="952">
      <c r="A952" s="7"/>
      <c r="B952" s="7"/>
      <c r="C952" s="7"/>
      <c r="D952" s="7"/>
    </row>
    <row r="953">
      <c r="A953" s="7"/>
      <c r="B953" s="7"/>
      <c r="C953" s="7"/>
      <c r="D953" s="7"/>
    </row>
    <row r="954">
      <c r="A954" s="7"/>
      <c r="B954" s="7"/>
      <c r="C954" s="7"/>
      <c r="D954" s="7"/>
    </row>
    <row r="955">
      <c r="A955" s="7"/>
      <c r="B955" s="7"/>
      <c r="C955" s="7"/>
      <c r="D955" s="7"/>
    </row>
    <row r="956">
      <c r="A956" s="7"/>
      <c r="B956" s="7"/>
      <c r="C956" s="7"/>
      <c r="D956" s="7"/>
    </row>
    <row r="957">
      <c r="A957" s="7"/>
      <c r="B957" s="7"/>
      <c r="C957" s="7"/>
      <c r="D957" s="7"/>
    </row>
    <row r="958">
      <c r="A958" s="7"/>
      <c r="B958" s="7"/>
      <c r="C958" s="7"/>
      <c r="D958" s="7"/>
    </row>
    <row r="959">
      <c r="A959" s="7"/>
      <c r="B959" s="7"/>
      <c r="C959" s="7"/>
      <c r="D959" s="7"/>
    </row>
    <row r="960">
      <c r="A960" s="7"/>
      <c r="B960" s="7"/>
      <c r="C960" s="7"/>
      <c r="D960" s="7"/>
    </row>
    <row r="961">
      <c r="A961" s="7"/>
      <c r="B961" s="7"/>
      <c r="C961" s="7"/>
      <c r="D961" s="7"/>
    </row>
    <row r="962">
      <c r="A962" s="7"/>
      <c r="B962" s="7"/>
      <c r="C962" s="7"/>
      <c r="D962" s="7"/>
    </row>
    <row r="963">
      <c r="A963" s="7"/>
      <c r="B963" s="7"/>
      <c r="C963" s="7"/>
      <c r="D963" s="7"/>
    </row>
    <row r="964">
      <c r="A964" s="7"/>
      <c r="B964" s="7"/>
      <c r="C964" s="7"/>
      <c r="D964" s="7"/>
    </row>
    <row r="965">
      <c r="A965" s="7"/>
      <c r="B965" s="7"/>
      <c r="C965" s="7"/>
      <c r="D965" s="7"/>
    </row>
    <row r="966">
      <c r="A966" s="7"/>
      <c r="B966" s="7"/>
      <c r="C966" s="7"/>
      <c r="D966" s="7"/>
    </row>
    <row r="967">
      <c r="A967" s="7"/>
      <c r="B967" s="7"/>
      <c r="C967" s="7"/>
      <c r="D967" s="7"/>
    </row>
    <row r="968">
      <c r="A968" s="7"/>
      <c r="B968" s="7"/>
      <c r="C968" s="7"/>
      <c r="D968" s="7"/>
    </row>
    <row r="969">
      <c r="A969" s="7"/>
      <c r="B969" s="7"/>
      <c r="C969" s="7"/>
      <c r="D969" s="7"/>
    </row>
    <row r="970">
      <c r="A970" s="7"/>
      <c r="B970" s="7"/>
      <c r="C970" s="7"/>
      <c r="D970" s="7"/>
    </row>
    <row r="971">
      <c r="A971" s="7"/>
      <c r="B971" s="7"/>
      <c r="C971" s="7"/>
      <c r="D971" s="7"/>
    </row>
    <row r="972">
      <c r="A972" s="7"/>
      <c r="B972" s="7"/>
      <c r="C972" s="7"/>
      <c r="D972" s="7"/>
    </row>
    <row r="973">
      <c r="A973" s="7"/>
      <c r="B973" s="7"/>
      <c r="C973" s="7"/>
      <c r="D973" s="7"/>
    </row>
    <row r="974">
      <c r="A974" s="7"/>
      <c r="B974" s="7"/>
      <c r="C974" s="7"/>
      <c r="D974" s="7"/>
    </row>
    <row r="975">
      <c r="A975" s="7"/>
      <c r="B975" s="7"/>
      <c r="C975" s="7"/>
      <c r="D975" s="7"/>
    </row>
    <row r="976">
      <c r="A976" s="7"/>
      <c r="B976" s="7"/>
      <c r="C976" s="7"/>
      <c r="D976" s="7"/>
    </row>
    <row r="977">
      <c r="A977" s="7"/>
      <c r="B977" s="7"/>
      <c r="C977" s="7"/>
      <c r="D977" s="7"/>
    </row>
    <row r="978">
      <c r="A978" s="7"/>
      <c r="B978" s="7"/>
      <c r="C978" s="7"/>
      <c r="D978" s="7"/>
    </row>
    <row r="979">
      <c r="A979" s="7"/>
      <c r="B979" s="7"/>
      <c r="C979" s="7"/>
      <c r="D979" s="7"/>
    </row>
    <row r="980">
      <c r="A980" s="7"/>
      <c r="B980" s="7"/>
      <c r="C980" s="7"/>
      <c r="D980" s="7"/>
    </row>
    <row r="981">
      <c r="A981" s="7"/>
      <c r="B981" s="7"/>
      <c r="C981" s="7"/>
      <c r="D981" s="7"/>
    </row>
    <row r="982">
      <c r="A982" s="7"/>
      <c r="B982" s="7"/>
      <c r="C982" s="7"/>
      <c r="D982" s="7"/>
    </row>
    <row r="983">
      <c r="A983" s="7"/>
      <c r="B983" s="7"/>
      <c r="C983" s="7"/>
      <c r="D983" s="7"/>
    </row>
    <row r="984">
      <c r="A984" s="7"/>
      <c r="B984" s="7"/>
      <c r="C984" s="7"/>
      <c r="D984" s="7"/>
    </row>
    <row r="985">
      <c r="A985" s="7"/>
      <c r="B985" s="7"/>
      <c r="C985" s="7"/>
      <c r="D985" s="7"/>
    </row>
    <row r="986">
      <c r="A986" s="7"/>
      <c r="B986" s="7"/>
      <c r="C986" s="7"/>
      <c r="D986" s="7"/>
    </row>
    <row r="987">
      <c r="A987" s="7"/>
      <c r="B987" s="7"/>
      <c r="C987" s="7"/>
      <c r="D987" s="7"/>
    </row>
    <row r="988">
      <c r="A988" s="7"/>
      <c r="B988" s="7"/>
      <c r="C988" s="7"/>
      <c r="D988" s="7"/>
    </row>
    <row r="989">
      <c r="A989" s="7"/>
      <c r="B989" s="7"/>
      <c r="C989" s="7"/>
      <c r="D989" s="7"/>
    </row>
    <row r="990">
      <c r="A990" s="7"/>
      <c r="B990" s="7"/>
      <c r="C990" s="7"/>
      <c r="D990" s="7"/>
    </row>
    <row r="991">
      <c r="A991" s="7"/>
      <c r="B991" s="7"/>
      <c r="C991" s="7"/>
      <c r="D991" s="7"/>
    </row>
    <row r="992">
      <c r="A992" s="7"/>
      <c r="B992" s="7"/>
      <c r="C992" s="7"/>
      <c r="D992" s="7"/>
    </row>
    <row r="993">
      <c r="A993" s="7"/>
      <c r="B993" s="7"/>
      <c r="C993" s="7"/>
      <c r="D993" s="7"/>
    </row>
    <row r="994">
      <c r="A994" s="7"/>
      <c r="B994" s="7"/>
      <c r="C994" s="7"/>
      <c r="D994" s="7"/>
    </row>
  </sheetData>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8.75"/>
  </cols>
  <sheetData>
    <row r="1">
      <c r="A1" s="8" t="s">
        <v>2243</v>
      </c>
      <c r="B1" s="8" t="s">
        <v>2244</v>
      </c>
    </row>
    <row r="2">
      <c r="A2" s="8">
        <v>1862006.0</v>
      </c>
      <c r="B2" s="8" t="s">
        <v>2245</v>
      </c>
    </row>
    <row r="3">
      <c r="A3" s="8">
        <v>6179797.0</v>
      </c>
      <c r="B3" s="8" t="s">
        <v>2246</v>
      </c>
    </row>
    <row r="4">
      <c r="A4" s="8">
        <v>6262805.0</v>
      </c>
      <c r="B4" s="8" t="s">
        <v>2247</v>
      </c>
    </row>
    <row r="5">
      <c r="A5" s="8">
        <v>1936387.0</v>
      </c>
      <c r="B5" s="8" t="s">
        <v>2248</v>
      </c>
    </row>
    <row r="6">
      <c r="A6" s="8">
        <v>6267211.0</v>
      </c>
      <c r="B6" s="8" t="s">
        <v>2249</v>
      </c>
    </row>
    <row r="7">
      <c r="A7" s="8">
        <v>6273718.0</v>
      </c>
      <c r="B7" s="8" t="s">
        <v>2250</v>
      </c>
    </row>
    <row r="8">
      <c r="A8" s="8">
        <v>1936034.0</v>
      </c>
      <c r="B8" s="8" t="s">
        <v>2251</v>
      </c>
    </row>
    <row r="9">
      <c r="A9" s="8">
        <v>1959891.0</v>
      </c>
      <c r="B9" s="8" t="s">
        <v>2252</v>
      </c>
    </row>
    <row r="10">
      <c r="A10" s="8">
        <v>6420206.0</v>
      </c>
      <c r="B10" s="8" t="s">
        <v>2253</v>
      </c>
    </row>
    <row r="11">
      <c r="A11" s="8">
        <v>6270948.0</v>
      </c>
      <c r="B11" s="8" t="s">
        <v>2254</v>
      </c>
    </row>
    <row r="12">
      <c r="A12" s="8">
        <v>6263372.0</v>
      </c>
      <c r="B12" s="8" t="s">
        <v>2255</v>
      </c>
    </row>
    <row r="13">
      <c r="A13" s="8">
        <v>1905970.0</v>
      </c>
      <c r="B13" s="8" t="s">
        <v>2256</v>
      </c>
    </row>
    <row r="14">
      <c r="A14" s="8">
        <v>6207138.0</v>
      </c>
      <c r="B14" s="8" t="s">
        <v>2257</v>
      </c>
    </row>
    <row r="15">
      <c r="A15" s="8">
        <v>6279163.0</v>
      </c>
      <c r="B15" s="8" t="s">
        <v>2258</v>
      </c>
    </row>
    <row r="16">
      <c r="A16" s="8">
        <v>6729720.0</v>
      </c>
      <c r="B16" s="8" t="s">
        <v>2259</v>
      </c>
    </row>
    <row r="17">
      <c r="A17" s="8">
        <v>1776380.0</v>
      </c>
      <c r="B17" s="8" t="s">
        <v>2260</v>
      </c>
    </row>
    <row r="18">
      <c r="A18" s="8">
        <v>6167284.0</v>
      </c>
      <c r="B18" s="8" t="s">
        <v>2261</v>
      </c>
    </row>
    <row r="19">
      <c r="A19" s="8">
        <v>6266681.0</v>
      </c>
      <c r="B19" s="8" t="s">
        <v>2262</v>
      </c>
    </row>
    <row r="20">
      <c r="A20" s="8">
        <v>6267041.0</v>
      </c>
      <c r="B20" s="8" t="s">
        <v>2263</v>
      </c>
    </row>
    <row r="21">
      <c r="A21" s="8">
        <v>6267106.0</v>
      </c>
      <c r="B21" s="8" t="s">
        <v>2264</v>
      </c>
    </row>
    <row r="22">
      <c r="A22" s="8">
        <v>6205704.0</v>
      </c>
      <c r="B22" s="8" t="s">
        <v>2265</v>
      </c>
    </row>
    <row r="23">
      <c r="A23" s="8">
        <v>6207383.0</v>
      </c>
      <c r="B23" s="8" t="s">
        <v>2266</v>
      </c>
    </row>
    <row r="24">
      <c r="A24" s="8">
        <v>6268960.0</v>
      </c>
      <c r="B24" s="8" t="s">
        <v>2267</v>
      </c>
    </row>
    <row r="25">
      <c r="A25" s="8">
        <v>6278779.0</v>
      </c>
      <c r="B25" s="8" t="s">
        <v>2268</v>
      </c>
    </row>
    <row r="26">
      <c r="A26" s="8">
        <v>9303511.0</v>
      </c>
      <c r="B26" s="8" t="s">
        <v>2269</v>
      </c>
    </row>
    <row r="27">
      <c r="A27" s="8">
        <v>6274471.0</v>
      </c>
      <c r="B27" s="8" t="s">
        <v>2270</v>
      </c>
    </row>
    <row r="28">
      <c r="A28" s="8">
        <v>6281052.0</v>
      </c>
      <c r="B28" s="8" t="s">
        <v>2271</v>
      </c>
    </row>
    <row r="29">
      <c r="A29" s="8">
        <v>9300147.0</v>
      </c>
      <c r="B29" s="8" t="s">
        <v>2272</v>
      </c>
    </row>
    <row r="30">
      <c r="A30" s="8">
        <v>9307826.0</v>
      </c>
      <c r="B30" s="8" t="s">
        <v>2273</v>
      </c>
    </row>
    <row r="31">
      <c r="A31" s="8">
        <v>9296701.0</v>
      </c>
      <c r="B31" s="8" t="s">
        <v>2274</v>
      </c>
    </row>
    <row r="32">
      <c r="A32" s="8">
        <v>6280927.0</v>
      </c>
      <c r="B32" s="8" t="s">
        <v>2275</v>
      </c>
    </row>
    <row r="33">
      <c r="A33" s="8">
        <v>6282491.0</v>
      </c>
      <c r="B33" s="8" t="s">
        <v>2276</v>
      </c>
    </row>
    <row r="34">
      <c r="A34" s="8">
        <v>6271219.0</v>
      </c>
      <c r="B34" s="8" t="s">
        <v>2277</v>
      </c>
    </row>
    <row r="35">
      <c r="A35" s="8">
        <v>9303987.0</v>
      </c>
      <c r="B35" s="8" t="s">
        <v>2278</v>
      </c>
    </row>
    <row r="36">
      <c r="A36" s="8">
        <v>9303979.0</v>
      </c>
      <c r="B36" s="8" t="s">
        <v>2279</v>
      </c>
    </row>
    <row r="37">
      <c r="A37" s="8">
        <v>6279767.0</v>
      </c>
      <c r="B37" s="8" t="s">
        <v>2280</v>
      </c>
    </row>
    <row r="38">
      <c r="A38" s="8">
        <v>9272666.0</v>
      </c>
      <c r="B38" s="8" t="s">
        <v>2281</v>
      </c>
    </row>
    <row r="39">
      <c r="A39" s="8">
        <v>6200257.0</v>
      </c>
      <c r="B39" s="8" t="s">
        <v>2282</v>
      </c>
    </row>
    <row r="40">
      <c r="A40" s="8">
        <v>6506356.0</v>
      </c>
      <c r="B40" s="8" t="s">
        <v>2283</v>
      </c>
    </row>
    <row r="41">
      <c r="A41" s="8">
        <v>9308491.0</v>
      </c>
      <c r="B41" s="8" t="s">
        <v>2284</v>
      </c>
    </row>
    <row r="42">
      <c r="A42" s="8">
        <v>6269800.0</v>
      </c>
      <c r="B42" s="8" t="s">
        <v>2285</v>
      </c>
    </row>
    <row r="43">
      <c r="A43" s="8">
        <v>6279597.0</v>
      </c>
      <c r="B43" s="8" t="s">
        <v>2286</v>
      </c>
    </row>
    <row r="44">
      <c r="A44" s="8">
        <v>6271553.0</v>
      </c>
      <c r="B44" s="8" t="s">
        <v>2287</v>
      </c>
    </row>
    <row r="45">
      <c r="A45" s="8">
        <v>6280684.0</v>
      </c>
      <c r="B45" s="8" t="s">
        <v>2288</v>
      </c>
    </row>
    <row r="46">
      <c r="A46" s="8">
        <v>9298959.0</v>
      </c>
      <c r="B46" s="8" t="s">
        <v>2289</v>
      </c>
    </row>
    <row r="47">
      <c r="A47" s="8">
        <v>9308504.0</v>
      </c>
      <c r="B47" s="8" t="s">
        <v>2290</v>
      </c>
    </row>
    <row r="48">
      <c r="A48" s="8">
        <v>9301208.0</v>
      </c>
      <c r="B48" s="8" t="s">
        <v>2291</v>
      </c>
    </row>
    <row r="49">
      <c r="A49" s="8">
        <v>9304053.0</v>
      </c>
      <c r="B49" s="8" t="s">
        <v>2292</v>
      </c>
    </row>
    <row r="50">
      <c r="A50" s="8">
        <v>9298932.0</v>
      </c>
      <c r="B50" s="8" t="s">
        <v>2293</v>
      </c>
    </row>
    <row r="51">
      <c r="A51" s="8">
        <v>6282407.0</v>
      </c>
      <c r="B51" s="8" t="s">
        <v>2294</v>
      </c>
    </row>
    <row r="52">
      <c r="A52" s="8">
        <v>6272452.0</v>
      </c>
      <c r="B52" s="8" t="s">
        <v>2295</v>
      </c>
    </row>
    <row r="53">
      <c r="A53" s="8">
        <v>9302557.0</v>
      </c>
      <c r="B53" s="8" t="s">
        <v>2296</v>
      </c>
    </row>
    <row r="54">
      <c r="A54" s="8">
        <v>6281729.0</v>
      </c>
      <c r="B54" s="8" t="s">
        <v>2297</v>
      </c>
    </row>
    <row r="55">
      <c r="A55" s="8">
        <v>9299980.0</v>
      </c>
      <c r="B55" s="8" t="s">
        <v>2298</v>
      </c>
    </row>
    <row r="56">
      <c r="A56" s="8">
        <v>9307907.0</v>
      </c>
      <c r="B56" s="8" t="s">
        <v>2299</v>
      </c>
    </row>
    <row r="57">
      <c r="A57" s="8">
        <v>9298908.0</v>
      </c>
      <c r="B57" s="8" t="s">
        <v>2300</v>
      </c>
    </row>
    <row r="58">
      <c r="A58" s="8">
        <v>6282784.0</v>
      </c>
      <c r="B58" s="8" t="s">
        <v>2301</v>
      </c>
    </row>
    <row r="59">
      <c r="A59" s="8">
        <v>6271782.0</v>
      </c>
      <c r="B59" s="8" t="s">
        <v>2302</v>
      </c>
    </row>
    <row r="60">
      <c r="A60" s="8">
        <v>9293736.0</v>
      </c>
      <c r="B60" s="8" t="s">
        <v>2303</v>
      </c>
    </row>
    <row r="61">
      <c r="A61" s="8">
        <v>6281923.0</v>
      </c>
      <c r="B61" s="8" t="s">
        <v>2304</v>
      </c>
    </row>
    <row r="62">
      <c r="A62" s="8">
        <v>6178693.0</v>
      </c>
      <c r="B62" s="8" t="s">
        <v>2305</v>
      </c>
    </row>
    <row r="63">
      <c r="A63" s="8">
        <v>6753418.0</v>
      </c>
      <c r="B63" s="8" t="s">
        <v>2306</v>
      </c>
    </row>
    <row r="64">
      <c r="A64" s="8">
        <v>6271243.0</v>
      </c>
      <c r="B64" s="8" t="s">
        <v>2307</v>
      </c>
    </row>
    <row r="65">
      <c r="A65" s="8">
        <v>9300694.0</v>
      </c>
      <c r="B65" s="8" t="s">
        <v>2308</v>
      </c>
    </row>
    <row r="66">
      <c r="A66" s="8">
        <v>6276164.0</v>
      </c>
      <c r="B66" s="8" t="s">
        <v>2309</v>
      </c>
    </row>
    <row r="67">
      <c r="A67" s="8">
        <v>9309233.0</v>
      </c>
      <c r="B67" s="8" t="s">
        <v>2310</v>
      </c>
    </row>
    <row r="68">
      <c r="A68" s="8">
        <v>9307915.0</v>
      </c>
      <c r="B68" s="8" t="s">
        <v>2311</v>
      </c>
    </row>
    <row r="69">
      <c r="A69" s="8">
        <v>9309004.0</v>
      </c>
      <c r="B69" s="8" t="s">
        <v>2312</v>
      </c>
    </row>
    <row r="70">
      <c r="A70" s="8">
        <v>9297073.0</v>
      </c>
      <c r="B70" s="8" t="s">
        <v>2313</v>
      </c>
    </row>
    <row r="71">
      <c r="A71" s="8">
        <v>9309161.0</v>
      </c>
      <c r="B71" s="8" t="s">
        <v>2314</v>
      </c>
    </row>
    <row r="72">
      <c r="A72" s="8">
        <v>9299971.0</v>
      </c>
      <c r="B72" s="8" t="s">
        <v>2315</v>
      </c>
    </row>
    <row r="73">
      <c r="A73" s="8">
        <v>9298568.0</v>
      </c>
      <c r="B73" s="8" t="s">
        <v>2316</v>
      </c>
    </row>
    <row r="74">
      <c r="A74" s="8">
        <v>6280404.0</v>
      </c>
      <c r="B74" s="8" t="s">
        <v>2317</v>
      </c>
    </row>
    <row r="75">
      <c r="A75" s="8">
        <v>9303936.0</v>
      </c>
      <c r="B75" s="8" t="s">
        <v>2318</v>
      </c>
    </row>
    <row r="76">
      <c r="A76" s="8">
        <v>9299807.0</v>
      </c>
      <c r="B76" s="8" t="s">
        <v>2319</v>
      </c>
    </row>
    <row r="77">
      <c r="A77" s="8">
        <v>9303944.0</v>
      </c>
      <c r="B77" s="8" t="s">
        <v>2320</v>
      </c>
    </row>
    <row r="78">
      <c r="A78" s="8">
        <v>9303995.0</v>
      </c>
      <c r="B78" s="8" t="s">
        <v>2321</v>
      </c>
    </row>
    <row r="79">
      <c r="A79" s="8">
        <v>6281036.0</v>
      </c>
      <c r="B79" s="8" t="s">
        <v>2322</v>
      </c>
    </row>
    <row r="80">
      <c r="A80" s="8">
        <v>9297855.0</v>
      </c>
      <c r="B80" s="8" t="s">
        <v>2323</v>
      </c>
    </row>
    <row r="81">
      <c r="A81" s="8">
        <v>6283781.0</v>
      </c>
      <c r="B81" s="8" t="s">
        <v>2324</v>
      </c>
    </row>
    <row r="82">
      <c r="A82" s="8">
        <v>9303952.0</v>
      </c>
      <c r="B82" s="8" t="s">
        <v>2325</v>
      </c>
    </row>
    <row r="83">
      <c r="A83" s="8">
        <v>9300686.0</v>
      </c>
      <c r="B83" s="8" t="s">
        <v>2326</v>
      </c>
    </row>
    <row r="84">
      <c r="A84" s="8">
        <v>6085768.0</v>
      </c>
      <c r="B84" s="8" t="s">
        <v>2327</v>
      </c>
    </row>
    <row r="85">
      <c r="A85" s="8">
        <v>6268145.0</v>
      </c>
      <c r="B85" s="8" t="s">
        <v>2328</v>
      </c>
    </row>
    <row r="86">
      <c r="A86" s="8">
        <v>9299955.0</v>
      </c>
      <c r="B86" s="8" t="s">
        <v>2329</v>
      </c>
    </row>
    <row r="87">
      <c r="A87" s="8">
        <v>6283161.0</v>
      </c>
      <c r="B87" s="8" t="s">
        <v>2330</v>
      </c>
    </row>
    <row r="88">
      <c r="A88" s="8">
        <v>6462057.0</v>
      </c>
      <c r="B88" s="8" t="s">
        <v>2331</v>
      </c>
    </row>
    <row r="89">
      <c r="A89" s="8">
        <v>6267157.0</v>
      </c>
      <c r="B89" s="8" t="s">
        <v>2332</v>
      </c>
    </row>
    <row r="90">
      <c r="A90" s="8">
        <v>6271855.0</v>
      </c>
      <c r="B90" s="8" t="s">
        <v>2333</v>
      </c>
    </row>
    <row r="91">
      <c r="A91" s="8">
        <v>9298886.0</v>
      </c>
      <c r="B91" s="8" t="s">
        <v>2334</v>
      </c>
    </row>
    <row r="92">
      <c r="A92" s="8">
        <v>9299068.0</v>
      </c>
      <c r="B92" s="8" t="s">
        <v>2335</v>
      </c>
    </row>
    <row r="93">
      <c r="A93" s="8">
        <v>9309241.0</v>
      </c>
      <c r="B93" s="8" t="s">
        <v>2336</v>
      </c>
    </row>
    <row r="94">
      <c r="A94" s="8">
        <v>9293418.0</v>
      </c>
      <c r="B94" s="8" t="s">
        <v>2337</v>
      </c>
    </row>
    <row r="95">
      <c r="A95" s="8">
        <v>6280323.0</v>
      </c>
      <c r="B95" s="8" t="s">
        <v>2338</v>
      </c>
    </row>
    <row r="96">
      <c r="A96" s="8">
        <v>9297022.0</v>
      </c>
      <c r="B96" s="8" t="s">
        <v>2339</v>
      </c>
    </row>
    <row r="97">
      <c r="A97" s="8">
        <v>9299963.0</v>
      </c>
      <c r="B97" s="8" t="s">
        <v>2340</v>
      </c>
    </row>
    <row r="98">
      <c r="A98" s="8">
        <v>9306862.0</v>
      </c>
      <c r="B98" s="8" t="s">
        <v>2341</v>
      </c>
    </row>
    <row r="99">
      <c r="A99" s="8">
        <v>6282806.0</v>
      </c>
      <c r="B99" s="8" t="s">
        <v>2342</v>
      </c>
    </row>
    <row r="100">
      <c r="A100" s="8">
        <v>6613411.0</v>
      </c>
      <c r="B100" s="8" t="s">
        <v>2343</v>
      </c>
    </row>
    <row r="101">
      <c r="A101" s="8">
        <v>9297201.0</v>
      </c>
      <c r="B101" s="8" t="s">
        <v>2344</v>
      </c>
    </row>
    <row r="102">
      <c r="A102" s="8">
        <v>6282415.0</v>
      </c>
      <c r="B102" s="8" t="s">
        <v>2345</v>
      </c>
    </row>
    <row r="103">
      <c r="A103" s="8">
        <v>6277527.0</v>
      </c>
      <c r="B103" s="8" t="s">
        <v>2346</v>
      </c>
    </row>
    <row r="104">
      <c r="A104" s="8">
        <v>9307800.0</v>
      </c>
      <c r="B104" s="8" t="s">
        <v>2347</v>
      </c>
    </row>
    <row r="105">
      <c r="A105" s="8">
        <v>6010016.0</v>
      </c>
      <c r="B105" s="8" t="s">
        <v>2348</v>
      </c>
    </row>
    <row r="106">
      <c r="A106" s="8">
        <v>6694047.0</v>
      </c>
      <c r="B106" s="8" t="s">
        <v>2349</v>
      </c>
    </row>
    <row r="107">
      <c r="A107" s="8">
        <v>6277497.0</v>
      </c>
      <c r="B107" s="8" t="s">
        <v>2350</v>
      </c>
    </row>
    <row r="108">
      <c r="A108" s="8">
        <v>9300597.0</v>
      </c>
      <c r="B108" s="8" t="s">
        <v>2351</v>
      </c>
    </row>
    <row r="109">
      <c r="A109" s="8">
        <v>6272312.0</v>
      </c>
      <c r="B109" s="8" t="s">
        <v>2352</v>
      </c>
    </row>
    <row r="110">
      <c r="A110" s="8">
        <v>9292080.0</v>
      </c>
      <c r="B110" s="8" t="s">
        <v>2353</v>
      </c>
    </row>
    <row r="111">
      <c r="A111" s="8">
        <v>6123741.0</v>
      </c>
      <c r="B111" s="8" t="s">
        <v>2354</v>
      </c>
    </row>
    <row r="112">
      <c r="A112" s="8">
        <v>6273882.0</v>
      </c>
      <c r="B112" s="8" t="s">
        <v>2355</v>
      </c>
    </row>
    <row r="113">
      <c r="A113" s="8">
        <v>6280625.0</v>
      </c>
      <c r="B113" s="8" t="s">
        <v>2356</v>
      </c>
    </row>
    <row r="114">
      <c r="A114" s="8">
        <v>9064834.0</v>
      </c>
      <c r="B114" s="8" t="s">
        <v>2357</v>
      </c>
    </row>
    <row r="115">
      <c r="A115" s="8">
        <v>6277519.0</v>
      </c>
      <c r="B115" s="8" t="s">
        <v>2358</v>
      </c>
    </row>
    <row r="116">
      <c r="A116" s="8">
        <v>6276253.0</v>
      </c>
      <c r="B116" s="8" t="s">
        <v>2359</v>
      </c>
    </row>
    <row r="117">
      <c r="A117" s="8">
        <v>9296581.0</v>
      </c>
      <c r="B117" s="8" t="s">
        <v>2360</v>
      </c>
    </row>
    <row r="118">
      <c r="A118" s="8">
        <v>9301194.0</v>
      </c>
      <c r="B118" s="8" t="s">
        <v>2361</v>
      </c>
    </row>
    <row r="119">
      <c r="A119" s="8">
        <v>6283276.0</v>
      </c>
      <c r="B119" s="8" t="s">
        <v>2362</v>
      </c>
    </row>
    <row r="120">
      <c r="A120" s="8">
        <v>9301330.0</v>
      </c>
      <c r="B120" s="8" t="s">
        <v>2363</v>
      </c>
    </row>
    <row r="121">
      <c r="A121" s="8">
        <v>9301224.0</v>
      </c>
      <c r="B121" s="8" t="s">
        <v>2364</v>
      </c>
    </row>
    <row r="122">
      <c r="A122" s="8">
        <v>9297031.0</v>
      </c>
      <c r="B122" s="8" t="s">
        <v>2365</v>
      </c>
    </row>
    <row r="123">
      <c r="A123" s="8">
        <v>6261981.0</v>
      </c>
      <c r="B123" s="8" t="s">
        <v>2366</v>
      </c>
    </row>
    <row r="124">
      <c r="A124" s="8">
        <v>6272444.0</v>
      </c>
      <c r="B124" s="8" t="s">
        <v>2367</v>
      </c>
    </row>
    <row r="125">
      <c r="A125" s="8">
        <v>9308989.0</v>
      </c>
      <c r="B125" s="8" t="s">
        <v>2368</v>
      </c>
    </row>
    <row r="126">
      <c r="A126" s="8">
        <v>9309039.0</v>
      </c>
      <c r="B126" s="8" t="s">
        <v>2369</v>
      </c>
    </row>
    <row r="127">
      <c r="A127" s="8">
        <v>9295798.0</v>
      </c>
      <c r="B127" s="8" t="s">
        <v>2370</v>
      </c>
    </row>
    <row r="128">
      <c r="A128" s="8">
        <v>6282644.0</v>
      </c>
      <c r="B128" s="8" t="s">
        <v>2371</v>
      </c>
    </row>
    <row r="129">
      <c r="A129" s="8">
        <v>6126472.0</v>
      </c>
      <c r="B129" s="8" t="s">
        <v>2372</v>
      </c>
    </row>
    <row r="130">
      <c r="A130" s="8">
        <v>6272487.0</v>
      </c>
      <c r="B130" s="8" t="s">
        <v>2373</v>
      </c>
    </row>
    <row r="131">
      <c r="A131" s="8">
        <v>6278205.0</v>
      </c>
      <c r="B131" s="8" t="s">
        <v>2374</v>
      </c>
    </row>
    <row r="132">
      <c r="A132" s="8">
        <v>6272126.0</v>
      </c>
      <c r="B132" s="8" t="s">
        <v>2375</v>
      </c>
    </row>
    <row r="133">
      <c r="A133" s="8">
        <v>9296697.0</v>
      </c>
      <c r="B133" s="8" t="s">
        <v>2376</v>
      </c>
    </row>
    <row r="134">
      <c r="A134" s="8">
        <v>6277730.0</v>
      </c>
      <c r="B134" s="8" t="s">
        <v>2377</v>
      </c>
    </row>
    <row r="135">
      <c r="A135" s="8">
        <v>9295810.0</v>
      </c>
      <c r="B135" s="8" t="s">
        <v>2378</v>
      </c>
    </row>
    <row r="136">
      <c r="A136" s="8">
        <v>9233172.0</v>
      </c>
      <c r="B136" s="8" t="s">
        <v>2379</v>
      </c>
    </row>
    <row r="137">
      <c r="A137" s="8">
        <v>9296816.0</v>
      </c>
      <c r="B137" s="8" t="s">
        <v>2380</v>
      </c>
    </row>
    <row r="138">
      <c r="A138" s="8">
        <v>6281621.0</v>
      </c>
      <c r="B138" s="8" t="s">
        <v>2381</v>
      </c>
    </row>
    <row r="139">
      <c r="A139" s="8">
        <v>6280781.0</v>
      </c>
      <c r="B139" s="8" t="s">
        <v>2382</v>
      </c>
    </row>
    <row r="140">
      <c r="A140" s="8">
        <v>9300716.0</v>
      </c>
      <c r="B140" s="8" t="s">
        <v>2383</v>
      </c>
    </row>
    <row r="141">
      <c r="A141" s="8">
        <v>9293221.0</v>
      </c>
      <c r="B141" s="8" t="s">
        <v>2384</v>
      </c>
    </row>
    <row r="142">
      <c r="A142" s="8">
        <v>6282113.0</v>
      </c>
      <c r="B142" s="8" t="s">
        <v>2385</v>
      </c>
    </row>
    <row r="143">
      <c r="A143" s="8">
        <v>9301259.0</v>
      </c>
      <c r="B143" s="8" t="s">
        <v>2386</v>
      </c>
    </row>
    <row r="144">
      <c r="A144" s="8">
        <v>6269516.0</v>
      </c>
      <c r="B144" s="8" t="s">
        <v>2387</v>
      </c>
    </row>
    <row r="145">
      <c r="A145" s="8">
        <v>6270000.0</v>
      </c>
      <c r="B145" s="8" t="s">
        <v>2388</v>
      </c>
    </row>
    <row r="146">
      <c r="A146" s="8">
        <v>9301372.0</v>
      </c>
      <c r="B146" s="8" t="s">
        <v>2389</v>
      </c>
    </row>
    <row r="147">
      <c r="A147" s="8">
        <v>6272291.0</v>
      </c>
      <c r="B147" s="8" t="s">
        <v>2390</v>
      </c>
    </row>
    <row r="148">
      <c r="A148" s="8">
        <v>9297146.0</v>
      </c>
      <c r="B148" s="8" t="s">
        <v>2391</v>
      </c>
    </row>
    <row r="149">
      <c r="A149" s="8">
        <v>6281915.0</v>
      </c>
      <c r="B149" s="8" t="s">
        <v>2392</v>
      </c>
    </row>
    <row r="150">
      <c r="A150" s="8">
        <v>6277403.0</v>
      </c>
      <c r="B150" s="8" t="s">
        <v>2393</v>
      </c>
    </row>
    <row r="151">
      <c r="A151" s="8">
        <v>9292241.0</v>
      </c>
      <c r="B151" s="8" t="s">
        <v>2394</v>
      </c>
    </row>
    <row r="152">
      <c r="A152" s="8">
        <v>9305793.0</v>
      </c>
      <c r="B152" s="8" t="s">
        <v>2395</v>
      </c>
    </row>
    <row r="153">
      <c r="A153" s="8">
        <v>6231055.0</v>
      </c>
      <c r="B153" s="8" t="s">
        <v>2396</v>
      </c>
    </row>
    <row r="154">
      <c r="A154" s="8">
        <v>6281591.0</v>
      </c>
      <c r="B154" s="8" t="s">
        <v>2397</v>
      </c>
    </row>
    <row r="155">
      <c r="A155" s="8">
        <v>9305068.0</v>
      </c>
      <c r="B155" s="8" t="s">
        <v>2398</v>
      </c>
    </row>
    <row r="156">
      <c r="A156" s="8">
        <v>9307958.0</v>
      </c>
      <c r="B156" s="8" t="s">
        <v>2399</v>
      </c>
    </row>
    <row r="157">
      <c r="A157" s="8">
        <v>6281214.0</v>
      </c>
      <c r="B157" s="8" t="s">
        <v>2400</v>
      </c>
    </row>
    <row r="158">
      <c r="A158" s="8">
        <v>6269451.0</v>
      </c>
      <c r="B158" s="8" t="s">
        <v>2401</v>
      </c>
    </row>
    <row r="159">
      <c r="A159" s="8">
        <v>6281401.0</v>
      </c>
      <c r="B159" s="8" t="s">
        <v>2402</v>
      </c>
    </row>
    <row r="160">
      <c r="A160" s="8">
        <v>9293582.0</v>
      </c>
      <c r="B160" s="8" t="s">
        <v>2403</v>
      </c>
    </row>
    <row r="161">
      <c r="A161" s="8">
        <v>6283888.0</v>
      </c>
      <c r="B161" s="8" t="s">
        <v>2404</v>
      </c>
    </row>
    <row r="162">
      <c r="A162" s="8">
        <v>6279368.0</v>
      </c>
      <c r="B162" s="8" t="s">
        <v>2405</v>
      </c>
    </row>
    <row r="163">
      <c r="A163" s="8">
        <v>6283870.0</v>
      </c>
      <c r="B163" s="8" t="s">
        <v>2406</v>
      </c>
    </row>
    <row r="164">
      <c r="A164" s="8">
        <v>6283551.0</v>
      </c>
      <c r="B164" s="8" t="s">
        <v>2407</v>
      </c>
    </row>
    <row r="165">
      <c r="A165" s="8">
        <v>6570437.0</v>
      </c>
      <c r="B165" s="8" t="s">
        <v>2408</v>
      </c>
    </row>
    <row r="166">
      <c r="A166" s="8">
        <v>9304860.0</v>
      </c>
      <c r="B166" s="8" t="s">
        <v>2409</v>
      </c>
    </row>
    <row r="167">
      <c r="A167" s="8">
        <v>9295780.0</v>
      </c>
      <c r="B167" s="8" t="s">
        <v>2410</v>
      </c>
    </row>
    <row r="168">
      <c r="A168" s="8">
        <v>9296956.0</v>
      </c>
      <c r="B168" s="8" t="s">
        <v>2411</v>
      </c>
    </row>
    <row r="169">
      <c r="A169" s="8">
        <v>9303910.0</v>
      </c>
      <c r="B169" s="8" t="s">
        <v>2412</v>
      </c>
    </row>
    <row r="170">
      <c r="A170" s="8">
        <v>6737927.0</v>
      </c>
      <c r="B170" s="8" t="s">
        <v>2413</v>
      </c>
    </row>
    <row r="171">
      <c r="A171" s="8">
        <v>9292632.0</v>
      </c>
      <c r="B171" s="8" t="s">
        <v>2414</v>
      </c>
    </row>
    <row r="172">
      <c r="A172" s="8">
        <v>6444571.0</v>
      </c>
      <c r="B172" s="8" t="s">
        <v>2415</v>
      </c>
    </row>
    <row r="173">
      <c r="A173" s="8">
        <v>6279252.0</v>
      </c>
      <c r="B173" s="8" t="s">
        <v>2416</v>
      </c>
    </row>
    <row r="174">
      <c r="A174" s="8">
        <v>9305718.0</v>
      </c>
      <c r="B174" s="8" t="s">
        <v>2417</v>
      </c>
    </row>
    <row r="175">
      <c r="A175" s="8">
        <v>6279198.0</v>
      </c>
      <c r="B175" s="8" t="s">
        <v>2418</v>
      </c>
    </row>
    <row r="176">
      <c r="A176" s="8">
        <v>6261833.0</v>
      </c>
      <c r="B176" s="8" t="s">
        <v>2419</v>
      </c>
    </row>
    <row r="177">
      <c r="A177" s="8">
        <v>9296875.0</v>
      </c>
      <c r="B177" s="8" t="s">
        <v>2420</v>
      </c>
    </row>
    <row r="178">
      <c r="A178" s="8">
        <v>9299874.0</v>
      </c>
      <c r="B178" s="8" t="s">
        <v>2421</v>
      </c>
    </row>
    <row r="179">
      <c r="A179" s="8">
        <v>6280064.0</v>
      </c>
      <c r="B179" s="8" t="s">
        <v>2422</v>
      </c>
    </row>
    <row r="180">
      <c r="A180" s="8">
        <v>9308776.0</v>
      </c>
      <c r="B180" s="8" t="s">
        <v>2423</v>
      </c>
    </row>
    <row r="181">
      <c r="A181" s="8">
        <v>6274765.0</v>
      </c>
      <c r="B181" s="8" t="s">
        <v>2424</v>
      </c>
    </row>
    <row r="182">
      <c r="A182" s="8">
        <v>9296859.0</v>
      </c>
      <c r="B182" s="8" t="s">
        <v>2425</v>
      </c>
    </row>
    <row r="183">
      <c r="A183" s="8">
        <v>6269788.0</v>
      </c>
      <c r="B183" s="8" t="s">
        <v>2426</v>
      </c>
    </row>
    <row r="184">
      <c r="A184" s="8">
        <v>6275001.0</v>
      </c>
      <c r="B184" s="8" t="s">
        <v>2427</v>
      </c>
    </row>
    <row r="185">
      <c r="A185" s="8">
        <v>6530257.0</v>
      </c>
      <c r="B185" s="8" t="s">
        <v>2428</v>
      </c>
    </row>
    <row r="186">
      <c r="A186" s="8">
        <v>9300601.0</v>
      </c>
      <c r="B186" s="8" t="s">
        <v>2429</v>
      </c>
    </row>
    <row r="187">
      <c r="A187" s="8">
        <v>9308229.0</v>
      </c>
      <c r="B187" s="8" t="s">
        <v>2430</v>
      </c>
    </row>
    <row r="188">
      <c r="A188" s="8">
        <v>9297707.0</v>
      </c>
      <c r="B188" s="8" t="s">
        <v>2431</v>
      </c>
    </row>
    <row r="189">
      <c r="A189" s="8">
        <v>9297871.0</v>
      </c>
      <c r="B189" s="8" t="s">
        <v>2432</v>
      </c>
    </row>
    <row r="190">
      <c r="A190" s="8">
        <v>6279520.0</v>
      </c>
      <c r="B190" s="8" t="s">
        <v>2433</v>
      </c>
    </row>
    <row r="191">
      <c r="A191" s="8">
        <v>6282989.0</v>
      </c>
      <c r="B191" s="8" t="s">
        <v>2434</v>
      </c>
    </row>
    <row r="192">
      <c r="A192" s="8">
        <v>6268935.0</v>
      </c>
      <c r="B192" s="8" t="s">
        <v>2435</v>
      </c>
    </row>
    <row r="193">
      <c r="A193" s="8">
        <v>9293809.0</v>
      </c>
      <c r="B193" s="8" t="s">
        <v>2436</v>
      </c>
    </row>
    <row r="194">
      <c r="A194" s="8">
        <v>9301241.0</v>
      </c>
      <c r="B194" s="8" t="s">
        <v>2437</v>
      </c>
    </row>
    <row r="195">
      <c r="A195" s="8">
        <v>6844448.0</v>
      </c>
      <c r="B195" s="8" t="s">
        <v>2438</v>
      </c>
    </row>
    <row r="196">
      <c r="A196" s="8">
        <v>6283861.0</v>
      </c>
      <c r="B196" s="8" t="s">
        <v>2439</v>
      </c>
    </row>
    <row r="197">
      <c r="A197" s="8">
        <v>6283772.0</v>
      </c>
      <c r="B197" s="8" t="s">
        <v>2440</v>
      </c>
    </row>
    <row r="198">
      <c r="A198" s="8">
        <v>9307052.0</v>
      </c>
      <c r="B198" s="8" t="s">
        <v>2441</v>
      </c>
    </row>
    <row r="199">
      <c r="A199" s="8">
        <v>9307117.0</v>
      </c>
      <c r="B199" s="8" t="s">
        <v>2442</v>
      </c>
    </row>
    <row r="200">
      <c r="A200" s="8">
        <v>9300139.0</v>
      </c>
      <c r="B200" s="8" t="s">
        <v>2443</v>
      </c>
    </row>
    <row r="201">
      <c r="A201" s="8">
        <v>9307257.0</v>
      </c>
      <c r="B201" s="8" t="s">
        <v>2444</v>
      </c>
    </row>
    <row r="202">
      <c r="A202" s="8">
        <v>6230822.0</v>
      </c>
      <c r="B202" s="8" t="s">
        <v>2445</v>
      </c>
    </row>
    <row r="203">
      <c r="A203" s="8">
        <v>9296140.0</v>
      </c>
      <c r="B203" s="8" t="s">
        <v>2446</v>
      </c>
    </row>
    <row r="204">
      <c r="A204" s="8">
        <v>6279287.0</v>
      </c>
      <c r="B204" s="8" t="s">
        <v>2447</v>
      </c>
    </row>
    <row r="205">
      <c r="A205" s="8">
        <v>6746942.0</v>
      </c>
      <c r="B205" s="8" t="s">
        <v>2448</v>
      </c>
    </row>
    <row r="206">
      <c r="A206" s="8">
        <v>6272347.0</v>
      </c>
      <c r="B206" s="8" t="s">
        <v>2449</v>
      </c>
    </row>
    <row r="207">
      <c r="A207" s="8">
        <v>9306056.0</v>
      </c>
      <c r="B207" s="8" t="s">
        <v>2450</v>
      </c>
    </row>
    <row r="208">
      <c r="A208" s="8">
        <v>9303961.0</v>
      </c>
      <c r="B208" s="8" t="s">
        <v>2451</v>
      </c>
    </row>
    <row r="209">
      <c r="A209" s="8">
        <v>6268081.0</v>
      </c>
      <c r="B209" s="8" t="s">
        <v>2452</v>
      </c>
    </row>
    <row r="210">
      <c r="A210" s="8">
        <v>6282466.0</v>
      </c>
      <c r="B210" s="8" t="s">
        <v>2453</v>
      </c>
    </row>
    <row r="211">
      <c r="A211" s="8">
        <v>9309365.0</v>
      </c>
      <c r="B211" s="8" t="s">
        <v>2454</v>
      </c>
    </row>
    <row r="212">
      <c r="A212" s="8">
        <v>9298070.0</v>
      </c>
      <c r="B212" s="8" t="s">
        <v>2455</v>
      </c>
    </row>
    <row r="213">
      <c r="A213" s="8">
        <v>9303928.0</v>
      </c>
      <c r="B213" s="8" t="s">
        <v>2456</v>
      </c>
    </row>
    <row r="214">
      <c r="A214" s="8">
        <v>9293493.0</v>
      </c>
      <c r="B214" s="8" t="s">
        <v>2457</v>
      </c>
    </row>
    <row r="215">
      <c r="A215" s="8">
        <v>9301666.0</v>
      </c>
      <c r="B215" s="8" t="s">
        <v>2458</v>
      </c>
    </row>
    <row r="216">
      <c r="A216" s="8">
        <v>9308024.0</v>
      </c>
      <c r="B216" s="8" t="s">
        <v>2459</v>
      </c>
    </row>
    <row r="217">
      <c r="A217" s="8">
        <v>6283705.0</v>
      </c>
      <c r="B217" s="8" t="s">
        <v>2460</v>
      </c>
    </row>
    <row r="218">
      <c r="A218" s="8">
        <v>9309446.0</v>
      </c>
      <c r="B218" s="8" t="s">
        <v>2461</v>
      </c>
    </row>
    <row r="219">
      <c r="A219" s="8">
        <v>6270115.0</v>
      </c>
      <c r="B219" s="8" t="s">
        <v>2462</v>
      </c>
    </row>
    <row r="220">
      <c r="A220" s="8">
        <v>9295496.0</v>
      </c>
      <c r="B220" s="8" t="s">
        <v>2463</v>
      </c>
    </row>
    <row r="221">
      <c r="A221" s="8">
        <v>9304479.0</v>
      </c>
      <c r="B221" s="8" t="s">
        <v>2464</v>
      </c>
    </row>
    <row r="222">
      <c r="A222" s="8">
        <v>6753256.0</v>
      </c>
      <c r="B222" s="8" t="s">
        <v>2465</v>
      </c>
    </row>
    <row r="223">
      <c r="A223" s="8">
        <v>6176356.0</v>
      </c>
      <c r="B223" s="8" t="s">
        <v>2466</v>
      </c>
    </row>
    <row r="224">
      <c r="A224" s="8">
        <v>9294121.0</v>
      </c>
      <c r="B224" s="8" t="s">
        <v>2467</v>
      </c>
    </row>
    <row r="225">
      <c r="A225" s="8">
        <v>6271456.0</v>
      </c>
      <c r="B225" s="8" t="s">
        <v>2468</v>
      </c>
    </row>
    <row r="226">
      <c r="A226" s="8">
        <v>9293817.0</v>
      </c>
      <c r="B226" s="8" t="s">
        <v>2469</v>
      </c>
    </row>
    <row r="227">
      <c r="A227" s="8">
        <v>6426247.0</v>
      </c>
      <c r="B227" s="8" t="s">
        <v>2470</v>
      </c>
    </row>
    <row r="228">
      <c r="A228" s="8">
        <v>6276067.0</v>
      </c>
      <c r="B228" s="8" t="s">
        <v>2471</v>
      </c>
    </row>
    <row r="229">
      <c r="A229" s="8">
        <v>9302000.0</v>
      </c>
      <c r="B229" s="8" t="s">
        <v>2472</v>
      </c>
    </row>
    <row r="230">
      <c r="A230" s="8">
        <v>6260543.0</v>
      </c>
      <c r="B230" s="8" t="s">
        <v>2473</v>
      </c>
    </row>
    <row r="231">
      <c r="A231" s="8">
        <v>6279414.0</v>
      </c>
      <c r="B231" s="8" t="s">
        <v>2474</v>
      </c>
    </row>
    <row r="232">
      <c r="A232" s="8">
        <v>6277551.0</v>
      </c>
      <c r="B232" s="8" t="s">
        <v>2475</v>
      </c>
    </row>
    <row r="233">
      <c r="A233" s="8">
        <v>9302638.0</v>
      </c>
      <c r="B233" s="8" t="s">
        <v>2476</v>
      </c>
    </row>
    <row r="234">
      <c r="A234" s="8">
        <v>6277543.0</v>
      </c>
      <c r="B234" s="8" t="s">
        <v>2477</v>
      </c>
    </row>
    <row r="235">
      <c r="A235" s="8">
        <v>6271707.0</v>
      </c>
      <c r="B235" s="8" t="s">
        <v>2478</v>
      </c>
    </row>
    <row r="236">
      <c r="A236" s="8">
        <v>9296930.0</v>
      </c>
      <c r="B236" s="8" t="s">
        <v>2479</v>
      </c>
    </row>
    <row r="237">
      <c r="A237" s="8">
        <v>9296689.0</v>
      </c>
      <c r="B237" s="8" t="s">
        <v>2480</v>
      </c>
    </row>
    <row r="238">
      <c r="A238" s="8">
        <v>9308407.0</v>
      </c>
      <c r="B238" s="8" t="s">
        <v>2481</v>
      </c>
    </row>
    <row r="239">
      <c r="A239" s="8">
        <v>9303901.0</v>
      </c>
      <c r="B239" s="8" t="s">
        <v>2482</v>
      </c>
    </row>
    <row r="240">
      <c r="A240" s="8">
        <v>6271600.0</v>
      </c>
      <c r="B240" s="8" t="s">
        <v>2483</v>
      </c>
    </row>
    <row r="241">
      <c r="A241" s="8">
        <v>9306137.0</v>
      </c>
      <c r="B241" s="8" t="s">
        <v>2484</v>
      </c>
    </row>
    <row r="242">
      <c r="A242" s="8">
        <v>6271499.0</v>
      </c>
      <c r="B242" s="8" t="s">
        <v>2485</v>
      </c>
    </row>
    <row r="243">
      <c r="A243" s="8">
        <v>6284931.0</v>
      </c>
      <c r="B243" s="8" t="s">
        <v>2486</v>
      </c>
    </row>
    <row r="244">
      <c r="A244" s="8">
        <v>9297391.0</v>
      </c>
      <c r="B244" s="8" t="s">
        <v>2487</v>
      </c>
    </row>
    <row r="245">
      <c r="A245" s="8">
        <v>9294341.0</v>
      </c>
      <c r="B245" s="8" t="s">
        <v>2488</v>
      </c>
    </row>
    <row r="246">
      <c r="A246" s="8">
        <v>9297839.0</v>
      </c>
      <c r="B246" s="8" t="s">
        <v>2489</v>
      </c>
    </row>
    <row r="247">
      <c r="A247" s="8">
        <v>6269770.0</v>
      </c>
      <c r="B247" s="8" t="s">
        <v>2490</v>
      </c>
    </row>
    <row r="248">
      <c r="A248" s="8">
        <v>9300520.0</v>
      </c>
      <c r="B248" s="8" t="s">
        <v>2491</v>
      </c>
    </row>
    <row r="249">
      <c r="A249" s="8">
        <v>9294503.0</v>
      </c>
      <c r="B249" s="8" t="s">
        <v>2492</v>
      </c>
    </row>
    <row r="250">
      <c r="A250" s="8">
        <v>9299891.0</v>
      </c>
      <c r="B250" s="8" t="s">
        <v>2493</v>
      </c>
    </row>
    <row r="251">
      <c r="A251" s="8">
        <v>6422080.0</v>
      </c>
      <c r="B251" s="8" t="s">
        <v>2494</v>
      </c>
    </row>
    <row r="252">
      <c r="A252" s="8">
        <v>6274617.0</v>
      </c>
      <c r="B252" s="8" t="s">
        <v>2495</v>
      </c>
    </row>
    <row r="253">
      <c r="A253" s="8">
        <v>9295259.0</v>
      </c>
      <c r="B253" s="8" t="s">
        <v>2496</v>
      </c>
    </row>
    <row r="254">
      <c r="A254" s="8">
        <v>6283268.0</v>
      </c>
      <c r="B254" s="8" t="s">
        <v>2497</v>
      </c>
    </row>
    <row r="255">
      <c r="A255" s="8">
        <v>6042775.0</v>
      </c>
      <c r="B255" s="8" t="s">
        <v>2498</v>
      </c>
    </row>
    <row r="256">
      <c r="A256" s="8">
        <v>9297626.0</v>
      </c>
      <c r="B256" s="8" t="s">
        <v>2499</v>
      </c>
    </row>
    <row r="257">
      <c r="A257" s="8">
        <v>6280609.0</v>
      </c>
      <c r="B257" s="8" t="s">
        <v>2500</v>
      </c>
    </row>
    <row r="258">
      <c r="A258" s="8">
        <v>9303651.0</v>
      </c>
      <c r="B258" s="8" t="s">
        <v>2501</v>
      </c>
    </row>
    <row r="259">
      <c r="A259" s="8">
        <v>6265677.0</v>
      </c>
      <c r="B259" s="8" t="s">
        <v>2502</v>
      </c>
    </row>
    <row r="260">
      <c r="A260" s="8">
        <v>9305815.0</v>
      </c>
      <c r="B260" s="8" t="s">
        <v>2503</v>
      </c>
    </row>
    <row r="261">
      <c r="A261" s="8">
        <v>9297006.0</v>
      </c>
      <c r="B261" s="8" t="s">
        <v>2504</v>
      </c>
    </row>
    <row r="262">
      <c r="A262" s="8">
        <v>6040535.0</v>
      </c>
      <c r="B262" s="8" t="s">
        <v>2505</v>
      </c>
    </row>
    <row r="263">
      <c r="A263" s="8">
        <v>9296051.0</v>
      </c>
      <c r="B263" s="8" t="s">
        <v>2506</v>
      </c>
    </row>
    <row r="264">
      <c r="A264" s="8">
        <v>6283217.0</v>
      </c>
      <c r="B264" s="8" t="s">
        <v>2507</v>
      </c>
    </row>
    <row r="265">
      <c r="A265" s="8">
        <v>9294112.0</v>
      </c>
      <c r="B265" s="8" t="s">
        <v>2508</v>
      </c>
    </row>
    <row r="266">
      <c r="A266" s="8">
        <v>9302476.0</v>
      </c>
      <c r="B266" s="8" t="s">
        <v>2509</v>
      </c>
    </row>
    <row r="267">
      <c r="A267" s="8">
        <v>9302107.0</v>
      </c>
      <c r="B267" s="8" t="s">
        <v>2510</v>
      </c>
    </row>
    <row r="268">
      <c r="A268" s="8">
        <v>9306994.0</v>
      </c>
      <c r="B268" s="8" t="s">
        <v>2511</v>
      </c>
    </row>
    <row r="269">
      <c r="A269" s="8">
        <v>6279708.0</v>
      </c>
      <c r="B269" s="8" t="s">
        <v>2512</v>
      </c>
    </row>
    <row r="270">
      <c r="A270" s="8">
        <v>6269761.0</v>
      </c>
      <c r="B270" s="8" t="s">
        <v>2513</v>
      </c>
    </row>
    <row r="271">
      <c r="A271" s="8">
        <v>9301020.0</v>
      </c>
      <c r="B271" s="8" t="s">
        <v>2514</v>
      </c>
    </row>
    <row r="272">
      <c r="A272" s="8">
        <v>9293680.0</v>
      </c>
      <c r="B272" s="8" t="s">
        <v>2515</v>
      </c>
    </row>
    <row r="273">
      <c r="A273" s="8">
        <v>6261477.0</v>
      </c>
      <c r="B273" s="8" t="s">
        <v>2516</v>
      </c>
    </row>
    <row r="274">
      <c r="A274" s="8">
        <v>9300325.0</v>
      </c>
      <c r="B274" s="8" t="s">
        <v>2517</v>
      </c>
    </row>
    <row r="275">
      <c r="A275" s="8">
        <v>6274871.0</v>
      </c>
      <c r="B275" s="8" t="s">
        <v>2518</v>
      </c>
    </row>
    <row r="276">
      <c r="A276" s="8">
        <v>9293787.0</v>
      </c>
      <c r="B276" s="8" t="s">
        <v>2519</v>
      </c>
    </row>
    <row r="277">
      <c r="A277" s="8">
        <v>6269974.0</v>
      </c>
      <c r="B277" s="8" t="s">
        <v>2520</v>
      </c>
    </row>
    <row r="278">
      <c r="A278" s="8">
        <v>9031626.0</v>
      </c>
      <c r="B278" s="8" t="s">
        <v>2521</v>
      </c>
    </row>
    <row r="279">
      <c r="A279" s="8">
        <v>9306111.0</v>
      </c>
      <c r="B279" s="8" t="s">
        <v>2522</v>
      </c>
    </row>
    <row r="280">
      <c r="A280" s="8">
        <v>6249795.0</v>
      </c>
      <c r="B280" s="8" t="s">
        <v>2523</v>
      </c>
    </row>
    <row r="281">
      <c r="A281" s="8">
        <v>9301232.0</v>
      </c>
      <c r="B281" s="8" t="s">
        <v>2524</v>
      </c>
    </row>
    <row r="282">
      <c r="A282" s="8">
        <v>9308148.0</v>
      </c>
      <c r="B282" s="8" t="s">
        <v>2525</v>
      </c>
    </row>
    <row r="283">
      <c r="A283" s="8">
        <v>9052399.0</v>
      </c>
      <c r="B283" s="8" t="s">
        <v>2526</v>
      </c>
    </row>
    <row r="284">
      <c r="A284" s="8">
        <v>6269362.0</v>
      </c>
      <c r="B284" s="8" t="s">
        <v>2527</v>
      </c>
    </row>
    <row r="285">
      <c r="A285" s="8">
        <v>9307893.0</v>
      </c>
      <c r="B285" s="8" t="s">
        <v>2528</v>
      </c>
    </row>
    <row r="286">
      <c r="A286" s="8">
        <v>9292837.0</v>
      </c>
      <c r="B286" s="8" t="s">
        <v>2529</v>
      </c>
    </row>
    <row r="287">
      <c r="A287" s="8">
        <v>9308202.0</v>
      </c>
      <c r="B287" s="8" t="s">
        <v>2530</v>
      </c>
    </row>
    <row r="288">
      <c r="A288" s="8">
        <v>9303529.0</v>
      </c>
      <c r="B288" s="8" t="s">
        <v>2531</v>
      </c>
    </row>
    <row r="289">
      <c r="A289" s="8">
        <v>9296239.0</v>
      </c>
      <c r="B289" s="8" t="s">
        <v>2532</v>
      </c>
    </row>
    <row r="290">
      <c r="A290" s="8">
        <v>9295585.0</v>
      </c>
      <c r="B290" s="8" t="s">
        <v>2533</v>
      </c>
    </row>
    <row r="291">
      <c r="A291" s="8">
        <v>6764401.0</v>
      </c>
      <c r="B291" s="8" t="s">
        <v>2534</v>
      </c>
    </row>
    <row r="292">
      <c r="A292" s="8">
        <v>9296069.0</v>
      </c>
      <c r="B292" s="8" t="s">
        <v>2535</v>
      </c>
    </row>
    <row r="293">
      <c r="A293" s="8">
        <v>9302514.0</v>
      </c>
      <c r="B293" s="8" t="s">
        <v>2536</v>
      </c>
    </row>
    <row r="294">
      <c r="A294" s="8">
        <v>9297065.0</v>
      </c>
      <c r="B294" s="8" t="s">
        <v>2537</v>
      </c>
    </row>
    <row r="295">
      <c r="A295" s="8">
        <v>9298967.0</v>
      </c>
      <c r="B295" s="8" t="s">
        <v>2538</v>
      </c>
    </row>
    <row r="296">
      <c r="A296" s="8">
        <v>6281320.0</v>
      </c>
      <c r="B296" s="8" t="s">
        <v>2539</v>
      </c>
    </row>
    <row r="297">
      <c r="A297" s="8">
        <v>9293507.0</v>
      </c>
      <c r="B297" s="8" t="s">
        <v>2540</v>
      </c>
    </row>
    <row r="298">
      <c r="A298" s="8">
        <v>9296182.0</v>
      </c>
      <c r="B298" s="8" t="s">
        <v>2541</v>
      </c>
    </row>
    <row r="299">
      <c r="A299" s="8">
        <v>9301631.0</v>
      </c>
      <c r="B299" s="8" t="s">
        <v>2542</v>
      </c>
    </row>
    <row r="300">
      <c r="A300" s="8">
        <v>6680046.0</v>
      </c>
      <c r="B300" s="8" t="s">
        <v>2543</v>
      </c>
    </row>
    <row r="301">
      <c r="A301" s="8">
        <v>9303413.0</v>
      </c>
      <c r="B301" s="8" t="s">
        <v>2544</v>
      </c>
    </row>
    <row r="302">
      <c r="A302" s="8">
        <v>9292900.0</v>
      </c>
      <c r="B302" s="8" t="s">
        <v>2545</v>
      </c>
    </row>
    <row r="303">
      <c r="A303" s="8">
        <v>9308172.0</v>
      </c>
      <c r="B303" s="8" t="s">
        <v>2546</v>
      </c>
    </row>
    <row r="304">
      <c r="A304" s="8">
        <v>9306064.0</v>
      </c>
      <c r="B304" s="8" t="s">
        <v>2547</v>
      </c>
    </row>
    <row r="305">
      <c r="A305" s="8">
        <v>9300732.0</v>
      </c>
      <c r="B305" s="8" t="s">
        <v>2548</v>
      </c>
    </row>
    <row r="306">
      <c r="A306" s="8">
        <v>6279465.0</v>
      </c>
      <c r="B306" s="8" t="s">
        <v>2549</v>
      </c>
    </row>
    <row r="307">
      <c r="A307" s="8">
        <v>9300031.0</v>
      </c>
      <c r="B307" s="8" t="s">
        <v>2550</v>
      </c>
    </row>
    <row r="308">
      <c r="A308" s="8">
        <v>6269109.0</v>
      </c>
      <c r="B308" s="8" t="s">
        <v>2551</v>
      </c>
    </row>
    <row r="309">
      <c r="A309" s="8">
        <v>9301828.0</v>
      </c>
      <c r="B309" s="8" t="s">
        <v>2552</v>
      </c>
    </row>
    <row r="310">
      <c r="A310" s="8">
        <v>6282300.0</v>
      </c>
      <c r="B310" s="8" t="s">
        <v>2553</v>
      </c>
    </row>
    <row r="311">
      <c r="A311" s="8">
        <v>6277756.0</v>
      </c>
      <c r="B311" s="8" t="s">
        <v>2554</v>
      </c>
    </row>
    <row r="312">
      <c r="A312" s="8">
        <v>6271545.0</v>
      </c>
      <c r="B312" s="8" t="s">
        <v>2555</v>
      </c>
    </row>
    <row r="313">
      <c r="A313" s="8">
        <v>9308415.0</v>
      </c>
      <c r="B313" s="8" t="s">
        <v>2556</v>
      </c>
    </row>
    <row r="314">
      <c r="A314" s="8">
        <v>6274226.0</v>
      </c>
      <c r="B314" s="8" t="s">
        <v>2557</v>
      </c>
    </row>
    <row r="315">
      <c r="A315" s="8">
        <v>6449310.0</v>
      </c>
      <c r="B315" s="8" t="s">
        <v>2558</v>
      </c>
    </row>
    <row r="316">
      <c r="A316" s="8">
        <v>9303642.0</v>
      </c>
      <c r="B316" s="8" t="s">
        <v>2559</v>
      </c>
    </row>
    <row r="317">
      <c r="A317" s="8">
        <v>6271413.0</v>
      </c>
      <c r="B317" s="8" t="s">
        <v>2560</v>
      </c>
    </row>
    <row r="318">
      <c r="A318" s="8">
        <v>6277560.0</v>
      </c>
      <c r="B318" s="8" t="s">
        <v>2561</v>
      </c>
    </row>
    <row r="319">
      <c r="A319" s="8">
        <v>9295828.0</v>
      </c>
      <c r="B319" s="8" t="s">
        <v>2562</v>
      </c>
    </row>
    <row r="320">
      <c r="A320" s="8">
        <v>9301615.0</v>
      </c>
      <c r="B320" s="8" t="s">
        <v>2563</v>
      </c>
    </row>
    <row r="321">
      <c r="A321" s="8">
        <v>9297286.0</v>
      </c>
      <c r="B321" s="8" t="s">
        <v>2564</v>
      </c>
    </row>
    <row r="322">
      <c r="A322" s="8">
        <v>9303626.0</v>
      </c>
      <c r="B322" s="8" t="s">
        <v>2565</v>
      </c>
    </row>
    <row r="323">
      <c r="A323" s="8">
        <v>9309055.0</v>
      </c>
      <c r="B323" s="8" t="s">
        <v>2566</v>
      </c>
    </row>
    <row r="324">
      <c r="A324" s="8">
        <v>6282610.0</v>
      </c>
      <c r="B324" s="8" t="s">
        <v>2567</v>
      </c>
    </row>
    <row r="325">
      <c r="A325" s="8">
        <v>6282733.0</v>
      </c>
      <c r="B325" s="8" t="s">
        <v>2568</v>
      </c>
    </row>
    <row r="326">
      <c r="A326" s="8">
        <v>9303618.0</v>
      </c>
      <c r="B326" s="8" t="s">
        <v>2569</v>
      </c>
    </row>
    <row r="327">
      <c r="A327" s="8">
        <v>6280226.0</v>
      </c>
      <c r="B327" s="8" t="s">
        <v>2570</v>
      </c>
    </row>
    <row r="328">
      <c r="A328" s="8">
        <v>6269851.0</v>
      </c>
      <c r="B328" s="8" t="s">
        <v>2571</v>
      </c>
    </row>
    <row r="329">
      <c r="A329" s="8">
        <v>6312543.0</v>
      </c>
      <c r="B329" s="8" t="s">
        <v>2572</v>
      </c>
    </row>
    <row r="330">
      <c r="A330" s="8">
        <v>9301453.0</v>
      </c>
      <c r="B330" s="8" t="s">
        <v>2573</v>
      </c>
    </row>
    <row r="331">
      <c r="A331" s="8">
        <v>6280854.0</v>
      </c>
      <c r="B331" s="8" t="s">
        <v>2574</v>
      </c>
    </row>
    <row r="332">
      <c r="A332" s="8">
        <v>6399444.0</v>
      </c>
      <c r="B332" s="8" t="s">
        <v>2575</v>
      </c>
    </row>
    <row r="333">
      <c r="A333" s="8">
        <v>6278817.0</v>
      </c>
      <c r="B333" s="8" t="s">
        <v>2576</v>
      </c>
    </row>
    <row r="334">
      <c r="A334" s="8">
        <v>9305904.0</v>
      </c>
      <c r="B334" s="8" t="s">
        <v>2577</v>
      </c>
    </row>
    <row r="335">
      <c r="A335" s="8">
        <v>9297561.0</v>
      </c>
      <c r="B335" s="8" t="s">
        <v>2578</v>
      </c>
    </row>
    <row r="336">
      <c r="A336" s="8">
        <v>9304266.0</v>
      </c>
      <c r="B336" s="8" t="s">
        <v>2579</v>
      </c>
    </row>
    <row r="337">
      <c r="A337" s="8">
        <v>6266835.0</v>
      </c>
      <c r="B337" s="8" t="s">
        <v>2580</v>
      </c>
    </row>
    <row r="338">
      <c r="A338" s="8">
        <v>9304291.0</v>
      </c>
      <c r="B338" s="8" t="s">
        <v>2581</v>
      </c>
    </row>
    <row r="339">
      <c r="A339" s="8">
        <v>9295852.0</v>
      </c>
      <c r="B339" s="8" t="s">
        <v>2582</v>
      </c>
    </row>
    <row r="340">
      <c r="A340" s="8">
        <v>6279996.0</v>
      </c>
      <c r="B340" s="8" t="s">
        <v>2583</v>
      </c>
    </row>
    <row r="341">
      <c r="A341" s="8">
        <v>9304274.0</v>
      </c>
      <c r="B341" s="8" t="s">
        <v>2584</v>
      </c>
    </row>
    <row r="342">
      <c r="A342" s="8">
        <v>6280480.0</v>
      </c>
      <c r="B342" s="8" t="s">
        <v>2585</v>
      </c>
    </row>
    <row r="343">
      <c r="A343" s="8">
        <v>9293256.0</v>
      </c>
      <c r="B343" s="8" t="s">
        <v>2586</v>
      </c>
    </row>
    <row r="344">
      <c r="A344" s="8">
        <v>6178031.0</v>
      </c>
      <c r="B344" s="8" t="s">
        <v>2587</v>
      </c>
    </row>
    <row r="345">
      <c r="A345" s="8">
        <v>6280676.0</v>
      </c>
      <c r="B345" s="8" t="s">
        <v>2588</v>
      </c>
    </row>
    <row r="346">
      <c r="A346" s="8">
        <v>6283152.0</v>
      </c>
      <c r="B346" s="8" t="s">
        <v>2589</v>
      </c>
    </row>
    <row r="347">
      <c r="A347" s="8">
        <v>6282652.0</v>
      </c>
      <c r="B347" s="8" t="s">
        <v>2590</v>
      </c>
    </row>
    <row r="348">
      <c r="A348" s="8">
        <v>6160875.0</v>
      </c>
      <c r="B348" s="8" t="s">
        <v>2591</v>
      </c>
    </row>
    <row r="349">
      <c r="A349" s="8">
        <v>9309101.0</v>
      </c>
      <c r="B349" s="8" t="s">
        <v>2592</v>
      </c>
    </row>
    <row r="350">
      <c r="A350" s="8">
        <v>9292292.0</v>
      </c>
      <c r="B350" s="8" t="s">
        <v>2593</v>
      </c>
    </row>
    <row r="351">
      <c r="A351" s="8">
        <v>6280200.0</v>
      </c>
      <c r="B351" s="8" t="s">
        <v>2594</v>
      </c>
    </row>
    <row r="352">
      <c r="A352" s="8">
        <v>9309471.0</v>
      </c>
      <c r="B352" s="8" t="s">
        <v>2595</v>
      </c>
    </row>
    <row r="353">
      <c r="A353" s="8">
        <v>9293914.0</v>
      </c>
      <c r="B353" s="8" t="s">
        <v>2596</v>
      </c>
    </row>
    <row r="354">
      <c r="A354" s="8">
        <v>6277578.0</v>
      </c>
      <c r="B354" s="8" t="s">
        <v>2597</v>
      </c>
    </row>
    <row r="355">
      <c r="A355" s="8">
        <v>9300651.0</v>
      </c>
      <c r="B355" s="8" t="s">
        <v>2598</v>
      </c>
    </row>
    <row r="356">
      <c r="A356" s="8">
        <v>6274692.0</v>
      </c>
      <c r="B356" s="8" t="s">
        <v>2599</v>
      </c>
    </row>
    <row r="357">
      <c r="A357" s="8">
        <v>9303740.0</v>
      </c>
      <c r="B357" s="8" t="s">
        <v>2600</v>
      </c>
    </row>
    <row r="358">
      <c r="A358" s="8">
        <v>9303731.0</v>
      </c>
      <c r="B358" s="8" t="s">
        <v>2601</v>
      </c>
    </row>
    <row r="359">
      <c r="A359" s="8">
        <v>9296085.0</v>
      </c>
      <c r="B359" s="8" t="s">
        <v>2602</v>
      </c>
    </row>
    <row r="360">
      <c r="A360" s="8">
        <v>9292845.0</v>
      </c>
      <c r="B360" s="8" t="s">
        <v>2603</v>
      </c>
    </row>
    <row r="361">
      <c r="A361" s="8">
        <v>6462391.0</v>
      </c>
      <c r="B361" s="8" t="s">
        <v>2604</v>
      </c>
    </row>
    <row r="362">
      <c r="A362" s="8">
        <v>9303723.0</v>
      </c>
      <c r="B362" s="8" t="s">
        <v>2605</v>
      </c>
    </row>
    <row r="363">
      <c r="A363" s="8">
        <v>6275222.0</v>
      </c>
      <c r="B363" s="8" t="s">
        <v>2606</v>
      </c>
    </row>
    <row r="364">
      <c r="A364" s="8">
        <v>9293698.0</v>
      </c>
      <c r="B364" s="8" t="s">
        <v>2607</v>
      </c>
    </row>
    <row r="365">
      <c r="A365" s="8">
        <v>9303804.0</v>
      </c>
      <c r="B365" s="8" t="s">
        <v>2608</v>
      </c>
    </row>
    <row r="366">
      <c r="A366" s="8">
        <v>6280439.0</v>
      </c>
      <c r="B366" s="8" t="s">
        <v>2609</v>
      </c>
    </row>
    <row r="367">
      <c r="A367" s="8">
        <v>6276881.0</v>
      </c>
      <c r="B367" s="8" t="s">
        <v>2610</v>
      </c>
    </row>
    <row r="368">
      <c r="A368" s="8">
        <v>6283306.0</v>
      </c>
      <c r="B368" s="8" t="s">
        <v>2611</v>
      </c>
    </row>
    <row r="369">
      <c r="A369" s="8">
        <v>9303782.0</v>
      </c>
      <c r="B369" s="8" t="s">
        <v>2612</v>
      </c>
    </row>
    <row r="370">
      <c r="A370" s="8">
        <v>6277586.0</v>
      </c>
      <c r="B370" s="8" t="s">
        <v>2613</v>
      </c>
    </row>
    <row r="371">
      <c r="A371" s="8">
        <v>6142214.0</v>
      </c>
      <c r="B371" s="8" t="s">
        <v>2614</v>
      </c>
    </row>
    <row r="372">
      <c r="A372" s="8">
        <v>9294481.0</v>
      </c>
      <c r="B372" s="8" t="s">
        <v>2615</v>
      </c>
    </row>
    <row r="373">
      <c r="A373" s="8">
        <v>6277594.0</v>
      </c>
      <c r="B373" s="8" t="s">
        <v>2616</v>
      </c>
    </row>
    <row r="374">
      <c r="A374" s="8">
        <v>6282067.0</v>
      </c>
      <c r="B374" s="8" t="s">
        <v>2617</v>
      </c>
    </row>
    <row r="375">
      <c r="A375" s="8">
        <v>9303766.0</v>
      </c>
      <c r="B375" s="8" t="s">
        <v>2618</v>
      </c>
    </row>
    <row r="376">
      <c r="A376" s="8">
        <v>9026061.0</v>
      </c>
      <c r="B376" s="8" t="s">
        <v>2619</v>
      </c>
    </row>
    <row r="377">
      <c r="A377" s="8">
        <v>9309284.0</v>
      </c>
      <c r="B377" s="8" t="s">
        <v>2620</v>
      </c>
    </row>
    <row r="378">
      <c r="A378" s="8">
        <v>9298088.0</v>
      </c>
      <c r="B378" s="8" t="s">
        <v>2621</v>
      </c>
    </row>
    <row r="379">
      <c r="A379" s="8">
        <v>9307966.0</v>
      </c>
      <c r="B379" s="8" t="s">
        <v>2622</v>
      </c>
    </row>
    <row r="380">
      <c r="A380" s="8">
        <v>9308008.0</v>
      </c>
      <c r="B380" s="8" t="s">
        <v>2623</v>
      </c>
    </row>
    <row r="381">
      <c r="A381" s="8">
        <v>6446591.0</v>
      </c>
      <c r="B381" s="8" t="s">
        <v>2624</v>
      </c>
    </row>
    <row r="382">
      <c r="A382" s="8">
        <v>6760007.0</v>
      </c>
      <c r="B382" s="8" t="s">
        <v>2625</v>
      </c>
    </row>
    <row r="383">
      <c r="A383" s="8">
        <v>6417272.0</v>
      </c>
      <c r="B383" s="8" t="s">
        <v>2626</v>
      </c>
    </row>
    <row r="384">
      <c r="A384" s="8">
        <v>9297685.0</v>
      </c>
      <c r="B384" s="8" t="s">
        <v>2627</v>
      </c>
    </row>
    <row r="385">
      <c r="A385" s="8">
        <v>9309047.0</v>
      </c>
      <c r="B385" s="8" t="s">
        <v>2628</v>
      </c>
    </row>
    <row r="386">
      <c r="A386" s="8">
        <v>9301992.0</v>
      </c>
      <c r="B386" s="8" t="s">
        <v>2629</v>
      </c>
    </row>
    <row r="387">
      <c r="A387" s="8">
        <v>6283578.0</v>
      </c>
      <c r="B387" s="8" t="s">
        <v>2630</v>
      </c>
    </row>
    <row r="388">
      <c r="A388" s="8">
        <v>9301356.0</v>
      </c>
      <c r="B388" s="8" t="s">
        <v>2631</v>
      </c>
    </row>
    <row r="389">
      <c r="A389" s="8">
        <v>9299050.0</v>
      </c>
      <c r="B389" s="8" t="s">
        <v>2632</v>
      </c>
    </row>
    <row r="390">
      <c r="A390" s="8">
        <v>9305076.0</v>
      </c>
      <c r="B390" s="8" t="s">
        <v>2633</v>
      </c>
    </row>
    <row r="391">
      <c r="A391" s="8">
        <v>9297715.0</v>
      </c>
      <c r="B391" s="8" t="s">
        <v>2634</v>
      </c>
    </row>
    <row r="392">
      <c r="A392" s="8">
        <v>6269991.0</v>
      </c>
      <c r="B392" s="8" t="s">
        <v>2635</v>
      </c>
    </row>
    <row r="393">
      <c r="A393" s="8">
        <v>9308725.0</v>
      </c>
      <c r="B393" s="8" t="s">
        <v>2636</v>
      </c>
    </row>
    <row r="394">
      <c r="A394" s="8">
        <v>9301054.0</v>
      </c>
      <c r="B394" s="8" t="s">
        <v>2637</v>
      </c>
    </row>
    <row r="395">
      <c r="A395" s="8">
        <v>9308393.0</v>
      </c>
      <c r="B395" s="8" t="s">
        <v>2638</v>
      </c>
    </row>
    <row r="396">
      <c r="A396" s="8">
        <v>6127622.0</v>
      </c>
      <c r="B396" s="8" t="s">
        <v>2639</v>
      </c>
    </row>
    <row r="397">
      <c r="A397" s="8">
        <v>6273408.0</v>
      </c>
      <c r="B397" s="8" t="s">
        <v>2640</v>
      </c>
    </row>
    <row r="398">
      <c r="A398" s="8">
        <v>9297651.0</v>
      </c>
      <c r="B398" s="8" t="s">
        <v>2641</v>
      </c>
    </row>
    <row r="399">
      <c r="A399" s="8">
        <v>9307133.0</v>
      </c>
      <c r="B399" s="8" t="s">
        <v>2642</v>
      </c>
    </row>
    <row r="400">
      <c r="A400" s="8">
        <v>6440088.0</v>
      </c>
      <c r="B400" s="8" t="s">
        <v>2643</v>
      </c>
    </row>
    <row r="401">
      <c r="A401" s="8">
        <v>6269320.0</v>
      </c>
      <c r="B401" s="8" t="s">
        <v>2644</v>
      </c>
    </row>
    <row r="402">
      <c r="A402" s="8">
        <v>6423574.0</v>
      </c>
      <c r="B402" s="8" t="s">
        <v>2645</v>
      </c>
    </row>
    <row r="403">
      <c r="A403" s="8">
        <v>9308822.0</v>
      </c>
      <c r="B403" s="8" t="s">
        <v>2646</v>
      </c>
    </row>
    <row r="404">
      <c r="A404" s="8">
        <v>9308211.0</v>
      </c>
      <c r="B404" s="8" t="s">
        <v>2647</v>
      </c>
    </row>
    <row r="405">
      <c r="A405" s="8">
        <v>6282717.0</v>
      </c>
      <c r="B405" s="8" t="s">
        <v>2648</v>
      </c>
    </row>
    <row r="406">
      <c r="A406" s="8">
        <v>9293604.0</v>
      </c>
      <c r="B406" s="8" t="s">
        <v>2649</v>
      </c>
    </row>
    <row r="407">
      <c r="A407" s="8">
        <v>9296395.0</v>
      </c>
      <c r="B407" s="8" t="s">
        <v>2650</v>
      </c>
    </row>
    <row r="408">
      <c r="A408" s="8">
        <v>6762719.0</v>
      </c>
      <c r="B408" s="8" t="s">
        <v>2651</v>
      </c>
    </row>
    <row r="409">
      <c r="A409" s="8">
        <v>6176330.0</v>
      </c>
      <c r="B409" s="8" t="s">
        <v>2652</v>
      </c>
    </row>
    <row r="410">
      <c r="A410" s="8">
        <v>6269001.0</v>
      </c>
      <c r="B410" s="8" t="s">
        <v>2653</v>
      </c>
    </row>
    <row r="411">
      <c r="A411" s="8">
        <v>9297693.0</v>
      </c>
      <c r="B411" s="8" t="s">
        <v>2654</v>
      </c>
    </row>
    <row r="412">
      <c r="A412" s="8">
        <v>6268820.0</v>
      </c>
      <c r="B412" s="8" t="s">
        <v>2655</v>
      </c>
    </row>
    <row r="413">
      <c r="A413" s="8">
        <v>9292951.0</v>
      </c>
      <c r="B413" s="8" t="s">
        <v>2656</v>
      </c>
    </row>
    <row r="414">
      <c r="A414" s="8">
        <v>9293515.0</v>
      </c>
      <c r="B414" s="8" t="s">
        <v>2657</v>
      </c>
    </row>
    <row r="415">
      <c r="A415" s="8">
        <v>9293701.0</v>
      </c>
      <c r="B415" s="8" t="s">
        <v>2658</v>
      </c>
    </row>
    <row r="416">
      <c r="A416" s="8">
        <v>6271987.0</v>
      </c>
      <c r="B416" s="8" t="s">
        <v>2659</v>
      </c>
    </row>
    <row r="417">
      <c r="A417" s="8">
        <v>9307079.0</v>
      </c>
      <c r="B417" s="8" t="s">
        <v>2660</v>
      </c>
    </row>
    <row r="418">
      <c r="A418" s="8">
        <v>6272304.0</v>
      </c>
      <c r="B418" s="8" t="s">
        <v>2661</v>
      </c>
    </row>
    <row r="419">
      <c r="A419" s="8">
        <v>6283799.0</v>
      </c>
      <c r="B419" s="8" t="s">
        <v>2662</v>
      </c>
    </row>
    <row r="420">
      <c r="A420" s="8">
        <v>9293523.0</v>
      </c>
      <c r="B420" s="8" t="s">
        <v>2663</v>
      </c>
    </row>
    <row r="421">
      <c r="A421" s="8">
        <v>6268862.0</v>
      </c>
      <c r="B421" s="8" t="s">
        <v>2664</v>
      </c>
    </row>
    <row r="422">
      <c r="A422" s="8">
        <v>9298975.0</v>
      </c>
      <c r="B422" s="8" t="s">
        <v>2665</v>
      </c>
    </row>
    <row r="423">
      <c r="A423" s="8">
        <v>6274480.0</v>
      </c>
      <c r="B423" s="8" t="s">
        <v>2666</v>
      </c>
    </row>
    <row r="424">
      <c r="A424" s="8">
        <v>6282768.0</v>
      </c>
      <c r="B424" s="8" t="s">
        <v>2667</v>
      </c>
    </row>
    <row r="425">
      <c r="A425" s="8">
        <v>9302051.0</v>
      </c>
      <c r="B425" s="8" t="s">
        <v>2668</v>
      </c>
    </row>
    <row r="426">
      <c r="A426" s="8">
        <v>6277616.0</v>
      </c>
      <c r="B426" s="8" t="s">
        <v>2669</v>
      </c>
    </row>
    <row r="427">
      <c r="A427" s="8">
        <v>9292438.0</v>
      </c>
      <c r="B427" s="8" t="s">
        <v>2670</v>
      </c>
    </row>
    <row r="428">
      <c r="A428" s="8">
        <v>6269826.0</v>
      </c>
      <c r="B428" s="8" t="s">
        <v>2671</v>
      </c>
    </row>
    <row r="429">
      <c r="A429" s="8">
        <v>6271693.0</v>
      </c>
      <c r="B429" s="8" t="s">
        <v>2672</v>
      </c>
    </row>
    <row r="430">
      <c r="A430" s="8">
        <v>9307087.0</v>
      </c>
      <c r="B430" s="8" t="s">
        <v>2673</v>
      </c>
    </row>
    <row r="431">
      <c r="A431" s="8">
        <v>9307222.0</v>
      </c>
      <c r="B431" s="8" t="s">
        <v>2674</v>
      </c>
    </row>
    <row r="432">
      <c r="A432" s="8">
        <v>6176101.0</v>
      </c>
      <c r="B432" s="8" t="s">
        <v>2675</v>
      </c>
    </row>
    <row r="433">
      <c r="A433" s="8">
        <v>6282814.0</v>
      </c>
      <c r="B433" s="8" t="s">
        <v>2676</v>
      </c>
    </row>
    <row r="434">
      <c r="A434" s="8">
        <v>9308784.0</v>
      </c>
      <c r="B434" s="8" t="s">
        <v>2677</v>
      </c>
    </row>
    <row r="435">
      <c r="A435" s="8">
        <v>6279970.0</v>
      </c>
      <c r="B435" s="8" t="s">
        <v>2678</v>
      </c>
    </row>
    <row r="436">
      <c r="A436" s="8">
        <v>9300724.0</v>
      </c>
      <c r="B436" s="8" t="s">
        <v>2679</v>
      </c>
    </row>
    <row r="437">
      <c r="A437" s="8">
        <v>9302883.0</v>
      </c>
      <c r="B437" s="8" t="s">
        <v>2680</v>
      </c>
    </row>
    <row r="438">
      <c r="A438" s="8">
        <v>6277632.0</v>
      </c>
      <c r="B438" s="8" t="s">
        <v>2681</v>
      </c>
    </row>
    <row r="439">
      <c r="A439" s="8">
        <v>9303855.0</v>
      </c>
      <c r="B439" s="8" t="s">
        <v>2682</v>
      </c>
    </row>
    <row r="440">
      <c r="A440" s="8">
        <v>6277624.0</v>
      </c>
      <c r="B440" s="8" t="s">
        <v>2683</v>
      </c>
    </row>
    <row r="441">
      <c r="A441" s="8">
        <v>6282776.0</v>
      </c>
      <c r="B441" s="8" t="s">
        <v>2684</v>
      </c>
    </row>
    <row r="442">
      <c r="A442" s="8">
        <v>9303235.0</v>
      </c>
      <c r="B442" s="8" t="s">
        <v>2685</v>
      </c>
    </row>
    <row r="443">
      <c r="A443" s="8">
        <v>9309462.0</v>
      </c>
      <c r="B443" s="8" t="s">
        <v>2686</v>
      </c>
    </row>
    <row r="444">
      <c r="A444" s="8">
        <v>9300007.0</v>
      </c>
      <c r="B444" s="8" t="s">
        <v>2687</v>
      </c>
    </row>
    <row r="445">
      <c r="A445" s="8">
        <v>9295933.0</v>
      </c>
      <c r="B445" s="8" t="s">
        <v>2688</v>
      </c>
    </row>
    <row r="446">
      <c r="A446" s="8">
        <v>9303219.0</v>
      </c>
      <c r="B446" s="8" t="s">
        <v>2689</v>
      </c>
    </row>
    <row r="447">
      <c r="A447" s="8">
        <v>6277641.0</v>
      </c>
      <c r="B447" s="8" t="s">
        <v>2690</v>
      </c>
    </row>
    <row r="448">
      <c r="A448" s="8">
        <v>6187919.0</v>
      </c>
      <c r="B448" s="8" t="s">
        <v>2691</v>
      </c>
    </row>
    <row r="449">
      <c r="A449" s="8">
        <v>6280731.0</v>
      </c>
      <c r="B449" s="8" t="s">
        <v>2692</v>
      </c>
    </row>
    <row r="450">
      <c r="A450" s="8">
        <v>6202519.0</v>
      </c>
      <c r="B450" s="8" t="s">
        <v>2693</v>
      </c>
    </row>
    <row r="451">
      <c r="A451" s="8">
        <v>6283543.0</v>
      </c>
      <c r="B451" s="8" t="s">
        <v>2694</v>
      </c>
    </row>
    <row r="452">
      <c r="A452" s="8">
        <v>6279660.0</v>
      </c>
      <c r="B452" s="8" t="s">
        <v>2695</v>
      </c>
    </row>
    <row r="453">
      <c r="A453" s="8">
        <v>9032207.0</v>
      </c>
      <c r="B453" s="8" t="s">
        <v>2696</v>
      </c>
    </row>
    <row r="454">
      <c r="A454" s="8">
        <v>9299904.0</v>
      </c>
      <c r="B454" s="8" t="s">
        <v>2697</v>
      </c>
    </row>
    <row r="455">
      <c r="A455" s="8">
        <v>6278493.0</v>
      </c>
      <c r="B455" s="8" t="s">
        <v>2698</v>
      </c>
    </row>
    <row r="456">
      <c r="A456" s="8">
        <v>6281991.0</v>
      </c>
      <c r="B456" s="8" t="s">
        <v>2699</v>
      </c>
    </row>
    <row r="457">
      <c r="A457" s="8">
        <v>9301577.0</v>
      </c>
      <c r="B457" s="8" t="s">
        <v>2700</v>
      </c>
    </row>
    <row r="458">
      <c r="A458" s="8">
        <v>9294201.0</v>
      </c>
      <c r="B458" s="8" t="s">
        <v>2701</v>
      </c>
    </row>
    <row r="459">
      <c r="A459" s="8">
        <v>6271324.0</v>
      </c>
      <c r="B459" s="8" t="s">
        <v>2702</v>
      </c>
    </row>
    <row r="460">
      <c r="A460" s="8">
        <v>6278507.0</v>
      </c>
      <c r="B460" s="8" t="s">
        <v>2703</v>
      </c>
    </row>
    <row r="461">
      <c r="A461" s="8">
        <v>6263224.0</v>
      </c>
      <c r="B461" s="8" t="s">
        <v>2704</v>
      </c>
    </row>
    <row r="462">
      <c r="A462" s="8">
        <v>6277748.0</v>
      </c>
      <c r="B462" s="8" t="s">
        <v>2705</v>
      </c>
    </row>
    <row r="463">
      <c r="A463" s="8">
        <v>6274293.0</v>
      </c>
      <c r="B463" s="8" t="s">
        <v>2706</v>
      </c>
    </row>
    <row r="464">
      <c r="A464" s="8">
        <v>929018.0</v>
      </c>
      <c r="B464" s="8" t="s">
        <v>2707</v>
      </c>
    </row>
    <row r="465">
      <c r="A465" s="8">
        <v>6281176.0</v>
      </c>
      <c r="B465" s="8" t="s">
        <v>2708</v>
      </c>
    </row>
    <row r="466">
      <c r="A466" s="8">
        <v>6263020.0</v>
      </c>
      <c r="B466" s="8" t="s">
        <v>2709</v>
      </c>
    </row>
    <row r="467">
      <c r="A467" s="8">
        <v>9294465.0</v>
      </c>
      <c r="B467" s="8" t="s">
        <v>2710</v>
      </c>
    </row>
    <row r="468">
      <c r="A468" s="8">
        <v>6683983.0</v>
      </c>
      <c r="B468" s="8" t="s">
        <v>2711</v>
      </c>
    </row>
    <row r="469">
      <c r="A469" s="8">
        <v>6273831.0</v>
      </c>
      <c r="B469" s="8" t="s">
        <v>2712</v>
      </c>
    </row>
    <row r="470">
      <c r="A470" s="8">
        <v>6271006.0</v>
      </c>
      <c r="B470" s="8" t="s">
        <v>2713</v>
      </c>
    </row>
    <row r="471">
      <c r="A471" s="8">
        <v>9293655.0</v>
      </c>
      <c r="B471" s="8" t="s">
        <v>2714</v>
      </c>
    </row>
    <row r="472">
      <c r="A472" s="8">
        <v>9308512.0</v>
      </c>
      <c r="B472" s="8" t="s">
        <v>2715</v>
      </c>
    </row>
    <row r="473">
      <c r="A473" s="8">
        <v>6606393.0</v>
      </c>
      <c r="B473" s="8" t="s">
        <v>2716</v>
      </c>
    </row>
    <row r="474">
      <c r="A474" s="8">
        <v>6278795.0</v>
      </c>
      <c r="B474" s="8" t="s">
        <v>2717</v>
      </c>
    </row>
    <row r="475">
      <c r="A475" s="8">
        <v>9308636.0</v>
      </c>
      <c r="B475" s="8" t="s">
        <v>2718</v>
      </c>
    </row>
    <row r="476">
      <c r="A476" s="8">
        <v>9296336.0</v>
      </c>
      <c r="B476" s="8" t="s">
        <v>2719</v>
      </c>
    </row>
    <row r="477">
      <c r="A477" s="8">
        <v>6282903.0</v>
      </c>
      <c r="B477" s="8" t="s">
        <v>2720</v>
      </c>
    </row>
    <row r="478">
      <c r="A478" s="8">
        <v>6276784.0</v>
      </c>
      <c r="B478" s="8" t="s">
        <v>2721</v>
      </c>
    </row>
    <row r="479">
      <c r="A479" s="8">
        <v>6270051.0</v>
      </c>
      <c r="B479" s="8" t="s">
        <v>2722</v>
      </c>
    </row>
    <row r="480">
      <c r="A480" s="8">
        <v>6279899.0</v>
      </c>
      <c r="B480" s="8" t="s">
        <v>2723</v>
      </c>
    </row>
    <row r="481">
      <c r="A481" s="8">
        <v>9301381.0</v>
      </c>
      <c r="B481" s="8" t="s">
        <v>2724</v>
      </c>
    </row>
    <row r="482">
      <c r="A482" s="8">
        <v>6277659.0</v>
      </c>
      <c r="B482" s="8" t="s">
        <v>2725</v>
      </c>
    </row>
    <row r="483">
      <c r="A483" s="8">
        <v>9297171.0</v>
      </c>
      <c r="B483" s="8" t="s">
        <v>2726</v>
      </c>
    </row>
    <row r="484">
      <c r="A484" s="8">
        <v>6271588.0</v>
      </c>
      <c r="B484" s="8" t="s">
        <v>2727</v>
      </c>
    </row>
    <row r="485">
      <c r="A485" s="8">
        <v>6278574.0</v>
      </c>
      <c r="B485" s="8" t="s">
        <v>2728</v>
      </c>
    </row>
    <row r="486">
      <c r="A486" s="8">
        <v>9301364.0</v>
      </c>
      <c r="B486" s="8" t="s">
        <v>2729</v>
      </c>
    </row>
    <row r="487">
      <c r="A487" s="8">
        <v>6268838.0</v>
      </c>
      <c r="B487" s="8" t="s">
        <v>2730</v>
      </c>
    </row>
    <row r="488">
      <c r="A488" s="8">
        <v>6278281.0</v>
      </c>
      <c r="B488" s="8" t="s">
        <v>2731</v>
      </c>
    </row>
    <row r="489">
      <c r="A489" s="8">
        <v>6262198.0</v>
      </c>
      <c r="B489" s="8" t="s">
        <v>2732</v>
      </c>
    </row>
    <row r="490">
      <c r="A490" s="8">
        <v>9303201.0</v>
      </c>
      <c r="B490" s="8" t="s">
        <v>2733</v>
      </c>
    </row>
    <row r="491">
      <c r="A491" s="8">
        <v>6274218.0</v>
      </c>
      <c r="B491" s="8" t="s">
        <v>2734</v>
      </c>
    </row>
    <row r="492">
      <c r="A492" s="8">
        <v>6271995.0</v>
      </c>
      <c r="B492" s="8" t="s">
        <v>2735</v>
      </c>
    </row>
    <row r="493">
      <c r="A493" s="8">
        <v>9292691.0</v>
      </c>
      <c r="B493" s="8" t="s">
        <v>2736</v>
      </c>
    </row>
    <row r="494">
      <c r="A494" s="8">
        <v>9296093.0</v>
      </c>
      <c r="B494" s="8" t="s">
        <v>2737</v>
      </c>
    </row>
    <row r="495">
      <c r="A495" s="8">
        <v>9295143.0</v>
      </c>
      <c r="B495" s="8" t="s">
        <v>2738</v>
      </c>
    </row>
    <row r="496">
      <c r="A496" s="8">
        <v>6564682.0</v>
      </c>
      <c r="B496" s="8" t="s">
        <v>2739</v>
      </c>
    </row>
    <row r="497">
      <c r="A497" s="8">
        <v>9293531.0</v>
      </c>
      <c r="B497" s="8" t="s">
        <v>2740</v>
      </c>
    </row>
    <row r="498">
      <c r="A498" s="8">
        <v>6278663.0</v>
      </c>
      <c r="B498" s="8" t="s">
        <v>2741</v>
      </c>
    </row>
    <row r="499">
      <c r="A499" s="8">
        <v>6269435.0</v>
      </c>
      <c r="B499" s="8" t="s">
        <v>2742</v>
      </c>
    </row>
    <row r="500">
      <c r="A500" s="8">
        <v>9307028.0</v>
      </c>
      <c r="B500" s="8" t="s">
        <v>2743</v>
      </c>
    </row>
    <row r="501">
      <c r="A501" s="8">
        <v>6280749.0</v>
      </c>
      <c r="B501" s="8" t="s">
        <v>2744</v>
      </c>
    </row>
    <row r="502">
      <c r="A502" s="8">
        <v>6278540.0</v>
      </c>
      <c r="B502" s="8" t="s">
        <v>2745</v>
      </c>
    </row>
    <row r="503">
      <c r="A503" s="8">
        <v>6274935.0</v>
      </c>
      <c r="B503" s="8" t="s">
        <v>2746</v>
      </c>
    </row>
    <row r="504">
      <c r="A504" s="8">
        <v>9292918.0</v>
      </c>
      <c r="B504" s="8" t="s">
        <v>2747</v>
      </c>
    </row>
    <row r="505">
      <c r="A505" s="8">
        <v>6274803.0</v>
      </c>
      <c r="B505" s="8" t="s">
        <v>2748</v>
      </c>
    </row>
    <row r="506">
      <c r="A506" s="8">
        <v>9298703.0</v>
      </c>
      <c r="B506" s="8" t="s">
        <v>2749</v>
      </c>
    </row>
    <row r="507">
      <c r="A507" s="8">
        <v>6121951.0</v>
      </c>
      <c r="B507" s="8" t="s">
        <v>2750</v>
      </c>
    </row>
    <row r="508">
      <c r="A508" s="8">
        <v>6411134.0</v>
      </c>
      <c r="B508" s="8" t="s">
        <v>2751</v>
      </c>
    </row>
    <row r="509">
      <c r="A509" s="8">
        <v>9062017.0</v>
      </c>
      <c r="B509" s="8" t="s">
        <v>2752</v>
      </c>
    </row>
    <row r="510">
      <c r="A510" s="8">
        <v>9301402.0</v>
      </c>
      <c r="B510" s="8" t="s">
        <v>2753</v>
      </c>
    </row>
    <row r="511">
      <c r="A511" s="8">
        <v>9303073.0</v>
      </c>
      <c r="B511" s="8" t="s">
        <v>2754</v>
      </c>
    </row>
    <row r="512">
      <c r="A512" s="8">
        <v>6274391.0</v>
      </c>
      <c r="B512" s="8" t="s">
        <v>2755</v>
      </c>
    </row>
    <row r="513">
      <c r="A513" s="8">
        <v>6275176.0</v>
      </c>
      <c r="B513" s="8" t="s">
        <v>2756</v>
      </c>
    </row>
    <row r="514">
      <c r="A514" s="8">
        <v>6269729.0</v>
      </c>
      <c r="B514" s="8" t="s">
        <v>2757</v>
      </c>
    </row>
    <row r="515">
      <c r="A515" s="8">
        <v>6172148.0</v>
      </c>
      <c r="B515" s="8" t="s">
        <v>2758</v>
      </c>
    </row>
    <row r="516">
      <c r="A516" s="8">
        <v>9301135.0</v>
      </c>
      <c r="B516" s="8" t="s">
        <v>2759</v>
      </c>
    </row>
    <row r="517">
      <c r="A517" s="8">
        <v>9303065.0</v>
      </c>
      <c r="B517" s="8" t="s">
        <v>2760</v>
      </c>
    </row>
    <row r="518">
      <c r="A518" s="8">
        <v>9182471.0</v>
      </c>
      <c r="B518" s="8" t="s">
        <v>2761</v>
      </c>
    </row>
    <row r="519">
      <c r="A519" s="8">
        <v>9298797.0</v>
      </c>
      <c r="B519" s="8" t="s">
        <v>2762</v>
      </c>
    </row>
    <row r="520">
      <c r="A520" s="8">
        <v>6396551.0</v>
      </c>
      <c r="B520" s="8" t="s">
        <v>2763</v>
      </c>
    </row>
    <row r="521">
      <c r="A521" s="8">
        <v>6281516.0</v>
      </c>
      <c r="B521" s="8" t="s">
        <v>2764</v>
      </c>
    </row>
    <row r="522">
      <c r="A522" s="8">
        <v>9308881.0</v>
      </c>
      <c r="B522" s="8" t="s">
        <v>2765</v>
      </c>
    </row>
    <row r="523">
      <c r="A523" s="8">
        <v>9299688.0</v>
      </c>
      <c r="B523" s="8" t="s">
        <v>2766</v>
      </c>
    </row>
    <row r="524">
      <c r="A524" s="8">
        <v>6422098.0</v>
      </c>
      <c r="B524" s="8" t="s">
        <v>2767</v>
      </c>
    </row>
    <row r="525">
      <c r="A525" s="8">
        <v>6282938.0</v>
      </c>
      <c r="B525" s="8" t="s">
        <v>2768</v>
      </c>
    </row>
    <row r="526">
      <c r="A526" s="8">
        <v>9307265.0</v>
      </c>
      <c r="B526" s="8" t="s">
        <v>2769</v>
      </c>
    </row>
    <row r="527">
      <c r="A527" s="8">
        <v>6281192.0</v>
      </c>
      <c r="B527" s="8" t="s">
        <v>2770</v>
      </c>
    </row>
    <row r="528">
      <c r="A528" s="8">
        <v>6278809.0</v>
      </c>
      <c r="B528" s="8" t="s">
        <v>2771</v>
      </c>
    </row>
    <row r="529">
      <c r="A529" s="8">
        <v>6274773.0</v>
      </c>
      <c r="B529" s="8" t="s">
        <v>2772</v>
      </c>
    </row>
    <row r="530">
      <c r="A530" s="8">
        <v>9308750.0</v>
      </c>
      <c r="B530" s="8" t="s">
        <v>2773</v>
      </c>
    </row>
    <row r="531">
      <c r="A531" s="8">
        <v>6278990.0</v>
      </c>
      <c r="B531" s="8" t="s">
        <v>2774</v>
      </c>
    </row>
    <row r="532">
      <c r="A532" s="8">
        <v>6282105.0</v>
      </c>
      <c r="B532" s="8" t="s">
        <v>2775</v>
      </c>
    </row>
    <row r="533">
      <c r="A533" s="8">
        <v>9299793.0</v>
      </c>
      <c r="B533" s="8" t="s">
        <v>2776</v>
      </c>
    </row>
    <row r="534">
      <c r="A534" s="8">
        <v>6274684.0</v>
      </c>
      <c r="B534" s="8" t="s">
        <v>2777</v>
      </c>
    </row>
    <row r="535">
      <c r="A535" s="8">
        <v>9297324.0</v>
      </c>
      <c r="B535" s="8" t="s">
        <v>2778</v>
      </c>
    </row>
    <row r="536">
      <c r="A536" s="8">
        <v>9308521.0</v>
      </c>
      <c r="B536" s="8" t="s">
        <v>2779</v>
      </c>
    </row>
    <row r="537">
      <c r="A537" s="8">
        <v>9307508.0</v>
      </c>
      <c r="B537" s="8" t="s">
        <v>2780</v>
      </c>
    </row>
    <row r="538">
      <c r="A538" s="8">
        <v>6282199.0</v>
      </c>
      <c r="B538" s="8" t="s">
        <v>2781</v>
      </c>
    </row>
    <row r="539">
      <c r="A539" s="8">
        <v>9293230.0</v>
      </c>
      <c r="B539" s="8" t="s">
        <v>2782</v>
      </c>
    </row>
    <row r="540">
      <c r="A540" s="8">
        <v>6269834.0</v>
      </c>
      <c r="B540" s="8" t="s">
        <v>2783</v>
      </c>
    </row>
    <row r="541">
      <c r="A541" s="8">
        <v>9293744.0</v>
      </c>
      <c r="B541" s="8" t="s">
        <v>2784</v>
      </c>
    </row>
    <row r="542">
      <c r="A542" s="8">
        <v>9293248.0</v>
      </c>
      <c r="B542" s="8" t="s">
        <v>2785</v>
      </c>
    </row>
    <row r="543">
      <c r="A543" s="8">
        <v>9303057.0</v>
      </c>
      <c r="B543" s="8" t="s">
        <v>2786</v>
      </c>
    </row>
    <row r="544">
      <c r="A544" s="8">
        <v>9293400.0</v>
      </c>
      <c r="B544" s="8" t="s">
        <v>2787</v>
      </c>
    </row>
    <row r="545">
      <c r="A545" s="8">
        <v>6277772.0</v>
      </c>
      <c r="B545" s="8" t="s">
        <v>2788</v>
      </c>
    </row>
    <row r="546">
      <c r="A546" s="8">
        <v>6117325.0</v>
      </c>
      <c r="B546" s="8" t="s">
        <v>2789</v>
      </c>
    </row>
    <row r="547">
      <c r="A547" s="8">
        <v>6283527.0</v>
      </c>
      <c r="B547" s="8" t="s">
        <v>2790</v>
      </c>
    </row>
    <row r="548">
      <c r="A548" s="8">
        <v>6278272.0</v>
      </c>
      <c r="B548" s="8" t="s">
        <v>2791</v>
      </c>
    </row>
    <row r="549">
      <c r="A549" s="8">
        <v>9308423.0</v>
      </c>
      <c r="B549" s="8" t="s">
        <v>2792</v>
      </c>
    </row>
    <row r="550">
      <c r="A550" s="8">
        <v>6281834.0</v>
      </c>
      <c r="B550" s="8" t="s">
        <v>2793</v>
      </c>
    </row>
    <row r="551">
      <c r="A551" s="8">
        <v>6196314.0</v>
      </c>
      <c r="B551" s="8" t="s">
        <v>2794</v>
      </c>
    </row>
    <row r="552">
      <c r="A552" s="8">
        <v>6282172.0</v>
      </c>
      <c r="B552" s="8" t="s">
        <v>2795</v>
      </c>
    </row>
    <row r="553">
      <c r="A553" s="8">
        <v>9303049.0</v>
      </c>
      <c r="B553" s="8" t="s">
        <v>2796</v>
      </c>
    </row>
    <row r="554">
      <c r="A554" s="8">
        <v>6278655.0</v>
      </c>
      <c r="B554" s="8" t="s">
        <v>2797</v>
      </c>
    </row>
    <row r="555">
      <c r="A555" s="8">
        <v>6278680.0</v>
      </c>
      <c r="B555" s="8" t="s">
        <v>2798</v>
      </c>
    </row>
    <row r="556">
      <c r="A556" s="8">
        <v>6108181.0</v>
      </c>
      <c r="B556" s="8" t="s">
        <v>2799</v>
      </c>
    </row>
    <row r="557">
      <c r="A557" s="8">
        <v>9296786.0</v>
      </c>
      <c r="B557" s="8" t="s">
        <v>2800</v>
      </c>
    </row>
    <row r="558">
      <c r="A558" s="8">
        <v>6262732.0</v>
      </c>
      <c r="B558" s="8" t="s">
        <v>2801</v>
      </c>
    </row>
    <row r="559">
      <c r="A559" s="8">
        <v>9306749.0</v>
      </c>
      <c r="B559" s="8" t="s">
        <v>2802</v>
      </c>
    </row>
    <row r="560">
      <c r="A560" s="8">
        <v>6280331.0</v>
      </c>
      <c r="B560" s="8" t="s">
        <v>2803</v>
      </c>
    </row>
    <row r="561">
      <c r="A561" s="8">
        <v>6277969.0</v>
      </c>
      <c r="B561" s="8" t="s">
        <v>2804</v>
      </c>
    </row>
    <row r="562">
      <c r="A562" s="8">
        <v>9302824.0</v>
      </c>
      <c r="B562" s="8" t="s">
        <v>2805</v>
      </c>
    </row>
    <row r="563">
      <c r="A563" s="8">
        <v>9293566.0</v>
      </c>
      <c r="B563" s="8" t="s">
        <v>2806</v>
      </c>
    </row>
    <row r="564">
      <c r="A564" s="8">
        <v>6269656.0</v>
      </c>
      <c r="B564" s="8" t="s">
        <v>2807</v>
      </c>
    </row>
    <row r="565">
      <c r="A565" s="8">
        <v>9309586.0</v>
      </c>
      <c r="B565" s="8" t="s">
        <v>2808</v>
      </c>
    </row>
    <row r="566">
      <c r="A566" s="8">
        <v>9309519.0</v>
      </c>
      <c r="B566" s="8" t="s">
        <v>2809</v>
      </c>
    </row>
    <row r="567">
      <c r="A567" s="8">
        <v>6271332.0</v>
      </c>
      <c r="B567" s="8" t="s">
        <v>2810</v>
      </c>
    </row>
    <row r="568">
      <c r="A568" s="8">
        <v>9301887.0</v>
      </c>
      <c r="B568" s="8" t="s">
        <v>2811</v>
      </c>
    </row>
    <row r="569">
      <c r="A569" s="8">
        <v>6274561.0</v>
      </c>
      <c r="B569" s="8" t="s">
        <v>2812</v>
      </c>
    </row>
    <row r="570">
      <c r="A570" s="8">
        <v>9302859.0</v>
      </c>
      <c r="B570" s="8" t="s">
        <v>2813</v>
      </c>
    </row>
    <row r="571">
      <c r="A571" s="8">
        <v>9297294.0</v>
      </c>
      <c r="B571" s="8" t="s">
        <v>2814</v>
      </c>
    </row>
    <row r="572">
      <c r="A572" s="8">
        <v>9296158.0</v>
      </c>
      <c r="B572" s="8" t="s">
        <v>2815</v>
      </c>
    </row>
    <row r="573">
      <c r="A573" s="8">
        <v>9301569.0</v>
      </c>
      <c r="B573" s="8" t="s">
        <v>2816</v>
      </c>
    </row>
    <row r="574">
      <c r="A574" s="8">
        <v>9300121.0</v>
      </c>
      <c r="B574" s="8" t="s">
        <v>2817</v>
      </c>
    </row>
    <row r="575">
      <c r="A575" s="8">
        <v>6280773.0</v>
      </c>
      <c r="B575" s="8" t="s">
        <v>2818</v>
      </c>
    </row>
    <row r="576">
      <c r="A576" s="8">
        <v>6270913.0</v>
      </c>
      <c r="B576" s="8" t="s">
        <v>2819</v>
      </c>
    </row>
    <row r="577">
      <c r="A577" s="8">
        <v>9309331.0</v>
      </c>
      <c r="B577" s="8" t="s">
        <v>2820</v>
      </c>
    </row>
    <row r="578">
      <c r="A578" s="8">
        <v>6280765.0</v>
      </c>
      <c r="B578" s="8" t="s">
        <v>2821</v>
      </c>
    </row>
    <row r="579">
      <c r="A579" s="8">
        <v>6281028.0</v>
      </c>
      <c r="B579" s="8" t="s">
        <v>2822</v>
      </c>
    </row>
    <row r="580">
      <c r="A580" s="8">
        <v>6278728.0</v>
      </c>
      <c r="B580" s="8" t="s">
        <v>2823</v>
      </c>
    </row>
    <row r="581">
      <c r="A581" s="8">
        <v>6281061.0</v>
      </c>
      <c r="B581" s="8" t="s">
        <v>2824</v>
      </c>
    </row>
    <row r="582">
      <c r="A582" s="8">
        <v>9307516.0</v>
      </c>
      <c r="B582" s="8" t="s">
        <v>2825</v>
      </c>
    </row>
    <row r="583">
      <c r="A583" s="8">
        <v>9295224.0</v>
      </c>
      <c r="B583" s="8" t="s">
        <v>2826</v>
      </c>
    </row>
    <row r="584">
      <c r="A584" s="8">
        <v>9307648.0</v>
      </c>
      <c r="B584" s="8" t="s">
        <v>2827</v>
      </c>
    </row>
    <row r="585">
      <c r="A585" s="8">
        <v>9301011.0</v>
      </c>
      <c r="B585" s="8" t="s">
        <v>2828</v>
      </c>
    </row>
    <row r="586">
      <c r="A586" s="8">
        <v>6269745.0</v>
      </c>
      <c r="B586" s="8" t="s">
        <v>2829</v>
      </c>
    </row>
    <row r="587">
      <c r="A587" s="8">
        <v>6279651.0</v>
      </c>
      <c r="B587" s="8" t="s">
        <v>2830</v>
      </c>
    </row>
    <row r="588">
      <c r="A588" s="8">
        <v>6408851.0</v>
      </c>
      <c r="B588" s="8" t="s">
        <v>2831</v>
      </c>
    </row>
    <row r="589">
      <c r="A589" s="8">
        <v>6279309.0</v>
      </c>
      <c r="B589" s="8" t="s">
        <v>2832</v>
      </c>
    </row>
    <row r="590">
      <c r="A590" s="8">
        <v>6281362.0</v>
      </c>
      <c r="B590" s="8" t="s">
        <v>2833</v>
      </c>
    </row>
    <row r="591">
      <c r="A591" s="8">
        <v>9301305.0</v>
      </c>
      <c r="B591" s="8" t="s">
        <v>2834</v>
      </c>
    </row>
    <row r="592">
      <c r="A592" s="8">
        <v>6278761.0</v>
      </c>
      <c r="B592" s="8" t="s">
        <v>2835</v>
      </c>
    </row>
    <row r="593">
      <c r="A593" s="8">
        <v>9306668.0</v>
      </c>
      <c r="B593" s="8" t="s">
        <v>2836</v>
      </c>
    </row>
    <row r="594">
      <c r="A594" s="8">
        <v>9301267.0</v>
      </c>
      <c r="B594" s="8" t="s">
        <v>2837</v>
      </c>
    </row>
    <row r="595">
      <c r="A595" s="8">
        <v>6280510.0</v>
      </c>
      <c r="B595" s="8" t="s">
        <v>2838</v>
      </c>
    </row>
    <row r="596">
      <c r="A596" s="8">
        <v>9306790.0</v>
      </c>
      <c r="B596" s="8" t="s">
        <v>2839</v>
      </c>
    </row>
    <row r="597">
      <c r="A597" s="8">
        <v>9293388.0</v>
      </c>
      <c r="B597" s="8" t="s">
        <v>2840</v>
      </c>
    </row>
    <row r="598">
      <c r="A598" s="8">
        <v>9293442.0</v>
      </c>
      <c r="B598" s="8" t="s">
        <v>2841</v>
      </c>
    </row>
    <row r="599">
      <c r="A599" s="8">
        <v>9010882.0</v>
      </c>
      <c r="B599" s="8" t="s">
        <v>2842</v>
      </c>
    </row>
    <row r="600">
      <c r="A600" s="8">
        <v>9297588.0</v>
      </c>
      <c r="B600" s="8" t="s">
        <v>2843</v>
      </c>
    </row>
    <row r="601">
      <c r="A601" s="8">
        <v>9300104.0</v>
      </c>
      <c r="B601" s="8" t="s">
        <v>2844</v>
      </c>
    </row>
    <row r="602">
      <c r="A602" s="8">
        <v>9293477.0</v>
      </c>
      <c r="B602" s="8" t="s">
        <v>2845</v>
      </c>
    </row>
    <row r="603">
      <c r="A603" s="8">
        <v>6278329.0</v>
      </c>
      <c r="B603" s="8" t="s">
        <v>2846</v>
      </c>
    </row>
    <row r="604">
      <c r="A604" s="8">
        <v>6269630.0</v>
      </c>
      <c r="B604" s="8" t="s">
        <v>2847</v>
      </c>
    </row>
    <row r="605">
      <c r="A605" s="8">
        <v>9305327.0</v>
      </c>
      <c r="B605" s="8" t="s">
        <v>2848</v>
      </c>
    </row>
    <row r="606">
      <c r="A606" s="8">
        <v>9292829.0</v>
      </c>
      <c r="B606" s="8" t="s">
        <v>2849</v>
      </c>
    </row>
    <row r="607">
      <c r="A607" s="8">
        <v>9302506.0</v>
      </c>
      <c r="B607" s="8" t="s">
        <v>2850</v>
      </c>
    </row>
    <row r="608">
      <c r="A608" s="8">
        <v>9302549.0</v>
      </c>
      <c r="B608" s="8" t="s">
        <v>2851</v>
      </c>
    </row>
    <row r="609">
      <c r="A609" s="8">
        <v>9302263.0</v>
      </c>
      <c r="B609" s="8" t="s">
        <v>2852</v>
      </c>
    </row>
    <row r="610">
      <c r="A610" s="8">
        <v>9307613.0</v>
      </c>
      <c r="B610" s="8" t="s">
        <v>2853</v>
      </c>
    </row>
    <row r="611">
      <c r="A611" s="8">
        <v>6283977.0</v>
      </c>
      <c r="B611" s="8" t="s">
        <v>2854</v>
      </c>
    </row>
    <row r="612">
      <c r="A612" s="8">
        <v>9309217.0</v>
      </c>
      <c r="B612" s="8" t="s">
        <v>2855</v>
      </c>
    </row>
    <row r="613">
      <c r="A613" s="8">
        <v>6279686.0</v>
      </c>
      <c r="B613" s="8" t="s">
        <v>2856</v>
      </c>
    </row>
    <row r="614">
      <c r="A614" s="8">
        <v>9300112.0</v>
      </c>
      <c r="B614" s="8" t="s">
        <v>2857</v>
      </c>
    </row>
    <row r="615">
      <c r="A615" s="8">
        <v>9294473.0</v>
      </c>
      <c r="B615" s="8" t="s">
        <v>2858</v>
      </c>
    </row>
    <row r="616">
      <c r="A616" s="8">
        <v>9302778.0</v>
      </c>
      <c r="B616" s="8" t="s">
        <v>2859</v>
      </c>
    </row>
    <row r="617">
      <c r="A617" s="8">
        <v>9292349.0</v>
      </c>
      <c r="B617" s="8" t="s">
        <v>2860</v>
      </c>
    </row>
    <row r="618">
      <c r="A618" s="8">
        <v>9300317.0</v>
      </c>
      <c r="B618" s="8" t="s">
        <v>2861</v>
      </c>
    </row>
    <row r="619">
      <c r="A619" s="8">
        <v>9272712.0</v>
      </c>
      <c r="B619" s="8" t="s">
        <v>2862</v>
      </c>
    </row>
    <row r="620">
      <c r="A620" s="8">
        <v>6271073.0</v>
      </c>
      <c r="B620" s="8" t="s">
        <v>2863</v>
      </c>
    </row>
    <row r="621">
      <c r="A621" s="8">
        <v>6271626.0</v>
      </c>
      <c r="B621" s="8" t="s">
        <v>2864</v>
      </c>
    </row>
    <row r="622">
      <c r="A622" s="8">
        <v>9306331.0</v>
      </c>
      <c r="B622" s="8" t="s">
        <v>2865</v>
      </c>
    </row>
    <row r="623">
      <c r="A623" s="8">
        <v>6268421.0</v>
      </c>
      <c r="B623" s="8" t="s">
        <v>2866</v>
      </c>
    </row>
    <row r="624">
      <c r="A624" s="8">
        <v>6271634.0</v>
      </c>
      <c r="B624" s="8" t="s">
        <v>2867</v>
      </c>
    </row>
    <row r="625">
      <c r="A625" s="8">
        <v>6279805.0</v>
      </c>
      <c r="B625" s="8" t="s">
        <v>2868</v>
      </c>
    </row>
    <row r="626">
      <c r="A626" s="8">
        <v>9293825.0</v>
      </c>
      <c r="B626" s="8" t="s">
        <v>2869</v>
      </c>
    </row>
    <row r="627">
      <c r="A627" s="8">
        <v>6281427.0</v>
      </c>
      <c r="B627" s="8" t="s">
        <v>2870</v>
      </c>
    </row>
    <row r="628">
      <c r="A628" s="8">
        <v>9304894.0</v>
      </c>
      <c r="B628" s="8" t="s">
        <v>2871</v>
      </c>
    </row>
    <row r="629">
      <c r="A629" s="8">
        <v>6270085.0</v>
      </c>
      <c r="B629" s="8" t="s">
        <v>2872</v>
      </c>
    </row>
    <row r="630">
      <c r="A630" s="8">
        <v>6274781.0</v>
      </c>
      <c r="B630" s="8" t="s">
        <v>2873</v>
      </c>
    </row>
    <row r="631">
      <c r="A631" s="8">
        <v>6280901.0</v>
      </c>
      <c r="B631" s="8" t="s">
        <v>2874</v>
      </c>
    </row>
    <row r="632">
      <c r="A632" s="8">
        <v>9306323.0</v>
      </c>
      <c r="B632" s="8" t="s">
        <v>2875</v>
      </c>
    </row>
    <row r="633">
      <c r="A633" s="8">
        <v>6280188.0</v>
      </c>
      <c r="B633" s="8" t="s">
        <v>2876</v>
      </c>
    </row>
    <row r="634">
      <c r="A634" s="8">
        <v>9303081.0</v>
      </c>
      <c r="B634" s="8" t="s">
        <v>2877</v>
      </c>
    </row>
    <row r="635">
      <c r="A635" s="8">
        <v>9296751.0</v>
      </c>
      <c r="B635" s="8" t="s">
        <v>2878</v>
      </c>
    </row>
    <row r="636">
      <c r="A636" s="8">
        <v>6274757.0</v>
      </c>
      <c r="B636" s="8" t="s">
        <v>2879</v>
      </c>
    </row>
    <row r="637">
      <c r="A637" s="8">
        <v>9062840.0</v>
      </c>
      <c r="B637" s="8" t="s">
        <v>2880</v>
      </c>
    </row>
    <row r="638">
      <c r="A638" s="8">
        <v>6274676.0</v>
      </c>
      <c r="B638" s="8" t="s">
        <v>2881</v>
      </c>
    </row>
    <row r="639">
      <c r="A639" s="8">
        <v>9309110.0</v>
      </c>
      <c r="B639" s="8" t="s">
        <v>2882</v>
      </c>
    </row>
    <row r="640">
      <c r="A640" s="8">
        <v>6274595.0</v>
      </c>
      <c r="B640" s="8" t="s">
        <v>2883</v>
      </c>
    </row>
    <row r="641">
      <c r="A641" s="8">
        <v>9306765.0</v>
      </c>
      <c r="B641" s="8" t="s">
        <v>2884</v>
      </c>
    </row>
    <row r="642">
      <c r="A642" s="8">
        <v>9296999.0</v>
      </c>
      <c r="B642" s="8" t="s">
        <v>2885</v>
      </c>
    </row>
    <row r="643">
      <c r="A643" s="8">
        <v>6268170.0</v>
      </c>
      <c r="B643" s="8" t="s">
        <v>2886</v>
      </c>
    </row>
    <row r="644">
      <c r="A644" s="8">
        <v>6277993.0</v>
      </c>
      <c r="B644" s="8" t="s">
        <v>2887</v>
      </c>
    </row>
    <row r="645">
      <c r="A645" s="8">
        <v>9304991.0</v>
      </c>
      <c r="B645" s="8" t="s">
        <v>2888</v>
      </c>
    </row>
    <row r="646">
      <c r="A646" s="8">
        <v>6172067.0</v>
      </c>
      <c r="B646" s="8" t="s">
        <v>2889</v>
      </c>
    </row>
    <row r="647">
      <c r="A647" s="8">
        <v>9302310.0</v>
      </c>
      <c r="B647" s="8" t="s">
        <v>2890</v>
      </c>
    </row>
    <row r="648">
      <c r="A648" s="8">
        <v>6269133.0</v>
      </c>
      <c r="B648" s="8" t="s">
        <v>2891</v>
      </c>
    </row>
    <row r="649">
      <c r="A649" s="8">
        <v>9299025.0</v>
      </c>
      <c r="B649" s="8" t="s">
        <v>2892</v>
      </c>
    </row>
    <row r="650">
      <c r="A650" s="8">
        <v>6269842.0</v>
      </c>
      <c r="B650" s="8" t="s">
        <v>2893</v>
      </c>
    </row>
    <row r="651">
      <c r="A651" s="8">
        <v>6269281.0</v>
      </c>
      <c r="B651" s="8" t="s">
        <v>2894</v>
      </c>
    </row>
    <row r="652">
      <c r="A652" s="8">
        <v>9297766.0</v>
      </c>
      <c r="B652" s="8" t="s">
        <v>2895</v>
      </c>
    </row>
    <row r="653">
      <c r="A653" s="8">
        <v>9298819.0</v>
      </c>
      <c r="B653" s="8" t="s">
        <v>2896</v>
      </c>
    </row>
    <row r="654">
      <c r="A654" s="8">
        <v>6278311.0</v>
      </c>
      <c r="B654" s="8" t="s">
        <v>2897</v>
      </c>
    </row>
    <row r="655">
      <c r="A655" s="8">
        <v>6269095.0</v>
      </c>
      <c r="B655" s="8" t="s">
        <v>2898</v>
      </c>
    </row>
    <row r="656">
      <c r="A656" s="8">
        <v>9304258.0</v>
      </c>
      <c r="B656" s="8" t="s">
        <v>2899</v>
      </c>
    </row>
    <row r="657">
      <c r="A657" s="8">
        <v>6277764.0</v>
      </c>
      <c r="B657" s="8" t="s">
        <v>2900</v>
      </c>
    </row>
    <row r="658">
      <c r="A658" s="8">
        <v>9309616.0</v>
      </c>
      <c r="B658" s="8" t="s">
        <v>2901</v>
      </c>
    </row>
    <row r="659">
      <c r="A659" s="8">
        <v>9296221.0</v>
      </c>
      <c r="B659" s="8" t="s">
        <v>2902</v>
      </c>
    </row>
    <row r="660">
      <c r="A660" s="8">
        <v>6427081.0</v>
      </c>
      <c r="B660" s="8" t="s">
        <v>2903</v>
      </c>
    </row>
    <row r="661">
      <c r="A661" s="8">
        <v>9295801.0</v>
      </c>
      <c r="B661" s="8" t="s">
        <v>2904</v>
      </c>
    </row>
    <row r="662">
      <c r="A662" s="8">
        <v>9170171.0</v>
      </c>
      <c r="B662" s="8" t="s">
        <v>2905</v>
      </c>
    </row>
    <row r="663">
      <c r="A663" s="8">
        <v>6280633.0</v>
      </c>
      <c r="B663" s="8" t="s">
        <v>2906</v>
      </c>
    </row>
    <row r="664">
      <c r="A664" s="8">
        <v>9297723.0</v>
      </c>
      <c r="B664" s="8" t="s">
        <v>2907</v>
      </c>
    </row>
    <row r="665">
      <c r="A665" s="8">
        <v>6282873.0</v>
      </c>
      <c r="B665" s="8" t="s">
        <v>2908</v>
      </c>
    </row>
    <row r="666">
      <c r="A666" s="8">
        <v>6281354.0</v>
      </c>
      <c r="B666" s="8" t="s">
        <v>2909</v>
      </c>
    </row>
    <row r="667">
      <c r="A667" s="8">
        <v>9292942.0</v>
      </c>
      <c r="B667" s="8" t="s">
        <v>2910</v>
      </c>
    </row>
    <row r="668">
      <c r="A668" s="8">
        <v>9300155.0</v>
      </c>
      <c r="B668" s="8" t="s">
        <v>2911</v>
      </c>
    </row>
    <row r="669">
      <c r="A669" s="8">
        <v>6396330.0</v>
      </c>
      <c r="B669" s="8" t="s">
        <v>2912</v>
      </c>
    </row>
    <row r="670">
      <c r="A670" s="8">
        <v>9307591.0</v>
      </c>
      <c r="B670" s="8" t="s">
        <v>2913</v>
      </c>
    </row>
    <row r="671">
      <c r="A671" s="8">
        <v>9296506.0</v>
      </c>
      <c r="B671" s="8" t="s">
        <v>2914</v>
      </c>
    </row>
    <row r="672">
      <c r="A672" s="8">
        <v>9172386.0</v>
      </c>
      <c r="B672" s="8" t="s">
        <v>2915</v>
      </c>
    </row>
    <row r="673">
      <c r="A673" s="8">
        <v>9300376.0</v>
      </c>
      <c r="B673" s="8" t="s">
        <v>2916</v>
      </c>
    </row>
    <row r="674">
      <c r="A674" s="8">
        <v>6738893.0</v>
      </c>
      <c r="B674" s="8" t="s">
        <v>2917</v>
      </c>
    </row>
    <row r="675">
      <c r="A675" s="8">
        <v>6041264.0</v>
      </c>
      <c r="B675" s="8" t="s">
        <v>2918</v>
      </c>
    </row>
    <row r="676">
      <c r="A676" s="8">
        <v>9306757.0</v>
      </c>
      <c r="B676" s="8" t="s">
        <v>2919</v>
      </c>
    </row>
    <row r="677">
      <c r="A677" s="8">
        <v>6281826.0</v>
      </c>
      <c r="B677" s="8" t="s">
        <v>2920</v>
      </c>
    </row>
    <row r="678">
      <c r="A678" s="8">
        <v>6280943.0</v>
      </c>
      <c r="B678" s="8" t="s">
        <v>2921</v>
      </c>
    </row>
    <row r="679">
      <c r="A679" s="8">
        <v>9301186.0</v>
      </c>
      <c r="B679" s="8" t="s">
        <v>2922</v>
      </c>
    </row>
    <row r="680">
      <c r="A680" s="8">
        <v>9299033.0</v>
      </c>
      <c r="B680" s="8" t="s">
        <v>2923</v>
      </c>
    </row>
    <row r="681">
      <c r="A681" s="8">
        <v>9298878.0</v>
      </c>
      <c r="B681" s="8" t="s">
        <v>2924</v>
      </c>
    </row>
    <row r="682">
      <c r="A682" s="8">
        <v>6280668.0</v>
      </c>
      <c r="B682" s="8" t="s">
        <v>2925</v>
      </c>
    </row>
    <row r="683">
      <c r="A683" s="8">
        <v>9296352.0</v>
      </c>
      <c r="B683" s="8" t="s">
        <v>2926</v>
      </c>
    </row>
    <row r="684">
      <c r="A684" s="8">
        <v>9303707.0</v>
      </c>
      <c r="B684" s="8" t="s">
        <v>2927</v>
      </c>
    </row>
    <row r="685">
      <c r="A685" s="8">
        <v>9295941.0</v>
      </c>
      <c r="B685" s="8" t="s">
        <v>2928</v>
      </c>
    </row>
    <row r="686">
      <c r="A686" s="8">
        <v>6278604.0</v>
      </c>
      <c r="B686" s="8" t="s">
        <v>2929</v>
      </c>
    </row>
    <row r="687">
      <c r="A687" s="8">
        <v>9033921.0</v>
      </c>
      <c r="B687" s="8" t="s">
        <v>2930</v>
      </c>
    </row>
    <row r="688">
      <c r="A688" s="8">
        <v>9302662.0</v>
      </c>
      <c r="B688" s="8" t="s">
        <v>2931</v>
      </c>
    </row>
    <row r="689">
      <c r="A689" s="8">
        <v>6284027.0</v>
      </c>
      <c r="B689" s="8" t="s">
        <v>2932</v>
      </c>
    </row>
    <row r="690">
      <c r="A690" s="8">
        <v>6279856.0</v>
      </c>
      <c r="B690" s="8" t="s">
        <v>2933</v>
      </c>
    </row>
    <row r="691">
      <c r="A691" s="8">
        <v>9296832.0</v>
      </c>
      <c r="B691" s="8" t="s">
        <v>2934</v>
      </c>
    </row>
    <row r="692">
      <c r="A692" s="8">
        <v>6269303.0</v>
      </c>
      <c r="B692" s="8" t="s">
        <v>2935</v>
      </c>
    </row>
    <row r="693">
      <c r="A693" s="8">
        <v>6746934.0</v>
      </c>
      <c r="B693" s="8" t="s">
        <v>2936</v>
      </c>
    </row>
    <row r="694">
      <c r="A694" s="8">
        <v>9301399.0</v>
      </c>
      <c r="B694" s="8" t="s">
        <v>2937</v>
      </c>
    </row>
    <row r="695">
      <c r="A695" s="8">
        <v>9307320.0</v>
      </c>
      <c r="B695" s="8" t="s">
        <v>2938</v>
      </c>
    </row>
    <row r="696">
      <c r="A696" s="8">
        <v>9296310.0</v>
      </c>
      <c r="B696" s="8" t="s">
        <v>2939</v>
      </c>
    </row>
    <row r="697">
      <c r="A697" s="8">
        <v>9304151.0</v>
      </c>
      <c r="B697" s="8" t="s">
        <v>2940</v>
      </c>
    </row>
    <row r="698">
      <c r="A698" s="8">
        <v>9149244.0</v>
      </c>
      <c r="B698" s="8" t="s">
        <v>2941</v>
      </c>
    </row>
    <row r="699">
      <c r="A699" s="8">
        <v>6172041.0</v>
      </c>
      <c r="B699" s="8" t="s">
        <v>2942</v>
      </c>
    </row>
    <row r="700">
      <c r="A700" s="8">
        <v>6283080.0</v>
      </c>
      <c r="B700" s="8" t="s">
        <v>2943</v>
      </c>
    </row>
    <row r="701">
      <c r="A701" s="8">
        <v>6179584.0</v>
      </c>
      <c r="B701" s="8" t="s">
        <v>2944</v>
      </c>
    </row>
    <row r="702">
      <c r="A702" s="8">
        <v>6274382.0</v>
      </c>
      <c r="B702" s="8" t="s">
        <v>2945</v>
      </c>
    </row>
    <row r="703">
      <c r="A703" s="8">
        <v>9301046.0</v>
      </c>
      <c r="B703" s="8" t="s">
        <v>2946</v>
      </c>
    </row>
    <row r="704">
      <c r="A704" s="8">
        <v>9293469.0</v>
      </c>
      <c r="B704" s="8" t="s">
        <v>2947</v>
      </c>
    </row>
    <row r="705">
      <c r="A705" s="8">
        <v>6278264.0</v>
      </c>
      <c r="B705" s="8" t="s">
        <v>2948</v>
      </c>
    </row>
    <row r="706">
      <c r="A706" s="8">
        <v>6269371.0</v>
      </c>
      <c r="B706" s="8" t="s">
        <v>2949</v>
      </c>
    </row>
    <row r="707">
      <c r="A707" s="8">
        <v>6280757.0</v>
      </c>
      <c r="B707" s="8" t="s">
        <v>2950</v>
      </c>
    </row>
    <row r="708">
      <c r="A708" s="8">
        <v>6269184.0</v>
      </c>
      <c r="B708" s="8" t="s">
        <v>2951</v>
      </c>
    </row>
    <row r="709">
      <c r="A709" s="8">
        <v>9292063.0</v>
      </c>
      <c r="B709" s="8" t="s">
        <v>2952</v>
      </c>
    </row>
    <row r="710">
      <c r="A710" s="8">
        <v>9307583.0</v>
      </c>
      <c r="B710" s="8" t="s">
        <v>2953</v>
      </c>
    </row>
    <row r="711">
      <c r="A711" s="8">
        <v>9300589.0</v>
      </c>
      <c r="B711" s="8" t="s">
        <v>2954</v>
      </c>
    </row>
    <row r="712">
      <c r="A712" s="8">
        <v>9295593.0</v>
      </c>
      <c r="B712" s="8" t="s">
        <v>2955</v>
      </c>
    </row>
    <row r="713">
      <c r="A713" s="8">
        <v>6282041.0</v>
      </c>
      <c r="B713" s="8" t="s">
        <v>2956</v>
      </c>
    </row>
    <row r="714">
      <c r="A714" s="8">
        <v>9307494.0</v>
      </c>
      <c r="B714" s="8" t="s">
        <v>2957</v>
      </c>
    </row>
    <row r="715">
      <c r="A715" s="8">
        <v>6271677.0</v>
      </c>
      <c r="B715" s="8" t="s">
        <v>2958</v>
      </c>
    </row>
    <row r="716">
      <c r="A716" s="8">
        <v>6271472.0</v>
      </c>
      <c r="B716" s="8" t="s">
        <v>2959</v>
      </c>
    </row>
    <row r="717">
      <c r="A717" s="8">
        <v>9295631.0</v>
      </c>
      <c r="B717" s="8" t="s">
        <v>2960</v>
      </c>
    </row>
    <row r="718">
      <c r="A718" s="8">
        <v>9295739.0</v>
      </c>
      <c r="B718" s="8" t="s">
        <v>2961</v>
      </c>
    </row>
    <row r="719">
      <c r="A719" s="8">
        <v>6279210.0</v>
      </c>
      <c r="B719" s="8" t="s">
        <v>2962</v>
      </c>
    </row>
    <row r="720">
      <c r="A720" s="8">
        <v>6281630.0</v>
      </c>
      <c r="B720" s="8" t="s">
        <v>2963</v>
      </c>
    </row>
    <row r="721">
      <c r="A721" s="8">
        <v>6262406.0</v>
      </c>
      <c r="B721" s="8" t="s">
        <v>2964</v>
      </c>
    </row>
    <row r="722">
      <c r="A722" s="8">
        <v>6282121.0</v>
      </c>
      <c r="B722" s="8" t="s">
        <v>2965</v>
      </c>
    </row>
    <row r="723">
      <c r="A723" s="8">
        <v>6271235.0</v>
      </c>
      <c r="B723" s="8" t="s">
        <v>2966</v>
      </c>
    </row>
    <row r="724">
      <c r="A724" s="8">
        <v>6278094.0</v>
      </c>
      <c r="B724" s="8" t="s">
        <v>2967</v>
      </c>
    </row>
    <row r="725">
      <c r="A725" s="8">
        <v>9301623.0</v>
      </c>
      <c r="B725" s="8" t="s">
        <v>2968</v>
      </c>
    </row>
    <row r="726">
      <c r="A726" s="8">
        <v>9299203.0</v>
      </c>
      <c r="B726" s="8" t="s">
        <v>2969</v>
      </c>
    </row>
    <row r="727">
      <c r="A727" s="8">
        <v>9293485.0</v>
      </c>
      <c r="B727" s="8" t="s">
        <v>2970</v>
      </c>
    </row>
    <row r="728">
      <c r="A728" s="8">
        <v>6020909.0</v>
      </c>
      <c r="B728" s="8" t="s">
        <v>2971</v>
      </c>
    </row>
    <row r="729">
      <c r="A729" s="8">
        <v>9304142.0</v>
      </c>
      <c r="B729" s="8" t="s">
        <v>2972</v>
      </c>
    </row>
    <row r="730">
      <c r="A730" s="8">
        <v>9302689.0</v>
      </c>
      <c r="B730" s="8" t="s">
        <v>2973</v>
      </c>
    </row>
    <row r="731">
      <c r="A731" s="8">
        <v>6269915.0</v>
      </c>
      <c r="B731" s="8" t="s">
        <v>2974</v>
      </c>
    </row>
    <row r="732">
      <c r="A732" s="8">
        <v>9295569.0</v>
      </c>
      <c r="B732" s="8" t="s">
        <v>2975</v>
      </c>
    </row>
    <row r="733">
      <c r="A733" s="8">
        <v>9306871.0</v>
      </c>
      <c r="B733" s="8" t="s">
        <v>2976</v>
      </c>
    </row>
    <row r="734">
      <c r="A734" s="8">
        <v>9302671.0</v>
      </c>
      <c r="B734" s="8" t="s">
        <v>2977</v>
      </c>
    </row>
    <row r="735">
      <c r="A735" s="8">
        <v>9297308.0</v>
      </c>
      <c r="B735" s="8" t="s">
        <v>2978</v>
      </c>
    </row>
    <row r="736">
      <c r="A736" s="8">
        <v>6277861.0</v>
      </c>
      <c r="B736" s="8" t="s">
        <v>2979</v>
      </c>
    </row>
    <row r="737">
      <c r="A737" s="8">
        <v>6281818.0</v>
      </c>
      <c r="B737" s="8" t="s">
        <v>2980</v>
      </c>
    </row>
    <row r="738">
      <c r="A738" s="8">
        <v>6278256.0</v>
      </c>
      <c r="B738" s="8" t="s">
        <v>2981</v>
      </c>
    </row>
    <row r="739">
      <c r="A739" s="8">
        <v>9302930.0</v>
      </c>
      <c r="B739" s="8" t="s">
        <v>2982</v>
      </c>
    </row>
    <row r="740">
      <c r="A740" s="8">
        <v>9297103.0</v>
      </c>
      <c r="B740" s="8" t="s">
        <v>2983</v>
      </c>
    </row>
    <row r="741">
      <c r="A741" s="8">
        <v>6278248.0</v>
      </c>
      <c r="B741" s="8" t="s">
        <v>2984</v>
      </c>
    </row>
    <row r="742">
      <c r="A742" s="8">
        <v>9293761.0</v>
      </c>
      <c r="B742" s="8" t="s">
        <v>2985</v>
      </c>
    </row>
    <row r="743">
      <c r="A743" s="8">
        <v>6271502.0</v>
      </c>
      <c r="B743" s="8" t="s">
        <v>2986</v>
      </c>
    </row>
    <row r="744">
      <c r="A744" s="8">
        <v>9298860.0</v>
      </c>
      <c r="B744" s="8" t="s">
        <v>2987</v>
      </c>
    </row>
    <row r="745">
      <c r="A745" s="8">
        <v>6271651.0</v>
      </c>
      <c r="B745" s="8" t="s">
        <v>2988</v>
      </c>
    </row>
    <row r="746">
      <c r="A746" s="8">
        <v>9306684.0</v>
      </c>
      <c r="B746" s="8" t="s">
        <v>2989</v>
      </c>
    </row>
    <row r="747">
      <c r="A747" s="8">
        <v>9302484.0</v>
      </c>
      <c r="B747" s="8" t="s">
        <v>2990</v>
      </c>
    </row>
    <row r="748">
      <c r="A748" s="8">
        <v>9088717.0</v>
      </c>
      <c r="B748" s="8" t="s">
        <v>2991</v>
      </c>
    </row>
    <row r="749">
      <c r="A749" s="8">
        <v>6268129.0</v>
      </c>
      <c r="B749" s="8" t="s">
        <v>2992</v>
      </c>
    </row>
    <row r="750">
      <c r="A750" s="8">
        <v>9305629.0</v>
      </c>
      <c r="B750" s="8" t="s">
        <v>2993</v>
      </c>
    </row>
    <row r="751">
      <c r="A751" s="8">
        <v>9308164.0</v>
      </c>
      <c r="B751" s="8" t="s">
        <v>2994</v>
      </c>
    </row>
    <row r="752">
      <c r="A752" s="8">
        <v>9293639.0</v>
      </c>
      <c r="B752" s="8" t="s">
        <v>2995</v>
      </c>
    </row>
    <row r="753">
      <c r="A753" s="8">
        <v>6271227.0</v>
      </c>
      <c r="B753" s="8" t="s">
        <v>2996</v>
      </c>
    </row>
    <row r="754">
      <c r="A754" s="8">
        <v>9309314.0</v>
      </c>
      <c r="B754" s="8" t="s">
        <v>2997</v>
      </c>
    </row>
    <row r="755">
      <c r="A755" s="8">
        <v>9296921.0</v>
      </c>
      <c r="B755" s="8" t="s">
        <v>2998</v>
      </c>
    </row>
    <row r="756">
      <c r="A756" s="8">
        <v>6276920.0</v>
      </c>
      <c r="B756" s="8" t="s">
        <v>2999</v>
      </c>
    </row>
    <row r="757">
      <c r="A757" s="8">
        <v>6282083.0</v>
      </c>
      <c r="B757" s="8" t="s">
        <v>3000</v>
      </c>
    </row>
    <row r="758">
      <c r="A758" s="8">
        <v>6325297.0</v>
      </c>
      <c r="B758" s="8" t="s">
        <v>3001</v>
      </c>
    </row>
    <row r="759">
      <c r="A759" s="8">
        <v>9298762.0</v>
      </c>
      <c r="B759" s="8" t="s">
        <v>3002</v>
      </c>
    </row>
    <row r="760">
      <c r="A760" s="8">
        <v>9293710.0</v>
      </c>
      <c r="B760" s="8" t="s">
        <v>3003</v>
      </c>
    </row>
    <row r="761">
      <c r="A761" s="8">
        <v>9296867.0</v>
      </c>
      <c r="B761" s="8" t="s">
        <v>3004</v>
      </c>
    </row>
    <row r="762">
      <c r="A762" s="8">
        <v>6281419.0</v>
      </c>
      <c r="B762" s="8" t="s">
        <v>3005</v>
      </c>
    </row>
    <row r="763">
      <c r="A763" s="8">
        <v>9302522.0</v>
      </c>
      <c r="B763" s="8" t="s">
        <v>3006</v>
      </c>
    </row>
    <row r="764">
      <c r="A764" s="8">
        <v>9304282.0</v>
      </c>
      <c r="B764" s="8" t="s">
        <v>3007</v>
      </c>
    </row>
    <row r="765">
      <c r="A765" s="8">
        <v>9295895.0</v>
      </c>
      <c r="B765" s="8" t="s">
        <v>3008</v>
      </c>
    </row>
    <row r="766">
      <c r="A766" s="8">
        <v>9292098.0</v>
      </c>
      <c r="B766" s="8" t="s">
        <v>3009</v>
      </c>
    </row>
    <row r="767">
      <c r="A767" s="8">
        <v>9293434.0</v>
      </c>
      <c r="B767" s="8" t="s">
        <v>3010</v>
      </c>
    </row>
    <row r="768">
      <c r="A768" s="8">
        <v>6266967.0</v>
      </c>
      <c r="B768" s="8" t="s">
        <v>3011</v>
      </c>
    </row>
    <row r="769">
      <c r="A769" s="8">
        <v>6274447.0</v>
      </c>
      <c r="B769" s="8" t="s">
        <v>3012</v>
      </c>
    </row>
    <row r="770">
      <c r="A770" s="8">
        <v>9293264.0</v>
      </c>
      <c r="B770" s="8" t="s">
        <v>3013</v>
      </c>
    </row>
    <row r="771">
      <c r="A771" s="8">
        <v>9303685.0</v>
      </c>
      <c r="B771" s="8" t="s">
        <v>3014</v>
      </c>
    </row>
    <row r="772">
      <c r="A772" s="8">
        <v>6278183.0</v>
      </c>
      <c r="B772" s="8" t="s">
        <v>3015</v>
      </c>
    </row>
    <row r="773">
      <c r="A773" s="8">
        <v>6283101.0</v>
      </c>
      <c r="B773" s="8" t="s">
        <v>3016</v>
      </c>
    </row>
    <row r="774">
      <c r="A774" s="8">
        <v>9129677.0</v>
      </c>
      <c r="B774" s="8" t="s">
        <v>3017</v>
      </c>
    </row>
    <row r="775">
      <c r="A775" s="8">
        <v>9293019.0</v>
      </c>
      <c r="B775" s="8" t="s">
        <v>3018</v>
      </c>
    </row>
    <row r="776">
      <c r="A776" s="8">
        <v>9293540.0</v>
      </c>
      <c r="B776" s="8" t="s">
        <v>3019</v>
      </c>
    </row>
    <row r="777">
      <c r="A777" s="8">
        <v>9308628.0</v>
      </c>
      <c r="B777" s="8" t="s">
        <v>3020</v>
      </c>
    </row>
    <row r="778">
      <c r="A778" s="8">
        <v>9308458.0</v>
      </c>
      <c r="B778" s="8" t="s">
        <v>3021</v>
      </c>
    </row>
    <row r="779">
      <c r="A779" s="8">
        <v>6282156.0</v>
      </c>
      <c r="B779" s="8" t="s">
        <v>3022</v>
      </c>
    </row>
    <row r="780">
      <c r="A780" s="8">
        <v>9309543.0</v>
      </c>
      <c r="B780" s="8" t="s">
        <v>3023</v>
      </c>
    </row>
    <row r="781">
      <c r="A781" s="8">
        <v>6274340.0</v>
      </c>
      <c r="B781" s="8" t="s">
        <v>3024</v>
      </c>
    </row>
    <row r="782">
      <c r="A782" s="8">
        <v>6284094.0</v>
      </c>
      <c r="B782" s="8" t="s">
        <v>3025</v>
      </c>
    </row>
    <row r="783">
      <c r="A783" s="8">
        <v>6551092.0</v>
      </c>
      <c r="B783" s="8" t="s">
        <v>3026</v>
      </c>
    </row>
    <row r="784">
      <c r="A784" s="8">
        <v>6283560.0</v>
      </c>
      <c r="B784" s="8" t="s">
        <v>3027</v>
      </c>
    </row>
    <row r="785">
      <c r="A785" s="8">
        <v>6278582.0</v>
      </c>
      <c r="B785" s="8" t="s">
        <v>3028</v>
      </c>
    </row>
    <row r="786">
      <c r="A786" s="8">
        <v>6105921.0</v>
      </c>
      <c r="B786" s="8" t="s">
        <v>3029</v>
      </c>
    </row>
    <row r="787">
      <c r="A787" s="8">
        <v>6279864.0</v>
      </c>
      <c r="B787" s="8" t="s">
        <v>3030</v>
      </c>
    </row>
    <row r="788">
      <c r="A788" s="8">
        <v>9293035.0</v>
      </c>
      <c r="B788" s="8" t="s">
        <v>3031</v>
      </c>
    </row>
    <row r="789">
      <c r="A789" s="8">
        <v>6278736.0</v>
      </c>
      <c r="B789" s="8" t="s">
        <v>3032</v>
      </c>
    </row>
    <row r="790">
      <c r="A790" s="8">
        <v>6270131.0</v>
      </c>
      <c r="B790" s="8" t="s">
        <v>3033</v>
      </c>
    </row>
    <row r="791">
      <c r="A791" s="8">
        <v>9300023.0</v>
      </c>
      <c r="B791" s="8" t="s">
        <v>3034</v>
      </c>
    </row>
    <row r="792">
      <c r="A792" s="8">
        <v>6282423.0</v>
      </c>
      <c r="B792" s="8" t="s">
        <v>3035</v>
      </c>
    </row>
    <row r="793">
      <c r="A793" s="8">
        <v>9302654.0</v>
      </c>
      <c r="B793" s="8" t="s">
        <v>3036</v>
      </c>
    </row>
    <row r="794">
      <c r="A794" s="8">
        <v>6278698.0</v>
      </c>
      <c r="B794" s="8" t="s">
        <v>3037</v>
      </c>
    </row>
    <row r="795">
      <c r="A795" s="8">
        <v>9170324.0</v>
      </c>
      <c r="B795" s="8" t="s">
        <v>3038</v>
      </c>
    </row>
    <row r="796">
      <c r="A796" s="8">
        <v>9307559.0</v>
      </c>
      <c r="B796" s="8" t="s">
        <v>3039</v>
      </c>
    </row>
    <row r="797">
      <c r="A797" s="8">
        <v>6278621.0</v>
      </c>
      <c r="B797" s="8" t="s">
        <v>3040</v>
      </c>
    </row>
    <row r="798">
      <c r="A798" s="8">
        <v>9297529.0</v>
      </c>
      <c r="B798" s="8" t="s">
        <v>3041</v>
      </c>
    </row>
    <row r="799">
      <c r="A799" s="8">
        <v>6280919.0</v>
      </c>
      <c r="B799" s="8" t="s">
        <v>3042</v>
      </c>
    </row>
    <row r="800">
      <c r="A800" s="8">
        <v>6276962.0</v>
      </c>
      <c r="B800" s="8" t="s">
        <v>3043</v>
      </c>
    </row>
    <row r="801">
      <c r="A801" s="8">
        <v>6279104.0</v>
      </c>
      <c r="B801" s="8" t="s">
        <v>3044</v>
      </c>
    </row>
    <row r="802">
      <c r="A802" s="8">
        <v>6280021.0</v>
      </c>
      <c r="B802" s="8" t="s">
        <v>3045</v>
      </c>
    </row>
    <row r="803">
      <c r="A803" s="8">
        <v>9301119.0</v>
      </c>
      <c r="B803" s="8" t="s">
        <v>3046</v>
      </c>
    </row>
    <row r="804">
      <c r="A804" s="8">
        <v>9055568.0</v>
      </c>
      <c r="B804" s="8" t="s">
        <v>3047</v>
      </c>
    </row>
    <row r="805">
      <c r="A805" s="8">
        <v>6284167.0</v>
      </c>
      <c r="B805" s="8" t="s">
        <v>3048</v>
      </c>
    </row>
    <row r="806">
      <c r="A806" s="8">
        <v>9299858.0</v>
      </c>
      <c r="B806" s="8" t="s">
        <v>3049</v>
      </c>
    </row>
    <row r="807">
      <c r="A807" s="8">
        <v>9301313.0</v>
      </c>
      <c r="B807" s="8" t="s">
        <v>3050</v>
      </c>
    </row>
    <row r="808">
      <c r="A808" s="8">
        <v>6278230.0</v>
      </c>
      <c r="B808" s="8" t="s">
        <v>3051</v>
      </c>
    </row>
    <row r="809">
      <c r="A809" s="8">
        <v>6271375.0</v>
      </c>
      <c r="B809" s="8" t="s">
        <v>3052</v>
      </c>
    </row>
    <row r="810">
      <c r="A810" s="8">
        <v>6271481.0</v>
      </c>
      <c r="B810" s="8" t="s">
        <v>3053</v>
      </c>
    </row>
    <row r="811">
      <c r="A811" s="8">
        <v>9309080.0</v>
      </c>
      <c r="B811" s="8" t="s">
        <v>3054</v>
      </c>
    </row>
    <row r="812">
      <c r="A812" s="8">
        <v>9296972.0</v>
      </c>
      <c r="B812" s="8" t="s">
        <v>3055</v>
      </c>
    </row>
    <row r="813">
      <c r="A813" s="8">
        <v>9302697.0</v>
      </c>
      <c r="B813" s="8" t="s">
        <v>3056</v>
      </c>
    </row>
    <row r="814">
      <c r="A814" s="8">
        <v>9297197.0</v>
      </c>
      <c r="B814" s="8" t="s">
        <v>3057</v>
      </c>
    </row>
    <row r="815">
      <c r="A815" s="8">
        <v>9306455.0</v>
      </c>
      <c r="B815" s="8" t="s">
        <v>3058</v>
      </c>
    </row>
    <row r="816">
      <c r="A816" s="8">
        <v>6278523.0</v>
      </c>
      <c r="B816" s="8" t="s">
        <v>3059</v>
      </c>
    </row>
    <row r="817">
      <c r="A817" s="8">
        <v>9301348.0</v>
      </c>
      <c r="B817" s="8" t="s">
        <v>3060</v>
      </c>
    </row>
    <row r="818">
      <c r="A818" s="8">
        <v>9293558.0</v>
      </c>
      <c r="B818" s="8" t="s">
        <v>3061</v>
      </c>
    </row>
    <row r="819">
      <c r="A819" s="8">
        <v>6270930.0</v>
      </c>
      <c r="B819" s="8" t="s">
        <v>3062</v>
      </c>
    </row>
    <row r="820">
      <c r="A820" s="8">
        <v>9295551.0</v>
      </c>
      <c r="B820" s="8" t="s">
        <v>3063</v>
      </c>
    </row>
    <row r="821">
      <c r="A821" s="8">
        <v>9300660.0</v>
      </c>
      <c r="B821" s="8" t="s">
        <v>3064</v>
      </c>
    </row>
    <row r="822">
      <c r="A822" s="8">
        <v>6271383.0</v>
      </c>
      <c r="B822" s="8" t="s">
        <v>3065</v>
      </c>
    </row>
    <row r="823">
      <c r="A823" s="8">
        <v>9298541.0</v>
      </c>
      <c r="B823" s="8" t="s">
        <v>3066</v>
      </c>
    </row>
    <row r="824">
      <c r="A824" s="8">
        <v>9301755.0</v>
      </c>
      <c r="B824" s="8" t="s">
        <v>3067</v>
      </c>
    </row>
    <row r="825">
      <c r="A825" s="8">
        <v>848018.0</v>
      </c>
      <c r="B825" s="8" t="s">
        <v>3068</v>
      </c>
    </row>
    <row r="826">
      <c r="A826" s="8">
        <v>6282709.0</v>
      </c>
      <c r="B826" s="8" t="s">
        <v>3069</v>
      </c>
    </row>
    <row r="827">
      <c r="A827" s="8">
        <v>6269982.0</v>
      </c>
      <c r="B827" s="8" t="s">
        <v>3070</v>
      </c>
    </row>
    <row r="828">
      <c r="A828" s="8">
        <v>9298801.0</v>
      </c>
      <c r="B828" s="8" t="s">
        <v>3071</v>
      </c>
    </row>
    <row r="829">
      <c r="A829" s="8">
        <v>6281508.0</v>
      </c>
      <c r="B829" s="8" t="s">
        <v>3072</v>
      </c>
    </row>
    <row r="830">
      <c r="A830" s="8">
        <v>6476431.0</v>
      </c>
      <c r="B830" s="8" t="s">
        <v>3073</v>
      </c>
    </row>
    <row r="831">
      <c r="A831" s="8">
        <v>9307834.0</v>
      </c>
      <c r="B831" s="8" t="s">
        <v>3074</v>
      </c>
    </row>
    <row r="832">
      <c r="A832" s="8">
        <v>6263038.0</v>
      </c>
      <c r="B832" s="8" t="s">
        <v>3075</v>
      </c>
    </row>
    <row r="833">
      <c r="A833" s="8">
        <v>6264883.0</v>
      </c>
      <c r="B833" s="8" t="s">
        <v>3076</v>
      </c>
    </row>
    <row r="834">
      <c r="A834" s="8">
        <v>6280005.0</v>
      </c>
      <c r="B834" s="8" t="s">
        <v>3077</v>
      </c>
    </row>
    <row r="835">
      <c r="A835" s="8">
        <v>6279457.0</v>
      </c>
      <c r="B835" s="8" t="s">
        <v>3078</v>
      </c>
    </row>
    <row r="836">
      <c r="A836" s="8">
        <v>9309403.0</v>
      </c>
      <c r="B836" s="8" t="s">
        <v>3079</v>
      </c>
    </row>
    <row r="837">
      <c r="A837" s="8">
        <v>9300899.0</v>
      </c>
      <c r="B837" s="8" t="s">
        <v>3080</v>
      </c>
    </row>
    <row r="838">
      <c r="A838" s="8">
        <v>6268803.0</v>
      </c>
      <c r="B838" s="8" t="s">
        <v>3081</v>
      </c>
    </row>
    <row r="839">
      <c r="A839" s="8">
        <v>6278485.0</v>
      </c>
      <c r="B839" s="8" t="s">
        <v>3082</v>
      </c>
    </row>
    <row r="840">
      <c r="A840" s="8">
        <v>6269559.0</v>
      </c>
      <c r="B840" s="8" t="s">
        <v>3083</v>
      </c>
    </row>
    <row r="841">
      <c r="A841" s="8">
        <v>9308890.0</v>
      </c>
      <c r="B841" s="8" t="s">
        <v>3084</v>
      </c>
    </row>
    <row r="842">
      <c r="A842" s="8">
        <v>9300571.0</v>
      </c>
      <c r="B842" s="8" t="s">
        <v>3085</v>
      </c>
    </row>
    <row r="843">
      <c r="A843" s="8">
        <v>6279074.0</v>
      </c>
      <c r="B843" s="8" t="s">
        <v>3086</v>
      </c>
    </row>
    <row r="844">
      <c r="A844" s="8">
        <v>6278787.0</v>
      </c>
      <c r="B844" s="8" t="s">
        <v>3087</v>
      </c>
    </row>
    <row r="845">
      <c r="A845" s="8">
        <v>9063307.0</v>
      </c>
      <c r="B845" s="8" t="s">
        <v>3088</v>
      </c>
    </row>
    <row r="846">
      <c r="A846" s="8">
        <v>9302981.0</v>
      </c>
      <c r="B846" s="8" t="s">
        <v>3089</v>
      </c>
    </row>
    <row r="847">
      <c r="A847" s="8">
        <v>9302999.0</v>
      </c>
      <c r="B847" s="8" t="s">
        <v>3090</v>
      </c>
    </row>
    <row r="848">
      <c r="A848" s="8">
        <v>9298983.0</v>
      </c>
      <c r="B848" s="8" t="s">
        <v>3091</v>
      </c>
    </row>
    <row r="849">
      <c r="A849" s="8">
        <v>6268471.0</v>
      </c>
      <c r="B849" s="8" t="s">
        <v>3092</v>
      </c>
    </row>
    <row r="850">
      <c r="A850" s="8">
        <v>9299882.0</v>
      </c>
      <c r="B850" s="8" t="s">
        <v>3093</v>
      </c>
    </row>
    <row r="851">
      <c r="A851" s="8">
        <v>9307290.0</v>
      </c>
      <c r="B851" s="8" t="s">
        <v>3094</v>
      </c>
    </row>
    <row r="852">
      <c r="A852" s="8">
        <v>6279554.0</v>
      </c>
      <c r="B852" s="8" t="s">
        <v>3095</v>
      </c>
    </row>
    <row r="853">
      <c r="A853" s="8">
        <v>9297901.0</v>
      </c>
      <c r="B853" s="8" t="s">
        <v>3096</v>
      </c>
    </row>
    <row r="854">
      <c r="A854" s="8">
        <v>6172075.0</v>
      </c>
      <c r="B854" s="8" t="s">
        <v>3097</v>
      </c>
    </row>
    <row r="855">
      <c r="A855" s="8">
        <v>6001114.0</v>
      </c>
      <c r="B855" s="8" t="s">
        <v>3098</v>
      </c>
    </row>
    <row r="856">
      <c r="A856" s="8">
        <v>9295917.0</v>
      </c>
      <c r="B856" s="8" t="s">
        <v>3099</v>
      </c>
    </row>
    <row r="857">
      <c r="A857" s="8">
        <v>9300619.0</v>
      </c>
      <c r="B857" s="8" t="s">
        <v>3100</v>
      </c>
    </row>
    <row r="858">
      <c r="A858" s="8">
        <v>6718132.0</v>
      </c>
      <c r="B858" s="8" t="s">
        <v>3101</v>
      </c>
    </row>
    <row r="859">
      <c r="A859" s="8">
        <v>9296841.0</v>
      </c>
      <c r="B859" s="8" t="s">
        <v>3102</v>
      </c>
    </row>
    <row r="860">
      <c r="A860" s="8">
        <v>6270174.0</v>
      </c>
      <c r="B860" s="8" t="s">
        <v>3103</v>
      </c>
    </row>
    <row r="861">
      <c r="A861" s="8">
        <v>9301712.0</v>
      </c>
      <c r="B861" s="8" t="s">
        <v>3104</v>
      </c>
    </row>
    <row r="862">
      <c r="A862" s="8">
        <v>9301747.0</v>
      </c>
      <c r="B862" s="8" t="s">
        <v>3105</v>
      </c>
    </row>
    <row r="863">
      <c r="A863" s="8">
        <v>6282971.0</v>
      </c>
      <c r="B863" s="8" t="s">
        <v>3106</v>
      </c>
    </row>
    <row r="864">
      <c r="A864" s="8">
        <v>9299769.0</v>
      </c>
      <c r="B864" s="8" t="s">
        <v>3107</v>
      </c>
    </row>
    <row r="865">
      <c r="A865" s="8">
        <v>9303774.0</v>
      </c>
      <c r="B865" s="8" t="s">
        <v>3108</v>
      </c>
    </row>
    <row r="866">
      <c r="A866" s="8">
        <v>9298894.0</v>
      </c>
      <c r="B866" s="8" t="s">
        <v>3109</v>
      </c>
    </row>
    <row r="867">
      <c r="A867" s="8">
        <v>9304983.0</v>
      </c>
      <c r="B867" s="8" t="s">
        <v>3110</v>
      </c>
    </row>
    <row r="868">
      <c r="A868" s="8">
        <v>9304398.0</v>
      </c>
      <c r="B868" s="8" t="s">
        <v>3111</v>
      </c>
    </row>
    <row r="869">
      <c r="A869" s="8">
        <v>9296484.0</v>
      </c>
      <c r="B869" s="8" t="s">
        <v>3112</v>
      </c>
    </row>
    <row r="870">
      <c r="A870" s="8">
        <v>9304631.0</v>
      </c>
      <c r="B870" s="8" t="s">
        <v>3113</v>
      </c>
    </row>
    <row r="871">
      <c r="A871" s="8">
        <v>6274331.0</v>
      </c>
      <c r="B871" s="8" t="s">
        <v>3114</v>
      </c>
    </row>
    <row r="872">
      <c r="A872" s="8">
        <v>6274544.0</v>
      </c>
      <c r="B872" s="8" t="s">
        <v>3115</v>
      </c>
    </row>
    <row r="873">
      <c r="A873" s="8">
        <v>6271898.0</v>
      </c>
      <c r="B873" s="8" t="s">
        <v>3116</v>
      </c>
    </row>
    <row r="874">
      <c r="A874" s="8">
        <v>6278477.0</v>
      </c>
      <c r="B874" s="8" t="s">
        <v>3117</v>
      </c>
    </row>
    <row r="875">
      <c r="A875" s="8">
        <v>6278353.0</v>
      </c>
      <c r="B875" s="8" t="s">
        <v>3118</v>
      </c>
    </row>
    <row r="876">
      <c r="A876" s="8">
        <v>9293621.0</v>
      </c>
      <c r="B876" s="8" t="s">
        <v>3119</v>
      </c>
    </row>
    <row r="877">
      <c r="A877" s="8">
        <v>9309292.0</v>
      </c>
      <c r="B877" s="8" t="s">
        <v>3120</v>
      </c>
    </row>
    <row r="878">
      <c r="A878" s="8">
        <v>9295658.0</v>
      </c>
      <c r="B878" s="8" t="s">
        <v>3121</v>
      </c>
    </row>
    <row r="879">
      <c r="A879" s="8">
        <v>9307184.0</v>
      </c>
      <c r="B879" s="8" t="s">
        <v>3122</v>
      </c>
    </row>
    <row r="880">
      <c r="A880" s="8">
        <v>9300210.0</v>
      </c>
      <c r="B880" s="8" t="s">
        <v>3123</v>
      </c>
    </row>
    <row r="881">
      <c r="A881" s="8">
        <v>6141943.0</v>
      </c>
      <c r="B881" s="8" t="s">
        <v>3124</v>
      </c>
    </row>
    <row r="882">
      <c r="A882" s="8">
        <v>6260705.0</v>
      </c>
      <c r="B882" s="8" t="s">
        <v>3125</v>
      </c>
    </row>
    <row r="883">
      <c r="A883" s="8">
        <v>9292021.0</v>
      </c>
      <c r="B883" s="8" t="s">
        <v>3126</v>
      </c>
    </row>
    <row r="884">
      <c r="A884" s="8">
        <v>9026266.0</v>
      </c>
      <c r="B884" s="8" t="s">
        <v>3127</v>
      </c>
    </row>
    <row r="885">
      <c r="A885" s="8">
        <v>6279490.0</v>
      </c>
      <c r="B885" s="8" t="s">
        <v>3128</v>
      </c>
    </row>
    <row r="886">
      <c r="A886" s="8">
        <v>6266843.0</v>
      </c>
      <c r="B886" s="8" t="s">
        <v>3129</v>
      </c>
    </row>
    <row r="887">
      <c r="A887" s="8">
        <v>9304380.0</v>
      </c>
      <c r="B887" s="8" t="s">
        <v>3130</v>
      </c>
    </row>
    <row r="888">
      <c r="A888" s="8">
        <v>9299939.0</v>
      </c>
      <c r="B888" s="8" t="s">
        <v>3131</v>
      </c>
    </row>
    <row r="889">
      <c r="A889" s="8">
        <v>9295453.0</v>
      </c>
      <c r="B889" s="8" t="s">
        <v>3132</v>
      </c>
    </row>
    <row r="890">
      <c r="A890" s="8">
        <v>9307842.0</v>
      </c>
      <c r="B890" s="8" t="s">
        <v>3133</v>
      </c>
    </row>
    <row r="891">
      <c r="A891" s="8">
        <v>9303596.0</v>
      </c>
      <c r="B891" s="8" t="s">
        <v>3134</v>
      </c>
    </row>
    <row r="892">
      <c r="A892" s="8">
        <v>9308571.0</v>
      </c>
      <c r="B892" s="8" t="s">
        <v>3135</v>
      </c>
    </row>
    <row r="893">
      <c r="A893" s="8">
        <v>6280102.0</v>
      </c>
      <c r="B893" s="8" t="s">
        <v>3136</v>
      </c>
    </row>
    <row r="894">
      <c r="A894" s="8">
        <v>9293671.0</v>
      </c>
      <c r="B894" s="8" t="s">
        <v>3137</v>
      </c>
    </row>
    <row r="895">
      <c r="A895" s="8">
        <v>6280528.0</v>
      </c>
      <c r="B895" s="8" t="s">
        <v>3138</v>
      </c>
    </row>
    <row r="896">
      <c r="A896" s="8">
        <v>6283241.0</v>
      </c>
      <c r="B896" s="8" t="s">
        <v>3139</v>
      </c>
    </row>
    <row r="897">
      <c r="A897" s="8">
        <v>6265251.0</v>
      </c>
      <c r="B897" s="8" t="s">
        <v>3140</v>
      </c>
    </row>
    <row r="898">
      <c r="A898" s="8">
        <v>6269567.0</v>
      </c>
      <c r="B898" s="8" t="s">
        <v>3141</v>
      </c>
    </row>
    <row r="899">
      <c r="A899" s="8">
        <v>6911650.0</v>
      </c>
      <c r="B899" s="8" t="s">
        <v>3142</v>
      </c>
    </row>
    <row r="900">
      <c r="A900" s="8">
        <v>9294457.0</v>
      </c>
      <c r="B900" s="8" t="s">
        <v>3143</v>
      </c>
    </row>
    <row r="901">
      <c r="A901" s="8">
        <v>6279716.0</v>
      </c>
      <c r="B901" s="8" t="s">
        <v>3144</v>
      </c>
    </row>
    <row r="902">
      <c r="A902" s="8">
        <v>9294945.0</v>
      </c>
      <c r="B902" s="8" t="s">
        <v>3145</v>
      </c>
    </row>
    <row r="903">
      <c r="A903" s="8">
        <v>6279511.0</v>
      </c>
      <c r="B903" s="8" t="s">
        <v>3146</v>
      </c>
    </row>
    <row r="904">
      <c r="A904" s="8">
        <v>6269591.0</v>
      </c>
      <c r="B904" s="8" t="s">
        <v>3147</v>
      </c>
    </row>
    <row r="905">
      <c r="A905" s="8">
        <v>9305360.0</v>
      </c>
      <c r="B905" s="8" t="s">
        <v>3148</v>
      </c>
    </row>
    <row r="906">
      <c r="A906" s="8">
        <v>6278752.0</v>
      </c>
      <c r="B906" s="8" t="s">
        <v>3149</v>
      </c>
    </row>
    <row r="907">
      <c r="A907" s="8">
        <v>9303588.0</v>
      </c>
      <c r="B907" s="8" t="s">
        <v>3150</v>
      </c>
    </row>
    <row r="908">
      <c r="A908" s="8">
        <v>6274838.0</v>
      </c>
      <c r="B908" s="8" t="s">
        <v>3151</v>
      </c>
    </row>
    <row r="909">
      <c r="A909" s="8">
        <v>9048162.0</v>
      </c>
      <c r="B909" s="8" t="s">
        <v>3152</v>
      </c>
    </row>
    <row r="910">
      <c r="A910" s="8">
        <v>6268137.0</v>
      </c>
      <c r="B910" s="8" t="s">
        <v>3153</v>
      </c>
    </row>
    <row r="911">
      <c r="A911" s="8">
        <v>6926771.0</v>
      </c>
      <c r="B911" s="8" t="s">
        <v>3154</v>
      </c>
    </row>
    <row r="912">
      <c r="A912" s="8">
        <v>6268951.0</v>
      </c>
      <c r="B912" s="8" t="s">
        <v>3155</v>
      </c>
    </row>
    <row r="913">
      <c r="A913" s="8">
        <v>6733689.0</v>
      </c>
      <c r="B913" s="8" t="s">
        <v>3156</v>
      </c>
    </row>
    <row r="914">
      <c r="A914" s="8">
        <v>6309615.0</v>
      </c>
      <c r="B914" s="8" t="s">
        <v>3157</v>
      </c>
    </row>
    <row r="915">
      <c r="A915" s="8">
        <v>9297898.0</v>
      </c>
      <c r="B915" s="8" t="s">
        <v>3158</v>
      </c>
    </row>
    <row r="916">
      <c r="A916" s="8">
        <v>6281583.0</v>
      </c>
      <c r="B916" s="8" t="s">
        <v>3159</v>
      </c>
    </row>
    <row r="917">
      <c r="A917" s="8">
        <v>6282920.0</v>
      </c>
      <c r="B917" s="8" t="s">
        <v>3160</v>
      </c>
    </row>
    <row r="918">
      <c r="A918" s="8">
        <v>9303553.0</v>
      </c>
      <c r="B918" s="8" t="s">
        <v>3161</v>
      </c>
    </row>
    <row r="919">
      <c r="A919" s="8">
        <v>6271812.0</v>
      </c>
      <c r="B919" s="8" t="s">
        <v>3162</v>
      </c>
    </row>
    <row r="920">
      <c r="A920" s="8">
        <v>9293086.0</v>
      </c>
      <c r="B920" s="8" t="s">
        <v>3163</v>
      </c>
    </row>
    <row r="921">
      <c r="A921" s="8">
        <v>6272436.0</v>
      </c>
      <c r="B921" s="8" t="s">
        <v>3164</v>
      </c>
    </row>
    <row r="922">
      <c r="A922" s="8">
        <v>9296590.0</v>
      </c>
      <c r="B922" s="8" t="s">
        <v>3165</v>
      </c>
    </row>
    <row r="923">
      <c r="A923" s="8">
        <v>9300066.0</v>
      </c>
      <c r="B923" s="8" t="s">
        <v>3166</v>
      </c>
    </row>
    <row r="924">
      <c r="A924" s="8">
        <v>6279562.0</v>
      </c>
      <c r="B924" s="8" t="s">
        <v>3167</v>
      </c>
    </row>
    <row r="925">
      <c r="A925" s="8">
        <v>6266274.0</v>
      </c>
      <c r="B925" s="8" t="s">
        <v>3168</v>
      </c>
    </row>
    <row r="926">
      <c r="A926" s="8">
        <v>9304169.0</v>
      </c>
      <c r="B926" s="8" t="s">
        <v>3169</v>
      </c>
    </row>
    <row r="927">
      <c r="A927" s="8">
        <v>9297847.0</v>
      </c>
      <c r="B927" s="8" t="s">
        <v>3170</v>
      </c>
    </row>
    <row r="928">
      <c r="A928" s="8">
        <v>9300040.0</v>
      </c>
      <c r="B928" s="8" t="s">
        <v>3171</v>
      </c>
    </row>
    <row r="929">
      <c r="A929" s="8">
        <v>9263560.0</v>
      </c>
      <c r="B929" s="8" t="s">
        <v>3172</v>
      </c>
    </row>
    <row r="930">
      <c r="A930" s="8">
        <v>6274404.0</v>
      </c>
      <c r="B930" s="8" t="s">
        <v>3173</v>
      </c>
    </row>
    <row r="931">
      <c r="A931" s="8">
        <v>9296166.0</v>
      </c>
      <c r="B931" s="8" t="s">
        <v>3174</v>
      </c>
    </row>
    <row r="932">
      <c r="A932" s="8">
        <v>6271341.0</v>
      </c>
      <c r="B932" s="8" t="s">
        <v>3175</v>
      </c>
    </row>
    <row r="933">
      <c r="A933" s="8">
        <v>6283284.0</v>
      </c>
      <c r="B933" s="8" t="s">
        <v>3176</v>
      </c>
    </row>
    <row r="934">
      <c r="A934" s="8">
        <v>9048511.0</v>
      </c>
      <c r="B934" s="8" t="s">
        <v>3177</v>
      </c>
    </row>
    <row r="935">
      <c r="A935" s="8">
        <v>9305513.0</v>
      </c>
      <c r="B935" s="8" t="s">
        <v>3178</v>
      </c>
    </row>
    <row r="936">
      <c r="A936" s="8">
        <v>9301178.0</v>
      </c>
      <c r="B936" s="8" t="s">
        <v>3179</v>
      </c>
    </row>
    <row r="937">
      <c r="A937" s="8">
        <v>9297090.0</v>
      </c>
      <c r="B937" s="8" t="s">
        <v>3180</v>
      </c>
    </row>
    <row r="938">
      <c r="A938" s="8">
        <v>6274315.0</v>
      </c>
      <c r="B938" s="8" t="s">
        <v>3181</v>
      </c>
    </row>
    <row r="939">
      <c r="A939" s="8">
        <v>9300091.0</v>
      </c>
      <c r="B939" s="8" t="s">
        <v>3182</v>
      </c>
    </row>
    <row r="940">
      <c r="A940" s="8">
        <v>6269966.0</v>
      </c>
      <c r="B940" s="8" t="s">
        <v>3183</v>
      </c>
    </row>
    <row r="941">
      <c r="A941" s="8">
        <v>9307702.0</v>
      </c>
      <c r="B941" s="8" t="s">
        <v>3184</v>
      </c>
    </row>
    <row r="942">
      <c r="A942" s="8">
        <v>6269575.0</v>
      </c>
      <c r="B942" s="8" t="s">
        <v>3185</v>
      </c>
    </row>
    <row r="943">
      <c r="A943" s="8">
        <v>6279431.0</v>
      </c>
      <c r="B943" s="8" t="s">
        <v>3186</v>
      </c>
    </row>
    <row r="944">
      <c r="A944" s="8">
        <v>9300945.0</v>
      </c>
      <c r="B944" s="8" t="s">
        <v>3187</v>
      </c>
    </row>
    <row r="945">
      <c r="A945" s="8">
        <v>9300902.0</v>
      </c>
      <c r="B945" s="8" t="s">
        <v>3188</v>
      </c>
    </row>
    <row r="946">
      <c r="A946" s="8">
        <v>6278370.0</v>
      </c>
      <c r="B946" s="8" t="s">
        <v>3189</v>
      </c>
    </row>
    <row r="947">
      <c r="A947" s="8">
        <v>9308717.0</v>
      </c>
      <c r="B947" s="8" t="s">
        <v>3190</v>
      </c>
    </row>
    <row r="948">
      <c r="A948" s="8">
        <v>6395481.0</v>
      </c>
      <c r="B948" s="8" t="s">
        <v>3191</v>
      </c>
    </row>
    <row r="949">
      <c r="A949" s="8">
        <v>9293272.0</v>
      </c>
      <c r="B949" s="8" t="s">
        <v>3192</v>
      </c>
    </row>
    <row r="950">
      <c r="A950" s="8">
        <v>6766692.0</v>
      </c>
      <c r="B950" s="8" t="s">
        <v>3193</v>
      </c>
    </row>
    <row r="951">
      <c r="A951" s="8">
        <v>9307338.0</v>
      </c>
      <c r="B951" s="8" t="s">
        <v>3194</v>
      </c>
    </row>
    <row r="952">
      <c r="A952" s="8">
        <v>6268463.0</v>
      </c>
      <c r="B952" s="8" t="s">
        <v>3195</v>
      </c>
    </row>
    <row r="953">
      <c r="A953" s="8">
        <v>9307761.0</v>
      </c>
      <c r="B953" s="8" t="s">
        <v>3196</v>
      </c>
    </row>
    <row r="954">
      <c r="A954" s="8">
        <v>9307753.0</v>
      </c>
      <c r="B954" s="8" t="s">
        <v>3197</v>
      </c>
    </row>
    <row r="955">
      <c r="A955" s="8">
        <v>9306773.0</v>
      </c>
      <c r="B955" s="8" t="s">
        <v>3198</v>
      </c>
    </row>
    <row r="956">
      <c r="A956" s="8">
        <v>6280099.0</v>
      </c>
      <c r="B956" s="8" t="s">
        <v>3199</v>
      </c>
    </row>
    <row r="957">
      <c r="A957" s="8">
        <v>6271260.0</v>
      </c>
      <c r="B957" s="8" t="s">
        <v>3200</v>
      </c>
    </row>
    <row r="958">
      <c r="A958" s="8">
        <v>9308369.0</v>
      </c>
      <c r="B958" s="8" t="s">
        <v>3201</v>
      </c>
    </row>
    <row r="959">
      <c r="A959" s="8">
        <v>6278710.0</v>
      </c>
      <c r="B959" s="8" t="s">
        <v>3202</v>
      </c>
    </row>
    <row r="960">
      <c r="A960" s="8">
        <v>9301798.0</v>
      </c>
      <c r="B960" s="8" t="s">
        <v>3203</v>
      </c>
    </row>
    <row r="961">
      <c r="A961" s="8">
        <v>9301151.0</v>
      </c>
      <c r="B961" s="8" t="s">
        <v>3204</v>
      </c>
    </row>
    <row r="962">
      <c r="A962" s="8">
        <v>9300937.0</v>
      </c>
      <c r="B962" s="8" t="s">
        <v>3205</v>
      </c>
    </row>
    <row r="963">
      <c r="A963" s="8">
        <v>9301429.0</v>
      </c>
      <c r="B963" s="8" t="s">
        <v>3206</v>
      </c>
    </row>
    <row r="964">
      <c r="A964" s="8">
        <v>6282636.0</v>
      </c>
      <c r="B964" s="8" t="s">
        <v>3207</v>
      </c>
    </row>
    <row r="965">
      <c r="A965" s="8">
        <v>6279791.0</v>
      </c>
      <c r="B965" s="8" t="s">
        <v>3208</v>
      </c>
    </row>
    <row r="966">
      <c r="A966" s="8">
        <v>6271448.0</v>
      </c>
      <c r="B966" s="8" t="s">
        <v>3209</v>
      </c>
    </row>
    <row r="967">
      <c r="A967" s="8">
        <v>6268501.0</v>
      </c>
      <c r="B967" s="8" t="s">
        <v>3210</v>
      </c>
    </row>
    <row r="968">
      <c r="A968" s="8">
        <v>6281206.0</v>
      </c>
      <c r="B968" s="8" t="s">
        <v>3211</v>
      </c>
    </row>
    <row r="969">
      <c r="A969" s="8">
        <v>9308865.0</v>
      </c>
      <c r="B969" s="8" t="s">
        <v>3212</v>
      </c>
    </row>
    <row r="970">
      <c r="A970" s="8">
        <v>6276156.0</v>
      </c>
      <c r="B970" s="8" t="s">
        <v>3213</v>
      </c>
    </row>
    <row r="971">
      <c r="A971" s="8">
        <v>6281125.0</v>
      </c>
      <c r="B971" s="8" t="s">
        <v>3214</v>
      </c>
    </row>
    <row r="972">
      <c r="A972" s="8">
        <v>9293612.0</v>
      </c>
      <c r="B972" s="8" t="s">
        <v>3215</v>
      </c>
    </row>
    <row r="973">
      <c r="A973" s="8">
        <v>6379192.0</v>
      </c>
      <c r="B973" s="8" t="s">
        <v>3216</v>
      </c>
    </row>
    <row r="974">
      <c r="A974" s="8">
        <v>9301160.0</v>
      </c>
      <c r="B974" s="8" t="s">
        <v>3217</v>
      </c>
    </row>
    <row r="975">
      <c r="A975" s="8">
        <v>6283225.0</v>
      </c>
      <c r="B975" s="8" t="s">
        <v>3218</v>
      </c>
    </row>
    <row r="976">
      <c r="A976" s="8">
        <v>9304436.0</v>
      </c>
      <c r="B976" s="8" t="s">
        <v>3219</v>
      </c>
    </row>
    <row r="977">
      <c r="A977" s="8">
        <v>6283969.0</v>
      </c>
      <c r="B977" s="8" t="s">
        <v>3220</v>
      </c>
    </row>
    <row r="978">
      <c r="A978" s="8">
        <v>6282474.0</v>
      </c>
      <c r="B978" s="8" t="s">
        <v>3221</v>
      </c>
    </row>
    <row r="979">
      <c r="A979" s="8">
        <v>9293841.0</v>
      </c>
      <c r="B979" s="8" t="s">
        <v>3222</v>
      </c>
    </row>
    <row r="980">
      <c r="A980" s="8">
        <v>9307346.0</v>
      </c>
      <c r="B980" s="8" t="s">
        <v>3223</v>
      </c>
    </row>
    <row r="981">
      <c r="A981" s="8">
        <v>9300627.0</v>
      </c>
      <c r="B981" s="8" t="s">
        <v>3224</v>
      </c>
    </row>
    <row r="982">
      <c r="A982" s="8">
        <v>6278345.0</v>
      </c>
      <c r="B982" s="8" t="s">
        <v>3225</v>
      </c>
    </row>
    <row r="983">
      <c r="A983" s="8">
        <v>9300635.0</v>
      </c>
      <c r="B983" s="8" t="s">
        <v>3226</v>
      </c>
    </row>
    <row r="984">
      <c r="A984" s="8">
        <v>6269265.0</v>
      </c>
      <c r="B984" s="8" t="s">
        <v>3227</v>
      </c>
    </row>
    <row r="985">
      <c r="A985" s="8">
        <v>9304401.0</v>
      </c>
      <c r="B985" s="8" t="s">
        <v>3228</v>
      </c>
    </row>
    <row r="986">
      <c r="A986" s="8">
        <v>9300643.0</v>
      </c>
      <c r="B986" s="8" t="s">
        <v>3229</v>
      </c>
    </row>
    <row r="987">
      <c r="A987" s="8">
        <v>9301275.0</v>
      </c>
      <c r="B987" s="8" t="s">
        <v>3230</v>
      </c>
    </row>
    <row r="988">
      <c r="A988" s="8">
        <v>6281672.0</v>
      </c>
      <c r="B988" s="8" t="s">
        <v>3231</v>
      </c>
    </row>
    <row r="989">
      <c r="A989" s="8">
        <v>9304347.0</v>
      </c>
      <c r="B989" s="8" t="s">
        <v>3232</v>
      </c>
    </row>
    <row r="990">
      <c r="A990" s="8">
        <v>9297375.0</v>
      </c>
      <c r="B990" s="8" t="s">
        <v>3233</v>
      </c>
    </row>
    <row r="991">
      <c r="A991" s="8">
        <v>6274854.0</v>
      </c>
      <c r="B991" s="8" t="s">
        <v>3234</v>
      </c>
    </row>
    <row r="992">
      <c r="A992" s="8">
        <v>9308920.0</v>
      </c>
      <c r="B992" s="8" t="s">
        <v>3235</v>
      </c>
    </row>
    <row r="993">
      <c r="A993" s="8">
        <v>6271821.0</v>
      </c>
      <c r="B993" s="8" t="s">
        <v>3236</v>
      </c>
    </row>
    <row r="994">
      <c r="A994" s="8">
        <v>6272363.0</v>
      </c>
      <c r="B994" s="8" t="s">
        <v>3237</v>
      </c>
    </row>
    <row r="995">
      <c r="A995" s="8">
        <v>6281117.0</v>
      </c>
      <c r="B995" s="8" t="s">
        <v>3238</v>
      </c>
    </row>
    <row r="996">
      <c r="A996" s="8">
        <v>9301003.0</v>
      </c>
      <c r="B996" s="8" t="s">
        <v>3239</v>
      </c>
    </row>
    <row r="997">
      <c r="A997" s="8">
        <v>9302891.0</v>
      </c>
      <c r="B997" s="8" t="s">
        <v>3240</v>
      </c>
    </row>
    <row r="998">
      <c r="A998" s="8">
        <v>9293795.0</v>
      </c>
      <c r="B998" s="8" t="s">
        <v>3241</v>
      </c>
    </row>
    <row r="999">
      <c r="A999" s="8">
        <v>6281371.0</v>
      </c>
      <c r="B999" s="8" t="s">
        <v>3242</v>
      </c>
    </row>
    <row r="1000">
      <c r="A1000" s="8">
        <v>9293591.0</v>
      </c>
      <c r="B1000" s="8" t="s">
        <v>3243</v>
      </c>
    </row>
    <row r="1001">
      <c r="A1001" s="8">
        <v>6300006.0</v>
      </c>
      <c r="B1001" s="8" t="s">
        <v>3244</v>
      </c>
    </row>
    <row r="1002">
      <c r="A1002" s="8">
        <v>6274994.0</v>
      </c>
      <c r="B1002" s="8" t="s">
        <v>3245</v>
      </c>
    </row>
    <row r="1003">
      <c r="A1003" s="8">
        <v>6718744.0</v>
      </c>
      <c r="B1003" s="8" t="s">
        <v>3246</v>
      </c>
    </row>
    <row r="1004">
      <c r="A1004" s="8">
        <v>9301283.0</v>
      </c>
      <c r="B1004" s="8" t="s">
        <v>3247</v>
      </c>
    </row>
    <row r="1005">
      <c r="A1005" s="8">
        <v>6278591.0</v>
      </c>
      <c r="B1005" s="8" t="s">
        <v>3248</v>
      </c>
    </row>
    <row r="1006">
      <c r="A1006" s="8">
        <v>6271952.0</v>
      </c>
      <c r="B1006" s="8" t="s">
        <v>3249</v>
      </c>
    </row>
    <row r="1007">
      <c r="A1007" s="8">
        <v>6278167.0</v>
      </c>
      <c r="B1007" s="8" t="s">
        <v>3250</v>
      </c>
    </row>
    <row r="1008">
      <c r="A1008" s="8">
        <v>9301071.0</v>
      </c>
      <c r="B1008" s="8" t="s">
        <v>3251</v>
      </c>
    </row>
    <row r="1009">
      <c r="A1009" s="8">
        <v>6938434.0</v>
      </c>
      <c r="B1009" s="8" t="s">
        <v>3252</v>
      </c>
    </row>
    <row r="1010">
      <c r="A1010" s="8">
        <v>6282741.0</v>
      </c>
      <c r="B1010" s="8" t="s">
        <v>3253</v>
      </c>
    </row>
    <row r="1011">
      <c r="A1011" s="8">
        <v>9296115.0</v>
      </c>
      <c r="B1011" s="8" t="s">
        <v>3254</v>
      </c>
    </row>
    <row r="1012">
      <c r="A1012" s="8">
        <v>6262007.0</v>
      </c>
      <c r="B1012" s="8" t="s">
        <v>3255</v>
      </c>
    </row>
    <row r="1013">
      <c r="A1013" s="8">
        <v>6711821.0</v>
      </c>
      <c r="B1013" s="8" t="s">
        <v>3256</v>
      </c>
    </row>
    <row r="1014">
      <c r="A1014" s="8">
        <v>9295461.0</v>
      </c>
      <c r="B1014" s="8" t="s">
        <v>3257</v>
      </c>
    </row>
    <row r="1015">
      <c r="A1015" s="8">
        <v>9302034.0</v>
      </c>
      <c r="B1015" s="8" t="s">
        <v>3258</v>
      </c>
    </row>
    <row r="1016">
      <c r="A1016" s="8">
        <v>6278337.0</v>
      </c>
      <c r="B1016" s="8" t="s">
        <v>3259</v>
      </c>
    </row>
    <row r="1017">
      <c r="A1017" s="8">
        <v>9295208.0</v>
      </c>
      <c r="B1017" s="8" t="s">
        <v>3260</v>
      </c>
    </row>
    <row r="1018">
      <c r="A1018" s="8">
        <v>9301038.0</v>
      </c>
      <c r="B1018" s="8" t="s">
        <v>3261</v>
      </c>
    </row>
    <row r="1019">
      <c r="A1019" s="8">
        <v>9304321.0</v>
      </c>
      <c r="B1019" s="8" t="s">
        <v>3262</v>
      </c>
    </row>
    <row r="1020">
      <c r="A1020" s="8">
        <v>9294333.0</v>
      </c>
      <c r="B1020" s="8" t="s">
        <v>3263</v>
      </c>
    </row>
    <row r="1021">
      <c r="A1021" s="8">
        <v>6282229.0</v>
      </c>
      <c r="B1021" s="8" t="s">
        <v>3264</v>
      </c>
    </row>
    <row r="1022">
      <c r="A1022" s="8">
        <v>9307541.0</v>
      </c>
      <c r="B1022" s="8" t="s">
        <v>3265</v>
      </c>
    </row>
    <row r="1023">
      <c r="A1023" s="8">
        <v>6279643.0</v>
      </c>
      <c r="B1023" s="8" t="s">
        <v>3266</v>
      </c>
    </row>
    <row r="1024">
      <c r="A1024" s="8">
        <v>9301291.0</v>
      </c>
      <c r="B1024" s="8" t="s">
        <v>3267</v>
      </c>
    </row>
    <row r="1025">
      <c r="A1025" s="8">
        <v>6278612.0</v>
      </c>
      <c r="B1025" s="8" t="s">
        <v>3268</v>
      </c>
    </row>
    <row r="1026">
      <c r="A1026" s="8">
        <v>9308474.0</v>
      </c>
      <c r="B1026" s="8" t="s">
        <v>3269</v>
      </c>
    </row>
    <row r="1027">
      <c r="A1027" s="8">
        <v>9300058.0</v>
      </c>
      <c r="B1027" s="8" t="s">
        <v>3270</v>
      </c>
    </row>
    <row r="1028">
      <c r="A1028" s="8">
        <v>9307371.0</v>
      </c>
      <c r="B1028" s="8" t="s">
        <v>3271</v>
      </c>
    </row>
    <row r="1029">
      <c r="A1029" s="8">
        <v>6273653.0</v>
      </c>
      <c r="B1029" s="8" t="s">
        <v>3272</v>
      </c>
    </row>
    <row r="1030">
      <c r="A1030" s="8">
        <v>9305386.0</v>
      </c>
      <c r="B1030" s="8" t="s">
        <v>3273</v>
      </c>
    </row>
    <row r="1031">
      <c r="A1031" s="8">
        <v>9308644.0</v>
      </c>
      <c r="B1031" s="8" t="s">
        <v>3274</v>
      </c>
    </row>
    <row r="1032">
      <c r="A1032" s="8">
        <v>9296603.0</v>
      </c>
      <c r="B1032" s="8" t="s">
        <v>3275</v>
      </c>
    </row>
    <row r="1033">
      <c r="A1033" s="8">
        <v>9296417.0</v>
      </c>
      <c r="B1033" s="8" t="s">
        <v>3276</v>
      </c>
    </row>
    <row r="1034">
      <c r="A1034" s="8">
        <v>6271278.0</v>
      </c>
      <c r="B1034" s="8" t="s">
        <v>3277</v>
      </c>
    </row>
    <row r="1035">
      <c r="A1035" s="8">
        <v>6277357.0</v>
      </c>
      <c r="B1035" s="8" t="s">
        <v>3278</v>
      </c>
    </row>
    <row r="1036">
      <c r="A1036" s="8">
        <v>6271421.0</v>
      </c>
      <c r="B1036" s="8" t="s">
        <v>3279</v>
      </c>
    </row>
    <row r="1037">
      <c r="A1037" s="8">
        <v>6111009.0</v>
      </c>
      <c r="B1037" s="8" t="s">
        <v>3280</v>
      </c>
    </row>
    <row r="1038">
      <c r="A1038" s="8">
        <v>6269877.0</v>
      </c>
      <c r="B1038" s="8" t="s">
        <v>3281</v>
      </c>
    </row>
    <row r="1039">
      <c r="A1039" s="8">
        <v>6276687.0</v>
      </c>
      <c r="B1039" s="8" t="s">
        <v>3282</v>
      </c>
    </row>
    <row r="1040">
      <c r="A1040" s="8">
        <v>9299009.0</v>
      </c>
      <c r="B1040" s="8" t="s">
        <v>3283</v>
      </c>
    </row>
    <row r="1041">
      <c r="A1041" s="8">
        <v>9305696.0</v>
      </c>
      <c r="B1041" s="8" t="s">
        <v>3284</v>
      </c>
    </row>
    <row r="1042">
      <c r="A1042" s="8">
        <v>9308563.0</v>
      </c>
      <c r="B1042" s="8" t="s">
        <v>3285</v>
      </c>
    </row>
    <row r="1043">
      <c r="A1043" s="8">
        <v>9293663.0</v>
      </c>
      <c r="B1043" s="8" t="s">
        <v>3286</v>
      </c>
    </row>
    <row r="1044">
      <c r="A1044" s="8">
        <v>9306251.0</v>
      </c>
      <c r="B1044" s="8" t="s">
        <v>3287</v>
      </c>
    </row>
    <row r="1045">
      <c r="A1045" s="8">
        <v>9297081.0</v>
      </c>
      <c r="B1045" s="8" t="s">
        <v>3288</v>
      </c>
    </row>
    <row r="1046">
      <c r="A1046" s="8">
        <v>6282318.0</v>
      </c>
      <c r="B1046" s="8" t="s">
        <v>3289</v>
      </c>
    </row>
    <row r="1047">
      <c r="A1047" s="8">
        <v>9298851.0</v>
      </c>
      <c r="B1047" s="8" t="s">
        <v>3290</v>
      </c>
    </row>
    <row r="1048">
      <c r="A1048" s="8">
        <v>6279503.0</v>
      </c>
      <c r="B1048" s="8" t="s">
        <v>3291</v>
      </c>
    </row>
    <row r="1049">
      <c r="A1049" s="8">
        <v>9296514.0</v>
      </c>
      <c r="B1049" s="8" t="s">
        <v>3292</v>
      </c>
    </row>
    <row r="1050">
      <c r="A1050" s="8">
        <v>9302603.0</v>
      </c>
      <c r="B1050" s="8" t="s">
        <v>3293</v>
      </c>
    </row>
    <row r="1051">
      <c r="A1051" s="8">
        <v>6749704.0</v>
      </c>
      <c r="B1051" s="8" t="s">
        <v>3294</v>
      </c>
    </row>
    <row r="1052">
      <c r="A1052" s="8">
        <v>9292195.0</v>
      </c>
      <c r="B1052" s="8" t="s">
        <v>3295</v>
      </c>
    </row>
    <row r="1053">
      <c r="A1053" s="8">
        <v>6741037.0</v>
      </c>
      <c r="B1053" s="8" t="s">
        <v>3296</v>
      </c>
    </row>
    <row r="1054">
      <c r="A1054" s="8">
        <v>9293396.0</v>
      </c>
      <c r="B1054" s="8" t="s">
        <v>3297</v>
      </c>
    </row>
    <row r="1055">
      <c r="A1055" s="8">
        <v>9292071.0</v>
      </c>
      <c r="B1055" s="8" t="s">
        <v>3298</v>
      </c>
    </row>
    <row r="1056">
      <c r="A1056" s="8">
        <v>9304177.0</v>
      </c>
      <c r="B1056" s="8" t="s">
        <v>3299</v>
      </c>
    </row>
    <row r="1057">
      <c r="A1057" s="8">
        <v>9409068.0</v>
      </c>
      <c r="B1057" s="8" t="s">
        <v>3300</v>
      </c>
    </row>
    <row r="1058">
      <c r="A1058" s="8">
        <v>9295844.0</v>
      </c>
      <c r="B1058" s="8" t="s">
        <v>3301</v>
      </c>
    </row>
    <row r="1059">
      <c r="A1059" s="8">
        <v>9305378.0</v>
      </c>
      <c r="B1059" s="8" t="s">
        <v>3302</v>
      </c>
    </row>
    <row r="1060">
      <c r="A1060" s="8">
        <v>9302531.0</v>
      </c>
      <c r="B1060" s="8" t="s">
        <v>3303</v>
      </c>
    </row>
    <row r="1061">
      <c r="A1061" s="8">
        <v>9308482.0</v>
      </c>
      <c r="B1061" s="8" t="s">
        <v>3304</v>
      </c>
    </row>
    <row r="1062">
      <c r="A1062" s="8">
        <v>9300015.0</v>
      </c>
      <c r="B1062" s="8" t="s">
        <v>3305</v>
      </c>
    </row>
    <row r="1063">
      <c r="A1063" s="8">
        <v>9001069.0</v>
      </c>
      <c r="B1063" s="8" t="s">
        <v>3306</v>
      </c>
    </row>
    <row r="1064">
      <c r="A1064" s="8">
        <v>9295861.0</v>
      </c>
      <c r="B1064" s="8" t="s">
        <v>3307</v>
      </c>
    </row>
    <row r="1065">
      <c r="A1065" s="8">
        <v>6306489.0</v>
      </c>
      <c r="B1065" s="8" t="s">
        <v>3308</v>
      </c>
    </row>
    <row r="1066">
      <c r="A1066" s="8">
        <v>9299017.0</v>
      </c>
      <c r="B1066" s="8" t="s">
        <v>3309</v>
      </c>
    </row>
    <row r="1067">
      <c r="A1067" s="8">
        <v>9303871.0</v>
      </c>
      <c r="B1067" s="8" t="s">
        <v>3310</v>
      </c>
    </row>
    <row r="1068">
      <c r="A1068" s="8">
        <v>6176321.0</v>
      </c>
      <c r="B1068" s="8" t="s">
        <v>3311</v>
      </c>
    </row>
    <row r="1069">
      <c r="A1069" s="8">
        <v>9299777.0</v>
      </c>
      <c r="B1069" s="8" t="s">
        <v>3312</v>
      </c>
    </row>
    <row r="1070">
      <c r="A1070" s="8">
        <v>9292284.0</v>
      </c>
      <c r="B1070" s="8" t="s">
        <v>3313</v>
      </c>
    </row>
    <row r="1071">
      <c r="A1071" s="8">
        <v>9301101.0</v>
      </c>
      <c r="B1071" s="8" t="s">
        <v>3314</v>
      </c>
    </row>
    <row r="1072">
      <c r="A1072" s="8">
        <v>9306391.0</v>
      </c>
      <c r="B1072" s="8" t="s">
        <v>3315</v>
      </c>
    </row>
    <row r="1073">
      <c r="A1073" s="8">
        <v>6269699.0</v>
      </c>
      <c r="B1073" s="8" t="s">
        <v>3316</v>
      </c>
    </row>
    <row r="1074">
      <c r="A1074" s="8">
        <v>9308377.0</v>
      </c>
      <c r="B1074" s="8" t="s">
        <v>3317</v>
      </c>
    </row>
    <row r="1075">
      <c r="A1075" s="8">
        <v>6194982.0</v>
      </c>
      <c r="B1075" s="8" t="s">
        <v>3318</v>
      </c>
    </row>
    <row r="1076">
      <c r="A1076" s="8">
        <v>6278159.0</v>
      </c>
      <c r="B1076" s="8" t="s">
        <v>3319</v>
      </c>
    </row>
    <row r="1077">
      <c r="A1077" s="8">
        <v>6281702.0</v>
      </c>
      <c r="B1077" s="8" t="s">
        <v>3320</v>
      </c>
    </row>
    <row r="1078">
      <c r="A1078" s="8">
        <v>6284418.0</v>
      </c>
      <c r="B1078" s="8" t="s">
        <v>3321</v>
      </c>
    </row>
    <row r="1079">
      <c r="A1079" s="8">
        <v>9295836.0</v>
      </c>
      <c r="B1079" s="8" t="s">
        <v>3322</v>
      </c>
    </row>
    <row r="1080">
      <c r="A1080" s="8">
        <v>6279180.0</v>
      </c>
      <c r="B1080" s="8" t="s">
        <v>3323</v>
      </c>
    </row>
    <row r="1081">
      <c r="A1081" s="8">
        <v>9295470.0</v>
      </c>
      <c r="B1081" s="8" t="s">
        <v>3324</v>
      </c>
    </row>
    <row r="1082">
      <c r="A1082" s="8">
        <v>6160174.0</v>
      </c>
      <c r="B1082" s="8" t="s">
        <v>3325</v>
      </c>
    </row>
    <row r="1083">
      <c r="A1083" s="8">
        <v>9297162.0</v>
      </c>
      <c r="B1083" s="8" t="s">
        <v>3326</v>
      </c>
    </row>
    <row r="1084">
      <c r="A1084" s="8">
        <v>9299947.0</v>
      </c>
      <c r="B1084" s="8" t="s">
        <v>3327</v>
      </c>
    </row>
    <row r="1085">
      <c r="A1085" s="8">
        <v>6280111.0</v>
      </c>
      <c r="B1085" s="8" t="s">
        <v>3328</v>
      </c>
    </row>
    <row r="1086">
      <c r="A1086" s="8">
        <v>9300911.0</v>
      </c>
      <c r="B1086" s="8" t="s">
        <v>3329</v>
      </c>
    </row>
    <row r="1087">
      <c r="A1087" s="8">
        <v>6278701.0</v>
      </c>
      <c r="B1087" s="8" t="s">
        <v>3330</v>
      </c>
    </row>
    <row r="1088">
      <c r="A1088" s="8">
        <v>6341888.0</v>
      </c>
      <c r="B1088" s="8" t="s">
        <v>3331</v>
      </c>
    </row>
    <row r="1089">
      <c r="A1089" s="8">
        <v>9295500.0</v>
      </c>
      <c r="B1089" s="8" t="s">
        <v>3332</v>
      </c>
    </row>
    <row r="1090">
      <c r="A1090" s="8">
        <v>9306404.0</v>
      </c>
      <c r="B1090" s="8" t="s">
        <v>3333</v>
      </c>
    </row>
    <row r="1091">
      <c r="A1091" s="8">
        <v>9304444.0</v>
      </c>
      <c r="B1091" s="8" t="s">
        <v>3334</v>
      </c>
    </row>
    <row r="1092">
      <c r="A1092" s="8">
        <v>6275231.0</v>
      </c>
      <c r="B1092" s="8" t="s">
        <v>3335</v>
      </c>
    </row>
    <row r="1093">
      <c r="A1093" s="8">
        <v>9295682.0</v>
      </c>
      <c r="B1093" s="8" t="s">
        <v>3336</v>
      </c>
    </row>
    <row r="1094">
      <c r="A1094" s="8">
        <v>6281656.0</v>
      </c>
      <c r="B1094" s="8" t="s">
        <v>3337</v>
      </c>
    </row>
    <row r="1095">
      <c r="A1095" s="8">
        <v>6283144.0</v>
      </c>
      <c r="B1095" s="8" t="s">
        <v>3338</v>
      </c>
    </row>
    <row r="1096">
      <c r="A1096" s="8">
        <v>9296883.0</v>
      </c>
      <c r="B1096" s="8" t="s">
        <v>3339</v>
      </c>
    </row>
    <row r="1097">
      <c r="A1097" s="8">
        <v>6223222.0</v>
      </c>
      <c r="B1097" s="8" t="s">
        <v>3340</v>
      </c>
    </row>
    <row r="1098">
      <c r="A1098" s="8">
        <v>6269621.0</v>
      </c>
      <c r="B1098" s="8" t="s">
        <v>3341</v>
      </c>
    </row>
    <row r="1099">
      <c r="A1099" s="8">
        <v>6282288.0</v>
      </c>
      <c r="B1099" s="8" t="s">
        <v>3342</v>
      </c>
    </row>
    <row r="1100">
      <c r="A1100" s="8">
        <v>6078001.0</v>
      </c>
      <c r="B1100" s="8" t="s">
        <v>3343</v>
      </c>
    </row>
    <row r="1101">
      <c r="A1101" s="8">
        <v>9308075.0</v>
      </c>
      <c r="B1101" s="8" t="s">
        <v>3344</v>
      </c>
    </row>
    <row r="1102">
      <c r="A1102" s="8">
        <v>9296719.0</v>
      </c>
      <c r="B1102" s="8" t="s">
        <v>3345</v>
      </c>
    </row>
    <row r="1103">
      <c r="A1103" s="8">
        <v>6283063.0</v>
      </c>
      <c r="B1103" s="8" t="s">
        <v>3346</v>
      </c>
    </row>
    <row r="1104">
      <c r="A1104" s="8">
        <v>6263275.0</v>
      </c>
      <c r="B1104" s="8" t="s">
        <v>3347</v>
      </c>
    </row>
    <row r="1105">
      <c r="A1105" s="8">
        <v>6282211.0</v>
      </c>
      <c r="B1105" s="8" t="s">
        <v>3348</v>
      </c>
    </row>
    <row r="1106">
      <c r="A1106" s="8">
        <v>6018823.0</v>
      </c>
      <c r="B1106" s="8" t="s">
        <v>3349</v>
      </c>
    </row>
    <row r="1107">
      <c r="A1107" s="8">
        <v>9303715.0</v>
      </c>
      <c r="B1107" s="8" t="s">
        <v>3350</v>
      </c>
    </row>
    <row r="1108">
      <c r="A1108" s="8">
        <v>9304355.0</v>
      </c>
      <c r="B1108" s="8" t="s">
        <v>3351</v>
      </c>
    </row>
    <row r="1109">
      <c r="A1109" s="8">
        <v>6271286.0</v>
      </c>
      <c r="B1109" s="8" t="s">
        <v>3352</v>
      </c>
    </row>
    <row r="1110">
      <c r="A1110" s="8">
        <v>9303103.0</v>
      </c>
      <c r="B1110" s="8" t="s">
        <v>3353</v>
      </c>
    </row>
    <row r="1111">
      <c r="A1111" s="8">
        <v>9301721.0</v>
      </c>
      <c r="B1111" s="8" t="s">
        <v>3354</v>
      </c>
    </row>
    <row r="1112">
      <c r="A1112" s="8">
        <v>6283748.0</v>
      </c>
      <c r="B1112" s="8" t="s">
        <v>3355</v>
      </c>
    </row>
    <row r="1113">
      <c r="A1113" s="8">
        <v>6274277.0</v>
      </c>
      <c r="B1113" s="8" t="s">
        <v>3356</v>
      </c>
    </row>
    <row r="1114">
      <c r="A1114" s="8">
        <v>6269885.0</v>
      </c>
      <c r="B1114" s="8" t="s">
        <v>3357</v>
      </c>
    </row>
    <row r="1115">
      <c r="A1115" s="8">
        <v>9301810.0</v>
      </c>
      <c r="B1115" s="8" t="s">
        <v>3358</v>
      </c>
    </row>
    <row r="1116">
      <c r="A1116" s="8">
        <v>9296212.0</v>
      </c>
      <c r="B1116" s="8" t="s">
        <v>3359</v>
      </c>
    </row>
    <row r="1117">
      <c r="A1117" s="8">
        <v>6279724.0</v>
      </c>
      <c r="B1117" s="8" t="s">
        <v>3360</v>
      </c>
    </row>
    <row r="1118">
      <c r="A1118" s="8">
        <v>6268650.0</v>
      </c>
      <c r="B1118" s="8" t="s">
        <v>3361</v>
      </c>
    </row>
    <row r="1119">
      <c r="A1119" s="8">
        <v>6278086.0</v>
      </c>
      <c r="B1119" s="8" t="s">
        <v>3362</v>
      </c>
    </row>
    <row r="1120">
      <c r="A1120" s="8">
        <v>9305700.0</v>
      </c>
      <c r="B1120" s="8" t="s">
        <v>3363</v>
      </c>
    </row>
    <row r="1121">
      <c r="A1121" s="8">
        <v>9304363.0</v>
      </c>
      <c r="B1121" s="8" t="s">
        <v>3364</v>
      </c>
    </row>
    <row r="1122">
      <c r="A1122" s="8">
        <v>9301852.0</v>
      </c>
      <c r="B1122" s="8" t="s">
        <v>3365</v>
      </c>
    </row>
    <row r="1123">
      <c r="A1123" s="8">
        <v>9302611.0</v>
      </c>
      <c r="B1123" s="8" t="s">
        <v>3366</v>
      </c>
    </row>
    <row r="1124">
      <c r="A1124" s="8">
        <v>6280617.0</v>
      </c>
      <c r="B1124" s="8" t="s">
        <v>3367</v>
      </c>
    </row>
    <row r="1125">
      <c r="A1125" s="8">
        <v>9304207.0</v>
      </c>
      <c r="B1125" s="8" t="s">
        <v>3368</v>
      </c>
    </row>
    <row r="1126">
      <c r="A1126" s="8">
        <v>9305271.0</v>
      </c>
      <c r="B1126" s="8" t="s">
        <v>3369</v>
      </c>
    </row>
    <row r="1127">
      <c r="A1127" s="8">
        <v>9295445.0</v>
      </c>
      <c r="B1127" s="8" t="s">
        <v>3370</v>
      </c>
    </row>
    <row r="1128">
      <c r="A1128" s="8">
        <v>6283802.0</v>
      </c>
      <c r="B1128" s="8" t="s">
        <v>3371</v>
      </c>
    </row>
    <row r="1129">
      <c r="A1129" s="8">
        <v>6278434.0</v>
      </c>
      <c r="B1129" s="8" t="s">
        <v>3372</v>
      </c>
    </row>
    <row r="1130">
      <c r="A1130" s="8">
        <v>6271057.0</v>
      </c>
      <c r="B1130" s="8" t="s">
        <v>3373</v>
      </c>
    </row>
    <row r="1131">
      <c r="A1131" s="8">
        <v>9304185.0</v>
      </c>
      <c r="B1131" s="8" t="s">
        <v>3374</v>
      </c>
    </row>
    <row r="1132">
      <c r="A1132" s="8">
        <v>9301127.0</v>
      </c>
      <c r="B1132" s="8" t="s">
        <v>3375</v>
      </c>
    </row>
    <row r="1133">
      <c r="A1133" s="8">
        <v>9301542.0</v>
      </c>
      <c r="B1133" s="8" t="s">
        <v>3376</v>
      </c>
    </row>
    <row r="1134">
      <c r="A1134" s="8">
        <v>9305220.0</v>
      </c>
      <c r="B1134" s="8" t="s">
        <v>3377</v>
      </c>
    </row>
    <row r="1135">
      <c r="A1135" s="8">
        <v>6280641.0</v>
      </c>
      <c r="B1135" s="8" t="s">
        <v>3378</v>
      </c>
    </row>
    <row r="1136">
      <c r="A1136" s="8">
        <v>6280846.0</v>
      </c>
      <c r="B1136" s="8" t="s">
        <v>3379</v>
      </c>
    </row>
    <row r="1137">
      <c r="A1137" s="8">
        <v>9300996.0</v>
      </c>
      <c r="B1137" s="8" t="s">
        <v>3380</v>
      </c>
    </row>
    <row r="1138">
      <c r="A1138" s="8">
        <v>9299823.0</v>
      </c>
      <c r="B1138" s="8" t="s">
        <v>3381</v>
      </c>
    </row>
    <row r="1139">
      <c r="A1139" s="8">
        <v>6271065.0</v>
      </c>
      <c r="B1139" s="8" t="s">
        <v>3382</v>
      </c>
    </row>
    <row r="1140">
      <c r="A1140" s="8">
        <v>6270093.0</v>
      </c>
      <c r="B1140" s="8" t="s">
        <v>3383</v>
      </c>
    </row>
    <row r="1141">
      <c r="A1141" s="8">
        <v>9292616.0</v>
      </c>
      <c r="B1141" s="8" t="s">
        <v>3384</v>
      </c>
    </row>
    <row r="1142">
      <c r="A1142" s="8">
        <v>6280862.0</v>
      </c>
      <c r="B1142" s="8" t="s">
        <v>3385</v>
      </c>
    </row>
    <row r="1143">
      <c r="A1143" s="8">
        <v>6271863.0</v>
      </c>
      <c r="B1143" s="8" t="s">
        <v>3386</v>
      </c>
    </row>
    <row r="1144">
      <c r="A1144" s="8">
        <v>6364501.0</v>
      </c>
      <c r="B1144" s="8" t="s">
        <v>3387</v>
      </c>
    </row>
    <row r="1145">
      <c r="A1145" s="8">
        <v>9302077.0</v>
      </c>
      <c r="B1145" s="8" t="s">
        <v>3388</v>
      </c>
    </row>
    <row r="1146">
      <c r="A1146" s="8">
        <v>6718078.0</v>
      </c>
      <c r="B1146" s="8" t="s">
        <v>3389</v>
      </c>
    </row>
    <row r="1147">
      <c r="A1147" s="8">
        <v>6283586.0</v>
      </c>
      <c r="B1147" s="8" t="s">
        <v>3390</v>
      </c>
    </row>
    <row r="1148">
      <c r="A1148" s="8">
        <v>9300708.0</v>
      </c>
      <c r="B1148" s="8" t="s">
        <v>3391</v>
      </c>
    </row>
    <row r="1149">
      <c r="A1149" s="8">
        <v>9300864.0</v>
      </c>
      <c r="B1149" s="8" t="s">
        <v>3392</v>
      </c>
    </row>
    <row r="1150">
      <c r="A1150" s="8">
        <v>6038859.0</v>
      </c>
      <c r="B1150" s="8" t="s">
        <v>3393</v>
      </c>
    </row>
    <row r="1151">
      <c r="A1151" s="8">
        <v>9300929.0</v>
      </c>
      <c r="B1151" s="8" t="s">
        <v>3394</v>
      </c>
    </row>
    <row r="1152">
      <c r="A1152" s="8">
        <v>6481931.0</v>
      </c>
      <c r="B1152" s="8" t="s">
        <v>3395</v>
      </c>
    </row>
    <row r="1153">
      <c r="A1153" s="8">
        <v>9306382.0</v>
      </c>
      <c r="B1153" s="8" t="s">
        <v>3396</v>
      </c>
    </row>
    <row r="1154">
      <c r="A1154" s="8">
        <v>894770.0</v>
      </c>
      <c r="B1154" s="8" t="s">
        <v>3397</v>
      </c>
    </row>
    <row r="1155">
      <c r="A1155" s="8">
        <v>9296778.0</v>
      </c>
      <c r="B1155" s="8" t="s">
        <v>3398</v>
      </c>
    </row>
    <row r="1156">
      <c r="A1156" s="8">
        <v>6280897.0</v>
      </c>
      <c r="B1156" s="8" t="s">
        <v>3399</v>
      </c>
    </row>
    <row r="1157">
      <c r="A1157" s="8">
        <v>9295372.0</v>
      </c>
      <c r="B1157" s="8" t="s">
        <v>3400</v>
      </c>
    </row>
    <row r="1158">
      <c r="A1158" s="8">
        <v>6277926.0</v>
      </c>
      <c r="B1158" s="8" t="s">
        <v>3401</v>
      </c>
    </row>
    <row r="1159">
      <c r="A1159" s="8">
        <v>6279635.0</v>
      </c>
      <c r="B1159" s="8" t="s">
        <v>3402</v>
      </c>
    </row>
    <row r="1160">
      <c r="A1160" s="8">
        <v>6537707.0</v>
      </c>
      <c r="B1160" s="8" t="s">
        <v>3403</v>
      </c>
    </row>
    <row r="1161">
      <c r="A1161" s="8">
        <v>9293426.0</v>
      </c>
      <c r="B1161" s="8" t="s">
        <v>3404</v>
      </c>
    </row>
    <row r="1162">
      <c r="A1162" s="8">
        <v>6278141.0</v>
      </c>
      <c r="B1162" s="8" t="s">
        <v>3405</v>
      </c>
    </row>
    <row r="1163">
      <c r="A1163" s="8">
        <v>9306927.0</v>
      </c>
      <c r="B1163" s="8" t="s">
        <v>3406</v>
      </c>
    </row>
    <row r="1164">
      <c r="A1164" s="8">
        <v>6605524.0</v>
      </c>
      <c r="B1164" s="8" t="s">
        <v>3407</v>
      </c>
    </row>
    <row r="1165">
      <c r="A1165" s="8">
        <v>9296981.0</v>
      </c>
      <c r="B1165" s="8" t="s">
        <v>3408</v>
      </c>
    </row>
    <row r="1166">
      <c r="A1166" s="8">
        <v>6284019.0</v>
      </c>
      <c r="B1166" s="8" t="s">
        <v>3409</v>
      </c>
    </row>
    <row r="1167">
      <c r="A1167" s="8">
        <v>6279741.0</v>
      </c>
      <c r="B1167" s="8" t="s">
        <v>3410</v>
      </c>
    </row>
    <row r="1168">
      <c r="A1168" s="8">
        <v>6279031.0</v>
      </c>
      <c r="B1168" s="8" t="s">
        <v>3411</v>
      </c>
    </row>
    <row r="1169">
      <c r="A1169" s="8">
        <v>6367151.0</v>
      </c>
      <c r="B1169" s="8" t="s">
        <v>3412</v>
      </c>
    </row>
    <row r="1170">
      <c r="A1170" s="8">
        <v>6283764.0</v>
      </c>
      <c r="B1170" s="8" t="s">
        <v>3413</v>
      </c>
    </row>
    <row r="1171">
      <c r="A1171" s="8">
        <v>9298835.0</v>
      </c>
      <c r="B1171" s="8" t="s">
        <v>3414</v>
      </c>
    </row>
    <row r="1172">
      <c r="A1172" s="8">
        <v>6266983.0</v>
      </c>
      <c r="B1172" s="8" t="s">
        <v>3415</v>
      </c>
    </row>
    <row r="1173">
      <c r="A1173" s="8">
        <v>9308610.0</v>
      </c>
      <c r="B1173" s="8" t="s">
        <v>3416</v>
      </c>
    </row>
    <row r="1174">
      <c r="A1174" s="8">
        <v>9307362.0</v>
      </c>
      <c r="B1174" s="8" t="s">
        <v>3417</v>
      </c>
    </row>
    <row r="1175">
      <c r="A1175" s="8">
        <v>9300074.0</v>
      </c>
      <c r="B1175" s="8" t="s">
        <v>3418</v>
      </c>
    </row>
    <row r="1176">
      <c r="A1176" s="8">
        <v>6272398.0</v>
      </c>
      <c r="B1176" s="8" t="s">
        <v>3419</v>
      </c>
    </row>
    <row r="1177">
      <c r="A1177" s="8">
        <v>6757014.0</v>
      </c>
      <c r="B1177" s="8" t="s">
        <v>3420</v>
      </c>
    </row>
    <row r="1178">
      <c r="A1178" s="8">
        <v>9293329.0</v>
      </c>
      <c r="B1178" s="8" t="s">
        <v>3421</v>
      </c>
    </row>
    <row r="1179">
      <c r="A1179" s="8">
        <v>6269869.0</v>
      </c>
      <c r="B1179" s="8" t="s">
        <v>3422</v>
      </c>
    </row>
    <row r="1180">
      <c r="A1180" s="8">
        <v>6762905.0</v>
      </c>
      <c r="B1180" s="8" t="s">
        <v>3423</v>
      </c>
    </row>
    <row r="1181">
      <c r="A1181" s="8">
        <v>6967141.0</v>
      </c>
      <c r="B1181" s="8" t="s">
        <v>3424</v>
      </c>
    </row>
    <row r="1182">
      <c r="A1182" s="8">
        <v>6274455.0</v>
      </c>
      <c r="B1182" s="8" t="s">
        <v>3425</v>
      </c>
    </row>
    <row r="1183">
      <c r="A1183" s="8">
        <v>6280161.0</v>
      </c>
      <c r="B1183" s="8" t="s">
        <v>3426</v>
      </c>
    </row>
    <row r="1184">
      <c r="A1184" s="8">
        <v>6278744.0</v>
      </c>
      <c r="B1184" s="8" t="s">
        <v>3427</v>
      </c>
    </row>
    <row r="1185">
      <c r="A1185" s="8">
        <v>6278531.0</v>
      </c>
      <c r="B1185" s="8" t="s">
        <v>3428</v>
      </c>
    </row>
    <row r="1186">
      <c r="A1186" s="8">
        <v>6271367.0</v>
      </c>
      <c r="B1186" s="8" t="s">
        <v>3429</v>
      </c>
    </row>
    <row r="1187">
      <c r="A1187" s="8">
        <v>6268102.0</v>
      </c>
      <c r="B1187" s="8" t="s">
        <v>3430</v>
      </c>
    </row>
    <row r="1188">
      <c r="A1188" s="8">
        <v>9300228.0</v>
      </c>
      <c r="B1188" s="8" t="s">
        <v>3431</v>
      </c>
    </row>
    <row r="1189">
      <c r="A1189" s="8">
        <v>9296671.0</v>
      </c>
      <c r="B1189" s="8" t="s">
        <v>3432</v>
      </c>
    </row>
    <row r="1190">
      <c r="A1190" s="8">
        <v>9293647.0</v>
      </c>
      <c r="B1190" s="8" t="s">
        <v>3433</v>
      </c>
    </row>
    <row r="1191">
      <c r="A1191" s="8">
        <v>6269605.0</v>
      </c>
      <c r="B1191" s="8" t="s">
        <v>3434</v>
      </c>
    </row>
    <row r="1192">
      <c r="A1192" s="8">
        <v>9301143.0</v>
      </c>
      <c r="B1192" s="8" t="s">
        <v>3435</v>
      </c>
    </row>
    <row r="1193">
      <c r="A1193" s="8">
        <v>6283675.0</v>
      </c>
      <c r="B1193" s="8" t="s">
        <v>3436</v>
      </c>
    </row>
    <row r="1194">
      <c r="A1194" s="8">
        <v>6281044.0</v>
      </c>
      <c r="B1194" s="8" t="s">
        <v>3437</v>
      </c>
    </row>
    <row r="1195">
      <c r="A1195" s="8">
        <v>6268871.0</v>
      </c>
      <c r="B1195" s="8" t="s">
        <v>3438</v>
      </c>
    </row>
    <row r="1196">
      <c r="A1196" s="8">
        <v>9293451.0</v>
      </c>
      <c r="B1196" s="8" t="s">
        <v>3439</v>
      </c>
    </row>
    <row r="1197">
      <c r="A1197" s="8">
        <v>6278132.0</v>
      </c>
      <c r="B1197" s="8" t="s">
        <v>3440</v>
      </c>
    </row>
    <row r="1198">
      <c r="A1198" s="8">
        <v>6283683.0</v>
      </c>
      <c r="B1198" s="8" t="s">
        <v>3441</v>
      </c>
    </row>
    <row r="1199">
      <c r="A1199" s="8">
        <v>6425020.0</v>
      </c>
      <c r="B1199" s="8" t="s">
        <v>3442</v>
      </c>
    </row>
    <row r="1200">
      <c r="A1200" s="8">
        <v>9306170.0</v>
      </c>
      <c r="B1200" s="8" t="s">
        <v>3443</v>
      </c>
    </row>
    <row r="1201">
      <c r="A1201" s="8">
        <v>9302760.0</v>
      </c>
      <c r="B1201" s="8" t="s">
        <v>3444</v>
      </c>
    </row>
    <row r="1202">
      <c r="A1202" s="8">
        <v>6539238.0</v>
      </c>
      <c r="B1202" s="8" t="s">
        <v>3445</v>
      </c>
    </row>
    <row r="1203">
      <c r="A1203" s="8">
        <v>9299785.0</v>
      </c>
      <c r="B1203" s="8" t="s">
        <v>3446</v>
      </c>
    </row>
    <row r="1204">
      <c r="A1204" s="8">
        <v>6274901.0</v>
      </c>
      <c r="B1204" s="8" t="s">
        <v>3447</v>
      </c>
    </row>
    <row r="1205">
      <c r="A1205" s="8">
        <v>9293752.0</v>
      </c>
      <c r="B1205" s="8" t="s">
        <v>3448</v>
      </c>
    </row>
    <row r="1206">
      <c r="A1206" s="8">
        <v>6278060.0</v>
      </c>
      <c r="B1206" s="8" t="s">
        <v>3449</v>
      </c>
    </row>
    <row r="1207">
      <c r="A1207" s="8">
        <v>9299751.0</v>
      </c>
      <c r="B1207" s="8" t="s">
        <v>3450</v>
      </c>
    </row>
    <row r="1208">
      <c r="A1208" s="8">
        <v>6278451.0</v>
      </c>
      <c r="B1208" s="8" t="s">
        <v>3451</v>
      </c>
    </row>
    <row r="1209">
      <c r="A1209" s="8">
        <v>6279007.0</v>
      </c>
      <c r="B1209" s="8" t="s">
        <v>3452</v>
      </c>
    </row>
    <row r="1210">
      <c r="A1210" s="8">
        <v>9050868.0</v>
      </c>
      <c r="B1210" s="8" t="s">
        <v>3453</v>
      </c>
    </row>
    <row r="1211">
      <c r="A1211" s="8">
        <v>9306897.0</v>
      </c>
      <c r="B1211" s="8" t="s">
        <v>3454</v>
      </c>
    </row>
    <row r="1212">
      <c r="A1212" s="8">
        <v>6278825.0</v>
      </c>
      <c r="B1212" s="8" t="s">
        <v>3455</v>
      </c>
    </row>
    <row r="1213">
      <c r="A1213" s="8">
        <v>9300856.0</v>
      </c>
      <c r="B1213" s="8" t="s">
        <v>3456</v>
      </c>
    </row>
    <row r="1214">
      <c r="A1214" s="8">
        <v>9309349.0</v>
      </c>
      <c r="B1214" s="8" t="s">
        <v>3457</v>
      </c>
    </row>
    <row r="1215">
      <c r="A1215" s="8">
        <v>9306196.0</v>
      </c>
      <c r="B1215" s="8" t="s">
        <v>3458</v>
      </c>
    </row>
    <row r="1216">
      <c r="A1216" s="8">
        <v>6278515.0</v>
      </c>
      <c r="B1216" s="8" t="s">
        <v>3459</v>
      </c>
    </row>
    <row r="1217">
      <c r="A1217" s="8">
        <v>6278302.0</v>
      </c>
      <c r="B1217" s="8" t="s">
        <v>3460</v>
      </c>
    </row>
    <row r="1218">
      <c r="A1218" s="8">
        <v>9295640.0</v>
      </c>
      <c r="B1218" s="8" t="s">
        <v>3461</v>
      </c>
    </row>
    <row r="1219">
      <c r="A1219" s="8">
        <v>9292055.0</v>
      </c>
      <c r="B1219" s="8" t="s">
        <v>3462</v>
      </c>
    </row>
    <row r="1220">
      <c r="A1220" s="8">
        <v>9300872.0</v>
      </c>
      <c r="B1220" s="8" t="s">
        <v>3463</v>
      </c>
    </row>
    <row r="1221">
      <c r="A1221" s="8">
        <v>9306943.0</v>
      </c>
      <c r="B1221" s="8" t="s">
        <v>3464</v>
      </c>
    </row>
    <row r="1222">
      <c r="A1222" s="8">
        <v>9300678.0</v>
      </c>
      <c r="B1222" s="8" t="s">
        <v>3465</v>
      </c>
    </row>
    <row r="1223">
      <c r="A1223" s="8">
        <v>9306161.0</v>
      </c>
      <c r="B1223" s="8" t="s">
        <v>3466</v>
      </c>
    </row>
    <row r="1224">
      <c r="A1224" s="8">
        <v>6282695.0</v>
      </c>
      <c r="B1224" s="8" t="s">
        <v>3467</v>
      </c>
    </row>
    <row r="1225">
      <c r="A1225" s="8">
        <v>9301763.0</v>
      </c>
      <c r="B1225" s="8" t="s">
        <v>3468</v>
      </c>
    </row>
    <row r="1226">
      <c r="A1226" s="8">
        <v>6271839.0</v>
      </c>
      <c r="B1226" s="8" t="s">
        <v>3469</v>
      </c>
    </row>
    <row r="1227">
      <c r="A1227" s="8">
        <v>9308431.0</v>
      </c>
      <c r="B1227" s="8" t="s">
        <v>3470</v>
      </c>
    </row>
    <row r="1228">
      <c r="A1228" s="8">
        <v>9306901.0</v>
      </c>
      <c r="B1228" s="8" t="s">
        <v>3471</v>
      </c>
    </row>
    <row r="1229">
      <c r="A1229" s="8">
        <v>9295542.0</v>
      </c>
      <c r="B1229" s="8" t="s">
        <v>3472</v>
      </c>
    </row>
    <row r="1230">
      <c r="A1230" s="8">
        <v>9308440.0</v>
      </c>
      <c r="B1230" s="8" t="s">
        <v>3473</v>
      </c>
    </row>
    <row r="1231">
      <c r="A1231" s="8">
        <v>9294911.0</v>
      </c>
      <c r="B1231" s="8" t="s">
        <v>3474</v>
      </c>
    </row>
    <row r="1232">
      <c r="A1232" s="8">
        <v>6280935.0</v>
      </c>
      <c r="B1232" s="8" t="s">
        <v>3475</v>
      </c>
    </row>
    <row r="1233">
      <c r="A1233" s="8">
        <v>9302794.0</v>
      </c>
      <c r="B1233" s="8" t="s">
        <v>3476</v>
      </c>
    </row>
    <row r="1234">
      <c r="A1234" s="8">
        <v>6281648.0</v>
      </c>
      <c r="B1234" s="8" t="s">
        <v>3477</v>
      </c>
    </row>
    <row r="1235">
      <c r="A1235" s="8">
        <v>9292039.0</v>
      </c>
      <c r="B1235" s="8" t="s">
        <v>3478</v>
      </c>
    </row>
    <row r="1236">
      <c r="A1236" s="8">
        <v>6283691.0</v>
      </c>
      <c r="B1236" s="8" t="s">
        <v>3479</v>
      </c>
    </row>
    <row r="1237">
      <c r="A1237" s="8">
        <v>9294902.0</v>
      </c>
      <c r="B1237" s="8" t="s">
        <v>3480</v>
      </c>
    </row>
    <row r="1238">
      <c r="A1238" s="8">
        <v>6282059.0</v>
      </c>
      <c r="B1238" s="8" t="s">
        <v>3481</v>
      </c>
    </row>
    <row r="1239">
      <c r="A1239" s="8">
        <v>9293574.0</v>
      </c>
      <c r="B1239" s="8" t="s">
        <v>3482</v>
      </c>
    </row>
    <row r="1240">
      <c r="A1240" s="8">
        <v>9308806.0</v>
      </c>
      <c r="B1240" s="8" t="s">
        <v>3483</v>
      </c>
    </row>
    <row r="1241">
      <c r="A1241" s="8">
        <v>9298843.0</v>
      </c>
      <c r="B1241" s="8" t="s">
        <v>3484</v>
      </c>
    </row>
    <row r="1242">
      <c r="A1242" s="8">
        <v>6269664.0</v>
      </c>
      <c r="B1242" s="8" t="s">
        <v>3485</v>
      </c>
    </row>
    <row r="1243">
      <c r="A1243" s="8">
        <v>6268994.0</v>
      </c>
      <c r="B1243" s="8" t="s">
        <v>3486</v>
      </c>
    </row>
    <row r="1244">
      <c r="A1244" s="8">
        <v>6155570.0</v>
      </c>
      <c r="B1244" s="8" t="s">
        <v>3487</v>
      </c>
    </row>
    <row r="1245">
      <c r="A1245" s="8">
        <v>6281257.0</v>
      </c>
      <c r="B1245" s="8" t="s">
        <v>3488</v>
      </c>
    </row>
    <row r="1246">
      <c r="A1246" s="8">
        <v>6282482.0</v>
      </c>
      <c r="B1246" s="8" t="s">
        <v>3489</v>
      </c>
    </row>
    <row r="1247">
      <c r="A1247" s="8">
        <v>6466524.0</v>
      </c>
      <c r="B1247" s="8" t="s">
        <v>3490</v>
      </c>
    </row>
    <row r="1248">
      <c r="A1248" s="8">
        <v>9041443.0</v>
      </c>
      <c r="B1248" s="8" t="s">
        <v>3491</v>
      </c>
    </row>
    <row r="1249">
      <c r="A1249" s="8">
        <v>6765386.0</v>
      </c>
      <c r="B1249" s="8" t="s">
        <v>3492</v>
      </c>
    </row>
    <row r="1250">
      <c r="A1250" s="8">
        <v>6281451.0</v>
      </c>
      <c r="B1250" s="8" t="s">
        <v>3493</v>
      </c>
    </row>
    <row r="1251">
      <c r="A1251" s="8">
        <v>6194010.0</v>
      </c>
      <c r="B1251" s="8" t="s">
        <v>3494</v>
      </c>
    </row>
    <row r="1252">
      <c r="A1252" s="8">
        <v>9302816.0</v>
      </c>
      <c r="B1252" s="8" t="s">
        <v>3495</v>
      </c>
    </row>
    <row r="1253">
      <c r="A1253" s="8">
        <v>6278850.0</v>
      </c>
      <c r="B1253" s="8" t="s">
        <v>3496</v>
      </c>
    </row>
    <row r="1254">
      <c r="A1254" s="8">
        <v>6271464.0</v>
      </c>
      <c r="B1254" s="8" t="s">
        <v>3497</v>
      </c>
    </row>
    <row r="1255">
      <c r="A1255" s="8">
        <v>6283535.0</v>
      </c>
      <c r="B1255" s="8" t="s">
        <v>3498</v>
      </c>
    </row>
    <row r="1256">
      <c r="A1256" s="8">
        <v>9308539.0</v>
      </c>
      <c r="B1256" s="8" t="s">
        <v>3499</v>
      </c>
    </row>
    <row r="1257">
      <c r="A1257" s="8">
        <v>6282750.0</v>
      </c>
      <c r="B1257" s="8" t="s">
        <v>3500</v>
      </c>
    </row>
    <row r="1258">
      <c r="A1258" s="8">
        <v>9301216.0</v>
      </c>
      <c r="B1258" s="8" t="s">
        <v>3501</v>
      </c>
    </row>
    <row r="1259">
      <c r="A1259" s="8">
        <v>9299076.0</v>
      </c>
      <c r="B1259" s="8" t="s">
        <v>3502</v>
      </c>
    </row>
    <row r="1260">
      <c r="A1260" s="8">
        <v>9298941.0</v>
      </c>
      <c r="B1260" s="8" t="s">
        <v>3503</v>
      </c>
    </row>
    <row r="1261">
      <c r="A1261" s="8">
        <v>6278469.0</v>
      </c>
      <c r="B1261" s="8" t="s">
        <v>3504</v>
      </c>
    </row>
    <row r="1262">
      <c r="A1262" s="8">
        <v>6271430.0</v>
      </c>
      <c r="B1262" s="8" t="s">
        <v>3505</v>
      </c>
    </row>
    <row r="1263">
      <c r="A1263" s="8">
        <v>6279058.0</v>
      </c>
      <c r="B1263" s="8" t="s">
        <v>3506</v>
      </c>
    </row>
    <row r="1264">
      <c r="A1264" s="8">
        <v>9301844.0</v>
      </c>
      <c r="B1264" s="8" t="s">
        <v>3507</v>
      </c>
    </row>
    <row r="1265">
      <c r="A1265" s="8">
        <v>9297383.0</v>
      </c>
      <c r="B1265" s="8" t="s">
        <v>3508</v>
      </c>
    </row>
    <row r="1266">
      <c r="A1266" s="8">
        <v>6279830.0</v>
      </c>
      <c r="B1266" s="8" t="s">
        <v>3509</v>
      </c>
    </row>
    <row r="1267">
      <c r="A1267" s="8">
        <v>9303278.0</v>
      </c>
      <c r="B1267" s="8" t="s">
        <v>3510</v>
      </c>
    </row>
    <row r="1268">
      <c r="A1268" s="8">
        <v>6280153.0</v>
      </c>
      <c r="B1268" s="8" t="s">
        <v>3511</v>
      </c>
    </row>
    <row r="1269">
      <c r="A1269" s="8">
        <v>6283349.0</v>
      </c>
      <c r="B1269" s="8" t="s">
        <v>3512</v>
      </c>
    </row>
    <row r="1270">
      <c r="A1270" s="8">
        <v>6269613.0</v>
      </c>
      <c r="B1270" s="8" t="s">
        <v>3513</v>
      </c>
    </row>
    <row r="1271">
      <c r="A1271" s="8">
        <v>9306692.0</v>
      </c>
      <c r="B1271" s="8" t="s">
        <v>3514</v>
      </c>
    </row>
    <row r="1272">
      <c r="A1272" s="8">
        <v>9305670.0</v>
      </c>
      <c r="B1272" s="8" t="s">
        <v>3515</v>
      </c>
    </row>
    <row r="1273">
      <c r="A1273" s="8">
        <v>6280838.0</v>
      </c>
      <c r="B1273" s="8" t="s">
        <v>3516</v>
      </c>
    </row>
    <row r="1274">
      <c r="A1274" s="8">
        <v>6283829.0</v>
      </c>
      <c r="B1274" s="8" t="s">
        <v>3517</v>
      </c>
    </row>
    <row r="1275">
      <c r="A1275" s="8">
        <v>9300881.0</v>
      </c>
      <c r="B1275" s="8" t="s">
        <v>3518</v>
      </c>
    </row>
    <row r="1276">
      <c r="A1276" s="8">
        <v>6279589.0</v>
      </c>
      <c r="B1276" s="8" t="s">
        <v>3519</v>
      </c>
    </row>
    <row r="1277">
      <c r="A1277" s="8">
        <v>9309152.0</v>
      </c>
      <c r="B1277" s="8" t="s">
        <v>3520</v>
      </c>
    </row>
    <row r="1278">
      <c r="A1278" s="8">
        <v>9300350.0</v>
      </c>
      <c r="B1278" s="8" t="s">
        <v>3521</v>
      </c>
    </row>
    <row r="1279">
      <c r="A1279" s="8">
        <v>9298479.0</v>
      </c>
      <c r="B1279" s="8" t="s">
        <v>3522</v>
      </c>
    </row>
    <row r="1280">
      <c r="A1280" s="8">
        <v>6278671.0</v>
      </c>
      <c r="B1280" s="8" t="s">
        <v>3523</v>
      </c>
    </row>
    <row r="1281">
      <c r="A1281" s="8">
        <v>6269290.0</v>
      </c>
      <c r="B1281" s="8" t="s">
        <v>3524</v>
      </c>
    </row>
    <row r="1282">
      <c r="A1282" s="8">
        <v>9298771.0</v>
      </c>
      <c r="B1282" s="8" t="s">
        <v>3525</v>
      </c>
    </row>
    <row r="1283">
      <c r="A1283" s="8">
        <v>9303243.0</v>
      </c>
      <c r="B1283" s="8" t="s">
        <v>3526</v>
      </c>
    </row>
    <row r="1284">
      <c r="A1284" s="8">
        <v>9308971.0</v>
      </c>
      <c r="B1284" s="8" t="s">
        <v>3527</v>
      </c>
    </row>
    <row r="1285">
      <c r="A1285" s="8">
        <v>9299912.0</v>
      </c>
      <c r="B1285" s="8" t="s">
        <v>3528</v>
      </c>
    </row>
    <row r="1286">
      <c r="A1286" s="8">
        <v>6280391.0</v>
      </c>
      <c r="B1286" s="8" t="s">
        <v>3529</v>
      </c>
    </row>
    <row r="1287">
      <c r="A1287" s="8">
        <v>9300384.0</v>
      </c>
      <c r="B1287" s="8" t="s">
        <v>3530</v>
      </c>
    </row>
    <row r="1288">
      <c r="A1288" s="8">
        <v>9301771.0</v>
      </c>
      <c r="B1288" s="8" t="s">
        <v>3531</v>
      </c>
    </row>
    <row r="1289">
      <c r="A1289" s="8">
        <v>9303880.0</v>
      </c>
      <c r="B1289" s="8" t="s">
        <v>3532</v>
      </c>
    </row>
    <row r="1290">
      <c r="A1290" s="8">
        <v>6281575.0</v>
      </c>
      <c r="B1290" s="8" t="s">
        <v>3533</v>
      </c>
    </row>
    <row r="1291">
      <c r="A1291" s="8">
        <v>9303251.0</v>
      </c>
      <c r="B1291" s="8" t="s">
        <v>3534</v>
      </c>
    </row>
    <row r="1292">
      <c r="A1292" s="8">
        <v>6015379.0</v>
      </c>
      <c r="B1292" s="8" t="s">
        <v>3535</v>
      </c>
    </row>
    <row r="1293">
      <c r="A1293" s="8">
        <v>6283659.0</v>
      </c>
      <c r="B1293" s="8" t="s">
        <v>3536</v>
      </c>
    </row>
    <row r="1294">
      <c r="A1294" s="8">
        <v>6283179.0</v>
      </c>
      <c r="B1294" s="8" t="s">
        <v>3537</v>
      </c>
    </row>
    <row r="1295">
      <c r="A1295" s="8">
        <v>6283900.0</v>
      </c>
      <c r="B1295" s="8" t="s">
        <v>3538</v>
      </c>
    </row>
    <row r="1296">
      <c r="A1296" s="8">
        <v>9293370.0</v>
      </c>
      <c r="B1296" s="8" t="s">
        <v>3539</v>
      </c>
    </row>
    <row r="1297">
      <c r="A1297" s="8">
        <v>9301321.0</v>
      </c>
      <c r="B1297" s="8" t="s">
        <v>3540</v>
      </c>
    </row>
    <row r="1298">
      <c r="A1298" s="8">
        <v>6283837.0</v>
      </c>
      <c r="B1298" s="8" t="s">
        <v>3541</v>
      </c>
    </row>
    <row r="1299">
      <c r="A1299" s="8">
        <v>6279015.0</v>
      </c>
      <c r="B1299" s="8" t="s">
        <v>3542</v>
      </c>
    </row>
    <row r="1300">
      <c r="A1300" s="8">
        <v>6269249.0</v>
      </c>
      <c r="B1300" s="8" t="s">
        <v>3543</v>
      </c>
    </row>
    <row r="1301">
      <c r="A1301" s="8">
        <v>9298924.0</v>
      </c>
      <c r="B1301" s="8" t="s">
        <v>3544</v>
      </c>
    </row>
    <row r="1302">
      <c r="A1302" s="8">
        <v>9293779.0</v>
      </c>
      <c r="B1302" s="8" t="s">
        <v>3545</v>
      </c>
    </row>
    <row r="1303">
      <c r="A1303" s="8">
        <v>6268552.0</v>
      </c>
      <c r="B1303" s="8" t="s">
        <v>3546</v>
      </c>
    </row>
    <row r="1304">
      <c r="A1304" s="8">
        <v>6278647.0</v>
      </c>
      <c r="B1304" s="8" t="s">
        <v>3547</v>
      </c>
    </row>
    <row r="1305">
      <c r="A1305" s="8">
        <v>6269087.0</v>
      </c>
      <c r="B1305" s="8" t="s">
        <v>3548</v>
      </c>
    </row>
    <row r="1306">
      <c r="A1306" s="8">
        <v>9303286.0</v>
      </c>
      <c r="B1306" s="8" t="s">
        <v>3549</v>
      </c>
    </row>
    <row r="1307">
      <c r="A1307" s="8">
        <v>6279481.0</v>
      </c>
      <c r="B1307" s="8" t="s">
        <v>3550</v>
      </c>
    </row>
    <row r="1308">
      <c r="A1308" s="8">
        <v>9297138.0</v>
      </c>
      <c r="B1308" s="8" t="s">
        <v>3551</v>
      </c>
    </row>
    <row r="1309">
      <c r="A1309" s="8">
        <v>6278108.0</v>
      </c>
      <c r="B1309" s="8" t="s">
        <v>3552</v>
      </c>
    </row>
    <row r="1310">
      <c r="A1310" s="8">
        <v>6269583.0</v>
      </c>
      <c r="B1310" s="8" t="s">
        <v>3553</v>
      </c>
    </row>
    <row r="1311">
      <c r="A1311" s="8">
        <v>6278116.0</v>
      </c>
      <c r="B1311" s="8" t="s">
        <v>3554</v>
      </c>
    </row>
    <row r="1312">
      <c r="A1312" s="8">
        <v>9303189.0</v>
      </c>
      <c r="B1312" s="8" t="s">
        <v>3555</v>
      </c>
    </row>
    <row r="1313">
      <c r="A1313" s="8">
        <v>9298916.0</v>
      </c>
      <c r="B1313" s="8" t="s">
        <v>3556</v>
      </c>
    </row>
    <row r="1314">
      <c r="A1314" s="8">
        <v>9302719.0</v>
      </c>
      <c r="B1314" s="8" t="s">
        <v>3557</v>
      </c>
    </row>
    <row r="1315">
      <c r="A1315" s="8">
        <v>6268161.0</v>
      </c>
      <c r="B1315" s="8" t="s">
        <v>3558</v>
      </c>
    </row>
    <row r="1316">
      <c r="A1316" s="8">
        <v>9301780.0</v>
      </c>
      <c r="B1316" s="8" t="s">
        <v>3559</v>
      </c>
    </row>
    <row r="1317">
      <c r="A1317" s="8">
        <v>6281907.0</v>
      </c>
      <c r="B1317" s="8" t="s">
        <v>3560</v>
      </c>
    </row>
    <row r="1318">
      <c r="A1318" s="8">
        <v>6269672.0</v>
      </c>
      <c r="B1318" s="8" t="s">
        <v>3561</v>
      </c>
    </row>
    <row r="1319">
      <c r="A1319" s="8">
        <v>9292322.0</v>
      </c>
      <c r="B1319" s="8" t="s">
        <v>3562</v>
      </c>
    </row>
    <row r="1320">
      <c r="A1320" s="8">
        <v>9302123.0</v>
      </c>
      <c r="B1320" s="8" t="s">
        <v>3563</v>
      </c>
    </row>
    <row r="1321">
      <c r="A1321" s="8">
        <v>6280986.0</v>
      </c>
      <c r="B1321" s="8" t="s">
        <v>3564</v>
      </c>
    </row>
    <row r="1322">
      <c r="A1322" s="8">
        <v>9292331.0</v>
      </c>
      <c r="B1322" s="8" t="s">
        <v>3565</v>
      </c>
    </row>
    <row r="1323">
      <c r="A1323" s="8">
        <v>9292454.0</v>
      </c>
      <c r="B1323" s="8" t="s">
        <v>3566</v>
      </c>
    </row>
    <row r="1324">
      <c r="A1324" s="8">
        <v>6265537.0</v>
      </c>
      <c r="B1324" s="8" t="s">
        <v>3567</v>
      </c>
    </row>
    <row r="1325">
      <c r="A1325" s="8">
        <v>6186661.0</v>
      </c>
      <c r="B1325" s="8" t="s">
        <v>3568</v>
      </c>
    </row>
    <row r="1326">
      <c r="A1326" s="8">
        <v>6199151.0</v>
      </c>
      <c r="B1326" s="8" t="s">
        <v>3569</v>
      </c>
    </row>
    <row r="1327">
      <c r="A1327" s="8">
        <v>6249809.0</v>
      </c>
      <c r="B1327" s="8" t="s">
        <v>3570</v>
      </c>
    </row>
    <row r="1328">
      <c r="A1328" s="8">
        <v>6091636.0</v>
      </c>
      <c r="B1328" s="8" t="s">
        <v>3571</v>
      </c>
    </row>
    <row r="1329">
      <c r="A1329" s="8">
        <v>6410596.0</v>
      </c>
      <c r="B1329" s="8" t="s">
        <v>3572</v>
      </c>
    </row>
    <row r="1330">
      <c r="A1330" s="8">
        <v>6096999.0</v>
      </c>
      <c r="B1330" s="8" t="s">
        <v>3573</v>
      </c>
    </row>
    <row r="1331">
      <c r="A1331" s="8">
        <v>6131743.0</v>
      </c>
      <c r="B1331" s="8" t="s">
        <v>3574</v>
      </c>
    </row>
    <row r="1332">
      <c r="A1332" s="8">
        <v>6327478.0</v>
      </c>
      <c r="B1332" s="8" t="s">
        <v>3575</v>
      </c>
    </row>
    <row r="1333">
      <c r="A1333" s="8">
        <v>949736.0</v>
      </c>
      <c r="B1333" s="8" t="s">
        <v>3576</v>
      </c>
    </row>
    <row r="1334">
      <c r="A1334" s="8">
        <v>6151795.0</v>
      </c>
      <c r="B1334" s="8" t="s">
        <v>3577</v>
      </c>
    </row>
    <row r="1335">
      <c r="A1335" s="8">
        <v>957631.0</v>
      </c>
      <c r="B1335" s="8" t="s">
        <v>3578</v>
      </c>
    </row>
    <row r="1336">
      <c r="A1336" s="8">
        <v>6322000.0</v>
      </c>
      <c r="B1336" s="8" t="s">
        <v>3579</v>
      </c>
    </row>
    <row r="1337">
      <c r="A1337" s="8">
        <v>6153283.0</v>
      </c>
      <c r="B1337" s="8" t="s">
        <v>3580</v>
      </c>
    </row>
    <row r="1338">
      <c r="A1338" s="8">
        <v>6029981.0</v>
      </c>
      <c r="B1338" s="8" t="s">
        <v>3581</v>
      </c>
    </row>
    <row r="1339">
      <c r="A1339" s="8">
        <v>6328253.0</v>
      </c>
      <c r="B1339" s="8" t="s">
        <v>3582</v>
      </c>
    </row>
    <row r="1340">
      <c r="A1340" s="8">
        <v>793787.0</v>
      </c>
      <c r="B1340" s="8" t="s">
        <v>3583</v>
      </c>
    </row>
    <row r="1341">
      <c r="A1341" s="8">
        <v>6870155.0</v>
      </c>
      <c r="B1341" s="8" t="s">
        <v>3584</v>
      </c>
    </row>
    <row r="1342">
      <c r="A1342" s="8">
        <v>6100244.0</v>
      </c>
      <c r="B1342" s="8" t="s">
        <v>3585</v>
      </c>
    </row>
    <row r="1343">
      <c r="A1343" s="8">
        <v>6638627.0</v>
      </c>
      <c r="B1343" s="8" t="s">
        <v>3586</v>
      </c>
    </row>
    <row r="1344">
      <c r="A1344" s="8">
        <v>6002081.0</v>
      </c>
      <c r="B1344" s="8" t="s">
        <v>3587</v>
      </c>
    </row>
    <row r="1345">
      <c r="A1345" s="8">
        <v>6043542.0</v>
      </c>
      <c r="B1345" s="8" t="s">
        <v>3588</v>
      </c>
    </row>
    <row r="1346">
      <c r="A1346" s="8">
        <v>6147445.0</v>
      </c>
      <c r="B1346" s="8" t="s">
        <v>3589</v>
      </c>
    </row>
    <row r="1347">
      <c r="A1347" s="8">
        <v>6032834.0</v>
      </c>
      <c r="B1347" s="8" t="s">
        <v>3590</v>
      </c>
    </row>
    <row r="1348">
      <c r="A1348" s="8">
        <v>6253610.0</v>
      </c>
      <c r="B1348" s="8" t="s">
        <v>3591</v>
      </c>
    </row>
    <row r="1349">
      <c r="A1349" s="8">
        <v>6005683.0</v>
      </c>
      <c r="B1349" s="8" t="s">
        <v>3592</v>
      </c>
    </row>
    <row r="1350">
      <c r="A1350" s="8">
        <v>6331769.0</v>
      </c>
      <c r="B1350" s="8" t="s">
        <v>3593</v>
      </c>
    </row>
    <row r="1351">
      <c r="A1351" s="8">
        <v>6156282.0</v>
      </c>
      <c r="B1351" s="8" t="s">
        <v>3594</v>
      </c>
    </row>
    <row r="1352">
      <c r="A1352" s="8">
        <v>6185274.0</v>
      </c>
      <c r="B1352" s="8" t="s">
        <v>3595</v>
      </c>
    </row>
    <row r="1353">
      <c r="A1353" s="8">
        <v>6156410.0</v>
      </c>
      <c r="B1353" s="8" t="s">
        <v>3596</v>
      </c>
    </row>
    <row r="1354">
      <c r="A1354" s="8">
        <v>6376398.0</v>
      </c>
      <c r="B1354" s="8" t="s">
        <v>3597</v>
      </c>
    </row>
    <row r="1355">
      <c r="A1355" s="8">
        <v>6156304.0</v>
      </c>
      <c r="B1355" s="8" t="s">
        <v>3598</v>
      </c>
    </row>
    <row r="1356">
      <c r="A1356" s="8">
        <v>6156312.0</v>
      </c>
      <c r="B1356" s="8" t="s">
        <v>3599</v>
      </c>
    </row>
    <row r="1357">
      <c r="A1357" s="8">
        <v>6151213.0</v>
      </c>
      <c r="B1357" s="8" t="s">
        <v>3600</v>
      </c>
    </row>
    <row r="1358">
      <c r="A1358" s="8">
        <v>6246907.0</v>
      </c>
      <c r="B1358" s="8" t="s">
        <v>3601</v>
      </c>
    </row>
    <row r="1359">
      <c r="A1359" s="8">
        <v>6762425.0</v>
      </c>
      <c r="B1359" s="8" t="s">
        <v>3602</v>
      </c>
    </row>
    <row r="1360">
      <c r="A1360" s="8">
        <v>6331777.0</v>
      </c>
      <c r="B1360" s="8" t="s">
        <v>3603</v>
      </c>
    </row>
    <row r="1361">
      <c r="A1361" s="8">
        <v>9053166.0</v>
      </c>
      <c r="B1361" s="8" t="s">
        <v>3604</v>
      </c>
    </row>
    <row r="1362">
      <c r="A1362" s="8">
        <v>6078150.0</v>
      </c>
      <c r="B1362" s="8" t="s">
        <v>3605</v>
      </c>
    </row>
    <row r="1363">
      <c r="A1363" s="8">
        <v>6198520.0</v>
      </c>
      <c r="B1363" s="8" t="s">
        <v>3606</v>
      </c>
    </row>
    <row r="1364">
      <c r="A1364" s="8">
        <v>6253709.0</v>
      </c>
      <c r="B1364" s="8" t="s">
        <v>3607</v>
      </c>
    </row>
    <row r="1365">
      <c r="A1365" s="8">
        <v>6195270.0</v>
      </c>
      <c r="B1365" s="8" t="s">
        <v>3608</v>
      </c>
    </row>
    <row r="1366">
      <c r="A1366" s="8">
        <v>6189695.0</v>
      </c>
      <c r="B1366" s="8" t="s">
        <v>3609</v>
      </c>
    </row>
    <row r="1367">
      <c r="A1367" s="8">
        <v>6156398.0</v>
      </c>
      <c r="B1367" s="8" t="s">
        <v>3610</v>
      </c>
    </row>
    <row r="1368">
      <c r="A1368" s="8">
        <v>9063846.0</v>
      </c>
      <c r="B1368" s="8" t="s">
        <v>3611</v>
      </c>
    </row>
    <row r="1369">
      <c r="A1369" s="8">
        <v>6005942.0</v>
      </c>
      <c r="B1369" s="8" t="s">
        <v>3612</v>
      </c>
    </row>
    <row r="1370">
      <c r="A1370" s="8">
        <v>6199178.0</v>
      </c>
      <c r="B1370" s="8" t="s">
        <v>3613</v>
      </c>
    </row>
    <row r="1371">
      <c r="A1371" s="8">
        <v>6262023.0</v>
      </c>
      <c r="B1371" s="8" t="s">
        <v>3614</v>
      </c>
    </row>
    <row r="1372">
      <c r="A1372" s="8">
        <v>6461981.0</v>
      </c>
      <c r="B1372" s="8" t="s">
        <v>3615</v>
      </c>
    </row>
    <row r="1373">
      <c r="A1373" s="8">
        <v>6619878.0</v>
      </c>
      <c r="B1373" s="8" t="s">
        <v>3616</v>
      </c>
    </row>
    <row r="1374">
      <c r="A1374" s="8">
        <v>6109527.0</v>
      </c>
      <c r="B1374" s="8" t="s">
        <v>3617</v>
      </c>
    </row>
    <row r="1375">
      <c r="A1375" s="8">
        <v>6730825.0</v>
      </c>
      <c r="B1375" s="8" t="s">
        <v>3618</v>
      </c>
    </row>
    <row r="1376">
      <c r="A1376" s="8">
        <v>6360912.0</v>
      </c>
      <c r="B1376" s="8" t="s">
        <v>3619</v>
      </c>
    </row>
    <row r="1377">
      <c r="A1377" s="8">
        <v>6394019.0</v>
      </c>
      <c r="B1377" s="8" t="s">
        <v>3620</v>
      </c>
    </row>
    <row r="1378">
      <c r="A1378" s="8">
        <v>6419259.0</v>
      </c>
      <c r="B1378" s="8" t="s">
        <v>3621</v>
      </c>
    </row>
    <row r="1379">
      <c r="A1379" s="8">
        <v>6366678.0</v>
      </c>
      <c r="B1379" s="8" t="s">
        <v>3622</v>
      </c>
    </row>
    <row r="1380">
      <c r="A1380" s="8">
        <v>6139531.0</v>
      </c>
      <c r="B1380" s="8" t="s">
        <v>3623</v>
      </c>
    </row>
    <row r="1381">
      <c r="A1381" s="8">
        <v>6310834.0</v>
      </c>
      <c r="B1381" s="8" t="s">
        <v>3624</v>
      </c>
    </row>
    <row r="1382">
      <c r="A1382" s="8">
        <v>1730762.0</v>
      </c>
      <c r="B1382" s="8" t="s">
        <v>3625</v>
      </c>
    </row>
    <row r="1383">
      <c r="A1383" s="8">
        <v>6153313.0</v>
      </c>
      <c r="B1383" s="8" t="s">
        <v>3626</v>
      </c>
    </row>
    <row r="1384">
      <c r="A1384" s="8">
        <v>6774091.0</v>
      </c>
      <c r="B1384" s="8" t="s">
        <v>3627</v>
      </c>
    </row>
    <row r="1385">
      <c r="A1385" s="8">
        <v>6088864.0</v>
      </c>
      <c r="B1385" s="8" t="s">
        <v>3628</v>
      </c>
    </row>
    <row r="1386">
      <c r="A1386" s="8">
        <v>6526519.0</v>
      </c>
      <c r="B1386" s="8" t="s">
        <v>3629</v>
      </c>
    </row>
    <row r="1387">
      <c r="A1387" s="8">
        <v>6506186.0</v>
      </c>
      <c r="B1387" s="8" t="s">
        <v>3630</v>
      </c>
    </row>
    <row r="1388">
      <c r="A1388" s="8">
        <v>6196837.0</v>
      </c>
      <c r="B1388" s="8" t="s">
        <v>3631</v>
      </c>
    </row>
    <row r="1389">
      <c r="A1389" s="8">
        <v>6189709.0</v>
      </c>
      <c r="B1389" s="8" t="s">
        <v>3632</v>
      </c>
    </row>
    <row r="1390">
      <c r="A1390" s="8">
        <v>6183778.0</v>
      </c>
      <c r="B1390" s="8" t="s">
        <v>3633</v>
      </c>
    </row>
    <row r="1391">
      <c r="A1391" s="8">
        <v>6279473.0</v>
      </c>
      <c r="B1391" s="8" t="s">
        <v>3634</v>
      </c>
    </row>
    <row r="1392">
      <c r="A1392" s="8">
        <v>6777261.0</v>
      </c>
      <c r="B1392" s="8" t="s">
        <v>3635</v>
      </c>
    </row>
    <row r="1393">
      <c r="A1393" s="8">
        <v>6178642.0</v>
      </c>
      <c r="B1393" s="8" t="s">
        <v>3636</v>
      </c>
    </row>
    <row r="1394">
      <c r="A1394" s="8">
        <v>6283896.0</v>
      </c>
      <c r="B1394" s="8" t="s">
        <v>3637</v>
      </c>
    </row>
    <row r="1395">
      <c r="A1395" s="8">
        <v>6185797.0</v>
      </c>
      <c r="B1395" s="8" t="s">
        <v>3638</v>
      </c>
    </row>
    <row r="1396">
      <c r="A1396" s="8">
        <v>6277021.0</v>
      </c>
      <c r="B1396" s="8" t="s">
        <v>3639</v>
      </c>
    </row>
    <row r="1397">
      <c r="A1397" s="8">
        <v>9298789.0</v>
      </c>
      <c r="B1397" s="8" t="s">
        <v>3640</v>
      </c>
    </row>
    <row r="1398">
      <c r="A1398" s="8">
        <v>6275061.0</v>
      </c>
      <c r="B1398" s="8" t="s">
        <v>3641</v>
      </c>
    </row>
    <row r="1399">
      <c r="A1399" s="8">
        <v>9305637.0</v>
      </c>
      <c r="B1399" s="8" t="s">
        <v>3642</v>
      </c>
    </row>
    <row r="1400">
      <c r="A1400" s="8">
        <v>6425691.0</v>
      </c>
      <c r="B1400" s="8" t="s">
        <v>3643</v>
      </c>
    </row>
    <row r="1401">
      <c r="A1401" s="8">
        <v>6699171.0</v>
      </c>
      <c r="B1401" s="8" t="s">
        <v>3644</v>
      </c>
    </row>
    <row r="1402">
      <c r="A1402" s="8">
        <v>6139311.0</v>
      </c>
      <c r="B1402" s="8" t="s">
        <v>3645</v>
      </c>
    </row>
    <row r="1403">
      <c r="A1403" s="8">
        <v>6120954.0</v>
      </c>
      <c r="B1403" s="8" t="s">
        <v>3646</v>
      </c>
    </row>
    <row r="1404">
      <c r="A1404" s="8">
        <v>6138870.0</v>
      </c>
      <c r="B1404" s="8" t="s">
        <v>3647</v>
      </c>
    </row>
    <row r="1405">
      <c r="A1405" s="8">
        <v>6005225.0</v>
      </c>
      <c r="B1405" s="8" t="s">
        <v>3648</v>
      </c>
    </row>
    <row r="1406">
      <c r="A1406" s="8">
        <v>6278418.0</v>
      </c>
      <c r="B1406" s="8" t="s">
        <v>3649</v>
      </c>
    </row>
    <row r="1407">
      <c r="A1407" s="8">
        <v>6331831.0</v>
      </c>
      <c r="B1407" s="8" t="s">
        <v>3650</v>
      </c>
    </row>
    <row r="1408">
      <c r="A1408" s="8">
        <v>6278426.0</v>
      </c>
      <c r="B1408" s="8" t="s">
        <v>3651</v>
      </c>
    </row>
    <row r="1409">
      <c r="A1409" s="8">
        <v>6668607.0</v>
      </c>
      <c r="B1409" s="8" t="s">
        <v>3652</v>
      </c>
    </row>
    <row r="1410">
      <c r="A1410" s="8">
        <v>6004342.0</v>
      </c>
      <c r="B1410" s="8" t="s">
        <v>3653</v>
      </c>
    </row>
    <row r="1411">
      <c r="A1411" s="8">
        <v>6278442.0</v>
      </c>
      <c r="B1411" s="8" t="s">
        <v>3654</v>
      </c>
    </row>
    <row r="1412">
      <c r="A1412" s="8">
        <v>6283845.0</v>
      </c>
      <c r="B1412" s="8" t="s">
        <v>3655</v>
      </c>
    </row>
    <row r="1413">
      <c r="A1413" s="8">
        <v>9306706.0</v>
      </c>
      <c r="B1413" s="8" t="s">
        <v>3656</v>
      </c>
    </row>
    <row r="1414">
      <c r="A1414" s="8">
        <v>6283853.0</v>
      </c>
      <c r="B1414" s="8" t="s">
        <v>3657</v>
      </c>
    </row>
    <row r="1415">
      <c r="A1415" s="8">
        <v>6267203.0</v>
      </c>
      <c r="B1415" s="8" t="s">
        <v>3658</v>
      </c>
    </row>
    <row r="1416">
      <c r="A1416" s="8">
        <v>6196381.0</v>
      </c>
      <c r="B1416" s="8" t="s">
        <v>3659</v>
      </c>
    </row>
    <row r="1417">
      <c r="A1417" s="8">
        <v>1941127.0</v>
      </c>
      <c r="B1417" s="8" t="s">
        <v>3660</v>
      </c>
    </row>
    <row r="1418">
      <c r="A1418" s="8">
        <v>6177280.0</v>
      </c>
      <c r="B1418" s="8" t="s">
        <v>3661</v>
      </c>
    </row>
    <row r="1419">
      <c r="A1419" s="8">
        <v>1901648.0</v>
      </c>
      <c r="B1419" s="8" t="s">
        <v>3662</v>
      </c>
    </row>
    <row r="1420">
      <c r="A1420" s="8">
        <v>1643321.0</v>
      </c>
      <c r="B1420" s="8" t="s">
        <v>3663</v>
      </c>
    </row>
    <row r="1421">
      <c r="A1421" s="8">
        <v>6264620.0</v>
      </c>
      <c r="B1421" s="8" t="s">
        <v>3664</v>
      </c>
    </row>
    <row r="1422">
      <c r="A1422" s="8">
        <v>6160859.0</v>
      </c>
      <c r="B1422" s="8" t="s">
        <v>3665</v>
      </c>
    </row>
    <row r="1423">
      <c r="A1423" s="8">
        <v>1957490.0</v>
      </c>
      <c r="B1423" s="8" t="s">
        <v>3666</v>
      </c>
    </row>
    <row r="1424">
      <c r="A1424" s="8">
        <v>1936557.0</v>
      </c>
      <c r="B1424" s="8" t="s">
        <v>3667</v>
      </c>
    </row>
    <row r="1425">
      <c r="A1425" s="8">
        <v>6263437.0</v>
      </c>
      <c r="B1425" s="8" t="s">
        <v>3668</v>
      </c>
    </row>
    <row r="1426">
      <c r="A1426" s="8">
        <v>1952706.0</v>
      </c>
      <c r="B1426" s="8" t="s">
        <v>3669</v>
      </c>
    </row>
    <row r="1427">
      <c r="A1427" s="8">
        <v>6190073.0</v>
      </c>
      <c r="B1427" s="8" t="s">
        <v>3670</v>
      </c>
    </row>
    <row r="1428">
      <c r="A1428" s="8">
        <v>6201709.0</v>
      </c>
      <c r="B1428" s="8" t="s">
        <v>3671</v>
      </c>
    </row>
    <row r="1429">
      <c r="A1429" s="8">
        <v>6266592.0</v>
      </c>
      <c r="B1429" s="8" t="s">
        <v>3672</v>
      </c>
    </row>
    <row r="1430">
      <c r="A1430" s="8">
        <v>6202012.0</v>
      </c>
      <c r="B1430" s="8" t="s">
        <v>3673</v>
      </c>
    </row>
    <row r="1431">
      <c r="A1431" s="8">
        <v>6205666.0</v>
      </c>
      <c r="B1431" s="8" t="s">
        <v>3674</v>
      </c>
    </row>
    <row r="1432">
      <c r="A1432" s="8">
        <v>1872753.0</v>
      </c>
      <c r="B1432" s="8" t="s">
        <v>3675</v>
      </c>
    </row>
    <row r="1433">
      <c r="A1433" s="8">
        <v>1812432.0</v>
      </c>
      <c r="B1433" s="8" t="s">
        <v>3676</v>
      </c>
    </row>
    <row r="1434">
      <c r="A1434" s="8">
        <v>6266266.0</v>
      </c>
      <c r="B1434" s="8" t="s">
        <v>3677</v>
      </c>
    </row>
    <row r="1435">
      <c r="A1435" s="8">
        <v>1937481.0</v>
      </c>
      <c r="B1435" s="8" t="s">
        <v>3678</v>
      </c>
    </row>
    <row r="1436">
      <c r="A1436" s="8">
        <v>6244424.0</v>
      </c>
      <c r="B1436" s="8" t="s">
        <v>3679</v>
      </c>
    </row>
    <row r="1437">
      <c r="A1437" s="8">
        <v>1783548.0</v>
      </c>
      <c r="B1437" s="8" t="s">
        <v>3680</v>
      </c>
    </row>
    <row r="1438">
      <c r="A1438" s="8">
        <v>6270883.0</v>
      </c>
      <c r="B1438" s="8" t="s">
        <v>3681</v>
      </c>
    </row>
    <row r="1439">
      <c r="A1439" s="8">
        <v>1937464.0</v>
      </c>
      <c r="B1439" s="8" t="s">
        <v>3682</v>
      </c>
    </row>
    <row r="1440">
      <c r="A1440" s="8">
        <v>1751484.0</v>
      </c>
      <c r="B1440" s="8" t="s">
        <v>3683</v>
      </c>
    </row>
    <row r="1441">
      <c r="A1441" s="8">
        <v>1868489.0</v>
      </c>
      <c r="B1441" s="8" t="s">
        <v>3684</v>
      </c>
    </row>
    <row r="1442">
      <c r="A1442" s="8">
        <v>1905872.0</v>
      </c>
      <c r="B1442" s="8" t="s">
        <v>3685</v>
      </c>
    </row>
    <row r="1443">
      <c r="A1443" s="8">
        <v>6169759.0</v>
      </c>
      <c r="B1443" s="8" t="s">
        <v>3686</v>
      </c>
    </row>
    <row r="1444">
      <c r="A1444" s="8">
        <v>6249957.0</v>
      </c>
      <c r="B1444" s="8" t="s">
        <v>3687</v>
      </c>
    </row>
    <row r="1445">
      <c r="A1445" s="8">
        <v>1951874.0</v>
      </c>
      <c r="B1445" s="8" t="s">
        <v>3688</v>
      </c>
    </row>
    <row r="1446">
      <c r="A1446" s="8">
        <v>690023.0</v>
      </c>
      <c r="B1446" s="8" t="s">
        <v>3689</v>
      </c>
    </row>
    <row r="1447">
      <c r="A1447" s="8">
        <v>6249949.0</v>
      </c>
      <c r="B1447" s="8" t="s">
        <v>3690</v>
      </c>
    </row>
    <row r="1448">
      <c r="A1448" s="8">
        <v>6407391.0</v>
      </c>
      <c r="B1448" s="8" t="s">
        <v>3691</v>
      </c>
    </row>
    <row r="1449">
      <c r="A1449" s="8">
        <v>6266673.0</v>
      </c>
      <c r="B1449" s="8" t="s">
        <v>3692</v>
      </c>
    </row>
    <row r="1450">
      <c r="A1450" s="8">
        <v>1928899.0</v>
      </c>
      <c r="B1450" s="8" t="s">
        <v>3693</v>
      </c>
    </row>
    <row r="1451">
      <c r="A1451" s="8">
        <v>6206786.0</v>
      </c>
      <c r="B1451" s="8" t="s">
        <v>3694</v>
      </c>
    </row>
    <row r="1452">
      <c r="A1452" s="8">
        <v>6264735.0</v>
      </c>
      <c r="B1452" s="8" t="s">
        <v>3695</v>
      </c>
    </row>
    <row r="1453">
      <c r="A1453" s="8">
        <v>6035566.0</v>
      </c>
      <c r="B1453" s="8" t="s">
        <v>3696</v>
      </c>
    </row>
    <row r="1454">
      <c r="A1454" s="8">
        <v>6228283.0</v>
      </c>
      <c r="B1454" s="8" t="s">
        <v>3697</v>
      </c>
    </row>
    <row r="1455">
      <c r="A1455" s="8">
        <v>6276296.0</v>
      </c>
      <c r="B1455" s="8" t="s">
        <v>3698</v>
      </c>
    </row>
    <row r="1456">
      <c r="A1456" s="8">
        <v>6262899.0</v>
      </c>
      <c r="B1456" s="8" t="s">
        <v>3699</v>
      </c>
    </row>
    <row r="1457">
      <c r="A1457" s="8">
        <v>1935216.0</v>
      </c>
      <c r="B1457" s="8" t="s">
        <v>3700</v>
      </c>
    </row>
    <row r="1458">
      <c r="A1458" s="8">
        <v>6191703.0</v>
      </c>
      <c r="B1458" s="8" t="s">
        <v>3701</v>
      </c>
    </row>
    <row r="1459">
      <c r="A1459" s="8">
        <v>1120409.0</v>
      </c>
      <c r="B1459" s="8" t="s">
        <v>3702</v>
      </c>
    </row>
    <row r="1460">
      <c r="A1460" s="8">
        <v>1766759.0</v>
      </c>
      <c r="B1460" s="8" t="s">
        <v>3703</v>
      </c>
    </row>
    <row r="1461">
      <c r="A1461" s="8">
        <v>1783505.0</v>
      </c>
      <c r="B1461" s="8" t="s">
        <v>3704</v>
      </c>
    </row>
    <row r="1462">
      <c r="A1462" s="8">
        <v>1716816.0</v>
      </c>
      <c r="B1462" s="8" t="s">
        <v>3705</v>
      </c>
    </row>
    <row r="1463">
      <c r="A1463" s="8">
        <v>1925059.0</v>
      </c>
      <c r="B1463" s="8" t="s">
        <v>3706</v>
      </c>
    </row>
    <row r="1464">
      <c r="A1464" s="8">
        <v>6204571.0</v>
      </c>
      <c r="B1464" s="8" t="s">
        <v>3707</v>
      </c>
    </row>
    <row r="1465">
      <c r="A1465" s="8">
        <v>6206867.0</v>
      </c>
      <c r="B1465" s="8" t="s">
        <v>3708</v>
      </c>
    </row>
    <row r="1466">
      <c r="A1466" s="8">
        <v>6207294.0</v>
      </c>
      <c r="B1466" s="8" t="s">
        <v>3709</v>
      </c>
    </row>
    <row r="1467">
      <c r="A1467" s="8">
        <v>1767593.0</v>
      </c>
      <c r="B1467" s="8" t="s">
        <v>3710</v>
      </c>
    </row>
    <row r="1468">
      <c r="A1468" s="8">
        <v>1765442.0</v>
      </c>
      <c r="B1468" s="8" t="s">
        <v>3711</v>
      </c>
    </row>
    <row r="1469">
      <c r="A1469" s="8">
        <v>6764711.0</v>
      </c>
      <c r="B1469" s="8" t="s">
        <v>3712</v>
      </c>
    </row>
    <row r="1470">
      <c r="A1470" s="8">
        <v>6232841.0</v>
      </c>
      <c r="B1470" s="8" t="s">
        <v>3713</v>
      </c>
    </row>
    <row r="1471">
      <c r="A1471" s="8">
        <v>1936166.0</v>
      </c>
      <c r="B1471" s="8" t="s">
        <v>3714</v>
      </c>
    </row>
    <row r="1472">
      <c r="A1472" s="8">
        <v>1936158.0</v>
      </c>
      <c r="B1472" s="8" t="s">
        <v>3715</v>
      </c>
    </row>
    <row r="1473">
      <c r="A1473" s="8">
        <v>1807919.0</v>
      </c>
      <c r="B1473" s="8" t="s">
        <v>3716</v>
      </c>
    </row>
    <row r="1474">
      <c r="A1474" s="8">
        <v>6184782.0</v>
      </c>
      <c r="B1474" s="8" t="s">
        <v>3717</v>
      </c>
    </row>
    <row r="1475">
      <c r="A1475" s="8">
        <v>1935178.0</v>
      </c>
      <c r="B1475" s="8" t="s">
        <v>3718</v>
      </c>
    </row>
    <row r="1476">
      <c r="A1476" s="8">
        <v>6191452.0</v>
      </c>
      <c r="B1476" s="8" t="s">
        <v>3719</v>
      </c>
    </row>
    <row r="1477">
      <c r="A1477" s="8">
        <v>6243568.0</v>
      </c>
      <c r="B1477" s="8" t="s">
        <v>3720</v>
      </c>
    </row>
    <row r="1478">
      <c r="A1478" s="8">
        <v>6264689.0</v>
      </c>
      <c r="B1478" s="8" t="s">
        <v>3721</v>
      </c>
    </row>
    <row r="1479">
      <c r="A1479" s="8">
        <v>6177123.0</v>
      </c>
      <c r="B1479" s="8" t="s">
        <v>3722</v>
      </c>
    </row>
    <row r="1480">
      <c r="A1480" s="8">
        <v>1941135.0</v>
      </c>
      <c r="B1480" s="8" t="s">
        <v>3723</v>
      </c>
    </row>
    <row r="1481">
      <c r="A1481" s="8">
        <v>6265146.0</v>
      </c>
      <c r="B1481" s="8" t="s">
        <v>3724</v>
      </c>
    </row>
    <row r="1482">
      <c r="A1482" s="8">
        <v>6142630.0</v>
      </c>
      <c r="B1482" s="8" t="s">
        <v>3725</v>
      </c>
    </row>
    <row r="1483">
      <c r="A1483" s="8">
        <v>6266550.0</v>
      </c>
      <c r="B1483" s="8" t="s">
        <v>3726</v>
      </c>
    </row>
    <row r="1484">
      <c r="A1484" s="8">
        <v>6201431.0</v>
      </c>
      <c r="B1484" s="8" t="s">
        <v>3727</v>
      </c>
    </row>
    <row r="1485">
      <c r="A1485" s="8">
        <v>6730531.0</v>
      </c>
      <c r="B1485" s="8" t="s">
        <v>3728</v>
      </c>
    </row>
    <row r="1486">
      <c r="A1486" s="8">
        <v>1825852.0</v>
      </c>
      <c r="B1486" s="8" t="s">
        <v>3729</v>
      </c>
    </row>
    <row r="1487">
      <c r="A1487" s="8">
        <v>6269532.0</v>
      </c>
      <c r="B1487" s="8" t="s">
        <v>3730</v>
      </c>
    </row>
    <row r="1488">
      <c r="A1488" s="8">
        <v>6260357.0</v>
      </c>
      <c r="B1488" s="8" t="s">
        <v>3731</v>
      </c>
    </row>
    <row r="1489">
      <c r="A1489" s="8">
        <v>6024513.0</v>
      </c>
      <c r="B1489" s="8" t="s">
        <v>3732</v>
      </c>
    </row>
    <row r="1490">
      <c r="A1490" s="8">
        <v>6207049.0</v>
      </c>
      <c r="B1490" s="8" t="s">
        <v>3733</v>
      </c>
    </row>
    <row r="1491">
      <c r="A1491" s="8">
        <v>1797859.0</v>
      </c>
      <c r="B1491" s="8" t="s">
        <v>3734</v>
      </c>
    </row>
    <row r="1492">
      <c r="A1492" s="8">
        <v>1936018.0</v>
      </c>
      <c r="B1492" s="8" t="s">
        <v>3735</v>
      </c>
    </row>
    <row r="1493">
      <c r="A1493" s="8">
        <v>6216129.0</v>
      </c>
      <c r="B1493" s="8" t="s">
        <v>3736</v>
      </c>
    </row>
    <row r="1494">
      <c r="A1494" s="8">
        <v>6213782.0</v>
      </c>
      <c r="B1494" s="8" t="s">
        <v>3737</v>
      </c>
    </row>
    <row r="1495">
      <c r="A1495" s="8">
        <v>6209599.0</v>
      </c>
      <c r="B1495" s="8" t="s">
        <v>3738</v>
      </c>
    </row>
    <row r="1496">
      <c r="A1496" s="8">
        <v>6207375.0</v>
      </c>
      <c r="B1496" s="8" t="s">
        <v>3739</v>
      </c>
    </row>
    <row r="1497">
      <c r="A1497" s="8">
        <v>6205755.0</v>
      </c>
      <c r="B1497" s="8" t="s">
        <v>3740</v>
      </c>
    </row>
    <row r="1498">
      <c r="A1498" s="8">
        <v>6172873.0</v>
      </c>
      <c r="B1498" s="8" t="s">
        <v>3741</v>
      </c>
    </row>
    <row r="1499">
      <c r="A1499" s="8">
        <v>6208100.0</v>
      </c>
      <c r="B1499" s="8" t="s">
        <v>3742</v>
      </c>
    </row>
    <row r="1500">
      <c r="A1500" s="8">
        <v>6201687.0</v>
      </c>
      <c r="B1500" s="8" t="s">
        <v>3743</v>
      </c>
    </row>
    <row r="1501">
      <c r="A1501" s="8">
        <v>6691790.0</v>
      </c>
      <c r="B1501" s="8" t="s">
        <v>3744</v>
      </c>
    </row>
    <row r="1502">
      <c r="A1502" s="8">
        <v>6757111.0</v>
      </c>
      <c r="B1502" s="8" t="s">
        <v>3745</v>
      </c>
    </row>
    <row r="1503">
      <c r="A1503" s="8">
        <v>6127509.0</v>
      </c>
      <c r="B1503" s="8" t="s">
        <v>3746</v>
      </c>
    </row>
    <row r="1504">
      <c r="A1504" s="8">
        <v>6172024.0</v>
      </c>
      <c r="B1504" s="8" t="s">
        <v>3747</v>
      </c>
    </row>
    <row r="1505">
      <c r="A1505" s="8">
        <v>6863761.0</v>
      </c>
      <c r="B1505" s="8" t="s">
        <v>3748</v>
      </c>
    </row>
    <row r="1506">
      <c r="A1506" s="8">
        <v>6190545.0</v>
      </c>
      <c r="B1506" s="8" t="s">
        <v>3749</v>
      </c>
    </row>
    <row r="1507">
      <c r="A1507" s="8">
        <v>6174876.0</v>
      </c>
      <c r="B1507" s="8" t="s">
        <v>3750</v>
      </c>
    </row>
    <row r="1508">
      <c r="A1508" s="8">
        <v>6323197.0</v>
      </c>
      <c r="B1508" s="8" t="s">
        <v>3751</v>
      </c>
    </row>
    <row r="1509">
      <c r="A1509" s="8">
        <v>934305.0</v>
      </c>
      <c r="B1509" s="8" t="s">
        <v>3752</v>
      </c>
    </row>
    <row r="1510">
      <c r="A1510" s="8">
        <v>6022162.0</v>
      </c>
      <c r="B1510" s="8" t="s">
        <v>3753</v>
      </c>
    </row>
    <row r="1511">
      <c r="A1511" s="8">
        <v>6189890.0</v>
      </c>
      <c r="B1511" s="8" t="s">
        <v>3754</v>
      </c>
    </row>
    <row r="1512">
      <c r="A1512" s="8">
        <v>1887041.0</v>
      </c>
      <c r="B1512" s="8" t="s">
        <v>3755</v>
      </c>
    </row>
    <row r="1513">
      <c r="A1513" s="8">
        <v>6947221.0</v>
      </c>
      <c r="B1513" s="8" t="s">
        <v>3756</v>
      </c>
    </row>
    <row r="1514">
      <c r="A1514" s="8">
        <v>1795911.0</v>
      </c>
      <c r="B1514" s="8" t="s">
        <v>3757</v>
      </c>
    </row>
    <row r="1515">
      <c r="A1515" s="8">
        <v>1854917.0</v>
      </c>
      <c r="B1515" s="8" t="s">
        <v>3757</v>
      </c>
    </row>
    <row r="1516">
      <c r="A1516" s="8">
        <v>1779095.0</v>
      </c>
      <c r="B1516" s="8" t="s">
        <v>3758</v>
      </c>
    </row>
    <row r="1517">
      <c r="A1517" s="8">
        <v>6178227.0</v>
      </c>
      <c r="B1517" s="8" t="s">
        <v>3759</v>
      </c>
    </row>
    <row r="1518">
      <c r="A1518" s="8">
        <v>6231969.0</v>
      </c>
      <c r="B1518" s="8" t="s">
        <v>3760</v>
      </c>
    </row>
    <row r="1519">
      <c r="A1519" s="8">
        <v>6427626.0</v>
      </c>
      <c r="B1519" s="8" t="s">
        <v>3761</v>
      </c>
    </row>
    <row r="1520">
      <c r="A1520" s="8">
        <v>852040.0</v>
      </c>
      <c r="B1520" s="8" t="s">
        <v>3762</v>
      </c>
    </row>
    <row r="1521">
      <c r="A1521" s="8">
        <v>6869017.0</v>
      </c>
      <c r="B1521" s="8" t="s">
        <v>3763</v>
      </c>
    </row>
    <row r="1522">
      <c r="A1522" s="8">
        <v>6361234.0</v>
      </c>
      <c r="B1522" s="8" t="s">
        <v>3764</v>
      </c>
    </row>
    <row r="1523">
      <c r="A1523" s="8">
        <v>6222358.0</v>
      </c>
      <c r="B1523" s="8" t="s">
        <v>3765</v>
      </c>
    </row>
    <row r="1524">
      <c r="A1524" s="8">
        <v>6600310.0</v>
      </c>
      <c r="B1524" s="8" t="s">
        <v>3766</v>
      </c>
    </row>
    <row r="1525">
      <c r="A1525" s="8">
        <v>1436406.0</v>
      </c>
      <c r="B1525" s="8" t="s">
        <v>3767</v>
      </c>
    </row>
    <row r="1526">
      <c r="A1526" s="8">
        <v>1283987.0</v>
      </c>
      <c r="B1526" s="8" t="s">
        <v>3768</v>
      </c>
    </row>
    <row r="1527">
      <c r="A1527" s="8">
        <v>6002111.0</v>
      </c>
      <c r="B1527" s="8" t="s">
        <v>3769</v>
      </c>
    </row>
    <row r="1528">
      <c r="A1528" s="8">
        <v>6586091.0</v>
      </c>
      <c r="B1528" s="8" t="s">
        <v>3770</v>
      </c>
    </row>
    <row r="1529">
      <c r="A1529" s="8">
        <v>1885782.0</v>
      </c>
      <c r="B1529" s="8" t="s">
        <v>3771</v>
      </c>
    </row>
    <row r="1530">
      <c r="A1530" s="8">
        <v>6118861.0</v>
      </c>
      <c r="B1530" s="8" t="s">
        <v>3772</v>
      </c>
    </row>
    <row r="1531">
      <c r="A1531" s="8">
        <v>1638556.0</v>
      </c>
      <c r="B1531" s="8" t="s">
        <v>3773</v>
      </c>
    </row>
    <row r="1532">
      <c r="A1532" s="8">
        <v>6136257.0</v>
      </c>
      <c r="B1532" s="8" t="s">
        <v>3774</v>
      </c>
    </row>
    <row r="1533">
      <c r="A1533" s="8">
        <v>1740253.0</v>
      </c>
      <c r="B1533" s="8" t="s">
        <v>3775</v>
      </c>
    </row>
    <row r="1534">
      <c r="A1534" s="8">
        <v>1723413.0</v>
      </c>
      <c r="B1534" s="8" t="s">
        <v>3776</v>
      </c>
    </row>
    <row r="1535">
      <c r="A1535" s="8">
        <v>6178286.0</v>
      </c>
      <c r="B1535" s="8" t="s">
        <v>3777</v>
      </c>
    </row>
    <row r="1536">
      <c r="A1536" s="8">
        <v>6178367.0</v>
      </c>
      <c r="B1536" s="8" t="s">
        <v>3778</v>
      </c>
    </row>
    <row r="1537">
      <c r="A1537" s="8">
        <v>897256.0</v>
      </c>
      <c r="B1537" s="8" t="s">
        <v>3779</v>
      </c>
    </row>
    <row r="1538">
      <c r="A1538" s="8">
        <v>1856057.0</v>
      </c>
      <c r="B1538" s="8" t="s">
        <v>3780</v>
      </c>
    </row>
    <row r="1539">
      <c r="A1539" s="8">
        <v>1894439.0</v>
      </c>
      <c r="B1539" s="8" t="s">
        <v>3780</v>
      </c>
    </row>
    <row r="1540">
      <c r="A1540" s="8">
        <v>6033849.0</v>
      </c>
      <c r="B1540" s="8" t="s">
        <v>3781</v>
      </c>
    </row>
    <row r="1541">
      <c r="A1541" s="8">
        <v>6485031.0</v>
      </c>
      <c r="B1541" s="8" t="s">
        <v>3782</v>
      </c>
    </row>
    <row r="1542">
      <c r="A1542" s="8">
        <v>6359442.0</v>
      </c>
      <c r="B1542" s="8" t="s">
        <v>3783</v>
      </c>
    </row>
    <row r="1543">
      <c r="A1543" s="8">
        <v>6039707.0</v>
      </c>
      <c r="B1543" s="8" t="s">
        <v>3784</v>
      </c>
    </row>
    <row r="1544">
      <c r="A1544" s="8">
        <v>6586104.0</v>
      </c>
      <c r="B1544" s="8" t="s">
        <v>3785</v>
      </c>
    </row>
    <row r="1545">
      <c r="A1545" s="8">
        <v>6178260.0</v>
      </c>
      <c r="B1545" s="8" t="s">
        <v>3786</v>
      </c>
    </row>
    <row r="1546">
      <c r="A1546" s="8">
        <v>6112901.0</v>
      </c>
      <c r="B1546" s="8" t="s">
        <v>3787</v>
      </c>
    </row>
    <row r="1547">
      <c r="A1547" s="8">
        <v>1638246.0</v>
      </c>
      <c r="B1547" s="8" t="s">
        <v>3788</v>
      </c>
    </row>
    <row r="1548">
      <c r="A1548" s="8">
        <v>6139043.0</v>
      </c>
      <c r="B1548" s="8" t="s">
        <v>3789</v>
      </c>
    </row>
    <row r="1549">
      <c r="A1549" s="8">
        <v>6178243.0</v>
      </c>
      <c r="B1549" s="8" t="s">
        <v>3790</v>
      </c>
    </row>
    <row r="1550">
      <c r="A1550" s="8">
        <v>6073735.0</v>
      </c>
      <c r="B1550" s="8" t="s">
        <v>3791</v>
      </c>
    </row>
    <row r="1551">
      <c r="A1551" s="8">
        <v>6428207.0</v>
      </c>
      <c r="B1551" s="8" t="s">
        <v>3792</v>
      </c>
    </row>
    <row r="1552">
      <c r="A1552" s="8">
        <v>1854747.0</v>
      </c>
      <c r="B1552" s="8" t="s">
        <v>3793</v>
      </c>
    </row>
    <row r="1553">
      <c r="A1553" s="8">
        <v>6232094.0</v>
      </c>
      <c r="B1553" s="8" t="s">
        <v>3794</v>
      </c>
    </row>
    <row r="1554">
      <c r="A1554" s="8">
        <v>1858823.0</v>
      </c>
      <c r="B1554" s="8" t="s">
        <v>3795</v>
      </c>
    </row>
    <row r="1555">
      <c r="A1555" s="8">
        <v>6033598.0</v>
      </c>
      <c r="B1555" s="8" t="s">
        <v>3796</v>
      </c>
    </row>
    <row r="1556">
      <c r="A1556" s="8">
        <v>6187064.0</v>
      </c>
      <c r="B1556" s="8" t="s">
        <v>3797</v>
      </c>
    </row>
    <row r="1557">
      <c r="A1557" s="8">
        <v>6902073.0</v>
      </c>
      <c r="B1557" s="8" t="s">
        <v>3798</v>
      </c>
    </row>
    <row r="1558">
      <c r="A1558" s="8">
        <v>6602801.0</v>
      </c>
      <c r="B1558" s="8" t="s">
        <v>3799</v>
      </c>
    </row>
    <row r="1559">
      <c r="A1559" s="8">
        <v>1793837.0</v>
      </c>
      <c r="B1559" s="8" t="s">
        <v>3800</v>
      </c>
    </row>
    <row r="1560">
      <c r="A1560" s="8">
        <v>6153402.0</v>
      </c>
      <c r="B1560" s="8" t="s">
        <v>3801</v>
      </c>
    </row>
    <row r="1561">
      <c r="A1561" s="8">
        <v>1439308.0</v>
      </c>
      <c r="B1561" s="8" t="s">
        <v>3802</v>
      </c>
    </row>
    <row r="1562">
      <c r="A1562" s="8">
        <v>1856715.0</v>
      </c>
      <c r="B1562" s="8" t="s">
        <v>3803</v>
      </c>
    </row>
    <row r="1563">
      <c r="A1563" s="8">
        <v>6425933.0</v>
      </c>
      <c r="B1563" s="8" t="s">
        <v>3804</v>
      </c>
    </row>
    <row r="1564">
      <c r="A1564" s="8">
        <v>6111211.0</v>
      </c>
      <c r="B1564" s="8" t="s">
        <v>3805</v>
      </c>
    </row>
    <row r="1565">
      <c r="A1565" s="8">
        <v>6383114.0</v>
      </c>
      <c r="B1565" s="8" t="s">
        <v>3806</v>
      </c>
    </row>
    <row r="1566">
      <c r="A1566" s="8">
        <v>1897128.0</v>
      </c>
      <c r="B1566" s="8" t="s">
        <v>3807</v>
      </c>
    </row>
    <row r="1567">
      <c r="A1567" s="8">
        <v>6152121.0</v>
      </c>
      <c r="B1567" s="8" t="s">
        <v>3808</v>
      </c>
    </row>
    <row r="1568">
      <c r="A1568" s="8">
        <v>6428061.0</v>
      </c>
      <c r="B1568" s="8" t="s">
        <v>3809</v>
      </c>
    </row>
    <row r="1569">
      <c r="A1569" s="8">
        <v>6212107.0</v>
      </c>
      <c r="B1569" s="8" t="s">
        <v>3810</v>
      </c>
    </row>
    <row r="1570">
      <c r="A1570" s="8">
        <v>6041884.0</v>
      </c>
      <c r="B1570" s="8" t="s">
        <v>3811</v>
      </c>
    </row>
    <row r="1571">
      <c r="A1571" s="8">
        <v>6048641.0</v>
      </c>
      <c r="B1571" s="8" t="s">
        <v>3812</v>
      </c>
    </row>
    <row r="1572">
      <c r="A1572" s="8">
        <v>1366980.0</v>
      </c>
      <c r="B1572" s="8" t="s">
        <v>3813</v>
      </c>
    </row>
    <row r="1573">
      <c r="A1573" s="8">
        <v>1760602.0</v>
      </c>
      <c r="B1573" s="8" t="s">
        <v>3814</v>
      </c>
    </row>
    <row r="1574">
      <c r="A1574" s="8">
        <v>6246095.0</v>
      </c>
      <c r="B1574" s="8" t="s">
        <v>3815</v>
      </c>
    </row>
    <row r="1575">
      <c r="A1575" s="8">
        <v>6111700.0</v>
      </c>
      <c r="B1575" s="8" t="s">
        <v>3816</v>
      </c>
    </row>
    <row r="1576">
      <c r="A1576" s="8">
        <v>6167373.0</v>
      </c>
      <c r="B1576" s="8" t="s">
        <v>3817</v>
      </c>
    </row>
    <row r="1577">
      <c r="A1577" s="8">
        <v>1597795.0</v>
      </c>
      <c r="B1577" s="8" t="s">
        <v>3818</v>
      </c>
    </row>
    <row r="1578">
      <c r="A1578" s="8">
        <v>6017223.0</v>
      </c>
      <c r="B1578" s="8" t="s">
        <v>3819</v>
      </c>
    </row>
    <row r="1579">
      <c r="A1579" s="8">
        <v>1722956.0</v>
      </c>
      <c r="B1579" s="8" t="s">
        <v>3820</v>
      </c>
    </row>
    <row r="1580">
      <c r="A1580" s="8">
        <v>6386903.0</v>
      </c>
      <c r="B1580" s="8" t="s">
        <v>3821</v>
      </c>
    </row>
    <row r="1581">
      <c r="A1581" s="8">
        <v>1736027.0</v>
      </c>
      <c r="B1581" s="8" t="s">
        <v>3822</v>
      </c>
    </row>
    <row r="1582">
      <c r="A1582" s="8">
        <v>6187293.0</v>
      </c>
      <c r="B1582" s="8" t="s">
        <v>3823</v>
      </c>
    </row>
    <row r="1583">
      <c r="A1583" s="8">
        <v>6111530.0</v>
      </c>
      <c r="B1583" s="8" t="s">
        <v>3824</v>
      </c>
    </row>
    <row r="1584">
      <c r="A1584" s="8">
        <v>1975111.0</v>
      </c>
      <c r="B1584" s="8" t="s">
        <v>3825</v>
      </c>
    </row>
    <row r="1585">
      <c r="A1585" s="8">
        <v>6100147.0</v>
      </c>
      <c r="B1585" s="8" t="s">
        <v>3826</v>
      </c>
    </row>
    <row r="1586">
      <c r="A1586" s="8">
        <v>6428690.0</v>
      </c>
      <c r="B1586" s="8" t="s">
        <v>3827</v>
      </c>
    </row>
    <row r="1587">
      <c r="A1587" s="8">
        <v>6428720.0</v>
      </c>
      <c r="B1587" s="8" t="s">
        <v>3828</v>
      </c>
    </row>
    <row r="1588">
      <c r="A1588" s="8">
        <v>1890417.0</v>
      </c>
      <c r="B1588" s="8" t="s">
        <v>3829</v>
      </c>
    </row>
    <row r="1589">
      <c r="A1589" s="8">
        <v>6014836.0</v>
      </c>
      <c r="B1589" s="8" t="s">
        <v>3830</v>
      </c>
    </row>
    <row r="1590">
      <c r="A1590" s="8">
        <v>1817418.0</v>
      </c>
      <c r="B1590" s="8" t="s">
        <v>3831</v>
      </c>
    </row>
    <row r="1591">
      <c r="A1591" s="8">
        <v>6179142.0</v>
      </c>
      <c r="B1591" s="8" t="s">
        <v>3832</v>
      </c>
    </row>
    <row r="1592">
      <c r="A1592" s="8">
        <v>1596977.0</v>
      </c>
      <c r="B1592" s="8" t="s">
        <v>3833</v>
      </c>
    </row>
    <row r="1593">
      <c r="A1593" s="8">
        <v>1433971.0</v>
      </c>
      <c r="B1593" s="8" t="s">
        <v>3834</v>
      </c>
    </row>
    <row r="1594">
      <c r="A1594" s="8">
        <v>1856570.0</v>
      </c>
      <c r="B1594" s="8" t="s">
        <v>3835</v>
      </c>
    </row>
    <row r="1595">
      <c r="A1595" s="8">
        <v>1588940.0</v>
      </c>
      <c r="B1595" s="8" t="s">
        <v>3836</v>
      </c>
    </row>
    <row r="1596">
      <c r="A1596" s="8">
        <v>6155227.0</v>
      </c>
      <c r="B1596" s="8" t="s">
        <v>3837</v>
      </c>
    </row>
    <row r="1597">
      <c r="A1597" s="8">
        <v>1779664.0</v>
      </c>
      <c r="B1597" s="8" t="s">
        <v>3838</v>
      </c>
    </row>
    <row r="1598">
      <c r="A1598" s="8">
        <v>1575325.0</v>
      </c>
      <c r="B1598" s="8" t="s">
        <v>3839</v>
      </c>
    </row>
    <row r="1599">
      <c r="A1599" s="8">
        <v>1598805.0</v>
      </c>
      <c r="B1599" s="8" t="s">
        <v>3840</v>
      </c>
    </row>
    <row r="1600">
      <c r="A1600" s="8">
        <v>6155324.0</v>
      </c>
      <c r="B1600" s="8" t="s">
        <v>3841</v>
      </c>
    </row>
    <row r="1601">
      <c r="A1601" s="8">
        <v>1928643.0</v>
      </c>
      <c r="B1601" s="8" t="s">
        <v>3842</v>
      </c>
    </row>
    <row r="1602">
      <c r="A1602" s="8">
        <v>1851047.0</v>
      </c>
      <c r="B1602" s="8" t="s">
        <v>3843</v>
      </c>
    </row>
    <row r="1603">
      <c r="A1603" s="8">
        <v>1729616.0</v>
      </c>
      <c r="B1603" s="8" t="s">
        <v>3844</v>
      </c>
    </row>
    <row r="1604">
      <c r="A1604" s="8">
        <v>1855620.0</v>
      </c>
      <c r="B1604" s="8" t="s">
        <v>3845</v>
      </c>
    </row>
    <row r="1605">
      <c r="A1605" s="8">
        <v>6252907.0</v>
      </c>
      <c r="B1605" s="8" t="s">
        <v>3846</v>
      </c>
    </row>
    <row r="1606">
      <c r="A1606" s="8">
        <v>1729195.0</v>
      </c>
      <c r="B1606" s="8" t="s">
        <v>3847</v>
      </c>
    </row>
    <row r="1607">
      <c r="A1607" s="8">
        <v>1881663.0</v>
      </c>
      <c r="B1607" s="8" t="s">
        <v>3848</v>
      </c>
    </row>
    <row r="1608">
      <c r="A1608" s="8">
        <v>1575660.0</v>
      </c>
      <c r="B1608" s="8" t="s">
        <v>3849</v>
      </c>
    </row>
    <row r="1609">
      <c r="A1609" s="8">
        <v>1783904.0</v>
      </c>
      <c r="B1609" s="8" t="s">
        <v>3850</v>
      </c>
    </row>
    <row r="1610">
      <c r="A1610" s="8">
        <v>1727591.0</v>
      </c>
      <c r="B1610" s="8" t="s">
        <v>3851</v>
      </c>
    </row>
    <row r="1611">
      <c r="A1611" s="8">
        <v>1884379.0</v>
      </c>
      <c r="B1611" s="8" t="s">
        <v>3852</v>
      </c>
    </row>
    <row r="1612">
      <c r="A1612" s="8">
        <v>6602720.0</v>
      </c>
      <c r="B1612" s="8" t="s">
        <v>3853</v>
      </c>
    </row>
    <row r="1613">
      <c r="A1613" s="8">
        <v>6718442.0</v>
      </c>
      <c r="B1613" s="8" t="s">
        <v>3854</v>
      </c>
    </row>
    <row r="1614">
      <c r="A1614" s="8">
        <v>1333542.0</v>
      </c>
      <c r="B1614" s="8" t="s">
        <v>3855</v>
      </c>
    </row>
    <row r="1615">
      <c r="A1615" s="8">
        <v>1851454.0</v>
      </c>
      <c r="B1615" s="8" t="s">
        <v>3856</v>
      </c>
    </row>
    <row r="1616">
      <c r="A1616" s="8">
        <v>1739956.0</v>
      </c>
      <c r="B1616" s="8" t="s">
        <v>3857</v>
      </c>
    </row>
    <row r="1617">
      <c r="A1617" s="8">
        <v>1959476.0</v>
      </c>
      <c r="B1617" s="8" t="s">
        <v>3858</v>
      </c>
    </row>
    <row r="1618">
      <c r="A1618" s="8">
        <v>1754718.0</v>
      </c>
      <c r="B1618" s="8" t="s">
        <v>3859</v>
      </c>
    </row>
    <row r="1619">
      <c r="A1619" s="8">
        <v>6918999.0</v>
      </c>
      <c r="B1619" s="8" t="s">
        <v>3860</v>
      </c>
    </row>
    <row r="1620">
      <c r="A1620" s="8">
        <v>1464086.0</v>
      </c>
      <c r="B1620" s="8" t="s">
        <v>3861</v>
      </c>
    </row>
    <row r="1621">
      <c r="A1621" s="8">
        <v>6151329.0</v>
      </c>
      <c r="B1621" s="8" t="s">
        <v>3862</v>
      </c>
    </row>
    <row r="1622">
      <c r="A1622" s="8">
        <v>1890743.0</v>
      </c>
      <c r="B1622" s="8" t="s">
        <v>3863</v>
      </c>
    </row>
    <row r="1623">
      <c r="A1623" s="8">
        <v>6208444.0</v>
      </c>
      <c r="B1623" s="8" t="s">
        <v>3864</v>
      </c>
    </row>
    <row r="1624">
      <c r="A1624" s="8">
        <v>964069.0</v>
      </c>
      <c r="B1624" s="8" t="s">
        <v>3865</v>
      </c>
    </row>
    <row r="1625">
      <c r="A1625" s="8">
        <v>6388442.0</v>
      </c>
      <c r="B1625" s="8" t="s">
        <v>3866</v>
      </c>
    </row>
    <row r="1626">
      <c r="A1626" s="8">
        <v>6204171.0</v>
      </c>
      <c r="B1626" s="8" t="s">
        <v>3867</v>
      </c>
    </row>
    <row r="1627">
      <c r="A1627" s="8">
        <v>6247059.0</v>
      </c>
      <c r="B1627" s="8" t="s">
        <v>3868</v>
      </c>
    </row>
    <row r="1628">
      <c r="A1628" s="8">
        <v>1858777.0</v>
      </c>
      <c r="B1628" s="8" t="s">
        <v>3869</v>
      </c>
    </row>
    <row r="1629">
      <c r="A1629" s="8">
        <v>1888803.0</v>
      </c>
      <c r="B1629" s="8" t="s">
        <v>3869</v>
      </c>
    </row>
    <row r="1630">
      <c r="A1630" s="8">
        <v>6983162.0</v>
      </c>
      <c r="B1630" s="8" t="s">
        <v>3870</v>
      </c>
    </row>
    <row r="1631">
      <c r="A1631" s="8">
        <v>1880705.0</v>
      </c>
      <c r="B1631" s="8" t="s">
        <v>3871</v>
      </c>
    </row>
    <row r="1632">
      <c r="A1632" s="8">
        <v>6260187.0</v>
      </c>
      <c r="B1632" s="8" t="s">
        <v>3872</v>
      </c>
    </row>
    <row r="1633">
      <c r="A1633" s="8">
        <v>1577077.0</v>
      </c>
      <c r="B1633" s="8" t="s">
        <v>3873</v>
      </c>
    </row>
    <row r="1634">
      <c r="A1634" s="8">
        <v>6797059.0</v>
      </c>
      <c r="B1634" s="8" t="s">
        <v>3874</v>
      </c>
    </row>
    <row r="1635">
      <c r="A1635" s="8">
        <v>1598341.0</v>
      </c>
      <c r="B1635" s="8" t="s">
        <v>3875</v>
      </c>
    </row>
    <row r="1636">
      <c r="A1636" s="8">
        <v>1776002.0</v>
      </c>
      <c r="B1636" s="8" t="s">
        <v>3876</v>
      </c>
    </row>
    <row r="1637">
      <c r="A1637" s="8">
        <v>1778897.0</v>
      </c>
      <c r="B1637" s="8" t="s">
        <v>3877</v>
      </c>
    </row>
    <row r="1638">
      <c r="A1638" s="8">
        <v>6964052.0</v>
      </c>
      <c r="B1638" s="8" t="s">
        <v>3878</v>
      </c>
    </row>
    <row r="1639">
      <c r="A1639" s="8">
        <v>1894609.0</v>
      </c>
      <c r="B1639" s="8" t="s">
        <v>3879</v>
      </c>
    </row>
    <row r="1640">
      <c r="A1640" s="8">
        <v>1896709.0</v>
      </c>
      <c r="B1640" s="8" t="s">
        <v>3880</v>
      </c>
    </row>
    <row r="1641">
      <c r="A1641" s="8">
        <v>6207537.0</v>
      </c>
      <c r="B1641" s="8" t="s">
        <v>3881</v>
      </c>
    </row>
    <row r="1642">
      <c r="A1642" s="8">
        <v>1413058.0</v>
      </c>
      <c r="B1642" s="8" t="s">
        <v>3882</v>
      </c>
    </row>
    <row r="1643">
      <c r="A1643" s="8">
        <v>6175732.0</v>
      </c>
      <c r="B1643" s="8" t="s">
        <v>3883</v>
      </c>
    </row>
    <row r="1644">
      <c r="A1644" s="8">
        <v>1730886.0</v>
      </c>
      <c r="B1644" s="8" t="s">
        <v>3884</v>
      </c>
    </row>
    <row r="1645">
      <c r="A1645" s="8">
        <v>6097961.0</v>
      </c>
      <c r="B1645" s="8" t="s">
        <v>3885</v>
      </c>
    </row>
    <row r="1646">
      <c r="A1646" s="8">
        <v>1587919.0</v>
      </c>
      <c r="B1646" s="8" t="s">
        <v>3886</v>
      </c>
    </row>
    <row r="1647">
      <c r="A1647" s="8">
        <v>1588150.0</v>
      </c>
      <c r="B1647" s="8" t="s">
        <v>3887</v>
      </c>
    </row>
    <row r="1648">
      <c r="A1648" s="8">
        <v>6119395.0</v>
      </c>
      <c r="B1648" s="8" t="s">
        <v>3888</v>
      </c>
    </row>
    <row r="1649">
      <c r="A1649" s="8">
        <v>726249.0</v>
      </c>
      <c r="B1649" s="8" t="s">
        <v>3889</v>
      </c>
    </row>
    <row r="1650">
      <c r="A1650" s="8">
        <v>1884026.0</v>
      </c>
      <c r="B1650" s="8" t="s">
        <v>3890</v>
      </c>
    </row>
    <row r="1651">
      <c r="A1651" s="8">
        <v>1293052.0</v>
      </c>
      <c r="B1651" s="8" t="s">
        <v>3891</v>
      </c>
    </row>
    <row r="1652">
      <c r="A1652" s="8">
        <v>1759663.0</v>
      </c>
      <c r="B1652" s="8" t="s">
        <v>3892</v>
      </c>
    </row>
    <row r="1653">
      <c r="A1653" s="8">
        <v>6233074.0</v>
      </c>
      <c r="B1653" s="8" t="s">
        <v>3893</v>
      </c>
    </row>
    <row r="1654">
      <c r="A1654" s="8">
        <v>850691.0</v>
      </c>
      <c r="B1654" s="8" t="s">
        <v>3894</v>
      </c>
    </row>
    <row r="1655">
      <c r="A1655" s="8">
        <v>1575945.0</v>
      </c>
      <c r="B1655" s="8" t="s">
        <v>3895</v>
      </c>
    </row>
    <row r="1656">
      <c r="A1656" s="8">
        <v>1437011.0</v>
      </c>
      <c r="B1656" s="8" t="s">
        <v>3896</v>
      </c>
    </row>
    <row r="1657">
      <c r="A1657" s="8">
        <v>1361074.0</v>
      </c>
      <c r="B1657" s="8" t="s">
        <v>3897</v>
      </c>
    </row>
    <row r="1658">
      <c r="A1658" s="8">
        <v>1730550.0</v>
      </c>
      <c r="B1658" s="8" t="s">
        <v>3898</v>
      </c>
    </row>
    <row r="1659">
      <c r="A1659" s="8">
        <v>1596624.0</v>
      </c>
      <c r="B1659" s="8" t="s">
        <v>3899</v>
      </c>
    </row>
    <row r="1660">
      <c r="A1660" s="8">
        <v>6746829.0</v>
      </c>
      <c r="B1660" s="8" t="s">
        <v>3900</v>
      </c>
    </row>
    <row r="1661">
      <c r="A1661" s="8">
        <v>971481.0</v>
      </c>
      <c r="B1661" s="8" t="s">
        <v>3901</v>
      </c>
    </row>
    <row r="1662">
      <c r="A1662" s="8">
        <v>1209060.0</v>
      </c>
      <c r="B1662" s="8" t="s">
        <v>3902</v>
      </c>
    </row>
    <row r="1663">
      <c r="A1663" s="8">
        <v>6161995.0</v>
      </c>
      <c r="B1663" s="8" t="s">
        <v>3903</v>
      </c>
    </row>
    <row r="1664">
      <c r="A1664" s="8">
        <v>6032486.0</v>
      </c>
      <c r="B1664" s="8" t="s">
        <v>3904</v>
      </c>
    </row>
    <row r="1665">
      <c r="A1665" s="8">
        <v>1577166.0</v>
      </c>
      <c r="B1665" s="8" t="s">
        <v>3905</v>
      </c>
    </row>
    <row r="1666">
      <c r="A1666" s="8">
        <v>1596543.0</v>
      </c>
      <c r="B1666" s="8" t="s">
        <v>3906</v>
      </c>
    </row>
    <row r="1667">
      <c r="A1667" s="8">
        <v>6715222.0</v>
      </c>
      <c r="B1667" s="8" t="s">
        <v>3907</v>
      </c>
    </row>
    <row r="1668">
      <c r="A1668" s="8">
        <v>6107486.0</v>
      </c>
      <c r="B1668" s="8" t="s">
        <v>3908</v>
      </c>
    </row>
    <row r="1669">
      <c r="A1669" s="8">
        <v>1898159.0</v>
      </c>
      <c r="B1669" s="8" t="s">
        <v>3909</v>
      </c>
    </row>
    <row r="1670">
      <c r="A1670" s="8">
        <v>1597205.0</v>
      </c>
      <c r="B1670" s="8" t="s">
        <v>3910</v>
      </c>
    </row>
    <row r="1671">
      <c r="A1671" s="8">
        <v>1789911.0</v>
      </c>
      <c r="B1671" s="8" t="s">
        <v>3911</v>
      </c>
    </row>
    <row r="1672">
      <c r="A1672" s="8">
        <v>1298003.0</v>
      </c>
      <c r="B1672" s="8" t="s">
        <v>3912</v>
      </c>
    </row>
    <row r="1673">
      <c r="A1673" s="8">
        <v>972134.0</v>
      </c>
      <c r="B1673" s="8" t="s">
        <v>3913</v>
      </c>
    </row>
    <row r="1674">
      <c r="A1674" s="8">
        <v>6903991.0</v>
      </c>
      <c r="B1674" s="8" t="s">
        <v>3914</v>
      </c>
    </row>
    <row r="1675">
      <c r="A1675" s="8">
        <v>1306359.0</v>
      </c>
      <c r="B1675" s="8" t="s">
        <v>3915</v>
      </c>
    </row>
    <row r="1676">
      <c r="A1676" s="8">
        <v>858561.0</v>
      </c>
      <c r="B1676" s="8" t="s">
        <v>3916</v>
      </c>
    </row>
    <row r="1677">
      <c r="A1677" s="8">
        <v>6922473.0</v>
      </c>
      <c r="B1677" s="8" t="s">
        <v>3917</v>
      </c>
    </row>
    <row r="1678">
      <c r="A1678" s="8">
        <v>1376896.0</v>
      </c>
      <c r="B1678" s="8" t="s">
        <v>3918</v>
      </c>
    </row>
    <row r="1679">
      <c r="A1679" s="8">
        <v>1140515.0</v>
      </c>
      <c r="B1679" s="8" t="s">
        <v>3919</v>
      </c>
    </row>
    <row r="1680">
      <c r="A1680" s="8">
        <v>1313517.0</v>
      </c>
      <c r="B1680" s="8" t="s">
        <v>3920</v>
      </c>
    </row>
    <row r="1681">
      <c r="A1681" s="8">
        <v>6117431.0</v>
      </c>
      <c r="B1681" s="8" t="s">
        <v>3921</v>
      </c>
    </row>
    <row r="1682">
      <c r="A1682" s="8">
        <v>1882236.0</v>
      </c>
      <c r="B1682" s="8" t="s">
        <v>3922</v>
      </c>
    </row>
    <row r="1683">
      <c r="A1683" s="8">
        <v>1433903.0</v>
      </c>
      <c r="B1683" s="8" t="s">
        <v>3923</v>
      </c>
    </row>
    <row r="1684">
      <c r="A1684" s="8">
        <v>648795.0</v>
      </c>
      <c r="B1684" s="8" t="s">
        <v>3924</v>
      </c>
    </row>
    <row r="1685">
      <c r="A1685" s="8">
        <v>6198996.0</v>
      </c>
      <c r="B1685" s="8" t="s">
        <v>3925</v>
      </c>
    </row>
    <row r="1686">
      <c r="A1686" s="8">
        <v>1785214.0</v>
      </c>
      <c r="B1686" s="8" t="s">
        <v>3926</v>
      </c>
    </row>
    <row r="1687">
      <c r="A1687" s="8">
        <v>886092.0</v>
      </c>
      <c r="B1687" s="8" t="s">
        <v>3927</v>
      </c>
    </row>
    <row r="1688">
      <c r="A1688" s="8">
        <v>9245928.0</v>
      </c>
      <c r="B1688" s="8" t="s">
        <v>3928</v>
      </c>
    </row>
    <row r="1689">
      <c r="A1689" s="8">
        <v>1733966.0</v>
      </c>
      <c r="B1689" s="8" t="s">
        <v>3929</v>
      </c>
    </row>
    <row r="1690">
      <c r="A1690" s="8">
        <v>6201881.0</v>
      </c>
      <c r="B1690" s="8" t="s">
        <v>3930</v>
      </c>
    </row>
    <row r="1691">
      <c r="A1691" s="8">
        <v>6999018.0</v>
      </c>
      <c r="B1691" s="8" t="s">
        <v>3931</v>
      </c>
    </row>
    <row r="1692">
      <c r="A1692" s="8">
        <v>6220746.0</v>
      </c>
      <c r="B1692" s="8" t="s">
        <v>3932</v>
      </c>
    </row>
    <row r="1693">
      <c r="A1693" s="8">
        <v>6076114.0</v>
      </c>
      <c r="B1693" s="8" t="s">
        <v>3933</v>
      </c>
    </row>
    <row r="1694">
      <c r="A1694" s="8">
        <v>9293728.0</v>
      </c>
      <c r="B1694" s="8" t="s">
        <v>3934</v>
      </c>
    </row>
    <row r="1695">
      <c r="A1695" s="8">
        <v>1862715.0</v>
      </c>
      <c r="B1695" s="8" t="s">
        <v>3935</v>
      </c>
    </row>
    <row r="1696">
      <c r="A1696" s="8">
        <v>1854241.0</v>
      </c>
      <c r="B1696" s="8" t="s">
        <v>3936</v>
      </c>
    </row>
    <row r="1697">
      <c r="A1697" s="8">
        <v>1859421.0</v>
      </c>
      <c r="B1697" s="8" t="s">
        <v>3937</v>
      </c>
    </row>
    <row r="1698">
      <c r="A1698" s="8">
        <v>6022057.0</v>
      </c>
      <c r="B1698" s="8" t="s">
        <v>3938</v>
      </c>
    </row>
    <row r="1699">
      <c r="A1699" s="8">
        <v>6269117.0</v>
      </c>
      <c r="B1699" s="8" t="s">
        <v>3939</v>
      </c>
    </row>
    <row r="1700">
      <c r="A1700" s="8">
        <v>1780271.0</v>
      </c>
      <c r="B1700" s="8" t="s">
        <v>3940</v>
      </c>
    </row>
    <row r="1701">
      <c r="A1701" s="8">
        <v>6153381.0</v>
      </c>
      <c r="B1701" s="8" t="s">
        <v>3941</v>
      </c>
    </row>
    <row r="1702">
      <c r="A1702" s="8">
        <v>1911830.0</v>
      </c>
      <c r="B1702" s="8" t="s">
        <v>3942</v>
      </c>
    </row>
    <row r="1703">
      <c r="A1703" s="8">
        <v>1457489.0</v>
      </c>
      <c r="B1703" s="8" t="s">
        <v>3943</v>
      </c>
    </row>
    <row r="1704">
      <c r="A1704" s="8">
        <v>637483.0</v>
      </c>
      <c r="B1704" s="8" t="s">
        <v>3944</v>
      </c>
    </row>
    <row r="1705">
      <c r="A1705" s="8">
        <v>6619134.0</v>
      </c>
      <c r="B1705" s="8" t="s">
        <v>3945</v>
      </c>
    </row>
    <row r="1706">
      <c r="A1706" s="8">
        <v>1297465.0</v>
      </c>
      <c r="B1706" s="8" t="s">
        <v>3946</v>
      </c>
    </row>
    <row r="1707">
      <c r="A1707" s="8">
        <v>1575996.0</v>
      </c>
      <c r="B1707" s="8" t="s">
        <v>3947</v>
      </c>
    </row>
    <row r="1708">
      <c r="A1708" s="8">
        <v>1768760.0</v>
      </c>
      <c r="B1708" s="8" t="s">
        <v>3948</v>
      </c>
    </row>
    <row r="1709">
      <c r="A1709" s="8">
        <v>6343996.0</v>
      </c>
      <c r="B1709" s="8" t="s">
        <v>3949</v>
      </c>
    </row>
    <row r="1710">
      <c r="A1710" s="8">
        <v>1343564.0</v>
      </c>
      <c r="B1710" s="8" t="s">
        <v>3950</v>
      </c>
    </row>
    <row r="1711">
      <c r="A1711" s="8">
        <v>6441297.0</v>
      </c>
      <c r="B1711" s="8" t="s">
        <v>3951</v>
      </c>
    </row>
    <row r="1712">
      <c r="A1712" s="8">
        <v>6473687.0</v>
      </c>
      <c r="B1712" s="8" t="s">
        <v>3952</v>
      </c>
    </row>
    <row r="1713">
      <c r="A1713" s="8">
        <v>1342762.0</v>
      </c>
      <c r="B1713" s="8" t="s">
        <v>3953</v>
      </c>
    </row>
    <row r="1714">
      <c r="A1714" s="8">
        <v>6051774.0</v>
      </c>
      <c r="B1714" s="8" t="s">
        <v>3954</v>
      </c>
    </row>
    <row r="1715">
      <c r="A1715" s="8">
        <v>1309439.0</v>
      </c>
      <c r="B1715" s="8" t="s">
        <v>3955</v>
      </c>
    </row>
    <row r="1716">
      <c r="A1716" s="8">
        <v>1454439.0</v>
      </c>
      <c r="B1716" s="8" t="s">
        <v>3956</v>
      </c>
    </row>
    <row r="1717">
      <c r="A1717" s="8">
        <v>954004.0</v>
      </c>
      <c r="B1717" s="8" t="s">
        <v>3957</v>
      </c>
    </row>
    <row r="1718">
      <c r="A1718" s="8">
        <v>1773534.0</v>
      </c>
      <c r="B1718" s="8" t="s">
        <v>3958</v>
      </c>
    </row>
    <row r="1719">
      <c r="A1719" s="8">
        <v>1322923.0</v>
      </c>
      <c r="B1719" s="8" t="s">
        <v>3959</v>
      </c>
    </row>
    <row r="1720">
      <c r="A1720" s="8">
        <v>1882490.0</v>
      </c>
      <c r="B1720" s="8" t="s">
        <v>3960</v>
      </c>
    </row>
    <row r="1721">
      <c r="A1721" s="8">
        <v>6383513.0</v>
      </c>
      <c r="B1721" s="8" t="s">
        <v>3961</v>
      </c>
    </row>
    <row r="1722">
      <c r="A1722" s="8">
        <v>1884409.0</v>
      </c>
      <c r="B1722" s="8" t="s">
        <v>3962</v>
      </c>
    </row>
    <row r="1723">
      <c r="A1723" s="8">
        <v>1957562.0</v>
      </c>
      <c r="B1723" s="8" t="s">
        <v>3963</v>
      </c>
    </row>
    <row r="1724">
      <c r="A1724" s="8">
        <v>6071601.0</v>
      </c>
      <c r="B1724" s="8" t="s">
        <v>3964</v>
      </c>
    </row>
    <row r="1725">
      <c r="A1725" s="8">
        <v>1730363.0</v>
      </c>
      <c r="B1725" s="8" t="s">
        <v>3965</v>
      </c>
    </row>
    <row r="1726">
      <c r="A1726" s="8">
        <v>1895591.0</v>
      </c>
      <c r="B1726" s="8" t="s">
        <v>3965</v>
      </c>
    </row>
    <row r="1727">
      <c r="A1727" s="8">
        <v>6837395.0</v>
      </c>
      <c r="B1727" s="8" t="s">
        <v>3966</v>
      </c>
    </row>
    <row r="1728">
      <c r="A1728" s="8">
        <v>767557.0</v>
      </c>
      <c r="B1728" s="8" t="s">
        <v>3967</v>
      </c>
    </row>
    <row r="1729">
      <c r="A1729" s="8">
        <v>1422618.0</v>
      </c>
      <c r="B1729" s="8" t="s">
        <v>3968</v>
      </c>
    </row>
    <row r="1730">
      <c r="A1730" s="8">
        <v>1132601.0</v>
      </c>
      <c r="B1730" s="8" t="s">
        <v>3969</v>
      </c>
    </row>
    <row r="1731">
      <c r="A1731" s="8">
        <v>1789538.0</v>
      </c>
      <c r="B1731" s="8" t="s">
        <v>3970</v>
      </c>
    </row>
    <row r="1732">
      <c r="A1732" s="8">
        <v>6244581.0</v>
      </c>
      <c r="B1732" s="8" t="s">
        <v>3971</v>
      </c>
    </row>
    <row r="1733">
      <c r="A1733" s="8">
        <v>6285031.0</v>
      </c>
      <c r="B1733" s="8" t="s">
        <v>3972</v>
      </c>
    </row>
    <row r="1734">
      <c r="A1734" s="8">
        <v>6218920.0</v>
      </c>
      <c r="B1734" s="8" t="s">
        <v>3973</v>
      </c>
    </row>
    <row r="1735">
      <c r="A1735" s="8">
        <v>1597116.0</v>
      </c>
      <c r="B1735" s="8" t="s">
        <v>3974</v>
      </c>
    </row>
    <row r="1736">
      <c r="A1736" s="8">
        <v>1850059.0</v>
      </c>
      <c r="B1736" s="8" t="s">
        <v>3975</v>
      </c>
    </row>
    <row r="1737">
      <c r="A1737" s="8">
        <v>6895174.0</v>
      </c>
      <c r="B1737" s="8" t="s">
        <v>3976</v>
      </c>
    </row>
    <row r="1738">
      <c r="A1738" s="8">
        <v>1847902.0</v>
      </c>
      <c r="B1738" s="8" t="s">
        <v>3977</v>
      </c>
    </row>
    <row r="1739">
      <c r="A1739" s="8">
        <v>1729870.0</v>
      </c>
      <c r="B1739" s="8" t="s">
        <v>3978</v>
      </c>
    </row>
    <row r="1740">
      <c r="A1740" s="8">
        <v>6165818.0</v>
      </c>
      <c r="B1740" s="8" t="s">
        <v>3979</v>
      </c>
    </row>
    <row r="1741">
      <c r="A1741" s="8">
        <v>1909371.0</v>
      </c>
      <c r="B1741" s="8" t="s">
        <v>3980</v>
      </c>
    </row>
    <row r="1742">
      <c r="A1742" s="8">
        <v>1897721.0</v>
      </c>
      <c r="B1742" s="8" t="s">
        <v>3981</v>
      </c>
    </row>
    <row r="1743">
      <c r="A1743" s="8">
        <v>1785974.0</v>
      </c>
      <c r="B1743" s="8" t="s">
        <v>3982</v>
      </c>
    </row>
    <row r="1744">
      <c r="A1744" s="8">
        <v>6206956.0</v>
      </c>
      <c r="B1744" s="8" t="s">
        <v>3983</v>
      </c>
    </row>
    <row r="1745">
      <c r="A1745" s="8">
        <v>1937901.0</v>
      </c>
      <c r="B1745" s="8" t="s">
        <v>3984</v>
      </c>
    </row>
    <row r="1746">
      <c r="A1746" s="8">
        <v>6424635.0</v>
      </c>
      <c r="B1746" s="8" t="s">
        <v>3985</v>
      </c>
    </row>
    <row r="1747">
      <c r="A1747" s="8">
        <v>1196693.0</v>
      </c>
      <c r="B1747" s="8" t="s">
        <v>3986</v>
      </c>
    </row>
    <row r="1748">
      <c r="A1748" s="8">
        <v>1756443.0</v>
      </c>
      <c r="B1748" s="8" t="s">
        <v>3987</v>
      </c>
    </row>
    <row r="1749">
      <c r="A1749" s="8">
        <v>1886541.0</v>
      </c>
      <c r="B1749" s="8" t="s">
        <v>3988</v>
      </c>
    </row>
    <row r="1750">
      <c r="A1750" s="8">
        <v>6189032.0</v>
      </c>
      <c r="B1750" s="8" t="s">
        <v>3989</v>
      </c>
    </row>
    <row r="1751">
      <c r="A1751" s="8">
        <v>6341276.0</v>
      </c>
      <c r="B1751" s="8" t="s">
        <v>3990</v>
      </c>
    </row>
    <row r="1752">
      <c r="A1752" s="8">
        <v>1856383.0</v>
      </c>
      <c r="B1752" s="8" t="s">
        <v>3991</v>
      </c>
    </row>
    <row r="1753">
      <c r="A1753" s="8">
        <v>1784340.0</v>
      </c>
      <c r="B1753" s="8" t="s">
        <v>3992</v>
      </c>
    </row>
    <row r="1754">
      <c r="A1754" s="8">
        <v>1855051.0</v>
      </c>
      <c r="B1754" s="8" t="s">
        <v>3993</v>
      </c>
    </row>
    <row r="1755">
      <c r="A1755" s="8">
        <v>6209629.0</v>
      </c>
      <c r="B1755" s="8" t="s">
        <v>3994</v>
      </c>
    </row>
    <row r="1756">
      <c r="A1756" s="8">
        <v>1429612.0</v>
      </c>
      <c r="B1756" s="8" t="s">
        <v>3995</v>
      </c>
    </row>
    <row r="1757">
      <c r="A1757" s="8">
        <v>6088627.0</v>
      </c>
      <c r="B1757" s="8" t="s">
        <v>3996</v>
      </c>
    </row>
    <row r="1758">
      <c r="A1758" s="8">
        <v>1888986.0</v>
      </c>
      <c r="B1758" s="8" t="s">
        <v>3997</v>
      </c>
    </row>
    <row r="1759">
      <c r="A1759" s="8">
        <v>6231233.0</v>
      </c>
      <c r="B1759" s="8" t="s">
        <v>3998</v>
      </c>
    </row>
    <row r="1760">
      <c r="A1760" s="8">
        <v>6877478.0</v>
      </c>
      <c r="B1760" s="8" t="s">
        <v>3999</v>
      </c>
    </row>
    <row r="1761">
      <c r="A1761" s="8">
        <v>1857088.0</v>
      </c>
      <c r="B1761" s="8" t="s">
        <v>4000</v>
      </c>
    </row>
    <row r="1762">
      <c r="A1762" s="8">
        <v>1189590.0</v>
      </c>
      <c r="B1762" s="8" t="s">
        <v>4001</v>
      </c>
    </row>
    <row r="1763">
      <c r="A1763" s="8">
        <v>1656155.0</v>
      </c>
      <c r="B1763" s="8" t="s">
        <v>4002</v>
      </c>
    </row>
    <row r="1764">
      <c r="A1764" s="8">
        <v>6272355.0</v>
      </c>
      <c r="B1764" s="8" t="s">
        <v>4003</v>
      </c>
    </row>
    <row r="1765">
      <c r="A1765" s="8">
        <v>6600212.0</v>
      </c>
      <c r="B1765" s="8" t="s">
        <v>4004</v>
      </c>
    </row>
    <row r="1766">
      <c r="A1766" s="8">
        <v>6673325.0</v>
      </c>
      <c r="B1766" s="8" t="s">
        <v>4005</v>
      </c>
    </row>
    <row r="1767">
      <c r="A1767" s="8">
        <v>6255213.0</v>
      </c>
      <c r="B1767" s="8" t="s">
        <v>4006</v>
      </c>
    </row>
    <row r="1768">
      <c r="A1768" s="8">
        <v>1945637.0</v>
      </c>
      <c r="B1768" s="8" t="s">
        <v>4007</v>
      </c>
    </row>
    <row r="1769">
      <c r="A1769" s="8">
        <v>851655.0</v>
      </c>
      <c r="B1769" s="8" t="s">
        <v>4008</v>
      </c>
    </row>
    <row r="1770">
      <c r="A1770" s="8">
        <v>6071627.0</v>
      </c>
      <c r="B1770" s="8" t="s">
        <v>4009</v>
      </c>
    </row>
    <row r="1771">
      <c r="A1771" s="8">
        <v>1732234.0</v>
      </c>
      <c r="B1771" s="8" t="s">
        <v>4010</v>
      </c>
    </row>
    <row r="1772">
      <c r="A1772" s="8">
        <v>6264697.0</v>
      </c>
      <c r="B1772" s="8" t="s">
        <v>4011</v>
      </c>
    </row>
    <row r="1773">
      <c r="A1773" s="8">
        <v>1723472.0</v>
      </c>
      <c r="B1773" s="8" t="s">
        <v>4012</v>
      </c>
    </row>
    <row r="1774">
      <c r="A1774" s="8">
        <v>1726579.0</v>
      </c>
      <c r="B1774" s="8" t="s">
        <v>4013</v>
      </c>
    </row>
    <row r="1775">
      <c r="A1775" s="8">
        <v>1778951.0</v>
      </c>
      <c r="B1775" s="8" t="s">
        <v>4013</v>
      </c>
    </row>
    <row r="1776">
      <c r="A1776" s="8">
        <v>1777513.0</v>
      </c>
      <c r="B1776" s="8" t="s">
        <v>4014</v>
      </c>
    </row>
    <row r="1777">
      <c r="A1777" s="8">
        <v>1728466.0</v>
      </c>
      <c r="B1777" s="8" t="s">
        <v>4015</v>
      </c>
    </row>
    <row r="1778">
      <c r="A1778" s="8">
        <v>6254748.0</v>
      </c>
      <c r="B1778" s="8" t="s">
        <v>4016</v>
      </c>
    </row>
    <row r="1779">
      <c r="A1779" s="8">
        <v>1734474.0</v>
      </c>
      <c r="B1779" s="8" t="s">
        <v>4017</v>
      </c>
    </row>
    <row r="1780">
      <c r="A1780" s="8">
        <v>6401961.0</v>
      </c>
      <c r="B1780" s="8" t="s">
        <v>4018</v>
      </c>
    </row>
    <row r="1781">
      <c r="A1781" s="8">
        <v>1464388.0</v>
      </c>
      <c r="B1781" s="8" t="s">
        <v>4019</v>
      </c>
    </row>
    <row r="1782">
      <c r="A1782" s="8">
        <v>1894048.0</v>
      </c>
      <c r="B1782" s="8" t="s">
        <v>4020</v>
      </c>
    </row>
    <row r="1783">
      <c r="A1783" s="8">
        <v>6407064.0</v>
      </c>
      <c r="B1783" s="8" t="s">
        <v>4021</v>
      </c>
    </row>
    <row r="1784">
      <c r="A1784" s="8">
        <v>6273394.0</v>
      </c>
      <c r="B1784" s="8" t="s">
        <v>4022</v>
      </c>
    </row>
    <row r="1785">
      <c r="A1785" s="8">
        <v>1854470.0</v>
      </c>
      <c r="B1785" s="8" t="s">
        <v>4023</v>
      </c>
    </row>
    <row r="1786">
      <c r="A1786" s="8">
        <v>1786008.0</v>
      </c>
      <c r="B1786" s="8" t="s">
        <v>4024</v>
      </c>
    </row>
    <row r="1787">
      <c r="A1787" s="8">
        <v>6222595.0</v>
      </c>
      <c r="B1787" s="8" t="s">
        <v>4025</v>
      </c>
    </row>
    <row r="1788">
      <c r="A1788" s="8">
        <v>6952691.0</v>
      </c>
      <c r="B1788" s="8" t="s">
        <v>4026</v>
      </c>
    </row>
    <row r="1789">
      <c r="A1789" s="8">
        <v>1638009.0</v>
      </c>
      <c r="B1789" s="8" t="s">
        <v>4027</v>
      </c>
    </row>
    <row r="1790">
      <c r="A1790" s="8">
        <v>6936032.0</v>
      </c>
      <c r="B1790" s="8" t="s">
        <v>4028</v>
      </c>
    </row>
    <row r="1791">
      <c r="A1791" s="8">
        <v>1850695.0</v>
      </c>
      <c r="B1791" s="8" t="s">
        <v>4029</v>
      </c>
    </row>
    <row r="1792">
      <c r="A1792" s="8">
        <v>6096271.0</v>
      </c>
      <c r="B1792" s="8" t="s">
        <v>4030</v>
      </c>
    </row>
    <row r="1793">
      <c r="A1793" s="8">
        <v>6173055.0</v>
      </c>
      <c r="B1793" s="8" t="s">
        <v>4031</v>
      </c>
    </row>
    <row r="1794">
      <c r="A1794" s="8">
        <v>1794094.0</v>
      </c>
      <c r="B1794" s="8" t="s">
        <v>4032</v>
      </c>
    </row>
    <row r="1795">
      <c r="A1795" s="8">
        <v>749435.0</v>
      </c>
      <c r="B1795" s="8" t="s">
        <v>4033</v>
      </c>
    </row>
    <row r="1796">
      <c r="A1796" s="8">
        <v>1786377.0</v>
      </c>
      <c r="B1796" s="8" t="s">
        <v>4034</v>
      </c>
    </row>
    <row r="1797">
      <c r="A1797" s="8">
        <v>1795571.0</v>
      </c>
      <c r="B1797" s="8" t="s">
        <v>4035</v>
      </c>
    </row>
    <row r="1798">
      <c r="A1798" s="8">
        <v>6229395.0</v>
      </c>
      <c r="B1798" s="8" t="s">
        <v>4036</v>
      </c>
    </row>
    <row r="1799">
      <c r="A1799" s="8">
        <v>6422501.0</v>
      </c>
      <c r="B1799" s="8" t="s">
        <v>4037</v>
      </c>
    </row>
    <row r="1800">
      <c r="A1800" s="8">
        <v>1767429.0</v>
      </c>
      <c r="B1800" s="8" t="s">
        <v>4038</v>
      </c>
    </row>
    <row r="1801">
      <c r="A1801" s="8">
        <v>1587676.0</v>
      </c>
      <c r="B1801" s="8" t="s">
        <v>4039</v>
      </c>
    </row>
    <row r="1802">
      <c r="A1802" s="8">
        <v>1754858.0</v>
      </c>
      <c r="B1802" s="8" t="s">
        <v>4040</v>
      </c>
    </row>
    <row r="1803">
      <c r="A1803" s="8">
        <v>6893554.0</v>
      </c>
      <c r="B1803" s="8" t="s">
        <v>4041</v>
      </c>
    </row>
    <row r="1804">
      <c r="A1804" s="8">
        <v>1597647.0</v>
      </c>
      <c r="B1804" s="8" t="s">
        <v>4042</v>
      </c>
    </row>
    <row r="1805">
      <c r="A1805" s="8">
        <v>945650.0</v>
      </c>
      <c r="B1805" s="8" t="s">
        <v>4043</v>
      </c>
    </row>
    <row r="1806">
      <c r="A1806" s="8">
        <v>1726609.0</v>
      </c>
      <c r="B1806" s="8" t="s">
        <v>4044</v>
      </c>
    </row>
    <row r="1807">
      <c r="A1807" s="8">
        <v>1872184.0</v>
      </c>
      <c r="B1807" s="8" t="s">
        <v>4045</v>
      </c>
    </row>
    <row r="1808">
      <c r="A1808" s="8">
        <v>6274234.0</v>
      </c>
      <c r="B1808" s="8" t="s">
        <v>4046</v>
      </c>
    </row>
    <row r="1809">
      <c r="A1809" s="8">
        <v>6217231.0</v>
      </c>
      <c r="B1809" s="8" t="s">
        <v>4047</v>
      </c>
    </row>
    <row r="1810">
      <c r="A1810" s="8">
        <v>6476791.0</v>
      </c>
      <c r="B1810" s="8" t="s">
        <v>4048</v>
      </c>
    </row>
    <row r="1811">
      <c r="A1811" s="8">
        <v>6257313.0</v>
      </c>
      <c r="B1811" s="8" t="s">
        <v>4049</v>
      </c>
    </row>
    <row r="1812">
      <c r="A1812" s="8">
        <v>1800132.0</v>
      </c>
      <c r="B1812" s="8" t="s">
        <v>4050</v>
      </c>
    </row>
    <row r="1813">
      <c r="A1813" s="8">
        <v>1294865.0</v>
      </c>
      <c r="B1813" s="8" t="s">
        <v>4051</v>
      </c>
    </row>
    <row r="1814">
      <c r="A1814" s="8">
        <v>1782177.0</v>
      </c>
      <c r="B1814" s="8" t="s">
        <v>4052</v>
      </c>
    </row>
    <row r="1815">
      <c r="A1815" s="8">
        <v>1309315.0</v>
      </c>
      <c r="B1815" s="8" t="s">
        <v>4053</v>
      </c>
    </row>
    <row r="1816">
      <c r="A1816" s="8">
        <v>894061.0</v>
      </c>
      <c r="B1816" s="8" t="s">
        <v>4054</v>
      </c>
    </row>
    <row r="1817">
      <c r="A1817" s="8">
        <v>1587994.0</v>
      </c>
      <c r="B1817" s="8" t="s">
        <v>4055</v>
      </c>
    </row>
    <row r="1818">
      <c r="A1818" s="8">
        <v>1091450.0</v>
      </c>
      <c r="B1818" s="8" t="s">
        <v>4056</v>
      </c>
    </row>
    <row r="1819">
      <c r="A1819" s="8">
        <v>1706578.0</v>
      </c>
      <c r="B1819" s="8" t="s">
        <v>4057</v>
      </c>
    </row>
    <row r="1820">
      <c r="A1820" s="8">
        <v>1884778.0</v>
      </c>
      <c r="B1820" s="8" t="s">
        <v>4058</v>
      </c>
    </row>
    <row r="1821">
      <c r="A1821" s="8">
        <v>912107.0</v>
      </c>
      <c r="B1821" s="8" t="s">
        <v>4059</v>
      </c>
    </row>
    <row r="1822">
      <c r="A1822" s="8">
        <v>1790293.0</v>
      </c>
      <c r="B1822" s="8" t="s">
        <v>4060</v>
      </c>
    </row>
    <row r="1823">
      <c r="A1823" s="8">
        <v>1856731.0</v>
      </c>
      <c r="B1823" s="8" t="s">
        <v>4061</v>
      </c>
    </row>
    <row r="1824">
      <c r="A1824" s="8">
        <v>1881680.0</v>
      </c>
      <c r="B1824" s="8" t="s">
        <v>4061</v>
      </c>
    </row>
    <row r="1825">
      <c r="A1825" s="8">
        <v>1787560.0</v>
      </c>
      <c r="B1825" s="8" t="s">
        <v>4062</v>
      </c>
    </row>
    <row r="1826">
      <c r="A1826" s="8">
        <v>1779516.0</v>
      </c>
      <c r="B1826" s="8" t="s">
        <v>4063</v>
      </c>
    </row>
    <row r="1827">
      <c r="A1827" s="8">
        <v>1789414.0</v>
      </c>
      <c r="B1827" s="8" t="s">
        <v>4064</v>
      </c>
    </row>
    <row r="1828">
      <c r="A1828" s="8">
        <v>1571761.0</v>
      </c>
      <c r="B1828" s="8" t="s">
        <v>4065</v>
      </c>
    </row>
    <row r="1829">
      <c r="A1829" s="8">
        <v>1733796.0</v>
      </c>
      <c r="B1829" s="8" t="s">
        <v>4065</v>
      </c>
    </row>
    <row r="1830">
      <c r="A1830" s="8">
        <v>6203507.0</v>
      </c>
      <c r="B1830" s="8" t="s">
        <v>4066</v>
      </c>
    </row>
    <row r="1831">
      <c r="A1831" s="8">
        <v>1788779.0</v>
      </c>
      <c r="B1831" s="8" t="s">
        <v>4067</v>
      </c>
    </row>
    <row r="1832">
      <c r="A1832" s="8">
        <v>1884638.0</v>
      </c>
      <c r="B1832" s="8" t="s">
        <v>4067</v>
      </c>
    </row>
    <row r="1833">
      <c r="A1833" s="8">
        <v>1862243.0</v>
      </c>
      <c r="B1833" s="8" t="s">
        <v>4068</v>
      </c>
    </row>
    <row r="1834">
      <c r="A1834" s="8">
        <v>891541.0</v>
      </c>
      <c r="B1834" s="8" t="s">
        <v>4069</v>
      </c>
    </row>
    <row r="1835">
      <c r="A1835" s="8">
        <v>1723481.0</v>
      </c>
      <c r="B1835" s="8" t="s">
        <v>4070</v>
      </c>
    </row>
    <row r="1836">
      <c r="A1836" s="8">
        <v>1570421.0</v>
      </c>
      <c r="B1836" s="8" t="s">
        <v>4071</v>
      </c>
    </row>
    <row r="1837">
      <c r="A1837" s="8">
        <v>873896.0</v>
      </c>
      <c r="B1837" s="8" t="s">
        <v>4072</v>
      </c>
    </row>
    <row r="1838">
      <c r="A1838" s="8">
        <v>1800655.0</v>
      </c>
      <c r="B1838" s="8" t="s">
        <v>4073</v>
      </c>
    </row>
    <row r="1839">
      <c r="A1839" s="8">
        <v>6192424.0</v>
      </c>
      <c r="B1839" s="8" t="s">
        <v>4074</v>
      </c>
    </row>
    <row r="1840">
      <c r="A1840" s="8">
        <v>1796097.0</v>
      </c>
      <c r="B1840" s="8" t="s">
        <v>4075</v>
      </c>
    </row>
    <row r="1841">
      <c r="A1841" s="8">
        <v>1755439.0</v>
      </c>
      <c r="B1841" s="8" t="s">
        <v>4076</v>
      </c>
    </row>
    <row r="1842">
      <c r="A1842" s="8">
        <v>1755421.0</v>
      </c>
      <c r="B1842" s="8" t="s">
        <v>4077</v>
      </c>
    </row>
    <row r="1843">
      <c r="A1843" s="8">
        <v>1862065.0</v>
      </c>
      <c r="B1843" s="8" t="s">
        <v>4077</v>
      </c>
    </row>
    <row r="1844">
      <c r="A1844" s="8">
        <v>1570633.0</v>
      </c>
      <c r="B1844" s="8" t="s">
        <v>4078</v>
      </c>
    </row>
    <row r="1845">
      <c r="A1845" s="8">
        <v>6121055.0</v>
      </c>
      <c r="B1845" s="8" t="s">
        <v>4079</v>
      </c>
    </row>
    <row r="1846">
      <c r="A1846" s="8">
        <v>6355757.0</v>
      </c>
      <c r="B1846" s="8" t="s">
        <v>4080</v>
      </c>
    </row>
    <row r="1847">
      <c r="A1847" s="8">
        <v>1724151.0</v>
      </c>
      <c r="B1847" s="8" t="s">
        <v>4081</v>
      </c>
    </row>
    <row r="1848">
      <c r="A1848" s="8">
        <v>1786628.0</v>
      </c>
      <c r="B1848" s="8" t="s">
        <v>4081</v>
      </c>
    </row>
    <row r="1849">
      <c r="A1849" s="8">
        <v>1894129.0</v>
      </c>
      <c r="B1849" s="8" t="s">
        <v>4082</v>
      </c>
    </row>
    <row r="1850">
      <c r="A1850" s="8">
        <v>6183697.0</v>
      </c>
      <c r="B1850" s="8" t="s">
        <v>4083</v>
      </c>
    </row>
    <row r="1851">
      <c r="A1851" s="8">
        <v>1885804.0</v>
      </c>
      <c r="B1851" s="8" t="s">
        <v>4084</v>
      </c>
    </row>
    <row r="1852">
      <c r="A1852" s="8">
        <v>1588184.0</v>
      </c>
      <c r="B1852" s="8" t="s">
        <v>4085</v>
      </c>
    </row>
    <row r="1853">
      <c r="A1853" s="8">
        <v>1881167.0</v>
      </c>
      <c r="B1853" s="8" t="s">
        <v>4086</v>
      </c>
    </row>
    <row r="1854">
      <c r="A1854" s="8">
        <v>6203680.0</v>
      </c>
      <c r="B1854" s="8" t="s">
        <v>4087</v>
      </c>
    </row>
    <row r="1855">
      <c r="A1855" s="8">
        <v>1898426.0</v>
      </c>
      <c r="B1855" s="8" t="s">
        <v>4088</v>
      </c>
    </row>
    <row r="1856">
      <c r="A1856" s="8">
        <v>1828894.0</v>
      </c>
      <c r="B1856" s="8" t="s">
        <v>4089</v>
      </c>
    </row>
    <row r="1857">
      <c r="A1857" s="8">
        <v>1798570.0</v>
      </c>
      <c r="B1857" s="8" t="s">
        <v>4090</v>
      </c>
    </row>
    <row r="1858">
      <c r="A1858" s="8">
        <v>1856651.0</v>
      </c>
      <c r="B1858" s="8" t="s">
        <v>4090</v>
      </c>
    </row>
    <row r="1859">
      <c r="A1859" s="8">
        <v>1881701.0</v>
      </c>
      <c r="B1859" s="8" t="s">
        <v>4091</v>
      </c>
    </row>
    <row r="1860">
      <c r="A1860" s="8">
        <v>1890174.0</v>
      </c>
      <c r="B1860" s="8" t="s">
        <v>4092</v>
      </c>
    </row>
    <row r="1861">
      <c r="A1861" s="8">
        <v>1574388.0</v>
      </c>
      <c r="B1861" s="8" t="s">
        <v>4093</v>
      </c>
    </row>
    <row r="1862">
      <c r="A1862" s="8">
        <v>1793241.0</v>
      </c>
      <c r="B1862" s="8" t="s">
        <v>4094</v>
      </c>
    </row>
    <row r="1863">
      <c r="A1863" s="8">
        <v>6599826.0</v>
      </c>
      <c r="B1863" s="8" t="s">
        <v>4095</v>
      </c>
    </row>
    <row r="1864">
      <c r="A1864" s="8">
        <v>1913883.0</v>
      </c>
      <c r="B1864" s="8" t="s">
        <v>4096</v>
      </c>
    </row>
    <row r="1865">
      <c r="A1865" s="8">
        <v>6190685.0</v>
      </c>
      <c r="B1865" s="8" t="s">
        <v>4097</v>
      </c>
    </row>
    <row r="1866">
      <c r="A1866" s="8">
        <v>6190693.0</v>
      </c>
      <c r="B1866" s="8" t="s">
        <v>4098</v>
      </c>
    </row>
    <row r="1867">
      <c r="A1867" s="8">
        <v>1889508.0</v>
      </c>
      <c r="B1867" s="8" t="s">
        <v>4099</v>
      </c>
    </row>
    <row r="1868">
      <c r="A1868" s="8">
        <v>1882864.0</v>
      </c>
      <c r="B1868" s="8" t="s">
        <v>4100</v>
      </c>
    </row>
    <row r="1869">
      <c r="A1869" s="8">
        <v>6190707.0</v>
      </c>
      <c r="B1869" s="8" t="s">
        <v>4101</v>
      </c>
    </row>
    <row r="1870">
      <c r="A1870" s="8">
        <v>6910351.0</v>
      </c>
      <c r="B1870" s="8" t="s">
        <v>4102</v>
      </c>
    </row>
    <row r="1871">
      <c r="A1871" s="8">
        <v>1728792.0</v>
      </c>
      <c r="B1871" s="8" t="s">
        <v>4103</v>
      </c>
    </row>
    <row r="1872">
      <c r="A1872" s="8">
        <v>1857771.0</v>
      </c>
      <c r="B1872" s="8" t="s">
        <v>4104</v>
      </c>
    </row>
    <row r="1873">
      <c r="A1873" s="8">
        <v>1767984.0</v>
      </c>
      <c r="B1873" s="8" t="s">
        <v>4105</v>
      </c>
    </row>
    <row r="1874">
      <c r="A1874" s="8">
        <v>1726919.0</v>
      </c>
      <c r="B1874" s="8" t="s">
        <v>4106</v>
      </c>
    </row>
    <row r="1875">
      <c r="A1875" s="8">
        <v>6454364.0</v>
      </c>
      <c r="B1875" s="8" t="s">
        <v>4107</v>
      </c>
    </row>
    <row r="1876">
      <c r="A1876" s="8">
        <v>1912194.0</v>
      </c>
      <c r="B1876" s="8" t="s">
        <v>4108</v>
      </c>
    </row>
    <row r="1877">
      <c r="A1877" s="8">
        <v>1898507.0</v>
      </c>
      <c r="B1877" s="8" t="s">
        <v>4109</v>
      </c>
    </row>
    <row r="1878">
      <c r="A1878" s="8">
        <v>6422381.0</v>
      </c>
      <c r="B1878" s="8" t="s">
        <v>4110</v>
      </c>
    </row>
    <row r="1879">
      <c r="A1879" s="8">
        <v>1430637.0</v>
      </c>
      <c r="B1879" s="8" t="s">
        <v>4111</v>
      </c>
    </row>
    <row r="1880">
      <c r="A1880" s="8">
        <v>1776444.0</v>
      </c>
      <c r="B1880" s="8" t="s">
        <v>4112</v>
      </c>
    </row>
    <row r="1881">
      <c r="A1881" s="8">
        <v>1858726.0</v>
      </c>
      <c r="B1881" s="8" t="s">
        <v>4112</v>
      </c>
    </row>
    <row r="1882">
      <c r="A1882" s="8">
        <v>1352911.0</v>
      </c>
      <c r="B1882" s="8" t="s">
        <v>4113</v>
      </c>
    </row>
    <row r="1883">
      <c r="A1883" s="8">
        <v>1637126.0</v>
      </c>
      <c r="B1883" s="8" t="s">
        <v>4114</v>
      </c>
    </row>
    <row r="1884">
      <c r="A1884" s="8">
        <v>1729837.0</v>
      </c>
      <c r="B1884" s="8" t="s">
        <v>4114</v>
      </c>
    </row>
    <row r="1885">
      <c r="A1885" s="8">
        <v>1576101.0</v>
      </c>
      <c r="B1885" s="8" t="s">
        <v>4115</v>
      </c>
    </row>
    <row r="1886">
      <c r="A1886" s="8">
        <v>6190758.0</v>
      </c>
      <c r="B1886" s="8" t="s">
        <v>4116</v>
      </c>
    </row>
    <row r="1887">
      <c r="A1887" s="8">
        <v>1231031.0</v>
      </c>
      <c r="B1887" s="8" t="s">
        <v>4117</v>
      </c>
    </row>
    <row r="1888">
      <c r="A1888" s="8">
        <v>6048617.0</v>
      </c>
      <c r="B1888" s="8" t="s">
        <v>4118</v>
      </c>
    </row>
    <row r="1889">
      <c r="A1889" s="8">
        <v>6149782.0</v>
      </c>
      <c r="B1889" s="8" t="s">
        <v>4119</v>
      </c>
    </row>
    <row r="1890">
      <c r="A1890" s="8">
        <v>6223711.0</v>
      </c>
      <c r="B1890" s="8" t="s">
        <v>4120</v>
      </c>
    </row>
    <row r="1891">
      <c r="A1891" s="8">
        <v>6206816.0</v>
      </c>
      <c r="B1891" s="8" t="s">
        <v>4121</v>
      </c>
    </row>
    <row r="1892">
      <c r="A1892" s="8">
        <v>6931189.0</v>
      </c>
      <c r="B1892" s="8" t="s">
        <v>4122</v>
      </c>
    </row>
    <row r="1893">
      <c r="A1893" s="8">
        <v>1781499.0</v>
      </c>
      <c r="B1893" s="8" t="s">
        <v>4123</v>
      </c>
    </row>
    <row r="1894">
      <c r="A1894" s="8">
        <v>6683223.0</v>
      </c>
      <c r="B1894" s="8" t="s">
        <v>4124</v>
      </c>
    </row>
    <row r="1895">
      <c r="A1895" s="8">
        <v>6053025.0</v>
      </c>
      <c r="B1895" s="8" t="s">
        <v>4125</v>
      </c>
    </row>
    <row r="1896">
      <c r="A1896" s="8">
        <v>6246737.0</v>
      </c>
      <c r="B1896" s="8" t="s">
        <v>4126</v>
      </c>
    </row>
    <row r="1897">
      <c r="A1897" s="8">
        <v>6142923.0</v>
      </c>
      <c r="B1897" s="8" t="s">
        <v>4127</v>
      </c>
    </row>
    <row r="1898">
      <c r="A1898" s="8">
        <v>6385648.0</v>
      </c>
      <c r="B1898" s="8" t="s">
        <v>4128</v>
      </c>
    </row>
    <row r="1899">
      <c r="A1899" s="8">
        <v>1736035.0</v>
      </c>
      <c r="B1899" s="8" t="s">
        <v>4129</v>
      </c>
    </row>
    <row r="1900">
      <c r="A1900" s="8">
        <v>6414524.0</v>
      </c>
      <c r="B1900" s="8" t="s">
        <v>4130</v>
      </c>
    </row>
    <row r="1901">
      <c r="A1901" s="8">
        <v>6266452.0</v>
      </c>
      <c r="B1901" s="8" t="s">
        <v>4131</v>
      </c>
    </row>
    <row r="1902">
      <c r="A1902" s="8">
        <v>6018360.0</v>
      </c>
      <c r="B1902" s="8" t="s">
        <v>4132</v>
      </c>
    </row>
    <row r="1903">
      <c r="A1903" s="8">
        <v>6722717.0</v>
      </c>
      <c r="B1903" s="8" t="s">
        <v>4133</v>
      </c>
    </row>
    <row r="1904">
      <c r="A1904" s="8">
        <v>1707892.0</v>
      </c>
      <c r="B1904" s="8" t="s">
        <v>4134</v>
      </c>
    </row>
    <row r="1905">
      <c r="A1905" s="8">
        <v>1960024.0</v>
      </c>
      <c r="B1905" s="8" t="s">
        <v>4135</v>
      </c>
    </row>
    <row r="1906">
      <c r="A1906" s="8">
        <v>6103057.0</v>
      </c>
      <c r="B1906" s="8" t="s">
        <v>4136</v>
      </c>
    </row>
    <row r="1907">
      <c r="A1907" s="8">
        <v>1730223.0</v>
      </c>
      <c r="B1907" s="8" t="s">
        <v>4137</v>
      </c>
    </row>
    <row r="1908">
      <c r="A1908" s="8">
        <v>6701582.0</v>
      </c>
      <c r="B1908" s="8" t="s">
        <v>4138</v>
      </c>
    </row>
    <row r="1909">
      <c r="A1909" s="8">
        <v>6998968.0</v>
      </c>
      <c r="B1909" s="8" t="s">
        <v>4139</v>
      </c>
    </row>
    <row r="1910">
      <c r="A1910" s="8">
        <v>6448933.0</v>
      </c>
      <c r="B1910" s="8" t="s">
        <v>4140</v>
      </c>
    </row>
    <row r="1911">
      <c r="A1911" s="8">
        <v>6267246.0</v>
      </c>
      <c r="B1911" s="8" t="s">
        <v>4141</v>
      </c>
    </row>
    <row r="1912">
      <c r="A1912" s="8">
        <v>1438115.0</v>
      </c>
      <c r="B1912" s="8" t="s">
        <v>4142</v>
      </c>
    </row>
    <row r="1913">
      <c r="A1913" s="8">
        <v>862070.0</v>
      </c>
      <c r="B1913" s="8" t="s">
        <v>4143</v>
      </c>
    </row>
    <row r="1914">
      <c r="A1914" s="8">
        <v>1289047.0</v>
      </c>
      <c r="B1914" s="8" t="s">
        <v>4144</v>
      </c>
    </row>
    <row r="1915">
      <c r="A1915" s="8">
        <v>1850199.0</v>
      </c>
      <c r="B1915" s="8" t="s">
        <v>4145</v>
      </c>
    </row>
    <row r="1916">
      <c r="A1916" s="8">
        <v>6266215.0</v>
      </c>
      <c r="B1916" s="8" t="s">
        <v>4146</v>
      </c>
    </row>
    <row r="1917">
      <c r="A1917" s="8">
        <v>1729632.0</v>
      </c>
      <c r="B1917" s="8" t="s">
        <v>4147</v>
      </c>
    </row>
    <row r="1918">
      <c r="A1918" s="8">
        <v>6004008.0</v>
      </c>
      <c r="B1918" s="8" t="s">
        <v>4148</v>
      </c>
    </row>
    <row r="1919">
      <c r="A1919" s="8">
        <v>6168850.0</v>
      </c>
      <c r="B1919" s="8" t="s">
        <v>4149</v>
      </c>
    </row>
    <row r="1920">
      <c r="A1920" s="8">
        <v>6030831.0</v>
      </c>
      <c r="B1920" s="8" t="s">
        <v>4150</v>
      </c>
    </row>
    <row r="1921">
      <c r="A1921" s="8">
        <v>1449753.0</v>
      </c>
      <c r="B1921" s="8" t="s">
        <v>4151</v>
      </c>
    </row>
    <row r="1922">
      <c r="A1922" s="8">
        <v>6414435.0</v>
      </c>
      <c r="B1922" s="8" t="s">
        <v>4152</v>
      </c>
    </row>
    <row r="1923">
      <c r="A1923" s="8">
        <v>1913182.0</v>
      </c>
      <c r="B1923" s="8" t="s">
        <v>4153</v>
      </c>
    </row>
    <row r="1924">
      <c r="A1924" s="8">
        <v>1886321.0</v>
      </c>
      <c r="B1924" s="8" t="s">
        <v>4154</v>
      </c>
    </row>
    <row r="1925">
      <c r="A1925" s="8">
        <v>723461.0</v>
      </c>
      <c r="B1925" s="8" t="s">
        <v>4155</v>
      </c>
    </row>
    <row r="1926">
      <c r="A1926" s="8">
        <v>1898132.0</v>
      </c>
      <c r="B1926" s="8" t="s">
        <v>4156</v>
      </c>
    </row>
    <row r="1927">
      <c r="A1927" s="8">
        <v>6148671.0</v>
      </c>
      <c r="B1927" s="8" t="s">
        <v>4157</v>
      </c>
    </row>
    <row r="1928">
      <c r="A1928" s="8">
        <v>6831591.0</v>
      </c>
      <c r="B1928" s="8" t="s">
        <v>4158</v>
      </c>
    </row>
    <row r="1929">
      <c r="A1929" s="8">
        <v>6138497.0</v>
      </c>
      <c r="B1929" s="8" t="s">
        <v>4159</v>
      </c>
    </row>
    <row r="1930">
      <c r="A1930" s="8">
        <v>6178961.0</v>
      </c>
      <c r="B1930" s="8" t="s">
        <v>4160</v>
      </c>
    </row>
    <row r="1931">
      <c r="A1931" s="8">
        <v>6960464.0</v>
      </c>
      <c r="B1931" s="8" t="s">
        <v>4161</v>
      </c>
    </row>
    <row r="1932">
      <c r="A1932" s="8">
        <v>6864082.0</v>
      </c>
      <c r="B1932" s="8" t="s">
        <v>4162</v>
      </c>
    </row>
    <row r="1933">
      <c r="A1933" s="8">
        <v>6470424.0</v>
      </c>
      <c r="B1933" s="8" t="s">
        <v>4163</v>
      </c>
    </row>
    <row r="1934">
      <c r="A1934" s="8">
        <v>6266487.0</v>
      </c>
      <c r="B1934" s="8" t="s">
        <v>4164</v>
      </c>
    </row>
    <row r="1935">
      <c r="A1935" s="8">
        <v>6266444.0</v>
      </c>
      <c r="B1935" s="8" t="s">
        <v>4165</v>
      </c>
    </row>
    <row r="1936">
      <c r="A1936" s="8">
        <v>6193200.0</v>
      </c>
      <c r="B1936" s="8" t="s">
        <v>4166</v>
      </c>
    </row>
    <row r="1937">
      <c r="A1937" s="8">
        <v>1888072.0</v>
      </c>
      <c r="B1937" s="8" t="s">
        <v>4167</v>
      </c>
    </row>
    <row r="1938">
      <c r="A1938" s="8">
        <v>6196225.0</v>
      </c>
      <c r="B1938" s="8" t="s">
        <v>4168</v>
      </c>
    </row>
    <row r="1939">
      <c r="A1939" s="8">
        <v>6261019.0</v>
      </c>
      <c r="B1939" s="8" t="s">
        <v>4169</v>
      </c>
    </row>
    <row r="1940">
      <c r="A1940" s="8">
        <v>1596951.0</v>
      </c>
      <c r="B1940" s="8" t="s">
        <v>4170</v>
      </c>
    </row>
    <row r="1941">
      <c r="A1941" s="8">
        <v>1785648.0</v>
      </c>
      <c r="B1941" s="8" t="s">
        <v>4171</v>
      </c>
    </row>
    <row r="1942">
      <c r="A1942" s="8">
        <v>1320408.0</v>
      </c>
      <c r="B1942" s="8" t="s">
        <v>4172</v>
      </c>
    </row>
    <row r="1943">
      <c r="A1943" s="8">
        <v>6030211.0</v>
      </c>
      <c r="B1943" s="8" t="s">
        <v>4173</v>
      </c>
    </row>
    <row r="1944">
      <c r="A1944" s="8">
        <v>6771491.0</v>
      </c>
      <c r="B1944" s="8" t="s">
        <v>4174</v>
      </c>
    </row>
    <row r="1945">
      <c r="A1945" s="8">
        <v>6225535.0</v>
      </c>
      <c r="B1945" s="8" t="s">
        <v>4175</v>
      </c>
    </row>
    <row r="1946">
      <c r="A1946" s="8">
        <v>6540279.0</v>
      </c>
      <c r="B1946" s="8" t="s">
        <v>4176</v>
      </c>
    </row>
    <row r="1947">
      <c r="A1947" s="8">
        <v>6261787.0</v>
      </c>
      <c r="B1947" s="8" t="s">
        <v>4177</v>
      </c>
    </row>
    <row r="1948">
      <c r="A1948" s="8">
        <v>6260900.0</v>
      </c>
      <c r="B1948" s="8" t="s">
        <v>4178</v>
      </c>
    </row>
    <row r="1949">
      <c r="A1949" s="8">
        <v>6037780.0</v>
      </c>
      <c r="B1949" s="8" t="s">
        <v>4179</v>
      </c>
    </row>
    <row r="1950">
      <c r="A1950" s="8">
        <v>6163394.0</v>
      </c>
      <c r="B1950" s="8" t="s">
        <v>4180</v>
      </c>
    </row>
    <row r="1951">
      <c r="A1951" s="8">
        <v>6367828.0</v>
      </c>
      <c r="B1951" s="8" t="s">
        <v>4181</v>
      </c>
    </row>
    <row r="1952">
      <c r="A1952" s="8">
        <v>6106668.0</v>
      </c>
      <c r="B1952" s="8" t="s">
        <v>4182</v>
      </c>
    </row>
    <row r="1953">
      <c r="A1953" s="8">
        <v>1728881.0</v>
      </c>
      <c r="B1953" s="8" t="s">
        <v>4183</v>
      </c>
    </row>
    <row r="1954">
      <c r="A1954" s="8">
        <v>6233163.0</v>
      </c>
      <c r="B1954" s="8" t="s">
        <v>4184</v>
      </c>
    </row>
    <row r="1955">
      <c r="A1955" s="8">
        <v>1707833.0</v>
      </c>
      <c r="B1955" s="8" t="s">
        <v>4185</v>
      </c>
    </row>
    <row r="1956">
      <c r="A1956" s="8">
        <v>1771132.0</v>
      </c>
      <c r="B1956" s="8" t="s">
        <v>4186</v>
      </c>
    </row>
    <row r="1957">
      <c r="A1957" s="8">
        <v>984612.0</v>
      </c>
      <c r="B1957" s="8" t="s">
        <v>4187</v>
      </c>
    </row>
    <row r="1958">
      <c r="A1958" s="8">
        <v>6166466.0</v>
      </c>
      <c r="B1958" s="8" t="s">
        <v>4188</v>
      </c>
    </row>
    <row r="1959">
      <c r="A1959" s="8">
        <v>6212115.0</v>
      </c>
      <c r="B1959" s="8" t="s">
        <v>4189</v>
      </c>
    </row>
    <row r="1960">
      <c r="A1960" s="8">
        <v>912972.0</v>
      </c>
      <c r="B1960" s="8" t="s">
        <v>4190</v>
      </c>
    </row>
    <row r="1961">
      <c r="A1961" s="8">
        <v>6106706.0</v>
      </c>
      <c r="B1961" s="8" t="s">
        <v>4191</v>
      </c>
    </row>
    <row r="1962">
      <c r="A1962" s="8">
        <v>6117856.0</v>
      </c>
      <c r="B1962" s="8" t="s">
        <v>4192</v>
      </c>
    </row>
    <row r="1963">
      <c r="A1963" s="8">
        <v>1278169.0</v>
      </c>
      <c r="B1963" s="8" t="s">
        <v>4193</v>
      </c>
    </row>
    <row r="1964">
      <c r="A1964" s="8">
        <v>1644246.0</v>
      </c>
      <c r="B1964" s="8" t="s">
        <v>4194</v>
      </c>
    </row>
    <row r="1965">
      <c r="A1965" s="8">
        <v>1951980.0</v>
      </c>
      <c r="B1965" s="8" t="s">
        <v>4195</v>
      </c>
    </row>
    <row r="1966">
      <c r="A1966" s="8">
        <v>6314074.0</v>
      </c>
      <c r="B1966" s="8" t="s">
        <v>4196</v>
      </c>
    </row>
    <row r="1967">
      <c r="A1967" s="8">
        <v>6170315.0</v>
      </c>
      <c r="B1967" s="8" t="s">
        <v>4197</v>
      </c>
    </row>
    <row r="1968">
      <c r="A1968" s="8">
        <v>6715770.0</v>
      </c>
      <c r="B1968" s="8" t="s">
        <v>4198</v>
      </c>
    </row>
    <row r="1969">
      <c r="A1969" s="8">
        <v>6117465.0</v>
      </c>
      <c r="B1969" s="8" t="s">
        <v>4199</v>
      </c>
    </row>
    <row r="1970">
      <c r="A1970" s="8">
        <v>1768034.0</v>
      </c>
      <c r="B1970" s="8" t="s">
        <v>4200</v>
      </c>
    </row>
    <row r="1971">
      <c r="A1971" s="8">
        <v>1917897.0</v>
      </c>
      <c r="B1971" s="8" t="s">
        <v>4201</v>
      </c>
    </row>
    <row r="1972">
      <c r="A1972" s="8">
        <v>6279066.0</v>
      </c>
      <c r="B1972" s="8" t="s">
        <v>4202</v>
      </c>
    </row>
    <row r="1973">
      <c r="A1973" s="8">
        <v>665118.0</v>
      </c>
      <c r="B1973" s="8" t="s">
        <v>4203</v>
      </c>
    </row>
    <row r="1974">
      <c r="A1974" s="8">
        <v>6190081.0</v>
      </c>
      <c r="B1974" s="8" t="s">
        <v>4204</v>
      </c>
    </row>
    <row r="1975">
      <c r="A1975" s="8">
        <v>6176119.0</v>
      </c>
      <c r="B1975" s="8" t="s">
        <v>4205</v>
      </c>
    </row>
    <row r="1976">
      <c r="A1976" s="8">
        <v>6244343.0</v>
      </c>
      <c r="B1976" s="8" t="s">
        <v>4206</v>
      </c>
    </row>
    <row r="1977">
      <c r="A1977" s="8">
        <v>6249647.0</v>
      </c>
      <c r="B1977" s="8" t="s">
        <v>4207</v>
      </c>
    </row>
    <row r="1978">
      <c r="A1978" s="8">
        <v>6268480.0</v>
      </c>
      <c r="B1978" s="8" t="s">
        <v>4208</v>
      </c>
    </row>
    <row r="1979">
      <c r="A1979" s="8">
        <v>6438211.0</v>
      </c>
      <c r="B1979" s="8" t="s">
        <v>4209</v>
      </c>
    </row>
    <row r="1980">
      <c r="A1980" s="8">
        <v>6210899.0</v>
      </c>
      <c r="B1980" s="8" t="s">
        <v>4210</v>
      </c>
    </row>
    <row r="1981">
      <c r="A1981" s="8">
        <v>6256180.0</v>
      </c>
      <c r="B1981" s="8" t="s">
        <v>4211</v>
      </c>
    </row>
    <row r="1982">
      <c r="A1982" s="8">
        <v>6506119.0</v>
      </c>
      <c r="B1982" s="8" t="s">
        <v>4212</v>
      </c>
    </row>
    <row r="1983">
      <c r="A1983" s="8">
        <v>6174400.0</v>
      </c>
      <c r="B1983" s="8" t="s">
        <v>4213</v>
      </c>
    </row>
    <row r="1984">
      <c r="A1984" s="8">
        <v>6250041.0</v>
      </c>
      <c r="B1984" s="8" t="s">
        <v>4214</v>
      </c>
    </row>
    <row r="1985">
      <c r="A1985" s="8">
        <v>6464700.0</v>
      </c>
      <c r="B1985" s="8" t="s">
        <v>4215</v>
      </c>
    </row>
    <row r="1986">
      <c r="A1986" s="8">
        <v>6249566.0</v>
      </c>
      <c r="B1986" s="8" t="s">
        <v>4216</v>
      </c>
    </row>
    <row r="1987">
      <c r="A1987" s="8">
        <v>6268919.0</v>
      </c>
      <c r="B1987" s="8" t="s">
        <v>4217</v>
      </c>
    </row>
    <row r="1988">
      <c r="A1988" s="8">
        <v>6472702.0</v>
      </c>
      <c r="B1988" s="8" t="s">
        <v>4218</v>
      </c>
    </row>
    <row r="1989">
      <c r="A1989" s="8">
        <v>6184073.0</v>
      </c>
      <c r="B1989" s="8" t="s">
        <v>4219</v>
      </c>
    </row>
    <row r="1990">
      <c r="A1990" s="8">
        <v>6417540.0</v>
      </c>
      <c r="B1990" s="8" t="s">
        <v>4220</v>
      </c>
    </row>
    <row r="1991">
      <c r="A1991" s="8">
        <v>9068970.0</v>
      </c>
      <c r="B1991" s="8" t="s">
        <v>4221</v>
      </c>
    </row>
    <row r="1992">
      <c r="A1992" s="8">
        <v>6574157.0</v>
      </c>
      <c r="B1992" s="8" t="s">
        <v>4222</v>
      </c>
    </row>
    <row r="1993">
      <c r="A1993" s="8">
        <v>6271189.0</v>
      </c>
      <c r="B1993" s="8" t="s">
        <v>4223</v>
      </c>
    </row>
    <row r="1994">
      <c r="A1994" s="8">
        <v>6198228.0</v>
      </c>
      <c r="B1994" s="8" t="s">
        <v>4224</v>
      </c>
    </row>
    <row r="1995">
      <c r="A1995" s="8">
        <v>6266690.0</v>
      </c>
      <c r="B1995" s="8" t="s">
        <v>4225</v>
      </c>
    </row>
    <row r="1996">
      <c r="A1996" s="8">
        <v>6194249.0</v>
      </c>
      <c r="B1996" s="8" t="s">
        <v>4226</v>
      </c>
    </row>
    <row r="1997">
      <c r="A1997" s="8">
        <v>6276555.0</v>
      </c>
      <c r="B1997" s="8" t="s">
        <v>4227</v>
      </c>
    </row>
    <row r="1998">
      <c r="A1998" s="8">
        <v>6260802.0</v>
      </c>
      <c r="B1998" s="8" t="s">
        <v>4228</v>
      </c>
    </row>
    <row r="1999">
      <c r="A1999" s="8">
        <v>6175449.0</v>
      </c>
      <c r="B1999" s="8" t="s">
        <v>4229</v>
      </c>
    </row>
    <row r="2000">
      <c r="A2000" s="8">
        <v>6253636.0</v>
      </c>
      <c r="B2000" s="8" t="s">
        <v>4230</v>
      </c>
    </row>
    <row r="2001">
      <c r="A2001" s="8">
        <v>6274056.0</v>
      </c>
      <c r="B2001" s="8" t="s">
        <v>4231</v>
      </c>
    </row>
    <row r="2002">
      <c r="A2002" s="8">
        <v>6196241.0</v>
      </c>
      <c r="B2002" s="8" t="s">
        <v>4232</v>
      </c>
    </row>
    <row r="2003">
      <c r="A2003" s="8">
        <v>6202462.0</v>
      </c>
      <c r="B2003" s="8" t="s">
        <v>4233</v>
      </c>
    </row>
    <row r="2004">
      <c r="A2004" s="8">
        <v>6264590.0</v>
      </c>
      <c r="B2004" s="8" t="s">
        <v>4234</v>
      </c>
    </row>
    <row r="2005">
      <c r="A2005" s="8">
        <v>6155049.0</v>
      </c>
      <c r="B2005" s="8" t="s">
        <v>4235</v>
      </c>
    </row>
    <row r="2006">
      <c r="A2006" s="8">
        <v>1145410.0</v>
      </c>
      <c r="B2006" s="8" t="s">
        <v>4236</v>
      </c>
    </row>
    <row r="2007">
      <c r="A2007" s="8">
        <v>6153496.0</v>
      </c>
      <c r="B2007" s="8" t="s">
        <v>4237</v>
      </c>
    </row>
    <row r="2008">
      <c r="A2008" s="8">
        <v>6153429.0</v>
      </c>
      <c r="B2008" s="8" t="s">
        <v>4238</v>
      </c>
    </row>
    <row r="2009">
      <c r="A2009" s="8">
        <v>6123082.0</v>
      </c>
      <c r="B2009" s="8" t="s">
        <v>4239</v>
      </c>
    </row>
    <row r="2010">
      <c r="A2010" s="8">
        <v>6122213.0</v>
      </c>
      <c r="B2010" s="8" t="s">
        <v>4240</v>
      </c>
    </row>
    <row r="2011">
      <c r="A2011" s="8">
        <v>6961665.0</v>
      </c>
      <c r="B2011" s="8" t="s">
        <v>4241</v>
      </c>
    </row>
    <row r="2012">
      <c r="A2012" s="8">
        <v>6164901.0</v>
      </c>
      <c r="B2012" s="8" t="s">
        <v>4242</v>
      </c>
    </row>
    <row r="2013">
      <c r="A2013" s="8">
        <v>6190634.0</v>
      </c>
      <c r="B2013" s="8" t="s">
        <v>4243</v>
      </c>
    </row>
    <row r="2014">
      <c r="A2014" s="8">
        <v>6267297.0</v>
      </c>
      <c r="B2014" s="8" t="s">
        <v>4244</v>
      </c>
    </row>
    <row r="2015">
      <c r="A2015" s="8">
        <v>6123759.0</v>
      </c>
      <c r="B2015" s="8" t="s">
        <v>4245</v>
      </c>
    </row>
    <row r="2016">
      <c r="A2016" s="8">
        <v>916056.0</v>
      </c>
      <c r="B2016" s="8" t="s">
        <v>4246</v>
      </c>
    </row>
    <row r="2017">
      <c r="A2017" s="8">
        <v>6114113.0</v>
      </c>
      <c r="B2017" s="8" t="s">
        <v>4247</v>
      </c>
    </row>
    <row r="2018">
      <c r="A2018" s="8">
        <v>6768644.0</v>
      </c>
      <c r="B2018" s="8" t="s">
        <v>4248</v>
      </c>
    </row>
    <row r="2019">
      <c r="A2019" s="8">
        <v>6270999.0</v>
      </c>
      <c r="B2019" s="8" t="s">
        <v>4249</v>
      </c>
    </row>
    <row r="2020">
      <c r="A2020" s="8">
        <v>6111726.0</v>
      </c>
      <c r="B2020" s="8" t="s">
        <v>4250</v>
      </c>
    </row>
    <row r="2021">
      <c r="A2021" s="8">
        <v>6262147.0</v>
      </c>
      <c r="B2021" s="8" t="s">
        <v>4251</v>
      </c>
    </row>
    <row r="2022">
      <c r="A2022" s="8">
        <v>6216251.0</v>
      </c>
      <c r="B2022" s="8" t="s">
        <v>4252</v>
      </c>
    </row>
    <row r="2023">
      <c r="A2023" s="8">
        <v>6379117.0</v>
      </c>
      <c r="B2023" s="8" t="s">
        <v>4253</v>
      </c>
    </row>
    <row r="2024">
      <c r="A2024" s="8">
        <v>1691759.0</v>
      </c>
      <c r="B2024" s="8" t="s">
        <v>4254</v>
      </c>
    </row>
    <row r="2025">
      <c r="A2025" s="8">
        <v>6725538.0</v>
      </c>
      <c r="B2025" s="8" t="s">
        <v>4255</v>
      </c>
    </row>
    <row r="2026">
      <c r="A2026" s="8">
        <v>6262295.0</v>
      </c>
      <c r="B2026" s="8" t="s">
        <v>4256</v>
      </c>
    </row>
    <row r="2027">
      <c r="A2027" s="8">
        <v>6206417.0</v>
      </c>
      <c r="B2027" s="8" t="s">
        <v>4257</v>
      </c>
    </row>
    <row r="2028">
      <c r="A2028" s="8">
        <v>886424.0</v>
      </c>
      <c r="B2028" s="8" t="s">
        <v>4258</v>
      </c>
    </row>
    <row r="2029">
      <c r="A2029" s="8">
        <v>6254667.0</v>
      </c>
      <c r="B2029" s="8" t="s">
        <v>4259</v>
      </c>
    </row>
    <row r="2030">
      <c r="A2030" s="8">
        <v>1945718.0</v>
      </c>
      <c r="B2030" s="8" t="s">
        <v>4260</v>
      </c>
    </row>
    <row r="2031">
      <c r="A2031" s="8">
        <v>6248659.0</v>
      </c>
      <c r="B2031" s="8" t="s">
        <v>4261</v>
      </c>
    </row>
    <row r="2032">
      <c r="A2032" s="8">
        <v>6215700.0</v>
      </c>
      <c r="B2032" s="8" t="s">
        <v>4262</v>
      </c>
    </row>
    <row r="2033">
      <c r="A2033" s="8">
        <v>1942093.0</v>
      </c>
      <c r="B2033" s="8" t="s">
        <v>4263</v>
      </c>
    </row>
    <row r="2034">
      <c r="A2034" s="8">
        <v>6911111.0</v>
      </c>
      <c r="B2034" s="8" t="s">
        <v>4264</v>
      </c>
    </row>
    <row r="2035">
      <c r="A2035" s="8">
        <v>1126849.0</v>
      </c>
      <c r="B2035" s="8" t="s">
        <v>4265</v>
      </c>
    </row>
    <row r="2036">
      <c r="A2036" s="8">
        <v>1575988.0</v>
      </c>
      <c r="B2036" s="8" t="s">
        <v>4266</v>
      </c>
    </row>
    <row r="2037">
      <c r="A2037" s="8">
        <v>1936140.0</v>
      </c>
      <c r="B2037" s="8" t="s">
        <v>4267</v>
      </c>
    </row>
    <row r="2038">
      <c r="A2038" s="8">
        <v>1925504.0</v>
      </c>
      <c r="B2038" s="8" t="s">
        <v>4268</v>
      </c>
    </row>
    <row r="2039">
      <c r="A2039" s="8">
        <v>6208118.0</v>
      </c>
      <c r="B2039" s="8" t="s">
        <v>4269</v>
      </c>
    </row>
    <row r="2040">
      <c r="A2040" s="8">
        <v>6225241.0</v>
      </c>
      <c r="B2040" s="8" t="s">
        <v>4270</v>
      </c>
    </row>
    <row r="2041">
      <c r="A2041" s="8">
        <v>1924699.0</v>
      </c>
      <c r="B2041" s="8" t="s">
        <v>4271</v>
      </c>
    </row>
    <row r="2042">
      <c r="A2042" s="8">
        <v>6215882.0</v>
      </c>
      <c r="B2042" s="8" t="s">
        <v>4272</v>
      </c>
    </row>
    <row r="2043">
      <c r="A2043" s="8">
        <v>6813674.0</v>
      </c>
      <c r="B2043" s="8" t="s">
        <v>4273</v>
      </c>
    </row>
    <row r="2044">
      <c r="A2044" s="8">
        <v>6101895.0</v>
      </c>
      <c r="B2044" s="8" t="s">
        <v>4274</v>
      </c>
    </row>
    <row r="2045">
      <c r="A2045" s="8">
        <v>6211305.0</v>
      </c>
      <c r="B2045" s="8" t="s">
        <v>4275</v>
      </c>
    </row>
    <row r="2046">
      <c r="A2046" s="8">
        <v>6130623.0</v>
      </c>
      <c r="B2046" s="8" t="s">
        <v>4276</v>
      </c>
    </row>
    <row r="2047">
      <c r="A2047" s="8">
        <v>1287486.0</v>
      </c>
      <c r="B2047" s="8" t="s">
        <v>4277</v>
      </c>
    </row>
    <row r="2048">
      <c r="A2048" s="8">
        <v>6153658.0</v>
      </c>
      <c r="B2048" s="8" t="s">
        <v>4278</v>
      </c>
    </row>
    <row r="2049">
      <c r="A2049" s="8">
        <v>6568254.0</v>
      </c>
      <c r="B2049" s="8" t="s">
        <v>4279</v>
      </c>
    </row>
    <row r="2050">
      <c r="A2050" s="8">
        <v>6207278.0</v>
      </c>
      <c r="B2050" s="8" t="s">
        <v>4280</v>
      </c>
    </row>
    <row r="2051">
      <c r="A2051" s="8">
        <v>6270964.0</v>
      </c>
      <c r="B2051" s="8" t="s">
        <v>4281</v>
      </c>
    </row>
    <row r="2052">
      <c r="A2052" s="8">
        <v>6192777.0</v>
      </c>
      <c r="B2052" s="8" t="s">
        <v>4282</v>
      </c>
    </row>
    <row r="2053">
      <c r="A2053" s="8">
        <v>6267947.0</v>
      </c>
      <c r="B2053" s="8" t="s">
        <v>4283</v>
      </c>
    </row>
    <row r="2054">
      <c r="A2054" s="8">
        <v>6269346.0</v>
      </c>
      <c r="B2054" s="8" t="s">
        <v>4284</v>
      </c>
    </row>
    <row r="2055">
      <c r="A2055" s="8">
        <v>1681231.0</v>
      </c>
      <c r="B2055" s="8" t="s">
        <v>4285</v>
      </c>
    </row>
    <row r="2056">
      <c r="A2056" s="8">
        <v>6260918.0</v>
      </c>
      <c r="B2056" s="8" t="s">
        <v>4286</v>
      </c>
    </row>
    <row r="2057">
      <c r="A2057" s="8">
        <v>1883895.0</v>
      </c>
      <c r="B2057" s="8" t="s">
        <v>4287</v>
      </c>
    </row>
    <row r="2058">
      <c r="A2058" s="8">
        <v>1885090.0</v>
      </c>
      <c r="B2058" s="8" t="s">
        <v>4288</v>
      </c>
    </row>
    <row r="2059">
      <c r="A2059" s="8">
        <v>1730576.0</v>
      </c>
      <c r="B2059" s="8" t="s">
        <v>4289</v>
      </c>
    </row>
    <row r="2060">
      <c r="A2060" s="8">
        <v>1795180.0</v>
      </c>
      <c r="B2060" s="8" t="s">
        <v>4289</v>
      </c>
    </row>
    <row r="2061">
      <c r="A2061" s="8">
        <v>6401775.0</v>
      </c>
      <c r="B2061" s="8" t="s">
        <v>4290</v>
      </c>
    </row>
    <row r="2062">
      <c r="A2062" s="8">
        <v>1897748.0</v>
      </c>
      <c r="B2062" s="8" t="s">
        <v>4291</v>
      </c>
    </row>
    <row r="2063">
      <c r="A2063" s="8">
        <v>6562752.0</v>
      </c>
      <c r="B2063" s="8" t="s">
        <v>4292</v>
      </c>
    </row>
    <row r="2064">
      <c r="A2064" s="8">
        <v>1733915.0</v>
      </c>
      <c r="B2064" s="8" t="s">
        <v>4293</v>
      </c>
    </row>
    <row r="2065">
      <c r="A2065" s="8">
        <v>1791630.0</v>
      </c>
      <c r="B2065" s="8" t="s">
        <v>4294</v>
      </c>
    </row>
    <row r="2066">
      <c r="A2066" s="8">
        <v>1856863.0</v>
      </c>
      <c r="B2066" s="8" t="s">
        <v>4295</v>
      </c>
    </row>
    <row r="2067">
      <c r="A2067" s="8">
        <v>1854399.0</v>
      </c>
      <c r="B2067" s="8" t="s">
        <v>4296</v>
      </c>
    </row>
    <row r="2068">
      <c r="A2068" s="8">
        <v>1852191.0</v>
      </c>
      <c r="B2068" s="8" t="s">
        <v>4297</v>
      </c>
    </row>
    <row r="2069">
      <c r="A2069" s="8">
        <v>1896440.0</v>
      </c>
      <c r="B2069" s="8" t="s">
        <v>4298</v>
      </c>
    </row>
    <row r="2070">
      <c r="A2070" s="8">
        <v>9300392.0</v>
      </c>
      <c r="B2070" s="8" t="s">
        <v>4299</v>
      </c>
    </row>
    <row r="2071">
      <c r="A2071" s="8">
        <v>6534384.0</v>
      </c>
      <c r="B2071" s="8" t="s">
        <v>4300</v>
      </c>
    </row>
    <row r="2072">
      <c r="A2072" s="8">
        <v>1589300.0</v>
      </c>
      <c r="B2072" s="8" t="s">
        <v>4301</v>
      </c>
    </row>
    <row r="2073">
      <c r="A2073" s="8">
        <v>6201865.0</v>
      </c>
      <c r="B2073" s="8" t="s">
        <v>4302</v>
      </c>
    </row>
    <row r="2074">
      <c r="A2074" s="8">
        <v>6401791.0</v>
      </c>
      <c r="B2074" s="8" t="s">
        <v>4303</v>
      </c>
    </row>
    <row r="2075">
      <c r="A2075" s="8">
        <v>6260896.0</v>
      </c>
      <c r="B2075" s="8" t="s">
        <v>4304</v>
      </c>
    </row>
    <row r="2076">
      <c r="A2076" s="8">
        <v>1728458.0</v>
      </c>
      <c r="B2076" s="8" t="s">
        <v>4305</v>
      </c>
    </row>
    <row r="2077">
      <c r="A2077" s="8">
        <v>1850725.0</v>
      </c>
      <c r="B2077" s="8" t="s">
        <v>4306</v>
      </c>
    </row>
    <row r="2078">
      <c r="A2078" s="8">
        <v>1728318.0</v>
      </c>
      <c r="B2078" s="8" t="s">
        <v>4307</v>
      </c>
    </row>
    <row r="2079">
      <c r="A2079" s="8">
        <v>1871951.0</v>
      </c>
      <c r="B2079" s="8" t="s">
        <v>4308</v>
      </c>
    </row>
    <row r="2080">
      <c r="A2080" s="8">
        <v>6312489.0</v>
      </c>
      <c r="B2080" s="8" t="s">
        <v>4309</v>
      </c>
    </row>
    <row r="2081">
      <c r="A2081" s="8">
        <v>6202501.0</v>
      </c>
      <c r="B2081" s="8" t="s">
        <v>4310</v>
      </c>
    </row>
    <row r="2082">
      <c r="A2082" s="8">
        <v>1726463.0</v>
      </c>
      <c r="B2082" s="8" t="s">
        <v>4311</v>
      </c>
    </row>
    <row r="2083">
      <c r="A2083" s="8">
        <v>6214983.0</v>
      </c>
      <c r="B2083" s="8" t="s">
        <v>4312</v>
      </c>
    </row>
    <row r="2084">
      <c r="A2084" s="8">
        <v>1795368.0</v>
      </c>
      <c r="B2084" s="8" t="s">
        <v>4313</v>
      </c>
    </row>
    <row r="2085">
      <c r="A2085" s="8">
        <v>1853091.0</v>
      </c>
      <c r="B2085" s="8" t="s">
        <v>4314</v>
      </c>
    </row>
    <row r="2086">
      <c r="A2086" s="8">
        <v>1884891.0</v>
      </c>
      <c r="B2086" s="8" t="s">
        <v>4315</v>
      </c>
    </row>
    <row r="2087">
      <c r="A2087" s="8">
        <v>1790188.0</v>
      </c>
      <c r="B2087" s="8" t="s">
        <v>4316</v>
      </c>
    </row>
    <row r="2088">
      <c r="A2088" s="8">
        <v>6183077.0</v>
      </c>
      <c r="B2088" s="8" t="s">
        <v>4317</v>
      </c>
    </row>
    <row r="2089">
      <c r="A2089" s="8">
        <v>875350.0</v>
      </c>
      <c r="B2089" s="8" t="s">
        <v>4318</v>
      </c>
    </row>
    <row r="2090">
      <c r="A2090" s="8">
        <v>1769014.0</v>
      </c>
      <c r="B2090" s="8" t="s">
        <v>4319</v>
      </c>
    </row>
    <row r="2091">
      <c r="A2091" s="8">
        <v>1800426.0</v>
      </c>
      <c r="B2091" s="8" t="s">
        <v>4320</v>
      </c>
    </row>
    <row r="2092">
      <c r="A2092" s="8">
        <v>6201679.0</v>
      </c>
      <c r="B2092" s="8" t="s">
        <v>4321</v>
      </c>
    </row>
    <row r="2093">
      <c r="A2093" s="8">
        <v>1728431.0</v>
      </c>
      <c r="B2093" s="8" t="s">
        <v>4322</v>
      </c>
    </row>
    <row r="2094">
      <c r="A2094" s="8">
        <v>6760520.0</v>
      </c>
      <c r="B2094" s="8" t="s">
        <v>4323</v>
      </c>
    </row>
    <row r="2095">
      <c r="A2095" s="8">
        <v>6201849.0</v>
      </c>
      <c r="B2095" s="8" t="s">
        <v>4324</v>
      </c>
    </row>
    <row r="2096">
      <c r="A2096" s="8">
        <v>1723561.0</v>
      </c>
      <c r="B2096" s="8" t="s">
        <v>4325</v>
      </c>
    </row>
    <row r="2097">
      <c r="A2097" s="8">
        <v>1636146.0</v>
      </c>
      <c r="B2097" s="8" t="s">
        <v>4326</v>
      </c>
    </row>
    <row r="2098">
      <c r="A2098" s="8">
        <v>6201857.0</v>
      </c>
      <c r="B2098" s="8" t="s">
        <v>4327</v>
      </c>
    </row>
    <row r="2099">
      <c r="A2099" s="8">
        <v>6014828.0</v>
      </c>
      <c r="B2099" s="8" t="s">
        <v>4328</v>
      </c>
    </row>
    <row r="2100">
      <c r="A2100" s="8">
        <v>6327524.0</v>
      </c>
      <c r="B2100" s="8" t="s">
        <v>4329</v>
      </c>
    </row>
    <row r="2101">
      <c r="A2101" s="8">
        <v>6456529.0</v>
      </c>
      <c r="B2101" s="8" t="s">
        <v>4330</v>
      </c>
    </row>
    <row r="2102">
      <c r="A2102" s="8">
        <v>6028837.0</v>
      </c>
      <c r="B2102" s="8" t="s">
        <v>4331</v>
      </c>
    </row>
    <row r="2103">
      <c r="A2103" s="8">
        <v>6487017.0</v>
      </c>
      <c r="B2103" s="8" t="s">
        <v>4332</v>
      </c>
    </row>
    <row r="2104">
      <c r="A2104" s="8">
        <v>6041931.0</v>
      </c>
      <c r="B2104" s="8" t="s">
        <v>4333</v>
      </c>
    </row>
    <row r="2105">
      <c r="A2105" s="8">
        <v>6450369.0</v>
      </c>
      <c r="B2105" s="8" t="s">
        <v>4334</v>
      </c>
    </row>
    <row r="2106">
      <c r="A2106" s="8">
        <v>1826000.0</v>
      </c>
      <c r="B2106" s="8" t="s">
        <v>4335</v>
      </c>
    </row>
    <row r="2107">
      <c r="A2107" s="8">
        <v>6182038.0</v>
      </c>
      <c r="B2107" s="8" t="s">
        <v>4336</v>
      </c>
    </row>
    <row r="2108">
      <c r="A2108" s="8">
        <v>6119573.0</v>
      </c>
      <c r="B2108" s="8" t="s">
        <v>4337</v>
      </c>
    </row>
    <row r="2109">
      <c r="A2109" s="8">
        <v>6245935.0</v>
      </c>
      <c r="B2109" s="8" t="s">
        <v>4338</v>
      </c>
    </row>
    <row r="2110">
      <c r="A2110" s="8">
        <v>6215807.0</v>
      </c>
      <c r="B2110" s="8" t="s">
        <v>4339</v>
      </c>
    </row>
    <row r="2111">
      <c r="A2111" s="8">
        <v>6204333.0</v>
      </c>
      <c r="B2111" s="8" t="s">
        <v>4340</v>
      </c>
    </row>
    <row r="2112">
      <c r="A2112" s="8">
        <v>6252028.0</v>
      </c>
      <c r="B2112" s="8" t="s">
        <v>4341</v>
      </c>
    </row>
    <row r="2113">
      <c r="A2113" s="8">
        <v>6673660.0</v>
      </c>
      <c r="B2113" s="8" t="s">
        <v>4342</v>
      </c>
    </row>
    <row r="2114">
      <c r="A2114" s="8">
        <v>6581102.0</v>
      </c>
      <c r="B2114" s="8" t="s">
        <v>4343</v>
      </c>
    </row>
    <row r="2115">
      <c r="A2115" s="8">
        <v>6000312.0</v>
      </c>
      <c r="B2115" s="8" t="s">
        <v>4344</v>
      </c>
    </row>
    <row r="2116">
      <c r="A2116" s="8">
        <v>6385036.0</v>
      </c>
      <c r="B2116" s="8" t="s">
        <v>4345</v>
      </c>
    </row>
    <row r="2117">
      <c r="A2117" s="8">
        <v>6200818.0</v>
      </c>
      <c r="B2117" s="8" t="s">
        <v>4346</v>
      </c>
    </row>
    <row r="2118">
      <c r="A2118" s="8">
        <v>6202446.0</v>
      </c>
      <c r="B2118" s="8" t="s">
        <v>4347</v>
      </c>
    </row>
    <row r="2119">
      <c r="A2119" s="8">
        <v>6170102.0</v>
      </c>
      <c r="B2119" s="8" t="s">
        <v>4348</v>
      </c>
    </row>
    <row r="2120">
      <c r="A2120" s="8">
        <v>1360329.0</v>
      </c>
      <c r="B2120" s="8" t="s">
        <v>4349</v>
      </c>
    </row>
    <row r="2121">
      <c r="A2121" s="8">
        <v>9057234.0</v>
      </c>
      <c r="B2121" s="8" t="s">
        <v>4350</v>
      </c>
    </row>
    <row r="2122">
      <c r="A2122" s="8">
        <v>6198422.0</v>
      </c>
      <c r="B2122" s="8" t="s">
        <v>4351</v>
      </c>
    </row>
    <row r="2123">
      <c r="A2123" s="8">
        <v>1776886.0</v>
      </c>
      <c r="B2123" s="8" t="s">
        <v>4352</v>
      </c>
    </row>
    <row r="2124">
      <c r="A2124" s="8">
        <v>6259774.0</v>
      </c>
      <c r="B2124" s="8" t="s">
        <v>4353</v>
      </c>
    </row>
    <row r="2125">
      <c r="A2125" s="8">
        <v>1759027.0</v>
      </c>
      <c r="B2125" s="8" t="s">
        <v>4354</v>
      </c>
    </row>
    <row r="2126">
      <c r="A2126" s="8">
        <v>6151493.0</v>
      </c>
      <c r="B2126" s="8" t="s">
        <v>4355</v>
      </c>
    </row>
    <row r="2127">
      <c r="A2127" s="8">
        <v>6040373.0</v>
      </c>
      <c r="B2127" s="8" t="s">
        <v>4356</v>
      </c>
    </row>
    <row r="2128">
      <c r="A2128" s="8">
        <v>6956289.0</v>
      </c>
      <c r="B2128" s="8" t="s">
        <v>4357</v>
      </c>
    </row>
    <row r="2129">
      <c r="A2129" s="8">
        <v>6262678.0</v>
      </c>
      <c r="B2129" s="8" t="s">
        <v>4358</v>
      </c>
    </row>
    <row r="2130">
      <c r="A2130" s="8">
        <v>1727869.0</v>
      </c>
      <c r="B2130" s="8" t="s">
        <v>4359</v>
      </c>
    </row>
    <row r="2131">
      <c r="A2131" s="8">
        <v>6261795.0</v>
      </c>
      <c r="B2131" s="8" t="s">
        <v>4360</v>
      </c>
    </row>
    <row r="2132">
      <c r="A2132" s="8">
        <v>6096379.0</v>
      </c>
      <c r="B2132" s="8" t="s">
        <v>4361</v>
      </c>
    </row>
    <row r="2133">
      <c r="A2133" s="8">
        <v>1791991.0</v>
      </c>
      <c r="B2133" s="8" t="s">
        <v>4362</v>
      </c>
    </row>
    <row r="2134">
      <c r="A2134" s="8">
        <v>6302131.0</v>
      </c>
      <c r="B2134" s="8" t="s">
        <v>4363</v>
      </c>
    </row>
    <row r="2135">
      <c r="A2135" s="8">
        <v>6262961.0</v>
      </c>
      <c r="B2135" s="8" t="s">
        <v>4364</v>
      </c>
    </row>
    <row r="2136">
      <c r="A2136" s="8">
        <v>9308733.0</v>
      </c>
      <c r="B2136" s="8" t="s">
        <v>4365</v>
      </c>
    </row>
    <row r="2137">
      <c r="A2137" s="8">
        <v>6260098.0</v>
      </c>
      <c r="B2137" s="8" t="s">
        <v>4366</v>
      </c>
    </row>
    <row r="2138">
      <c r="A2138" s="8">
        <v>1791672.0</v>
      </c>
      <c r="B2138" s="8" t="s">
        <v>4367</v>
      </c>
    </row>
    <row r="2139">
      <c r="A2139" s="8">
        <v>6270956.0</v>
      </c>
      <c r="B2139" s="8" t="s">
        <v>4368</v>
      </c>
    </row>
    <row r="2140">
      <c r="A2140" s="8">
        <v>6429068.0</v>
      </c>
      <c r="B2140" s="8" t="s">
        <v>4369</v>
      </c>
    </row>
    <row r="2141">
      <c r="A2141" s="8">
        <v>6712061.0</v>
      </c>
      <c r="B2141" s="8" t="s">
        <v>4370</v>
      </c>
    </row>
    <row r="2142">
      <c r="A2142" s="8">
        <v>6266533.0</v>
      </c>
      <c r="B2142" s="8" t="s">
        <v>4371</v>
      </c>
    </row>
    <row r="2143">
      <c r="A2143" s="8">
        <v>1790838.0</v>
      </c>
      <c r="B2143" s="8" t="s">
        <v>4372</v>
      </c>
    </row>
    <row r="2144">
      <c r="A2144" s="8">
        <v>9026355.0</v>
      </c>
      <c r="B2144" s="8" t="s">
        <v>4373</v>
      </c>
    </row>
    <row r="2145">
      <c r="A2145" s="8">
        <v>6164323.0</v>
      </c>
      <c r="B2145" s="8" t="s">
        <v>4374</v>
      </c>
    </row>
    <row r="2146">
      <c r="A2146" s="8">
        <v>6361153.0</v>
      </c>
      <c r="B2146" s="8" t="s">
        <v>4375</v>
      </c>
    </row>
    <row r="2147">
      <c r="A2147" s="8">
        <v>6781438.0</v>
      </c>
      <c r="B2147" s="8" t="s">
        <v>4376</v>
      </c>
    </row>
    <row r="2148">
      <c r="A2148" s="8">
        <v>6863361.0</v>
      </c>
      <c r="B2148" s="8" t="s">
        <v>4377</v>
      </c>
    </row>
    <row r="2149">
      <c r="A2149" s="8">
        <v>6254896.0</v>
      </c>
      <c r="B2149" s="8" t="s">
        <v>4378</v>
      </c>
    </row>
    <row r="2150">
      <c r="A2150" s="8">
        <v>6216188.0</v>
      </c>
      <c r="B2150" s="8" t="s">
        <v>4379</v>
      </c>
    </row>
    <row r="2151">
      <c r="A2151" s="8">
        <v>1761951.0</v>
      </c>
      <c r="B2151" s="8" t="s">
        <v>4380</v>
      </c>
    </row>
    <row r="2152">
      <c r="A2152" s="8">
        <v>6190481.0</v>
      </c>
      <c r="B2152" s="8" t="s">
        <v>4381</v>
      </c>
    </row>
    <row r="2153">
      <c r="A2153" s="8">
        <v>1793802.0</v>
      </c>
      <c r="B2153" s="8" t="s">
        <v>4382</v>
      </c>
    </row>
    <row r="2154">
      <c r="A2154" s="8">
        <v>6200982.0</v>
      </c>
      <c r="B2154" s="8" t="s">
        <v>4383</v>
      </c>
    </row>
    <row r="2155">
      <c r="A2155" s="8">
        <v>6243550.0</v>
      </c>
      <c r="B2155" s="8" t="s">
        <v>4384</v>
      </c>
    </row>
    <row r="2156">
      <c r="A2156" s="8">
        <v>9052348.0</v>
      </c>
      <c r="B2156" s="8" t="s">
        <v>4385</v>
      </c>
    </row>
    <row r="2157">
      <c r="A2157" s="8">
        <v>6224920.0</v>
      </c>
      <c r="B2157" s="8" t="s">
        <v>4386</v>
      </c>
    </row>
    <row r="2158">
      <c r="A2158" s="8">
        <v>1765973.0</v>
      </c>
      <c r="B2158" s="8" t="s">
        <v>4387</v>
      </c>
    </row>
    <row r="2159">
      <c r="A2159" s="8">
        <v>6380891.0</v>
      </c>
      <c r="B2159" s="8" t="s">
        <v>4388</v>
      </c>
    </row>
    <row r="2160">
      <c r="A2160" s="8">
        <v>6454259.0</v>
      </c>
      <c r="B2160" s="8" t="s">
        <v>4389</v>
      </c>
    </row>
    <row r="2161">
      <c r="A2161" s="8">
        <v>1763521.0</v>
      </c>
      <c r="B2161" s="8" t="s">
        <v>4390</v>
      </c>
    </row>
    <row r="2162">
      <c r="A2162" s="8">
        <v>1753355.0</v>
      </c>
      <c r="B2162" s="8" t="s">
        <v>4391</v>
      </c>
    </row>
    <row r="2163">
      <c r="A2163" s="8">
        <v>6281338.0</v>
      </c>
      <c r="B2163" s="8" t="s">
        <v>4392</v>
      </c>
    </row>
    <row r="2164">
      <c r="A2164" s="8">
        <v>6725601.0</v>
      </c>
      <c r="B2164" s="8" t="s">
        <v>4393</v>
      </c>
    </row>
    <row r="2165">
      <c r="A2165" s="8">
        <v>6030475.0</v>
      </c>
      <c r="B2165" s="8" t="s">
        <v>4394</v>
      </c>
    </row>
    <row r="2166">
      <c r="A2166" s="8">
        <v>9000186.0</v>
      </c>
      <c r="B2166" s="8" t="s">
        <v>4395</v>
      </c>
    </row>
    <row r="2167">
      <c r="A2167" s="8">
        <v>1729705.0</v>
      </c>
      <c r="B2167" s="8" t="s">
        <v>4396</v>
      </c>
    </row>
    <row r="2168">
      <c r="A2168" s="8">
        <v>1895516.0</v>
      </c>
      <c r="B2168" s="8" t="s">
        <v>4397</v>
      </c>
    </row>
    <row r="2169">
      <c r="A2169" s="8">
        <v>1792555.0</v>
      </c>
      <c r="B2169" s="8" t="s">
        <v>4398</v>
      </c>
    </row>
    <row r="2170">
      <c r="A2170" s="8">
        <v>1885634.0</v>
      </c>
      <c r="B2170" s="8" t="s">
        <v>4399</v>
      </c>
    </row>
    <row r="2171">
      <c r="A2171" s="8">
        <v>1784960.0</v>
      </c>
      <c r="B2171" s="8" t="s">
        <v>4400</v>
      </c>
    </row>
    <row r="2172">
      <c r="A2172" s="8">
        <v>1967339.0</v>
      </c>
      <c r="B2172" s="8" t="s">
        <v>4401</v>
      </c>
    </row>
    <row r="2173">
      <c r="A2173" s="8">
        <v>1859137.0</v>
      </c>
      <c r="B2173" s="8" t="s">
        <v>4402</v>
      </c>
    </row>
    <row r="2174">
      <c r="A2174" s="8">
        <v>6167233.0</v>
      </c>
      <c r="B2174" s="8" t="s">
        <v>4403</v>
      </c>
    </row>
    <row r="2175">
      <c r="A2175" s="8">
        <v>1859862.0</v>
      </c>
      <c r="B2175" s="8" t="s">
        <v>4404</v>
      </c>
    </row>
    <row r="2176">
      <c r="A2176" s="8">
        <v>1793560.0</v>
      </c>
      <c r="B2176" s="8" t="s">
        <v>4405</v>
      </c>
    </row>
    <row r="2177">
      <c r="A2177" s="8">
        <v>1883411.0</v>
      </c>
      <c r="B2177" s="8" t="s">
        <v>4406</v>
      </c>
    </row>
    <row r="2178">
      <c r="A2178" s="8">
        <v>1914006.0</v>
      </c>
      <c r="B2178" s="8" t="s">
        <v>4407</v>
      </c>
    </row>
    <row r="2179">
      <c r="A2179" s="8">
        <v>1445553.0</v>
      </c>
      <c r="B2179" s="8" t="s">
        <v>4408</v>
      </c>
    </row>
    <row r="2180">
      <c r="A2180" s="8">
        <v>1795490.0</v>
      </c>
      <c r="B2180" s="8" t="s">
        <v>4409</v>
      </c>
    </row>
    <row r="2181">
      <c r="A2181" s="8">
        <v>9128271.0</v>
      </c>
      <c r="B2181" s="8" t="s">
        <v>4410</v>
      </c>
    </row>
    <row r="2182">
      <c r="A2182" s="8">
        <v>6407048.0</v>
      </c>
      <c r="B2182" s="8" t="s">
        <v>4411</v>
      </c>
    </row>
    <row r="2183">
      <c r="A2183" s="8">
        <v>1905392.0</v>
      </c>
      <c r="B2183" s="8" t="s">
        <v>4412</v>
      </c>
    </row>
    <row r="2184">
      <c r="A2184" s="8">
        <v>1588486.0</v>
      </c>
      <c r="B2184" s="8" t="s">
        <v>4413</v>
      </c>
    </row>
    <row r="2185">
      <c r="A2185" s="8">
        <v>6241387.0</v>
      </c>
      <c r="B2185" s="8" t="s">
        <v>4414</v>
      </c>
    </row>
    <row r="2186">
      <c r="A2186" s="8">
        <v>1882881.0</v>
      </c>
      <c r="B2186" s="8" t="s">
        <v>4415</v>
      </c>
    </row>
    <row r="2187">
      <c r="A2187" s="8">
        <v>6261884.0</v>
      </c>
      <c r="B2187" s="8" t="s">
        <v>4416</v>
      </c>
    </row>
    <row r="2188">
      <c r="A2188" s="8">
        <v>1940830.0</v>
      </c>
      <c r="B2188" s="8" t="s">
        <v>4417</v>
      </c>
    </row>
    <row r="2189">
      <c r="A2189" s="8">
        <v>1727401.0</v>
      </c>
      <c r="B2189" s="8" t="s">
        <v>4418</v>
      </c>
    </row>
    <row r="2190">
      <c r="A2190" s="8">
        <v>1899511.0</v>
      </c>
      <c r="B2190" s="8" t="s">
        <v>4419</v>
      </c>
    </row>
    <row r="2191">
      <c r="A2191" s="8">
        <v>6207081.0</v>
      </c>
      <c r="B2191" s="8" t="s">
        <v>4420</v>
      </c>
    </row>
    <row r="2192">
      <c r="A2192" s="8">
        <v>6231225.0</v>
      </c>
      <c r="B2192" s="8" t="s">
        <v>4421</v>
      </c>
    </row>
    <row r="2193">
      <c r="A2193" s="8">
        <v>6244688.0</v>
      </c>
      <c r="B2193" s="8" t="s">
        <v>4422</v>
      </c>
    </row>
    <row r="2194">
      <c r="A2194" s="8">
        <v>6423612.0</v>
      </c>
      <c r="B2194" s="8" t="s">
        <v>4423</v>
      </c>
    </row>
    <row r="2195">
      <c r="A2195" s="8">
        <v>1883127.0</v>
      </c>
      <c r="B2195" s="8" t="s">
        <v>4424</v>
      </c>
    </row>
    <row r="2196">
      <c r="A2196" s="8">
        <v>1884883.0</v>
      </c>
      <c r="B2196" s="8" t="s">
        <v>4425</v>
      </c>
    </row>
    <row r="2197">
      <c r="A2197" s="8">
        <v>6204376.0</v>
      </c>
      <c r="B2197" s="8" t="s">
        <v>4426</v>
      </c>
    </row>
    <row r="2198">
      <c r="A2198" s="8">
        <v>1771965.0</v>
      </c>
      <c r="B2198" s="8" t="s">
        <v>4427</v>
      </c>
    </row>
    <row r="2199">
      <c r="A2199" s="8">
        <v>1509047.0</v>
      </c>
      <c r="B2199" s="8" t="s">
        <v>4428</v>
      </c>
    </row>
    <row r="2200">
      <c r="A2200" s="8">
        <v>6263992.0</v>
      </c>
      <c r="B2200" s="8" t="s">
        <v>4429</v>
      </c>
    </row>
    <row r="2201">
      <c r="A2201" s="8">
        <v>1570374.0</v>
      </c>
      <c r="B2201" s="8" t="s">
        <v>4430</v>
      </c>
    </row>
    <row r="2202">
      <c r="A2202" s="8">
        <v>1887297.0</v>
      </c>
      <c r="B2202" s="8" t="s">
        <v>4431</v>
      </c>
    </row>
    <row r="2203">
      <c r="A2203" s="8">
        <v>1850156.0</v>
      </c>
      <c r="B2203" s="8" t="s">
        <v>4432</v>
      </c>
    </row>
    <row r="2204">
      <c r="A2204" s="8">
        <v>1725394.0</v>
      </c>
      <c r="B2204" s="8" t="s">
        <v>4433</v>
      </c>
    </row>
    <row r="2205">
      <c r="A2205" s="8">
        <v>6153518.0</v>
      </c>
      <c r="B2205" s="8" t="s">
        <v>4434</v>
      </c>
    </row>
    <row r="2206">
      <c r="A2206" s="8">
        <v>6145507.0</v>
      </c>
      <c r="B2206" s="8" t="s">
        <v>4435</v>
      </c>
    </row>
    <row r="2207">
      <c r="A2207" s="8">
        <v>1853988.0</v>
      </c>
      <c r="B2207" s="8" t="s">
        <v>4436</v>
      </c>
    </row>
    <row r="2208">
      <c r="A2208" s="8">
        <v>1897756.0</v>
      </c>
      <c r="B2208" s="8" t="s">
        <v>4437</v>
      </c>
    </row>
    <row r="2209">
      <c r="A2209" s="8">
        <v>6155081.0</v>
      </c>
      <c r="B2209" s="8" t="s">
        <v>4438</v>
      </c>
    </row>
    <row r="2210">
      <c r="A2210" s="8">
        <v>6153526.0</v>
      </c>
      <c r="B2210" s="8" t="s">
        <v>4439</v>
      </c>
    </row>
    <row r="2211">
      <c r="A2211" s="8">
        <v>1884361.0</v>
      </c>
      <c r="B2211" s="8" t="s">
        <v>4440</v>
      </c>
    </row>
    <row r="2212">
      <c r="A2212" s="8">
        <v>6171249.0</v>
      </c>
      <c r="B2212" s="8" t="s">
        <v>4441</v>
      </c>
    </row>
    <row r="2213">
      <c r="A2213" s="8">
        <v>6143083.0</v>
      </c>
      <c r="B2213" s="8" t="s">
        <v>4442</v>
      </c>
    </row>
    <row r="2214">
      <c r="A2214" s="8">
        <v>6225543.0</v>
      </c>
      <c r="B2214" s="8" t="s">
        <v>4443</v>
      </c>
    </row>
    <row r="2215">
      <c r="A2215" s="8">
        <v>1926942.0</v>
      </c>
      <c r="B2215" s="8" t="s">
        <v>4444</v>
      </c>
    </row>
    <row r="2216">
      <c r="A2216" s="8">
        <v>6933581.0</v>
      </c>
      <c r="B2216" s="8" t="s">
        <v>4445</v>
      </c>
    </row>
    <row r="2217">
      <c r="A2217" s="8">
        <v>6191801.0</v>
      </c>
      <c r="B2217" s="8" t="s">
        <v>4446</v>
      </c>
    </row>
    <row r="2218">
      <c r="A2218" s="8">
        <v>6188940.0</v>
      </c>
      <c r="B2218" s="8" t="s">
        <v>4447</v>
      </c>
    </row>
    <row r="2219">
      <c r="A2219" s="8">
        <v>6094121.0</v>
      </c>
      <c r="B2219" s="8" t="s">
        <v>4448</v>
      </c>
    </row>
    <row r="2220">
      <c r="A2220" s="8">
        <v>6309674.0</v>
      </c>
      <c r="B2220" s="8" t="s">
        <v>4449</v>
      </c>
    </row>
    <row r="2221">
      <c r="A2221" s="8">
        <v>6224181.0</v>
      </c>
      <c r="B2221" s="8" t="s">
        <v>4450</v>
      </c>
    </row>
    <row r="2222">
      <c r="A2222" s="8">
        <v>1946625.0</v>
      </c>
      <c r="B2222" s="8" t="s">
        <v>4451</v>
      </c>
    </row>
    <row r="2223">
      <c r="A2223" s="8">
        <v>1962574.0</v>
      </c>
      <c r="B2223" s="8" t="s">
        <v>4452</v>
      </c>
    </row>
    <row r="2224">
      <c r="A2224" s="8">
        <v>1880659.0</v>
      </c>
      <c r="B2224" s="8" t="s">
        <v>4453</v>
      </c>
    </row>
    <row r="2225">
      <c r="A2225" s="8">
        <v>6038646.0</v>
      </c>
      <c r="B2225" s="8" t="s">
        <v>4454</v>
      </c>
    </row>
    <row r="2226">
      <c r="A2226" s="8">
        <v>6386512.0</v>
      </c>
      <c r="B2226" s="8" t="s">
        <v>4455</v>
      </c>
    </row>
    <row r="2227">
      <c r="A2227" s="8">
        <v>6191894.0</v>
      </c>
      <c r="B2227" s="8" t="s">
        <v>4456</v>
      </c>
    </row>
    <row r="2228">
      <c r="A2228" s="8">
        <v>1894935.0</v>
      </c>
      <c r="B2228" s="8" t="s">
        <v>4457</v>
      </c>
    </row>
    <row r="2229">
      <c r="A2229" s="8">
        <v>6142931.0</v>
      </c>
      <c r="B2229" s="8" t="s">
        <v>4458</v>
      </c>
    </row>
    <row r="2230">
      <c r="A2230" s="8">
        <v>995495.0</v>
      </c>
      <c r="B2230" s="8" t="s">
        <v>4459</v>
      </c>
    </row>
    <row r="2231">
      <c r="A2231" s="8">
        <v>1785354.0</v>
      </c>
      <c r="B2231" s="8" t="s">
        <v>4460</v>
      </c>
    </row>
    <row r="2232">
      <c r="A2232" s="8">
        <v>6600921.0</v>
      </c>
      <c r="B2232" s="8" t="s">
        <v>4461</v>
      </c>
    </row>
    <row r="2233">
      <c r="A2233" s="8">
        <v>6165869.0</v>
      </c>
      <c r="B2233" s="8" t="s">
        <v>4462</v>
      </c>
    </row>
    <row r="2234">
      <c r="A2234" s="8">
        <v>1589385.0</v>
      </c>
      <c r="B2234" s="8" t="s">
        <v>4463</v>
      </c>
    </row>
    <row r="2235">
      <c r="A2235" s="8">
        <v>6191681.0</v>
      </c>
      <c r="B2235" s="8" t="s">
        <v>4464</v>
      </c>
    </row>
    <row r="2236">
      <c r="A2236" s="8">
        <v>6072844.0</v>
      </c>
      <c r="B2236" s="8" t="s">
        <v>4465</v>
      </c>
    </row>
    <row r="2237">
      <c r="A2237" s="8">
        <v>6102221.0</v>
      </c>
      <c r="B2237" s="8" t="s">
        <v>4466</v>
      </c>
    </row>
    <row r="2238">
      <c r="A2238" s="8">
        <v>6143091.0</v>
      </c>
      <c r="B2238" s="8" t="s">
        <v>4467</v>
      </c>
    </row>
    <row r="2239">
      <c r="A2239" s="8">
        <v>6149278.0</v>
      </c>
      <c r="B2239" s="8" t="s">
        <v>4468</v>
      </c>
    </row>
    <row r="2240">
      <c r="A2240" s="8">
        <v>6417906.0</v>
      </c>
      <c r="B2240" s="8" t="s">
        <v>4469</v>
      </c>
    </row>
    <row r="2241">
      <c r="A2241" s="8">
        <v>1941470.0</v>
      </c>
      <c r="B2241" s="8" t="s">
        <v>4470</v>
      </c>
    </row>
    <row r="2242">
      <c r="A2242" s="8">
        <v>1894811.0</v>
      </c>
      <c r="B2242" s="8" t="s">
        <v>4471</v>
      </c>
    </row>
    <row r="2243">
      <c r="A2243" s="8">
        <v>817481.0</v>
      </c>
      <c r="B2243" s="8" t="s">
        <v>4472</v>
      </c>
    </row>
    <row r="2244">
      <c r="A2244" s="8">
        <v>1129058.0</v>
      </c>
      <c r="B2244" s="8" t="s">
        <v>4473</v>
      </c>
    </row>
    <row r="2245">
      <c r="A2245" s="8">
        <v>6143024.0</v>
      </c>
      <c r="B2245" s="8" t="s">
        <v>4474</v>
      </c>
    </row>
    <row r="2246">
      <c r="A2246" s="8">
        <v>6215629.0</v>
      </c>
      <c r="B2246" s="8" t="s">
        <v>4475</v>
      </c>
    </row>
    <row r="2247">
      <c r="A2247" s="8">
        <v>6091628.0</v>
      </c>
      <c r="B2247" s="8" t="s">
        <v>4476</v>
      </c>
    </row>
    <row r="2248">
      <c r="A2248" s="8">
        <v>6695965.0</v>
      </c>
      <c r="B2248" s="8" t="s">
        <v>4477</v>
      </c>
    </row>
    <row r="2249">
      <c r="A2249" s="8">
        <v>6153534.0</v>
      </c>
      <c r="B2249" s="8" t="s">
        <v>4478</v>
      </c>
    </row>
    <row r="2250">
      <c r="A2250" s="8">
        <v>1297571.0</v>
      </c>
      <c r="B2250" s="8" t="s">
        <v>4479</v>
      </c>
    </row>
    <row r="2251">
      <c r="A2251" s="8">
        <v>6150012.0</v>
      </c>
      <c r="B2251" s="8" t="s">
        <v>4480</v>
      </c>
    </row>
    <row r="2252">
      <c r="A2252" s="8">
        <v>6193218.0</v>
      </c>
      <c r="B2252" s="8" t="s">
        <v>4481</v>
      </c>
    </row>
    <row r="2253">
      <c r="A2253" s="8">
        <v>6207073.0</v>
      </c>
      <c r="B2253" s="8" t="s">
        <v>4482</v>
      </c>
    </row>
    <row r="2254">
      <c r="A2254" s="8">
        <v>6139205.0</v>
      </c>
      <c r="B2254" s="8" t="s">
        <v>4483</v>
      </c>
    </row>
    <row r="2255">
      <c r="A2255" s="8">
        <v>1852221.0</v>
      </c>
      <c r="B2255" s="8" t="s">
        <v>4484</v>
      </c>
    </row>
    <row r="2256">
      <c r="A2256" s="8">
        <v>6220835.0</v>
      </c>
      <c r="B2256" s="8" t="s">
        <v>4485</v>
      </c>
    </row>
    <row r="2257">
      <c r="A2257" s="8">
        <v>6232027.0</v>
      </c>
      <c r="B2257" s="8" t="s">
        <v>4486</v>
      </c>
    </row>
    <row r="2258">
      <c r="A2258" s="8">
        <v>1783467.0</v>
      </c>
      <c r="B2258" s="8" t="s">
        <v>4487</v>
      </c>
    </row>
    <row r="2259">
      <c r="A2259" s="8">
        <v>6206891.0</v>
      </c>
      <c r="B2259" s="8" t="s">
        <v>4488</v>
      </c>
    </row>
    <row r="2260">
      <c r="A2260" s="8">
        <v>6206671.0</v>
      </c>
      <c r="B2260" s="8" t="s">
        <v>4489</v>
      </c>
    </row>
    <row r="2261">
      <c r="A2261" s="8">
        <v>6143016.0</v>
      </c>
      <c r="B2261" s="8" t="s">
        <v>4490</v>
      </c>
    </row>
    <row r="2262">
      <c r="A2262" s="8">
        <v>6018777.0</v>
      </c>
      <c r="B2262" s="8" t="s">
        <v>4491</v>
      </c>
    </row>
    <row r="2263">
      <c r="A2263" s="8">
        <v>6727336.0</v>
      </c>
      <c r="B2263" s="8" t="s">
        <v>4492</v>
      </c>
    </row>
    <row r="2264">
      <c r="A2264" s="8">
        <v>6972195.0</v>
      </c>
      <c r="B2264" s="8" t="s">
        <v>4493</v>
      </c>
    </row>
    <row r="2265">
      <c r="A2265" s="8">
        <v>6159001.0</v>
      </c>
      <c r="B2265" s="8" t="s">
        <v>4494</v>
      </c>
    </row>
    <row r="2266">
      <c r="A2266" s="8">
        <v>848310.0</v>
      </c>
      <c r="B2266" s="8" t="s">
        <v>4495</v>
      </c>
    </row>
    <row r="2267">
      <c r="A2267" s="8">
        <v>1856707.0</v>
      </c>
      <c r="B2267" s="8" t="s">
        <v>4496</v>
      </c>
    </row>
    <row r="2268">
      <c r="A2268" s="8">
        <v>1727516.0</v>
      </c>
      <c r="B2268" s="8" t="s">
        <v>4497</v>
      </c>
    </row>
    <row r="2269">
      <c r="A2269" s="8">
        <v>6192165.0</v>
      </c>
      <c r="B2269" s="8" t="s">
        <v>4498</v>
      </c>
    </row>
    <row r="2270">
      <c r="A2270" s="8">
        <v>6568611.0</v>
      </c>
      <c r="B2270" s="8" t="s">
        <v>4499</v>
      </c>
    </row>
    <row r="2271">
      <c r="A2271" s="8">
        <v>1880560.0</v>
      </c>
      <c r="B2271" s="8" t="s">
        <v>4500</v>
      </c>
    </row>
    <row r="2272">
      <c r="A2272" s="8">
        <v>6145493.0</v>
      </c>
      <c r="B2272" s="8" t="s">
        <v>4501</v>
      </c>
    </row>
    <row r="2273">
      <c r="A2273" s="8">
        <v>1857932.0</v>
      </c>
      <c r="B2273" s="8" t="s">
        <v>4502</v>
      </c>
    </row>
    <row r="2274">
      <c r="A2274" s="8">
        <v>1924371.0</v>
      </c>
      <c r="B2274" s="8" t="s">
        <v>4503</v>
      </c>
    </row>
    <row r="2275">
      <c r="A2275" s="8">
        <v>1852591.0</v>
      </c>
      <c r="B2275" s="8" t="s">
        <v>4504</v>
      </c>
    </row>
    <row r="2276">
      <c r="A2276" s="8">
        <v>6106528.0</v>
      </c>
      <c r="B2276" s="8" t="s">
        <v>4505</v>
      </c>
    </row>
    <row r="2277">
      <c r="A2277" s="8">
        <v>1769651.0</v>
      </c>
      <c r="B2277" s="8" t="s">
        <v>4506</v>
      </c>
    </row>
    <row r="2278">
      <c r="A2278" s="8">
        <v>6402925.0</v>
      </c>
      <c r="B2278" s="8" t="s">
        <v>4507</v>
      </c>
    </row>
    <row r="2279">
      <c r="A2279" s="8">
        <v>6397026.0</v>
      </c>
      <c r="B2279" s="8" t="s">
        <v>4508</v>
      </c>
    </row>
    <row r="2280">
      <c r="A2280" s="8">
        <v>1967185.0</v>
      </c>
      <c r="B2280" s="8" t="s">
        <v>4509</v>
      </c>
    </row>
    <row r="2281">
      <c r="A2281" s="8">
        <v>6239633.0</v>
      </c>
      <c r="B2281" s="8" t="s">
        <v>4510</v>
      </c>
    </row>
    <row r="2282">
      <c r="A2282" s="8">
        <v>6239552.0</v>
      </c>
      <c r="B2282" s="8" t="s">
        <v>4511</v>
      </c>
    </row>
    <row r="2283">
      <c r="A2283" s="8">
        <v>1806084.0</v>
      </c>
      <c r="B2283" s="8" t="s">
        <v>4512</v>
      </c>
    </row>
    <row r="2284">
      <c r="A2284" s="8">
        <v>6312641.0</v>
      </c>
      <c r="B2284" s="8" t="s">
        <v>4513</v>
      </c>
    </row>
    <row r="2285">
      <c r="A2285" s="8">
        <v>1766074.0</v>
      </c>
      <c r="B2285" s="8" t="s">
        <v>4514</v>
      </c>
    </row>
    <row r="2286">
      <c r="A2286" s="8">
        <v>6999069.0</v>
      </c>
      <c r="B2286" s="8" t="s">
        <v>4515</v>
      </c>
    </row>
    <row r="2287">
      <c r="A2287" s="8">
        <v>6156894.0</v>
      </c>
      <c r="B2287" s="8" t="s">
        <v>4516</v>
      </c>
    </row>
    <row r="2288">
      <c r="A2288" s="8">
        <v>6167683.0</v>
      </c>
      <c r="B2288" s="8" t="s">
        <v>4517</v>
      </c>
    </row>
    <row r="2289">
      <c r="A2289" s="8">
        <v>1344005.0</v>
      </c>
      <c r="B2289" s="8" t="s">
        <v>4518</v>
      </c>
    </row>
    <row r="2290">
      <c r="A2290" s="8">
        <v>6528414.0</v>
      </c>
      <c r="B2290" s="8" t="s">
        <v>4519</v>
      </c>
    </row>
    <row r="2291">
      <c r="A2291" s="8">
        <v>6428096.0</v>
      </c>
      <c r="B2291" s="8" t="s">
        <v>4520</v>
      </c>
    </row>
    <row r="2292">
      <c r="A2292" s="8">
        <v>6655432.0</v>
      </c>
      <c r="B2292" s="8" t="s">
        <v>4521</v>
      </c>
    </row>
    <row r="2293">
      <c r="A2293" s="8">
        <v>1889796.0</v>
      </c>
      <c r="B2293" s="8" t="s">
        <v>4522</v>
      </c>
    </row>
    <row r="2294">
      <c r="A2294" s="8">
        <v>6401694.0</v>
      </c>
      <c r="B2294" s="8" t="s">
        <v>4523</v>
      </c>
    </row>
    <row r="2295">
      <c r="A2295" s="8">
        <v>6643671.0</v>
      </c>
      <c r="B2295" s="8" t="s">
        <v>4524</v>
      </c>
    </row>
    <row r="2296">
      <c r="A2296" s="8">
        <v>6927386.0</v>
      </c>
      <c r="B2296" s="8" t="s">
        <v>4525</v>
      </c>
    </row>
    <row r="2297">
      <c r="A2297" s="8">
        <v>6468179.0</v>
      </c>
      <c r="B2297" s="8" t="s">
        <v>4526</v>
      </c>
    </row>
    <row r="2298">
      <c r="A2298" s="8">
        <v>809063.0</v>
      </c>
      <c r="B2298" s="8" t="s">
        <v>4527</v>
      </c>
    </row>
    <row r="2299">
      <c r="A2299" s="8">
        <v>1930192.0</v>
      </c>
      <c r="B2299" s="8" t="s">
        <v>4528</v>
      </c>
    </row>
    <row r="2300">
      <c r="A2300" s="8">
        <v>6002579.0</v>
      </c>
      <c r="B2300" s="8" t="s">
        <v>4529</v>
      </c>
    </row>
    <row r="2301">
      <c r="A2301" s="8">
        <v>6742963.0</v>
      </c>
      <c r="B2301" s="8" t="s">
        <v>4530</v>
      </c>
    </row>
    <row r="2302">
      <c r="A2302" s="8">
        <v>6307680.0</v>
      </c>
      <c r="B2302" s="8" t="s">
        <v>4531</v>
      </c>
    </row>
    <row r="2303">
      <c r="A2303" s="8">
        <v>6031200.0</v>
      </c>
      <c r="B2303" s="8" t="s">
        <v>4532</v>
      </c>
    </row>
    <row r="2304">
      <c r="A2304" s="8">
        <v>1655221.0</v>
      </c>
      <c r="B2304" s="8" t="s">
        <v>4533</v>
      </c>
    </row>
    <row r="2305">
      <c r="A2305" s="8">
        <v>6269222.0</v>
      </c>
      <c r="B2305" s="8" t="s">
        <v>4534</v>
      </c>
    </row>
    <row r="2306">
      <c r="A2306" s="8">
        <v>1897012.0</v>
      </c>
      <c r="B2306" s="8" t="s">
        <v>4535</v>
      </c>
    </row>
    <row r="2307">
      <c r="A2307" s="8">
        <v>6184821.0</v>
      </c>
      <c r="B2307" s="8" t="s">
        <v>4536</v>
      </c>
    </row>
    <row r="2308">
      <c r="A2308" s="8">
        <v>1942956.0</v>
      </c>
      <c r="B2308" s="8" t="s">
        <v>4537</v>
      </c>
    </row>
    <row r="2309">
      <c r="A2309" s="8">
        <v>1884328.0</v>
      </c>
      <c r="B2309" s="8" t="s">
        <v>4538</v>
      </c>
    </row>
    <row r="2310">
      <c r="A2310" s="8">
        <v>915050.0</v>
      </c>
      <c r="B2310" s="8" t="s">
        <v>4539</v>
      </c>
    </row>
    <row r="2311">
      <c r="A2311" s="8">
        <v>1790609.0</v>
      </c>
      <c r="B2311" s="8" t="s">
        <v>4540</v>
      </c>
    </row>
    <row r="2312">
      <c r="A2312" s="8">
        <v>1855026.0</v>
      </c>
      <c r="B2312" s="8" t="s">
        <v>4541</v>
      </c>
    </row>
    <row r="2313">
      <c r="A2313" s="8">
        <v>1889702.0</v>
      </c>
      <c r="B2313" s="8" t="s">
        <v>4541</v>
      </c>
    </row>
    <row r="2314">
      <c r="A2314" s="8">
        <v>1728199.0</v>
      </c>
      <c r="B2314" s="8" t="s">
        <v>4542</v>
      </c>
    </row>
    <row r="2315">
      <c r="A2315" s="8">
        <v>6230679.0</v>
      </c>
      <c r="B2315" s="8" t="s">
        <v>4543</v>
      </c>
    </row>
    <row r="2316">
      <c r="A2316" s="8">
        <v>1963911.0</v>
      </c>
      <c r="B2316" s="8" t="s">
        <v>4544</v>
      </c>
    </row>
    <row r="2317">
      <c r="A2317" s="8">
        <v>1857487.0</v>
      </c>
      <c r="B2317" s="8" t="s">
        <v>4545</v>
      </c>
    </row>
    <row r="2318">
      <c r="A2318" s="8">
        <v>930547.0</v>
      </c>
      <c r="B2318" s="8" t="s">
        <v>4546</v>
      </c>
    </row>
    <row r="2319">
      <c r="A2319" s="8">
        <v>1227742.0</v>
      </c>
      <c r="B2319" s="8" t="s">
        <v>4547</v>
      </c>
    </row>
    <row r="2320">
      <c r="A2320" s="8">
        <v>1850105.0</v>
      </c>
      <c r="B2320" s="8" t="s">
        <v>4548</v>
      </c>
    </row>
    <row r="2321">
      <c r="A2321" s="8">
        <v>1882830.0</v>
      </c>
      <c r="B2321" s="8" t="s">
        <v>4548</v>
      </c>
    </row>
    <row r="2322">
      <c r="A2322" s="8">
        <v>1730061.0</v>
      </c>
      <c r="B2322" s="8" t="s">
        <v>4549</v>
      </c>
    </row>
    <row r="2323">
      <c r="A2323" s="8">
        <v>1423231.0</v>
      </c>
      <c r="B2323" s="8" t="s">
        <v>4550</v>
      </c>
    </row>
    <row r="2324">
      <c r="A2324" s="8">
        <v>897752.0</v>
      </c>
      <c r="B2324" s="8" t="s">
        <v>4551</v>
      </c>
    </row>
    <row r="2325">
      <c r="A2325" s="8">
        <v>1862359.0</v>
      </c>
      <c r="B2325" s="8" t="s">
        <v>4552</v>
      </c>
    </row>
    <row r="2326">
      <c r="A2326" s="8">
        <v>1883151.0</v>
      </c>
      <c r="B2326" s="8" t="s">
        <v>4552</v>
      </c>
    </row>
    <row r="2327">
      <c r="A2327" s="8">
        <v>930083.0</v>
      </c>
      <c r="B2327" s="8" t="s">
        <v>4553</v>
      </c>
    </row>
    <row r="2328">
      <c r="A2328" s="8">
        <v>1786962.0</v>
      </c>
      <c r="B2328" s="8" t="s">
        <v>4554</v>
      </c>
    </row>
    <row r="2329">
      <c r="A2329" s="8">
        <v>1793578.0</v>
      </c>
      <c r="B2329" s="8" t="s">
        <v>4555</v>
      </c>
    </row>
    <row r="2330">
      <c r="A2330" s="8">
        <v>1850008.0</v>
      </c>
      <c r="B2330" s="8" t="s">
        <v>4556</v>
      </c>
    </row>
    <row r="2331">
      <c r="A2331" s="8">
        <v>1879880.0</v>
      </c>
      <c r="B2331" s="8" t="s">
        <v>4557</v>
      </c>
    </row>
    <row r="2332">
      <c r="A2332" s="8">
        <v>1364529.0</v>
      </c>
      <c r="B2332" s="8" t="s">
        <v>4558</v>
      </c>
    </row>
    <row r="2333">
      <c r="A2333" s="8">
        <v>1885073.0</v>
      </c>
      <c r="B2333" s="8" t="s">
        <v>4559</v>
      </c>
    </row>
    <row r="2334">
      <c r="A2334" s="8">
        <v>6406980.0</v>
      </c>
      <c r="B2334" s="8" t="s">
        <v>4560</v>
      </c>
    </row>
    <row r="2335">
      <c r="A2335" s="8">
        <v>1227050.0</v>
      </c>
      <c r="B2335" s="8" t="s">
        <v>4561</v>
      </c>
    </row>
    <row r="2336">
      <c r="A2336" s="8">
        <v>1374401.0</v>
      </c>
      <c r="B2336" s="8" t="s">
        <v>4562</v>
      </c>
    </row>
    <row r="2337">
      <c r="A2337" s="8">
        <v>1354531.0</v>
      </c>
      <c r="B2337" s="8" t="s">
        <v>4563</v>
      </c>
    </row>
    <row r="2338">
      <c r="A2338" s="8">
        <v>6249884.0</v>
      </c>
      <c r="B2338" s="8" t="s">
        <v>4564</v>
      </c>
    </row>
    <row r="2339">
      <c r="A2339" s="8">
        <v>1446959.0</v>
      </c>
      <c r="B2339" s="8" t="s">
        <v>4565</v>
      </c>
    </row>
    <row r="2340">
      <c r="A2340" s="8">
        <v>1362119.0</v>
      </c>
      <c r="B2340" s="8" t="s">
        <v>4566</v>
      </c>
    </row>
    <row r="2341">
      <c r="A2341" s="8">
        <v>982334.0</v>
      </c>
      <c r="B2341" s="8" t="s">
        <v>4567</v>
      </c>
    </row>
    <row r="2342">
      <c r="A2342" s="8">
        <v>1787390.0</v>
      </c>
      <c r="B2342" s="8" t="s">
        <v>4568</v>
      </c>
    </row>
    <row r="2343">
      <c r="A2343" s="8">
        <v>1890158.0</v>
      </c>
      <c r="B2343" s="8" t="s">
        <v>4569</v>
      </c>
    </row>
    <row r="2344">
      <c r="A2344" s="8">
        <v>1852442.0</v>
      </c>
      <c r="B2344" s="8" t="s">
        <v>4570</v>
      </c>
    </row>
    <row r="2345">
      <c r="A2345" s="8">
        <v>1851357.0</v>
      </c>
      <c r="B2345" s="8" t="s">
        <v>4571</v>
      </c>
    </row>
    <row r="2346">
      <c r="A2346" s="8">
        <v>6134611.0</v>
      </c>
      <c r="B2346" s="8" t="s">
        <v>4572</v>
      </c>
    </row>
    <row r="2347">
      <c r="A2347" s="8">
        <v>1658361.0</v>
      </c>
      <c r="B2347" s="8" t="s">
        <v>4573</v>
      </c>
    </row>
    <row r="2348">
      <c r="A2348" s="8">
        <v>1940899.0</v>
      </c>
      <c r="B2348" s="8" t="s">
        <v>4574</v>
      </c>
    </row>
    <row r="2349">
      <c r="A2349" s="8">
        <v>1667513.0</v>
      </c>
      <c r="B2349" s="8" t="s">
        <v>4575</v>
      </c>
    </row>
    <row r="2350">
      <c r="A2350" s="8">
        <v>956716.0</v>
      </c>
      <c r="B2350" s="8" t="s">
        <v>4576</v>
      </c>
    </row>
    <row r="2351">
      <c r="A2351" s="8">
        <v>1879626.0</v>
      </c>
      <c r="B2351" s="8" t="s">
        <v>4577</v>
      </c>
    </row>
    <row r="2352">
      <c r="A2352" s="8">
        <v>1452568.0</v>
      </c>
      <c r="B2352" s="8" t="s">
        <v>4578</v>
      </c>
    </row>
    <row r="2353">
      <c r="A2353" s="8">
        <v>6209831.0</v>
      </c>
      <c r="B2353" s="8" t="s">
        <v>4579</v>
      </c>
    </row>
    <row r="2354">
      <c r="A2354" s="8">
        <v>6115799.0</v>
      </c>
      <c r="B2354" s="8" t="s">
        <v>4580</v>
      </c>
    </row>
    <row r="2355">
      <c r="A2355" s="8">
        <v>1963236.0</v>
      </c>
      <c r="B2355" s="8" t="s">
        <v>4581</v>
      </c>
    </row>
    <row r="2356">
      <c r="A2356" s="8">
        <v>1444859.0</v>
      </c>
      <c r="B2356" s="8" t="s">
        <v>4582</v>
      </c>
    </row>
    <row r="2357">
      <c r="A2357" s="8">
        <v>6106587.0</v>
      </c>
      <c r="B2357" s="8" t="s">
        <v>4583</v>
      </c>
    </row>
    <row r="2358">
      <c r="A2358" s="8">
        <v>6147526.0</v>
      </c>
      <c r="B2358" s="8" t="s">
        <v>4584</v>
      </c>
    </row>
    <row r="2359">
      <c r="A2359" s="8">
        <v>6265693.0</v>
      </c>
      <c r="B2359" s="8" t="s">
        <v>4585</v>
      </c>
    </row>
    <row r="2360">
      <c r="A2360" s="8">
        <v>1454447.0</v>
      </c>
      <c r="B2360" s="8" t="s">
        <v>4586</v>
      </c>
    </row>
    <row r="2361">
      <c r="A2361" s="8">
        <v>1570536.0</v>
      </c>
      <c r="B2361" s="8" t="s">
        <v>4586</v>
      </c>
    </row>
    <row r="2362">
      <c r="A2362" s="8">
        <v>1927281.0</v>
      </c>
      <c r="B2362" s="8" t="s">
        <v>4587</v>
      </c>
    </row>
    <row r="2363">
      <c r="A2363" s="8">
        <v>6222528.0</v>
      </c>
      <c r="B2363" s="8" t="s">
        <v>4588</v>
      </c>
    </row>
    <row r="2364">
      <c r="A2364" s="8">
        <v>1893882.0</v>
      </c>
      <c r="B2364" s="8" t="s">
        <v>4589</v>
      </c>
    </row>
    <row r="2365">
      <c r="A2365" s="8">
        <v>1762524.0</v>
      </c>
      <c r="B2365" s="8" t="s">
        <v>4590</v>
      </c>
    </row>
    <row r="2366">
      <c r="A2366" s="8">
        <v>1857762.0</v>
      </c>
      <c r="B2366" s="8" t="s">
        <v>4591</v>
      </c>
    </row>
    <row r="2367">
      <c r="A2367" s="8">
        <v>1960555.0</v>
      </c>
      <c r="B2367" s="8" t="s">
        <v>4592</v>
      </c>
    </row>
    <row r="2368">
      <c r="A2368" s="8">
        <v>6239706.0</v>
      </c>
      <c r="B2368" s="8" t="s">
        <v>4593</v>
      </c>
    </row>
    <row r="2369">
      <c r="A2369" s="8">
        <v>6243312.0</v>
      </c>
      <c r="B2369" s="8" t="s">
        <v>4594</v>
      </c>
    </row>
    <row r="2370">
      <c r="A2370" s="8">
        <v>1851730.0</v>
      </c>
      <c r="B2370" s="8" t="s">
        <v>4595</v>
      </c>
    </row>
    <row r="2371">
      <c r="A2371" s="8">
        <v>1776754.0</v>
      </c>
      <c r="B2371" s="8" t="s">
        <v>4596</v>
      </c>
    </row>
    <row r="2372">
      <c r="A2372" s="8">
        <v>6539980.0</v>
      </c>
      <c r="B2372" s="8" t="s">
        <v>4597</v>
      </c>
    </row>
    <row r="2373">
      <c r="A2373" s="8">
        <v>1597540.0</v>
      </c>
      <c r="B2373" s="8" t="s">
        <v>4598</v>
      </c>
    </row>
    <row r="2374">
      <c r="A2374" s="8">
        <v>6728197.0</v>
      </c>
      <c r="B2374" s="8" t="s">
        <v>4599</v>
      </c>
    </row>
    <row r="2375">
      <c r="A2375" s="8">
        <v>1782029.0</v>
      </c>
      <c r="B2375" s="8" t="s">
        <v>4600</v>
      </c>
    </row>
    <row r="2376">
      <c r="A2376" s="8">
        <v>1918567.0</v>
      </c>
      <c r="B2376" s="8" t="s">
        <v>4601</v>
      </c>
    </row>
    <row r="2377">
      <c r="A2377" s="8">
        <v>6142028.0</v>
      </c>
      <c r="B2377" s="8" t="s">
        <v>4602</v>
      </c>
    </row>
    <row r="2378">
      <c r="A2378" s="8">
        <v>1570226.0</v>
      </c>
      <c r="B2378" s="8" t="s">
        <v>4603</v>
      </c>
    </row>
    <row r="2379">
      <c r="A2379" s="8">
        <v>6246338.0</v>
      </c>
      <c r="B2379" s="8" t="s">
        <v>4604</v>
      </c>
    </row>
    <row r="2380">
      <c r="A2380" s="8">
        <v>1946692.0</v>
      </c>
      <c r="B2380" s="8" t="s">
        <v>4605</v>
      </c>
    </row>
    <row r="2381">
      <c r="A2381" s="8">
        <v>6599079.0</v>
      </c>
      <c r="B2381" s="8" t="s">
        <v>4606</v>
      </c>
    </row>
    <row r="2382">
      <c r="A2382" s="8">
        <v>6389066.0</v>
      </c>
      <c r="B2382" s="8" t="s">
        <v>4607</v>
      </c>
    </row>
    <row r="2383">
      <c r="A2383" s="8">
        <v>1940635.0</v>
      </c>
      <c r="B2383" s="8" t="s">
        <v>4608</v>
      </c>
    </row>
    <row r="2384">
      <c r="A2384" s="8">
        <v>6112501.0</v>
      </c>
      <c r="B2384" s="8" t="s">
        <v>4609</v>
      </c>
    </row>
    <row r="2385">
      <c r="A2385" s="8">
        <v>6109471.0</v>
      </c>
      <c r="B2385" s="8" t="s">
        <v>4610</v>
      </c>
    </row>
    <row r="2386">
      <c r="A2386" s="8">
        <v>1777327.0</v>
      </c>
      <c r="B2386" s="8" t="s">
        <v>4611</v>
      </c>
    </row>
    <row r="2387">
      <c r="A2387" s="8">
        <v>6061231.0</v>
      </c>
      <c r="B2387" s="8" t="s">
        <v>4612</v>
      </c>
    </row>
    <row r="2388">
      <c r="A2388" s="8">
        <v>1946749.0</v>
      </c>
      <c r="B2388" s="8" t="s">
        <v>4613</v>
      </c>
    </row>
    <row r="2389">
      <c r="A2389" s="8">
        <v>6264743.0</v>
      </c>
      <c r="B2389" s="8" t="s">
        <v>4614</v>
      </c>
    </row>
    <row r="2390">
      <c r="A2390" s="8">
        <v>6204325.0</v>
      </c>
      <c r="B2390" s="8" t="s">
        <v>4615</v>
      </c>
    </row>
    <row r="2391">
      <c r="A2391" s="8">
        <v>1769979.0</v>
      </c>
      <c r="B2391" s="8" t="s">
        <v>4616</v>
      </c>
    </row>
    <row r="2392">
      <c r="A2392" s="8">
        <v>1854275.0</v>
      </c>
      <c r="B2392" s="8" t="s">
        <v>4617</v>
      </c>
    </row>
    <row r="2393">
      <c r="A2393" s="8">
        <v>6236421.0</v>
      </c>
      <c r="B2393" s="8" t="s">
        <v>4618</v>
      </c>
    </row>
    <row r="2394">
      <c r="A2394" s="8">
        <v>1757253.0</v>
      </c>
      <c r="B2394" s="8" t="s">
        <v>4619</v>
      </c>
    </row>
    <row r="2395">
      <c r="A2395" s="8">
        <v>6259316.0</v>
      </c>
      <c r="B2395" s="8" t="s">
        <v>4620</v>
      </c>
    </row>
    <row r="2396">
      <c r="A2396" s="8">
        <v>1303015.0</v>
      </c>
      <c r="B2396" s="8" t="s">
        <v>4621</v>
      </c>
    </row>
    <row r="2397">
      <c r="A2397" s="8">
        <v>1883453.0</v>
      </c>
      <c r="B2397" s="8" t="s">
        <v>4622</v>
      </c>
    </row>
    <row r="2398">
      <c r="A2398" s="8">
        <v>1419056.0</v>
      </c>
      <c r="B2398" s="8" t="s">
        <v>4623</v>
      </c>
    </row>
    <row r="2399">
      <c r="A2399" s="8">
        <v>1775405.0</v>
      </c>
      <c r="B2399" s="8" t="s">
        <v>4624</v>
      </c>
    </row>
    <row r="2400">
      <c r="A2400" s="8">
        <v>1904850.0</v>
      </c>
      <c r="B2400" s="8" t="s">
        <v>4625</v>
      </c>
    </row>
    <row r="2401">
      <c r="A2401" s="8">
        <v>660639.0</v>
      </c>
      <c r="B2401" s="8" t="s">
        <v>4626</v>
      </c>
    </row>
    <row r="2402">
      <c r="A2402" s="8">
        <v>1723154.0</v>
      </c>
      <c r="B2402" s="8" t="s">
        <v>4627</v>
      </c>
    </row>
    <row r="2403">
      <c r="A2403" s="8">
        <v>1886835.0</v>
      </c>
      <c r="B2403" s="8" t="s">
        <v>4627</v>
      </c>
    </row>
    <row r="2404">
      <c r="A2404" s="8">
        <v>972959.0</v>
      </c>
      <c r="B2404" s="8" t="s">
        <v>4628</v>
      </c>
    </row>
    <row r="2405">
      <c r="A2405" s="8">
        <v>1270320.0</v>
      </c>
      <c r="B2405" s="8" t="s">
        <v>4629</v>
      </c>
    </row>
    <row r="2406">
      <c r="A2406" s="8">
        <v>6057721.0</v>
      </c>
      <c r="B2406" s="8" t="s">
        <v>4630</v>
      </c>
    </row>
    <row r="2407">
      <c r="A2407" s="8">
        <v>971782.0</v>
      </c>
      <c r="B2407" s="8" t="s">
        <v>4631</v>
      </c>
    </row>
    <row r="2408">
      <c r="A2408" s="8">
        <v>1456971.0</v>
      </c>
      <c r="B2408" s="8" t="s">
        <v>4632</v>
      </c>
    </row>
    <row r="2409">
      <c r="A2409" s="8">
        <v>1438948.0</v>
      </c>
      <c r="B2409" s="8" t="s">
        <v>4633</v>
      </c>
    </row>
    <row r="2410">
      <c r="A2410" s="8">
        <v>6746799.0</v>
      </c>
      <c r="B2410" s="8" t="s">
        <v>4634</v>
      </c>
    </row>
    <row r="2411">
      <c r="A2411" s="8">
        <v>6276628.0</v>
      </c>
      <c r="B2411" s="8" t="s">
        <v>4635</v>
      </c>
    </row>
    <row r="2412">
      <c r="A2412" s="8">
        <v>848204.0</v>
      </c>
      <c r="B2412" s="8" t="s">
        <v>4636</v>
      </c>
    </row>
    <row r="2413">
      <c r="A2413" s="8">
        <v>1792377.0</v>
      </c>
      <c r="B2413" s="8" t="s">
        <v>4637</v>
      </c>
    </row>
    <row r="2414">
      <c r="A2414" s="8">
        <v>1894064.0</v>
      </c>
      <c r="B2414" s="8" t="s">
        <v>4638</v>
      </c>
    </row>
    <row r="2415">
      <c r="A2415" s="8">
        <v>6690891.0</v>
      </c>
      <c r="B2415" s="8" t="s">
        <v>4639</v>
      </c>
    </row>
    <row r="2416">
      <c r="A2416" s="8">
        <v>6153810.0</v>
      </c>
      <c r="B2416" s="8" t="s">
        <v>4640</v>
      </c>
    </row>
    <row r="2417">
      <c r="A2417" s="8">
        <v>1786920.0</v>
      </c>
      <c r="B2417" s="8" t="s">
        <v>4641</v>
      </c>
    </row>
    <row r="2418">
      <c r="A2418" s="8">
        <v>1854305.0</v>
      </c>
      <c r="B2418" s="8" t="s">
        <v>4642</v>
      </c>
    </row>
    <row r="2419">
      <c r="A2419" s="8">
        <v>1303937.0</v>
      </c>
      <c r="B2419" s="8" t="s">
        <v>4643</v>
      </c>
    </row>
    <row r="2420">
      <c r="A2420" s="8">
        <v>1881388.0</v>
      </c>
      <c r="B2420" s="8" t="s">
        <v>4644</v>
      </c>
    </row>
    <row r="2421">
      <c r="A2421" s="8">
        <v>6919049.0</v>
      </c>
      <c r="B2421" s="8" t="s">
        <v>4645</v>
      </c>
    </row>
    <row r="2422">
      <c r="A2422" s="8">
        <v>1938169.0</v>
      </c>
      <c r="B2422" s="8" t="s">
        <v>4646</v>
      </c>
    </row>
    <row r="2423">
      <c r="A2423" s="8">
        <v>1773135.0</v>
      </c>
      <c r="B2423" s="8" t="s">
        <v>4647</v>
      </c>
    </row>
    <row r="2424">
      <c r="A2424" s="8">
        <v>1352768.0</v>
      </c>
      <c r="B2424" s="8" t="s">
        <v>4648</v>
      </c>
    </row>
    <row r="2425">
      <c r="A2425" s="8">
        <v>6814832.0</v>
      </c>
      <c r="B2425" s="8" t="s">
        <v>4649</v>
      </c>
    </row>
    <row r="2426">
      <c r="A2426" s="8">
        <v>1930184.0</v>
      </c>
      <c r="B2426" s="8" t="s">
        <v>4650</v>
      </c>
    </row>
    <row r="2427">
      <c r="A2427" s="8">
        <v>1964143.0</v>
      </c>
      <c r="B2427" s="8" t="s">
        <v>4651</v>
      </c>
    </row>
    <row r="2428">
      <c r="A2428" s="8">
        <v>1433741.0</v>
      </c>
      <c r="B2428" s="8" t="s">
        <v>4652</v>
      </c>
    </row>
    <row r="2429">
      <c r="A2429" s="8">
        <v>1298992.0</v>
      </c>
      <c r="B2429" s="8" t="s">
        <v>4653</v>
      </c>
    </row>
    <row r="2430">
      <c r="A2430" s="8">
        <v>1729306.0</v>
      </c>
      <c r="B2430" s="8" t="s">
        <v>4654</v>
      </c>
    </row>
    <row r="2431">
      <c r="A2431" s="8">
        <v>6166121.0</v>
      </c>
      <c r="B2431" s="8" t="s">
        <v>4655</v>
      </c>
    </row>
    <row r="2432">
      <c r="A2432" s="8">
        <v>6115781.0</v>
      </c>
      <c r="B2432" s="8" t="s">
        <v>4656</v>
      </c>
    </row>
    <row r="2433">
      <c r="A2433" s="8">
        <v>6381791.0</v>
      </c>
      <c r="B2433" s="8" t="s">
        <v>4657</v>
      </c>
    </row>
    <row r="2434">
      <c r="A2434" s="8">
        <v>1302043.0</v>
      </c>
      <c r="B2434" s="8" t="s">
        <v>4658</v>
      </c>
    </row>
    <row r="2435">
      <c r="A2435" s="8">
        <v>1963015.0</v>
      </c>
      <c r="B2435" s="8" t="s">
        <v>4659</v>
      </c>
    </row>
    <row r="2436">
      <c r="A2436" s="8">
        <v>1464787.0</v>
      </c>
      <c r="B2436" s="8" t="s">
        <v>4660</v>
      </c>
    </row>
    <row r="2437">
      <c r="A2437" s="8">
        <v>1588613.0</v>
      </c>
      <c r="B2437" s="8" t="s">
        <v>4661</v>
      </c>
    </row>
    <row r="2438">
      <c r="A2438" s="8">
        <v>6273351.0</v>
      </c>
      <c r="B2438" s="8" t="s">
        <v>4662</v>
      </c>
    </row>
    <row r="2439">
      <c r="A2439" s="8">
        <v>1774336.0</v>
      </c>
      <c r="B2439" s="8" t="s">
        <v>4663</v>
      </c>
    </row>
    <row r="2440">
      <c r="A2440" s="8">
        <v>6206883.0</v>
      </c>
      <c r="B2440" s="8" t="s">
        <v>4664</v>
      </c>
    </row>
    <row r="2441">
      <c r="A2441" s="8">
        <v>1424246.0</v>
      </c>
      <c r="B2441" s="8" t="s">
        <v>4665</v>
      </c>
    </row>
    <row r="2442">
      <c r="A2442" s="8">
        <v>1853741.0</v>
      </c>
      <c r="B2442" s="8" t="s">
        <v>4666</v>
      </c>
    </row>
    <row r="2443">
      <c r="A2443" s="8">
        <v>6014852.0</v>
      </c>
      <c r="B2443" s="8" t="s">
        <v>4667</v>
      </c>
    </row>
    <row r="2444">
      <c r="A2444" s="8">
        <v>6003613.0</v>
      </c>
      <c r="B2444" s="8" t="s">
        <v>4668</v>
      </c>
    </row>
    <row r="2445">
      <c r="A2445" s="8">
        <v>1739506.0</v>
      </c>
      <c r="B2445" s="8" t="s">
        <v>4669</v>
      </c>
    </row>
    <row r="2446">
      <c r="A2446" s="8">
        <v>6213642.0</v>
      </c>
      <c r="B2446" s="8" t="s">
        <v>4670</v>
      </c>
    </row>
    <row r="2447">
      <c r="A2447" s="8">
        <v>6599451.0</v>
      </c>
      <c r="B2447" s="8" t="s">
        <v>4671</v>
      </c>
    </row>
    <row r="2448">
      <c r="A2448" s="8">
        <v>6915051.0</v>
      </c>
      <c r="B2448" s="8" t="s">
        <v>4672</v>
      </c>
    </row>
    <row r="2449">
      <c r="A2449" s="8">
        <v>1309480.0</v>
      </c>
      <c r="B2449" s="8" t="s">
        <v>4673</v>
      </c>
    </row>
    <row r="2450">
      <c r="A2450" s="8">
        <v>1418394.0</v>
      </c>
      <c r="B2450" s="8" t="s">
        <v>4674</v>
      </c>
    </row>
    <row r="2451">
      <c r="A2451" s="8">
        <v>6425445.0</v>
      </c>
      <c r="B2451" s="8" t="s">
        <v>4675</v>
      </c>
    </row>
    <row r="2452">
      <c r="A2452" s="8">
        <v>1883569.0</v>
      </c>
      <c r="B2452" s="8" t="s">
        <v>4676</v>
      </c>
    </row>
    <row r="2453">
      <c r="A2453" s="8">
        <v>6152112.0</v>
      </c>
      <c r="B2453" s="8" t="s">
        <v>4677</v>
      </c>
    </row>
    <row r="2454">
      <c r="A2454" s="8">
        <v>1918575.0</v>
      </c>
      <c r="B2454" s="8" t="s">
        <v>4678</v>
      </c>
    </row>
    <row r="2455">
      <c r="A2455" s="8">
        <v>6143041.0</v>
      </c>
      <c r="B2455" s="8" t="s">
        <v>4679</v>
      </c>
    </row>
    <row r="2456">
      <c r="A2456" s="8">
        <v>6167535.0</v>
      </c>
      <c r="B2456" s="8" t="s">
        <v>4680</v>
      </c>
    </row>
    <row r="2457">
      <c r="A2457" s="8">
        <v>1952137.0</v>
      </c>
      <c r="B2457" s="8" t="s">
        <v>4681</v>
      </c>
    </row>
    <row r="2458">
      <c r="A2458" s="8">
        <v>1091026.0</v>
      </c>
      <c r="B2458" s="8" t="s">
        <v>4682</v>
      </c>
    </row>
    <row r="2459">
      <c r="A2459" s="8">
        <v>6383432.0</v>
      </c>
      <c r="B2459" s="8" t="s">
        <v>4683</v>
      </c>
    </row>
    <row r="2460">
      <c r="A2460" s="8">
        <v>1436414.0</v>
      </c>
      <c r="B2460" s="8" t="s">
        <v>4684</v>
      </c>
    </row>
    <row r="2461">
      <c r="A2461" s="8">
        <v>6267751.0</v>
      </c>
      <c r="B2461" s="8" t="s">
        <v>4685</v>
      </c>
    </row>
    <row r="2462">
      <c r="A2462" s="8">
        <v>6070884.0</v>
      </c>
      <c r="B2462" s="8" t="s">
        <v>4686</v>
      </c>
    </row>
    <row r="2463">
      <c r="A2463" s="8">
        <v>6467911.0</v>
      </c>
      <c r="B2463" s="8" t="s">
        <v>4687</v>
      </c>
    </row>
    <row r="2464">
      <c r="A2464" s="8">
        <v>6241158.0</v>
      </c>
      <c r="B2464" s="8" t="s">
        <v>4688</v>
      </c>
    </row>
    <row r="2465">
      <c r="A2465" s="8">
        <v>6208614.0</v>
      </c>
      <c r="B2465" s="8" t="s">
        <v>4689</v>
      </c>
    </row>
    <row r="2466">
      <c r="A2466" s="8">
        <v>1945777.0</v>
      </c>
      <c r="B2466" s="8" t="s">
        <v>4690</v>
      </c>
    </row>
    <row r="2467">
      <c r="A2467" s="8">
        <v>6315119.0</v>
      </c>
      <c r="B2467" s="8" t="s">
        <v>4691</v>
      </c>
    </row>
    <row r="2468">
      <c r="A2468" s="8">
        <v>1312910.0</v>
      </c>
      <c r="B2468" s="8" t="s">
        <v>4692</v>
      </c>
    </row>
    <row r="2469">
      <c r="A2469" s="8">
        <v>897281.0</v>
      </c>
      <c r="B2469" s="8" t="s">
        <v>3911</v>
      </c>
    </row>
    <row r="2470">
      <c r="A2470" s="8">
        <v>1955888.0</v>
      </c>
      <c r="B2470" s="8" t="s">
        <v>4693</v>
      </c>
    </row>
    <row r="2471">
      <c r="A2471" s="8">
        <v>6512755.0</v>
      </c>
      <c r="B2471" s="8" t="s">
        <v>4694</v>
      </c>
    </row>
    <row r="2472">
      <c r="A2472" s="8">
        <v>1861956.0</v>
      </c>
      <c r="B2472" s="8" t="s">
        <v>4695</v>
      </c>
    </row>
    <row r="2473">
      <c r="A2473" s="8">
        <v>1851896.0</v>
      </c>
      <c r="B2473" s="8" t="s">
        <v>4696</v>
      </c>
    </row>
    <row r="2474">
      <c r="A2474" s="8">
        <v>6145426.0</v>
      </c>
      <c r="B2474" s="8" t="s">
        <v>4697</v>
      </c>
    </row>
    <row r="2475">
      <c r="A2475" s="8">
        <v>6423884.0</v>
      </c>
      <c r="B2475" s="8" t="s">
        <v>4698</v>
      </c>
    </row>
    <row r="2476">
      <c r="A2476" s="8">
        <v>1795228.0</v>
      </c>
      <c r="B2476" s="8" t="s">
        <v>4699</v>
      </c>
    </row>
    <row r="2477">
      <c r="A2477" s="8">
        <v>1856898.0</v>
      </c>
      <c r="B2477" s="8" t="s">
        <v>4700</v>
      </c>
    </row>
    <row r="2478">
      <c r="A2478" s="8">
        <v>6252362.0</v>
      </c>
      <c r="B2478" s="8" t="s">
        <v>4701</v>
      </c>
    </row>
    <row r="2479">
      <c r="A2479" s="8">
        <v>1888404.0</v>
      </c>
      <c r="B2479" s="8" t="s">
        <v>4702</v>
      </c>
    </row>
    <row r="2480">
      <c r="A2480" s="8">
        <v>1857983.0</v>
      </c>
      <c r="B2480" s="8" t="s">
        <v>4703</v>
      </c>
    </row>
    <row r="2481">
      <c r="A2481" s="8">
        <v>6209301.0</v>
      </c>
      <c r="B2481" s="8" t="s">
        <v>4704</v>
      </c>
    </row>
    <row r="2482">
      <c r="A2482" s="8">
        <v>6414893.0</v>
      </c>
      <c r="B2482" s="8" t="s">
        <v>4705</v>
      </c>
    </row>
    <row r="2483">
      <c r="A2483" s="8">
        <v>1935470.0</v>
      </c>
      <c r="B2483" s="8" t="s">
        <v>4706</v>
      </c>
    </row>
    <row r="2484">
      <c r="A2484" s="8">
        <v>6602657.0</v>
      </c>
      <c r="B2484" s="8" t="s">
        <v>4707</v>
      </c>
    </row>
    <row r="2485">
      <c r="A2485" s="8">
        <v>1946757.0</v>
      </c>
      <c r="B2485" s="8" t="s">
        <v>4708</v>
      </c>
    </row>
    <row r="2486">
      <c r="A2486" s="8">
        <v>6499830.0</v>
      </c>
      <c r="B2486" s="8" t="s">
        <v>4709</v>
      </c>
    </row>
    <row r="2487">
      <c r="A2487" s="8">
        <v>6143202.0</v>
      </c>
      <c r="B2487" s="8" t="s">
        <v>4710</v>
      </c>
    </row>
    <row r="2488">
      <c r="A2488" s="8">
        <v>1894072.0</v>
      </c>
      <c r="B2488" s="8" t="s">
        <v>4711</v>
      </c>
    </row>
    <row r="2489">
      <c r="A2489" s="8">
        <v>1882767.0</v>
      </c>
      <c r="B2489" s="8" t="s">
        <v>4712</v>
      </c>
    </row>
    <row r="2490">
      <c r="A2490" s="8">
        <v>6204295.0</v>
      </c>
      <c r="B2490" s="8" t="s">
        <v>4713</v>
      </c>
    </row>
    <row r="2491">
      <c r="A2491" s="8">
        <v>6027393.0</v>
      </c>
      <c r="B2491" s="8" t="s">
        <v>4714</v>
      </c>
    </row>
    <row r="2492">
      <c r="A2492" s="8">
        <v>1912992.0</v>
      </c>
      <c r="B2492" s="8" t="s">
        <v>4715</v>
      </c>
    </row>
    <row r="2493">
      <c r="A2493" s="8">
        <v>1898361.0</v>
      </c>
      <c r="B2493" s="8" t="s">
        <v>4716</v>
      </c>
    </row>
    <row r="2494">
      <c r="A2494" s="8">
        <v>6247717.0</v>
      </c>
      <c r="B2494" s="8" t="s">
        <v>4717</v>
      </c>
    </row>
    <row r="2495">
      <c r="A2495" s="8">
        <v>1880501.0</v>
      </c>
      <c r="B2495" s="8" t="s">
        <v>4718</v>
      </c>
    </row>
    <row r="2496">
      <c r="A2496" s="8">
        <v>6282555.0</v>
      </c>
      <c r="B2496" s="8" t="s">
        <v>4719</v>
      </c>
    </row>
    <row r="2497">
      <c r="A2497" s="8">
        <v>1917625.0</v>
      </c>
      <c r="B2497" s="8" t="s">
        <v>4720</v>
      </c>
    </row>
    <row r="2498">
      <c r="A2498" s="8">
        <v>1963945.0</v>
      </c>
      <c r="B2498" s="8" t="s">
        <v>4721</v>
      </c>
    </row>
    <row r="2499">
      <c r="A2499" s="8">
        <v>6280722.0</v>
      </c>
      <c r="B2499" s="8" t="s">
        <v>4722</v>
      </c>
    </row>
    <row r="2500">
      <c r="A2500" s="8">
        <v>6005993.0</v>
      </c>
      <c r="B2500" s="8" t="s">
        <v>4723</v>
      </c>
    </row>
    <row r="2501">
      <c r="A2501" s="8">
        <v>1410431.0</v>
      </c>
      <c r="B2501" s="8" t="s">
        <v>4724</v>
      </c>
    </row>
    <row r="2502">
      <c r="A2502" s="8">
        <v>6149391.0</v>
      </c>
      <c r="B2502" s="8" t="s">
        <v>4725</v>
      </c>
    </row>
    <row r="2503">
      <c r="A2503" s="8">
        <v>769851.0</v>
      </c>
      <c r="B2503" s="8" t="s">
        <v>4726</v>
      </c>
    </row>
    <row r="2504">
      <c r="A2504" s="8">
        <v>1751522.0</v>
      </c>
      <c r="B2504" s="8" t="s">
        <v>4727</v>
      </c>
    </row>
    <row r="2505">
      <c r="A2505" s="8">
        <v>1410822.0</v>
      </c>
      <c r="B2505" s="8" t="s">
        <v>4728</v>
      </c>
    </row>
    <row r="2506">
      <c r="A2506" s="8">
        <v>1928481.0</v>
      </c>
      <c r="B2506" s="8" t="s">
        <v>4729</v>
      </c>
    </row>
    <row r="2507">
      <c r="A2507" s="8">
        <v>1799665.0</v>
      </c>
      <c r="B2507" s="8" t="s">
        <v>4730</v>
      </c>
    </row>
    <row r="2508">
      <c r="A2508" s="8">
        <v>1905147.0</v>
      </c>
      <c r="B2508" s="8" t="s">
        <v>4730</v>
      </c>
    </row>
    <row r="2509">
      <c r="A2509" s="8">
        <v>1370561.0</v>
      </c>
      <c r="B2509" s="8" t="s">
        <v>4731</v>
      </c>
    </row>
    <row r="2510">
      <c r="A2510" s="8">
        <v>6234909.0</v>
      </c>
      <c r="B2510" s="8" t="s">
        <v>4732</v>
      </c>
    </row>
    <row r="2511">
      <c r="A2511" s="8">
        <v>6407013.0</v>
      </c>
      <c r="B2511" s="8" t="s">
        <v>4733</v>
      </c>
    </row>
    <row r="2512">
      <c r="A2512" s="8">
        <v>1852485.0</v>
      </c>
      <c r="B2512" s="8" t="s">
        <v>4734</v>
      </c>
    </row>
    <row r="2513">
      <c r="A2513" s="8">
        <v>1142658.0</v>
      </c>
      <c r="B2513" s="8" t="s">
        <v>4735</v>
      </c>
    </row>
    <row r="2514">
      <c r="A2514" s="8">
        <v>1878336.0</v>
      </c>
      <c r="B2514" s="8" t="s">
        <v>4736</v>
      </c>
    </row>
    <row r="2515">
      <c r="A2515" s="8">
        <v>1430599.0</v>
      </c>
      <c r="B2515" s="8" t="s">
        <v>4737</v>
      </c>
    </row>
    <row r="2516">
      <c r="A2516" s="8">
        <v>1570200.0</v>
      </c>
      <c r="B2516" s="8" t="s">
        <v>4738</v>
      </c>
    </row>
    <row r="2517">
      <c r="A2517" s="8">
        <v>1733770.0</v>
      </c>
      <c r="B2517" s="8" t="s">
        <v>4738</v>
      </c>
    </row>
    <row r="2518">
      <c r="A2518" s="8">
        <v>1895851.0</v>
      </c>
      <c r="B2518" s="8" t="s">
        <v>4739</v>
      </c>
    </row>
    <row r="2519">
      <c r="A2519" s="8">
        <v>1732722.0</v>
      </c>
      <c r="B2519" s="8" t="s">
        <v>4740</v>
      </c>
    </row>
    <row r="2520">
      <c r="A2520" s="8">
        <v>1854330.0</v>
      </c>
      <c r="B2520" s="8" t="s">
        <v>4741</v>
      </c>
    </row>
    <row r="2521">
      <c r="A2521" s="8">
        <v>1940813.0</v>
      </c>
      <c r="B2521" s="8" t="s">
        <v>4742</v>
      </c>
    </row>
    <row r="2522">
      <c r="A2522" s="8">
        <v>1857258.0</v>
      </c>
      <c r="B2522" s="8" t="s">
        <v>4743</v>
      </c>
    </row>
    <row r="2523">
      <c r="A2523" s="8">
        <v>1857142.0</v>
      </c>
      <c r="B2523" s="8" t="s">
        <v>4744</v>
      </c>
    </row>
    <row r="2524">
      <c r="A2524" s="8">
        <v>1853350.0</v>
      </c>
      <c r="B2524" s="8" t="s">
        <v>4745</v>
      </c>
    </row>
    <row r="2525">
      <c r="A2525" s="8">
        <v>1297996.0</v>
      </c>
      <c r="B2525" s="8" t="s">
        <v>4746</v>
      </c>
    </row>
    <row r="2526">
      <c r="A2526" s="8">
        <v>1887246.0</v>
      </c>
      <c r="B2526" s="8" t="s">
        <v>4747</v>
      </c>
    </row>
    <row r="2527">
      <c r="A2527" s="8">
        <v>1723405.0</v>
      </c>
      <c r="B2527" s="8" t="s">
        <v>4748</v>
      </c>
    </row>
    <row r="2528">
      <c r="A2528" s="8">
        <v>1886932.0</v>
      </c>
      <c r="B2528" s="8" t="s">
        <v>4749</v>
      </c>
    </row>
    <row r="2529">
      <c r="A2529" s="8">
        <v>667382.0</v>
      </c>
      <c r="B2529" s="8" t="s">
        <v>4750</v>
      </c>
    </row>
    <row r="2530">
      <c r="A2530" s="8">
        <v>6071031.0</v>
      </c>
      <c r="B2530" s="8" t="s">
        <v>4751</v>
      </c>
    </row>
    <row r="2531">
      <c r="A2531" s="8">
        <v>1942964.0</v>
      </c>
      <c r="B2531" s="8" t="s">
        <v>4752</v>
      </c>
    </row>
    <row r="2532">
      <c r="A2532" s="8">
        <v>6117911.0</v>
      </c>
      <c r="B2532" s="8" t="s">
        <v>4753</v>
      </c>
    </row>
    <row r="2533">
      <c r="A2533" s="8">
        <v>1421093.0</v>
      </c>
      <c r="B2533" s="8" t="s">
        <v>4754</v>
      </c>
    </row>
    <row r="2534">
      <c r="A2534" s="8">
        <v>6206379.0</v>
      </c>
      <c r="B2534" s="8" t="s">
        <v>4755</v>
      </c>
    </row>
    <row r="2535">
      <c r="A2535" s="8">
        <v>1588010.0</v>
      </c>
      <c r="B2535" s="8" t="s">
        <v>4756</v>
      </c>
    </row>
    <row r="2536">
      <c r="A2536" s="8">
        <v>1786326.0</v>
      </c>
      <c r="B2536" s="8" t="s">
        <v>4756</v>
      </c>
    </row>
    <row r="2537">
      <c r="A2537" s="8">
        <v>1363816.0</v>
      </c>
      <c r="B2537" s="8" t="s">
        <v>4757</v>
      </c>
    </row>
    <row r="2538">
      <c r="A2538" s="8">
        <v>1876198.0</v>
      </c>
      <c r="B2538" s="8" t="s">
        <v>4758</v>
      </c>
    </row>
    <row r="2539">
      <c r="A2539" s="8">
        <v>1859676.0</v>
      </c>
      <c r="B2539" s="8" t="s">
        <v>4759</v>
      </c>
    </row>
    <row r="2540">
      <c r="A2540" s="8">
        <v>1888871.0</v>
      </c>
      <c r="B2540" s="8" t="s">
        <v>4760</v>
      </c>
    </row>
    <row r="2541">
      <c r="A2541" s="8">
        <v>6045049.0</v>
      </c>
      <c r="B2541" s="8" t="s">
        <v>4761</v>
      </c>
    </row>
    <row r="2542">
      <c r="A2542" s="8">
        <v>1885618.0</v>
      </c>
      <c r="B2542" s="8" t="s">
        <v>4762</v>
      </c>
    </row>
    <row r="2543">
      <c r="A2543" s="8">
        <v>6309704.0</v>
      </c>
      <c r="B2543" s="8" t="s">
        <v>4763</v>
      </c>
    </row>
    <row r="2544">
      <c r="A2544" s="8">
        <v>1883712.0</v>
      </c>
      <c r="B2544" s="8" t="s">
        <v>4764</v>
      </c>
    </row>
    <row r="2545">
      <c r="A2545" s="8">
        <v>1759957.0</v>
      </c>
      <c r="B2545" s="8" t="s">
        <v>4765</v>
      </c>
    </row>
    <row r="2546">
      <c r="A2546" s="8">
        <v>1789279.0</v>
      </c>
      <c r="B2546" s="8" t="s">
        <v>4766</v>
      </c>
    </row>
    <row r="2547">
      <c r="A2547" s="8">
        <v>1857029.0</v>
      </c>
      <c r="B2547" s="8" t="s">
        <v>4767</v>
      </c>
    </row>
    <row r="2548">
      <c r="A2548" s="8">
        <v>1882139.0</v>
      </c>
      <c r="B2548" s="8" t="s">
        <v>4768</v>
      </c>
    </row>
    <row r="2549">
      <c r="A2549" s="8">
        <v>6094147.0</v>
      </c>
      <c r="B2549" s="8" t="s">
        <v>4769</v>
      </c>
    </row>
    <row r="2550">
      <c r="A2550" s="8">
        <v>1781618.0</v>
      </c>
      <c r="B2550" s="8" t="s">
        <v>4770</v>
      </c>
    </row>
    <row r="2551">
      <c r="A2551" s="8">
        <v>1852132.0</v>
      </c>
      <c r="B2551" s="8" t="s">
        <v>4771</v>
      </c>
    </row>
    <row r="2552">
      <c r="A2552" s="8">
        <v>1122908.0</v>
      </c>
      <c r="B2552" s="8" t="s">
        <v>4772</v>
      </c>
    </row>
    <row r="2553">
      <c r="A2553" s="8">
        <v>1851098.0</v>
      </c>
      <c r="B2553" s="8" t="s">
        <v>4773</v>
      </c>
    </row>
    <row r="2554">
      <c r="A2554" s="8">
        <v>1881213.0</v>
      </c>
      <c r="B2554" s="8" t="s">
        <v>4773</v>
      </c>
    </row>
    <row r="2555">
      <c r="A2555" s="8">
        <v>1964895.0</v>
      </c>
      <c r="B2555" s="8" t="s">
        <v>4774</v>
      </c>
    </row>
    <row r="2556">
      <c r="A2556" s="8">
        <v>1858220.0</v>
      </c>
      <c r="B2556" s="8" t="s">
        <v>4775</v>
      </c>
    </row>
    <row r="2557">
      <c r="A2557" s="8">
        <v>1851101.0</v>
      </c>
      <c r="B2557" s="8" t="s">
        <v>4776</v>
      </c>
    </row>
    <row r="2558">
      <c r="A2558" s="8">
        <v>1850776.0</v>
      </c>
      <c r="B2558" s="8" t="s">
        <v>4777</v>
      </c>
    </row>
    <row r="2559">
      <c r="A2559" s="8">
        <v>1788434.0</v>
      </c>
      <c r="B2559" s="8" t="s">
        <v>4778</v>
      </c>
    </row>
    <row r="2560">
      <c r="A2560" s="8">
        <v>1733354.0</v>
      </c>
      <c r="B2560" s="8" t="s">
        <v>4779</v>
      </c>
    </row>
    <row r="2561">
      <c r="A2561" s="8">
        <v>6270905.0</v>
      </c>
      <c r="B2561" s="8" t="s">
        <v>4780</v>
      </c>
    </row>
    <row r="2562">
      <c r="A2562" s="8">
        <v>1363549.0</v>
      </c>
      <c r="B2562" s="8" t="s">
        <v>4781</v>
      </c>
    </row>
    <row r="2563">
      <c r="A2563" s="8">
        <v>1913832.0</v>
      </c>
      <c r="B2563" s="8" t="s">
        <v>4782</v>
      </c>
    </row>
    <row r="2564">
      <c r="A2564" s="8">
        <v>6437273.0</v>
      </c>
      <c r="B2564" s="8" t="s">
        <v>4783</v>
      </c>
    </row>
    <row r="2565">
      <c r="A2565" s="8">
        <v>1967029.0</v>
      </c>
      <c r="B2565" s="8" t="s">
        <v>4784</v>
      </c>
    </row>
    <row r="2566">
      <c r="A2566" s="8">
        <v>1899694.0</v>
      </c>
      <c r="B2566" s="8" t="s">
        <v>4785</v>
      </c>
    </row>
    <row r="2567">
      <c r="A2567" s="8">
        <v>6110096.0</v>
      </c>
      <c r="B2567" s="8" t="s">
        <v>4786</v>
      </c>
    </row>
    <row r="2568">
      <c r="A2568" s="8">
        <v>6428533.0</v>
      </c>
      <c r="B2568" s="8" t="s">
        <v>4787</v>
      </c>
    </row>
    <row r="2569">
      <c r="A2569" s="8">
        <v>1963902.0</v>
      </c>
      <c r="B2569" s="8" t="s">
        <v>4788</v>
      </c>
    </row>
    <row r="2570">
      <c r="A2570" s="8">
        <v>1896351.0</v>
      </c>
      <c r="B2570" s="8" t="s">
        <v>4789</v>
      </c>
    </row>
    <row r="2571">
      <c r="A2571" s="8">
        <v>1898876.0</v>
      </c>
      <c r="B2571" s="8" t="s">
        <v>4790</v>
      </c>
    </row>
    <row r="2572">
      <c r="A2572" s="8">
        <v>1924770.0</v>
      </c>
      <c r="B2572" s="8" t="s">
        <v>4791</v>
      </c>
    </row>
    <row r="2573">
      <c r="A2573" s="8">
        <v>6711006.0</v>
      </c>
      <c r="B2573" s="8" t="s">
        <v>4792</v>
      </c>
    </row>
    <row r="2574">
      <c r="A2574" s="8">
        <v>1341227.0</v>
      </c>
      <c r="B2574" s="8" t="s">
        <v>4793</v>
      </c>
    </row>
    <row r="2575">
      <c r="A2575" s="8">
        <v>6439934.0</v>
      </c>
      <c r="B2575" s="8" t="s">
        <v>4794</v>
      </c>
    </row>
    <row r="2576">
      <c r="A2576" s="8">
        <v>1851403.0</v>
      </c>
      <c r="B2576" s="8" t="s">
        <v>4795</v>
      </c>
    </row>
    <row r="2577">
      <c r="A2577" s="8">
        <v>1764497.0</v>
      </c>
      <c r="B2577" s="8" t="s">
        <v>4796</v>
      </c>
    </row>
    <row r="2578">
      <c r="A2578" s="8">
        <v>6934251.0</v>
      </c>
      <c r="B2578" s="8" t="s">
        <v>4797</v>
      </c>
    </row>
    <row r="2579">
      <c r="A2579" s="8">
        <v>1853023.0</v>
      </c>
      <c r="B2579" s="8" t="s">
        <v>4798</v>
      </c>
    </row>
    <row r="2580">
      <c r="A2580" s="8">
        <v>9053263.0</v>
      </c>
      <c r="B2580" s="8" t="s">
        <v>4799</v>
      </c>
    </row>
    <row r="2581">
      <c r="A2581" s="8">
        <v>6619291.0</v>
      </c>
      <c r="B2581" s="8" t="s">
        <v>4800</v>
      </c>
    </row>
    <row r="2582">
      <c r="A2582" s="8">
        <v>1899058.0</v>
      </c>
      <c r="B2582" s="8" t="s">
        <v>4038</v>
      </c>
    </row>
    <row r="2583">
      <c r="A2583" s="8">
        <v>1905368.0</v>
      </c>
      <c r="B2583" s="8" t="s">
        <v>4801</v>
      </c>
    </row>
    <row r="2584">
      <c r="A2584" s="8">
        <v>6262261.0</v>
      </c>
      <c r="B2584" s="8" t="s">
        <v>4802</v>
      </c>
    </row>
    <row r="2585">
      <c r="A2585" s="8">
        <v>6975933.0</v>
      </c>
      <c r="B2585" s="8" t="s">
        <v>4803</v>
      </c>
    </row>
    <row r="2586">
      <c r="A2586" s="8">
        <v>1897241.0</v>
      </c>
      <c r="B2586" s="8" t="s">
        <v>4804</v>
      </c>
    </row>
    <row r="2587">
      <c r="A2587" s="8">
        <v>1884395.0</v>
      </c>
      <c r="B2587" s="8" t="s">
        <v>4805</v>
      </c>
    </row>
    <row r="2588">
      <c r="A2588" s="8">
        <v>1753762.0</v>
      </c>
      <c r="B2588" s="8" t="s">
        <v>4806</v>
      </c>
    </row>
    <row r="2589">
      <c r="A2589" s="8">
        <v>1754351.0</v>
      </c>
      <c r="B2589" s="8" t="s">
        <v>4807</v>
      </c>
    </row>
    <row r="2590">
      <c r="A2590" s="8">
        <v>6872182.0</v>
      </c>
      <c r="B2590" s="8" t="s">
        <v>4808</v>
      </c>
    </row>
    <row r="2591">
      <c r="A2591" s="8">
        <v>1888714.0</v>
      </c>
      <c r="B2591" s="8" t="s">
        <v>4809</v>
      </c>
    </row>
    <row r="2592">
      <c r="A2592" s="8">
        <v>6452990.0</v>
      </c>
      <c r="B2592" s="8" t="s">
        <v>4810</v>
      </c>
    </row>
    <row r="2593">
      <c r="A2593" s="8">
        <v>1248235.0</v>
      </c>
      <c r="B2593" s="8" t="s">
        <v>4811</v>
      </c>
    </row>
    <row r="2594">
      <c r="A2594" s="8">
        <v>1821458.0</v>
      </c>
      <c r="B2594" s="8" t="s">
        <v>4812</v>
      </c>
    </row>
    <row r="2595">
      <c r="A2595" s="8">
        <v>1862898.0</v>
      </c>
      <c r="B2595" s="8" t="s">
        <v>4813</v>
      </c>
    </row>
    <row r="2596">
      <c r="A2596" s="8">
        <v>1851501.0</v>
      </c>
      <c r="B2596" s="8" t="s">
        <v>4814</v>
      </c>
    </row>
    <row r="2597">
      <c r="A2597" s="8">
        <v>1887009.0</v>
      </c>
      <c r="B2597" s="8" t="s">
        <v>4814</v>
      </c>
    </row>
    <row r="2598">
      <c r="A2598" s="8">
        <v>6143105.0</v>
      </c>
      <c r="B2598" s="8" t="s">
        <v>4815</v>
      </c>
    </row>
    <row r="2599">
      <c r="A2599" s="8">
        <v>6192289.0</v>
      </c>
      <c r="B2599" s="8" t="s">
        <v>4816</v>
      </c>
    </row>
    <row r="2600">
      <c r="A2600" s="8">
        <v>922251.0</v>
      </c>
      <c r="B2600" s="8" t="s">
        <v>4817</v>
      </c>
    </row>
    <row r="2601">
      <c r="A2601" s="8">
        <v>1888293.0</v>
      </c>
      <c r="B2601" s="8" t="s">
        <v>4818</v>
      </c>
    </row>
    <row r="2602">
      <c r="A2602" s="8">
        <v>1297601.0</v>
      </c>
      <c r="B2602" s="8" t="s">
        <v>4819</v>
      </c>
    </row>
    <row r="2603">
      <c r="A2603" s="8">
        <v>1796682.0</v>
      </c>
      <c r="B2603" s="8" t="s">
        <v>4820</v>
      </c>
    </row>
    <row r="2604">
      <c r="A2604" s="8">
        <v>1905279.0</v>
      </c>
      <c r="B2604" s="8" t="s">
        <v>4821</v>
      </c>
    </row>
    <row r="2605">
      <c r="A2605" s="8">
        <v>1877381.0</v>
      </c>
      <c r="B2605" s="8" t="s">
        <v>4822</v>
      </c>
    </row>
    <row r="2606">
      <c r="A2606" s="8">
        <v>1855263.0</v>
      </c>
      <c r="B2606" s="8" t="s">
        <v>4823</v>
      </c>
    </row>
    <row r="2607">
      <c r="A2607" s="8">
        <v>1286706.0</v>
      </c>
      <c r="B2607" s="8" t="s">
        <v>4824</v>
      </c>
    </row>
    <row r="2608">
      <c r="A2608" s="8">
        <v>6335756.0</v>
      </c>
      <c r="B2608" s="8" t="s">
        <v>4825</v>
      </c>
    </row>
    <row r="2609">
      <c r="A2609" s="8">
        <v>1882813.0</v>
      </c>
      <c r="B2609" s="8" t="s">
        <v>4826</v>
      </c>
    </row>
    <row r="2610">
      <c r="A2610" s="8">
        <v>6314252.0</v>
      </c>
      <c r="B2610" s="8" t="s">
        <v>4827</v>
      </c>
    </row>
    <row r="2611">
      <c r="A2611" s="8">
        <v>1886762.0</v>
      </c>
      <c r="B2611" s="8" t="s">
        <v>4828</v>
      </c>
    </row>
    <row r="2612">
      <c r="A2612" s="8">
        <v>1764501.0</v>
      </c>
      <c r="B2612" s="8" t="s">
        <v>4829</v>
      </c>
    </row>
    <row r="2613">
      <c r="A2613" s="8">
        <v>905801.0</v>
      </c>
      <c r="B2613" s="8" t="s">
        <v>4830</v>
      </c>
    </row>
    <row r="2614">
      <c r="A2614" s="8">
        <v>1727320.0</v>
      </c>
      <c r="B2614" s="8" t="s">
        <v>4831</v>
      </c>
    </row>
    <row r="2615">
      <c r="A2615" s="8">
        <v>1769685.0</v>
      </c>
      <c r="B2615" s="8" t="s">
        <v>4832</v>
      </c>
    </row>
    <row r="2616">
      <c r="A2616" s="8">
        <v>1928759.0</v>
      </c>
      <c r="B2616" s="8" t="s">
        <v>4833</v>
      </c>
    </row>
    <row r="2617">
      <c r="A2617" s="8">
        <v>1760459.0</v>
      </c>
      <c r="B2617" s="8" t="s">
        <v>4834</v>
      </c>
    </row>
    <row r="2618">
      <c r="A2618" s="8">
        <v>6859755.0</v>
      </c>
      <c r="B2618" s="8" t="s">
        <v>4835</v>
      </c>
    </row>
    <row r="2619">
      <c r="A2619" s="8">
        <v>6605494.0</v>
      </c>
      <c r="B2619" s="8" t="s">
        <v>4836</v>
      </c>
    </row>
    <row r="2620">
      <c r="A2620" s="8">
        <v>1958542.0</v>
      </c>
      <c r="B2620" s="8" t="s">
        <v>4837</v>
      </c>
    </row>
    <row r="2621">
      <c r="A2621" s="8">
        <v>6256520.0</v>
      </c>
      <c r="B2621" s="8" t="s">
        <v>4838</v>
      </c>
    </row>
    <row r="2622">
      <c r="A2622" s="8">
        <v>1927990.0</v>
      </c>
      <c r="B2622" s="8" t="s">
        <v>4839</v>
      </c>
    </row>
    <row r="2623">
      <c r="A2623" s="8">
        <v>1897799.0</v>
      </c>
      <c r="B2623" s="8" t="s">
        <v>4840</v>
      </c>
    </row>
    <row r="2624">
      <c r="A2624" s="8">
        <v>1782754.0</v>
      </c>
      <c r="B2624" s="8" t="s">
        <v>4841</v>
      </c>
    </row>
    <row r="2625">
      <c r="A2625" s="8">
        <v>1894919.0</v>
      </c>
      <c r="B2625" s="8" t="s">
        <v>4841</v>
      </c>
    </row>
    <row r="2626">
      <c r="A2626" s="8">
        <v>1734466.0</v>
      </c>
      <c r="B2626" s="8" t="s">
        <v>4842</v>
      </c>
    </row>
    <row r="2627">
      <c r="A2627" s="8">
        <v>6314457.0</v>
      </c>
      <c r="B2627" s="8" t="s">
        <v>4843</v>
      </c>
    </row>
    <row r="2628">
      <c r="A2628" s="8">
        <v>1765094.0</v>
      </c>
      <c r="B2628" s="8" t="s">
        <v>4844</v>
      </c>
    </row>
    <row r="2629">
      <c r="A2629" s="8">
        <v>1778145.0</v>
      </c>
      <c r="B2629" s="8" t="s">
        <v>4845</v>
      </c>
    </row>
    <row r="2630">
      <c r="A2630" s="8">
        <v>1965069.0</v>
      </c>
      <c r="B2630" s="8" t="s">
        <v>4846</v>
      </c>
    </row>
    <row r="2631">
      <c r="A2631" s="8">
        <v>1377698.0</v>
      </c>
      <c r="B2631" s="8" t="s">
        <v>4847</v>
      </c>
    </row>
    <row r="2632">
      <c r="A2632" s="8">
        <v>1791508.0</v>
      </c>
      <c r="B2632" s="8" t="s">
        <v>4848</v>
      </c>
    </row>
    <row r="2633">
      <c r="A2633" s="8">
        <v>1859048.0</v>
      </c>
      <c r="B2633" s="8" t="s">
        <v>4848</v>
      </c>
    </row>
    <row r="2634">
      <c r="A2634" s="8">
        <v>1308530.0</v>
      </c>
      <c r="B2634" s="8" t="s">
        <v>4849</v>
      </c>
    </row>
    <row r="2635">
      <c r="A2635" s="8">
        <v>1897497.0</v>
      </c>
      <c r="B2635" s="8" t="s">
        <v>4850</v>
      </c>
    </row>
    <row r="2636">
      <c r="A2636" s="8">
        <v>1733206.0</v>
      </c>
      <c r="B2636" s="8" t="s">
        <v>4851</v>
      </c>
    </row>
    <row r="2637">
      <c r="A2637" s="8">
        <v>1930044.0</v>
      </c>
      <c r="B2637" s="8" t="s">
        <v>4852</v>
      </c>
    </row>
    <row r="2638">
      <c r="A2638" s="8">
        <v>1655108.0</v>
      </c>
      <c r="B2638" s="8" t="s">
        <v>4853</v>
      </c>
    </row>
    <row r="2639">
      <c r="A2639" s="8">
        <v>846937.0</v>
      </c>
      <c r="B2639" s="8" t="s">
        <v>4854</v>
      </c>
    </row>
    <row r="2640">
      <c r="A2640" s="8">
        <v>817830.0</v>
      </c>
      <c r="B2640" s="8" t="s">
        <v>4855</v>
      </c>
    </row>
    <row r="2641">
      <c r="A2641" s="8">
        <v>1722450.0</v>
      </c>
      <c r="B2641" s="8" t="s">
        <v>4856</v>
      </c>
    </row>
    <row r="2642">
      <c r="A2642" s="8">
        <v>1883178.0</v>
      </c>
      <c r="B2642" s="8" t="s">
        <v>4857</v>
      </c>
    </row>
    <row r="2643">
      <c r="A2643" s="8">
        <v>1783131.0</v>
      </c>
      <c r="B2643" s="8" t="s">
        <v>4858</v>
      </c>
    </row>
    <row r="2644">
      <c r="A2644" s="8">
        <v>1850253.0</v>
      </c>
      <c r="B2644" s="8" t="s">
        <v>4858</v>
      </c>
    </row>
    <row r="2645">
      <c r="A2645" s="8">
        <v>1856511.0</v>
      </c>
      <c r="B2645" s="8" t="s">
        <v>4859</v>
      </c>
    </row>
    <row r="2646">
      <c r="A2646" s="8">
        <v>6194257.0</v>
      </c>
      <c r="B2646" s="8" t="s">
        <v>4860</v>
      </c>
    </row>
    <row r="2647">
      <c r="A2647" s="8">
        <v>1570307.0</v>
      </c>
      <c r="B2647" s="8" t="s">
        <v>4861</v>
      </c>
    </row>
    <row r="2648">
      <c r="A2648" s="8">
        <v>1851942.0</v>
      </c>
      <c r="B2648" s="8" t="s">
        <v>4862</v>
      </c>
    </row>
    <row r="2649">
      <c r="A2649" s="8">
        <v>1792521.0</v>
      </c>
      <c r="B2649" s="8" t="s">
        <v>4863</v>
      </c>
    </row>
    <row r="2650">
      <c r="A2650" s="8">
        <v>1758683.0</v>
      </c>
      <c r="B2650" s="8" t="s">
        <v>4864</v>
      </c>
    </row>
    <row r="2651">
      <c r="A2651" s="8">
        <v>1961411.0</v>
      </c>
      <c r="B2651" s="8" t="s">
        <v>4865</v>
      </c>
    </row>
    <row r="2652">
      <c r="A2652" s="8">
        <v>1439740.0</v>
      </c>
      <c r="B2652" s="8" t="s">
        <v>4866</v>
      </c>
    </row>
    <row r="2653">
      <c r="A2653" s="8">
        <v>1661175.0</v>
      </c>
      <c r="B2653" s="8" t="s">
        <v>4867</v>
      </c>
    </row>
    <row r="2654">
      <c r="A2654" s="8">
        <v>1366921.0</v>
      </c>
      <c r="B2654" s="8" t="s">
        <v>4868</v>
      </c>
    </row>
    <row r="2655">
      <c r="A2655" s="8">
        <v>1784277.0</v>
      </c>
      <c r="B2655" s="8" t="s">
        <v>4869</v>
      </c>
    </row>
    <row r="2656">
      <c r="A2656" s="8">
        <v>1850393.0</v>
      </c>
      <c r="B2656" s="8" t="s">
        <v>4870</v>
      </c>
    </row>
    <row r="2657">
      <c r="A2657" s="8">
        <v>1911813.0</v>
      </c>
      <c r="B2657" s="8" t="s">
        <v>4871</v>
      </c>
    </row>
    <row r="2658">
      <c r="A2658" s="8">
        <v>1726439.0</v>
      </c>
      <c r="B2658" s="8" t="s">
        <v>4872</v>
      </c>
    </row>
    <row r="2659">
      <c r="A2659" s="8">
        <v>1722816.0</v>
      </c>
      <c r="B2659" s="8" t="s">
        <v>3800</v>
      </c>
    </row>
    <row r="2660">
      <c r="A2660" s="8">
        <v>1728580.0</v>
      </c>
      <c r="B2660" s="8" t="s">
        <v>4873</v>
      </c>
    </row>
    <row r="2661">
      <c r="A2661" s="8">
        <v>1951203.0</v>
      </c>
      <c r="B2661" s="8" t="s">
        <v>4874</v>
      </c>
    </row>
    <row r="2662">
      <c r="A2662" s="8">
        <v>1446924.0</v>
      </c>
      <c r="B2662" s="8" t="s">
        <v>4875</v>
      </c>
    </row>
    <row r="2663">
      <c r="A2663" s="8">
        <v>1425218.0</v>
      </c>
      <c r="B2663" s="8" t="s">
        <v>4876</v>
      </c>
    </row>
    <row r="2664">
      <c r="A2664" s="8">
        <v>1339052.0</v>
      </c>
      <c r="B2664" s="8" t="s">
        <v>4877</v>
      </c>
    </row>
    <row r="2665">
      <c r="A2665" s="8">
        <v>1862791.0</v>
      </c>
      <c r="B2665" s="8" t="s">
        <v>4878</v>
      </c>
    </row>
    <row r="2666">
      <c r="A2666" s="8">
        <v>1862545.0</v>
      </c>
      <c r="B2666" s="8" t="s">
        <v>4879</v>
      </c>
    </row>
    <row r="2667">
      <c r="A2667" s="8">
        <v>773646.0</v>
      </c>
      <c r="B2667" s="8" t="s">
        <v>4880</v>
      </c>
    </row>
    <row r="2668">
      <c r="A2668" s="8">
        <v>6162916.0</v>
      </c>
      <c r="B2668" s="8" t="s">
        <v>4881</v>
      </c>
    </row>
    <row r="2669">
      <c r="A2669" s="8">
        <v>1894897.0</v>
      </c>
      <c r="B2669" s="8" t="s">
        <v>4882</v>
      </c>
    </row>
    <row r="2670">
      <c r="A2670" s="8">
        <v>1418262.0</v>
      </c>
      <c r="B2670" s="8" t="s">
        <v>4883</v>
      </c>
    </row>
    <row r="2671">
      <c r="A2671" s="8">
        <v>1799886.0</v>
      </c>
      <c r="B2671" s="8" t="s">
        <v>4884</v>
      </c>
    </row>
    <row r="2672">
      <c r="A2672" s="8">
        <v>1447823.0</v>
      </c>
      <c r="B2672" s="8" t="s">
        <v>4885</v>
      </c>
    </row>
    <row r="2673">
      <c r="A2673" s="8">
        <v>1863304.0</v>
      </c>
      <c r="B2673" s="8" t="s">
        <v>4886</v>
      </c>
    </row>
    <row r="2674">
      <c r="A2674" s="8">
        <v>6260063.0</v>
      </c>
      <c r="B2674" s="8" t="s">
        <v>4887</v>
      </c>
    </row>
    <row r="2675">
      <c r="A2675" s="8">
        <v>1464612.0</v>
      </c>
      <c r="B2675" s="8" t="s">
        <v>4888</v>
      </c>
    </row>
    <row r="2676">
      <c r="A2676" s="8">
        <v>1341138.0</v>
      </c>
      <c r="B2676" s="8" t="s">
        <v>4889</v>
      </c>
    </row>
    <row r="2677">
      <c r="A2677" s="8">
        <v>6235409.0</v>
      </c>
      <c r="B2677" s="8" t="s">
        <v>4890</v>
      </c>
    </row>
    <row r="2678">
      <c r="A2678" s="8">
        <v>1766767.0</v>
      </c>
      <c r="B2678" s="8" t="s">
        <v>4891</v>
      </c>
    </row>
    <row r="2679">
      <c r="A2679" s="8">
        <v>1787829.0</v>
      </c>
      <c r="B2679" s="8" t="s">
        <v>4892</v>
      </c>
    </row>
    <row r="2680">
      <c r="A2680" s="8">
        <v>6262694.0</v>
      </c>
      <c r="B2680" s="8" t="s">
        <v>4893</v>
      </c>
    </row>
    <row r="2681">
      <c r="A2681" s="8">
        <v>1637053.0</v>
      </c>
      <c r="B2681" s="8" t="s">
        <v>4894</v>
      </c>
    </row>
    <row r="2682">
      <c r="A2682" s="8">
        <v>6183387.0</v>
      </c>
      <c r="B2682" s="8" t="s">
        <v>4895</v>
      </c>
    </row>
    <row r="2683">
      <c r="A2683" s="8">
        <v>6217311.0</v>
      </c>
      <c r="B2683" s="8" t="s">
        <v>4896</v>
      </c>
    </row>
    <row r="2684">
      <c r="A2684" s="8">
        <v>1638190.0</v>
      </c>
      <c r="B2684" s="8" t="s">
        <v>4897</v>
      </c>
    </row>
    <row r="2685">
      <c r="A2685" s="8">
        <v>1732901.0</v>
      </c>
      <c r="B2685" s="8" t="s">
        <v>4898</v>
      </c>
    </row>
    <row r="2686">
      <c r="A2686" s="8">
        <v>6383190.0</v>
      </c>
      <c r="B2686" s="8" t="s">
        <v>4899</v>
      </c>
    </row>
    <row r="2687">
      <c r="A2687" s="8">
        <v>6103995.0</v>
      </c>
      <c r="B2687" s="8" t="s">
        <v>4900</v>
      </c>
    </row>
    <row r="2688">
      <c r="A2688" s="8">
        <v>6262031.0</v>
      </c>
      <c r="B2688" s="8" t="s">
        <v>4901</v>
      </c>
    </row>
    <row r="2689">
      <c r="A2689" s="8">
        <v>1778374.0</v>
      </c>
      <c r="B2689" s="8" t="s">
        <v>4902</v>
      </c>
    </row>
    <row r="2690">
      <c r="A2690" s="8">
        <v>6279988.0</v>
      </c>
      <c r="B2690" s="8" t="s">
        <v>4903</v>
      </c>
    </row>
    <row r="2691">
      <c r="A2691" s="8">
        <v>1793390.0</v>
      </c>
      <c r="B2691" s="8" t="s">
        <v>4904</v>
      </c>
    </row>
    <row r="2692">
      <c r="A2692" s="8">
        <v>1888889.0</v>
      </c>
      <c r="B2692" s="8" t="s">
        <v>4904</v>
      </c>
    </row>
    <row r="2693">
      <c r="A2693" s="8">
        <v>1891685.0</v>
      </c>
      <c r="B2693" s="8" t="s">
        <v>4905</v>
      </c>
    </row>
    <row r="2694">
      <c r="A2694" s="8">
        <v>1339087.0</v>
      </c>
      <c r="B2694" s="8" t="s">
        <v>4906</v>
      </c>
    </row>
    <row r="2695">
      <c r="A2695" s="8">
        <v>6420087.0</v>
      </c>
      <c r="B2695" s="8" t="s">
        <v>4907</v>
      </c>
    </row>
    <row r="2696">
      <c r="A2696" s="8">
        <v>854166.0</v>
      </c>
      <c r="B2696" s="8" t="s">
        <v>4908</v>
      </c>
    </row>
    <row r="2697">
      <c r="A2697" s="8">
        <v>6240666.0</v>
      </c>
      <c r="B2697" s="8" t="s">
        <v>4909</v>
      </c>
    </row>
    <row r="2698">
      <c r="A2698" s="8">
        <v>6414788.0</v>
      </c>
      <c r="B2698" s="8" t="s">
        <v>4910</v>
      </c>
    </row>
    <row r="2699">
      <c r="A2699" s="8">
        <v>1339753.0</v>
      </c>
      <c r="B2699" s="8" t="s">
        <v>4911</v>
      </c>
    </row>
    <row r="2700">
      <c r="A2700" s="8">
        <v>1875973.0</v>
      </c>
      <c r="B2700" s="8" t="s">
        <v>4912</v>
      </c>
    </row>
    <row r="2701">
      <c r="A2701" s="8">
        <v>6857493.0</v>
      </c>
      <c r="B2701" s="8" t="s">
        <v>4913</v>
      </c>
    </row>
    <row r="2702">
      <c r="A2702" s="8">
        <v>1296621.0</v>
      </c>
      <c r="B2702" s="8" t="s">
        <v>4914</v>
      </c>
    </row>
    <row r="2703">
      <c r="A2703" s="8">
        <v>1887017.0</v>
      </c>
      <c r="B2703" s="8" t="s">
        <v>4915</v>
      </c>
    </row>
    <row r="2704">
      <c r="A2704" s="8">
        <v>930792.0</v>
      </c>
      <c r="B2704" s="8" t="s">
        <v>4916</v>
      </c>
    </row>
    <row r="2705">
      <c r="A2705" s="8">
        <v>6878938.0</v>
      </c>
      <c r="B2705" s="8" t="s">
        <v>4917</v>
      </c>
    </row>
    <row r="2706">
      <c r="A2706" s="8">
        <v>936481.0</v>
      </c>
      <c r="B2706" s="8" t="s">
        <v>4918</v>
      </c>
    </row>
    <row r="2707">
      <c r="A2707" s="8">
        <v>6882862.0</v>
      </c>
      <c r="B2707" s="8" t="s">
        <v>4919</v>
      </c>
    </row>
    <row r="2708">
      <c r="A2708" s="8">
        <v>6508839.0</v>
      </c>
      <c r="B2708" s="8" t="s">
        <v>4920</v>
      </c>
    </row>
    <row r="2709">
      <c r="A2709" s="8">
        <v>1368800.0</v>
      </c>
      <c r="B2709" s="8" t="s">
        <v>4921</v>
      </c>
    </row>
    <row r="2710">
      <c r="A2710" s="8">
        <v>692468.0</v>
      </c>
      <c r="B2710" s="8" t="s">
        <v>4922</v>
      </c>
    </row>
    <row r="2711">
      <c r="A2711" s="8">
        <v>902594.0</v>
      </c>
      <c r="B2711" s="8" t="s">
        <v>4923</v>
      </c>
    </row>
    <row r="2712">
      <c r="A2712" s="8">
        <v>972479.0</v>
      </c>
      <c r="B2712" s="8" t="s">
        <v>4924</v>
      </c>
    </row>
    <row r="2713">
      <c r="A2713" s="8">
        <v>1793276.0</v>
      </c>
      <c r="B2713" s="8" t="s">
        <v>4010</v>
      </c>
    </row>
    <row r="2714">
      <c r="A2714" s="8">
        <v>6167501.0</v>
      </c>
      <c r="B2714" s="8" t="s">
        <v>4925</v>
      </c>
    </row>
    <row r="2715">
      <c r="A2715" s="8">
        <v>1889001.0</v>
      </c>
      <c r="B2715" s="8" t="s">
        <v>4926</v>
      </c>
    </row>
    <row r="2716">
      <c r="A2716" s="8">
        <v>1730282.0</v>
      </c>
      <c r="B2716" s="8" t="s">
        <v>4927</v>
      </c>
    </row>
    <row r="2717">
      <c r="A2717" s="8">
        <v>1795279.0</v>
      </c>
      <c r="B2717" s="8" t="s">
        <v>4927</v>
      </c>
    </row>
    <row r="2718">
      <c r="A2718" s="8">
        <v>1725858.0</v>
      </c>
      <c r="B2718" s="8" t="s">
        <v>4928</v>
      </c>
    </row>
    <row r="2719">
      <c r="A2719" s="8">
        <v>6280048.0</v>
      </c>
      <c r="B2719" s="8" t="s">
        <v>4929</v>
      </c>
    </row>
    <row r="2720">
      <c r="A2720" s="8">
        <v>1453360.0</v>
      </c>
      <c r="B2720" s="8" t="s">
        <v>4930</v>
      </c>
    </row>
    <row r="2721">
      <c r="A2721" s="8">
        <v>846694.0</v>
      </c>
      <c r="B2721" s="8" t="s">
        <v>4931</v>
      </c>
    </row>
    <row r="2722">
      <c r="A2722" s="8">
        <v>6635601.0</v>
      </c>
      <c r="B2722" s="8" t="s">
        <v>4932</v>
      </c>
    </row>
    <row r="2723">
      <c r="A2723" s="8">
        <v>1924290.0</v>
      </c>
      <c r="B2723" s="8" t="s">
        <v>4933</v>
      </c>
    </row>
    <row r="2724">
      <c r="A2724" s="8">
        <v>1885448.0</v>
      </c>
      <c r="B2724" s="8" t="s">
        <v>4934</v>
      </c>
    </row>
    <row r="2725">
      <c r="A2725" s="8">
        <v>1964127.0</v>
      </c>
      <c r="B2725" s="8" t="s">
        <v>4935</v>
      </c>
    </row>
    <row r="2726">
      <c r="A2726" s="8">
        <v>6406998.0</v>
      </c>
      <c r="B2726" s="8" t="s">
        <v>4936</v>
      </c>
    </row>
    <row r="2727">
      <c r="A2727" s="8">
        <v>836141.0</v>
      </c>
      <c r="B2727" s="8" t="s">
        <v>4937</v>
      </c>
    </row>
    <row r="2728">
      <c r="A2728" s="8">
        <v>1800302.0</v>
      </c>
      <c r="B2728" s="8" t="s">
        <v>4938</v>
      </c>
    </row>
    <row r="2729">
      <c r="A2729" s="8">
        <v>1910418.0</v>
      </c>
      <c r="B2729" s="8" t="s">
        <v>4939</v>
      </c>
    </row>
    <row r="2730">
      <c r="A2730" s="8">
        <v>6763154.0</v>
      </c>
      <c r="B2730" s="8" t="s">
        <v>4940</v>
      </c>
    </row>
    <row r="2731">
      <c r="A2731" s="8">
        <v>6591477.0</v>
      </c>
      <c r="B2731" s="8" t="s">
        <v>4941</v>
      </c>
    </row>
    <row r="2732">
      <c r="A2732" s="8">
        <v>6960260.0</v>
      </c>
      <c r="B2732" s="8" t="s">
        <v>4942</v>
      </c>
    </row>
    <row r="2733">
      <c r="A2733" s="8">
        <v>1880632.0</v>
      </c>
      <c r="B2733" s="8" t="s">
        <v>4666</v>
      </c>
    </row>
    <row r="2734">
      <c r="A2734" s="8">
        <v>6101305.0</v>
      </c>
      <c r="B2734" s="8" t="s">
        <v>4943</v>
      </c>
    </row>
    <row r="2735">
      <c r="A2735" s="8">
        <v>842133.0</v>
      </c>
      <c r="B2735" s="8" t="s">
        <v>4944</v>
      </c>
    </row>
    <row r="2736">
      <c r="A2736" s="8">
        <v>1853791.0</v>
      </c>
      <c r="B2736" s="8" t="s">
        <v>4945</v>
      </c>
    </row>
    <row r="2737">
      <c r="A2737" s="8">
        <v>6148492.0</v>
      </c>
      <c r="B2737" s="8" t="s">
        <v>4946</v>
      </c>
    </row>
    <row r="2738">
      <c r="A2738" s="8">
        <v>1926811.0</v>
      </c>
      <c r="B2738" s="8" t="s">
        <v>4947</v>
      </c>
    </row>
    <row r="2739">
      <c r="A2739" s="8">
        <v>6231004.0</v>
      </c>
      <c r="B2739" s="8" t="s">
        <v>4948</v>
      </c>
    </row>
    <row r="2740">
      <c r="A2740" s="8">
        <v>6048382.0</v>
      </c>
      <c r="B2740" s="8" t="s">
        <v>4949</v>
      </c>
    </row>
    <row r="2741">
      <c r="A2741" s="8">
        <v>1368109.0</v>
      </c>
      <c r="B2741" s="8" t="s">
        <v>4950</v>
      </c>
    </row>
    <row r="2742">
      <c r="A2742" s="8">
        <v>1946803.0</v>
      </c>
      <c r="B2742" s="8" t="s">
        <v>4951</v>
      </c>
    </row>
    <row r="2743">
      <c r="A2743" s="8">
        <v>1177397.0</v>
      </c>
      <c r="B2743" s="8" t="s">
        <v>4952</v>
      </c>
    </row>
    <row r="2744">
      <c r="A2744" s="8">
        <v>1896814.0</v>
      </c>
      <c r="B2744" s="8" t="s">
        <v>4953</v>
      </c>
    </row>
    <row r="2745">
      <c r="A2745" s="8">
        <v>1784854.0</v>
      </c>
      <c r="B2745" s="8" t="s">
        <v>4954</v>
      </c>
    </row>
    <row r="2746">
      <c r="A2746" s="8">
        <v>1960989.0</v>
      </c>
      <c r="B2746" s="8" t="s">
        <v>4955</v>
      </c>
    </row>
    <row r="2747">
      <c r="A2747" s="8">
        <v>1895214.0</v>
      </c>
      <c r="B2747" s="8" t="s">
        <v>4956</v>
      </c>
    </row>
    <row r="2748">
      <c r="A2748" s="8">
        <v>1857291.0</v>
      </c>
      <c r="B2748" s="8" t="s">
        <v>4957</v>
      </c>
    </row>
    <row r="2749">
      <c r="A2749" s="8">
        <v>931047.0</v>
      </c>
      <c r="B2749" s="8" t="s">
        <v>4958</v>
      </c>
    </row>
    <row r="2750">
      <c r="A2750" s="8">
        <v>6207529.0</v>
      </c>
      <c r="B2750" s="8" t="s">
        <v>4959</v>
      </c>
    </row>
    <row r="2751">
      <c r="A2751" s="8">
        <v>1889923.0</v>
      </c>
      <c r="B2751" s="8" t="s">
        <v>4960</v>
      </c>
    </row>
    <row r="2752">
      <c r="A2752" s="8">
        <v>1965646.0</v>
      </c>
      <c r="B2752" s="8" t="s">
        <v>4961</v>
      </c>
    </row>
    <row r="2753">
      <c r="A2753" s="8">
        <v>1938266.0</v>
      </c>
      <c r="B2753" s="8" t="s">
        <v>4962</v>
      </c>
    </row>
    <row r="2754">
      <c r="A2754" s="8">
        <v>6130551.0</v>
      </c>
      <c r="B2754" s="8" t="s">
        <v>4963</v>
      </c>
    </row>
    <row r="2755">
      <c r="A2755" s="8">
        <v>1574604.0</v>
      </c>
      <c r="B2755" s="8" t="s">
        <v>4964</v>
      </c>
    </row>
    <row r="2756">
      <c r="A2756" s="8">
        <v>1464477.0</v>
      </c>
      <c r="B2756" s="8" t="s">
        <v>4965</v>
      </c>
    </row>
    <row r="2757">
      <c r="A2757" s="8">
        <v>1952200.0</v>
      </c>
      <c r="B2757" s="8" t="s">
        <v>4966</v>
      </c>
    </row>
    <row r="2758">
      <c r="A2758" s="8">
        <v>854191.0</v>
      </c>
      <c r="B2758" s="8" t="s">
        <v>4967</v>
      </c>
    </row>
    <row r="2759">
      <c r="A2759" s="8">
        <v>1723651.0</v>
      </c>
      <c r="B2759" s="8" t="s">
        <v>4968</v>
      </c>
    </row>
    <row r="2760">
      <c r="A2760" s="8">
        <v>6283322.0</v>
      </c>
      <c r="B2760" s="8" t="s">
        <v>4969</v>
      </c>
    </row>
    <row r="2761">
      <c r="A2761" s="8">
        <v>6104240.0</v>
      </c>
      <c r="B2761" s="8" t="s">
        <v>4970</v>
      </c>
    </row>
    <row r="2762">
      <c r="A2762" s="8">
        <v>817902.0</v>
      </c>
      <c r="B2762" s="8" t="s">
        <v>4971</v>
      </c>
    </row>
    <row r="2763">
      <c r="A2763" s="8">
        <v>1298194.0</v>
      </c>
      <c r="B2763" s="8" t="s">
        <v>4972</v>
      </c>
    </row>
    <row r="2764">
      <c r="A2764" s="8">
        <v>1798430.0</v>
      </c>
      <c r="B2764" s="8" t="s">
        <v>4973</v>
      </c>
    </row>
    <row r="2765">
      <c r="A2765" s="8">
        <v>1850342.0</v>
      </c>
      <c r="B2765" s="8" t="s">
        <v>4973</v>
      </c>
    </row>
    <row r="2766">
      <c r="A2766" s="8">
        <v>6148026.0</v>
      </c>
      <c r="B2766" s="8" t="s">
        <v>4974</v>
      </c>
    </row>
    <row r="2767">
      <c r="A2767" s="8">
        <v>6270352.0</v>
      </c>
      <c r="B2767" s="8" t="s">
        <v>4975</v>
      </c>
    </row>
    <row r="2768">
      <c r="A2768" s="8">
        <v>1858912.0</v>
      </c>
      <c r="B2768" s="8" t="s">
        <v>4976</v>
      </c>
    </row>
    <row r="2769">
      <c r="A2769" s="8">
        <v>1905252.0</v>
      </c>
      <c r="B2769" s="8" t="s">
        <v>4976</v>
      </c>
    </row>
    <row r="2770">
      <c r="A2770" s="8">
        <v>1940872.0</v>
      </c>
      <c r="B2770" s="8" t="s">
        <v>4977</v>
      </c>
    </row>
    <row r="2771">
      <c r="A2771" s="8">
        <v>6692699.0</v>
      </c>
      <c r="B2771" s="8" t="s">
        <v>4978</v>
      </c>
    </row>
    <row r="2772">
      <c r="A2772" s="8">
        <v>1943057.0</v>
      </c>
      <c r="B2772" s="8" t="s">
        <v>4979</v>
      </c>
    </row>
    <row r="2773">
      <c r="A2773" s="8">
        <v>1917099.0</v>
      </c>
      <c r="B2773" s="8" t="s">
        <v>4980</v>
      </c>
    </row>
    <row r="2774">
      <c r="A2774" s="8">
        <v>1448587.0</v>
      </c>
      <c r="B2774" s="8" t="s">
        <v>4981</v>
      </c>
    </row>
    <row r="2775">
      <c r="A2775" s="8">
        <v>6219721.0</v>
      </c>
      <c r="B2775" s="8" t="s">
        <v>4982</v>
      </c>
    </row>
    <row r="2776">
      <c r="A2776" s="8">
        <v>6032397.0</v>
      </c>
      <c r="B2776" s="8" t="s">
        <v>4983</v>
      </c>
    </row>
    <row r="2777">
      <c r="A2777" s="8">
        <v>1793331.0</v>
      </c>
      <c r="B2777" s="8" t="s">
        <v>4984</v>
      </c>
    </row>
    <row r="2778">
      <c r="A2778" s="8">
        <v>725552.0</v>
      </c>
      <c r="B2778" s="8" t="s">
        <v>4985</v>
      </c>
    </row>
    <row r="2779">
      <c r="A2779" s="8">
        <v>1881833.0</v>
      </c>
      <c r="B2779" s="8" t="s">
        <v>4986</v>
      </c>
    </row>
    <row r="2780">
      <c r="A2780" s="8">
        <v>1778391.0</v>
      </c>
      <c r="B2780" s="8" t="s">
        <v>4987</v>
      </c>
    </row>
    <row r="2781">
      <c r="A2781" s="8">
        <v>1733168.0</v>
      </c>
      <c r="B2781" s="8" t="s">
        <v>4988</v>
      </c>
    </row>
    <row r="2782">
      <c r="A2782" s="8">
        <v>1854798.0</v>
      </c>
      <c r="B2782" s="8" t="s">
        <v>4989</v>
      </c>
    </row>
    <row r="2783">
      <c r="A2783" s="8">
        <v>1851586.0</v>
      </c>
      <c r="B2783" s="8" t="s">
        <v>4990</v>
      </c>
    </row>
    <row r="2784">
      <c r="A2784" s="8">
        <v>1911201.0</v>
      </c>
      <c r="B2784" s="8" t="s">
        <v>4990</v>
      </c>
    </row>
    <row r="2785">
      <c r="A2785" s="8">
        <v>1914421.0</v>
      </c>
      <c r="B2785" s="8" t="s">
        <v>4991</v>
      </c>
    </row>
    <row r="2786">
      <c r="A2786" s="8">
        <v>1881337.0</v>
      </c>
      <c r="B2786" s="8" t="s">
        <v>4992</v>
      </c>
    </row>
    <row r="2787">
      <c r="A2787" s="8">
        <v>1852388.0</v>
      </c>
      <c r="B2787" s="8" t="s">
        <v>4993</v>
      </c>
    </row>
    <row r="2788">
      <c r="A2788" s="8">
        <v>1895206.0</v>
      </c>
      <c r="B2788" s="8" t="s">
        <v>4994</v>
      </c>
    </row>
    <row r="2789">
      <c r="A2789" s="8">
        <v>1736302.0</v>
      </c>
      <c r="B2789" s="8" t="s">
        <v>4995</v>
      </c>
    </row>
    <row r="2790">
      <c r="A2790" s="8">
        <v>1783416.0</v>
      </c>
      <c r="B2790" s="8" t="s">
        <v>4996</v>
      </c>
    </row>
    <row r="2791">
      <c r="A2791" s="8">
        <v>1911333.0</v>
      </c>
      <c r="B2791" s="8" t="s">
        <v>4997</v>
      </c>
    </row>
    <row r="2792">
      <c r="A2792" s="8">
        <v>6437338.0</v>
      </c>
      <c r="B2792" s="8" t="s">
        <v>4998</v>
      </c>
    </row>
    <row r="2793">
      <c r="A2793" s="8">
        <v>1852493.0</v>
      </c>
      <c r="B2793" s="8" t="s">
        <v>4999</v>
      </c>
    </row>
    <row r="2794">
      <c r="A2794" s="8">
        <v>1966961.0</v>
      </c>
      <c r="B2794" s="8" t="s">
        <v>5000</v>
      </c>
    </row>
    <row r="2795">
      <c r="A2795" s="8">
        <v>1857576.0</v>
      </c>
      <c r="B2795" s="8" t="s">
        <v>5001</v>
      </c>
    </row>
    <row r="2796">
      <c r="A2796" s="8">
        <v>1956001.0</v>
      </c>
      <c r="B2796" s="8" t="s">
        <v>5002</v>
      </c>
    </row>
    <row r="2797">
      <c r="A2797" s="8">
        <v>846155.0</v>
      </c>
      <c r="B2797" s="8" t="s">
        <v>5003</v>
      </c>
    </row>
    <row r="2798">
      <c r="A2798" s="8">
        <v>1377159.0</v>
      </c>
      <c r="B2798" s="8" t="s">
        <v>5004</v>
      </c>
    </row>
    <row r="2799">
      <c r="A2799" s="8">
        <v>6008704.0</v>
      </c>
      <c r="B2799" s="8" t="s">
        <v>5005</v>
      </c>
    </row>
    <row r="2800">
      <c r="A2800" s="8">
        <v>1962086.0</v>
      </c>
      <c r="B2800" s="8" t="s">
        <v>5006</v>
      </c>
    </row>
    <row r="2801">
      <c r="A2801" s="8">
        <v>6195491.0</v>
      </c>
      <c r="B2801" s="8" t="s">
        <v>5007</v>
      </c>
    </row>
    <row r="2802">
      <c r="A2802" s="8">
        <v>1888374.0</v>
      </c>
      <c r="B2802" s="8" t="s">
        <v>5008</v>
      </c>
    </row>
    <row r="2803">
      <c r="A2803" s="8">
        <v>6112528.0</v>
      </c>
      <c r="B2803" s="8" t="s">
        <v>5009</v>
      </c>
    </row>
    <row r="2804">
      <c r="A2804" s="8">
        <v>1287028.0</v>
      </c>
      <c r="B2804" s="8" t="s">
        <v>5010</v>
      </c>
    </row>
    <row r="2805">
      <c r="A2805" s="8">
        <v>1346814.0</v>
      </c>
      <c r="B2805" s="8" t="s">
        <v>5011</v>
      </c>
    </row>
    <row r="2806">
      <c r="A2806" s="8">
        <v>1143913.0</v>
      </c>
      <c r="B2806" s="8" t="s">
        <v>5012</v>
      </c>
    </row>
    <row r="2807">
      <c r="A2807" s="8">
        <v>1129066.0</v>
      </c>
      <c r="B2807" s="8" t="s">
        <v>5013</v>
      </c>
    </row>
    <row r="2808">
      <c r="A2808" s="8">
        <v>6148417.0</v>
      </c>
      <c r="B2808" s="8" t="s">
        <v>5014</v>
      </c>
    </row>
    <row r="2809">
      <c r="A2809" s="8">
        <v>1940643.0</v>
      </c>
      <c r="B2809" s="8" t="s">
        <v>5015</v>
      </c>
    </row>
    <row r="2810">
      <c r="A2810" s="8">
        <v>1597353.0</v>
      </c>
      <c r="B2810" s="8" t="s">
        <v>5016</v>
      </c>
    </row>
    <row r="2811">
      <c r="A2811" s="8">
        <v>1787811.0</v>
      </c>
      <c r="B2811" s="8" t="s">
        <v>5017</v>
      </c>
    </row>
    <row r="2812">
      <c r="A2812" s="8">
        <v>6071767.0</v>
      </c>
      <c r="B2812" s="8" t="s">
        <v>5018</v>
      </c>
    </row>
    <row r="2813">
      <c r="A2813" s="8">
        <v>1656210.0</v>
      </c>
      <c r="B2813" s="8" t="s">
        <v>5019</v>
      </c>
    </row>
    <row r="2814">
      <c r="A2814" s="8">
        <v>1858581.0</v>
      </c>
      <c r="B2814" s="8" t="s">
        <v>5020</v>
      </c>
    </row>
    <row r="2815">
      <c r="A2815" s="8">
        <v>926060.0</v>
      </c>
      <c r="B2815" s="8" t="s">
        <v>5021</v>
      </c>
    </row>
    <row r="2816">
      <c r="A2816" s="8">
        <v>1947061.0</v>
      </c>
      <c r="B2816" s="8" t="s">
        <v>5022</v>
      </c>
    </row>
    <row r="2817">
      <c r="A2817" s="8">
        <v>1431081.0</v>
      </c>
      <c r="B2817" s="8" t="s">
        <v>5023</v>
      </c>
    </row>
    <row r="2818">
      <c r="A2818" s="8">
        <v>6262473.0</v>
      </c>
      <c r="B2818" s="8" t="s">
        <v>5024</v>
      </c>
    </row>
    <row r="2819">
      <c r="A2819" s="8">
        <v>6712118.0</v>
      </c>
      <c r="B2819" s="8" t="s">
        <v>5025</v>
      </c>
    </row>
    <row r="2820">
      <c r="A2820" s="8">
        <v>720801.0</v>
      </c>
      <c r="B2820" s="8" t="s">
        <v>5026</v>
      </c>
    </row>
    <row r="2821">
      <c r="A2821" s="8">
        <v>6926967.0</v>
      </c>
      <c r="B2821" s="8" t="s">
        <v>5027</v>
      </c>
    </row>
    <row r="2822">
      <c r="A2822" s="8">
        <v>930628.0</v>
      </c>
      <c r="B2822" s="8" t="s">
        <v>5028</v>
      </c>
    </row>
    <row r="2823">
      <c r="A2823" s="8">
        <v>1309927.0</v>
      </c>
      <c r="B2823" s="8" t="s">
        <v>5029</v>
      </c>
    </row>
    <row r="2824">
      <c r="A2824" s="8">
        <v>6685331.0</v>
      </c>
      <c r="B2824" s="8" t="s">
        <v>5030</v>
      </c>
    </row>
    <row r="2825">
      <c r="A2825" s="8">
        <v>9003509.0</v>
      </c>
      <c r="B2825" s="8" t="s">
        <v>5031</v>
      </c>
    </row>
    <row r="2826">
      <c r="A2826" s="8">
        <v>843458.0</v>
      </c>
      <c r="B2826" s="8" t="s">
        <v>5032</v>
      </c>
    </row>
    <row r="2827">
      <c r="A2827" s="8">
        <v>1924753.0</v>
      </c>
      <c r="B2827" s="8" t="s">
        <v>5033</v>
      </c>
    </row>
    <row r="2828">
      <c r="A2828" s="8">
        <v>6892621.0</v>
      </c>
      <c r="B2828" s="8" t="s">
        <v>5034</v>
      </c>
    </row>
    <row r="2829">
      <c r="A2829" s="8">
        <v>6603173.0</v>
      </c>
      <c r="B2829" s="8" t="s">
        <v>5035</v>
      </c>
    </row>
    <row r="2830">
      <c r="A2830" s="8">
        <v>1962973.0</v>
      </c>
      <c r="B2830" s="8" t="s">
        <v>5036</v>
      </c>
    </row>
    <row r="2831">
      <c r="A2831" s="8">
        <v>6166202.0</v>
      </c>
      <c r="B2831" s="8" t="s">
        <v>5037</v>
      </c>
    </row>
    <row r="2832">
      <c r="A2832" s="8">
        <v>6840884.0</v>
      </c>
      <c r="B2832" s="8" t="s">
        <v>5038</v>
      </c>
    </row>
    <row r="2833">
      <c r="A2833" s="8">
        <v>744212.0</v>
      </c>
      <c r="B2833" s="8" t="s">
        <v>5039</v>
      </c>
    </row>
    <row r="2834">
      <c r="A2834" s="8">
        <v>6061265.0</v>
      </c>
      <c r="B2834" s="8" t="s">
        <v>5040</v>
      </c>
    </row>
    <row r="2835">
      <c r="A2835" s="8">
        <v>1304097.0</v>
      </c>
      <c r="B2835" s="8" t="s">
        <v>5041</v>
      </c>
    </row>
    <row r="2836">
      <c r="A2836" s="8">
        <v>952681.0</v>
      </c>
      <c r="B2836" s="8" t="s">
        <v>5042</v>
      </c>
    </row>
    <row r="2837">
      <c r="A2837" s="8">
        <v>6889328.0</v>
      </c>
      <c r="B2837" s="8" t="s">
        <v>5043</v>
      </c>
    </row>
    <row r="2838">
      <c r="A2838" s="8">
        <v>1784196.0</v>
      </c>
      <c r="B2838" s="8" t="s">
        <v>5044</v>
      </c>
    </row>
    <row r="2839">
      <c r="A2839" s="8">
        <v>1756265.0</v>
      </c>
      <c r="B2839" s="8" t="s">
        <v>5045</v>
      </c>
    </row>
    <row r="2840">
      <c r="A2840" s="8">
        <v>1858190.0</v>
      </c>
      <c r="B2840" s="8" t="s">
        <v>5046</v>
      </c>
    </row>
    <row r="2841">
      <c r="A2841" s="8">
        <v>6167217.0</v>
      </c>
      <c r="B2841" s="8" t="s">
        <v>5047</v>
      </c>
    </row>
    <row r="2842">
      <c r="A2842" s="8">
        <v>1713418.0</v>
      </c>
      <c r="B2842" s="8" t="s">
        <v>5048</v>
      </c>
    </row>
    <row r="2843">
      <c r="A2843" s="8">
        <v>1286561.0</v>
      </c>
      <c r="B2843" s="8" t="s">
        <v>5049</v>
      </c>
    </row>
    <row r="2844">
      <c r="A2844" s="8">
        <v>1186451.0</v>
      </c>
      <c r="B2844" s="8" t="s">
        <v>5050</v>
      </c>
    </row>
    <row r="2845">
      <c r="A2845" s="8">
        <v>1377914.0</v>
      </c>
      <c r="B2845" s="8" t="s">
        <v>5051</v>
      </c>
    </row>
    <row r="2846">
      <c r="A2846" s="8">
        <v>1940775.0</v>
      </c>
      <c r="B2846" s="8" t="s">
        <v>5052</v>
      </c>
    </row>
    <row r="2847">
      <c r="A2847" s="8">
        <v>796859.0</v>
      </c>
      <c r="B2847" s="8" t="s">
        <v>5053</v>
      </c>
    </row>
    <row r="2848">
      <c r="A2848" s="8">
        <v>6126731.0</v>
      </c>
      <c r="B2848" s="8" t="s">
        <v>5054</v>
      </c>
    </row>
    <row r="2849">
      <c r="A2849" s="8">
        <v>895474.0</v>
      </c>
      <c r="B2849" s="8" t="s">
        <v>5055</v>
      </c>
    </row>
    <row r="2850">
      <c r="A2850" s="8">
        <v>963160.0</v>
      </c>
      <c r="B2850" s="8" t="s">
        <v>5056</v>
      </c>
    </row>
    <row r="2851">
      <c r="A2851" s="8">
        <v>1773542.0</v>
      </c>
      <c r="B2851" s="8" t="s">
        <v>5057</v>
      </c>
    </row>
    <row r="2852">
      <c r="A2852" s="8">
        <v>1897161.0</v>
      </c>
      <c r="B2852" s="8" t="s">
        <v>5057</v>
      </c>
    </row>
    <row r="2853">
      <c r="A2853" s="8">
        <v>706604.0</v>
      </c>
      <c r="B2853" s="8" t="s">
        <v>5058</v>
      </c>
    </row>
    <row r="2854">
      <c r="A2854" s="8">
        <v>1883054.0</v>
      </c>
      <c r="B2854" s="8" t="s">
        <v>5059</v>
      </c>
    </row>
    <row r="2855">
      <c r="A2855" s="8">
        <v>1439961.0</v>
      </c>
      <c r="B2855" s="8" t="s">
        <v>5060</v>
      </c>
    </row>
    <row r="2856">
      <c r="A2856" s="8">
        <v>1880519.0</v>
      </c>
      <c r="B2856" s="8" t="s">
        <v>5061</v>
      </c>
    </row>
    <row r="2857">
      <c r="A2857" s="8">
        <v>965898.0</v>
      </c>
      <c r="B2857" s="8" t="s">
        <v>5062</v>
      </c>
    </row>
    <row r="2858">
      <c r="A2858" s="8">
        <v>1895869.0</v>
      </c>
      <c r="B2858" s="8" t="s">
        <v>5063</v>
      </c>
    </row>
    <row r="2859">
      <c r="A2859" s="8">
        <v>1884832.0</v>
      </c>
      <c r="B2859" s="8" t="s">
        <v>5064</v>
      </c>
    </row>
    <row r="2860">
      <c r="A2860" s="8">
        <v>6122078.0</v>
      </c>
      <c r="B2860" s="8" t="s">
        <v>5065</v>
      </c>
    </row>
    <row r="2861">
      <c r="A2861" s="8">
        <v>6281851.0</v>
      </c>
      <c r="B2861" s="8" t="s">
        <v>5066</v>
      </c>
    </row>
    <row r="2862">
      <c r="A2862" s="8">
        <v>1794671.0</v>
      </c>
      <c r="B2862" s="8" t="s">
        <v>5067</v>
      </c>
    </row>
    <row r="2863">
      <c r="A2863" s="8">
        <v>1851055.0</v>
      </c>
      <c r="B2863" s="8" t="s">
        <v>5068</v>
      </c>
    </row>
    <row r="2864">
      <c r="A2864" s="8">
        <v>1881205.0</v>
      </c>
      <c r="B2864" s="8" t="s">
        <v>5068</v>
      </c>
    </row>
    <row r="2865">
      <c r="A2865" s="8">
        <v>6705022.0</v>
      </c>
      <c r="B2865" s="8" t="s">
        <v>5069</v>
      </c>
    </row>
    <row r="2866">
      <c r="A2866" s="8">
        <v>1287966.0</v>
      </c>
      <c r="B2866" s="8" t="s">
        <v>5070</v>
      </c>
    </row>
    <row r="2867">
      <c r="A2867" s="8">
        <v>839094.0</v>
      </c>
      <c r="B2867" s="8" t="s">
        <v>5071</v>
      </c>
    </row>
    <row r="2868">
      <c r="A2868" s="8">
        <v>6273581.0</v>
      </c>
      <c r="B2868" s="8" t="s">
        <v>5072</v>
      </c>
    </row>
    <row r="2869">
      <c r="A2869" s="8">
        <v>1371126.0</v>
      </c>
      <c r="B2869" s="8" t="s">
        <v>5073</v>
      </c>
    </row>
    <row r="2870">
      <c r="A2870" s="8">
        <v>1899210.0</v>
      </c>
      <c r="B2870" s="8" t="s">
        <v>5074</v>
      </c>
    </row>
    <row r="2871">
      <c r="A2871" s="8">
        <v>1912330.0</v>
      </c>
      <c r="B2871" s="8" t="s">
        <v>5075</v>
      </c>
    </row>
    <row r="2872">
      <c r="A2872" s="8">
        <v>1432842.0</v>
      </c>
      <c r="B2872" s="8" t="s">
        <v>5076</v>
      </c>
    </row>
    <row r="2873">
      <c r="A2873" s="8">
        <v>1422405.0</v>
      </c>
      <c r="B2873" s="8" t="s">
        <v>5077</v>
      </c>
    </row>
    <row r="2874">
      <c r="A2874" s="8">
        <v>6226841.0</v>
      </c>
      <c r="B2874" s="8" t="s">
        <v>5078</v>
      </c>
    </row>
    <row r="2875">
      <c r="A2875" s="8">
        <v>1801074.0</v>
      </c>
      <c r="B2875" s="8" t="s">
        <v>5079</v>
      </c>
    </row>
    <row r="2876">
      <c r="A2876" s="8">
        <v>1888510.0</v>
      </c>
      <c r="B2876" s="8" t="s">
        <v>5080</v>
      </c>
    </row>
    <row r="2877">
      <c r="A2877" s="8">
        <v>878243.0</v>
      </c>
      <c r="B2877" s="8" t="s">
        <v>5081</v>
      </c>
    </row>
    <row r="2878">
      <c r="A2878" s="8">
        <v>1577794.0</v>
      </c>
      <c r="B2878" s="8" t="s">
        <v>5082</v>
      </c>
    </row>
    <row r="2879">
      <c r="A2879" s="8">
        <v>1881779.0</v>
      </c>
      <c r="B2879" s="8" t="s">
        <v>5083</v>
      </c>
    </row>
    <row r="2880">
      <c r="A2880" s="8">
        <v>1730746.0</v>
      </c>
      <c r="B2880" s="8" t="s">
        <v>5084</v>
      </c>
    </row>
    <row r="2881">
      <c r="A2881" s="8">
        <v>1308432.0</v>
      </c>
      <c r="B2881" s="8" t="s">
        <v>5085</v>
      </c>
    </row>
    <row r="2882">
      <c r="A2882" s="8">
        <v>897698.0</v>
      </c>
      <c r="B2882" s="8" t="s">
        <v>5086</v>
      </c>
    </row>
    <row r="2883">
      <c r="A2883" s="8">
        <v>1880284.0</v>
      </c>
      <c r="B2883" s="8" t="s">
        <v>5087</v>
      </c>
    </row>
    <row r="2884">
      <c r="A2884" s="8">
        <v>1777696.0</v>
      </c>
      <c r="B2884" s="8" t="s">
        <v>5088</v>
      </c>
    </row>
    <row r="2885">
      <c r="A2885" s="8">
        <v>1293532.0</v>
      </c>
      <c r="B2885" s="8" t="s">
        <v>5089</v>
      </c>
    </row>
    <row r="2886">
      <c r="A2886" s="8">
        <v>1765337.0</v>
      </c>
      <c r="B2886" s="8" t="s">
        <v>5090</v>
      </c>
    </row>
    <row r="2887">
      <c r="A2887" s="8">
        <v>1751859.0</v>
      </c>
      <c r="B2887" s="8" t="s">
        <v>5091</v>
      </c>
    </row>
    <row r="2888">
      <c r="A2888" s="8">
        <v>1888145.0</v>
      </c>
      <c r="B2888" s="8" t="s">
        <v>5091</v>
      </c>
    </row>
    <row r="2889">
      <c r="A2889" s="8">
        <v>1655591.0</v>
      </c>
      <c r="B2889" s="8" t="s">
        <v>5092</v>
      </c>
    </row>
    <row r="2890">
      <c r="A2890" s="8">
        <v>851931.0</v>
      </c>
      <c r="B2890" s="8" t="s">
        <v>5093</v>
      </c>
    </row>
    <row r="2891">
      <c r="A2891" s="8">
        <v>1735799.0</v>
      </c>
      <c r="B2891" s="8" t="s">
        <v>5094</v>
      </c>
    </row>
    <row r="2892">
      <c r="A2892" s="8">
        <v>1894617.0</v>
      </c>
      <c r="B2892" s="8" t="s">
        <v>5095</v>
      </c>
    </row>
    <row r="2893">
      <c r="A2893" s="8">
        <v>1850334.0</v>
      </c>
      <c r="B2893" s="8" t="s">
        <v>5096</v>
      </c>
    </row>
    <row r="2894">
      <c r="A2894" s="8">
        <v>1845799.0</v>
      </c>
      <c r="B2894" s="8" t="s">
        <v>5097</v>
      </c>
    </row>
    <row r="2895">
      <c r="A2895" s="8">
        <v>1734105.0</v>
      </c>
      <c r="B2895" s="8" t="s">
        <v>5098</v>
      </c>
    </row>
    <row r="2896">
      <c r="A2896" s="8">
        <v>1762257.0</v>
      </c>
      <c r="B2896" s="8" t="s">
        <v>5099</v>
      </c>
    </row>
    <row r="2897">
      <c r="A2897" s="8">
        <v>1781588.0</v>
      </c>
      <c r="B2897" s="8" t="s">
        <v>5100</v>
      </c>
    </row>
    <row r="2898">
      <c r="A2898" s="8">
        <v>6869165.0</v>
      </c>
      <c r="B2898" s="8" t="s">
        <v>5101</v>
      </c>
    </row>
    <row r="2899">
      <c r="A2899" s="8">
        <v>1733681.0</v>
      </c>
      <c r="B2899" s="8" t="s">
        <v>5102</v>
      </c>
    </row>
    <row r="2900">
      <c r="A2900" s="8">
        <v>1945017.0</v>
      </c>
      <c r="B2900" s="8" t="s">
        <v>5103</v>
      </c>
    </row>
    <row r="2901">
      <c r="A2901" s="8">
        <v>1638572.0</v>
      </c>
      <c r="B2901" s="8" t="s">
        <v>5104</v>
      </c>
    </row>
    <row r="2902">
      <c r="A2902" s="8">
        <v>1723367.0</v>
      </c>
      <c r="B2902" s="8" t="s">
        <v>5105</v>
      </c>
    </row>
    <row r="2903">
      <c r="A2903" s="8">
        <v>1419315.0</v>
      </c>
      <c r="B2903" s="8" t="s">
        <v>5106</v>
      </c>
    </row>
    <row r="2904">
      <c r="A2904" s="8">
        <v>6160867.0</v>
      </c>
      <c r="B2904" s="8" t="s">
        <v>5107</v>
      </c>
    </row>
    <row r="2905">
      <c r="A2905" s="8">
        <v>1637207.0</v>
      </c>
      <c r="B2905" s="8" t="s">
        <v>5108</v>
      </c>
    </row>
    <row r="2906">
      <c r="A2906" s="8">
        <v>1962078.0</v>
      </c>
      <c r="B2906" s="8" t="s">
        <v>5109</v>
      </c>
    </row>
    <row r="2907">
      <c r="A2907" s="8">
        <v>6282164.0</v>
      </c>
      <c r="B2907" s="8" t="s">
        <v>5110</v>
      </c>
    </row>
    <row r="2908">
      <c r="A2908" s="8">
        <v>1877801.0</v>
      </c>
      <c r="B2908" s="8" t="s">
        <v>5111</v>
      </c>
    </row>
    <row r="2909">
      <c r="A2909" s="8">
        <v>6283128.0</v>
      </c>
      <c r="B2909" s="8" t="s">
        <v>5112</v>
      </c>
    </row>
    <row r="2910">
      <c r="A2910" s="8">
        <v>1780069.0</v>
      </c>
      <c r="B2910" s="8" t="s">
        <v>5113</v>
      </c>
    </row>
    <row r="2911">
      <c r="A2911" s="8">
        <v>1854313.0</v>
      </c>
      <c r="B2911" s="8" t="s">
        <v>5114</v>
      </c>
    </row>
    <row r="2912">
      <c r="A2912" s="8">
        <v>1885642.0</v>
      </c>
      <c r="B2912" s="8" t="s">
        <v>5115</v>
      </c>
    </row>
    <row r="2913">
      <c r="A2913" s="8">
        <v>1638378.0</v>
      </c>
      <c r="B2913" s="8" t="s">
        <v>4778</v>
      </c>
    </row>
    <row r="2914">
      <c r="A2914" s="8">
        <v>1884221.0</v>
      </c>
      <c r="B2914" s="8" t="s">
        <v>4413</v>
      </c>
    </row>
    <row r="2915">
      <c r="A2915" s="8">
        <v>6153569.0</v>
      </c>
      <c r="B2915" s="8" t="s">
        <v>5116</v>
      </c>
    </row>
    <row r="2916">
      <c r="A2916" s="8">
        <v>1945700.0</v>
      </c>
      <c r="B2916" s="8" t="s">
        <v>5117</v>
      </c>
    </row>
    <row r="2917">
      <c r="A2917" s="8">
        <v>1913859.0</v>
      </c>
      <c r="B2917" s="8" t="s">
        <v>5118</v>
      </c>
    </row>
    <row r="2918">
      <c r="A2918" s="8">
        <v>1894943.0</v>
      </c>
      <c r="B2918" s="8" t="s">
        <v>5119</v>
      </c>
    </row>
    <row r="2919">
      <c r="A2919" s="8">
        <v>1352008.0</v>
      </c>
      <c r="B2919" s="8" t="s">
        <v>5120</v>
      </c>
    </row>
    <row r="2920">
      <c r="A2920" s="8">
        <v>6001220.0</v>
      </c>
      <c r="B2920" s="8" t="s">
        <v>5121</v>
      </c>
    </row>
    <row r="2921">
      <c r="A2921" s="8">
        <v>1897021.0</v>
      </c>
      <c r="B2921" s="8" t="s">
        <v>5122</v>
      </c>
    </row>
    <row r="2922">
      <c r="A2922" s="8">
        <v>1764578.0</v>
      </c>
      <c r="B2922" s="8" t="s">
        <v>5123</v>
      </c>
    </row>
    <row r="2923">
      <c r="A2923" s="8">
        <v>1851993.0</v>
      </c>
      <c r="B2923" s="8" t="s">
        <v>5124</v>
      </c>
    </row>
    <row r="2924">
      <c r="A2924" s="8">
        <v>6262741.0</v>
      </c>
      <c r="B2924" s="8" t="s">
        <v>5125</v>
      </c>
    </row>
    <row r="2925">
      <c r="A2925" s="8">
        <v>6764398.0</v>
      </c>
      <c r="B2925" s="8" t="s">
        <v>5126</v>
      </c>
    </row>
    <row r="2926">
      <c r="A2926" s="8">
        <v>1318179.0</v>
      </c>
      <c r="B2926" s="8" t="s">
        <v>5127</v>
      </c>
    </row>
    <row r="2927">
      <c r="A2927" s="8">
        <v>1303988.0</v>
      </c>
      <c r="B2927" s="8" t="s">
        <v>5128</v>
      </c>
    </row>
    <row r="2928">
      <c r="A2928" s="8">
        <v>6185746.0</v>
      </c>
      <c r="B2928" s="8" t="s">
        <v>5129</v>
      </c>
    </row>
    <row r="2929">
      <c r="A2929" s="8">
        <v>1850628.0</v>
      </c>
      <c r="B2929" s="8" t="s">
        <v>5130</v>
      </c>
    </row>
    <row r="2930">
      <c r="A2930" s="8">
        <v>1730193.0</v>
      </c>
      <c r="B2930" s="8" t="s">
        <v>5131</v>
      </c>
    </row>
    <row r="2931">
      <c r="A2931" s="8">
        <v>1777998.0</v>
      </c>
      <c r="B2931" s="8" t="s">
        <v>5131</v>
      </c>
    </row>
    <row r="2932">
      <c r="A2932" s="8">
        <v>1859226.0</v>
      </c>
      <c r="B2932" s="8" t="s">
        <v>5132</v>
      </c>
    </row>
    <row r="2933">
      <c r="A2933" s="8">
        <v>1786300.0</v>
      </c>
      <c r="B2933" s="8" t="s">
        <v>5133</v>
      </c>
    </row>
    <row r="2934">
      <c r="A2934" s="8">
        <v>1950061.0</v>
      </c>
      <c r="B2934" s="8" t="s">
        <v>5134</v>
      </c>
    </row>
    <row r="2935">
      <c r="A2935" s="8">
        <v>6030033.0</v>
      </c>
      <c r="B2935" s="8" t="s">
        <v>5135</v>
      </c>
    </row>
    <row r="2936">
      <c r="A2936" s="8">
        <v>6213880.0</v>
      </c>
      <c r="B2936" s="8" t="s">
        <v>5136</v>
      </c>
    </row>
    <row r="2937">
      <c r="A2937" s="8">
        <v>887447.0</v>
      </c>
      <c r="B2937" s="8" t="s">
        <v>5137</v>
      </c>
    </row>
    <row r="2938">
      <c r="A2938" s="8">
        <v>6104231.0</v>
      </c>
      <c r="B2938" s="8" t="s">
        <v>5138</v>
      </c>
    </row>
    <row r="2939">
      <c r="A2939" s="8">
        <v>6136851.0</v>
      </c>
      <c r="B2939" s="8" t="s">
        <v>5139</v>
      </c>
    </row>
    <row r="2940">
      <c r="A2940" s="8">
        <v>1725378.0</v>
      </c>
      <c r="B2940" s="8" t="s">
        <v>5140</v>
      </c>
    </row>
    <row r="2941">
      <c r="A2941" s="8">
        <v>6209327.0</v>
      </c>
      <c r="B2941" s="8" t="s">
        <v>5141</v>
      </c>
    </row>
    <row r="2942">
      <c r="A2942" s="8">
        <v>6529666.0</v>
      </c>
      <c r="B2942" s="8" t="s">
        <v>5142</v>
      </c>
    </row>
    <row r="2943">
      <c r="A2943" s="8">
        <v>1858319.0</v>
      </c>
      <c r="B2943" s="8" t="s">
        <v>5143</v>
      </c>
    </row>
    <row r="2944">
      <c r="A2944" s="8">
        <v>1944061.0</v>
      </c>
      <c r="B2944" s="8" t="s">
        <v>5144</v>
      </c>
    </row>
    <row r="2945">
      <c r="A2945" s="8">
        <v>6563007.0</v>
      </c>
      <c r="B2945" s="8" t="s">
        <v>5145</v>
      </c>
    </row>
    <row r="2946">
      <c r="A2946" s="8">
        <v>1879171.0</v>
      </c>
      <c r="B2946" s="8" t="s">
        <v>5146</v>
      </c>
    </row>
    <row r="2947">
      <c r="A2947" s="8">
        <v>6250335.0</v>
      </c>
      <c r="B2947" s="8" t="s">
        <v>5147</v>
      </c>
    </row>
    <row r="2948">
      <c r="A2948" s="8">
        <v>1739531.0</v>
      </c>
      <c r="B2948" s="8" t="s">
        <v>5148</v>
      </c>
    </row>
    <row r="2949">
      <c r="A2949" s="8">
        <v>1880462.0</v>
      </c>
      <c r="B2949" s="8" t="s">
        <v>5149</v>
      </c>
    </row>
    <row r="2950">
      <c r="A2950" s="8">
        <v>6131875.0</v>
      </c>
      <c r="B2950" s="8" t="s">
        <v>5150</v>
      </c>
    </row>
    <row r="2951">
      <c r="A2951" s="8">
        <v>1854194.0</v>
      </c>
      <c r="B2951" s="8" t="s">
        <v>5151</v>
      </c>
    </row>
    <row r="2952">
      <c r="A2952" s="8">
        <v>1899139.0</v>
      </c>
      <c r="B2952" s="8" t="s">
        <v>5152</v>
      </c>
    </row>
    <row r="2953">
      <c r="A2953" s="8">
        <v>6265901.0</v>
      </c>
      <c r="B2953" s="8" t="s">
        <v>5153</v>
      </c>
    </row>
    <row r="2954">
      <c r="A2954" s="8">
        <v>6207031.0</v>
      </c>
      <c r="B2954" s="8" t="s">
        <v>5154</v>
      </c>
    </row>
    <row r="2955">
      <c r="A2955" s="8">
        <v>626406.0</v>
      </c>
      <c r="B2955" s="8" t="s">
        <v>5155</v>
      </c>
    </row>
    <row r="2956">
      <c r="A2956" s="8">
        <v>6918930.0</v>
      </c>
      <c r="B2956" s="8" t="s">
        <v>5156</v>
      </c>
    </row>
    <row r="2957">
      <c r="A2957" s="8">
        <v>6215874.0</v>
      </c>
      <c r="B2957" s="8" t="s">
        <v>5157</v>
      </c>
    </row>
    <row r="2958">
      <c r="A2958" s="8">
        <v>6252095.0</v>
      </c>
      <c r="B2958" s="8" t="s">
        <v>5158</v>
      </c>
    </row>
    <row r="2959">
      <c r="A2959" s="8">
        <v>6129366.0</v>
      </c>
      <c r="B2959" s="8" t="s">
        <v>5159</v>
      </c>
    </row>
    <row r="2960">
      <c r="A2960" s="8">
        <v>6429033.0</v>
      </c>
      <c r="B2960" s="8" t="s">
        <v>5160</v>
      </c>
    </row>
    <row r="2961">
      <c r="A2961" s="8">
        <v>1872427.0</v>
      </c>
      <c r="B2961" s="8" t="s">
        <v>5161</v>
      </c>
    </row>
    <row r="2962">
      <c r="A2962" s="8">
        <v>6414001.0</v>
      </c>
      <c r="B2962" s="8" t="s">
        <v>5162</v>
      </c>
    </row>
    <row r="2963">
      <c r="A2963" s="8">
        <v>1446266.0</v>
      </c>
      <c r="B2963" s="8" t="s">
        <v>5163</v>
      </c>
    </row>
    <row r="2964">
      <c r="A2964" s="8">
        <v>1797271.0</v>
      </c>
      <c r="B2964" s="8" t="s">
        <v>5164</v>
      </c>
    </row>
    <row r="2965">
      <c r="A2965" s="8">
        <v>1725645.0</v>
      </c>
      <c r="B2965" s="8" t="s">
        <v>5165</v>
      </c>
    </row>
    <row r="2966">
      <c r="A2966" s="8">
        <v>1885031.0</v>
      </c>
      <c r="B2966" s="8" t="s">
        <v>5166</v>
      </c>
    </row>
    <row r="2967">
      <c r="A2967" s="8">
        <v>1964208.0</v>
      </c>
      <c r="B2967" s="8" t="s">
        <v>5167</v>
      </c>
    </row>
    <row r="2968">
      <c r="A2968" s="8">
        <v>6186670.0</v>
      </c>
      <c r="B2968" s="8" t="s">
        <v>5168</v>
      </c>
    </row>
    <row r="2969">
      <c r="A2969" s="8">
        <v>1897462.0</v>
      </c>
      <c r="B2969" s="8" t="s">
        <v>5169</v>
      </c>
    </row>
    <row r="2970">
      <c r="A2970" s="8">
        <v>6761836.0</v>
      </c>
      <c r="B2970" s="8" t="s">
        <v>5170</v>
      </c>
    </row>
    <row r="2971">
      <c r="A2971" s="8">
        <v>6252893.0</v>
      </c>
      <c r="B2971" s="8" t="s">
        <v>5171</v>
      </c>
    </row>
    <row r="2972">
      <c r="A2972" s="8">
        <v>6200214.0</v>
      </c>
      <c r="B2972" s="8" t="s">
        <v>5172</v>
      </c>
    </row>
    <row r="2973">
      <c r="A2973" s="8">
        <v>1882392.0</v>
      </c>
      <c r="B2973" s="8" t="s">
        <v>5173</v>
      </c>
    </row>
    <row r="2974">
      <c r="A2974" s="8">
        <v>1894625.0</v>
      </c>
      <c r="B2974" s="8" t="s">
        <v>5174</v>
      </c>
    </row>
    <row r="2975">
      <c r="A2975" s="8">
        <v>6313809.0</v>
      </c>
      <c r="B2975" s="8" t="s">
        <v>5175</v>
      </c>
    </row>
    <row r="2976">
      <c r="A2976" s="8">
        <v>1446622.0</v>
      </c>
      <c r="B2976" s="8" t="s">
        <v>5176</v>
      </c>
    </row>
    <row r="2977">
      <c r="A2977" s="8">
        <v>6462111.0</v>
      </c>
      <c r="B2977" s="8" t="s">
        <v>5177</v>
      </c>
    </row>
    <row r="2978">
      <c r="A2978" s="8">
        <v>6424473.0</v>
      </c>
      <c r="B2978" s="8" t="s">
        <v>5178</v>
      </c>
    </row>
    <row r="2979">
      <c r="A2979" s="8">
        <v>1897853.0</v>
      </c>
      <c r="B2979" s="8" t="s">
        <v>5179</v>
      </c>
    </row>
    <row r="2980">
      <c r="A2980" s="8">
        <v>6167357.0</v>
      </c>
      <c r="B2980" s="8" t="s">
        <v>5180</v>
      </c>
    </row>
    <row r="2981">
      <c r="A2981" s="8">
        <v>6263950.0</v>
      </c>
      <c r="B2981" s="8" t="s">
        <v>5181</v>
      </c>
    </row>
    <row r="2982">
      <c r="A2982" s="8">
        <v>1961110.0</v>
      </c>
      <c r="B2982" s="8" t="s">
        <v>5182</v>
      </c>
    </row>
    <row r="2983">
      <c r="A2983" s="8">
        <v>6648380.0</v>
      </c>
      <c r="B2983" s="8" t="s">
        <v>5183</v>
      </c>
    </row>
    <row r="2984">
      <c r="A2984" s="8">
        <v>1852337.0</v>
      </c>
      <c r="B2984" s="8" t="s">
        <v>5184</v>
      </c>
    </row>
    <row r="2985">
      <c r="A2985" s="8">
        <v>6860907.0</v>
      </c>
      <c r="B2985" s="8" t="s">
        <v>5185</v>
      </c>
    </row>
    <row r="2986">
      <c r="A2986" s="8">
        <v>1336622.0</v>
      </c>
      <c r="B2986" s="8" t="s">
        <v>5186</v>
      </c>
    </row>
    <row r="2987">
      <c r="A2987" s="8">
        <v>6125913.0</v>
      </c>
      <c r="B2987" s="8" t="s">
        <v>5187</v>
      </c>
    </row>
    <row r="2988">
      <c r="A2988" s="8">
        <v>6263518.0</v>
      </c>
      <c r="B2988" s="8" t="s">
        <v>5188</v>
      </c>
    </row>
    <row r="2989">
      <c r="A2989" s="8">
        <v>6214681.0</v>
      </c>
      <c r="B2989" s="8" t="s">
        <v>5189</v>
      </c>
    </row>
    <row r="2990">
      <c r="A2990" s="8">
        <v>6930735.0</v>
      </c>
      <c r="B2990" s="8" t="s">
        <v>5190</v>
      </c>
    </row>
    <row r="2991">
      <c r="A2991" s="8">
        <v>1834568.0</v>
      </c>
      <c r="B2991" s="8" t="s">
        <v>5191</v>
      </c>
    </row>
    <row r="2992">
      <c r="A2992" s="8">
        <v>6204384.0</v>
      </c>
      <c r="B2992" s="8" t="s">
        <v>5192</v>
      </c>
    </row>
    <row r="2993">
      <c r="A2993" s="8">
        <v>1805037.0</v>
      </c>
      <c r="B2993" s="8" t="s">
        <v>5193</v>
      </c>
    </row>
    <row r="2994">
      <c r="A2994" s="8">
        <v>6173420.0</v>
      </c>
      <c r="B2994" s="8" t="s">
        <v>5194</v>
      </c>
    </row>
    <row r="2995">
      <c r="A2995" s="8">
        <v>1598660.0</v>
      </c>
      <c r="B2995" s="8" t="s">
        <v>5195</v>
      </c>
    </row>
    <row r="2996">
      <c r="A2996" s="8">
        <v>6423701.0</v>
      </c>
      <c r="B2996" s="8" t="s">
        <v>5196</v>
      </c>
    </row>
    <row r="2997">
      <c r="A2997" s="8">
        <v>1964038.0</v>
      </c>
      <c r="B2997" s="8" t="s">
        <v>5197</v>
      </c>
    </row>
    <row r="2998">
      <c r="A2998" s="8">
        <v>863033.0</v>
      </c>
      <c r="B2998" s="8" t="s">
        <v>5198</v>
      </c>
    </row>
    <row r="2999">
      <c r="A2999" s="8">
        <v>1898248.0</v>
      </c>
      <c r="B2999" s="8" t="s">
        <v>5199</v>
      </c>
    </row>
    <row r="3000">
      <c r="A3000" s="8">
        <v>6446973.0</v>
      </c>
      <c r="B3000" s="8" t="s">
        <v>5200</v>
      </c>
    </row>
    <row r="3001">
      <c r="A3001" s="8">
        <v>1845837.0</v>
      </c>
      <c r="B3001" s="8" t="s">
        <v>5201</v>
      </c>
    </row>
    <row r="3002">
      <c r="A3002" s="8">
        <v>1795287.0</v>
      </c>
      <c r="B3002" s="8" t="s">
        <v>4856</v>
      </c>
    </row>
    <row r="3003">
      <c r="A3003" s="8">
        <v>6493891.0</v>
      </c>
      <c r="B3003" s="8" t="s">
        <v>5202</v>
      </c>
    </row>
    <row r="3004">
      <c r="A3004" s="8">
        <v>1940848.0</v>
      </c>
      <c r="B3004" s="8" t="s">
        <v>5203</v>
      </c>
    </row>
    <row r="3005">
      <c r="A3005" s="8">
        <v>1939963.0</v>
      </c>
      <c r="B3005" s="8" t="s">
        <v>5204</v>
      </c>
    </row>
    <row r="3006">
      <c r="A3006" s="8">
        <v>1857959.0</v>
      </c>
      <c r="B3006" s="8" t="s">
        <v>5205</v>
      </c>
    </row>
    <row r="3007">
      <c r="A3007" s="8">
        <v>1010514.0</v>
      </c>
      <c r="B3007" s="8" t="s">
        <v>5206</v>
      </c>
    </row>
    <row r="3008">
      <c r="A3008" s="8">
        <v>6498949.0</v>
      </c>
      <c r="B3008" s="8" t="s">
        <v>5207</v>
      </c>
    </row>
    <row r="3009">
      <c r="A3009" s="8">
        <v>1784625.0</v>
      </c>
      <c r="B3009" s="8" t="s">
        <v>5208</v>
      </c>
    </row>
    <row r="3010">
      <c r="A3010" s="8">
        <v>1773399.0</v>
      </c>
      <c r="B3010" s="8" t="s">
        <v>5209</v>
      </c>
    </row>
    <row r="3011">
      <c r="A3011" s="8">
        <v>1852124.0</v>
      </c>
      <c r="B3011" s="8" t="s">
        <v>5209</v>
      </c>
    </row>
    <row r="3012">
      <c r="A3012" s="8">
        <v>1882589.0</v>
      </c>
      <c r="B3012" s="8" t="s">
        <v>5210</v>
      </c>
    </row>
    <row r="3013">
      <c r="A3013" s="8">
        <v>1889940.0</v>
      </c>
      <c r="B3013" s="8" t="s">
        <v>5211</v>
      </c>
    </row>
    <row r="3014">
      <c r="A3014" s="8">
        <v>6088821.0</v>
      </c>
      <c r="B3014" s="8" t="s">
        <v>5212</v>
      </c>
    </row>
    <row r="3015">
      <c r="A3015" s="8">
        <v>952460.0</v>
      </c>
      <c r="B3015" s="8" t="s">
        <v>5213</v>
      </c>
    </row>
    <row r="3016">
      <c r="A3016" s="8">
        <v>1881400.0</v>
      </c>
      <c r="B3016" s="8" t="s">
        <v>5214</v>
      </c>
    </row>
    <row r="3017">
      <c r="A3017" s="8">
        <v>6143229.0</v>
      </c>
      <c r="B3017" s="8" t="s">
        <v>5215</v>
      </c>
    </row>
    <row r="3018">
      <c r="A3018" s="8">
        <v>1855018.0</v>
      </c>
      <c r="B3018" s="8" t="s">
        <v>5216</v>
      </c>
    </row>
    <row r="3019">
      <c r="A3019" s="8">
        <v>922838.0</v>
      </c>
      <c r="B3019" s="8" t="s">
        <v>5217</v>
      </c>
    </row>
    <row r="3020">
      <c r="A3020" s="8">
        <v>1598040.0</v>
      </c>
      <c r="B3020" s="8" t="s">
        <v>5217</v>
      </c>
    </row>
    <row r="3021">
      <c r="A3021" s="8">
        <v>1787977.0</v>
      </c>
      <c r="B3021" s="8" t="s">
        <v>5218</v>
      </c>
    </row>
    <row r="3022">
      <c r="A3022" s="8">
        <v>836834.0</v>
      </c>
      <c r="B3022" s="8" t="s">
        <v>5219</v>
      </c>
    </row>
    <row r="3023">
      <c r="A3023" s="8">
        <v>1597400.0</v>
      </c>
      <c r="B3023" s="8" t="s">
        <v>5220</v>
      </c>
    </row>
    <row r="3024">
      <c r="A3024" s="8">
        <v>1882198.0</v>
      </c>
      <c r="B3024" s="8" t="s">
        <v>5221</v>
      </c>
    </row>
    <row r="3025">
      <c r="A3025" s="8">
        <v>846899.0</v>
      </c>
      <c r="B3025" s="8" t="s">
        <v>5222</v>
      </c>
    </row>
    <row r="3026">
      <c r="A3026" s="8">
        <v>6208576.0</v>
      </c>
      <c r="B3026" s="8" t="s">
        <v>5223</v>
      </c>
    </row>
    <row r="3027">
      <c r="A3027" s="8">
        <v>6124216.0</v>
      </c>
      <c r="B3027" s="8" t="s">
        <v>5224</v>
      </c>
    </row>
    <row r="3028">
      <c r="A3028" s="8">
        <v>986569.0</v>
      </c>
      <c r="B3028" s="8" t="s">
        <v>5225</v>
      </c>
    </row>
    <row r="3029">
      <c r="A3029" s="8">
        <v>1732153.0</v>
      </c>
      <c r="B3029" s="8" t="s">
        <v>5226</v>
      </c>
    </row>
    <row r="3030">
      <c r="A3030" s="8">
        <v>1795813.0</v>
      </c>
      <c r="B3030" s="8" t="s">
        <v>5227</v>
      </c>
    </row>
    <row r="3031">
      <c r="A3031" s="8">
        <v>6927971.0</v>
      </c>
      <c r="B3031" s="8" t="s">
        <v>5228</v>
      </c>
    </row>
    <row r="3032">
      <c r="A3032" s="8">
        <v>1839977.0</v>
      </c>
      <c r="B3032" s="8" t="s">
        <v>5229</v>
      </c>
    </row>
    <row r="3033">
      <c r="A3033" s="8">
        <v>1465350.0</v>
      </c>
      <c r="B3033" s="8" t="s">
        <v>5230</v>
      </c>
    </row>
    <row r="3034">
      <c r="A3034" s="8">
        <v>1784307.0</v>
      </c>
      <c r="B3034" s="8" t="s">
        <v>5231</v>
      </c>
    </row>
    <row r="3035">
      <c r="A3035" s="8">
        <v>1760131.0</v>
      </c>
      <c r="B3035" s="8" t="s">
        <v>5232</v>
      </c>
    </row>
    <row r="3036">
      <c r="A3036" s="8">
        <v>1799321.0</v>
      </c>
      <c r="B3036" s="8" t="s">
        <v>5233</v>
      </c>
    </row>
    <row r="3037">
      <c r="A3037" s="8">
        <v>1739760.0</v>
      </c>
      <c r="B3037" s="8" t="s">
        <v>5234</v>
      </c>
    </row>
    <row r="3038">
      <c r="A3038" s="8">
        <v>1793756.0</v>
      </c>
      <c r="B3038" s="8" t="s">
        <v>5235</v>
      </c>
    </row>
    <row r="3039">
      <c r="A3039" s="8">
        <v>1524691.0</v>
      </c>
      <c r="B3039" s="8" t="s">
        <v>5236</v>
      </c>
    </row>
    <row r="3040">
      <c r="A3040" s="8">
        <v>1432869.0</v>
      </c>
      <c r="B3040" s="8" t="s">
        <v>5237</v>
      </c>
    </row>
    <row r="3041">
      <c r="A3041" s="8">
        <v>1307673.0</v>
      </c>
      <c r="B3041" s="8" t="s">
        <v>5238</v>
      </c>
    </row>
    <row r="3042">
      <c r="A3042" s="8">
        <v>1794850.0</v>
      </c>
      <c r="B3042" s="8" t="s">
        <v>5239</v>
      </c>
    </row>
    <row r="3043">
      <c r="A3043" s="8">
        <v>1887033.0</v>
      </c>
      <c r="B3043" s="8" t="s">
        <v>5240</v>
      </c>
    </row>
    <row r="3044">
      <c r="A3044" s="8">
        <v>6233155.0</v>
      </c>
      <c r="B3044" s="8" t="s">
        <v>5241</v>
      </c>
    </row>
    <row r="3045">
      <c r="A3045" s="8">
        <v>1783173.0</v>
      </c>
      <c r="B3045" s="8" t="s">
        <v>5242</v>
      </c>
    </row>
    <row r="3046">
      <c r="A3046" s="8">
        <v>1886819.0</v>
      </c>
      <c r="B3046" s="8" t="s">
        <v>5243</v>
      </c>
    </row>
    <row r="3047">
      <c r="A3047" s="8">
        <v>1857371.0</v>
      </c>
      <c r="B3047" s="8" t="s">
        <v>5244</v>
      </c>
    </row>
    <row r="3048">
      <c r="A3048" s="8">
        <v>1859978.0</v>
      </c>
      <c r="B3048" s="8" t="s">
        <v>5245</v>
      </c>
    </row>
    <row r="3049">
      <c r="A3049" s="8">
        <v>1958674.0</v>
      </c>
      <c r="B3049" s="8" t="s">
        <v>5246</v>
      </c>
    </row>
    <row r="3050">
      <c r="A3050" s="8">
        <v>1797301.0</v>
      </c>
      <c r="B3050" s="8" t="s">
        <v>5247</v>
      </c>
    </row>
    <row r="3051">
      <c r="A3051" s="8">
        <v>1597167.0</v>
      </c>
      <c r="B3051" s="8" t="s">
        <v>5248</v>
      </c>
    </row>
    <row r="3052">
      <c r="A3052" s="8">
        <v>1789902.0</v>
      </c>
      <c r="B3052" s="8" t="s">
        <v>5249</v>
      </c>
    </row>
    <row r="3053">
      <c r="A3053" s="8">
        <v>1453581.0</v>
      </c>
      <c r="B3053" s="8" t="s">
        <v>5250</v>
      </c>
    </row>
    <row r="3054">
      <c r="A3054" s="8">
        <v>1863029.0</v>
      </c>
      <c r="B3054" s="8" t="s">
        <v>5251</v>
      </c>
    </row>
    <row r="3055">
      <c r="A3055" s="8">
        <v>6021123.0</v>
      </c>
      <c r="B3055" s="8" t="s">
        <v>5252</v>
      </c>
    </row>
    <row r="3056">
      <c r="A3056" s="8">
        <v>1882554.0</v>
      </c>
      <c r="B3056" s="8" t="s">
        <v>5253</v>
      </c>
    </row>
    <row r="3057">
      <c r="A3057" s="8">
        <v>6254187.0</v>
      </c>
      <c r="B3057" s="8" t="s">
        <v>5254</v>
      </c>
    </row>
    <row r="3058">
      <c r="A3058" s="8">
        <v>728845.0</v>
      </c>
      <c r="B3058" s="8" t="s">
        <v>5255</v>
      </c>
    </row>
    <row r="3059">
      <c r="A3059" s="8">
        <v>6073590.0</v>
      </c>
      <c r="B3059" s="8" t="s">
        <v>5256</v>
      </c>
    </row>
    <row r="3060">
      <c r="A3060" s="8">
        <v>1883097.0</v>
      </c>
      <c r="B3060" s="8" t="s">
        <v>5257</v>
      </c>
    </row>
    <row r="3061">
      <c r="A3061" s="8">
        <v>1598716.0</v>
      </c>
      <c r="B3061" s="8" t="s">
        <v>4017</v>
      </c>
    </row>
    <row r="3062">
      <c r="A3062" s="8">
        <v>1900161.0</v>
      </c>
      <c r="B3062" s="8" t="s">
        <v>5258</v>
      </c>
    </row>
    <row r="3063">
      <c r="A3063" s="8">
        <v>1638815.0</v>
      </c>
      <c r="B3063" s="8" t="s">
        <v>5259</v>
      </c>
    </row>
    <row r="3064">
      <c r="A3064" s="8">
        <v>1772864.0</v>
      </c>
      <c r="B3064" s="8" t="s">
        <v>5260</v>
      </c>
    </row>
    <row r="3065">
      <c r="A3065" s="8">
        <v>1795716.0</v>
      </c>
      <c r="B3065" s="8" t="s">
        <v>5261</v>
      </c>
    </row>
    <row r="3066">
      <c r="A3066" s="8">
        <v>1853864.0</v>
      </c>
      <c r="B3066" s="8" t="s">
        <v>5262</v>
      </c>
    </row>
    <row r="3067">
      <c r="A3067" s="8">
        <v>1733192.0</v>
      </c>
      <c r="B3067" s="8" t="s">
        <v>5263</v>
      </c>
    </row>
    <row r="3068">
      <c r="A3068" s="8">
        <v>1783670.0</v>
      </c>
      <c r="B3068" s="8" t="s">
        <v>5264</v>
      </c>
    </row>
    <row r="3069">
      <c r="A3069" s="8">
        <v>1737082.0</v>
      </c>
      <c r="B3069" s="8" t="s">
        <v>5265</v>
      </c>
    </row>
    <row r="3070">
      <c r="A3070" s="8">
        <v>6189229.0</v>
      </c>
      <c r="B3070" s="8" t="s">
        <v>5266</v>
      </c>
    </row>
    <row r="3071">
      <c r="A3071" s="8">
        <v>1732919.0</v>
      </c>
      <c r="B3071" s="8" t="s">
        <v>5267</v>
      </c>
    </row>
    <row r="3072">
      <c r="A3072" s="8">
        <v>1785401.0</v>
      </c>
      <c r="B3072" s="8" t="s">
        <v>5267</v>
      </c>
    </row>
    <row r="3073">
      <c r="A3073" s="8">
        <v>1862057.0</v>
      </c>
      <c r="B3073" s="8" t="s">
        <v>4882</v>
      </c>
    </row>
    <row r="3074">
      <c r="A3074" s="8">
        <v>1854038.0</v>
      </c>
      <c r="B3074" s="8" t="s">
        <v>5268</v>
      </c>
    </row>
    <row r="3075">
      <c r="A3075" s="8">
        <v>1801902.0</v>
      </c>
      <c r="B3075" s="8" t="s">
        <v>5269</v>
      </c>
    </row>
    <row r="3076">
      <c r="A3076" s="8">
        <v>811963.0</v>
      </c>
      <c r="B3076" s="8" t="s">
        <v>5270</v>
      </c>
    </row>
    <row r="3077">
      <c r="A3077" s="8">
        <v>1882741.0</v>
      </c>
      <c r="B3077" s="8" t="s">
        <v>4758</v>
      </c>
    </row>
    <row r="3078">
      <c r="A3078" s="8">
        <v>932302.0</v>
      </c>
      <c r="B3078" s="8" t="s">
        <v>5271</v>
      </c>
    </row>
    <row r="3079">
      <c r="A3079" s="8">
        <v>1730088.0</v>
      </c>
      <c r="B3079" s="8" t="s">
        <v>5272</v>
      </c>
    </row>
    <row r="3080">
      <c r="A3080" s="8">
        <v>721425.0</v>
      </c>
      <c r="B3080" s="8" t="s">
        <v>5273</v>
      </c>
    </row>
    <row r="3081">
      <c r="A3081" s="8">
        <v>6151141.0</v>
      </c>
      <c r="B3081" s="8" t="s">
        <v>5274</v>
      </c>
    </row>
    <row r="3082">
      <c r="A3082" s="8">
        <v>6214495.0</v>
      </c>
      <c r="B3082" s="8" t="s">
        <v>5275</v>
      </c>
    </row>
    <row r="3083">
      <c r="A3083" s="8">
        <v>6191711.0</v>
      </c>
      <c r="B3083" s="8" t="s">
        <v>5276</v>
      </c>
    </row>
    <row r="3084">
      <c r="A3084" s="8">
        <v>6361226.0</v>
      </c>
      <c r="B3084" s="8" t="s">
        <v>5277</v>
      </c>
    </row>
    <row r="3085">
      <c r="A3085" s="8">
        <v>6153364.0</v>
      </c>
      <c r="B3085" s="8" t="s">
        <v>5278</v>
      </c>
    </row>
    <row r="3086">
      <c r="A3086" s="8">
        <v>6987460.0</v>
      </c>
      <c r="B3086" s="8" t="s">
        <v>5279</v>
      </c>
    </row>
    <row r="3087">
      <c r="A3087" s="8">
        <v>871249.0</v>
      </c>
      <c r="B3087" s="8" t="s">
        <v>5280</v>
      </c>
    </row>
    <row r="3088">
      <c r="A3088" s="8">
        <v>700860.0</v>
      </c>
      <c r="B3088" s="8" t="s">
        <v>5281</v>
      </c>
    </row>
    <row r="3089">
      <c r="A3089" s="8">
        <v>1890379.0</v>
      </c>
      <c r="B3089" s="8" t="s">
        <v>5282</v>
      </c>
    </row>
    <row r="3090">
      <c r="A3090" s="8">
        <v>1769308.0</v>
      </c>
      <c r="B3090" s="8" t="s">
        <v>5283</v>
      </c>
    </row>
    <row r="3091">
      <c r="A3091" s="8">
        <v>6202705.0</v>
      </c>
      <c r="B3091" s="8" t="s">
        <v>5284</v>
      </c>
    </row>
    <row r="3092">
      <c r="A3092" s="8">
        <v>1944045.0</v>
      </c>
      <c r="B3092" s="8" t="s">
        <v>5285</v>
      </c>
    </row>
    <row r="3093">
      <c r="A3093" s="8">
        <v>6889026.0</v>
      </c>
      <c r="B3093" s="8" t="s">
        <v>5286</v>
      </c>
    </row>
    <row r="3094">
      <c r="A3094" s="8">
        <v>6240828.0</v>
      </c>
      <c r="B3094" s="8" t="s">
        <v>5287</v>
      </c>
    </row>
    <row r="3095">
      <c r="A3095" s="8">
        <v>1776363.0</v>
      </c>
      <c r="B3095" s="8" t="s">
        <v>5288</v>
      </c>
    </row>
    <row r="3096">
      <c r="A3096" s="8">
        <v>6383530.0</v>
      </c>
      <c r="B3096" s="8" t="s">
        <v>5289</v>
      </c>
    </row>
    <row r="3097">
      <c r="A3097" s="8">
        <v>1768671.0</v>
      </c>
      <c r="B3097" s="8" t="s">
        <v>5290</v>
      </c>
    </row>
    <row r="3098">
      <c r="A3098" s="8">
        <v>6763341.0</v>
      </c>
      <c r="B3098" s="8" t="s">
        <v>5291</v>
      </c>
    </row>
    <row r="3099">
      <c r="A3099" s="8">
        <v>6406921.0</v>
      </c>
      <c r="B3099" s="8" t="s">
        <v>5292</v>
      </c>
    </row>
    <row r="3100">
      <c r="A3100" s="8">
        <v>6504795.0</v>
      </c>
      <c r="B3100" s="8" t="s">
        <v>5293</v>
      </c>
    </row>
    <row r="3101">
      <c r="A3101" s="8">
        <v>6973396.0</v>
      </c>
      <c r="B3101" s="8" t="s">
        <v>5294</v>
      </c>
    </row>
    <row r="3102">
      <c r="A3102" s="8">
        <v>6564984.0</v>
      </c>
      <c r="B3102" s="8" t="s">
        <v>5295</v>
      </c>
    </row>
    <row r="3103">
      <c r="A3103" s="8">
        <v>6166172.0</v>
      </c>
      <c r="B3103" s="8" t="s">
        <v>5296</v>
      </c>
    </row>
    <row r="3104">
      <c r="A3104" s="8">
        <v>1111108.0</v>
      </c>
      <c r="B3104" s="8" t="s">
        <v>5297</v>
      </c>
    </row>
    <row r="3105">
      <c r="A3105" s="8">
        <v>6421377.0</v>
      </c>
      <c r="B3105" s="8" t="s">
        <v>5298</v>
      </c>
    </row>
    <row r="3106">
      <c r="A3106" s="8">
        <v>1882040.0</v>
      </c>
      <c r="B3106" s="8" t="s">
        <v>5299</v>
      </c>
    </row>
    <row r="3107">
      <c r="A3107" s="8">
        <v>9050973.0</v>
      </c>
      <c r="B3107" s="8" t="s">
        <v>5300</v>
      </c>
    </row>
    <row r="3108">
      <c r="A3108" s="8">
        <v>6231551.0</v>
      </c>
      <c r="B3108" s="8" t="s">
        <v>5301</v>
      </c>
    </row>
    <row r="3109">
      <c r="A3109" s="8">
        <v>6231152.0</v>
      </c>
      <c r="B3109" s="8" t="s">
        <v>5302</v>
      </c>
    </row>
    <row r="3110">
      <c r="A3110" s="8">
        <v>6568378.0</v>
      </c>
      <c r="B3110" s="8" t="s">
        <v>5303</v>
      </c>
    </row>
    <row r="3111">
      <c r="A3111" s="8">
        <v>6901867.0</v>
      </c>
      <c r="B3111" s="8" t="s">
        <v>5304</v>
      </c>
    </row>
    <row r="3112">
      <c r="A3112" s="8">
        <v>1655329.0</v>
      </c>
      <c r="B3112" s="8" t="s">
        <v>5305</v>
      </c>
    </row>
    <row r="3113">
      <c r="A3113" s="8">
        <v>6210171.0</v>
      </c>
      <c r="B3113" s="8" t="s">
        <v>5306</v>
      </c>
    </row>
    <row r="3114">
      <c r="A3114" s="8">
        <v>1439511.0</v>
      </c>
      <c r="B3114" s="8" t="s">
        <v>5307</v>
      </c>
    </row>
    <row r="3115">
      <c r="A3115" s="8">
        <v>1916611.0</v>
      </c>
      <c r="B3115" s="8" t="s">
        <v>5308</v>
      </c>
    </row>
    <row r="3116">
      <c r="A3116" s="8">
        <v>849537.0</v>
      </c>
      <c r="B3116" s="8" t="s">
        <v>5309</v>
      </c>
    </row>
    <row r="3117">
      <c r="A3117" s="8">
        <v>6268251.0</v>
      </c>
      <c r="B3117" s="8" t="s">
        <v>5310</v>
      </c>
    </row>
    <row r="3118">
      <c r="A3118" s="8">
        <v>6168841.0</v>
      </c>
      <c r="B3118" s="8" t="s">
        <v>5311</v>
      </c>
    </row>
    <row r="3119">
      <c r="A3119" s="8">
        <v>1911791.0</v>
      </c>
      <c r="B3119" s="8" t="s">
        <v>5312</v>
      </c>
    </row>
    <row r="3120">
      <c r="A3120" s="8">
        <v>1722620.0</v>
      </c>
      <c r="B3120" s="8" t="s">
        <v>5313</v>
      </c>
    </row>
    <row r="3121">
      <c r="A3121" s="8">
        <v>1577841.0</v>
      </c>
      <c r="B3121" s="8" t="s">
        <v>5314</v>
      </c>
    </row>
    <row r="3122">
      <c r="A3122" s="8">
        <v>1887238.0</v>
      </c>
      <c r="B3122" s="8" t="s">
        <v>5315</v>
      </c>
    </row>
    <row r="3123">
      <c r="A3123" s="8">
        <v>1440039.0</v>
      </c>
      <c r="B3123" s="8" t="s">
        <v>5316</v>
      </c>
    </row>
    <row r="3124">
      <c r="A3124" s="8">
        <v>1444492.0</v>
      </c>
      <c r="B3124" s="8" t="s">
        <v>5317</v>
      </c>
    </row>
    <row r="3125">
      <c r="A3125" s="8">
        <v>6144497.0</v>
      </c>
      <c r="B3125" s="8" t="s">
        <v>5318</v>
      </c>
    </row>
    <row r="3126">
      <c r="A3126" s="8">
        <v>6585604.0</v>
      </c>
      <c r="B3126" s="8" t="s">
        <v>5319</v>
      </c>
    </row>
    <row r="3127">
      <c r="A3127" s="8">
        <v>1949055.0</v>
      </c>
      <c r="B3127" s="8" t="s">
        <v>5320</v>
      </c>
    </row>
    <row r="3128">
      <c r="A3128" s="8">
        <v>1911571.0</v>
      </c>
      <c r="B3128" s="8" t="s">
        <v>5321</v>
      </c>
    </row>
    <row r="3129">
      <c r="A3129" s="8">
        <v>1307339.0</v>
      </c>
      <c r="B3129" s="8" t="s">
        <v>5322</v>
      </c>
    </row>
    <row r="3130">
      <c r="A3130" s="8">
        <v>6886329.0</v>
      </c>
      <c r="B3130" s="8" t="s">
        <v>5323</v>
      </c>
    </row>
    <row r="3131">
      <c r="A3131" s="8">
        <v>6528309.0</v>
      </c>
      <c r="B3131" s="8" t="s">
        <v>5324</v>
      </c>
    </row>
    <row r="3132">
      <c r="A3132" s="8">
        <v>1723448.0</v>
      </c>
      <c r="B3132" s="8" t="s">
        <v>5325</v>
      </c>
    </row>
    <row r="3133">
      <c r="A3133" s="8">
        <v>6192971.0</v>
      </c>
      <c r="B3133" s="8" t="s">
        <v>5326</v>
      </c>
    </row>
    <row r="3134">
      <c r="A3134" s="8">
        <v>6123805.0</v>
      </c>
      <c r="B3134" s="8" t="s">
        <v>5327</v>
      </c>
    </row>
    <row r="3135">
      <c r="A3135" s="8">
        <v>6172369.0</v>
      </c>
      <c r="B3135" s="8" t="s">
        <v>5328</v>
      </c>
    </row>
    <row r="3136">
      <c r="A3136" s="8">
        <v>9134361.0</v>
      </c>
      <c r="B3136" s="8" t="s">
        <v>5329</v>
      </c>
    </row>
    <row r="3137">
      <c r="A3137" s="8">
        <v>6414320.0</v>
      </c>
      <c r="B3137" s="8" t="s">
        <v>5330</v>
      </c>
    </row>
    <row r="3138">
      <c r="A3138" s="8">
        <v>6167331.0</v>
      </c>
      <c r="B3138" s="8" t="s">
        <v>5331</v>
      </c>
    </row>
    <row r="3139">
      <c r="A3139" s="8">
        <v>6902057.0</v>
      </c>
      <c r="B3139" s="8" t="s">
        <v>5332</v>
      </c>
    </row>
    <row r="3140">
      <c r="A3140" s="8">
        <v>1778382.0</v>
      </c>
      <c r="B3140" s="8" t="s">
        <v>5333</v>
      </c>
    </row>
    <row r="3141">
      <c r="A3141" s="8">
        <v>1896202.0</v>
      </c>
      <c r="B3141" s="8" t="s">
        <v>5334</v>
      </c>
    </row>
    <row r="3142">
      <c r="A3142" s="8">
        <v>1963953.0</v>
      </c>
      <c r="B3142" s="8" t="s">
        <v>5335</v>
      </c>
    </row>
    <row r="3143">
      <c r="A3143" s="8">
        <v>1788540.0</v>
      </c>
      <c r="B3143" s="8" t="s">
        <v>4809</v>
      </c>
    </row>
    <row r="3144">
      <c r="A3144" s="8">
        <v>1853112.0</v>
      </c>
      <c r="B3144" s="8" t="s">
        <v>5336</v>
      </c>
    </row>
    <row r="3145">
      <c r="A3145" s="8">
        <v>1885651.0</v>
      </c>
      <c r="B3145" s="8" t="s">
        <v>5337</v>
      </c>
    </row>
    <row r="3146">
      <c r="A3146" s="8">
        <v>6166245.0</v>
      </c>
      <c r="B3146" s="8" t="s">
        <v>5338</v>
      </c>
    </row>
    <row r="3147">
      <c r="A3147" s="8">
        <v>1894838.0</v>
      </c>
      <c r="B3147" s="8" t="s">
        <v>5339</v>
      </c>
    </row>
    <row r="3148">
      <c r="A3148" s="8">
        <v>6171303.0</v>
      </c>
      <c r="B3148" s="8" t="s">
        <v>5340</v>
      </c>
    </row>
    <row r="3149">
      <c r="A3149" s="8">
        <v>1949748.0</v>
      </c>
      <c r="B3149" s="8" t="s">
        <v>5341</v>
      </c>
    </row>
    <row r="3150">
      <c r="A3150" s="8">
        <v>1853911.0</v>
      </c>
      <c r="B3150" s="8" t="s">
        <v>5342</v>
      </c>
    </row>
    <row r="3151">
      <c r="A3151" s="8">
        <v>6284949.0</v>
      </c>
      <c r="B3151" s="8" t="s">
        <v>5343</v>
      </c>
    </row>
    <row r="3152">
      <c r="A3152" s="8">
        <v>6157882.0</v>
      </c>
      <c r="B3152" s="8" t="s">
        <v>5344</v>
      </c>
    </row>
    <row r="3153">
      <c r="A3153" s="8">
        <v>1389394.0</v>
      </c>
      <c r="B3153" s="8" t="s">
        <v>5345</v>
      </c>
    </row>
    <row r="3154">
      <c r="A3154" s="8">
        <v>1731874.0</v>
      </c>
      <c r="B3154" s="8" t="s">
        <v>5346</v>
      </c>
    </row>
    <row r="3155">
      <c r="A3155" s="8">
        <v>1856537.0</v>
      </c>
      <c r="B3155" s="8" t="s">
        <v>5346</v>
      </c>
    </row>
    <row r="3156">
      <c r="A3156" s="8">
        <v>1889834.0</v>
      </c>
      <c r="B3156" s="8" t="s">
        <v>5347</v>
      </c>
    </row>
    <row r="3157">
      <c r="A3157" s="8">
        <v>1852752.0</v>
      </c>
      <c r="B3157" s="8" t="s">
        <v>5348</v>
      </c>
    </row>
    <row r="3158">
      <c r="A3158" s="8">
        <v>1938720.0</v>
      </c>
      <c r="B3158" s="8" t="s">
        <v>5349</v>
      </c>
    </row>
    <row r="3159">
      <c r="A3159" s="8">
        <v>1789384.0</v>
      </c>
      <c r="B3159" s="8" t="s">
        <v>5350</v>
      </c>
    </row>
    <row r="3160">
      <c r="A3160" s="8">
        <v>1880349.0</v>
      </c>
      <c r="B3160" s="8" t="s">
        <v>5350</v>
      </c>
    </row>
    <row r="3161">
      <c r="A3161" s="8">
        <v>930300.0</v>
      </c>
      <c r="B3161" s="8" t="s">
        <v>5351</v>
      </c>
    </row>
    <row r="3162">
      <c r="A3162" s="8">
        <v>1884921.0</v>
      </c>
      <c r="B3162" s="8" t="s">
        <v>5352</v>
      </c>
    </row>
    <row r="3163">
      <c r="A3163" s="8">
        <v>1941593.0</v>
      </c>
      <c r="B3163" s="8" t="s">
        <v>5353</v>
      </c>
    </row>
    <row r="3164">
      <c r="A3164" s="8">
        <v>1432966.0</v>
      </c>
      <c r="B3164" s="8" t="s">
        <v>5354</v>
      </c>
    </row>
    <row r="3165">
      <c r="A3165" s="8">
        <v>1786989.0</v>
      </c>
      <c r="B3165" s="8" t="s">
        <v>5355</v>
      </c>
    </row>
    <row r="3166">
      <c r="A3166" s="8">
        <v>1884468.0</v>
      </c>
      <c r="B3166" s="8" t="s">
        <v>5356</v>
      </c>
    </row>
    <row r="3167">
      <c r="A3167" s="8">
        <v>6227724.0</v>
      </c>
      <c r="B3167" s="8" t="s">
        <v>5357</v>
      </c>
    </row>
    <row r="3168">
      <c r="A3168" s="8">
        <v>1773194.0</v>
      </c>
      <c r="B3168" s="8" t="s">
        <v>5358</v>
      </c>
    </row>
    <row r="3169">
      <c r="A3169" s="8">
        <v>926761.0</v>
      </c>
      <c r="B3169" s="8" t="s">
        <v>5359</v>
      </c>
    </row>
    <row r="3170">
      <c r="A3170" s="8">
        <v>1794884.0</v>
      </c>
      <c r="B3170" s="8" t="s">
        <v>5360</v>
      </c>
    </row>
    <row r="3171">
      <c r="A3171" s="8">
        <v>1420241.0</v>
      </c>
      <c r="B3171" s="8" t="s">
        <v>5361</v>
      </c>
    </row>
    <row r="3172">
      <c r="A3172" s="8">
        <v>1754556.0</v>
      </c>
      <c r="B3172" s="8" t="s">
        <v>5362</v>
      </c>
    </row>
    <row r="3173">
      <c r="A3173" s="8">
        <v>1848186.0</v>
      </c>
      <c r="B3173" s="8" t="s">
        <v>5363</v>
      </c>
    </row>
    <row r="3174">
      <c r="A3174" s="8">
        <v>1766091.0</v>
      </c>
      <c r="B3174" s="8" t="s">
        <v>5364</v>
      </c>
    </row>
    <row r="3175">
      <c r="A3175" s="8">
        <v>1961152.0</v>
      </c>
      <c r="B3175" s="8" t="s">
        <v>5365</v>
      </c>
    </row>
    <row r="3176">
      <c r="A3176" s="8">
        <v>1904876.0</v>
      </c>
      <c r="B3176" s="8" t="s">
        <v>5366</v>
      </c>
    </row>
    <row r="3177">
      <c r="A3177" s="8">
        <v>1910116.0</v>
      </c>
      <c r="B3177" s="8" t="s">
        <v>5367</v>
      </c>
    </row>
    <row r="3178">
      <c r="A3178" s="8">
        <v>1800264.0</v>
      </c>
      <c r="B3178" s="8" t="s">
        <v>5368</v>
      </c>
    </row>
    <row r="3179">
      <c r="A3179" s="8">
        <v>6006213.0</v>
      </c>
      <c r="B3179" s="8" t="s">
        <v>5369</v>
      </c>
    </row>
    <row r="3180">
      <c r="A3180" s="8">
        <v>1897608.0</v>
      </c>
      <c r="B3180" s="8" t="s">
        <v>5370</v>
      </c>
    </row>
    <row r="3181">
      <c r="A3181" s="8">
        <v>6648461.0</v>
      </c>
      <c r="B3181" s="8" t="s">
        <v>5371</v>
      </c>
    </row>
    <row r="3182">
      <c r="A3182" s="8">
        <v>1888579.0</v>
      </c>
      <c r="B3182" s="8" t="s">
        <v>5372</v>
      </c>
    </row>
    <row r="3183">
      <c r="A3183" s="8">
        <v>1857002.0</v>
      </c>
      <c r="B3183" s="8" t="s">
        <v>5373</v>
      </c>
    </row>
    <row r="3184">
      <c r="A3184" s="8">
        <v>1895931.0</v>
      </c>
      <c r="B3184" s="8" t="s">
        <v>5374</v>
      </c>
    </row>
    <row r="3185">
      <c r="A3185" s="8">
        <v>896454.0</v>
      </c>
      <c r="B3185" s="8" t="s">
        <v>5375</v>
      </c>
    </row>
    <row r="3186">
      <c r="A3186" s="8">
        <v>1856472.0</v>
      </c>
      <c r="B3186" s="8" t="s">
        <v>5376</v>
      </c>
    </row>
    <row r="3187">
      <c r="A3187" s="8">
        <v>1338692.0</v>
      </c>
      <c r="B3187" s="8" t="s">
        <v>5377</v>
      </c>
    </row>
    <row r="3188">
      <c r="A3188" s="8">
        <v>1895737.0</v>
      </c>
      <c r="B3188" s="8" t="s">
        <v>5378</v>
      </c>
    </row>
    <row r="3189">
      <c r="A3189" s="8">
        <v>1587617.0</v>
      </c>
      <c r="B3189" s="8" t="s">
        <v>3982</v>
      </c>
    </row>
    <row r="3190">
      <c r="A3190" s="8">
        <v>6265316.0</v>
      </c>
      <c r="B3190" s="8" t="s">
        <v>5379</v>
      </c>
    </row>
    <row r="3191">
      <c r="A3191" s="8">
        <v>1743414.0</v>
      </c>
      <c r="B3191" s="8" t="s">
        <v>5380</v>
      </c>
    </row>
    <row r="3192">
      <c r="A3192" s="8">
        <v>6935044.0</v>
      </c>
      <c r="B3192" s="8" t="s">
        <v>5381</v>
      </c>
    </row>
    <row r="3193">
      <c r="A3193" s="8">
        <v>1793501.0</v>
      </c>
      <c r="B3193" s="8" t="s">
        <v>5382</v>
      </c>
    </row>
    <row r="3194">
      <c r="A3194" s="8">
        <v>1342657.0</v>
      </c>
      <c r="B3194" s="8" t="s">
        <v>5383</v>
      </c>
    </row>
    <row r="3195">
      <c r="A3195" s="8">
        <v>1788329.0</v>
      </c>
      <c r="B3195" s="8" t="s">
        <v>5384</v>
      </c>
    </row>
    <row r="3196">
      <c r="A3196" s="8">
        <v>1898884.0</v>
      </c>
      <c r="B3196" s="8" t="s">
        <v>5385</v>
      </c>
    </row>
    <row r="3197">
      <c r="A3197" s="8">
        <v>1896768.0</v>
      </c>
      <c r="B3197" s="8" t="s">
        <v>5386</v>
      </c>
    </row>
    <row r="3198">
      <c r="A3198" s="8">
        <v>1855221.0</v>
      </c>
      <c r="B3198" s="8" t="s">
        <v>5214</v>
      </c>
    </row>
    <row r="3199">
      <c r="A3199" s="8">
        <v>1429353.0</v>
      </c>
      <c r="B3199" s="8" t="s">
        <v>5387</v>
      </c>
    </row>
    <row r="3200">
      <c r="A3200" s="8">
        <v>1965131.0</v>
      </c>
      <c r="B3200" s="8" t="s">
        <v>5388</v>
      </c>
    </row>
    <row r="3201">
      <c r="A3201" s="8">
        <v>6390030.0</v>
      </c>
      <c r="B3201" s="8" t="s">
        <v>5389</v>
      </c>
    </row>
    <row r="3202">
      <c r="A3202" s="8">
        <v>1440101.0</v>
      </c>
      <c r="B3202" s="8" t="s">
        <v>5390</v>
      </c>
    </row>
    <row r="3203">
      <c r="A3203" s="8">
        <v>1883089.0</v>
      </c>
      <c r="B3203" s="8" t="s">
        <v>5391</v>
      </c>
    </row>
    <row r="3204">
      <c r="A3204" s="8">
        <v>1431196.0</v>
      </c>
      <c r="B3204" s="8" t="s">
        <v>5392</v>
      </c>
    </row>
    <row r="3205">
      <c r="A3205" s="8">
        <v>1786237.0</v>
      </c>
      <c r="B3205" s="8" t="s">
        <v>5393</v>
      </c>
    </row>
    <row r="3206">
      <c r="A3206" s="8">
        <v>1940490.0</v>
      </c>
      <c r="B3206" s="8" t="s">
        <v>5394</v>
      </c>
    </row>
    <row r="3207">
      <c r="A3207" s="8">
        <v>1940627.0</v>
      </c>
      <c r="B3207" s="8" t="s">
        <v>5395</v>
      </c>
    </row>
    <row r="3208">
      <c r="A3208" s="8">
        <v>1896415.0</v>
      </c>
      <c r="B3208" s="8" t="s">
        <v>5396</v>
      </c>
    </row>
    <row r="3209">
      <c r="A3209" s="8">
        <v>1895184.0</v>
      </c>
      <c r="B3209" s="8" t="s">
        <v>5397</v>
      </c>
    </row>
    <row r="3210">
      <c r="A3210" s="8">
        <v>1964089.0</v>
      </c>
      <c r="B3210" s="8" t="s">
        <v>5398</v>
      </c>
    </row>
    <row r="3211">
      <c r="A3211" s="8">
        <v>1769855.0</v>
      </c>
      <c r="B3211" s="8" t="s">
        <v>5399</v>
      </c>
    </row>
    <row r="3212">
      <c r="A3212" s="8">
        <v>1852698.0</v>
      </c>
      <c r="B3212" s="8" t="s">
        <v>5400</v>
      </c>
    </row>
    <row r="3213">
      <c r="A3213" s="8">
        <v>1856081.0</v>
      </c>
      <c r="B3213" s="8" t="s">
        <v>5401</v>
      </c>
    </row>
    <row r="3214">
      <c r="A3214" s="8">
        <v>971570.0</v>
      </c>
      <c r="B3214" s="8" t="s">
        <v>5402</v>
      </c>
    </row>
    <row r="3215">
      <c r="A3215" s="8">
        <v>6147437.0</v>
      </c>
      <c r="B3215" s="8" t="s">
        <v>5403</v>
      </c>
    </row>
    <row r="3216">
      <c r="A3216" s="8">
        <v>1149326.0</v>
      </c>
      <c r="B3216" s="8" t="s">
        <v>5404</v>
      </c>
    </row>
    <row r="3217">
      <c r="A3217" s="8">
        <v>1937952.0</v>
      </c>
      <c r="B3217" s="8" t="s">
        <v>5405</v>
      </c>
    </row>
    <row r="3218">
      <c r="A3218" s="8">
        <v>6167471.0</v>
      </c>
      <c r="B3218" s="8" t="s">
        <v>5406</v>
      </c>
    </row>
    <row r="3219">
      <c r="A3219" s="8">
        <v>886343.0</v>
      </c>
      <c r="B3219" s="8" t="s">
        <v>5407</v>
      </c>
    </row>
    <row r="3220">
      <c r="A3220" s="8">
        <v>1862855.0</v>
      </c>
      <c r="B3220" s="8" t="s">
        <v>5408</v>
      </c>
    </row>
    <row r="3221">
      <c r="A3221" s="8">
        <v>850501.0</v>
      </c>
      <c r="B3221" s="8" t="s">
        <v>5409</v>
      </c>
    </row>
    <row r="3222">
      <c r="A3222" s="8">
        <v>1888480.0</v>
      </c>
      <c r="B3222" s="8" t="s">
        <v>5410</v>
      </c>
    </row>
    <row r="3223">
      <c r="A3223" s="8">
        <v>1449192.0</v>
      </c>
      <c r="B3223" s="8" t="s">
        <v>5411</v>
      </c>
    </row>
    <row r="3224">
      <c r="A3224" s="8">
        <v>1951289.0</v>
      </c>
      <c r="B3224" s="8" t="s">
        <v>5412</v>
      </c>
    </row>
    <row r="3225">
      <c r="A3225" s="8">
        <v>1963325.0</v>
      </c>
      <c r="B3225" s="8" t="s">
        <v>5413</v>
      </c>
    </row>
    <row r="3226">
      <c r="A3226" s="8">
        <v>1792601.0</v>
      </c>
      <c r="B3226" s="8" t="s">
        <v>5414</v>
      </c>
    </row>
    <row r="3227">
      <c r="A3227" s="8">
        <v>1878182.0</v>
      </c>
      <c r="B3227" s="8" t="s">
        <v>5415</v>
      </c>
    </row>
    <row r="3228">
      <c r="A3228" s="8">
        <v>1439197.0</v>
      </c>
      <c r="B3228" s="8" t="s">
        <v>5416</v>
      </c>
    </row>
    <row r="3229">
      <c r="A3229" s="8">
        <v>1862341.0</v>
      </c>
      <c r="B3229" s="8" t="s">
        <v>5417</v>
      </c>
    </row>
    <row r="3230">
      <c r="A3230" s="8">
        <v>1896121.0</v>
      </c>
      <c r="B3230" s="8" t="s">
        <v>5418</v>
      </c>
    </row>
    <row r="3231">
      <c r="A3231" s="8">
        <v>6171265.0</v>
      </c>
      <c r="B3231" s="8" t="s">
        <v>5419</v>
      </c>
    </row>
    <row r="3232">
      <c r="A3232" s="8">
        <v>955035.0</v>
      </c>
      <c r="B3232" s="8" t="s">
        <v>5420</v>
      </c>
    </row>
    <row r="3233">
      <c r="A3233" s="8">
        <v>1774247.0</v>
      </c>
      <c r="B3233" s="8" t="s">
        <v>5421</v>
      </c>
    </row>
    <row r="3234">
      <c r="A3234" s="8">
        <v>1882147.0</v>
      </c>
      <c r="B3234" s="8" t="s">
        <v>5421</v>
      </c>
    </row>
    <row r="3235">
      <c r="A3235" s="8">
        <v>1751727.0</v>
      </c>
      <c r="B3235" s="8" t="s">
        <v>5422</v>
      </c>
    </row>
    <row r="3236">
      <c r="A3236" s="8">
        <v>6657826.0</v>
      </c>
      <c r="B3236" s="8" t="s">
        <v>5423</v>
      </c>
    </row>
    <row r="3237">
      <c r="A3237" s="8">
        <v>1779508.0</v>
      </c>
      <c r="B3237" s="8" t="s">
        <v>5424</v>
      </c>
    </row>
    <row r="3238">
      <c r="A3238" s="8">
        <v>1363832.0</v>
      </c>
      <c r="B3238" s="8" t="s">
        <v>5425</v>
      </c>
    </row>
    <row r="3239">
      <c r="A3239" s="8">
        <v>1960920.0</v>
      </c>
      <c r="B3239" s="8" t="s">
        <v>5426</v>
      </c>
    </row>
    <row r="3240">
      <c r="A3240" s="8">
        <v>929565.0</v>
      </c>
      <c r="B3240" s="8" t="s">
        <v>5427</v>
      </c>
    </row>
    <row r="3241">
      <c r="A3241" s="8">
        <v>772623.0</v>
      </c>
      <c r="B3241" s="8" t="s">
        <v>5428</v>
      </c>
    </row>
    <row r="3242">
      <c r="A3242" s="8">
        <v>1464841.0</v>
      </c>
      <c r="B3242" s="8" t="s">
        <v>5429</v>
      </c>
    </row>
    <row r="3243">
      <c r="A3243" s="8">
        <v>1882953.0</v>
      </c>
      <c r="B3243" s="8" t="s">
        <v>5430</v>
      </c>
    </row>
    <row r="3244">
      <c r="A3244" s="8">
        <v>1796780.0</v>
      </c>
      <c r="B3244" s="8" t="s">
        <v>5431</v>
      </c>
    </row>
    <row r="3245">
      <c r="A3245" s="8">
        <v>1854721.0</v>
      </c>
      <c r="B3245" s="8" t="s">
        <v>5432</v>
      </c>
    </row>
    <row r="3246">
      <c r="A3246" s="8">
        <v>1306219.0</v>
      </c>
      <c r="B3246" s="8" t="s">
        <v>5433</v>
      </c>
    </row>
    <row r="3247">
      <c r="A3247" s="8">
        <v>1596446.0</v>
      </c>
      <c r="B3247" s="8" t="s">
        <v>5434</v>
      </c>
    </row>
    <row r="3248">
      <c r="A3248" s="8">
        <v>1291009.0</v>
      </c>
      <c r="B3248" s="8" t="s">
        <v>5435</v>
      </c>
    </row>
    <row r="3249">
      <c r="A3249" s="8">
        <v>1787284.0</v>
      </c>
      <c r="B3249" s="8" t="s">
        <v>4928</v>
      </c>
    </row>
    <row r="3250">
      <c r="A3250" s="8">
        <v>6160352.0</v>
      </c>
      <c r="B3250" s="8" t="s">
        <v>5436</v>
      </c>
    </row>
    <row r="3251">
      <c r="A3251" s="8">
        <v>1455231.0</v>
      </c>
      <c r="B3251" s="8" t="s">
        <v>5437</v>
      </c>
    </row>
    <row r="3252">
      <c r="A3252" s="8">
        <v>1851900.0</v>
      </c>
      <c r="B3252" s="8" t="s">
        <v>5438</v>
      </c>
    </row>
    <row r="3253">
      <c r="A3253" s="8">
        <v>6285139.0</v>
      </c>
      <c r="B3253" s="8" t="s">
        <v>5439</v>
      </c>
    </row>
    <row r="3254">
      <c r="A3254" s="8">
        <v>6618553.0</v>
      </c>
      <c r="B3254" s="8" t="s">
        <v>5440</v>
      </c>
    </row>
    <row r="3255">
      <c r="A3255" s="8">
        <v>1780859.0</v>
      </c>
      <c r="B3255" s="8" t="s">
        <v>5441</v>
      </c>
    </row>
    <row r="3256">
      <c r="A3256" s="8">
        <v>1854356.0</v>
      </c>
      <c r="B3256" s="8" t="s">
        <v>5442</v>
      </c>
    </row>
    <row r="3257">
      <c r="A3257" s="8">
        <v>1887611.0</v>
      </c>
      <c r="B3257" s="8" t="s">
        <v>5443</v>
      </c>
    </row>
    <row r="3258">
      <c r="A3258" s="8">
        <v>6209637.0</v>
      </c>
      <c r="B3258" s="8" t="s">
        <v>5444</v>
      </c>
    </row>
    <row r="3259">
      <c r="A3259" s="8">
        <v>1791729.0</v>
      </c>
      <c r="B3259" s="8" t="s">
        <v>5445</v>
      </c>
    </row>
    <row r="3260">
      <c r="A3260" s="8">
        <v>1897837.0</v>
      </c>
      <c r="B3260" s="8" t="s">
        <v>5446</v>
      </c>
    </row>
    <row r="3261">
      <c r="A3261" s="8">
        <v>6979807.0</v>
      </c>
      <c r="B3261" s="8" t="s">
        <v>5447</v>
      </c>
    </row>
    <row r="3262">
      <c r="A3262" s="8">
        <v>1961535.0</v>
      </c>
      <c r="B3262" s="8" t="s">
        <v>5448</v>
      </c>
    </row>
    <row r="3263">
      <c r="A3263" s="8">
        <v>9295283.0</v>
      </c>
      <c r="B3263" s="8" t="s">
        <v>5449</v>
      </c>
    </row>
    <row r="3264">
      <c r="A3264" s="8">
        <v>6112897.0</v>
      </c>
      <c r="B3264" s="8" t="s">
        <v>5450</v>
      </c>
    </row>
    <row r="3265">
      <c r="A3265" s="8">
        <v>1796771.0</v>
      </c>
      <c r="B3265" s="8" t="s">
        <v>5451</v>
      </c>
    </row>
    <row r="3266">
      <c r="A3266" s="8">
        <v>1881507.0</v>
      </c>
      <c r="B3266" s="8" t="s">
        <v>5452</v>
      </c>
    </row>
    <row r="3267">
      <c r="A3267" s="8">
        <v>6109403.0</v>
      </c>
      <c r="B3267" s="8" t="s">
        <v>5453</v>
      </c>
    </row>
    <row r="3268">
      <c r="A3268" s="8">
        <v>1912003.0</v>
      </c>
      <c r="B3268" s="8" t="s">
        <v>5454</v>
      </c>
    </row>
    <row r="3269">
      <c r="A3269" s="8">
        <v>6265910.0</v>
      </c>
      <c r="B3269" s="8" t="s">
        <v>5455</v>
      </c>
    </row>
    <row r="3270">
      <c r="A3270" s="8">
        <v>6120211.0</v>
      </c>
      <c r="B3270" s="8" t="s">
        <v>5456</v>
      </c>
    </row>
    <row r="3271">
      <c r="A3271" s="8">
        <v>6219942.0</v>
      </c>
      <c r="B3271" s="8" t="s">
        <v>5457</v>
      </c>
    </row>
    <row r="3272">
      <c r="A3272" s="8">
        <v>1785371.0</v>
      </c>
      <c r="B3272" s="8" t="s">
        <v>5458</v>
      </c>
    </row>
    <row r="3273">
      <c r="A3273" s="8">
        <v>1774034.0</v>
      </c>
      <c r="B3273" s="8" t="s">
        <v>5459</v>
      </c>
    </row>
    <row r="3274">
      <c r="A3274" s="8">
        <v>842443.0</v>
      </c>
      <c r="B3274" s="8" t="s">
        <v>5460</v>
      </c>
    </row>
    <row r="3275">
      <c r="A3275" s="8">
        <v>1596616.0</v>
      </c>
      <c r="B3275" s="8" t="s">
        <v>5461</v>
      </c>
    </row>
    <row r="3276">
      <c r="A3276" s="8">
        <v>6796761.0</v>
      </c>
      <c r="B3276" s="8" t="s">
        <v>5462</v>
      </c>
    </row>
    <row r="3277">
      <c r="A3277" s="8">
        <v>1888251.0</v>
      </c>
      <c r="B3277" s="8" t="s">
        <v>5463</v>
      </c>
    </row>
    <row r="3278">
      <c r="A3278" s="8">
        <v>1764993.0</v>
      </c>
      <c r="B3278" s="8" t="s">
        <v>5464</v>
      </c>
    </row>
    <row r="3279">
      <c r="A3279" s="8">
        <v>6388353.0</v>
      </c>
      <c r="B3279" s="8" t="s">
        <v>5465</v>
      </c>
    </row>
    <row r="3280">
      <c r="A3280" s="8">
        <v>6527639.0</v>
      </c>
      <c r="B3280" s="8" t="s">
        <v>5466</v>
      </c>
    </row>
    <row r="3281">
      <c r="A3281" s="8">
        <v>6024769.0</v>
      </c>
      <c r="B3281" s="8" t="s">
        <v>5467</v>
      </c>
    </row>
    <row r="3282">
      <c r="A3282" s="8">
        <v>848913.0</v>
      </c>
      <c r="B3282" s="8" t="s">
        <v>5468</v>
      </c>
    </row>
    <row r="3283">
      <c r="A3283" s="8">
        <v>1940783.0</v>
      </c>
      <c r="B3283" s="8" t="s">
        <v>5469</v>
      </c>
    </row>
    <row r="3284">
      <c r="A3284" s="8">
        <v>1941585.0</v>
      </c>
      <c r="B3284" s="8" t="s">
        <v>5470</v>
      </c>
    </row>
    <row r="3285">
      <c r="A3285" s="8">
        <v>6171338.0</v>
      </c>
      <c r="B3285" s="8" t="s">
        <v>5471</v>
      </c>
    </row>
    <row r="3286">
      <c r="A3286" s="8">
        <v>6406939.0</v>
      </c>
      <c r="B3286" s="8" t="s">
        <v>5472</v>
      </c>
    </row>
    <row r="3287">
      <c r="A3287" s="8">
        <v>1308157.0</v>
      </c>
      <c r="B3287" s="8" t="s">
        <v>5473</v>
      </c>
    </row>
    <row r="3288">
      <c r="A3288" s="8">
        <v>6277705.0</v>
      </c>
      <c r="B3288" s="8" t="s">
        <v>5474</v>
      </c>
    </row>
    <row r="3289">
      <c r="A3289" s="8">
        <v>6765297.0</v>
      </c>
      <c r="B3289" s="8" t="s">
        <v>5475</v>
      </c>
    </row>
    <row r="3290">
      <c r="A3290" s="8">
        <v>6049176.0</v>
      </c>
      <c r="B3290" s="8" t="s">
        <v>5476</v>
      </c>
    </row>
    <row r="3291">
      <c r="A3291" s="8">
        <v>6106277.0</v>
      </c>
      <c r="B3291" s="8" t="s">
        <v>5477</v>
      </c>
    </row>
    <row r="3292">
      <c r="A3292" s="8">
        <v>1439201.0</v>
      </c>
      <c r="B3292" s="8" t="s">
        <v>5478</v>
      </c>
    </row>
    <row r="3293">
      <c r="A3293" s="8">
        <v>691615.0</v>
      </c>
      <c r="B3293" s="8" t="s">
        <v>5479</v>
      </c>
    </row>
    <row r="3294">
      <c r="A3294" s="8">
        <v>6955151.0</v>
      </c>
      <c r="B3294" s="8" t="s">
        <v>5480</v>
      </c>
    </row>
    <row r="3295">
      <c r="A3295" s="8">
        <v>1950657.0</v>
      </c>
      <c r="B3295" s="8" t="s">
        <v>5481</v>
      </c>
    </row>
    <row r="3296">
      <c r="A3296" s="8">
        <v>1219081.0</v>
      </c>
      <c r="B3296" s="8" t="s">
        <v>5482</v>
      </c>
    </row>
    <row r="3297">
      <c r="A3297" s="8">
        <v>953083.0</v>
      </c>
      <c r="B3297" s="8" t="s">
        <v>5483</v>
      </c>
    </row>
    <row r="3298">
      <c r="A3298" s="8">
        <v>6712126.0</v>
      </c>
      <c r="B3298" s="8" t="s">
        <v>5484</v>
      </c>
    </row>
    <row r="3299">
      <c r="A3299" s="8">
        <v>6139621.0</v>
      </c>
      <c r="B3299" s="8" t="s">
        <v>5485</v>
      </c>
    </row>
    <row r="3300">
      <c r="A3300" s="8">
        <v>6170480.0</v>
      </c>
      <c r="B3300" s="8" t="s">
        <v>5486</v>
      </c>
    </row>
    <row r="3301">
      <c r="A3301" s="8">
        <v>1777521.0</v>
      </c>
      <c r="B3301" s="8" t="s">
        <v>5487</v>
      </c>
    </row>
    <row r="3302">
      <c r="A3302" s="8">
        <v>1889991.0</v>
      </c>
      <c r="B3302" s="8" t="s">
        <v>5488</v>
      </c>
    </row>
    <row r="3303">
      <c r="A3303" s="8">
        <v>1789074.0</v>
      </c>
      <c r="B3303" s="8" t="s">
        <v>5489</v>
      </c>
    </row>
    <row r="3304">
      <c r="A3304" s="8">
        <v>1308068.0</v>
      </c>
      <c r="B3304" s="8" t="s">
        <v>5490</v>
      </c>
    </row>
    <row r="3305">
      <c r="A3305" s="8">
        <v>1597302.0</v>
      </c>
      <c r="B3305" s="8" t="s">
        <v>5491</v>
      </c>
    </row>
    <row r="3306">
      <c r="A3306" s="8">
        <v>1880004.0</v>
      </c>
      <c r="B3306" s="8" t="s">
        <v>5492</v>
      </c>
    </row>
    <row r="3307">
      <c r="A3307" s="8">
        <v>6256511.0</v>
      </c>
      <c r="B3307" s="8" t="s">
        <v>5493</v>
      </c>
    </row>
    <row r="3308">
      <c r="A3308" s="8">
        <v>6379052.0</v>
      </c>
      <c r="B3308" s="8" t="s">
        <v>5494</v>
      </c>
    </row>
    <row r="3309">
      <c r="A3309" s="8">
        <v>6414591.0</v>
      </c>
      <c r="B3309" s="8" t="s">
        <v>5495</v>
      </c>
    </row>
    <row r="3310">
      <c r="A3310" s="8">
        <v>6530478.0</v>
      </c>
      <c r="B3310" s="8" t="s">
        <v>5496</v>
      </c>
    </row>
    <row r="3311">
      <c r="A3311" s="8">
        <v>6704611.0</v>
      </c>
      <c r="B3311" s="8" t="s">
        <v>5497</v>
      </c>
    </row>
    <row r="3312">
      <c r="A3312" s="8">
        <v>6013317.0</v>
      </c>
      <c r="B3312" s="8" t="s">
        <v>5498</v>
      </c>
    </row>
    <row r="3313">
      <c r="A3313" s="8">
        <v>1854984.0</v>
      </c>
      <c r="B3313" s="8" t="s">
        <v>5499</v>
      </c>
    </row>
    <row r="3314">
      <c r="A3314" s="8">
        <v>1879936.0</v>
      </c>
      <c r="B3314" s="8" t="s">
        <v>5499</v>
      </c>
    </row>
    <row r="3315">
      <c r="A3315" s="8">
        <v>6533566.0</v>
      </c>
      <c r="B3315" s="8" t="s">
        <v>5500</v>
      </c>
    </row>
    <row r="3316">
      <c r="A3316" s="8">
        <v>1912402.0</v>
      </c>
      <c r="B3316" s="8" t="s">
        <v>5501</v>
      </c>
    </row>
    <row r="3317">
      <c r="A3317" s="8">
        <v>1952358.0</v>
      </c>
      <c r="B3317" s="8" t="s">
        <v>5502</v>
      </c>
    </row>
    <row r="3318">
      <c r="A3318" s="8">
        <v>6268234.0</v>
      </c>
      <c r="B3318" s="8" t="s">
        <v>5503</v>
      </c>
    </row>
    <row r="3319">
      <c r="A3319" s="8">
        <v>1853635.0</v>
      </c>
      <c r="B3319" s="8" t="s">
        <v>5504</v>
      </c>
    </row>
    <row r="3320">
      <c r="A3320" s="8">
        <v>6143890.0</v>
      </c>
      <c r="B3320" s="8" t="s">
        <v>5505</v>
      </c>
    </row>
    <row r="3321">
      <c r="A3321" s="8">
        <v>6126014.0</v>
      </c>
      <c r="B3321" s="8" t="s">
        <v>5506</v>
      </c>
    </row>
    <row r="3322">
      <c r="A3322" s="8">
        <v>6167543.0</v>
      </c>
      <c r="B3322" s="8" t="s">
        <v>5507</v>
      </c>
    </row>
    <row r="3323">
      <c r="A3323" s="8">
        <v>6041825.0</v>
      </c>
      <c r="B3323" s="8" t="s">
        <v>5508</v>
      </c>
    </row>
    <row r="3324">
      <c r="A3324" s="8">
        <v>1789261.0</v>
      </c>
      <c r="B3324" s="8" t="s">
        <v>5509</v>
      </c>
    </row>
    <row r="3325">
      <c r="A3325" s="8">
        <v>1847368.0</v>
      </c>
      <c r="B3325" s="8" t="s">
        <v>5510</v>
      </c>
    </row>
    <row r="3326">
      <c r="A3326" s="8">
        <v>1964682.0</v>
      </c>
      <c r="B3326" s="8" t="s">
        <v>5511</v>
      </c>
    </row>
    <row r="3327">
      <c r="A3327" s="8">
        <v>1295560.0</v>
      </c>
      <c r="B3327" s="8" t="s">
        <v>5512</v>
      </c>
    </row>
    <row r="3328">
      <c r="A3328" s="8">
        <v>1638653.0</v>
      </c>
      <c r="B3328" s="8" t="s">
        <v>5513</v>
      </c>
    </row>
    <row r="3329">
      <c r="A3329" s="8">
        <v>1655892.0</v>
      </c>
      <c r="B3329" s="8" t="s">
        <v>5514</v>
      </c>
    </row>
    <row r="3330">
      <c r="A3330" s="8">
        <v>1852914.0</v>
      </c>
      <c r="B3330" s="8" t="s">
        <v>5515</v>
      </c>
    </row>
    <row r="3331">
      <c r="A3331" s="8">
        <v>1723383.0</v>
      </c>
      <c r="B3331" s="8" t="s">
        <v>5516</v>
      </c>
    </row>
    <row r="3332">
      <c r="A3332" s="8">
        <v>6227074.0</v>
      </c>
      <c r="B3332" s="8" t="s">
        <v>5517</v>
      </c>
    </row>
    <row r="3333">
      <c r="A3333" s="8">
        <v>1898281.0</v>
      </c>
      <c r="B3333" s="8" t="s">
        <v>5518</v>
      </c>
    </row>
    <row r="3334">
      <c r="A3334" s="8">
        <v>9143149.0</v>
      </c>
      <c r="B3334" s="8" t="s">
        <v>5519</v>
      </c>
    </row>
    <row r="3335">
      <c r="A3335" s="8">
        <v>1767445.0</v>
      </c>
      <c r="B3335" s="8" t="s">
        <v>5520</v>
      </c>
    </row>
    <row r="3336">
      <c r="A3336" s="8">
        <v>6279694.0</v>
      </c>
      <c r="B3336" s="8" t="s">
        <v>5521</v>
      </c>
    </row>
    <row r="3337">
      <c r="A3337" s="8">
        <v>6245471.0</v>
      </c>
      <c r="B3337" s="8" t="s">
        <v>5522</v>
      </c>
    </row>
    <row r="3338">
      <c r="A3338" s="8">
        <v>1950738.0</v>
      </c>
      <c r="B3338" s="8" t="s">
        <v>5523</v>
      </c>
    </row>
    <row r="3339">
      <c r="A3339" s="8">
        <v>6167489.0</v>
      </c>
      <c r="B3339" s="8" t="s">
        <v>5524</v>
      </c>
    </row>
    <row r="3340">
      <c r="A3340" s="8">
        <v>6268315.0</v>
      </c>
      <c r="B3340" s="8" t="s">
        <v>5525</v>
      </c>
    </row>
    <row r="3341">
      <c r="A3341" s="8">
        <v>1853554.0</v>
      </c>
      <c r="B3341" s="8" t="s">
        <v>5526</v>
      </c>
    </row>
    <row r="3342">
      <c r="A3342" s="8">
        <v>6212905.0</v>
      </c>
      <c r="B3342" s="8" t="s">
        <v>5527</v>
      </c>
    </row>
    <row r="3343">
      <c r="A3343" s="8">
        <v>6913351.0</v>
      </c>
      <c r="B3343" s="8" t="s">
        <v>5528</v>
      </c>
    </row>
    <row r="3344">
      <c r="A3344" s="8">
        <v>6973566.0</v>
      </c>
      <c r="B3344" s="8" t="s">
        <v>5529</v>
      </c>
    </row>
    <row r="3345">
      <c r="A3345" s="8">
        <v>6167551.0</v>
      </c>
      <c r="B3345" s="8" t="s">
        <v>5530</v>
      </c>
    </row>
    <row r="3346">
      <c r="A3346" s="8">
        <v>1889371.0</v>
      </c>
      <c r="B3346" s="8" t="s">
        <v>5531</v>
      </c>
    </row>
    <row r="3347">
      <c r="A3347" s="8">
        <v>1782495.0</v>
      </c>
      <c r="B3347" s="8" t="s">
        <v>5532</v>
      </c>
    </row>
    <row r="3348">
      <c r="A3348" s="8">
        <v>1436554.0</v>
      </c>
      <c r="B3348" s="8" t="s">
        <v>5533</v>
      </c>
    </row>
    <row r="3349">
      <c r="A3349" s="8">
        <v>1898001.0</v>
      </c>
      <c r="B3349" s="8" t="s">
        <v>5534</v>
      </c>
    </row>
    <row r="3350">
      <c r="A3350" s="8">
        <v>6255221.0</v>
      </c>
      <c r="B3350" s="8" t="s">
        <v>5535</v>
      </c>
    </row>
    <row r="3351">
      <c r="A3351" s="8">
        <v>6452809.0</v>
      </c>
      <c r="B3351" s="8" t="s">
        <v>5536</v>
      </c>
    </row>
    <row r="3352">
      <c r="A3352" s="8">
        <v>1855743.0</v>
      </c>
      <c r="B3352" s="8" t="s">
        <v>5537</v>
      </c>
    </row>
    <row r="3353">
      <c r="A3353" s="8">
        <v>1787489.0</v>
      </c>
      <c r="B3353" s="8" t="s">
        <v>5538</v>
      </c>
    </row>
    <row r="3354">
      <c r="A3354" s="8">
        <v>1913921.0</v>
      </c>
      <c r="B3354" s="8" t="s">
        <v>5539</v>
      </c>
    </row>
    <row r="3355">
      <c r="A3355" s="8">
        <v>1753118.0</v>
      </c>
      <c r="B3355" s="8" t="s">
        <v>5540</v>
      </c>
    </row>
    <row r="3356">
      <c r="A3356" s="8">
        <v>1731033.0</v>
      </c>
      <c r="B3356" s="8" t="s">
        <v>5541</v>
      </c>
    </row>
    <row r="3357">
      <c r="A3357" s="8">
        <v>1858050.0</v>
      </c>
      <c r="B3357" s="8" t="s">
        <v>5541</v>
      </c>
    </row>
    <row r="3358">
      <c r="A3358" s="8">
        <v>1726170.0</v>
      </c>
      <c r="B3358" s="8" t="s">
        <v>5542</v>
      </c>
    </row>
    <row r="3359">
      <c r="A3359" s="8">
        <v>6279881.0</v>
      </c>
      <c r="B3359" s="8" t="s">
        <v>5543</v>
      </c>
    </row>
    <row r="3360">
      <c r="A3360" s="8">
        <v>6264981.0</v>
      </c>
      <c r="B3360" s="8" t="s">
        <v>5544</v>
      </c>
    </row>
    <row r="3361">
      <c r="A3361" s="8">
        <v>811971.0</v>
      </c>
      <c r="B3361" s="8" t="s">
        <v>5545</v>
      </c>
    </row>
    <row r="3362">
      <c r="A3362" s="8">
        <v>1784641.0</v>
      </c>
      <c r="B3362" s="8" t="s">
        <v>5546</v>
      </c>
    </row>
    <row r="3363">
      <c r="A3363" s="8">
        <v>1856685.0</v>
      </c>
      <c r="B3363" s="8" t="s">
        <v>5546</v>
      </c>
    </row>
    <row r="3364">
      <c r="A3364" s="8">
        <v>890421.0</v>
      </c>
      <c r="B3364" s="8" t="s">
        <v>5547</v>
      </c>
    </row>
    <row r="3365">
      <c r="A3365" s="8">
        <v>1895885.0</v>
      </c>
      <c r="B3365" s="8" t="s">
        <v>4957</v>
      </c>
    </row>
    <row r="3366">
      <c r="A3366" s="8">
        <v>885363.0</v>
      </c>
      <c r="B3366" s="8" t="s">
        <v>5548</v>
      </c>
    </row>
    <row r="3367">
      <c r="A3367" s="8">
        <v>1571176.0</v>
      </c>
      <c r="B3367" s="8" t="s">
        <v>5549</v>
      </c>
    </row>
    <row r="3368">
      <c r="A3368" s="8">
        <v>1853384.0</v>
      </c>
      <c r="B3368" s="8" t="s">
        <v>5550</v>
      </c>
    </row>
    <row r="3369">
      <c r="A3369" s="8">
        <v>1881191.0</v>
      </c>
      <c r="B3369" s="8" t="s">
        <v>5355</v>
      </c>
    </row>
    <row r="3370">
      <c r="A3370" s="8">
        <v>773701.0</v>
      </c>
      <c r="B3370" s="8" t="s">
        <v>5551</v>
      </c>
    </row>
    <row r="3371">
      <c r="A3371" s="8">
        <v>6127827.0</v>
      </c>
      <c r="B3371" s="8" t="s">
        <v>5552</v>
      </c>
    </row>
    <row r="3372">
      <c r="A3372" s="8">
        <v>621650.0</v>
      </c>
      <c r="B3372" s="8" t="s">
        <v>5553</v>
      </c>
    </row>
    <row r="3373">
      <c r="A3373" s="8">
        <v>1297546.0</v>
      </c>
      <c r="B3373" s="8" t="s">
        <v>4565</v>
      </c>
    </row>
    <row r="3374">
      <c r="A3374" s="8">
        <v>1844695.0</v>
      </c>
      <c r="B3374" s="8" t="s">
        <v>5554</v>
      </c>
    </row>
    <row r="3375">
      <c r="A3375" s="8">
        <v>1940821.0</v>
      </c>
      <c r="B3375" s="8" t="s">
        <v>5555</v>
      </c>
    </row>
    <row r="3376">
      <c r="A3376" s="8">
        <v>1858858.0</v>
      </c>
      <c r="B3376" s="8" t="s">
        <v>5556</v>
      </c>
    </row>
    <row r="3377">
      <c r="A3377" s="8">
        <v>6252346.0</v>
      </c>
      <c r="B3377" s="8" t="s">
        <v>5557</v>
      </c>
    </row>
    <row r="3378">
      <c r="A3378" s="8">
        <v>1797883.0</v>
      </c>
      <c r="B3378" s="8" t="s">
        <v>5558</v>
      </c>
    </row>
    <row r="3379">
      <c r="A3379" s="8">
        <v>1950070.0</v>
      </c>
      <c r="B3379" s="8" t="s">
        <v>5559</v>
      </c>
    </row>
    <row r="3380">
      <c r="A3380" s="8">
        <v>6165524.0</v>
      </c>
      <c r="B3380" s="8" t="s">
        <v>5560</v>
      </c>
    </row>
    <row r="3381">
      <c r="A3381" s="8">
        <v>6272258.0</v>
      </c>
      <c r="B3381" s="8" t="s">
        <v>5561</v>
      </c>
    </row>
    <row r="3382">
      <c r="A3382" s="8">
        <v>1774522.0</v>
      </c>
      <c r="B3382" s="8" t="s">
        <v>5400</v>
      </c>
    </row>
    <row r="3383">
      <c r="A3383" s="8">
        <v>6216412.0</v>
      </c>
      <c r="B3383" s="8" t="s">
        <v>5562</v>
      </c>
    </row>
    <row r="3384">
      <c r="A3384" s="8">
        <v>1731751.0</v>
      </c>
      <c r="B3384" s="8" t="s">
        <v>5563</v>
      </c>
    </row>
    <row r="3385">
      <c r="A3385" s="8">
        <v>1851080.0</v>
      </c>
      <c r="B3385" s="8" t="s">
        <v>5564</v>
      </c>
    </row>
    <row r="3386">
      <c r="A3386" s="8">
        <v>1854861.0</v>
      </c>
      <c r="B3386" s="8" t="s">
        <v>5565</v>
      </c>
    </row>
    <row r="3387">
      <c r="A3387" s="8">
        <v>1885162.0</v>
      </c>
      <c r="B3387" s="8" t="s">
        <v>5565</v>
      </c>
    </row>
    <row r="3388">
      <c r="A3388" s="8">
        <v>1857398.0</v>
      </c>
      <c r="B3388" s="8" t="s">
        <v>5566</v>
      </c>
    </row>
    <row r="3389">
      <c r="A3389" s="8">
        <v>1886789.0</v>
      </c>
      <c r="B3389" s="8" t="s">
        <v>5567</v>
      </c>
    </row>
    <row r="3390">
      <c r="A3390" s="8">
        <v>1852230.0</v>
      </c>
      <c r="B3390" s="8" t="s">
        <v>5568</v>
      </c>
    </row>
    <row r="3391">
      <c r="A3391" s="8">
        <v>1751531.0</v>
      </c>
      <c r="B3391" s="8" t="s">
        <v>5569</v>
      </c>
    </row>
    <row r="3392">
      <c r="A3392" s="8">
        <v>1889478.0</v>
      </c>
      <c r="B3392" s="8" t="s">
        <v>5570</v>
      </c>
    </row>
    <row r="3393">
      <c r="A3393" s="8">
        <v>1313266.0</v>
      </c>
      <c r="B3393" s="8" t="s">
        <v>5571</v>
      </c>
    </row>
    <row r="3394">
      <c r="A3394" s="8">
        <v>6203884.0</v>
      </c>
      <c r="B3394" s="8" t="s">
        <v>5572</v>
      </c>
    </row>
    <row r="3395">
      <c r="A3395" s="8">
        <v>1786750.0</v>
      </c>
      <c r="B3395" s="8" t="s">
        <v>5573</v>
      </c>
    </row>
    <row r="3396">
      <c r="A3396" s="8">
        <v>6561012.0</v>
      </c>
      <c r="B3396" s="8" t="s">
        <v>5574</v>
      </c>
    </row>
    <row r="3397">
      <c r="A3397" s="8">
        <v>1858769.0</v>
      </c>
      <c r="B3397" s="8" t="s">
        <v>5575</v>
      </c>
    </row>
    <row r="3398">
      <c r="A3398" s="8">
        <v>6164714.0</v>
      </c>
      <c r="B3398" s="8" t="s">
        <v>5576</v>
      </c>
    </row>
    <row r="3399">
      <c r="A3399" s="8">
        <v>1575961.0</v>
      </c>
      <c r="B3399" s="8" t="s">
        <v>5577</v>
      </c>
    </row>
    <row r="3400">
      <c r="A3400" s="8">
        <v>6167276.0</v>
      </c>
      <c r="B3400" s="8" t="s">
        <v>5578</v>
      </c>
    </row>
    <row r="3401">
      <c r="A3401" s="8">
        <v>6230687.0</v>
      </c>
      <c r="B3401" s="8" t="s">
        <v>5579</v>
      </c>
    </row>
    <row r="3402">
      <c r="A3402" s="8">
        <v>1752774.0</v>
      </c>
      <c r="B3402" s="8" t="s">
        <v>5580</v>
      </c>
    </row>
    <row r="3403">
      <c r="A3403" s="8">
        <v>6375081.0</v>
      </c>
      <c r="B3403" s="8" t="s">
        <v>5581</v>
      </c>
    </row>
    <row r="3404">
      <c r="A3404" s="8">
        <v>1731386.0</v>
      </c>
      <c r="B3404" s="8" t="s">
        <v>5582</v>
      </c>
    </row>
    <row r="3405">
      <c r="A3405" s="8">
        <v>6734359.0</v>
      </c>
      <c r="B3405" s="8" t="s">
        <v>5583</v>
      </c>
    </row>
    <row r="3406">
      <c r="A3406" s="8">
        <v>1597892.0</v>
      </c>
      <c r="B3406" s="8" t="s">
        <v>5584</v>
      </c>
    </row>
    <row r="3407">
      <c r="A3407" s="8">
        <v>1961748.0</v>
      </c>
      <c r="B3407" s="8" t="s">
        <v>5585</v>
      </c>
    </row>
    <row r="3408">
      <c r="A3408" s="8">
        <v>1596063.0</v>
      </c>
      <c r="B3408" s="8" t="s">
        <v>5586</v>
      </c>
    </row>
    <row r="3409">
      <c r="A3409" s="8">
        <v>1420232.0</v>
      </c>
      <c r="B3409" s="8" t="s">
        <v>5587</v>
      </c>
    </row>
    <row r="3410">
      <c r="A3410" s="8">
        <v>6927556.0</v>
      </c>
      <c r="B3410" s="8" t="s">
        <v>5588</v>
      </c>
    </row>
    <row r="3411">
      <c r="A3411" s="8">
        <v>1902733.0</v>
      </c>
      <c r="B3411" s="8" t="s">
        <v>5589</v>
      </c>
    </row>
    <row r="3412">
      <c r="A3412" s="8">
        <v>1759132.0</v>
      </c>
      <c r="B3412" s="8" t="s">
        <v>5590</v>
      </c>
    </row>
    <row r="3413">
      <c r="A3413" s="8">
        <v>6145663.0</v>
      </c>
      <c r="B3413" s="8" t="s">
        <v>5591</v>
      </c>
    </row>
    <row r="3414">
      <c r="A3414" s="8">
        <v>6999581.0</v>
      </c>
      <c r="B3414" s="8" t="s">
        <v>5592</v>
      </c>
    </row>
    <row r="3415">
      <c r="A3415" s="8">
        <v>1959522.0</v>
      </c>
      <c r="B3415" s="8" t="s">
        <v>5593</v>
      </c>
    </row>
    <row r="3416">
      <c r="A3416" s="8">
        <v>1788663.0</v>
      </c>
      <c r="B3416" s="8" t="s">
        <v>5594</v>
      </c>
    </row>
    <row r="3417">
      <c r="A3417" s="8">
        <v>1850474.0</v>
      </c>
      <c r="B3417" s="8" t="s">
        <v>5595</v>
      </c>
    </row>
    <row r="3418">
      <c r="A3418" s="8">
        <v>1722425.0</v>
      </c>
      <c r="B3418" s="8" t="s">
        <v>5596</v>
      </c>
    </row>
    <row r="3419">
      <c r="A3419" s="8">
        <v>1307312.0</v>
      </c>
      <c r="B3419" s="8" t="s">
        <v>5597</v>
      </c>
    </row>
    <row r="3420">
      <c r="A3420" s="8">
        <v>1189832.0</v>
      </c>
      <c r="B3420" s="8" t="s">
        <v>5598</v>
      </c>
    </row>
    <row r="3421">
      <c r="A3421" s="8">
        <v>1637983.0</v>
      </c>
      <c r="B3421" s="8" t="s">
        <v>5599</v>
      </c>
    </row>
    <row r="3422">
      <c r="A3422" s="8">
        <v>636797.0</v>
      </c>
      <c r="B3422" s="8" t="s">
        <v>5600</v>
      </c>
    </row>
    <row r="3423">
      <c r="A3423" s="8">
        <v>1730568.0</v>
      </c>
      <c r="B3423" s="8" t="s">
        <v>5601</v>
      </c>
    </row>
    <row r="3424">
      <c r="A3424" s="8">
        <v>6117139.0</v>
      </c>
      <c r="B3424" s="8" t="s">
        <v>5602</v>
      </c>
    </row>
    <row r="3425">
      <c r="A3425" s="8">
        <v>6107729.0</v>
      </c>
      <c r="B3425" s="8" t="s">
        <v>5603</v>
      </c>
    </row>
    <row r="3426">
      <c r="A3426" s="8">
        <v>6600387.0</v>
      </c>
      <c r="B3426" s="8" t="s">
        <v>5604</v>
      </c>
    </row>
    <row r="3427">
      <c r="A3427" s="8">
        <v>1733338.0</v>
      </c>
      <c r="B3427" s="8" t="s">
        <v>5605</v>
      </c>
    </row>
    <row r="3428">
      <c r="A3428" s="8">
        <v>6643451.0</v>
      </c>
      <c r="B3428" s="8" t="s">
        <v>5606</v>
      </c>
    </row>
    <row r="3429">
      <c r="A3429" s="8">
        <v>1597337.0</v>
      </c>
      <c r="B3429" s="8" t="s">
        <v>5607</v>
      </c>
    </row>
    <row r="3430">
      <c r="A3430" s="8">
        <v>947491.0</v>
      </c>
      <c r="B3430" s="8" t="s">
        <v>5608</v>
      </c>
    </row>
    <row r="3431">
      <c r="A3431" s="8">
        <v>1881426.0</v>
      </c>
      <c r="B3431" s="8" t="s">
        <v>5609</v>
      </c>
    </row>
    <row r="3432">
      <c r="A3432" s="8">
        <v>1952820.0</v>
      </c>
      <c r="B3432" s="8" t="s">
        <v>5610</v>
      </c>
    </row>
    <row r="3433">
      <c r="A3433" s="8">
        <v>6249388.0</v>
      </c>
      <c r="B3433" s="8" t="s">
        <v>5611</v>
      </c>
    </row>
    <row r="3434">
      <c r="A3434" s="8">
        <v>6030122.0</v>
      </c>
      <c r="B3434" s="8" t="s">
        <v>5612</v>
      </c>
    </row>
    <row r="3435">
      <c r="A3435" s="8">
        <v>1950088.0</v>
      </c>
      <c r="B3435" s="8" t="s">
        <v>5613</v>
      </c>
    </row>
    <row r="3436">
      <c r="A3436" s="8">
        <v>1298267.0</v>
      </c>
      <c r="B3436" s="8" t="s">
        <v>5614</v>
      </c>
    </row>
    <row r="3437">
      <c r="A3437" s="8">
        <v>1295594.0</v>
      </c>
      <c r="B3437" s="8" t="s">
        <v>5615</v>
      </c>
    </row>
    <row r="3438">
      <c r="A3438" s="8">
        <v>1963864.0</v>
      </c>
      <c r="B3438" s="8" t="s">
        <v>5616</v>
      </c>
    </row>
    <row r="3439">
      <c r="A3439" s="8">
        <v>1739581.0</v>
      </c>
      <c r="B3439" s="8" t="s">
        <v>3988</v>
      </c>
    </row>
    <row r="3440">
      <c r="A3440" s="8">
        <v>1965689.0</v>
      </c>
      <c r="B3440" s="8" t="s">
        <v>5617</v>
      </c>
    </row>
    <row r="3441">
      <c r="A3441" s="8">
        <v>1897373.0</v>
      </c>
      <c r="B3441" s="8" t="s">
        <v>5618</v>
      </c>
    </row>
    <row r="3442">
      <c r="A3442" s="8">
        <v>6246842.0</v>
      </c>
      <c r="B3442" s="8" t="s">
        <v>5619</v>
      </c>
    </row>
    <row r="3443">
      <c r="A3443" s="8">
        <v>1790749.0</v>
      </c>
      <c r="B3443" s="8" t="s">
        <v>5620</v>
      </c>
    </row>
    <row r="3444">
      <c r="A3444" s="8">
        <v>1850512.0</v>
      </c>
      <c r="B3444" s="8" t="s">
        <v>5621</v>
      </c>
    </row>
    <row r="3445">
      <c r="A3445" s="8">
        <v>1896938.0</v>
      </c>
      <c r="B3445" s="8" t="s">
        <v>5621</v>
      </c>
    </row>
    <row r="3446">
      <c r="A3446" s="8">
        <v>6189431.0</v>
      </c>
      <c r="B3446" s="8" t="s">
        <v>5622</v>
      </c>
    </row>
    <row r="3447">
      <c r="A3447" s="8">
        <v>1361813.0</v>
      </c>
      <c r="B3447" s="8" t="s">
        <v>5623</v>
      </c>
    </row>
    <row r="3448">
      <c r="A3448" s="8">
        <v>6263739.0</v>
      </c>
      <c r="B3448" s="8" t="s">
        <v>5624</v>
      </c>
    </row>
    <row r="3449">
      <c r="A3449" s="8">
        <v>1766155.0</v>
      </c>
      <c r="B3449" s="8" t="s">
        <v>5625</v>
      </c>
    </row>
    <row r="3450">
      <c r="A3450" s="8">
        <v>1773607.0</v>
      </c>
      <c r="B3450" s="8" t="s">
        <v>5626</v>
      </c>
    </row>
    <row r="3451">
      <c r="A3451" s="8">
        <v>6280072.0</v>
      </c>
      <c r="B3451" s="8" t="s">
        <v>5627</v>
      </c>
    </row>
    <row r="3452">
      <c r="A3452" s="8">
        <v>6528601.0</v>
      </c>
      <c r="B3452" s="8" t="s">
        <v>5628</v>
      </c>
    </row>
    <row r="3453">
      <c r="A3453" s="8">
        <v>1891201.0</v>
      </c>
      <c r="B3453" s="8" t="s">
        <v>5629</v>
      </c>
    </row>
    <row r="3454">
      <c r="A3454" s="8">
        <v>1768131.0</v>
      </c>
      <c r="B3454" s="8" t="s">
        <v>5630</v>
      </c>
    </row>
    <row r="3455">
      <c r="A3455" s="8">
        <v>6204261.0</v>
      </c>
      <c r="B3455" s="8" t="s">
        <v>5631</v>
      </c>
    </row>
    <row r="3456">
      <c r="A3456" s="8">
        <v>1894099.0</v>
      </c>
      <c r="B3456" s="8" t="s">
        <v>5632</v>
      </c>
    </row>
    <row r="3457">
      <c r="A3457" s="8">
        <v>6233465.0</v>
      </c>
      <c r="B3457" s="8" t="s">
        <v>5633</v>
      </c>
    </row>
    <row r="3458">
      <c r="A3458" s="8">
        <v>6766901.0</v>
      </c>
      <c r="B3458" s="8" t="s">
        <v>5634</v>
      </c>
    </row>
    <row r="3459">
      <c r="A3459" s="8">
        <v>6170153.0</v>
      </c>
      <c r="B3459" s="8" t="s">
        <v>5635</v>
      </c>
    </row>
    <row r="3460">
      <c r="A3460" s="8">
        <v>6175058.0</v>
      </c>
      <c r="B3460" s="8" t="s">
        <v>5636</v>
      </c>
    </row>
    <row r="3461">
      <c r="A3461" s="8">
        <v>1794761.0</v>
      </c>
      <c r="B3461" s="8" t="s">
        <v>5637</v>
      </c>
    </row>
    <row r="3462">
      <c r="A3462" s="8">
        <v>6753728.0</v>
      </c>
      <c r="B3462" s="8" t="s">
        <v>5638</v>
      </c>
    </row>
    <row r="3463">
      <c r="A3463" s="8">
        <v>1589229.0</v>
      </c>
      <c r="B3463" s="8" t="s">
        <v>5639</v>
      </c>
    </row>
    <row r="3464">
      <c r="A3464" s="8">
        <v>1967215.0</v>
      </c>
      <c r="B3464" s="8" t="s">
        <v>5640</v>
      </c>
    </row>
    <row r="3465">
      <c r="A3465" s="8">
        <v>1903004.0</v>
      </c>
      <c r="B3465" s="8" t="s">
        <v>5641</v>
      </c>
    </row>
    <row r="3466">
      <c r="A3466" s="8">
        <v>1570111.0</v>
      </c>
      <c r="B3466" s="8" t="s">
        <v>5642</v>
      </c>
    </row>
    <row r="3467">
      <c r="A3467" s="8">
        <v>1781901.0</v>
      </c>
      <c r="B3467" s="8" t="s">
        <v>5642</v>
      </c>
    </row>
    <row r="3468">
      <c r="A3468" s="8">
        <v>1722379.0</v>
      </c>
      <c r="B3468" s="8" t="s">
        <v>5643</v>
      </c>
    </row>
    <row r="3469">
      <c r="A3469" s="8">
        <v>1453378.0</v>
      </c>
      <c r="B3469" s="8" t="s">
        <v>5644</v>
      </c>
    </row>
    <row r="3470">
      <c r="A3470" s="8">
        <v>6657346.0</v>
      </c>
      <c r="B3470" s="8" t="s">
        <v>5645</v>
      </c>
    </row>
    <row r="3471">
      <c r="A3471" s="8">
        <v>6645429.0</v>
      </c>
      <c r="B3471" s="8" t="s">
        <v>5646</v>
      </c>
    </row>
    <row r="3472">
      <c r="A3472" s="8">
        <v>6172156.0</v>
      </c>
      <c r="B3472" s="8" t="s">
        <v>5647</v>
      </c>
    </row>
    <row r="3473">
      <c r="A3473" s="8">
        <v>6568653.0</v>
      </c>
      <c r="B3473" s="8" t="s">
        <v>5648</v>
      </c>
    </row>
    <row r="3474">
      <c r="A3474" s="8">
        <v>1862472.0</v>
      </c>
      <c r="B3474" s="8" t="s">
        <v>5649</v>
      </c>
    </row>
    <row r="3475">
      <c r="A3475" s="8">
        <v>897043.0</v>
      </c>
      <c r="B3475" s="8" t="s">
        <v>5650</v>
      </c>
    </row>
    <row r="3476">
      <c r="A3476" s="8">
        <v>1886908.0</v>
      </c>
      <c r="B3476" s="8" t="s">
        <v>5651</v>
      </c>
    </row>
    <row r="3477">
      <c r="A3477" s="8">
        <v>1880454.0</v>
      </c>
      <c r="B3477" s="8" t="s">
        <v>5652</v>
      </c>
    </row>
    <row r="3478">
      <c r="A3478" s="8">
        <v>1862219.0</v>
      </c>
      <c r="B3478" s="8" t="s">
        <v>5653</v>
      </c>
    </row>
    <row r="3479">
      <c r="A3479" s="8">
        <v>6979793.0</v>
      </c>
      <c r="B3479" s="8" t="s">
        <v>5654</v>
      </c>
    </row>
    <row r="3480">
      <c r="A3480" s="8">
        <v>6375731.0</v>
      </c>
      <c r="B3480" s="8" t="s">
        <v>5655</v>
      </c>
    </row>
    <row r="3481">
      <c r="A3481" s="8">
        <v>1898841.0</v>
      </c>
      <c r="B3481" s="8" t="s">
        <v>5656</v>
      </c>
    </row>
    <row r="3482">
      <c r="A3482" s="8">
        <v>1571168.0</v>
      </c>
      <c r="B3482" s="8" t="s">
        <v>5657</v>
      </c>
    </row>
    <row r="3483">
      <c r="A3483" s="8">
        <v>6096239.0</v>
      </c>
      <c r="B3483" s="8" t="s">
        <v>5658</v>
      </c>
    </row>
    <row r="3484">
      <c r="A3484" s="8">
        <v>1890166.0</v>
      </c>
      <c r="B3484" s="8" t="s">
        <v>5659</v>
      </c>
    </row>
    <row r="3485">
      <c r="A3485" s="8">
        <v>1782886.0</v>
      </c>
      <c r="B3485" s="8" t="s">
        <v>5660</v>
      </c>
    </row>
    <row r="3486">
      <c r="A3486" s="8">
        <v>1782657.0</v>
      </c>
      <c r="B3486" s="8" t="s">
        <v>5661</v>
      </c>
    </row>
    <row r="3487">
      <c r="A3487" s="8">
        <v>647632.0</v>
      </c>
      <c r="B3487" s="8" t="s">
        <v>5662</v>
      </c>
    </row>
    <row r="3488">
      <c r="A3488" s="8">
        <v>6116159.0</v>
      </c>
      <c r="B3488" s="8" t="s">
        <v>5663</v>
      </c>
    </row>
    <row r="3489">
      <c r="A3489" s="8">
        <v>1890646.0</v>
      </c>
      <c r="B3489" s="8" t="s">
        <v>5664</v>
      </c>
    </row>
    <row r="3490">
      <c r="A3490" s="8">
        <v>1769961.0</v>
      </c>
      <c r="B3490" s="8" t="s">
        <v>5665</v>
      </c>
    </row>
    <row r="3491">
      <c r="A3491" s="8">
        <v>954845.0</v>
      </c>
      <c r="B3491" s="8" t="s">
        <v>5666</v>
      </c>
    </row>
    <row r="3492">
      <c r="A3492" s="8">
        <v>1961136.0</v>
      </c>
      <c r="B3492" s="8" t="s">
        <v>5667</v>
      </c>
    </row>
    <row r="3493">
      <c r="A3493" s="8">
        <v>1597043.0</v>
      </c>
      <c r="B3493" s="8" t="s">
        <v>5668</v>
      </c>
    </row>
    <row r="3494">
      <c r="A3494" s="8">
        <v>1962027.0</v>
      </c>
      <c r="B3494" s="8" t="s">
        <v>5669</v>
      </c>
    </row>
    <row r="3495">
      <c r="A3495" s="8">
        <v>6008313.0</v>
      </c>
      <c r="B3495" s="8" t="s">
        <v>5670</v>
      </c>
    </row>
    <row r="3496">
      <c r="A3496" s="8">
        <v>1943090.0</v>
      </c>
      <c r="B3496" s="8" t="s">
        <v>5671</v>
      </c>
    </row>
    <row r="3497">
      <c r="A3497" s="8">
        <v>1940759.0</v>
      </c>
      <c r="B3497" s="8" t="s">
        <v>5672</v>
      </c>
    </row>
    <row r="3498">
      <c r="A3498" s="8">
        <v>1285653.0</v>
      </c>
      <c r="B3498" s="8" t="s">
        <v>5673</v>
      </c>
    </row>
    <row r="3499">
      <c r="A3499" s="8">
        <v>1828517.0</v>
      </c>
      <c r="B3499" s="8" t="s">
        <v>5674</v>
      </c>
    </row>
    <row r="3500">
      <c r="A3500" s="8">
        <v>6037381.0</v>
      </c>
      <c r="B3500" s="8" t="s">
        <v>5675</v>
      </c>
    </row>
    <row r="3501">
      <c r="A3501" s="8">
        <v>1433962.0</v>
      </c>
      <c r="B3501" s="8" t="s">
        <v>5676</v>
      </c>
    </row>
    <row r="3502">
      <c r="A3502" s="8">
        <v>1778927.0</v>
      </c>
      <c r="B3502" s="8" t="s">
        <v>5221</v>
      </c>
    </row>
    <row r="3503">
      <c r="A3503" s="8">
        <v>6060706.0</v>
      </c>
      <c r="B3503" s="8" t="s">
        <v>5677</v>
      </c>
    </row>
    <row r="3504">
      <c r="A3504" s="8">
        <v>1774786.0</v>
      </c>
      <c r="B3504" s="8" t="s">
        <v>5678</v>
      </c>
    </row>
    <row r="3505">
      <c r="A3505" s="8">
        <v>6182780.0</v>
      </c>
      <c r="B3505" s="8" t="s">
        <v>5679</v>
      </c>
    </row>
    <row r="3506">
      <c r="A3506" s="8">
        <v>6252109.0</v>
      </c>
      <c r="B3506" s="8" t="s">
        <v>5680</v>
      </c>
    </row>
    <row r="3507">
      <c r="A3507" s="8">
        <v>1962124.0</v>
      </c>
      <c r="B3507" s="8" t="s">
        <v>5681</v>
      </c>
    </row>
    <row r="3508">
      <c r="A3508" s="8">
        <v>6579094.0</v>
      </c>
      <c r="B3508" s="8" t="s">
        <v>5682</v>
      </c>
    </row>
    <row r="3509">
      <c r="A3509" s="8">
        <v>1382250.0</v>
      </c>
      <c r="B3509" s="8" t="s">
        <v>5683</v>
      </c>
    </row>
    <row r="3510">
      <c r="A3510" s="8">
        <v>1884824.0</v>
      </c>
      <c r="B3510" s="8" t="s">
        <v>5684</v>
      </c>
    </row>
    <row r="3511">
      <c r="A3511" s="8">
        <v>1738739.0</v>
      </c>
      <c r="B3511" s="8" t="s">
        <v>5685</v>
      </c>
    </row>
    <row r="3512">
      <c r="A3512" s="8">
        <v>1589318.0</v>
      </c>
      <c r="B3512" s="8" t="s">
        <v>5686</v>
      </c>
    </row>
    <row r="3513">
      <c r="A3513" s="8">
        <v>6365035.0</v>
      </c>
      <c r="B3513" s="8" t="s">
        <v>5687</v>
      </c>
    </row>
    <row r="3514">
      <c r="A3514" s="8">
        <v>1894871.0</v>
      </c>
      <c r="B3514" s="8" t="s">
        <v>5688</v>
      </c>
    </row>
    <row r="3515">
      <c r="A3515" s="8">
        <v>6273050.0</v>
      </c>
      <c r="B3515" s="8" t="s">
        <v>5689</v>
      </c>
    </row>
    <row r="3516">
      <c r="A3516" s="8">
        <v>725269.0</v>
      </c>
      <c r="B3516" s="8" t="s">
        <v>5690</v>
      </c>
    </row>
    <row r="3517">
      <c r="A3517" s="8">
        <v>1341103.0</v>
      </c>
      <c r="B3517" s="8" t="s">
        <v>5691</v>
      </c>
    </row>
    <row r="3518">
      <c r="A3518" s="8">
        <v>1298241.0</v>
      </c>
      <c r="B3518" s="8" t="s">
        <v>5692</v>
      </c>
    </row>
    <row r="3519">
      <c r="A3519" s="8">
        <v>6203779.0</v>
      </c>
      <c r="B3519" s="8" t="s">
        <v>5693</v>
      </c>
    </row>
    <row r="3520">
      <c r="A3520" s="8">
        <v>1946714.0</v>
      </c>
      <c r="B3520" s="8" t="s">
        <v>5694</v>
      </c>
    </row>
    <row r="3521">
      <c r="A3521" s="8">
        <v>1940741.0</v>
      </c>
      <c r="B3521" s="8" t="s">
        <v>5695</v>
      </c>
    </row>
    <row r="3522">
      <c r="A3522" s="8">
        <v>1967193.0</v>
      </c>
      <c r="B3522" s="8" t="s">
        <v>5696</v>
      </c>
    </row>
    <row r="3523">
      <c r="A3523" s="8">
        <v>1366858.0</v>
      </c>
      <c r="B3523" s="8" t="s">
        <v>5697</v>
      </c>
    </row>
    <row r="3524">
      <c r="A3524" s="8">
        <v>1943146.0</v>
      </c>
      <c r="B3524" s="8" t="s">
        <v>5698</v>
      </c>
    </row>
    <row r="3525">
      <c r="A3525" s="8">
        <v>961744.0</v>
      </c>
      <c r="B3525" s="8" t="s">
        <v>5699</v>
      </c>
    </row>
    <row r="3526">
      <c r="A3526" s="8">
        <v>1339176.0</v>
      </c>
      <c r="B3526" s="8" t="s">
        <v>5700</v>
      </c>
    </row>
    <row r="3527">
      <c r="A3527" s="8">
        <v>1441850.0</v>
      </c>
      <c r="B3527" s="8" t="s">
        <v>5701</v>
      </c>
    </row>
    <row r="3528">
      <c r="A3528" s="8">
        <v>1298224.0</v>
      </c>
      <c r="B3528" s="8" t="s">
        <v>5702</v>
      </c>
    </row>
    <row r="3529">
      <c r="A3529" s="8">
        <v>6001947.0</v>
      </c>
      <c r="B3529" s="8" t="s">
        <v>5703</v>
      </c>
    </row>
    <row r="3530">
      <c r="A3530" s="8">
        <v>1772601.0</v>
      </c>
      <c r="B3530" s="8" t="s">
        <v>5704</v>
      </c>
    </row>
    <row r="3531">
      <c r="A3531" s="8">
        <v>6070426.0</v>
      </c>
      <c r="B3531" s="8" t="s">
        <v>5705</v>
      </c>
    </row>
    <row r="3532">
      <c r="A3532" s="8">
        <v>1960504.0</v>
      </c>
      <c r="B3532" s="8" t="s">
        <v>5706</v>
      </c>
    </row>
    <row r="3533">
      <c r="A3533" s="8">
        <v>862533.0</v>
      </c>
      <c r="B3533" s="8" t="s">
        <v>5707</v>
      </c>
    </row>
    <row r="3534">
      <c r="A3534" s="8">
        <v>6091598.0</v>
      </c>
      <c r="B3534" s="8" t="s">
        <v>5708</v>
      </c>
    </row>
    <row r="3535">
      <c r="A3535" s="8">
        <v>1858831.0</v>
      </c>
      <c r="B3535" s="8" t="s">
        <v>5709</v>
      </c>
    </row>
    <row r="3536">
      <c r="A3536" s="8">
        <v>1319124.0</v>
      </c>
      <c r="B3536" s="8" t="s">
        <v>5710</v>
      </c>
    </row>
    <row r="3537">
      <c r="A3537" s="8">
        <v>923354.0</v>
      </c>
      <c r="B3537" s="8" t="s">
        <v>5711</v>
      </c>
    </row>
    <row r="3538">
      <c r="A3538" s="8">
        <v>9057374.0</v>
      </c>
      <c r="B3538" s="8" t="s">
        <v>5712</v>
      </c>
    </row>
    <row r="3539">
      <c r="A3539" s="8">
        <v>6217079.0</v>
      </c>
      <c r="B3539" s="8" t="s">
        <v>5713</v>
      </c>
    </row>
    <row r="3540">
      <c r="A3540" s="8">
        <v>6391168.0</v>
      </c>
      <c r="B3540" s="8" t="s">
        <v>5714</v>
      </c>
    </row>
    <row r="3541">
      <c r="A3541" s="8">
        <v>6010130.0</v>
      </c>
      <c r="B3541" s="8" t="s">
        <v>5715</v>
      </c>
    </row>
    <row r="3542">
      <c r="A3542" s="8">
        <v>6115438.0</v>
      </c>
      <c r="B3542" s="8" t="s">
        <v>5716</v>
      </c>
    </row>
    <row r="3543">
      <c r="A3543" s="8">
        <v>1096435.0</v>
      </c>
      <c r="B3543" s="8" t="s">
        <v>5717</v>
      </c>
    </row>
    <row r="3544">
      <c r="A3544" s="8">
        <v>1420399.0</v>
      </c>
      <c r="B3544" s="8" t="s">
        <v>5718</v>
      </c>
    </row>
    <row r="3545">
      <c r="A3545" s="8">
        <v>1880641.0</v>
      </c>
      <c r="B3545" s="8" t="s">
        <v>5719</v>
      </c>
    </row>
    <row r="3546">
      <c r="A3546" s="8">
        <v>1066668.0</v>
      </c>
      <c r="B3546" s="8" t="s">
        <v>5720</v>
      </c>
    </row>
    <row r="3547">
      <c r="A3547" s="8">
        <v>6674445.0</v>
      </c>
      <c r="B3547" s="8" t="s">
        <v>5721</v>
      </c>
    </row>
    <row r="3548">
      <c r="A3548" s="8">
        <v>1765230.0</v>
      </c>
      <c r="B3548" s="8" t="s">
        <v>5722</v>
      </c>
    </row>
    <row r="3549">
      <c r="A3549" s="8">
        <v>1897390.0</v>
      </c>
      <c r="B3549" s="8" t="s">
        <v>5723</v>
      </c>
    </row>
    <row r="3550">
      <c r="A3550" s="8">
        <v>850144.0</v>
      </c>
      <c r="B3550" s="8" t="s">
        <v>5724</v>
      </c>
    </row>
    <row r="3551">
      <c r="A3551" s="8">
        <v>1800728.0</v>
      </c>
      <c r="B3551" s="8" t="s">
        <v>5725</v>
      </c>
    </row>
    <row r="3552">
      <c r="A3552" s="8">
        <v>6127908.0</v>
      </c>
      <c r="B3552" s="8" t="s">
        <v>5726</v>
      </c>
    </row>
    <row r="3553">
      <c r="A3553" s="8">
        <v>1333640.0</v>
      </c>
      <c r="B3553" s="8" t="s">
        <v>5727</v>
      </c>
    </row>
    <row r="3554">
      <c r="A3554" s="8">
        <v>1896148.0</v>
      </c>
      <c r="B3554" s="8" t="s">
        <v>5184</v>
      </c>
    </row>
    <row r="3555">
      <c r="A3555" s="8">
        <v>1575163.0</v>
      </c>
      <c r="B3555" s="8" t="s">
        <v>5728</v>
      </c>
    </row>
    <row r="3556">
      <c r="A3556" s="8">
        <v>871028.0</v>
      </c>
      <c r="B3556" s="8" t="s">
        <v>5729</v>
      </c>
    </row>
    <row r="3557">
      <c r="A3557" s="8">
        <v>1700464.0</v>
      </c>
      <c r="B3557" s="8" t="s">
        <v>5730</v>
      </c>
    </row>
    <row r="3558">
      <c r="A3558" s="8">
        <v>1271580.0</v>
      </c>
      <c r="B3558" s="8" t="s">
        <v>5731</v>
      </c>
    </row>
    <row r="3559">
      <c r="A3559" s="8">
        <v>6409075.0</v>
      </c>
      <c r="B3559" s="8" t="s">
        <v>5732</v>
      </c>
    </row>
    <row r="3560">
      <c r="A3560" s="8">
        <v>932477.0</v>
      </c>
      <c r="B3560" s="8" t="s">
        <v>5733</v>
      </c>
    </row>
    <row r="3561">
      <c r="A3561" s="8">
        <v>6202331.0</v>
      </c>
      <c r="B3561" s="8" t="s">
        <v>5734</v>
      </c>
    </row>
    <row r="3562">
      <c r="A3562" s="8">
        <v>918008.0</v>
      </c>
      <c r="B3562" s="8" t="s">
        <v>5735</v>
      </c>
    </row>
    <row r="3563">
      <c r="A3563" s="8">
        <v>1800931.0</v>
      </c>
      <c r="B3563" s="8" t="s">
        <v>5736</v>
      </c>
    </row>
    <row r="3564">
      <c r="A3564" s="8">
        <v>1352571.0</v>
      </c>
      <c r="B3564" s="8" t="s">
        <v>5737</v>
      </c>
    </row>
    <row r="3565">
      <c r="A3565" s="8">
        <v>6115004.0</v>
      </c>
      <c r="B3565" s="8" t="s">
        <v>5738</v>
      </c>
    </row>
    <row r="3566">
      <c r="A3566" s="8">
        <v>6169911.0</v>
      </c>
      <c r="B3566" s="8" t="s">
        <v>5739</v>
      </c>
    </row>
    <row r="3567">
      <c r="A3567" s="8">
        <v>6126723.0</v>
      </c>
      <c r="B3567" s="8" t="s">
        <v>5740</v>
      </c>
    </row>
    <row r="3568">
      <c r="A3568" s="8">
        <v>1958534.0</v>
      </c>
      <c r="B3568" s="8" t="s">
        <v>5741</v>
      </c>
    </row>
    <row r="3569">
      <c r="A3569" s="8">
        <v>1636952.0</v>
      </c>
      <c r="B3569" s="8" t="s">
        <v>5742</v>
      </c>
    </row>
    <row r="3570">
      <c r="A3570" s="8">
        <v>1974777.0</v>
      </c>
      <c r="B3570" s="8" t="s">
        <v>5743</v>
      </c>
    </row>
    <row r="3571">
      <c r="A3571" s="8">
        <v>6326129.0</v>
      </c>
      <c r="B3571" s="8" t="s">
        <v>5744</v>
      </c>
    </row>
    <row r="3572">
      <c r="A3572" s="8">
        <v>1963422.0</v>
      </c>
      <c r="B3572" s="8" t="s">
        <v>5745</v>
      </c>
    </row>
    <row r="3573">
      <c r="A3573" s="8">
        <v>1961381.0</v>
      </c>
      <c r="B3573" s="8" t="s">
        <v>5746</v>
      </c>
    </row>
    <row r="3574">
      <c r="A3574" s="8">
        <v>6032451.0</v>
      </c>
      <c r="B3574" s="8" t="s">
        <v>5747</v>
      </c>
    </row>
    <row r="3575">
      <c r="A3575" s="8">
        <v>1751174.0</v>
      </c>
      <c r="B3575" s="8" t="s">
        <v>5748</v>
      </c>
    </row>
    <row r="3576">
      <c r="A3576" s="8">
        <v>6778992.0</v>
      </c>
      <c r="B3576" s="8" t="s">
        <v>5749</v>
      </c>
    </row>
    <row r="3577">
      <c r="A3577" s="8">
        <v>1655639.0</v>
      </c>
      <c r="B3577" s="8" t="s">
        <v>5750</v>
      </c>
    </row>
    <row r="3578">
      <c r="A3578" s="8">
        <v>1411098.0</v>
      </c>
      <c r="B3578" s="8" t="s">
        <v>5751</v>
      </c>
    </row>
    <row r="3579">
      <c r="A3579" s="8">
        <v>1961641.0</v>
      </c>
      <c r="B3579" s="8" t="s">
        <v>5752</v>
      </c>
    </row>
    <row r="3580">
      <c r="A3580" s="8">
        <v>6171290.0</v>
      </c>
      <c r="B3580" s="8" t="s">
        <v>5753</v>
      </c>
    </row>
    <row r="3581">
      <c r="A3581" s="8">
        <v>1574965.0</v>
      </c>
      <c r="B3581" s="8" t="s">
        <v>5754</v>
      </c>
    </row>
    <row r="3582">
      <c r="A3582" s="8">
        <v>1859200.0</v>
      </c>
      <c r="B3582" s="8" t="s">
        <v>5755</v>
      </c>
    </row>
    <row r="3583">
      <c r="A3583" s="8">
        <v>6246044.0</v>
      </c>
      <c r="B3583" s="8" t="s">
        <v>5756</v>
      </c>
    </row>
    <row r="3584">
      <c r="A3584" s="8">
        <v>6938973.0</v>
      </c>
      <c r="B3584" s="8" t="s">
        <v>5757</v>
      </c>
    </row>
    <row r="3585">
      <c r="A3585" s="8">
        <v>1855981.0</v>
      </c>
      <c r="B3585" s="8" t="s">
        <v>5758</v>
      </c>
    </row>
    <row r="3586">
      <c r="A3586" s="8">
        <v>6002803.0</v>
      </c>
      <c r="B3586" s="8" t="s">
        <v>5759</v>
      </c>
    </row>
    <row r="3587">
      <c r="A3587" s="8">
        <v>6163408.0</v>
      </c>
      <c r="B3587" s="8" t="s">
        <v>5760</v>
      </c>
    </row>
    <row r="3588">
      <c r="A3588" s="8">
        <v>6056148.0</v>
      </c>
      <c r="B3588" s="8" t="s">
        <v>5761</v>
      </c>
    </row>
    <row r="3589">
      <c r="A3589" s="8">
        <v>6468110.0</v>
      </c>
      <c r="B3589" s="8" t="s">
        <v>5762</v>
      </c>
    </row>
    <row r="3590">
      <c r="A3590" s="8">
        <v>1925032.0</v>
      </c>
      <c r="B3590" s="8" t="s">
        <v>5763</v>
      </c>
    </row>
    <row r="3591">
      <c r="A3591" s="8">
        <v>1911945.0</v>
      </c>
      <c r="B3591" s="8" t="s">
        <v>5764</v>
      </c>
    </row>
    <row r="3592">
      <c r="A3592" s="8">
        <v>6426654.0</v>
      </c>
      <c r="B3592" s="8" t="s">
        <v>5765</v>
      </c>
    </row>
    <row r="3593">
      <c r="A3593" s="8">
        <v>1901176.0</v>
      </c>
      <c r="B3593" s="8" t="s">
        <v>5766</v>
      </c>
    </row>
    <row r="3594">
      <c r="A3594" s="8">
        <v>1758268.0</v>
      </c>
      <c r="B3594" s="8" t="s">
        <v>5767</v>
      </c>
    </row>
    <row r="3595">
      <c r="A3595" s="8">
        <v>6260519.0</v>
      </c>
      <c r="B3595" s="8" t="s">
        <v>5768</v>
      </c>
    </row>
    <row r="3596">
      <c r="A3596" s="8">
        <v>1855662.0</v>
      </c>
      <c r="B3596" s="8" t="s">
        <v>5769</v>
      </c>
    </row>
    <row r="3597">
      <c r="A3597" s="8">
        <v>6106790.0</v>
      </c>
      <c r="B3597" s="8" t="s">
        <v>5770</v>
      </c>
    </row>
    <row r="3598">
      <c r="A3598" s="8">
        <v>1753908.0</v>
      </c>
      <c r="B3598" s="8" t="s">
        <v>5771</v>
      </c>
    </row>
    <row r="3599">
      <c r="A3599" s="8">
        <v>6566278.0</v>
      </c>
      <c r="B3599" s="8" t="s">
        <v>5772</v>
      </c>
    </row>
    <row r="3600">
      <c r="A3600" s="8">
        <v>6425216.0</v>
      </c>
      <c r="B3600" s="8" t="s">
        <v>5773</v>
      </c>
    </row>
    <row r="3601">
      <c r="A3601" s="8">
        <v>1304844.0</v>
      </c>
      <c r="B3601" s="8" t="s">
        <v>5774</v>
      </c>
    </row>
    <row r="3602">
      <c r="A3602" s="8">
        <v>1440012.0</v>
      </c>
      <c r="B3602" s="8" t="s">
        <v>5774</v>
      </c>
    </row>
    <row r="3603">
      <c r="A3603" s="8">
        <v>6152139.0</v>
      </c>
      <c r="B3603" s="8" t="s">
        <v>5775</v>
      </c>
    </row>
    <row r="3604">
      <c r="A3604" s="8">
        <v>6383441.0</v>
      </c>
      <c r="B3604" s="8" t="s">
        <v>5776</v>
      </c>
    </row>
    <row r="3605">
      <c r="A3605" s="8">
        <v>1309153.0</v>
      </c>
      <c r="B3605" s="8" t="s">
        <v>5777</v>
      </c>
    </row>
    <row r="3606">
      <c r="A3606" s="8">
        <v>6167462.0</v>
      </c>
      <c r="B3606" s="8" t="s">
        <v>5778</v>
      </c>
    </row>
    <row r="3607">
      <c r="A3607" s="8">
        <v>6253008.0</v>
      </c>
      <c r="B3607" s="8" t="s">
        <v>5779</v>
      </c>
    </row>
    <row r="3608">
      <c r="A3608" s="8">
        <v>6249485.0</v>
      </c>
      <c r="B3608" s="8" t="s">
        <v>5780</v>
      </c>
    </row>
    <row r="3609">
      <c r="A3609" s="8">
        <v>6735631.0</v>
      </c>
      <c r="B3609" s="8" t="s">
        <v>5781</v>
      </c>
    </row>
    <row r="3610">
      <c r="A3610" s="8">
        <v>6066062.0</v>
      </c>
      <c r="B3610" s="8" t="s">
        <v>5782</v>
      </c>
    </row>
    <row r="3611">
      <c r="A3611" s="8">
        <v>6169899.0</v>
      </c>
      <c r="B3611" s="8" t="s">
        <v>5783</v>
      </c>
    </row>
    <row r="3612">
      <c r="A3612" s="8">
        <v>1962337.0</v>
      </c>
      <c r="B3612" s="8" t="s">
        <v>5784</v>
      </c>
    </row>
    <row r="3613">
      <c r="A3613" s="8">
        <v>1962108.0</v>
      </c>
      <c r="B3613" s="8" t="s">
        <v>5785</v>
      </c>
    </row>
    <row r="3614">
      <c r="A3614" s="8">
        <v>6331882.0</v>
      </c>
      <c r="B3614" s="8" t="s">
        <v>5786</v>
      </c>
    </row>
    <row r="3615">
      <c r="A3615" s="8">
        <v>6104517.0</v>
      </c>
      <c r="B3615" s="8" t="s">
        <v>5787</v>
      </c>
    </row>
    <row r="3616">
      <c r="A3616" s="8">
        <v>1795261.0</v>
      </c>
      <c r="B3616" s="8" t="s">
        <v>5788</v>
      </c>
    </row>
    <row r="3617">
      <c r="A3617" s="8">
        <v>6254021.0</v>
      </c>
      <c r="B3617" s="8" t="s">
        <v>5789</v>
      </c>
    </row>
    <row r="3618">
      <c r="A3618" s="8">
        <v>1882058.0</v>
      </c>
      <c r="B3618" s="8" t="s">
        <v>5790</v>
      </c>
    </row>
    <row r="3619">
      <c r="A3619" s="8">
        <v>1880233.0</v>
      </c>
      <c r="B3619" s="8" t="s">
        <v>5791</v>
      </c>
    </row>
    <row r="3620">
      <c r="A3620" s="8">
        <v>1781375.0</v>
      </c>
      <c r="B3620" s="8" t="s">
        <v>5792</v>
      </c>
    </row>
    <row r="3621">
      <c r="A3621" s="8">
        <v>6165842.0</v>
      </c>
      <c r="B3621" s="8" t="s">
        <v>5793</v>
      </c>
    </row>
    <row r="3622">
      <c r="A3622" s="8">
        <v>1878794.0</v>
      </c>
      <c r="B3622" s="8" t="s">
        <v>5794</v>
      </c>
    </row>
    <row r="3623">
      <c r="A3623" s="8">
        <v>1303147.0</v>
      </c>
      <c r="B3623" s="8" t="s">
        <v>5795</v>
      </c>
    </row>
    <row r="3624">
      <c r="A3624" s="8">
        <v>1964836.0</v>
      </c>
      <c r="B3624" s="8" t="s">
        <v>5796</v>
      </c>
    </row>
    <row r="3625">
      <c r="A3625" s="8">
        <v>1854780.0</v>
      </c>
      <c r="B3625" s="8" t="s">
        <v>3992</v>
      </c>
    </row>
    <row r="3626">
      <c r="A3626" s="8">
        <v>1857401.0</v>
      </c>
      <c r="B3626" s="8" t="s">
        <v>5797</v>
      </c>
    </row>
    <row r="3627">
      <c r="A3627" s="8">
        <v>6042473.0</v>
      </c>
      <c r="B3627" s="8" t="s">
        <v>5798</v>
      </c>
    </row>
    <row r="3628">
      <c r="A3628" s="8">
        <v>1882961.0</v>
      </c>
      <c r="B3628" s="8" t="s">
        <v>5799</v>
      </c>
    </row>
    <row r="3629">
      <c r="A3629" s="8">
        <v>1740032.0</v>
      </c>
      <c r="B3629" s="8" t="s">
        <v>5800</v>
      </c>
    </row>
    <row r="3630">
      <c r="A3630" s="8">
        <v>1794701.0</v>
      </c>
      <c r="B3630" s="8" t="s">
        <v>5800</v>
      </c>
    </row>
    <row r="3631">
      <c r="A3631" s="8">
        <v>6365167.0</v>
      </c>
      <c r="B3631" s="8" t="s">
        <v>5801</v>
      </c>
    </row>
    <row r="3632">
      <c r="A3632" s="8">
        <v>1786601.0</v>
      </c>
      <c r="B3632" s="8" t="s">
        <v>5802</v>
      </c>
    </row>
    <row r="3633">
      <c r="A3633" s="8">
        <v>6370811.0</v>
      </c>
      <c r="B3633" s="8" t="s">
        <v>5803</v>
      </c>
    </row>
    <row r="3634">
      <c r="A3634" s="8">
        <v>1851012.0</v>
      </c>
      <c r="B3634" s="8" t="s">
        <v>5299</v>
      </c>
    </row>
    <row r="3635">
      <c r="A3635" s="8">
        <v>1856049.0</v>
      </c>
      <c r="B3635" s="8" t="s">
        <v>5804</v>
      </c>
    </row>
    <row r="3636">
      <c r="A3636" s="8">
        <v>1885910.0</v>
      </c>
      <c r="B3636" s="8" t="s">
        <v>5804</v>
      </c>
    </row>
    <row r="3637">
      <c r="A3637" s="8">
        <v>6262546.0</v>
      </c>
      <c r="B3637" s="8" t="s">
        <v>5805</v>
      </c>
    </row>
    <row r="3638">
      <c r="A3638" s="8">
        <v>1291947.0</v>
      </c>
      <c r="B3638" s="8" t="s">
        <v>5806</v>
      </c>
    </row>
    <row r="3639">
      <c r="A3639" s="8">
        <v>6129927.0</v>
      </c>
      <c r="B3639" s="8" t="s">
        <v>5807</v>
      </c>
    </row>
    <row r="3640">
      <c r="A3640" s="8">
        <v>1430572.0</v>
      </c>
      <c r="B3640" s="8" t="s">
        <v>5808</v>
      </c>
    </row>
    <row r="3641">
      <c r="A3641" s="8">
        <v>1884972.0</v>
      </c>
      <c r="B3641" s="8" t="s">
        <v>5809</v>
      </c>
    </row>
    <row r="3642">
      <c r="A3642" s="8">
        <v>1793705.0</v>
      </c>
      <c r="B3642" s="8" t="s">
        <v>5810</v>
      </c>
    </row>
    <row r="3643">
      <c r="A3643" s="8">
        <v>1764900.0</v>
      </c>
      <c r="B3643" s="8" t="s">
        <v>5811</v>
      </c>
    </row>
    <row r="3644">
      <c r="A3644" s="8">
        <v>1363620.0</v>
      </c>
      <c r="B3644" s="8" t="s">
        <v>5812</v>
      </c>
    </row>
    <row r="3645">
      <c r="A3645" s="8">
        <v>6423914.0</v>
      </c>
      <c r="B3645" s="8" t="s">
        <v>5813</v>
      </c>
    </row>
    <row r="3646">
      <c r="A3646" s="8">
        <v>6335772.0</v>
      </c>
      <c r="B3646" s="8" t="s">
        <v>5814</v>
      </c>
    </row>
    <row r="3647">
      <c r="A3647" s="8">
        <v>1947192.0</v>
      </c>
      <c r="B3647" s="8" t="s">
        <v>5815</v>
      </c>
    </row>
    <row r="3648">
      <c r="A3648" s="8">
        <v>6090877.0</v>
      </c>
      <c r="B3648" s="8" t="s">
        <v>5816</v>
      </c>
    </row>
    <row r="3649">
      <c r="A3649" s="8">
        <v>1784056.0</v>
      </c>
      <c r="B3649" s="8" t="s">
        <v>5817</v>
      </c>
    </row>
    <row r="3650">
      <c r="A3650" s="8">
        <v>1940856.0</v>
      </c>
      <c r="B3650" s="8" t="s">
        <v>5818</v>
      </c>
    </row>
    <row r="3651">
      <c r="A3651" s="8">
        <v>1912976.0</v>
      </c>
      <c r="B3651" s="8" t="s">
        <v>5819</v>
      </c>
    </row>
    <row r="3652">
      <c r="A3652" s="8">
        <v>1307452.0</v>
      </c>
      <c r="B3652" s="8" t="s">
        <v>5820</v>
      </c>
    </row>
    <row r="3653">
      <c r="A3653" s="8">
        <v>1838636.0</v>
      </c>
      <c r="B3653" s="8" t="s">
        <v>5821</v>
      </c>
    </row>
    <row r="3654">
      <c r="A3654" s="8">
        <v>1739671.0</v>
      </c>
      <c r="B3654" s="8" t="s">
        <v>5822</v>
      </c>
    </row>
    <row r="3655">
      <c r="A3655" s="8">
        <v>1570854.0</v>
      </c>
      <c r="B3655" s="8" t="s">
        <v>5823</v>
      </c>
    </row>
    <row r="3656">
      <c r="A3656" s="8">
        <v>1310712.0</v>
      </c>
      <c r="B3656" s="8" t="s">
        <v>5824</v>
      </c>
    </row>
    <row r="3657">
      <c r="A3657" s="8">
        <v>1897403.0</v>
      </c>
      <c r="B3657" s="8" t="s">
        <v>5825</v>
      </c>
    </row>
    <row r="3658">
      <c r="A3658" s="8">
        <v>1850571.0</v>
      </c>
      <c r="B3658" s="8" t="s">
        <v>5826</v>
      </c>
    </row>
    <row r="3659">
      <c r="A3659" s="8">
        <v>6408231.0</v>
      </c>
      <c r="B3659" s="8" t="s">
        <v>5827</v>
      </c>
    </row>
    <row r="3660">
      <c r="A3660" s="8">
        <v>1729802.0</v>
      </c>
      <c r="B3660" s="8" t="s">
        <v>5828</v>
      </c>
    </row>
    <row r="3661">
      <c r="A3661" s="8">
        <v>1377817.0</v>
      </c>
      <c r="B3661" s="8" t="s">
        <v>5829</v>
      </c>
    </row>
    <row r="3662">
      <c r="A3662" s="8">
        <v>6173021.0</v>
      </c>
      <c r="B3662" s="8" t="s">
        <v>5830</v>
      </c>
    </row>
    <row r="3663">
      <c r="A3663" s="8">
        <v>1761528.0</v>
      </c>
      <c r="B3663" s="8" t="s">
        <v>5831</v>
      </c>
    </row>
    <row r="3664">
      <c r="A3664" s="8">
        <v>6210911.0</v>
      </c>
      <c r="B3664" s="8" t="s">
        <v>5832</v>
      </c>
    </row>
    <row r="3665">
      <c r="A3665" s="8">
        <v>6589502.0</v>
      </c>
      <c r="B3665" s="8" t="s">
        <v>5833</v>
      </c>
    </row>
    <row r="3666">
      <c r="A3666" s="8">
        <v>6602789.0</v>
      </c>
      <c r="B3666" s="8" t="s">
        <v>5834</v>
      </c>
    </row>
    <row r="3667">
      <c r="A3667" s="8">
        <v>1908651.0</v>
      </c>
      <c r="B3667" s="8" t="s">
        <v>5835</v>
      </c>
    </row>
    <row r="3668">
      <c r="A3668" s="8">
        <v>6926711.0</v>
      </c>
      <c r="B3668" s="8" t="s">
        <v>5836</v>
      </c>
    </row>
    <row r="3669">
      <c r="A3669" s="8">
        <v>6075762.0</v>
      </c>
      <c r="B3669" s="8" t="s">
        <v>5837</v>
      </c>
    </row>
    <row r="3670">
      <c r="A3670" s="8">
        <v>6176381.0</v>
      </c>
      <c r="B3670" s="8" t="s">
        <v>5838</v>
      </c>
    </row>
    <row r="3671">
      <c r="A3671" s="8">
        <v>6208711.0</v>
      </c>
      <c r="B3671" s="8" t="s">
        <v>5839</v>
      </c>
    </row>
    <row r="3672">
      <c r="A3672" s="8">
        <v>6179592.0</v>
      </c>
      <c r="B3672" s="8" t="s">
        <v>5840</v>
      </c>
    </row>
    <row r="3673">
      <c r="A3673" s="8">
        <v>6202411.0</v>
      </c>
      <c r="B3673" s="8" t="s">
        <v>5841</v>
      </c>
    </row>
    <row r="3674">
      <c r="A3674" s="8">
        <v>6024602.0</v>
      </c>
      <c r="B3674" s="8" t="s">
        <v>5842</v>
      </c>
    </row>
    <row r="3675">
      <c r="A3675" s="8">
        <v>6526586.0</v>
      </c>
      <c r="B3675" s="8" t="s">
        <v>5843</v>
      </c>
    </row>
    <row r="3676">
      <c r="A3676" s="8">
        <v>6003877.0</v>
      </c>
      <c r="B3676" s="8" t="s">
        <v>5844</v>
      </c>
    </row>
    <row r="3677">
      <c r="A3677" s="8">
        <v>6185053.0</v>
      </c>
      <c r="B3677" s="8" t="s">
        <v>5845</v>
      </c>
    </row>
    <row r="3678">
      <c r="A3678" s="8">
        <v>6692931.0</v>
      </c>
      <c r="B3678" s="8" t="s">
        <v>5846</v>
      </c>
    </row>
    <row r="3679">
      <c r="A3679" s="8">
        <v>6204368.0</v>
      </c>
      <c r="B3679" s="8" t="s">
        <v>5847</v>
      </c>
    </row>
    <row r="3680">
      <c r="A3680" s="8">
        <v>6482503.0</v>
      </c>
      <c r="B3680" s="8" t="s">
        <v>5848</v>
      </c>
    </row>
    <row r="3681">
      <c r="A3681" s="8">
        <v>6036899.0</v>
      </c>
      <c r="B3681" s="8" t="s">
        <v>5849</v>
      </c>
    </row>
    <row r="3682">
      <c r="A3682" s="8">
        <v>6609759.0</v>
      </c>
      <c r="B3682" s="8" t="s">
        <v>5850</v>
      </c>
    </row>
    <row r="3683">
      <c r="A3683" s="8">
        <v>6203248.0</v>
      </c>
      <c r="B3683" s="8" t="s">
        <v>5851</v>
      </c>
    </row>
    <row r="3684">
      <c r="A3684" s="8">
        <v>850578.0</v>
      </c>
      <c r="B3684" s="8" t="s">
        <v>5852</v>
      </c>
    </row>
    <row r="3685">
      <c r="A3685" s="8">
        <v>6179606.0</v>
      </c>
      <c r="B3685" s="8" t="s">
        <v>5853</v>
      </c>
    </row>
    <row r="3686">
      <c r="A3686" s="8">
        <v>6212034.0</v>
      </c>
      <c r="B3686" s="8" t="s">
        <v>5854</v>
      </c>
    </row>
    <row r="3687">
      <c r="A3687" s="8">
        <v>6618995.0</v>
      </c>
      <c r="B3687" s="8" t="s">
        <v>5855</v>
      </c>
    </row>
    <row r="3688">
      <c r="A3688" s="8">
        <v>6183093.0</v>
      </c>
      <c r="B3688" s="8" t="s">
        <v>5856</v>
      </c>
    </row>
    <row r="3689">
      <c r="A3689" s="8">
        <v>6191355.0</v>
      </c>
      <c r="B3689" s="8" t="s">
        <v>5857</v>
      </c>
    </row>
    <row r="3690">
      <c r="A3690" s="8">
        <v>1145321.0</v>
      </c>
      <c r="B3690" s="8" t="s">
        <v>5858</v>
      </c>
    </row>
    <row r="3691">
      <c r="A3691" s="8">
        <v>6424686.0</v>
      </c>
      <c r="B3691" s="8" t="s">
        <v>5859</v>
      </c>
    </row>
    <row r="3692">
      <c r="A3692" s="8">
        <v>6383483.0</v>
      </c>
      <c r="B3692" s="8" t="s">
        <v>5860</v>
      </c>
    </row>
    <row r="3693">
      <c r="A3693" s="8">
        <v>6234976.0</v>
      </c>
      <c r="B3693" s="8" t="s">
        <v>5861</v>
      </c>
    </row>
    <row r="3694">
      <c r="A3694" s="8">
        <v>1307321.0</v>
      </c>
      <c r="B3694" s="8" t="s">
        <v>5862</v>
      </c>
    </row>
    <row r="3695">
      <c r="A3695" s="8">
        <v>6191487.0</v>
      </c>
      <c r="B3695" s="8" t="s">
        <v>5863</v>
      </c>
    </row>
    <row r="3696">
      <c r="A3696" s="8">
        <v>6926703.0</v>
      </c>
      <c r="B3696" s="8" t="s">
        <v>5864</v>
      </c>
    </row>
    <row r="3697">
      <c r="A3697" s="8">
        <v>1360841.0</v>
      </c>
      <c r="B3697" s="8" t="s">
        <v>5865</v>
      </c>
    </row>
    <row r="3698">
      <c r="A3698" s="8">
        <v>6435084.0</v>
      </c>
      <c r="B3698" s="8" t="s">
        <v>5866</v>
      </c>
    </row>
    <row r="3699">
      <c r="A3699" s="8">
        <v>1756133.0</v>
      </c>
      <c r="B3699" s="8" t="s">
        <v>5867</v>
      </c>
    </row>
    <row r="3700">
      <c r="A3700" s="8">
        <v>1878549.0</v>
      </c>
      <c r="B3700" s="8" t="s">
        <v>5868</v>
      </c>
    </row>
    <row r="3701">
      <c r="A3701" s="8">
        <v>6067808.0</v>
      </c>
      <c r="B3701" s="8" t="s">
        <v>5869</v>
      </c>
    </row>
    <row r="3702">
      <c r="A3702" s="8">
        <v>6202969.0</v>
      </c>
      <c r="B3702" s="8" t="s">
        <v>5870</v>
      </c>
    </row>
    <row r="3703">
      <c r="A3703" s="8">
        <v>6225161.0</v>
      </c>
      <c r="B3703" s="8" t="s">
        <v>5871</v>
      </c>
    </row>
    <row r="3704">
      <c r="A3704" s="8">
        <v>6426891.0</v>
      </c>
      <c r="B3704" s="8" t="s">
        <v>5872</v>
      </c>
    </row>
    <row r="3705">
      <c r="A3705" s="8">
        <v>6480705.0</v>
      </c>
      <c r="B3705" s="8" t="s">
        <v>5873</v>
      </c>
    </row>
    <row r="3706">
      <c r="A3706" s="8">
        <v>6468233.0</v>
      </c>
      <c r="B3706" s="8" t="s">
        <v>5874</v>
      </c>
    </row>
    <row r="3707">
      <c r="A3707" s="8">
        <v>6119786.0</v>
      </c>
      <c r="B3707" s="8" t="s">
        <v>5875</v>
      </c>
    </row>
    <row r="3708">
      <c r="A3708" s="8">
        <v>1796321.0</v>
      </c>
      <c r="B3708" s="8" t="s">
        <v>5876</v>
      </c>
    </row>
    <row r="3709">
      <c r="A3709" s="8">
        <v>1756460.0</v>
      </c>
      <c r="B3709" s="8" t="s">
        <v>5877</v>
      </c>
    </row>
    <row r="3710">
      <c r="A3710" s="8">
        <v>6468241.0</v>
      </c>
      <c r="B3710" s="8" t="s">
        <v>5878</v>
      </c>
    </row>
    <row r="3711">
      <c r="A3711" s="8">
        <v>6200109.0</v>
      </c>
      <c r="B3711" s="8" t="s">
        <v>5879</v>
      </c>
    </row>
    <row r="3712">
      <c r="A3712" s="8">
        <v>6229611.0</v>
      </c>
      <c r="B3712" s="8" t="s">
        <v>5880</v>
      </c>
    </row>
    <row r="3713">
      <c r="A3713" s="8">
        <v>1761960.0</v>
      </c>
      <c r="B3713" s="8" t="s">
        <v>5881</v>
      </c>
    </row>
    <row r="3714">
      <c r="A3714" s="8">
        <v>6224971.0</v>
      </c>
      <c r="B3714" s="8" t="s">
        <v>5882</v>
      </c>
    </row>
    <row r="3715">
      <c r="A3715" s="8">
        <v>9295518.0</v>
      </c>
      <c r="B3715" s="8" t="s">
        <v>5883</v>
      </c>
    </row>
    <row r="3716">
      <c r="A3716" s="8">
        <v>6179614.0</v>
      </c>
      <c r="B3716" s="8" t="s">
        <v>5884</v>
      </c>
    </row>
    <row r="3717">
      <c r="A3717" s="8">
        <v>6602771.0</v>
      </c>
      <c r="B3717" s="8" t="s">
        <v>5885</v>
      </c>
    </row>
    <row r="3718">
      <c r="A3718" s="8">
        <v>6171044.0</v>
      </c>
      <c r="B3718" s="8" t="s">
        <v>5886</v>
      </c>
    </row>
    <row r="3719">
      <c r="A3719" s="8">
        <v>6179541.0</v>
      </c>
      <c r="B3719" s="8" t="s">
        <v>5887</v>
      </c>
    </row>
    <row r="3720">
      <c r="A3720" s="8">
        <v>6652832.0</v>
      </c>
      <c r="B3720" s="8" t="s">
        <v>5888</v>
      </c>
    </row>
    <row r="3721">
      <c r="A3721" s="8">
        <v>6203205.0</v>
      </c>
      <c r="B3721" s="8" t="s">
        <v>5889</v>
      </c>
    </row>
    <row r="3722">
      <c r="A3722" s="8">
        <v>6241166.0</v>
      </c>
      <c r="B3722" s="8" t="s">
        <v>5890</v>
      </c>
    </row>
    <row r="3723">
      <c r="A3723" s="8">
        <v>1230093.0</v>
      </c>
      <c r="B3723" s="8" t="s">
        <v>5891</v>
      </c>
    </row>
    <row r="3724">
      <c r="A3724" s="8">
        <v>6468225.0</v>
      </c>
      <c r="B3724" s="8" t="s">
        <v>5892</v>
      </c>
    </row>
    <row r="3725">
      <c r="A3725" s="8">
        <v>6507891.0</v>
      </c>
      <c r="B3725" s="8" t="s">
        <v>5893</v>
      </c>
    </row>
    <row r="3726">
      <c r="A3726" s="8">
        <v>1410041.0</v>
      </c>
      <c r="B3726" s="8" t="s">
        <v>5894</v>
      </c>
    </row>
    <row r="3727">
      <c r="A3727" s="8">
        <v>6652841.0</v>
      </c>
      <c r="B3727" s="8" t="s">
        <v>5895</v>
      </c>
    </row>
    <row r="3728">
      <c r="A3728" s="8">
        <v>1132857.0</v>
      </c>
      <c r="B3728" s="8" t="s">
        <v>5896</v>
      </c>
    </row>
    <row r="3729">
      <c r="A3729" s="8">
        <v>6182119.0</v>
      </c>
      <c r="B3729" s="8" t="s">
        <v>5897</v>
      </c>
    </row>
    <row r="3730">
      <c r="A3730" s="8">
        <v>860158.0</v>
      </c>
      <c r="B3730" s="8" t="s">
        <v>5898</v>
      </c>
    </row>
    <row r="3731">
      <c r="A3731" s="8">
        <v>842141.0</v>
      </c>
      <c r="B3731" s="8" t="s">
        <v>5899</v>
      </c>
    </row>
    <row r="3732">
      <c r="A3732" s="8">
        <v>6652921.0</v>
      </c>
      <c r="B3732" s="8" t="s">
        <v>5900</v>
      </c>
    </row>
    <row r="3733">
      <c r="A3733" s="8">
        <v>6680224.0</v>
      </c>
      <c r="B3733" s="8" t="s">
        <v>5901</v>
      </c>
    </row>
    <row r="3734">
      <c r="A3734" s="8">
        <v>1105078.0</v>
      </c>
      <c r="B3734" s="8" t="s">
        <v>5902</v>
      </c>
    </row>
    <row r="3735">
      <c r="A3735" s="8">
        <v>6031463.0</v>
      </c>
      <c r="B3735" s="8" t="s">
        <v>5903</v>
      </c>
    </row>
    <row r="3736">
      <c r="A3736" s="8">
        <v>6521959.0</v>
      </c>
      <c r="B3736" s="8" t="s">
        <v>5904</v>
      </c>
    </row>
    <row r="3737">
      <c r="A3737" s="8">
        <v>926540.0</v>
      </c>
      <c r="B3737" s="8" t="s">
        <v>5905</v>
      </c>
    </row>
    <row r="3738">
      <c r="A3738" s="8">
        <v>6896995.0</v>
      </c>
      <c r="B3738" s="8" t="s">
        <v>5906</v>
      </c>
    </row>
    <row r="3739">
      <c r="A3739" s="8">
        <v>6312144.0</v>
      </c>
      <c r="B3739" s="8" t="s">
        <v>5907</v>
      </c>
    </row>
    <row r="3740">
      <c r="A3740" s="8">
        <v>6602584.0</v>
      </c>
      <c r="B3740" s="8" t="s">
        <v>5908</v>
      </c>
    </row>
    <row r="3741">
      <c r="A3741" s="8">
        <v>6612610.0</v>
      </c>
      <c r="B3741" s="8" t="s">
        <v>5909</v>
      </c>
    </row>
    <row r="3742">
      <c r="A3742" s="8">
        <v>6743293.0</v>
      </c>
      <c r="B3742" s="8" t="s">
        <v>5910</v>
      </c>
    </row>
    <row r="3743">
      <c r="A3743" s="8">
        <v>6128165.0</v>
      </c>
      <c r="B3743" s="8" t="s">
        <v>5911</v>
      </c>
    </row>
    <row r="3744">
      <c r="A3744" s="8">
        <v>6438539.0</v>
      </c>
      <c r="B3744" s="8" t="s">
        <v>5912</v>
      </c>
    </row>
    <row r="3745">
      <c r="A3745" s="8">
        <v>6178634.0</v>
      </c>
      <c r="B3745" s="8" t="s">
        <v>5913</v>
      </c>
    </row>
    <row r="3746">
      <c r="A3746" s="8">
        <v>9178333.0</v>
      </c>
      <c r="B3746" s="8" t="s">
        <v>5914</v>
      </c>
    </row>
    <row r="3747">
      <c r="A3747" s="8">
        <v>6187161.0</v>
      </c>
      <c r="B3747" s="8" t="s">
        <v>5915</v>
      </c>
    </row>
    <row r="3748">
      <c r="A3748" s="8">
        <v>6509045.0</v>
      </c>
      <c r="B3748" s="8" t="s">
        <v>5916</v>
      </c>
    </row>
    <row r="3749">
      <c r="A3749" s="8">
        <v>1312464.0</v>
      </c>
      <c r="B3749" s="8" t="s">
        <v>5917</v>
      </c>
    </row>
    <row r="3750">
      <c r="A3750" s="8">
        <v>1791800.0</v>
      </c>
      <c r="B3750" s="8" t="s">
        <v>5918</v>
      </c>
    </row>
    <row r="3751">
      <c r="A3751" s="8">
        <v>1267485.0</v>
      </c>
      <c r="B3751" s="8" t="s">
        <v>5919</v>
      </c>
    </row>
    <row r="3752">
      <c r="A3752" s="8">
        <v>1282239.0</v>
      </c>
      <c r="B3752" s="8" t="s">
        <v>5920</v>
      </c>
    </row>
    <row r="3753">
      <c r="A3753" s="8">
        <v>6953816.0</v>
      </c>
      <c r="B3753" s="8" t="s">
        <v>5921</v>
      </c>
    </row>
    <row r="3754">
      <c r="A3754" s="8">
        <v>1163434.0</v>
      </c>
      <c r="B3754" s="8" t="s">
        <v>5922</v>
      </c>
    </row>
    <row r="3755">
      <c r="A3755" s="8">
        <v>6589014.0</v>
      </c>
      <c r="B3755" s="8" t="s">
        <v>5923</v>
      </c>
    </row>
    <row r="3756">
      <c r="A3756" s="8">
        <v>6013856.0</v>
      </c>
      <c r="B3756" s="8" t="s">
        <v>5924</v>
      </c>
    </row>
    <row r="3757">
      <c r="A3757" s="8">
        <v>6676162.0</v>
      </c>
      <c r="B3757" s="8" t="s">
        <v>5925</v>
      </c>
    </row>
    <row r="3758">
      <c r="A3758" s="8">
        <v>6215793.0</v>
      </c>
      <c r="B3758" s="8" t="s">
        <v>5926</v>
      </c>
    </row>
    <row r="3759">
      <c r="A3759" s="8">
        <v>6183212.0</v>
      </c>
      <c r="B3759" s="8" t="s">
        <v>5927</v>
      </c>
    </row>
    <row r="3760">
      <c r="A3760" s="8">
        <v>6926720.0</v>
      </c>
      <c r="B3760" s="8" t="s">
        <v>5928</v>
      </c>
    </row>
    <row r="3761">
      <c r="A3761" s="8">
        <v>9173617.0</v>
      </c>
      <c r="B3761" s="8" t="s">
        <v>5929</v>
      </c>
    </row>
    <row r="3762">
      <c r="A3762" s="8">
        <v>6021841.0</v>
      </c>
      <c r="B3762" s="8" t="s">
        <v>5930</v>
      </c>
    </row>
    <row r="3763">
      <c r="A3763" s="8">
        <v>6384790.0</v>
      </c>
      <c r="B3763" s="8" t="s">
        <v>5931</v>
      </c>
    </row>
    <row r="3764">
      <c r="A3764" s="8">
        <v>767221.0</v>
      </c>
      <c r="B3764" s="8" t="s">
        <v>5932</v>
      </c>
    </row>
    <row r="3765">
      <c r="A3765" s="8">
        <v>1784218.0</v>
      </c>
      <c r="B3765" s="8" t="s">
        <v>5933</v>
      </c>
    </row>
    <row r="3766">
      <c r="A3766" s="8">
        <v>9294996.0</v>
      </c>
      <c r="B3766" s="8" t="s">
        <v>5934</v>
      </c>
    </row>
    <row r="3767">
      <c r="A3767" s="8">
        <v>6240658.0</v>
      </c>
      <c r="B3767" s="8" t="s">
        <v>5935</v>
      </c>
    </row>
    <row r="3768">
      <c r="A3768" s="8">
        <v>1310941.0</v>
      </c>
      <c r="B3768" s="8" t="s">
        <v>5936</v>
      </c>
    </row>
    <row r="3769">
      <c r="A3769" s="8">
        <v>6581668.0</v>
      </c>
      <c r="B3769" s="8" t="s">
        <v>5937</v>
      </c>
    </row>
    <row r="3770">
      <c r="A3770" s="8">
        <v>6232256.0</v>
      </c>
      <c r="B3770" s="8" t="s">
        <v>5938</v>
      </c>
    </row>
    <row r="3771">
      <c r="A3771" s="8">
        <v>6254764.0</v>
      </c>
      <c r="B3771" s="8" t="s">
        <v>5939</v>
      </c>
    </row>
    <row r="3772">
      <c r="A3772" s="8">
        <v>6188991.0</v>
      </c>
      <c r="B3772" s="8" t="s">
        <v>5940</v>
      </c>
    </row>
    <row r="3773">
      <c r="A3773" s="8">
        <v>1418556.0</v>
      </c>
      <c r="B3773" s="8" t="s">
        <v>5941</v>
      </c>
    </row>
    <row r="3774">
      <c r="A3774" s="8">
        <v>6738630.0</v>
      </c>
      <c r="B3774" s="8" t="s">
        <v>5942</v>
      </c>
    </row>
    <row r="3775">
      <c r="A3775" s="8">
        <v>970000.0</v>
      </c>
      <c r="B3775" s="8" t="s">
        <v>5943</v>
      </c>
    </row>
    <row r="3776">
      <c r="A3776" s="8">
        <v>6637906.0</v>
      </c>
      <c r="B3776" s="8" t="s">
        <v>5944</v>
      </c>
    </row>
    <row r="3777">
      <c r="A3777" s="8">
        <v>1945785.0</v>
      </c>
      <c r="B3777" s="8" t="s">
        <v>5945</v>
      </c>
    </row>
    <row r="3778">
      <c r="A3778" s="8">
        <v>1943006.0</v>
      </c>
      <c r="B3778" s="8" t="s">
        <v>5946</v>
      </c>
    </row>
    <row r="3779">
      <c r="A3779" s="8">
        <v>1842889.0</v>
      </c>
      <c r="B3779" s="8" t="s">
        <v>5947</v>
      </c>
    </row>
    <row r="3780">
      <c r="A3780" s="8">
        <v>6032699.0</v>
      </c>
      <c r="B3780" s="8" t="s">
        <v>5948</v>
      </c>
    </row>
    <row r="3781">
      <c r="A3781" s="8">
        <v>1166433.0</v>
      </c>
      <c r="B3781" s="8" t="s">
        <v>5949</v>
      </c>
    </row>
    <row r="3782">
      <c r="A3782" s="8">
        <v>1880667.0</v>
      </c>
      <c r="B3782" s="8" t="s">
        <v>5950</v>
      </c>
    </row>
    <row r="3783">
      <c r="A3783" s="8">
        <v>6468217.0</v>
      </c>
      <c r="B3783" s="8" t="s">
        <v>5951</v>
      </c>
    </row>
    <row r="3784">
      <c r="A3784" s="8">
        <v>6252273.0</v>
      </c>
      <c r="B3784" s="8" t="s">
        <v>5952</v>
      </c>
    </row>
    <row r="3785">
      <c r="A3785" s="8">
        <v>6727395.0</v>
      </c>
      <c r="B3785" s="8" t="s">
        <v>5953</v>
      </c>
    </row>
    <row r="3786">
      <c r="A3786" s="8">
        <v>1771710.0</v>
      </c>
      <c r="B3786" s="8" t="s">
        <v>4595</v>
      </c>
    </row>
    <row r="3787">
      <c r="A3787" s="8">
        <v>6324754.0</v>
      </c>
      <c r="B3787" s="8" t="s">
        <v>5954</v>
      </c>
    </row>
    <row r="3788">
      <c r="A3788" s="8">
        <v>654191.0</v>
      </c>
      <c r="B3788" s="8" t="s">
        <v>5955</v>
      </c>
    </row>
    <row r="3789">
      <c r="A3789" s="8">
        <v>1409956.0</v>
      </c>
      <c r="B3789" s="8" t="s">
        <v>5956</v>
      </c>
    </row>
    <row r="3790">
      <c r="A3790" s="8">
        <v>1410334.0</v>
      </c>
      <c r="B3790" s="8" t="s">
        <v>5957</v>
      </c>
    </row>
    <row r="3791">
      <c r="A3791" s="8">
        <v>1442571.0</v>
      </c>
      <c r="B3791" s="8" t="s">
        <v>5958</v>
      </c>
    </row>
    <row r="3792">
      <c r="A3792" s="8">
        <v>6731732.0</v>
      </c>
      <c r="B3792" s="8" t="s">
        <v>5959</v>
      </c>
    </row>
    <row r="3793">
      <c r="A3793" s="8">
        <v>842338.0</v>
      </c>
      <c r="B3793" s="8" t="s">
        <v>5960</v>
      </c>
    </row>
    <row r="3794">
      <c r="A3794" s="8">
        <v>6139582.0</v>
      </c>
      <c r="B3794" s="8" t="s">
        <v>5961</v>
      </c>
    </row>
    <row r="3795">
      <c r="A3795" s="8">
        <v>6333842.0</v>
      </c>
      <c r="B3795" s="8" t="s">
        <v>5962</v>
      </c>
    </row>
    <row r="3796">
      <c r="A3796" s="8">
        <v>6727310.0</v>
      </c>
      <c r="B3796" s="8" t="s">
        <v>5963</v>
      </c>
    </row>
    <row r="3797">
      <c r="A3797" s="8">
        <v>1783408.0</v>
      </c>
      <c r="B3797" s="8" t="s">
        <v>5964</v>
      </c>
    </row>
    <row r="3798">
      <c r="A3798" s="8">
        <v>1947133.0</v>
      </c>
      <c r="B3798" s="8" t="s">
        <v>5965</v>
      </c>
    </row>
    <row r="3799">
      <c r="A3799" s="8">
        <v>1372807.0</v>
      </c>
      <c r="B3799" s="8" t="s">
        <v>5966</v>
      </c>
    </row>
    <row r="3800">
      <c r="A3800" s="8">
        <v>1412922.0</v>
      </c>
      <c r="B3800" s="8" t="s">
        <v>5967</v>
      </c>
    </row>
    <row r="3801">
      <c r="A3801" s="8">
        <v>6076246.0</v>
      </c>
      <c r="B3801" s="8" t="s">
        <v>5968</v>
      </c>
    </row>
    <row r="3802">
      <c r="A3802" s="8">
        <v>1881353.0</v>
      </c>
      <c r="B3802" s="8" t="s">
        <v>5969</v>
      </c>
    </row>
    <row r="3803">
      <c r="A3803" s="8">
        <v>1725971.0</v>
      </c>
      <c r="B3803" s="8" t="s">
        <v>5970</v>
      </c>
    </row>
    <row r="3804">
      <c r="A3804" s="8">
        <v>1439936.0</v>
      </c>
      <c r="B3804" s="8" t="s">
        <v>5971</v>
      </c>
    </row>
    <row r="3805">
      <c r="A3805" s="8">
        <v>1365444.0</v>
      </c>
      <c r="B3805" s="8" t="s">
        <v>5972</v>
      </c>
    </row>
    <row r="3806">
      <c r="A3806" s="8">
        <v>1790587.0</v>
      </c>
      <c r="B3806" s="8" t="s">
        <v>5973</v>
      </c>
    </row>
    <row r="3807">
      <c r="A3807" s="8">
        <v>6994831.0</v>
      </c>
      <c r="B3807" s="8" t="s">
        <v>5974</v>
      </c>
    </row>
    <row r="3808">
      <c r="A3808" s="8">
        <v>1804472.0</v>
      </c>
      <c r="B3808" s="8" t="s">
        <v>5975</v>
      </c>
    </row>
    <row r="3809">
      <c r="A3809" s="8">
        <v>1309358.0</v>
      </c>
      <c r="B3809" s="8" t="s">
        <v>5976</v>
      </c>
    </row>
    <row r="3810">
      <c r="A3810" s="8">
        <v>862321.0</v>
      </c>
      <c r="B3810" s="8" t="s">
        <v>5977</v>
      </c>
    </row>
    <row r="3811">
      <c r="A3811" s="8">
        <v>1377523.0</v>
      </c>
      <c r="B3811" s="8" t="s">
        <v>5978</v>
      </c>
    </row>
    <row r="3812">
      <c r="A3812" s="8">
        <v>6390412.0</v>
      </c>
      <c r="B3812" s="8" t="s">
        <v>5979</v>
      </c>
    </row>
    <row r="3813">
      <c r="A3813" s="8">
        <v>6206409.0</v>
      </c>
      <c r="B3813" s="8" t="s">
        <v>5980</v>
      </c>
    </row>
    <row r="3814">
      <c r="A3814" s="8">
        <v>6521487.0</v>
      </c>
      <c r="B3814" s="8" t="s">
        <v>5981</v>
      </c>
    </row>
    <row r="3815">
      <c r="A3815" s="8">
        <v>1704087.0</v>
      </c>
      <c r="B3815" s="8" t="s">
        <v>5982</v>
      </c>
    </row>
    <row r="3816">
      <c r="A3816" s="8">
        <v>6184332.0</v>
      </c>
      <c r="B3816" s="8" t="s">
        <v>5983</v>
      </c>
    </row>
    <row r="3817">
      <c r="A3817" s="8">
        <v>6738711.0</v>
      </c>
      <c r="B3817" s="8" t="s">
        <v>5984</v>
      </c>
    </row>
    <row r="3818">
      <c r="A3818" s="8">
        <v>6673589.0</v>
      </c>
      <c r="B3818" s="8" t="s">
        <v>5985</v>
      </c>
    </row>
    <row r="3819">
      <c r="A3819" s="8">
        <v>9003665.0</v>
      </c>
      <c r="B3819" s="8" t="s">
        <v>5986</v>
      </c>
    </row>
    <row r="3820">
      <c r="A3820" s="8">
        <v>1466267.0</v>
      </c>
      <c r="B3820" s="8" t="s">
        <v>5987</v>
      </c>
    </row>
    <row r="3821">
      <c r="A3821" s="8">
        <v>1757059.0</v>
      </c>
      <c r="B3821" s="8" t="s">
        <v>5988</v>
      </c>
    </row>
    <row r="3822">
      <c r="A3822" s="8">
        <v>6263259.0</v>
      </c>
      <c r="B3822" s="8" t="s">
        <v>5989</v>
      </c>
    </row>
    <row r="3823">
      <c r="A3823" s="8">
        <v>921238.0</v>
      </c>
      <c r="B3823" s="8" t="s">
        <v>5990</v>
      </c>
    </row>
    <row r="3824">
      <c r="A3824" s="8">
        <v>6677053.0</v>
      </c>
      <c r="B3824" s="8" t="s">
        <v>5991</v>
      </c>
    </row>
    <row r="3825">
      <c r="A3825" s="8">
        <v>1908537.0</v>
      </c>
      <c r="B3825" s="8" t="s">
        <v>5992</v>
      </c>
    </row>
    <row r="3826">
      <c r="A3826" s="8">
        <v>926850.0</v>
      </c>
      <c r="B3826" s="8" t="s">
        <v>5993</v>
      </c>
    </row>
    <row r="3827">
      <c r="A3827" s="8">
        <v>1798031.0</v>
      </c>
      <c r="B3827" s="8" t="s">
        <v>5994</v>
      </c>
    </row>
    <row r="3828">
      <c r="A3828" s="8">
        <v>6233473.0</v>
      </c>
      <c r="B3828" s="8" t="s">
        <v>5995</v>
      </c>
    </row>
    <row r="3829">
      <c r="A3829" s="8">
        <v>6508081.0</v>
      </c>
      <c r="B3829" s="8" t="s">
        <v>5996</v>
      </c>
    </row>
    <row r="3830">
      <c r="A3830" s="8">
        <v>6942156.0</v>
      </c>
      <c r="B3830" s="8" t="s">
        <v>5997</v>
      </c>
    </row>
    <row r="3831">
      <c r="A3831" s="8">
        <v>6529437.0</v>
      </c>
      <c r="B3831" s="8" t="s">
        <v>5998</v>
      </c>
    </row>
    <row r="3832">
      <c r="A3832" s="8">
        <v>6594913.0</v>
      </c>
      <c r="B3832" s="8" t="s">
        <v>5999</v>
      </c>
    </row>
    <row r="3833">
      <c r="A3833" s="8">
        <v>6073239.0</v>
      </c>
      <c r="B3833" s="8" t="s">
        <v>6000</v>
      </c>
    </row>
    <row r="3834">
      <c r="A3834" s="8">
        <v>6879055.0</v>
      </c>
      <c r="B3834" s="8" t="s">
        <v>6001</v>
      </c>
    </row>
    <row r="3835">
      <c r="A3835" s="8">
        <v>1305735.0</v>
      </c>
      <c r="B3835" s="8" t="s">
        <v>6002</v>
      </c>
    </row>
    <row r="3836">
      <c r="A3836" s="8">
        <v>6894968.0</v>
      </c>
      <c r="B3836" s="8" t="s">
        <v>6003</v>
      </c>
    </row>
    <row r="3837">
      <c r="A3837" s="8">
        <v>1928309.0</v>
      </c>
      <c r="B3837" s="8" t="s">
        <v>6004</v>
      </c>
    </row>
    <row r="3838">
      <c r="A3838" s="8">
        <v>1957481.0</v>
      </c>
      <c r="B3838" s="8" t="s">
        <v>6005</v>
      </c>
    </row>
    <row r="3839">
      <c r="A3839" s="8">
        <v>1095889.0</v>
      </c>
      <c r="B3839" s="8" t="s">
        <v>6006</v>
      </c>
    </row>
    <row r="3840">
      <c r="A3840" s="8">
        <v>6746497.0</v>
      </c>
      <c r="B3840" s="8" t="s">
        <v>6007</v>
      </c>
    </row>
    <row r="3841">
      <c r="A3841" s="8">
        <v>6233481.0</v>
      </c>
      <c r="B3841" s="8" t="s">
        <v>6008</v>
      </c>
    </row>
    <row r="3842">
      <c r="A3842" s="8">
        <v>838209.0</v>
      </c>
      <c r="B3842" s="8" t="s">
        <v>6009</v>
      </c>
    </row>
    <row r="3843">
      <c r="A3843" s="8">
        <v>1410466.0</v>
      </c>
      <c r="B3843" s="8" t="s">
        <v>6010</v>
      </c>
    </row>
    <row r="3844">
      <c r="A3844" s="8">
        <v>6247300.0</v>
      </c>
      <c r="B3844" s="8" t="s">
        <v>6011</v>
      </c>
    </row>
    <row r="3845">
      <c r="A3845" s="8">
        <v>6242448.0</v>
      </c>
      <c r="B3845" s="8" t="s">
        <v>6012</v>
      </c>
    </row>
    <row r="3846">
      <c r="A3846" s="8">
        <v>1418513.0</v>
      </c>
      <c r="B3846" s="8" t="s">
        <v>6013</v>
      </c>
    </row>
    <row r="3847">
      <c r="A3847" s="8">
        <v>6680054.0</v>
      </c>
      <c r="B3847" s="8" t="s">
        <v>6014</v>
      </c>
    </row>
    <row r="3848">
      <c r="A3848" s="8">
        <v>1410598.0</v>
      </c>
      <c r="B3848" s="8" t="s">
        <v>6015</v>
      </c>
    </row>
    <row r="3849">
      <c r="A3849" s="8">
        <v>1419358.0</v>
      </c>
      <c r="B3849" s="8" t="s">
        <v>6016</v>
      </c>
    </row>
    <row r="3850">
      <c r="A3850" s="8">
        <v>6656609.0</v>
      </c>
      <c r="B3850" s="8" t="s">
        <v>6017</v>
      </c>
    </row>
    <row r="3851">
      <c r="A3851" s="8">
        <v>6428118.0</v>
      </c>
      <c r="B3851" s="8" t="s">
        <v>6018</v>
      </c>
    </row>
    <row r="3852">
      <c r="A3852" s="8">
        <v>1366734.0</v>
      </c>
      <c r="B3852" s="8" t="s">
        <v>6019</v>
      </c>
    </row>
    <row r="3853">
      <c r="A3853" s="8">
        <v>1869795.0</v>
      </c>
      <c r="B3853" s="8" t="s">
        <v>6020</v>
      </c>
    </row>
    <row r="3854">
      <c r="A3854" s="8">
        <v>1309731.0</v>
      </c>
      <c r="B3854" s="8" t="s">
        <v>6021</v>
      </c>
    </row>
    <row r="3855">
      <c r="A3855" s="8">
        <v>6249311.0</v>
      </c>
      <c r="B3855" s="8" t="s">
        <v>6022</v>
      </c>
    </row>
    <row r="3856">
      <c r="A3856" s="8">
        <v>6677371.0</v>
      </c>
      <c r="B3856" s="8" t="s">
        <v>6023</v>
      </c>
    </row>
    <row r="3857">
      <c r="A3857" s="8">
        <v>848514.0</v>
      </c>
      <c r="B3857" s="8" t="s">
        <v>6024</v>
      </c>
    </row>
    <row r="3858">
      <c r="A3858" s="8">
        <v>882411.0</v>
      </c>
      <c r="B3858" s="8" t="s">
        <v>6025</v>
      </c>
    </row>
    <row r="3859">
      <c r="A3859" s="8">
        <v>1305620.0</v>
      </c>
      <c r="B3859" s="8" t="s">
        <v>6026</v>
      </c>
    </row>
    <row r="3860">
      <c r="A3860" s="8">
        <v>1889532.0</v>
      </c>
      <c r="B3860" s="8" t="s">
        <v>6027</v>
      </c>
    </row>
    <row r="3861">
      <c r="A3861" s="8">
        <v>6025013.0</v>
      </c>
      <c r="B3861" s="8" t="s">
        <v>6028</v>
      </c>
    </row>
    <row r="3862">
      <c r="A3862" s="8">
        <v>6222650.0</v>
      </c>
      <c r="B3862" s="8" t="s">
        <v>6029</v>
      </c>
    </row>
    <row r="3863">
      <c r="A3863" s="8">
        <v>6473792.0</v>
      </c>
      <c r="B3863" s="8" t="s">
        <v>6030</v>
      </c>
    </row>
    <row r="3864">
      <c r="A3864" s="8">
        <v>9042849.0</v>
      </c>
      <c r="B3864" s="8" t="s">
        <v>6031</v>
      </c>
    </row>
    <row r="3865">
      <c r="A3865" s="8">
        <v>6245552.0</v>
      </c>
      <c r="B3865" s="8" t="s">
        <v>6032</v>
      </c>
    </row>
    <row r="3866">
      <c r="A3866" s="8">
        <v>1821679.0</v>
      </c>
      <c r="B3866" s="8" t="s">
        <v>6033</v>
      </c>
    </row>
    <row r="3867">
      <c r="A3867" s="8">
        <v>6008968.0</v>
      </c>
      <c r="B3867" s="8" t="s">
        <v>6034</v>
      </c>
    </row>
    <row r="3868">
      <c r="A3868" s="8">
        <v>6415555.0</v>
      </c>
      <c r="B3868" s="8" t="s">
        <v>6035</v>
      </c>
    </row>
    <row r="3869">
      <c r="A3869" s="8">
        <v>1902261.0</v>
      </c>
      <c r="B3869" s="8" t="s">
        <v>6036</v>
      </c>
    </row>
    <row r="3870">
      <c r="A3870" s="8">
        <v>6532799.0</v>
      </c>
      <c r="B3870" s="8" t="s">
        <v>6037</v>
      </c>
    </row>
    <row r="3871">
      <c r="A3871" s="8">
        <v>1800159.0</v>
      </c>
      <c r="B3871" s="8" t="s">
        <v>6038</v>
      </c>
    </row>
    <row r="3872">
      <c r="A3872" s="8">
        <v>879851.0</v>
      </c>
      <c r="B3872" s="8" t="s">
        <v>6039</v>
      </c>
    </row>
    <row r="3873">
      <c r="A3873" s="8">
        <v>1885014.0</v>
      </c>
      <c r="B3873" s="8" t="s">
        <v>6040</v>
      </c>
    </row>
    <row r="3874">
      <c r="A3874" s="8">
        <v>6222421.0</v>
      </c>
      <c r="B3874" s="8" t="s">
        <v>6041</v>
      </c>
    </row>
    <row r="3875">
      <c r="A3875" s="8">
        <v>6323898.0</v>
      </c>
      <c r="B3875" s="8" t="s">
        <v>6042</v>
      </c>
    </row>
    <row r="3876">
      <c r="A3876" s="8">
        <v>6239293.0</v>
      </c>
      <c r="B3876" s="8" t="s">
        <v>6043</v>
      </c>
    </row>
    <row r="3877">
      <c r="A3877" s="8">
        <v>1772295.0</v>
      </c>
      <c r="B3877" s="8" t="s">
        <v>5575</v>
      </c>
    </row>
    <row r="3878">
      <c r="A3878" s="8">
        <v>6245293.0</v>
      </c>
      <c r="B3878" s="8" t="s">
        <v>6044</v>
      </c>
    </row>
    <row r="3879">
      <c r="A3879" s="8">
        <v>6330495.0</v>
      </c>
      <c r="B3879" s="8" t="s">
        <v>6045</v>
      </c>
    </row>
    <row r="3880">
      <c r="A3880" s="8">
        <v>1348493.0</v>
      </c>
      <c r="B3880" s="8" t="s">
        <v>6046</v>
      </c>
    </row>
    <row r="3881">
      <c r="A3881" s="8">
        <v>6110690.0</v>
      </c>
      <c r="B3881" s="8" t="s">
        <v>6047</v>
      </c>
    </row>
    <row r="3882">
      <c r="A3882" s="8">
        <v>6666949.0</v>
      </c>
      <c r="B3882" s="8" t="s">
        <v>6048</v>
      </c>
    </row>
    <row r="3883">
      <c r="A3883" s="8">
        <v>1754190.0</v>
      </c>
      <c r="B3883" s="8" t="s">
        <v>6049</v>
      </c>
    </row>
    <row r="3884">
      <c r="A3884" s="8">
        <v>6608680.0</v>
      </c>
      <c r="B3884" s="8" t="s">
        <v>6050</v>
      </c>
    </row>
    <row r="3885">
      <c r="A3885" s="8">
        <v>6194206.0</v>
      </c>
      <c r="B3885" s="8" t="s">
        <v>6051</v>
      </c>
    </row>
    <row r="3886">
      <c r="A3886" s="8">
        <v>1874675.0</v>
      </c>
      <c r="B3886" s="8" t="s">
        <v>6052</v>
      </c>
    </row>
    <row r="3887">
      <c r="A3887" s="8">
        <v>1896598.0</v>
      </c>
      <c r="B3887" s="8" t="s">
        <v>6053</v>
      </c>
    </row>
    <row r="3888">
      <c r="A3888" s="8">
        <v>1725823.0</v>
      </c>
      <c r="B3888" s="8" t="s">
        <v>6054</v>
      </c>
    </row>
    <row r="3889">
      <c r="A3889" s="8">
        <v>6895018.0</v>
      </c>
      <c r="B3889" s="8" t="s">
        <v>6055</v>
      </c>
    </row>
    <row r="3890">
      <c r="A3890" s="8">
        <v>1856448.0</v>
      </c>
      <c r="B3890" s="8" t="s">
        <v>6056</v>
      </c>
    </row>
    <row r="3891">
      <c r="A3891" s="8">
        <v>1856529.0</v>
      </c>
      <c r="B3891" s="8" t="s">
        <v>6057</v>
      </c>
    </row>
    <row r="3892">
      <c r="A3892" s="8">
        <v>1760343.0</v>
      </c>
      <c r="B3892" s="8" t="s">
        <v>6058</v>
      </c>
    </row>
    <row r="3893">
      <c r="A3893" s="8">
        <v>1891413.0</v>
      </c>
      <c r="B3893" s="8" t="s">
        <v>6059</v>
      </c>
    </row>
    <row r="3894">
      <c r="A3894" s="8">
        <v>1339842.0</v>
      </c>
      <c r="B3894" s="8" t="s">
        <v>4866</v>
      </c>
    </row>
    <row r="3895">
      <c r="A3895" s="8">
        <v>1793314.0</v>
      </c>
      <c r="B3895" s="8" t="s">
        <v>6060</v>
      </c>
    </row>
    <row r="3896">
      <c r="A3896" s="8">
        <v>1797786.0</v>
      </c>
      <c r="B3896" s="8" t="s">
        <v>6061</v>
      </c>
    </row>
    <row r="3897">
      <c r="A3897" s="8">
        <v>1896237.0</v>
      </c>
      <c r="B3897" s="8" t="s">
        <v>6061</v>
      </c>
    </row>
    <row r="3898">
      <c r="A3898" s="8">
        <v>1855875.0</v>
      </c>
      <c r="B3898" s="8" t="s">
        <v>6062</v>
      </c>
    </row>
    <row r="3899">
      <c r="A3899" s="8">
        <v>1881256.0</v>
      </c>
      <c r="B3899" s="8" t="s">
        <v>6063</v>
      </c>
    </row>
    <row r="3900">
      <c r="A3900" s="8">
        <v>1889028.0</v>
      </c>
      <c r="B3900" s="8" t="s">
        <v>6064</v>
      </c>
    </row>
    <row r="3901">
      <c r="A3901" s="8">
        <v>1302191.0</v>
      </c>
      <c r="B3901" s="8" t="s">
        <v>6065</v>
      </c>
    </row>
    <row r="3902">
      <c r="A3902" s="8">
        <v>6079504.0</v>
      </c>
      <c r="B3902" s="8" t="s">
        <v>6066</v>
      </c>
    </row>
    <row r="3903">
      <c r="A3903" s="8">
        <v>6030173.0</v>
      </c>
      <c r="B3903" s="8" t="s">
        <v>6067</v>
      </c>
    </row>
    <row r="3904">
      <c r="A3904" s="8">
        <v>6252443.0</v>
      </c>
      <c r="B3904" s="8" t="s">
        <v>6068</v>
      </c>
    </row>
    <row r="3905">
      <c r="A3905" s="8">
        <v>6632807.0</v>
      </c>
      <c r="B3905" s="8" t="s">
        <v>6069</v>
      </c>
    </row>
    <row r="3906">
      <c r="A3906" s="8">
        <v>1872206.0</v>
      </c>
      <c r="B3906" s="8" t="s">
        <v>6070</v>
      </c>
    </row>
    <row r="3907">
      <c r="A3907" s="8">
        <v>1974858.0</v>
      </c>
      <c r="B3907" s="8" t="s">
        <v>6071</v>
      </c>
    </row>
    <row r="3908">
      <c r="A3908" s="8">
        <v>6118739.0</v>
      </c>
      <c r="B3908" s="8" t="s">
        <v>6072</v>
      </c>
    </row>
    <row r="3909">
      <c r="A3909" s="8">
        <v>1772074.0</v>
      </c>
      <c r="B3909" s="8" t="s">
        <v>5601</v>
      </c>
    </row>
    <row r="3910">
      <c r="A3910" s="8">
        <v>1306014.0</v>
      </c>
      <c r="B3910" s="8" t="s">
        <v>6073</v>
      </c>
    </row>
    <row r="3911">
      <c r="A3911" s="8">
        <v>6013414.0</v>
      </c>
      <c r="B3911" s="8" t="s">
        <v>6074</v>
      </c>
    </row>
    <row r="3912">
      <c r="A3912" s="8">
        <v>6153674.0</v>
      </c>
      <c r="B3912" s="8" t="s">
        <v>6075</v>
      </c>
    </row>
    <row r="3913">
      <c r="A3913" s="8">
        <v>1885588.0</v>
      </c>
      <c r="B3913" s="8" t="s">
        <v>6076</v>
      </c>
    </row>
    <row r="3914">
      <c r="A3914" s="8">
        <v>6250742.0</v>
      </c>
      <c r="B3914" s="8" t="s">
        <v>6077</v>
      </c>
    </row>
    <row r="3915">
      <c r="A3915" s="8">
        <v>1888820.0</v>
      </c>
      <c r="B3915" s="8" t="s">
        <v>6078</v>
      </c>
    </row>
    <row r="3916">
      <c r="A3916" s="8">
        <v>1851641.0</v>
      </c>
      <c r="B3916" s="8" t="s">
        <v>6079</v>
      </c>
    </row>
    <row r="3917">
      <c r="A3917" s="8">
        <v>1943243.0</v>
      </c>
      <c r="B3917" s="8" t="s">
        <v>6080</v>
      </c>
    </row>
    <row r="3918">
      <c r="A3918" s="8">
        <v>6834337.0</v>
      </c>
      <c r="B3918" s="8" t="s">
        <v>6081</v>
      </c>
    </row>
    <row r="3919">
      <c r="A3919" s="8">
        <v>6895034.0</v>
      </c>
      <c r="B3919" s="8" t="s">
        <v>6082</v>
      </c>
    </row>
    <row r="3920">
      <c r="A3920" s="8">
        <v>1338501.0</v>
      </c>
      <c r="B3920" s="8" t="s">
        <v>6083</v>
      </c>
    </row>
    <row r="3921">
      <c r="A3921" s="8">
        <v>6727204.0</v>
      </c>
      <c r="B3921" s="8" t="s">
        <v>6084</v>
      </c>
    </row>
    <row r="3922">
      <c r="A3922" s="8">
        <v>1306774.0</v>
      </c>
      <c r="B3922" s="8" t="s">
        <v>6085</v>
      </c>
    </row>
    <row r="3923">
      <c r="A3923" s="8">
        <v>934810.0</v>
      </c>
      <c r="B3923" s="8" t="s">
        <v>6086</v>
      </c>
    </row>
    <row r="3924">
      <c r="A3924" s="8">
        <v>6385044.0</v>
      </c>
      <c r="B3924" s="8" t="s">
        <v>6087</v>
      </c>
    </row>
    <row r="3925">
      <c r="A3925" s="8">
        <v>994375.0</v>
      </c>
      <c r="B3925" s="8" t="s">
        <v>6088</v>
      </c>
    </row>
    <row r="3926">
      <c r="A3926" s="8">
        <v>886157.0</v>
      </c>
      <c r="B3926" s="8" t="s">
        <v>6089</v>
      </c>
    </row>
    <row r="3927">
      <c r="A3927" s="8">
        <v>907740.0</v>
      </c>
      <c r="B3927" s="8" t="s">
        <v>6090</v>
      </c>
    </row>
    <row r="3928">
      <c r="A3928" s="8">
        <v>1409905.0</v>
      </c>
      <c r="B3928" s="8" t="s">
        <v>6091</v>
      </c>
    </row>
    <row r="3929">
      <c r="A3929" s="8">
        <v>1894315.0</v>
      </c>
      <c r="B3929" s="8" t="s">
        <v>6092</v>
      </c>
    </row>
    <row r="3930">
      <c r="A3930" s="8">
        <v>1760572.0</v>
      </c>
      <c r="B3930" s="8" t="s">
        <v>6093</v>
      </c>
    </row>
    <row r="3931">
      <c r="A3931" s="8">
        <v>6898254.0</v>
      </c>
      <c r="B3931" s="8" t="s">
        <v>6094</v>
      </c>
    </row>
    <row r="3932">
      <c r="A3932" s="8">
        <v>1307851.0</v>
      </c>
      <c r="B3932" s="8" t="s">
        <v>6095</v>
      </c>
    </row>
    <row r="3933">
      <c r="A3933" s="8">
        <v>9020772.0</v>
      </c>
      <c r="B3933" s="8" t="s">
        <v>6096</v>
      </c>
    </row>
    <row r="3934">
      <c r="A3934" s="8">
        <v>6612831.0</v>
      </c>
      <c r="B3934" s="8" t="s">
        <v>6097</v>
      </c>
    </row>
    <row r="3935">
      <c r="A3935" s="8">
        <v>658791.0</v>
      </c>
      <c r="B3935" s="8" t="s">
        <v>6098</v>
      </c>
    </row>
    <row r="3936">
      <c r="A3936" s="8">
        <v>6481345.0</v>
      </c>
      <c r="B3936" s="8" t="s">
        <v>6099</v>
      </c>
    </row>
    <row r="3937">
      <c r="A3937" s="8">
        <v>860778.0</v>
      </c>
      <c r="B3937" s="8" t="s">
        <v>6100</v>
      </c>
    </row>
    <row r="3938">
      <c r="A3938" s="8">
        <v>987581.0</v>
      </c>
      <c r="B3938" s="8" t="s">
        <v>6101</v>
      </c>
    </row>
    <row r="3939">
      <c r="A3939" s="8">
        <v>1306944.0</v>
      </c>
      <c r="B3939" s="8" t="s">
        <v>6102</v>
      </c>
    </row>
    <row r="3940">
      <c r="A3940" s="8">
        <v>1325540.0</v>
      </c>
      <c r="B3940" s="8" t="s">
        <v>6103</v>
      </c>
    </row>
    <row r="3941">
      <c r="A3941" s="8">
        <v>6230733.0</v>
      </c>
      <c r="B3941" s="8" t="s">
        <v>6104</v>
      </c>
    </row>
    <row r="3942">
      <c r="A3942" s="8">
        <v>6591353.0</v>
      </c>
      <c r="B3942" s="8" t="s">
        <v>6105</v>
      </c>
    </row>
    <row r="3943">
      <c r="A3943" s="8">
        <v>6381855.0</v>
      </c>
      <c r="B3943" s="8" t="s">
        <v>6106</v>
      </c>
    </row>
    <row r="3944">
      <c r="A3944" s="8">
        <v>6246818.0</v>
      </c>
      <c r="B3944" s="8" t="s">
        <v>6107</v>
      </c>
    </row>
    <row r="3945">
      <c r="A3945" s="8">
        <v>1163256.0</v>
      </c>
      <c r="B3945" s="8" t="s">
        <v>6108</v>
      </c>
    </row>
    <row r="3946">
      <c r="A3946" s="8">
        <v>1309277.0</v>
      </c>
      <c r="B3946" s="8" t="s">
        <v>6109</v>
      </c>
    </row>
    <row r="3947">
      <c r="A3947" s="8">
        <v>6217001.0</v>
      </c>
      <c r="B3947" s="8" t="s">
        <v>6110</v>
      </c>
    </row>
    <row r="3948">
      <c r="A3948" s="8">
        <v>1428292.0</v>
      </c>
      <c r="B3948" s="8" t="s">
        <v>6111</v>
      </c>
    </row>
    <row r="3949">
      <c r="A3949" s="8">
        <v>1360345.0</v>
      </c>
      <c r="B3949" s="8" t="s">
        <v>6112</v>
      </c>
    </row>
    <row r="3950">
      <c r="A3950" s="8">
        <v>6160379.0</v>
      </c>
      <c r="B3950" s="8" t="s">
        <v>6113</v>
      </c>
    </row>
    <row r="3951">
      <c r="A3951" s="8">
        <v>6440631.0</v>
      </c>
      <c r="B3951" s="8" t="s">
        <v>6114</v>
      </c>
    </row>
    <row r="3952">
      <c r="A3952" s="8">
        <v>1696483.0</v>
      </c>
      <c r="B3952" s="8" t="s">
        <v>6115</v>
      </c>
    </row>
    <row r="3953">
      <c r="A3953" s="8">
        <v>6024785.0</v>
      </c>
      <c r="B3953" s="8" t="s">
        <v>6116</v>
      </c>
    </row>
    <row r="3954">
      <c r="A3954" s="8">
        <v>1889621.0</v>
      </c>
      <c r="B3954" s="8" t="s">
        <v>6117</v>
      </c>
    </row>
    <row r="3955">
      <c r="A3955" s="8">
        <v>6865909.0</v>
      </c>
      <c r="B3955" s="8" t="s">
        <v>6118</v>
      </c>
    </row>
    <row r="3956">
      <c r="A3956" s="8">
        <v>6040730.0</v>
      </c>
      <c r="B3956" s="8" t="s">
        <v>6119</v>
      </c>
    </row>
    <row r="3957">
      <c r="A3957" s="8">
        <v>1855883.0</v>
      </c>
      <c r="B3957" s="8" t="s">
        <v>6120</v>
      </c>
    </row>
    <row r="3958">
      <c r="A3958" s="8">
        <v>6207545.0</v>
      </c>
      <c r="B3958" s="8" t="s">
        <v>6121</v>
      </c>
    </row>
    <row r="3959">
      <c r="A3959" s="8">
        <v>6250921.0</v>
      </c>
      <c r="B3959" s="8" t="s">
        <v>6122</v>
      </c>
    </row>
    <row r="3960">
      <c r="A3960" s="8">
        <v>1857347.0</v>
      </c>
      <c r="B3960" s="8" t="s">
        <v>6123</v>
      </c>
    </row>
    <row r="3961">
      <c r="A3961" s="8">
        <v>1455907.0</v>
      </c>
      <c r="B3961" s="8" t="s">
        <v>5460</v>
      </c>
    </row>
    <row r="3962">
      <c r="A3962" s="8">
        <v>1883593.0</v>
      </c>
      <c r="B3962" s="8" t="s">
        <v>6124</v>
      </c>
    </row>
    <row r="3963">
      <c r="A3963" s="8">
        <v>1307665.0</v>
      </c>
      <c r="B3963" s="8" t="s">
        <v>6125</v>
      </c>
    </row>
    <row r="3964">
      <c r="A3964" s="8">
        <v>1775553.0</v>
      </c>
      <c r="B3964" s="8" t="s">
        <v>6126</v>
      </c>
    </row>
    <row r="3965">
      <c r="A3965" s="8">
        <v>6405738.0</v>
      </c>
      <c r="B3965" s="8" t="s">
        <v>6127</v>
      </c>
    </row>
    <row r="3966">
      <c r="A3966" s="8">
        <v>6331262.0</v>
      </c>
      <c r="B3966" s="8" t="s">
        <v>6128</v>
      </c>
    </row>
    <row r="3967">
      <c r="A3967" s="8">
        <v>6477712.0</v>
      </c>
      <c r="B3967" s="8" t="s">
        <v>6129</v>
      </c>
    </row>
    <row r="3968">
      <c r="A3968" s="8">
        <v>1306529.0</v>
      </c>
      <c r="B3968" s="8" t="s">
        <v>6130</v>
      </c>
    </row>
    <row r="3969">
      <c r="A3969" s="8">
        <v>1899635.0</v>
      </c>
      <c r="B3969" s="8" t="s">
        <v>6131</v>
      </c>
    </row>
    <row r="3970">
      <c r="A3970" s="8">
        <v>6814999.0</v>
      </c>
      <c r="B3970" s="8" t="s">
        <v>6132</v>
      </c>
    </row>
    <row r="3971">
      <c r="A3971" s="8">
        <v>6602444.0</v>
      </c>
      <c r="B3971" s="8" t="s">
        <v>6133</v>
      </c>
    </row>
    <row r="3972">
      <c r="A3972" s="8">
        <v>1303724.0</v>
      </c>
      <c r="B3972" s="8" t="s">
        <v>6134</v>
      </c>
    </row>
    <row r="3973">
      <c r="A3973" s="8">
        <v>6336485.0</v>
      </c>
      <c r="B3973" s="8" t="s">
        <v>6135</v>
      </c>
    </row>
    <row r="3974">
      <c r="A3974" s="8">
        <v>1730827.0</v>
      </c>
      <c r="B3974" s="8" t="s">
        <v>6136</v>
      </c>
    </row>
    <row r="3975">
      <c r="A3975" s="8">
        <v>1795821.0</v>
      </c>
      <c r="B3975" s="8" t="s">
        <v>6136</v>
      </c>
    </row>
    <row r="3976">
      <c r="A3976" s="8">
        <v>1888731.0</v>
      </c>
      <c r="B3976" s="8" t="s">
        <v>6137</v>
      </c>
    </row>
    <row r="3977">
      <c r="A3977" s="8">
        <v>1914049.0</v>
      </c>
      <c r="B3977" s="8" t="s">
        <v>6138</v>
      </c>
    </row>
    <row r="3978">
      <c r="A3978" s="8">
        <v>6220525.0</v>
      </c>
      <c r="B3978" s="8" t="s">
        <v>6139</v>
      </c>
    </row>
    <row r="3979">
      <c r="A3979" s="8">
        <v>1804961.0</v>
      </c>
      <c r="B3979" s="8" t="s">
        <v>6140</v>
      </c>
    </row>
    <row r="3980">
      <c r="A3980" s="8">
        <v>6336451.0</v>
      </c>
      <c r="B3980" s="8" t="s">
        <v>6141</v>
      </c>
    </row>
    <row r="3981">
      <c r="A3981" s="8">
        <v>6638775.0</v>
      </c>
      <c r="B3981" s="8" t="s">
        <v>6142</v>
      </c>
    </row>
    <row r="3982">
      <c r="A3982" s="8">
        <v>6250521.0</v>
      </c>
      <c r="B3982" s="8" t="s">
        <v>6143</v>
      </c>
    </row>
    <row r="3983">
      <c r="A3983" s="8">
        <v>856495.0</v>
      </c>
      <c r="B3983" s="8" t="s">
        <v>6144</v>
      </c>
    </row>
    <row r="3984">
      <c r="A3984" s="8">
        <v>6177981.0</v>
      </c>
      <c r="B3984" s="8" t="s">
        <v>6145</v>
      </c>
    </row>
    <row r="3985">
      <c r="A3985" s="8">
        <v>6343449.0</v>
      </c>
      <c r="B3985" s="8" t="s">
        <v>6146</v>
      </c>
    </row>
    <row r="3986">
      <c r="A3986" s="8">
        <v>848417.0</v>
      </c>
      <c r="B3986" s="8" t="s">
        <v>6147</v>
      </c>
    </row>
    <row r="3987">
      <c r="A3987" s="8">
        <v>1422286.0</v>
      </c>
      <c r="B3987" s="8" t="s">
        <v>6148</v>
      </c>
    </row>
    <row r="3988">
      <c r="A3988" s="8">
        <v>6230768.0</v>
      </c>
      <c r="B3988" s="8" t="s">
        <v>6149</v>
      </c>
    </row>
    <row r="3989">
      <c r="A3989" s="8">
        <v>1886029.0</v>
      </c>
      <c r="B3989" s="8" t="s">
        <v>6150</v>
      </c>
    </row>
    <row r="3990">
      <c r="A3990" s="8">
        <v>1313487.0</v>
      </c>
      <c r="B3990" s="8" t="s">
        <v>6151</v>
      </c>
    </row>
    <row r="3991">
      <c r="A3991" s="8">
        <v>1855611.0</v>
      </c>
      <c r="B3991" s="8" t="s">
        <v>6152</v>
      </c>
    </row>
    <row r="3992">
      <c r="A3992" s="8">
        <v>1577735.0</v>
      </c>
      <c r="B3992" s="8" t="s">
        <v>6153</v>
      </c>
    </row>
    <row r="3993">
      <c r="A3993" s="8">
        <v>6924620.0</v>
      </c>
      <c r="B3993" s="8" t="s">
        <v>6154</v>
      </c>
    </row>
    <row r="3994">
      <c r="A3994" s="8">
        <v>1756761.0</v>
      </c>
      <c r="B3994" s="8" t="s">
        <v>6155</v>
      </c>
    </row>
    <row r="3995">
      <c r="A3995" s="8">
        <v>1597850.0</v>
      </c>
      <c r="B3995" s="8" t="s">
        <v>6156</v>
      </c>
    </row>
    <row r="3996">
      <c r="A3996" s="8">
        <v>6021905.0</v>
      </c>
      <c r="B3996" s="8" t="s">
        <v>6157</v>
      </c>
    </row>
    <row r="3997">
      <c r="A3997" s="8">
        <v>6222501.0</v>
      </c>
      <c r="B3997" s="8" t="s">
        <v>6158</v>
      </c>
    </row>
    <row r="3998">
      <c r="A3998" s="8">
        <v>1418220.0</v>
      </c>
      <c r="B3998" s="8" t="s">
        <v>6159</v>
      </c>
    </row>
    <row r="3999">
      <c r="A3999" s="8">
        <v>6518613.0</v>
      </c>
      <c r="B3999" s="8" t="s">
        <v>6160</v>
      </c>
    </row>
    <row r="4000">
      <c r="A4000" s="8">
        <v>6307892.0</v>
      </c>
      <c r="B4000" s="8" t="s">
        <v>6161</v>
      </c>
    </row>
    <row r="4001">
      <c r="A4001" s="8">
        <v>1927400.0</v>
      </c>
      <c r="B4001" s="8" t="s">
        <v>6162</v>
      </c>
    </row>
    <row r="4002">
      <c r="A4002" s="8">
        <v>6002269.0</v>
      </c>
      <c r="B4002" s="8" t="s">
        <v>6163</v>
      </c>
    </row>
    <row r="4003">
      <c r="A4003" s="8">
        <v>1889664.0</v>
      </c>
      <c r="B4003" s="8" t="s">
        <v>6164</v>
      </c>
    </row>
    <row r="4004">
      <c r="A4004" s="8">
        <v>1788604.0</v>
      </c>
      <c r="B4004" s="8" t="s">
        <v>6165</v>
      </c>
    </row>
    <row r="4005">
      <c r="A4005" s="8">
        <v>1310445.0</v>
      </c>
      <c r="B4005" s="8" t="s">
        <v>6166</v>
      </c>
    </row>
    <row r="4006">
      <c r="A4006" s="8">
        <v>6713912.0</v>
      </c>
      <c r="B4006" s="8" t="s">
        <v>6167</v>
      </c>
    </row>
    <row r="4007">
      <c r="A4007" s="8">
        <v>6205895.0</v>
      </c>
      <c r="B4007" s="8" t="s">
        <v>6168</v>
      </c>
    </row>
    <row r="4008">
      <c r="A4008" s="8">
        <v>6775080.0</v>
      </c>
      <c r="B4008" s="8" t="s">
        <v>6169</v>
      </c>
    </row>
    <row r="4009">
      <c r="A4009" s="8">
        <v>1952951.0</v>
      </c>
      <c r="B4009" s="8" t="s">
        <v>6170</v>
      </c>
    </row>
    <row r="4010">
      <c r="A4010" s="8">
        <v>1796496.0</v>
      </c>
      <c r="B4010" s="8" t="s">
        <v>6171</v>
      </c>
    </row>
    <row r="4011">
      <c r="A4011" s="8">
        <v>1897675.0</v>
      </c>
      <c r="B4011" s="8" t="s">
        <v>4571</v>
      </c>
    </row>
    <row r="4012">
      <c r="A4012" s="8">
        <v>6098967.0</v>
      </c>
      <c r="B4012" s="8" t="s">
        <v>6172</v>
      </c>
    </row>
    <row r="4013">
      <c r="A4013" s="8">
        <v>1752332.0</v>
      </c>
      <c r="B4013" s="8" t="s">
        <v>6173</v>
      </c>
    </row>
    <row r="4014">
      <c r="A4014" s="8">
        <v>6281346.0</v>
      </c>
      <c r="B4014" s="8" t="s">
        <v>6174</v>
      </c>
    </row>
    <row r="4015">
      <c r="A4015" s="8">
        <v>6001998.0</v>
      </c>
      <c r="B4015" s="8" t="s">
        <v>6175</v>
      </c>
    </row>
    <row r="4016">
      <c r="A4016" s="8">
        <v>1849981.0</v>
      </c>
      <c r="B4016" s="8" t="s">
        <v>6176</v>
      </c>
    </row>
    <row r="4017">
      <c r="A4017" s="8">
        <v>1888595.0</v>
      </c>
      <c r="B4017" s="8" t="s">
        <v>6177</v>
      </c>
    </row>
    <row r="4018">
      <c r="A4018" s="8">
        <v>1696572.0</v>
      </c>
      <c r="B4018" s="8" t="s">
        <v>6178</v>
      </c>
    </row>
    <row r="4019">
      <c r="A4019" s="8">
        <v>6094104.0</v>
      </c>
      <c r="B4019" s="8" t="s">
        <v>6179</v>
      </c>
    </row>
    <row r="4020">
      <c r="A4020" s="8">
        <v>6894984.0</v>
      </c>
      <c r="B4020" s="8" t="s">
        <v>6180</v>
      </c>
    </row>
    <row r="4021">
      <c r="A4021" s="8">
        <v>6434380.0</v>
      </c>
      <c r="B4021" s="8" t="s">
        <v>6181</v>
      </c>
    </row>
    <row r="4022">
      <c r="A4022" s="8">
        <v>6430384.0</v>
      </c>
      <c r="B4022" s="8" t="s">
        <v>6182</v>
      </c>
    </row>
    <row r="4023">
      <c r="A4023" s="8">
        <v>6145370.0</v>
      </c>
      <c r="B4023" s="8" t="s">
        <v>6183</v>
      </c>
    </row>
    <row r="4024">
      <c r="A4024" s="8">
        <v>6248411.0</v>
      </c>
      <c r="B4024" s="8" t="s">
        <v>6184</v>
      </c>
    </row>
    <row r="4025">
      <c r="A4025" s="8">
        <v>6202918.0</v>
      </c>
      <c r="B4025" s="8" t="s">
        <v>6185</v>
      </c>
    </row>
    <row r="4026">
      <c r="A4026" s="8">
        <v>1799673.0</v>
      </c>
      <c r="B4026" s="8" t="s">
        <v>6186</v>
      </c>
    </row>
    <row r="4027">
      <c r="A4027" s="8">
        <v>6638589.0</v>
      </c>
      <c r="B4027" s="8" t="s">
        <v>6187</v>
      </c>
    </row>
    <row r="4028">
      <c r="A4028" s="8">
        <v>6251943.0</v>
      </c>
      <c r="B4028" s="8" t="s">
        <v>6188</v>
      </c>
    </row>
    <row r="4029">
      <c r="A4029" s="8">
        <v>6774342.0</v>
      </c>
      <c r="B4029" s="8" t="s">
        <v>6189</v>
      </c>
    </row>
    <row r="4030">
      <c r="A4030" s="8">
        <v>1852710.0</v>
      </c>
      <c r="B4030" s="8" t="s">
        <v>6190</v>
      </c>
    </row>
    <row r="4031">
      <c r="A4031" s="8">
        <v>6220045.0</v>
      </c>
      <c r="B4031" s="8" t="s">
        <v>6191</v>
      </c>
    </row>
    <row r="4032">
      <c r="A4032" s="8">
        <v>1797913.0</v>
      </c>
      <c r="B4032" s="8" t="s">
        <v>6192</v>
      </c>
    </row>
    <row r="4033">
      <c r="A4033" s="8">
        <v>6265669.0</v>
      </c>
      <c r="B4033" s="8" t="s">
        <v>6193</v>
      </c>
    </row>
    <row r="4034">
      <c r="A4034" s="8">
        <v>1974319.0</v>
      </c>
      <c r="B4034" s="8" t="s">
        <v>6194</v>
      </c>
    </row>
    <row r="4035">
      <c r="A4035" s="8">
        <v>1883984.0</v>
      </c>
      <c r="B4035" s="8" t="s">
        <v>6195</v>
      </c>
    </row>
    <row r="4036">
      <c r="A4036" s="8">
        <v>6743277.0</v>
      </c>
      <c r="B4036" s="8" t="s">
        <v>6196</v>
      </c>
    </row>
    <row r="4037">
      <c r="A4037" s="8">
        <v>1859846.0</v>
      </c>
      <c r="B4037" s="8" t="s">
        <v>6197</v>
      </c>
    </row>
    <row r="4038">
      <c r="A4038" s="8">
        <v>1946595.0</v>
      </c>
      <c r="B4038" s="8" t="s">
        <v>6198</v>
      </c>
    </row>
    <row r="4039">
      <c r="A4039" s="8">
        <v>6677061.0</v>
      </c>
      <c r="B4039" s="8" t="s">
        <v>6199</v>
      </c>
    </row>
    <row r="4040">
      <c r="A4040" s="8">
        <v>1862251.0</v>
      </c>
      <c r="B4040" s="8" t="s">
        <v>6200</v>
      </c>
    </row>
    <row r="4041">
      <c r="A4041" s="8">
        <v>1722751.0</v>
      </c>
      <c r="B4041" s="8" t="s">
        <v>6201</v>
      </c>
    </row>
    <row r="4042">
      <c r="A4042" s="8">
        <v>6216111.0</v>
      </c>
      <c r="B4042" s="8" t="s">
        <v>6202</v>
      </c>
    </row>
    <row r="4043">
      <c r="A4043" s="8">
        <v>1858611.0</v>
      </c>
      <c r="B4043" s="8" t="s">
        <v>6203</v>
      </c>
    </row>
    <row r="4044">
      <c r="A4044" s="8">
        <v>1769626.0</v>
      </c>
      <c r="B4044" s="8" t="s">
        <v>6204</v>
      </c>
    </row>
    <row r="4045">
      <c r="A4045" s="8">
        <v>1791362.0</v>
      </c>
      <c r="B4045" s="8" t="s">
        <v>6205</v>
      </c>
    </row>
    <row r="4046">
      <c r="A4046" s="8">
        <v>1878409.0</v>
      </c>
      <c r="B4046" s="8" t="s">
        <v>6206</v>
      </c>
    </row>
    <row r="4047">
      <c r="A4047" s="8">
        <v>847895.0</v>
      </c>
      <c r="B4047" s="8" t="s">
        <v>6207</v>
      </c>
    </row>
    <row r="4048">
      <c r="A4048" s="8">
        <v>1859242.0</v>
      </c>
      <c r="B4048" s="8" t="s">
        <v>6208</v>
      </c>
    </row>
    <row r="4049">
      <c r="A4049" s="8">
        <v>1291122.0</v>
      </c>
      <c r="B4049" s="8" t="s">
        <v>6209</v>
      </c>
    </row>
    <row r="4050">
      <c r="A4050" s="8">
        <v>1911309.0</v>
      </c>
      <c r="B4050" s="8" t="s">
        <v>5251</v>
      </c>
    </row>
    <row r="4051">
      <c r="A4051" s="8">
        <v>1888412.0</v>
      </c>
      <c r="B4051" s="8" t="s">
        <v>6210</v>
      </c>
    </row>
    <row r="4052">
      <c r="A4052" s="8">
        <v>6230997.0</v>
      </c>
      <c r="B4052" s="8" t="s">
        <v>6211</v>
      </c>
    </row>
    <row r="4053">
      <c r="A4053" s="8">
        <v>926809.0</v>
      </c>
      <c r="B4053" s="8" t="s">
        <v>6212</v>
      </c>
    </row>
    <row r="4054">
      <c r="A4054" s="8">
        <v>848425.0</v>
      </c>
      <c r="B4054" s="8" t="s">
        <v>6213</v>
      </c>
    </row>
    <row r="4055">
      <c r="A4055" s="8">
        <v>1872125.0</v>
      </c>
      <c r="B4055" s="8" t="s">
        <v>6214</v>
      </c>
    </row>
    <row r="4056">
      <c r="A4056" s="8">
        <v>6207146.0</v>
      </c>
      <c r="B4056" s="8" t="s">
        <v>6215</v>
      </c>
    </row>
    <row r="4057">
      <c r="A4057" s="8">
        <v>6262716.0</v>
      </c>
      <c r="B4057" s="8" t="s">
        <v>6216</v>
      </c>
    </row>
    <row r="4058">
      <c r="A4058" s="8">
        <v>1944347.0</v>
      </c>
      <c r="B4058" s="8" t="s">
        <v>6217</v>
      </c>
    </row>
    <row r="4059">
      <c r="A4059" s="8">
        <v>1890689.0</v>
      </c>
      <c r="B4059" s="8" t="s">
        <v>6218</v>
      </c>
    </row>
    <row r="4060">
      <c r="A4060" s="8">
        <v>6133207.0</v>
      </c>
      <c r="B4060" s="8" t="s">
        <v>6219</v>
      </c>
    </row>
    <row r="4061">
      <c r="A4061" s="8">
        <v>1773569.0</v>
      </c>
      <c r="B4061" s="8" t="s">
        <v>6220</v>
      </c>
    </row>
    <row r="4062">
      <c r="A4062" s="8">
        <v>1597752.0</v>
      </c>
      <c r="B4062" s="8" t="s">
        <v>6148</v>
      </c>
    </row>
    <row r="4063">
      <c r="A4063" s="8">
        <v>6222498.0</v>
      </c>
      <c r="B4063" s="8" t="s">
        <v>6221</v>
      </c>
    </row>
    <row r="4064">
      <c r="A4064" s="8">
        <v>1446495.0</v>
      </c>
      <c r="B4064" s="8" t="s">
        <v>6222</v>
      </c>
    </row>
    <row r="4065">
      <c r="A4065" s="8">
        <v>6199313.0</v>
      </c>
      <c r="B4065" s="8" t="s">
        <v>6223</v>
      </c>
    </row>
    <row r="4066">
      <c r="A4066" s="8">
        <v>1367056.0</v>
      </c>
      <c r="B4066" s="8" t="s">
        <v>6224</v>
      </c>
    </row>
    <row r="4067">
      <c r="A4067" s="8">
        <v>1347110.0</v>
      </c>
      <c r="B4067" s="8" t="s">
        <v>6225</v>
      </c>
    </row>
    <row r="4068">
      <c r="A4068" s="8">
        <v>1859447.0</v>
      </c>
      <c r="B4068" s="8" t="s">
        <v>6226</v>
      </c>
    </row>
    <row r="4069">
      <c r="A4069" s="8">
        <v>1801643.0</v>
      </c>
      <c r="B4069" s="8" t="s">
        <v>6227</v>
      </c>
    </row>
    <row r="4070">
      <c r="A4070" s="8">
        <v>1974475.0</v>
      </c>
      <c r="B4070" s="8" t="s">
        <v>6228</v>
      </c>
    </row>
    <row r="4071">
      <c r="A4071" s="8">
        <v>1841751.0</v>
      </c>
      <c r="B4071" s="8" t="s">
        <v>6229</v>
      </c>
    </row>
    <row r="4072">
      <c r="A4072" s="8">
        <v>6385061.0</v>
      </c>
      <c r="B4072" s="8" t="s">
        <v>6230</v>
      </c>
    </row>
    <row r="4073">
      <c r="A4073" s="8">
        <v>6790623.0</v>
      </c>
      <c r="B4073" s="8" t="s">
        <v>6231</v>
      </c>
    </row>
    <row r="4074">
      <c r="A4074" s="8">
        <v>1942972.0</v>
      </c>
      <c r="B4074" s="8" t="s">
        <v>6232</v>
      </c>
    </row>
    <row r="4075">
      <c r="A4075" s="8">
        <v>6268676.0</v>
      </c>
      <c r="B4075" s="8" t="s">
        <v>6233</v>
      </c>
    </row>
    <row r="4076">
      <c r="A4076" s="8">
        <v>1308009.0</v>
      </c>
      <c r="B4076" s="8" t="s">
        <v>6234</v>
      </c>
    </row>
    <row r="4077">
      <c r="A4077" s="8">
        <v>6421946.0</v>
      </c>
      <c r="B4077" s="8" t="s">
        <v>6235</v>
      </c>
    </row>
    <row r="4078">
      <c r="A4078" s="8">
        <v>6710107.0</v>
      </c>
      <c r="B4078" s="8" t="s">
        <v>6236</v>
      </c>
    </row>
    <row r="4079">
      <c r="A4079" s="8">
        <v>6970222.0</v>
      </c>
      <c r="B4079" s="8" t="s">
        <v>6237</v>
      </c>
    </row>
    <row r="4080">
      <c r="A4080" s="8">
        <v>6580394.0</v>
      </c>
      <c r="B4080" s="8" t="s">
        <v>6238</v>
      </c>
    </row>
    <row r="4081">
      <c r="A4081" s="8">
        <v>6002692.0</v>
      </c>
      <c r="B4081" s="8" t="s">
        <v>6239</v>
      </c>
    </row>
    <row r="4082">
      <c r="A4082" s="8">
        <v>1774387.0</v>
      </c>
      <c r="B4082" s="8" t="s">
        <v>6240</v>
      </c>
    </row>
    <row r="4083">
      <c r="A4083" s="8">
        <v>6976247.0</v>
      </c>
      <c r="B4083" s="8" t="s">
        <v>6241</v>
      </c>
    </row>
    <row r="4084">
      <c r="A4084" s="8">
        <v>6359531.0</v>
      </c>
      <c r="B4084" s="8" t="s">
        <v>6242</v>
      </c>
    </row>
    <row r="4085">
      <c r="A4085" s="8">
        <v>1328361.0</v>
      </c>
      <c r="B4085" s="8" t="s">
        <v>6243</v>
      </c>
    </row>
    <row r="4086">
      <c r="A4086" s="8">
        <v>6160883.0</v>
      </c>
      <c r="B4086" s="8" t="s">
        <v>6244</v>
      </c>
    </row>
    <row r="4087">
      <c r="A4087" s="8">
        <v>6827471.0</v>
      </c>
      <c r="B4087" s="8" t="s">
        <v>6245</v>
      </c>
    </row>
    <row r="4088">
      <c r="A4088" s="8">
        <v>1439634.0</v>
      </c>
      <c r="B4088" s="8" t="s">
        <v>6246</v>
      </c>
    </row>
    <row r="4089">
      <c r="A4089" s="8">
        <v>1420054.0</v>
      </c>
      <c r="B4089" s="8" t="s">
        <v>6247</v>
      </c>
    </row>
    <row r="4090">
      <c r="A4090" s="8">
        <v>6942181.0</v>
      </c>
      <c r="B4090" s="8" t="s">
        <v>6248</v>
      </c>
    </row>
    <row r="4091">
      <c r="A4091" s="8">
        <v>1696050.0</v>
      </c>
      <c r="B4091" s="8" t="s">
        <v>6249</v>
      </c>
    </row>
    <row r="4092">
      <c r="A4092" s="8">
        <v>6092578.0</v>
      </c>
      <c r="B4092" s="8" t="s">
        <v>6250</v>
      </c>
    </row>
    <row r="4093">
      <c r="A4093" s="8">
        <v>6446493.0</v>
      </c>
      <c r="B4093" s="8" t="s">
        <v>6251</v>
      </c>
    </row>
    <row r="4094">
      <c r="A4094" s="8">
        <v>6769624.0</v>
      </c>
      <c r="B4094" s="8" t="s">
        <v>6252</v>
      </c>
    </row>
    <row r="4095">
      <c r="A4095" s="8">
        <v>6086616.0</v>
      </c>
      <c r="B4095" s="8" t="s">
        <v>6253</v>
      </c>
    </row>
    <row r="4096">
      <c r="A4096" s="8">
        <v>1785818.0</v>
      </c>
      <c r="B4096" s="8" t="s">
        <v>6254</v>
      </c>
    </row>
    <row r="4097">
      <c r="A4097" s="8">
        <v>6529496.0</v>
      </c>
      <c r="B4097" s="8" t="s">
        <v>6255</v>
      </c>
    </row>
    <row r="4098">
      <c r="A4098" s="8">
        <v>6222609.0</v>
      </c>
      <c r="B4098" s="8" t="s">
        <v>6256</v>
      </c>
    </row>
    <row r="4099">
      <c r="A4099" s="8">
        <v>1914499.0</v>
      </c>
      <c r="B4099" s="8" t="s">
        <v>6257</v>
      </c>
    </row>
    <row r="4100">
      <c r="A4100" s="8">
        <v>1638602.0</v>
      </c>
      <c r="B4100" s="8" t="s">
        <v>6258</v>
      </c>
    </row>
    <row r="4101">
      <c r="A4101" s="8">
        <v>1763041.0</v>
      </c>
      <c r="B4101" s="8" t="s">
        <v>6259</v>
      </c>
    </row>
    <row r="4102">
      <c r="A4102" s="8">
        <v>6673881.0</v>
      </c>
      <c r="B4102" s="8" t="s">
        <v>6260</v>
      </c>
    </row>
    <row r="4103">
      <c r="A4103" s="8">
        <v>6322018.0</v>
      </c>
      <c r="B4103" s="8" t="s">
        <v>6261</v>
      </c>
    </row>
    <row r="4104">
      <c r="A4104" s="8">
        <v>836974.0</v>
      </c>
      <c r="B4104" s="8" t="s">
        <v>6262</v>
      </c>
    </row>
    <row r="4105">
      <c r="A4105" s="8">
        <v>6878156.0</v>
      </c>
      <c r="B4105" s="8" t="s">
        <v>6263</v>
      </c>
    </row>
    <row r="4106">
      <c r="A4106" s="8">
        <v>1730100.0</v>
      </c>
      <c r="B4106" s="8" t="s">
        <v>6264</v>
      </c>
    </row>
    <row r="4107">
      <c r="A4107" s="8">
        <v>6100431.0</v>
      </c>
      <c r="B4107" s="8" t="s">
        <v>6265</v>
      </c>
    </row>
    <row r="4108">
      <c r="A4108" s="8">
        <v>6548415.0</v>
      </c>
      <c r="B4108" s="8" t="s">
        <v>6266</v>
      </c>
    </row>
    <row r="4109">
      <c r="A4109" s="8">
        <v>1946731.0</v>
      </c>
      <c r="B4109" s="8" t="s">
        <v>6267</v>
      </c>
    </row>
    <row r="4110">
      <c r="A4110" s="8">
        <v>6778712.0</v>
      </c>
      <c r="B4110" s="8" t="s">
        <v>6268</v>
      </c>
    </row>
    <row r="4111">
      <c r="A4111" s="8">
        <v>6884458.0</v>
      </c>
      <c r="B4111" s="8" t="s">
        <v>6269</v>
      </c>
    </row>
    <row r="4112">
      <c r="A4112" s="8">
        <v>1783149.0</v>
      </c>
      <c r="B4112" s="8" t="s">
        <v>6270</v>
      </c>
    </row>
    <row r="4113">
      <c r="A4113" s="8">
        <v>1713264.0</v>
      </c>
      <c r="B4113" s="8" t="s">
        <v>6271</v>
      </c>
    </row>
    <row r="4114">
      <c r="A4114" s="8">
        <v>1945432.0</v>
      </c>
      <c r="B4114" s="8" t="s">
        <v>6272</v>
      </c>
    </row>
    <row r="4115">
      <c r="A4115" s="8">
        <v>6569650.0</v>
      </c>
      <c r="B4115" s="8" t="s">
        <v>6273</v>
      </c>
    </row>
    <row r="4116">
      <c r="A4116" s="8">
        <v>6508073.0</v>
      </c>
      <c r="B4116" s="8" t="s">
        <v>6274</v>
      </c>
    </row>
    <row r="4117">
      <c r="A4117" s="8">
        <v>6429661.0</v>
      </c>
      <c r="B4117" s="8" t="s">
        <v>6275</v>
      </c>
    </row>
    <row r="4118">
      <c r="A4118" s="8">
        <v>6383220.0</v>
      </c>
      <c r="B4118" s="8" t="s">
        <v>6276</v>
      </c>
    </row>
    <row r="4119">
      <c r="A4119" s="8">
        <v>6432131.0</v>
      </c>
      <c r="B4119" s="8" t="s">
        <v>6277</v>
      </c>
    </row>
    <row r="4120">
      <c r="A4120" s="8">
        <v>637742.0</v>
      </c>
      <c r="B4120" s="8" t="s">
        <v>6278</v>
      </c>
    </row>
    <row r="4121">
      <c r="A4121" s="8">
        <v>6281460.0</v>
      </c>
      <c r="B4121" s="8" t="s">
        <v>6279</v>
      </c>
    </row>
    <row r="4122">
      <c r="A4122" s="8">
        <v>1896482.0</v>
      </c>
      <c r="B4122" s="8" t="s">
        <v>6280</v>
      </c>
    </row>
    <row r="4123">
      <c r="A4123" s="8">
        <v>6196560.0</v>
      </c>
      <c r="B4123" s="8" t="s">
        <v>6281</v>
      </c>
    </row>
    <row r="4124">
      <c r="A4124" s="8">
        <v>6200460.0</v>
      </c>
      <c r="B4124" s="8" t="s">
        <v>6282</v>
      </c>
    </row>
    <row r="4125">
      <c r="A4125" s="8">
        <v>1781464.0</v>
      </c>
      <c r="B4125" s="8" t="s">
        <v>6283</v>
      </c>
    </row>
    <row r="4126">
      <c r="A4126" s="8">
        <v>1852477.0</v>
      </c>
      <c r="B4126" s="8" t="s">
        <v>6284</v>
      </c>
    </row>
    <row r="4127">
      <c r="A4127" s="8">
        <v>1882252.0</v>
      </c>
      <c r="B4127" s="8" t="s">
        <v>6285</v>
      </c>
    </row>
    <row r="4128">
      <c r="A4128" s="8">
        <v>1889061.0</v>
      </c>
      <c r="B4128" s="8" t="s">
        <v>6286</v>
      </c>
    </row>
    <row r="4129">
      <c r="A4129" s="8">
        <v>657816.0</v>
      </c>
      <c r="B4129" s="8" t="s">
        <v>6287</v>
      </c>
    </row>
    <row r="4130">
      <c r="A4130" s="8">
        <v>6841180.0</v>
      </c>
      <c r="B4130" s="8" t="s">
        <v>4082</v>
      </c>
    </row>
    <row r="4131">
      <c r="A4131" s="8">
        <v>1769243.0</v>
      </c>
      <c r="B4131" s="8" t="s">
        <v>6288</v>
      </c>
    </row>
    <row r="4132">
      <c r="A4132" s="8">
        <v>6257933.0</v>
      </c>
      <c r="B4132" s="8" t="s">
        <v>6289</v>
      </c>
    </row>
    <row r="4133">
      <c r="A4133" s="8">
        <v>1734547.0</v>
      </c>
      <c r="B4133" s="8" t="s">
        <v>4024</v>
      </c>
    </row>
    <row r="4134">
      <c r="A4134" s="8">
        <v>1197037.0</v>
      </c>
      <c r="B4134" s="8" t="s">
        <v>6290</v>
      </c>
    </row>
    <row r="4135">
      <c r="A4135" s="8">
        <v>1419935.0</v>
      </c>
      <c r="B4135" s="8" t="s">
        <v>6291</v>
      </c>
    </row>
    <row r="4136">
      <c r="A4136" s="8">
        <v>6439276.0</v>
      </c>
      <c r="B4136" s="8" t="s">
        <v>6292</v>
      </c>
    </row>
    <row r="4137">
      <c r="A4137" s="8">
        <v>1796046.0</v>
      </c>
      <c r="B4137" s="8" t="s">
        <v>6293</v>
      </c>
    </row>
    <row r="4138">
      <c r="A4138" s="8">
        <v>6251960.0</v>
      </c>
      <c r="B4138" s="8" t="s">
        <v>6294</v>
      </c>
    </row>
    <row r="4139">
      <c r="A4139" s="8">
        <v>1891553.0</v>
      </c>
      <c r="B4139" s="8" t="s">
        <v>6295</v>
      </c>
    </row>
    <row r="4140">
      <c r="A4140" s="8">
        <v>1791117.0</v>
      </c>
      <c r="B4140" s="8" t="s">
        <v>6296</v>
      </c>
    </row>
    <row r="4141">
      <c r="A4141" s="8">
        <v>1163477.0</v>
      </c>
      <c r="B4141" s="8" t="s">
        <v>6297</v>
      </c>
    </row>
    <row r="4142">
      <c r="A4142" s="8">
        <v>1851713.0</v>
      </c>
      <c r="B4142" s="8" t="s">
        <v>6298</v>
      </c>
    </row>
    <row r="4143">
      <c r="A4143" s="8">
        <v>1890298.0</v>
      </c>
      <c r="B4143" s="8" t="s">
        <v>6299</v>
      </c>
    </row>
    <row r="4144">
      <c r="A4144" s="8">
        <v>1791222.0</v>
      </c>
      <c r="B4144" s="8" t="s">
        <v>6300</v>
      </c>
    </row>
    <row r="4145">
      <c r="A4145" s="8">
        <v>6076157.0</v>
      </c>
      <c r="B4145" s="8" t="s">
        <v>6301</v>
      </c>
    </row>
    <row r="4146">
      <c r="A4146" s="8">
        <v>6930204.0</v>
      </c>
      <c r="B4146" s="8" t="s">
        <v>6302</v>
      </c>
    </row>
    <row r="4147">
      <c r="A4147" s="8">
        <v>1890107.0</v>
      </c>
      <c r="B4147" s="8" t="s">
        <v>6303</v>
      </c>
    </row>
    <row r="4148">
      <c r="A4148" s="8">
        <v>6156843.0</v>
      </c>
      <c r="B4148" s="8" t="s">
        <v>6304</v>
      </c>
    </row>
    <row r="4149">
      <c r="A4149" s="8">
        <v>6232019.0</v>
      </c>
      <c r="B4149" s="8" t="s">
        <v>6305</v>
      </c>
    </row>
    <row r="4150">
      <c r="A4150" s="8">
        <v>6279627.0</v>
      </c>
      <c r="B4150" s="8" t="s">
        <v>6306</v>
      </c>
    </row>
    <row r="4151">
      <c r="A4151" s="8">
        <v>6273734.0</v>
      </c>
      <c r="B4151" s="8" t="s">
        <v>6307</v>
      </c>
    </row>
    <row r="4152">
      <c r="A4152" s="8">
        <v>6338925.0</v>
      </c>
      <c r="B4152" s="8" t="s">
        <v>6308</v>
      </c>
    </row>
    <row r="4153">
      <c r="A4153" s="8">
        <v>1576003.0</v>
      </c>
      <c r="B4153" s="8" t="s">
        <v>6309</v>
      </c>
    </row>
    <row r="4154">
      <c r="A4154" s="8">
        <v>1851489.0</v>
      </c>
      <c r="B4154" s="8" t="s">
        <v>6310</v>
      </c>
    </row>
    <row r="4155">
      <c r="A4155" s="8">
        <v>1855590.0</v>
      </c>
      <c r="B4155" s="8" t="s">
        <v>6311</v>
      </c>
    </row>
    <row r="4156">
      <c r="A4156" s="8">
        <v>1888285.0</v>
      </c>
      <c r="B4156" s="8" t="s">
        <v>6311</v>
      </c>
    </row>
    <row r="4157">
      <c r="A4157" s="8">
        <v>1773143.0</v>
      </c>
      <c r="B4157" s="8" t="s">
        <v>6312</v>
      </c>
    </row>
    <row r="4158">
      <c r="A4158" s="8">
        <v>6280013.0</v>
      </c>
      <c r="B4158" s="8" t="s">
        <v>6313</v>
      </c>
    </row>
    <row r="4159">
      <c r="A4159" s="8">
        <v>6252516.0</v>
      </c>
      <c r="B4159" s="8" t="s">
        <v>6314</v>
      </c>
    </row>
    <row r="4160">
      <c r="A4160" s="8">
        <v>1882368.0</v>
      </c>
      <c r="B4160" s="8" t="s">
        <v>6315</v>
      </c>
    </row>
    <row r="4161">
      <c r="A4161" s="8">
        <v>1890328.0</v>
      </c>
      <c r="B4161" s="8" t="s">
        <v>6316</v>
      </c>
    </row>
    <row r="4162">
      <c r="A4162" s="8">
        <v>1730797.0</v>
      </c>
      <c r="B4162" s="8" t="s">
        <v>6317</v>
      </c>
    </row>
    <row r="4163">
      <c r="A4163" s="8">
        <v>6136915.0</v>
      </c>
      <c r="B4163" s="8" t="s">
        <v>6318</v>
      </c>
    </row>
    <row r="4164">
      <c r="A4164" s="8">
        <v>6593551.0</v>
      </c>
      <c r="B4164" s="8" t="s">
        <v>6319</v>
      </c>
    </row>
    <row r="4165">
      <c r="A4165" s="8">
        <v>1803158.0</v>
      </c>
      <c r="B4165" s="8" t="s">
        <v>6320</v>
      </c>
    </row>
    <row r="4166">
      <c r="A4166" s="8">
        <v>6947581.0</v>
      </c>
      <c r="B4166" s="8" t="s">
        <v>6321</v>
      </c>
    </row>
    <row r="4167">
      <c r="A4167" s="8">
        <v>1944029.0</v>
      </c>
      <c r="B4167" s="8" t="s">
        <v>6322</v>
      </c>
    </row>
    <row r="4168">
      <c r="A4168" s="8">
        <v>1853678.0</v>
      </c>
      <c r="B4168" s="8" t="s">
        <v>6323</v>
      </c>
    </row>
    <row r="4169">
      <c r="A4169" s="8">
        <v>1637118.0</v>
      </c>
      <c r="B4169" s="8" t="s">
        <v>6324</v>
      </c>
    </row>
    <row r="4170">
      <c r="A4170" s="8">
        <v>6441564.0</v>
      </c>
      <c r="B4170" s="8" t="s">
        <v>6325</v>
      </c>
    </row>
    <row r="4171">
      <c r="A4171" s="8">
        <v>728071.0</v>
      </c>
      <c r="B4171" s="8" t="s">
        <v>6326</v>
      </c>
    </row>
    <row r="4172">
      <c r="A4172" s="8">
        <v>1311191.0</v>
      </c>
      <c r="B4172" s="8" t="s">
        <v>6327</v>
      </c>
    </row>
    <row r="4173">
      <c r="A4173" s="8">
        <v>1366971.0</v>
      </c>
      <c r="B4173" s="8" t="s">
        <v>6328</v>
      </c>
    </row>
    <row r="4174">
      <c r="A4174" s="8">
        <v>6656811.0</v>
      </c>
      <c r="B4174" s="8" t="s">
        <v>6329</v>
      </c>
    </row>
    <row r="4175">
      <c r="A4175" s="8">
        <v>6923526.0</v>
      </c>
      <c r="B4175" s="8" t="s">
        <v>6330</v>
      </c>
    </row>
    <row r="4176">
      <c r="A4176" s="8">
        <v>886599.0</v>
      </c>
      <c r="B4176" s="8" t="s">
        <v>6331</v>
      </c>
    </row>
    <row r="4177">
      <c r="A4177" s="8">
        <v>6189041.0</v>
      </c>
      <c r="B4177" s="8" t="s">
        <v>6332</v>
      </c>
    </row>
    <row r="4178">
      <c r="A4178" s="8">
        <v>1890719.0</v>
      </c>
      <c r="B4178" s="8" t="s">
        <v>6333</v>
      </c>
    </row>
    <row r="4179">
      <c r="A4179" s="8">
        <v>1453301.0</v>
      </c>
      <c r="B4179" s="8" t="s">
        <v>6334</v>
      </c>
    </row>
    <row r="4180">
      <c r="A4180" s="8">
        <v>1776487.0</v>
      </c>
      <c r="B4180" s="8" t="s">
        <v>6335</v>
      </c>
    </row>
    <row r="4181">
      <c r="A4181" s="8">
        <v>1576089.0</v>
      </c>
      <c r="B4181" s="8" t="s">
        <v>6336</v>
      </c>
    </row>
    <row r="4182">
      <c r="A4182" s="8">
        <v>1881621.0</v>
      </c>
      <c r="B4182" s="8" t="s">
        <v>6337</v>
      </c>
    </row>
    <row r="4183">
      <c r="A4183" s="8">
        <v>1946871.0</v>
      </c>
      <c r="B4183" s="8" t="s">
        <v>6338</v>
      </c>
    </row>
    <row r="4184">
      <c r="A4184" s="8">
        <v>1328514.0</v>
      </c>
      <c r="B4184" s="8" t="s">
        <v>6339</v>
      </c>
    </row>
    <row r="4185">
      <c r="A4185" s="8">
        <v>1856944.0</v>
      </c>
      <c r="B4185" s="8" t="s">
        <v>6340</v>
      </c>
    </row>
    <row r="4186">
      <c r="A4186" s="8">
        <v>1753649.0</v>
      </c>
      <c r="B4186" s="8" t="s">
        <v>6341</v>
      </c>
    </row>
    <row r="4187">
      <c r="A4187" s="8">
        <v>1798162.0</v>
      </c>
      <c r="B4187" s="8" t="s">
        <v>6342</v>
      </c>
    </row>
    <row r="4188">
      <c r="A4188" s="8">
        <v>1887483.0</v>
      </c>
      <c r="B4188" s="8" t="s">
        <v>6343</v>
      </c>
    </row>
    <row r="4189">
      <c r="A4189" s="8">
        <v>6282857.0</v>
      </c>
      <c r="B4189" s="8" t="s">
        <v>6344</v>
      </c>
    </row>
    <row r="4190">
      <c r="A4190" s="8">
        <v>1638297.0</v>
      </c>
      <c r="B4190" s="8" t="s">
        <v>6345</v>
      </c>
    </row>
    <row r="4191">
      <c r="A4191" s="8">
        <v>1757270.0</v>
      </c>
      <c r="B4191" s="8" t="s">
        <v>6346</v>
      </c>
    </row>
    <row r="4192">
      <c r="A4192" s="8">
        <v>1570081.0</v>
      </c>
      <c r="B4192" s="8" t="s">
        <v>6347</v>
      </c>
    </row>
    <row r="4193">
      <c r="A4193" s="8">
        <v>6732071.0</v>
      </c>
      <c r="B4193" s="8" t="s">
        <v>6348</v>
      </c>
    </row>
    <row r="4194">
      <c r="A4194" s="8">
        <v>1862669.0</v>
      </c>
      <c r="B4194" s="8" t="s">
        <v>6349</v>
      </c>
    </row>
    <row r="4195">
      <c r="A4195" s="8">
        <v>1886801.0</v>
      </c>
      <c r="B4195" s="8" t="s">
        <v>6349</v>
      </c>
    </row>
    <row r="4196">
      <c r="A4196" s="8">
        <v>1464493.0</v>
      </c>
      <c r="B4196" s="8" t="s">
        <v>6350</v>
      </c>
    </row>
    <row r="4197">
      <c r="A4197" s="8">
        <v>1755102.0</v>
      </c>
      <c r="B4197" s="8" t="s">
        <v>6351</v>
      </c>
    </row>
    <row r="4198">
      <c r="A4198" s="8">
        <v>1658191.0</v>
      </c>
      <c r="B4198" s="8" t="s">
        <v>6352</v>
      </c>
    </row>
    <row r="4199">
      <c r="A4199" s="8">
        <v>1726358.0</v>
      </c>
      <c r="B4199" s="8" t="s">
        <v>6353</v>
      </c>
    </row>
    <row r="4200">
      <c r="A4200" s="8">
        <v>1773500.0</v>
      </c>
      <c r="B4200" s="8" t="s">
        <v>6353</v>
      </c>
    </row>
    <row r="4201">
      <c r="A4201" s="8">
        <v>9061827.0</v>
      </c>
      <c r="B4201" s="8" t="s">
        <v>6354</v>
      </c>
    </row>
    <row r="4202">
      <c r="A4202" s="8">
        <v>6592945.0</v>
      </c>
      <c r="B4202" s="8" t="s">
        <v>6355</v>
      </c>
    </row>
    <row r="4203">
      <c r="A4203" s="8">
        <v>6210414.0</v>
      </c>
      <c r="B4203" s="8" t="s">
        <v>6356</v>
      </c>
    </row>
    <row r="4204">
      <c r="A4204" s="8">
        <v>6039782.0</v>
      </c>
      <c r="B4204" s="8" t="s">
        <v>6357</v>
      </c>
    </row>
    <row r="4205">
      <c r="A4205" s="8">
        <v>1851764.0</v>
      </c>
      <c r="B4205" s="8" t="s">
        <v>6358</v>
      </c>
    </row>
    <row r="4206">
      <c r="A4206" s="8">
        <v>1782312.0</v>
      </c>
      <c r="B4206" s="8" t="s">
        <v>6359</v>
      </c>
    </row>
    <row r="4207">
      <c r="A4207" s="8">
        <v>1776452.0</v>
      </c>
      <c r="B4207" s="8" t="s">
        <v>6360</v>
      </c>
    </row>
    <row r="4208">
      <c r="A4208" s="8">
        <v>1729519.0</v>
      </c>
      <c r="B4208" s="8" t="s">
        <v>6361</v>
      </c>
    </row>
    <row r="4209">
      <c r="A4209" s="8">
        <v>1435051.0</v>
      </c>
      <c r="B4209" s="8" t="s">
        <v>6362</v>
      </c>
    </row>
    <row r="4210">
      <c r="A4210" s="8">
        <v>1281291.0</v>
      </c>
      <c r="B4210" s="8" t="s">
        <v>6363</v>
      </c>
    </row>
    <row r="4211">
      <c r="A4211" s="8">
        <v>1945602.0</v>
      </c>
      <c r="B4211" s="8" t="s">
        <v>6364</v>
      </c>
    </row>
    <row r="4212">
      <c r="A4212" s="8">
        <v>6752497.0</v>
      </c>
      <c r="B4212" s="8" t="s">
        <v>6365</v>
      </c>
    </row>
    <row r="4213">
      <c r="A4213" s="8">
        <v>1775740.0</v>
      </c>
      <c r="B4213" s="8" t="s">
        <v>6366</v>
      </c>
    </row>
    <row r="4214">
      <c r="A4214" s="8">
        <v>1775642.0</v>
      </c>
      <c r="B4214" s="8" t="s">
        <v>6367</v>
      </c>
    </row>
    <row r="4215">
      <c r="A4215" s="8">
        <v>1723499.0</v>
      </c>
      <c r="B4215" s="8" t="s">
        <v>6368</v>
      </c>
    </row>
    <row r="4216">
      <c r="A4216" s="8">
        <v>6597815.0</v>
      </c>
      <c r="B4216" s="8" t="s">
        <v>6369</v>
      </c>
    </row>
    <row r="4217">
      <c r="A4217" s="8">
        <v>6242766.0</v>
      </c>
      <c r="B4217" s="8" t="s">
        <v>6370</v>
      </c>
    </row>
    <row r="4218">
      <c r="A4218" s="8">
        <v>1795465.0</v>
      </c>
      <c r="B4218" s="8" t="s">
        <v>6371</v>
      </c>
    </row>
    <row r="4219">
      <c r="A4219" s="8">
        <v>1854631.0</v>
      </c>
      <c r="B4219" s="8" t="s">
        <v>6372</v>
      </c>
    </row>
    <row r="4220">
      <c r="A4220" s="8">
        <v>1789775.0</v>
      </c>
      <c r="B4220" s="8" t="s">
        <v>6373</v>
      </c>
    </row>
    <row r="4221">
      <c r="A4221" s="8">
        <v>1784447.0</v>
      </c>
      <c r="B4221" s="8" t="s">
        <v>6374</v>
      </c>
    </row>
    <row r="4222">
      <c r="A4222" s="8">
        <v>1799126.0</v>
      </c>
      <c r="B4222" s="8" t="s">
        <v>6375</v>
      </c>
    </row>
    <row r="4223">
      <c r="A4223" s="8">
        <v>1455788.0</v>
      </c>
      <c r="B4223" s="8" t="s">
        <v>6376</v>
      </c>
    </row>
    <row r="4224">
      <c r="A4224" s="8">
        <v>1787241.0</v>
      </c>
      <c r="B4224" s="8" t="s">
        <v>6377</v>
      </c>
    </row>
    <row r="4225">
      <c r="A4225" s="8">
        <v>819549.0</v>
      </c>
      <c r="B4225" s="8" t="s">
        <v>6378</v>
      </c>
    </row>
    <row r="4226">
      <c r="A4226" s="8">
        <v>1878051.0</v>
      </c>
      <c r="B4226" s="8" t="s">
        <v>6379</v>
      </c>
    </row>
    <row r="4227">
      <c r="A4227" s="8">
        <v>1322362.0</v>
      </c>
      <c r="B4227" s="8" t="s">
        <v>6380</v>
      </c>
    </row>
    <row r="4228">
      <c r="A4228" s="8">
        <v>6355731.0</v>
      </c>
      <c r="B4228" s="8" t="s">
        <v>6381</v>
      </c>
    </row>
    <row r="4229">
      <c r="A4229" s="8">
        <v>1794892.0</v>
      </c>
      <c r="B4229" s="8" t="s">
        <v>6382</v>
      </c>
    </row>
    <row r="4230">
      <c r="A4230" s="8">
        <v>1793268.0</v>
      </c>
      <c r="B4230" s="8" t="s">
        <v>6383</v>
      </c>
    </row>
    <row r="4231">
      <c r="A4231" s="8">
        <v>6251625.0</v>
      </c>
      <c r="B4231" s="8" t="s">
        <v>6384</v>
      </c>
    </row>
    <row r="4232">
      <c r="A4232" s="8">
        <v>1913905.0</v>
      </c>
      <c r="B4232" s="8" t="s">
        <v>6385</v>
      </c>
    </row>
    <row r="4233">
      <c r="A4233" s="8">
        <v>1420437.0</v>
      </c>
      <c r="B4233" s="8" t="s">
        <v>6386</v>
      </c>
    </row>
    <row r="4234">
      <c r="A4234" s="8">
        <v>1596586.0</v>
      </c>
      <c r="B4234" s="8" t="s">
        <v>6387</v>
      </c>
    </row>
    <row r="4235">
      <c r="A4235" s="8">
        <v>1776509.0</v>
      </c>
      <c r="B4235" s="8" t="s">
        <v>6387</v>
      </c>
    </row>
    <row r="4236">
      <c r="A4236" s="8">
        <v>968072.0</v>
      </c>
      <c r="B4236" s="8" t="s">
        <v>6388</v>
      </c>
    </row>
    <row r="4237">
      <c r="A4237" s="8">
        <v>1866656.0</v>
      </c>
      <c r="B4237" s="8" t="s">
        <v>6389</v>
      </c>
    </row>
    <row r="4238">
      <c r="A4238" s="8">
        <v>1852434.0</v>
      </c>
      <c r="B4238" s="8" t="s">
        <v>6390</v>
      </c>
    </row>
    <row r="4239">
      <c r="A4239" s="8">
        <v>1760386.0</v>
      </c>
      <c r="B4239" s="8" t="s">
        <v>6391</v>
      </c>
    </row>
    <row r="4240">
      <c r="A4240" s="8">
        <v>1760912.0</v>
      </c>
      <c r="B4240" s="8" t="s">
        <v>6392</v>
      </c>
    </row>
    <row r="4241">
      <c r="A4241" s="8">
        <v>1778528.0</v>
      </c>
      <c r="B4241" s="8" t="s">
        <v>6393</v>
      </c>
    </row>
    <row r="4242">
      <c r="A4242" s="8">
        <v>1856456.0</v>
      </c>
      <c r="B4242" s="8" t="s">
        <v>6394</v>
      </c>
    </row>
    <row r="4243">
      <c r="A4243" s="8">
        <v>1796275.0</v>
      </c>
      <c r="B4243" s="8" t="s">
        <v>6395</v>
      </c>
    </row>
    <row r="4244">
      <c r="A4244" s="8">
        <v>6237061.0</v>
      </c>
      <c r="B4244" s="8" t="s">
        <v>6396</v>
      </c>
    </row>
    <row r="4245">
      <c r="A4245" s="8">
        <v>1895001.0</v>
      </c>
      <c r="B4245" s="8" t="s">
        <v>6397</v>
      </c>
    </row>
    <row r="4246">
      <c r="A4246" s="8">
        <v>1722671.0</v>
      </c>
      <c r="B4246" s="8" t="s">
        <v>6398</v>
      </c>
    </row>
    <row r="4247">
      <c r="A4247" s="8">
        <v>1791885.0</v>
      </c>
      <c r="B4247" s="8" t="s">
        <v>6399</v>
      </c>
    </row>
    <row r="4248">
      <c r="A4248" s="8">
        <v>1788671.0</v>
      </c>
      <c r="B4248" s="8" t="s">
        <v>6400</v>
      </c>
    </row>
    <row r="4249">
      <c r="A4249" s="8">
        <v>1848071.0</v>
      </c>
      <c r="B4249" s="8" t="s">
        <v>6401</v>
      </c>
    </row>
    <row r="4250">
      <c r="A4250" s="8">
        <v>1777815.0</v>
      </c>
      <c r="B4250" s="8" t="s">
        <v>6402</v>
      </c>
    </row>
    <row r="4251">
      <c r="A4251" s="8">
        <v>1761196.0</v>
      </c>
      <c r="B4251" s="8" t="s">
        <v>6403</v>
      </c>
    </row>
    <row r="4252">
      <c r="A4252" s="8">
        <v>1884905.0</v>
      </c>
      <c r="B4252" s="8" t="s">
        <v>6404</v>
      </c>
    </row>
    <row r="4253">
      <c r="A4253" s="8">
        <v>1877844.0</v>
      </c>
      <c r="B4253" s="8" t="s">
        <v>6405</v>
      </c>
    </row>
    <row r="4254">
      <c r="A4254" s="8">
        <v>6873286.0</v>
      </c>
      <c r="B4254" s="8" t="s">
        <v>6406</v>
      </c>
    </row>
    <row r="4255">
      <c r="A4255" s="8">
        <v>1414402.0</v>
      </c>
      <c r="B4255" s="8" t="s">
        <v>6407</v>
      </c>
    </row>
    <row r="4256">
      <c r="A4256" s="8">
        <v>6952941.0</v>
      </c>
      <c r="B4256" s="8" t="s">
        <v>6408</v>
      </c>
    </row>
    <row r="4257">
      <c r="A4257" s="8">
        <v>6012981.0</v>
      </c>
      <c r="B4257" s="8" t="s">
        <v>6409</v>
      </c>
    </row>
    <row r="4258">
      <c r="A4258" s="8">
        <v>1303163.0</v>
      </c>
      <c r="B4258" s="8" t="s">
        <v>6410</v>
      </c>
    </row>
    <row r="4259">
      <c r="A4259" s="8">
        <v>1795457.0</v>
      </c>
      <c r="B4259" s="8" t="s">
        <v>6411</v>
      </c>
    </row>
    <row r="4260">
      <c r="A4260" s="8">
        <v>1763369.0</v>
      </c>
      <c r="B4260" s="8" t="s">
        <v>6412</v>
      </c>
    </row>
    <row r="4261">
      <c r="A4261" s="8">
        <v>1851519.0</v>
      </c>
      <c r="B4261" s="8" t="s">
        <v>6413</v>
      </c>
    </row>
    <row r="4262">
      <c r="A4262" s="8">
        <v>6233775.0</v>
      </c>
      <c r="B4262" s="8" t="s">
        <v>6414</v>
      </c>
    </row>
    <row r="4263">
      <c r="A4263" s="8">
        <v>1587692.0</v>
      </c>
      <c r="B4263" s="8" t="s">
        <v>6415</v>
      </c>
    </row>
    <row r="4264">
      <c r="A4264" s="8">
        <v>1899813.0</v>
      </c>
      <c r="B4264" s="8" t="s">
        <v>6416</v>
      </c>
    </row>
    <row r="4265">
      <c r="A4265" s="8">
        <v>1795856.0</v>
      </c>
      <c r="B4265" s="8" t="s">
        <v>6417</v>
      </c>
    </row>
    <row r="4266">
      <c r="A4266" s="8">
        <v>1430602.0</v>
      </c>
      <c r="B4266" s="8" t="s">
        <v>6418</v>
      </c>
    </row>
    <row r="4267">
      <c r="A4267" s="8">
        <v>6894828.0</v>
      </c>
      <c r="B4267" s="8" t="s">
        <v>6419</v>
      </c>
    </row>
    <row r="4268">
      <c r="A4268" s="8">
        <v>1938835.0</v>
      </c>
      <c r="B4268" s="8" t="s">
        <v>6420</v>
      </c>
    </row>
    <row r="4269">
      <c r="A4269" s="8">
        <v>6973019.0</v>
      </c>
      <c r="B4269" s="8" t="s">
        <v>6421</v>
      </c>
    </row>
    <row r="4270">
      <c r="A4270" s="8">
        <v>6224890.0</v>
      </c>
      <c r="B4270" s="8" t="s">
        <v>6422</v>
      </c>
    </row>
    <row r="4271">
      <c r="A4271" s="8">
        <v>6249451.0</v>
      </c>
      <c r="B4271" s="8" t="s">
        <v>6423</v>
      </c>
    </row>
    <row r="4272">
      <c r="A4272" s="8">
        <v>6074677.0</v>
      </c>
      <c r="B4272" s="8" t="s">
        <v>6424</v>
      </c>
    </row>
    <row r="4273">
      <c r="A4273" s="8">
        <v>1884310.0</v>
      </c>
      <c r="B4273" s="8" t="s">
        <v>6425</v>
      </c>
    </row>
    <row r="4274">
      <c r="A4274" s="8">
        <v>926795.0</v>
      </c>
      <c r="B4274" s="8" t="s">
        <v>6426</v>
      </c>
    </row>
    <row r="4275">
      <c r="A4275" s="8">
        <v>1729675.0</v>
      </c>
      <c r="B4275" s="8" t="s">
        <v>6427</v>
      </c>
    </row>
    <row r="4276">
      <c r="A4276" s="8">
        <v>1598881.0</v>
      </c>
      <c r="B4276" s="8" t="s">
        <v>6428</v>
      </c>
    </row>
    <row r="4277">
      <c r="A4277" s="8">
        <v>861456.0</v>
      </c>
      <c r="B4277" s="8" t="s">
        <v>6429</v>
      </c>
    </row>
    <row r="4278">
      <c r="A4278" s="8">
        <v>6229140.0</v>
      </c>
      <c r="B4278" s="8" t="s">
        <v>6430</v>
      </c>
    </row>
    <row r="4279">
      <c r="A4279" s="8">
        <v>855413.0</v>
      </c>
      <c r="B4279" s="8" t="s">
        <v>6431</v>
      </c>
    </row>
    <row r="4280">
      <c r="A4280" s="8">
        <v>1378635.0</v>
      </c>
      <c r="B4280" s="8" t="s">
        <v>6432</v>
      </c>
    </row>
    <row r="4281">
      <c r="A4281" s="8">
        <v>1598350.0</v>
      </c>
      <c r="B4281" s="8" t="s">
        <v>6433</v>
      </c>
    </row>
    <row r="4282">
      <c r="A4282" s="8">
        <v>1911261.0</v>
      </c>
      <c r="B4282" s="8" t="s">
        <v>6434</v>
      </c>
    </row>
    <row r="4283">
      <c r="A4283" s="8">
        <v>1854429.0</v>
      </c>
      <c r="B4283" s="8" t="s">
        <v>6435</v>
      </c>
    </row>
    <row r="4284">
      <c r="A4284" s="8">
        <v>1858327.0</v>
      </c>
      <c r="B4284" s="8" t="s">
        <v>6436</v>
      </c>
    </row>
    <row r="4285">
      <c r="A4285" s="8">
        <v>6198651.0</v>
      </c>
      <c r="B4285" s="8" t="s">
        <v>6437</v>
      </c>
    </row>
    <row r="4286">
      <c r="A4286" s="8">
        <v>860794.0</v>
      </c>
      <c r="B4286" s="8" t="s">
        <v>6438</v>
      </c>
    </row>
    <row r="4287">
      <c r="A4287" s="8">
        <v>1729110.0</v>
      </c>
      <c r="B4287" s="8" t="s">
        <v>6439</v>
      </c>
    </row>
    <row r="4288">
      <c r="A4288" s="8">
        <v>629642.0</v>
      </c>
      <c r="B4288" s="8" t="s">
        <v>6440</v>
      </c>
    </row>
    <row r="4289">
      <c r="A4289" s="8">
        <v>6037437.0</v>
      </c>
      <c r="B4289" s="8" t="s">
        <v>6441</v>
      </c>
    </row>
    <row r="4290">
      <c r="A4290" s="8">
        <v>1800361.0</v>
      </c>
      <c r="B4290" s="8" t="s">
        <v>6442</v>
      </c>
    </row>
    <row r="4291">
      <c r="A4291" s="8">
        <v>1890247.0</v>
      </c>
      <c r="B4291" s="8" t="s">
        <v>6443</v>
      </c>
    </row>
    <row r="4292">
      <c r="A4292" s="8">
        <v>6165834.0</v>
      </c>
      <c r="B4292" s="8" t="s">
        <v>6444</v>
      </c>
    </row>
    <row r="4293">
      <c r="A4293" s="8">
        <v>1270800.0</v>
      </c>
      <c r="B4293" s="8" t="s">
        <v>6445</v>
      </c>
    </row>
    <row r="4294">
      <c r="A4294" s="8">
        <v>1788892.0</v>
      </c>
      <c r="B4294" s="8" t="s">
        <v>6446</v>
      </c>
    </row>
    <row r="4295">
      <c r="A4295" s="8">
        <v>1797719.0</v>
      </c>
      <c r="B4295" s="8" t="s">
        <v>6447</v>
      </c>
    </row>
    <row r="4296">
      <c r="A4296" s="8">
        <v>6591345.0</v>
      </c>
      <c r="B4296" s="8" t="s">
        <v>6448</v>
      </c>
    </row>
    <row r="4297">
      <c r="A4297" s="8">
        <v>1891316.0</v>
      </c>
      <c r="B4297" s="8" t="s">
        <v>6449</v>
      </c>
    </row>
    <row r="4298">
      <c r="A4298" s="8">
        <v>1771671.0</v>
      </c>
      <c r="B4298" s="8" t="s">
        <v>6450</v>
      </c>
    </row>
    <row r="4299">
      <c r="A4299" s="8">
        <v>1598261.0</v>
      </c>
      <c r="B4299" s="8" t="s">
        <v>6451</v>
      </c>
    </row>
    <row r="4300">
      <c r="A4300" s="8">
        <v>6265286.0</v>
      </c>
      <c r="B4300" s="8" t="s">
        <v>6452</v>
      </c>
    </row>
    <row r="4301">
      <c r="A4301" s="8">
        <v>1570609.0</v>
      </c>
      <c r="B4301" s="8" t="s">
        <v>6453</v>
      </c>
    </row>
    <row r="4302">
      <c r="A4302" s="8">
        <v>1724991.0</v>
      </c>
      <c r="B4302" s="8" t="s">
        <v>6454</v>
      </c>
    </row>
    <row r="4303">
      <c r="A4303" s="8">
        <v>1731866.0</v>
      </c>
      <c r="B4303" s="8" t="s">
        <v>6455</v>
      </c>
    </row>
    <row r="4304">
      <c r="A4304" s="8">
        <v>6584071.0</v>
      </c>
      <c r="B4304" s="8" t="s">
        <v>6456</v>
      </c>
    </row>
    <row r="4305">
      <c r="A4305" s="8">
        <v>1430441.0</v>
      </c>
      <c r="B4305" s="8" t="s">
        <v>6457</v>
      </c>
    </row>
    <row r="4306">
      <c r="A4306" s="8">
        <v>1660659.0</v>
      </c>
      <c r="B4306" s="8" t="s">
        <v>6458</v>
      </c>
    </row>
    <row r="4307">
      <c r="A4307" s="8">
        <v>1942603.0</v>
      </c>
      <c r="B4307" s="8" t="s">
        <v>4123</v>
      </c>
    </row>
    <row r="4308">
      <c r="A4308" s="8">
        <v>1439073.0</v>
      </c>
      <c r="B4308" s="8" t="s">
        <v>6459</v>
      </c>
    </row>
    <row r="4309">
      <c r="A4309" s="8">
        <v>1777548.0</v>
      </c>
      <c r="B4309" s="8" t="s">
        <v>6460</v>
      </c>
    </row>
    <row r="4310">
      <c r="A4310" s="8">
        <v>1860691.0</v>
      </c>
      <c r="B4310" s="8" t="s">
        <v>6461</v>
      </c>
    </row>
    <row r="4311">
      <c r="A4311" s="8">
        <v>6151990.0</v>
      </c>
      <c r="B4311" s="8" t="s">
        <v>6462</v>
      </c>
    </row>
    <row r="4312">
      <c r="A4312" s="8">
        <v>874787.0</v>
      </c>
      <c r="B4312" s="8" t="s">
        <v>6463</v>
      </c>
    </row>
    <row r="4313">
      <c r="A4313" s="8">
        <v>1764004.0</v>
      </c>
      <c r="B4313" s="8" t="s">
        <v>5582</v>
      </c>
    </row>
    <row r="4314">
      <c r="A4314" s="8">
        <v>1438531.0</v>
      </c>
      <c r="B4314" s="8" t="s">
        <v>6464</v>
      </c>
    </row>
    <row r="4315">
      <c r="A4315" s="8">
        <v>1754637.0</v>
      </c>
      <c r="B4315" s="8" t="s">
        <v>6465</v>
      </c>
    </row>
    <row r="4316">
      <c r="A4316" s="8">
        <v>6144489.0</v>
      </c>
      <c r="B4316" s="8" t="s">
        <v>6466</v>
      </c>
    </row>
    <row r="4317">
      <c r="A4317" s="8">
        <v>1300938.0</v>
      </c>
      <c r="B4317" s="8" t="s">
        <v>6467</v>
      </c>
    </row>
    <row r="4318">
      <c r="A4318" s="8">
        <v>1739158.0</v>
      </c>
      <c r="B4318" s="8" t="s">
        <v>6468</v>
      </c>
    </row>
    <row r="4319">
      <c r="A4319" s="8">
        <v>1597221.0</v>
      </c>
      <c r="B4319" s="8" t="s">
        <v>6469</v>
      </c>
    </row>
    <row r="4320">
      <c r="A4320" s="8">
        <v>1288202.0</v>
      </c>
      <c r="B4320" s="8" t="s">
        <v>6470</v>
      </c>
    </row>
    <row r="4321">
      <c r="A4321" s="8">
        <v>1850211.0</v>
      </c>
      <c r="B4321" s="8" t="s">
        <v>5257</v>
      </c>
    </row>
    <row r="4322">
      <c r="A4322" s="8">
        <v>1360400.0</v>
      </c>
      <c r="B4322" s="8" t="s">
        <v>6471</v>
      </c>
    </row>
    <row r="4323">
      <c r="A4323" s="8">
        <v>6273343.0</v>
      </c>
      <c r="B4323" s="8" t="s">
        <v>6472</v>
      </c>
    </row>
    <row r="4324">
      <c r="A4324" s="8">
        <v>1833057.0</v>
      </c>
      <c r="B4324" s="8" t="s">
        <v>6473</v>
      </c>
    </row>
    <row r="4325">
      <c r="A4325" s="8">
        <v>1722506.0</v>
      </c>
      <c r="B4325" s="8" t="s">
        <v>6474</v>
      </c>
    </row>
    <row r="4326">
      <c r="A4326" s="8">
        <v>1770080.0</v>
      </c>
      <c r="B4326" s="8" t="s">
        <v>6474</v>
      </c>
    </row>
    <row r="4327">
      <c r="A4327" s="8">
        <v>1596390.0</v>
      </c>
      <c r="B4327" s="8" t="s">
        <v>6475</v>
      </c>
    </row>
    <row r="4328">
      <c r="A4328" s="8">
        <v>1752219.0</v>
      </c>
      <c r="B4328" s="8" t="s">
        <v>6476</v>
      </c>
    </row>
    <row r="4329">
      <c r="A4329" s="8">
        <v>1302035.0</v>
      </c>
      <c r="B4329" s="8" t="s">
        <v>6477</v>
      </c>
    </row>
    <row r="4330">
      <c r="A4330" s="8">
        <v>1182668.0</v>
      </c>
      <c r="B4330" s="8" t="s">
        <v>6478</v>
      </c>
    </row>
    <row r="4331">
      <c r="A4331" s="8">
        <v>1730045.0</v>
      </c>
      <c r="B4331" s="8" t="s">
        <v>4876</v>
      </c>
    </row>
    <row r="4332">
      <c r="A4332" s="8">
        <v>1833146.0</v>
      </c>
      <c r="B4332" s="8" t="s">
        <v>6479</v>
      </c>
    </row>
    <row r="4333">
      <c r="A4333" s="8">
        <v>1786407.0</v>
      </c>
      <c r="B4333" s="8" t="s">
        <v>5325</v>
      </c>
    </row>
    <row r="4334">
      <c r="A4334" s="8">
        <v>1764098.0</v>
      </c>
      <c r="B4334" s="8" t="s">
        <v>6480</v>
      </c>
    </row>
    <row r="4335">
      <c r="A4335" s="8">
        <v>1728393.0</v>
      </c>
      <c r="B4335" s="8" t="s">
        <v>6481</v>
      </c>
    </row>
    <row r="4336">
      <c r="A4336" s="8">
        <v>1850121.0</v>
      </c>
      <c r="B4336" s="8" t="s">
        <v>6482</v>
      </c>
    </row>
    <row r="4337">
      <c r="A4337" s="8">
        <v>1728261.0</v>
      </c>
      <c r="B4337" s="8" t="s">
        <v>6483</v>
      </c>
    </row>
    <row r="4338">
      <c r="A4338" s="8">
        <v>1782983.0</v>
      </c>
      <c r="B4338" s="8" t="s">
        <v>6484</v>
      </c>
    </row>
    <row r="4339">
      <c r="A4339" s="8">
        <v>729191.0</v>
      </c>
      <c r="B4339" s="8" t="s">
        <v>6485</v>
      </c>
    </row>
    <row r="4340">
      <c r="A4340" s="8">
        <v>1738984.0</v>
      </c>
      <c r="B4340" s="8" t="s">
        <v>6486</v>
      </c>
    </row>
    <row r="4341">
      <c r="A4341" s="8">
        <v>1570731.0</v>
      </c>
      <c r="B4341" s="8" t="s">
        <v>5272</v>
      </c>
    </row>
    <row r="4342">
      <c r="A4342" s="8">
        <v>1723618.0</v>
      </c>
      <c r="B4342" s="8" t="s">
        <v>6487</v>
      </c>
    </row>
    <row r="4343">
      <c r="A4343" s="8">
        <v>1793179.0</v>
      </c>
      <c r="B4343" s="8" t="s">
        <v>5605</v>
      </c>
    </row>
    <row r="4344">
      <c r="A4344" s="8">
        <v>1574361.0</v>
      </c>
      <c r="B4344" s="8" t="s">
        <v>6488</v>
      </c>
    </row>
    <row r="4345">
      <c r="A4345" s="8">
        <v>1904922.0</v>
      </c>
      <c r="B4345" s="8" t="s">
        <v>6394</v>
      </c>
    </row>
    <row r="4346">
      <c r="A4346" s="8">
        <v>6663249.0</v>
      </c>
      <c r="B4346" s="8" t="s">
        <v>6489</v>
      </c>
    </row>
    <row r="4347">
      <c r="A4347" s="8">
        <v>6156819.0</v>
      </c>
      <c r="B4347" s="8" t="s">
        <v>6490</v>
      </c>
    </row>
    <row r="4348">
      <c r="A4348" s="8">
        <v>1903128.0</v>
      </c>
      <c r="B4348" s="8" t="s">
        <v>6491</v>
      </c>
    </row>
    <row r="4349">
      <c r="A4349" s="8">
        <v>6204341.0</v>
      </c>
      <c r="B4349" s="8" t="s">
        <v>6492</v>
      </c>
    </row>
    <row r="4350">
      <c r="A4350" s="8">
        <v>1795597.0</v>
      </c>
      <c r="B4350" s="8" t="s">
        <v>6493</v>
      </c>
    </row>
    <row r="4351">
      <c r="A4351" s="8">
        <v>1894510.0</v>
      </c>
      <c r="B4351" s="8" t="s">
        <v>6494</v>
      </c>
    </row>
    <row r="4352">
      <c r="A4352" s="8">
        <v>1758462.0</v>
      </c>
      <c r="B4352" s="8" t="s">
        <v>6495</v>
      </c>
    </row>
    <row r="4353">
      <c r="A4353" s="8">
        <v>1882384.0</v>
      </c>
      <c r="B4353" s="8" t="s">
        <v>6496</v>
      </c>
    </row>
    <row r="4354">
      <c r="A4354" s="8">
        <v>1795538.0</v>
      </c>
      <c r="B4354" s="8" t="s">
        <v>4740</v>
      </c>
    </row>
    <row r="4355">
      <c r="A4355" s="8">
        <v>1877852.0</v>
      </c>
      <c r="B4355" s="8" t="s">
        <v>6497</v>
      </c>
    </row>
    <row r="4356">
      <c r="A4356" s="8">
        <v>1418581.0</v>
      </c>
      <c r="B4356" s="8" t="s">
        <v>6498</v>
      </c>
    </row>
    <row r="4357">
      <c r="A4357" s="8">
        <v>1857177.0</v>
      </c>
      <c r="B4357" s="8" t="s">
        <v>6053</v>
      </c>
    </row>
    <row r="4358">
      <c r="A4358" s="8">
        <v>1950118.0</v>
      </c>
      <c r="B4358" s="8" t="s">
        <v>6499</v>
      </c>
    </row>
    <row r="4359">
      <c r="A4359" s="8">
        <v>1771647.0</v>
      </c>
      <c r="B4359" s="8" t="s">
        <v>6500</v>
      </c>
    </row>
    <row r="4360">
      <c r="A4360" s="8">
        <v>1910221.0</v>
      </c>
      <c r="B4360" s="8" t="s">
        <v>6501</v>
      </c>
    </row>
    <row r="4361">
      <c r="A4361" s="8">
        <v>1637592.0</v>
      </c>
      <c r="B4361" s="8" t="s">
        <v>6502</v>
      </c>
    </row>
    <row r="4362">
      <c r="A4362" s="8">
        <v>1905741.0</v>
      </c>
      <c r="B4362" s="8" t="s">
        <v>6503</v>
      </c>
    </row>
    <row r="4363">
      <c r="A4363" s="8">
        <v>6549594.0</v>
      </c>
      <c r="B4363" s="8" t="s">
        <v>6504</v>
      </c>
    </row>
    <row r="4364">
      <c r="A4364" s="8">
        <v>1938959.0</v>
      </c>
      <c r="B4364" s="8" t="s">
        <v>6505</v>
      </c>
    </row>
    <row r="4365">
      <c r="A4365" s="8">
        <v>6872239.0</v>
      </c>
      <c r="B4365" s="8" t="s">
        <v>6506</v>
      </c>
    </row>
    <row r="4366">
      <c r="A4366" s="8">
        <v>850705.0</v>
      </c>
      <c r="B4366" s="8" t="s">
        <v>6507</v>
      </c>
    </row>
    <row r="4367">
      <c r="A4367" s="8">
        <v>6763677.0</v>
      </c>
      <c r="B4367" s="8" t="s">
        <v>6508</v>
      </c>
    </row>
    <row r="4368">
      <c r="A4368" s="8">
        <v>728390.0</v>
      </c>
      <c r="B4368" s="8" t="s">
        <v>6509</v>
      </c>
    </row>
    <row r="4369">
      <c r="A4369" s="8">
        <v>6254420.0</v>
      </c>
      <c r="B4369" s="8" t="s">
        <v>6510</v>
      </c>
    </row>
    <row r="4370">
      <c r="A4370" s="8">
        <v>1729004.0</v>
      </c>
      <c r="B4370" s="8" t="s">
        <v>6511</v>
      </c>
    </row>
    <row r="4371">
      <c r="A4371" s="8">
        <v>1961004.0</v>
      </c>
      <c r="B4371" s="8" t="s">
        <v>6512</v>
      </c>
    </row>
    <row r="4372">
      <c r="A4372" s="8">
        <v>1783572.0</v>
      </c>
      <c r="B4372" s="8" t="s">
        <v>6513</v>
      </c>
    </row>
    <row r="4373">
      <c r="A4373" s="8">
        <v>1886967.0</v>
      </c>
      <c r="B4373" s="8" t="s">
        <v>6514</v>
      </c>
    </row>
    <row r="4374">
      <c r="A4374" s="8">
        <v>6769314.0</v>
      </c>
      <c r="B4374" s="8" t="s">
        <v>6515</v>
      </c>
    </row>
    <row r="4375">
      <c r="A4375" s="8">
        <v>963372.0</v>
      </c>
      <c r="B4375" s="8" t="s">
        <v>6516</v>
      </c>
    </row>
    <row r="4376">
      <c r="A4376" s="8">
        <v>1903705.0</v>
      </c>
      <c r="B4376" s="8" t="s">
        <v>6517</v>
      </c>
    </row>
    <row r="4377">
      <c r="A4377" s="8">
        <v>6242898.0</v>
      </c>
      <c r="B4377" s="8" t="s">
        <v>6518</v>
      </c>
    </row>
    <row r="4378">
      <c r="A4378" s="8">
        <v>6171281.0</v>
      </c>
      <c r="B4378" s="8" t="s">
        <v>6519</v>
      </c>
    </row>
    <row r="4379">
      <c r="A4379" s="8">
        <v>860166.0</v>
      </c>
      <c r="B4379" s="8" t="s">
        <v>6520</v>
      </c>
    </row>
    <row r="4380">
      <c r="A4380" s="8">
        <v>6415865.0</v>
      </c>
      <c r="B4380" s="8" t="s">
        <v>6521</v>
      </c>
    </row>
    <row r="4381">
      <c r="A4381" s="8">
        <v>6157114.0</v>
      </c>
      <c r="B4381" s="8" t="s">
        <v>6522</v>
      </c>
    </row>
    <row r="4382">
      <c r="A4382" s="8">
        <v>1926322.0</v>
      </c>
      <c r="B4382" s="8" t="s">
        <v>6523</v>
      </c>
    </row>
    <row r="4383">
      <c r="A4383" s="8">
        <v>6321534.0</v>
      </c>
      <c r="B4383" s="8" t="s">
        <v>6524</v>
      </c>
    </row>
    <row r="4384">
      <c r="A4384" s="8">
        <v>6209459.0</v>
      </c>
      <c r="B4384" s="8" t="s">
        <v>6525</v>
      </c>
    </row>
    <row r="4385">
      <c r="A4385" s="8">
        <v>1888188.0</v>
      </c>
      <c r="B4385" s="8" t="s">
        <v>6526</v>
      </c>
    </row>
    <row r="4386">
      <c r="A4386" s="8">
        <v>6728201.0</v>
      </c>
      <c r="B4386" s="8" t="s">
        <v>6527</v>
      </c>
    </row>
    <row r="4387">
      <c r="A4387" s="8">
        <v>874655.0</v>
      </c>
      <c r="B4387" s="8" t="s">
        <v>6528</v>
      </c>
    </row>
    <row r="4388">
      <c r="A4388" s="8">
        <v>6889794.0</v>
      </c>
      <c r="B4388" s="8" t="s">
        <v>6529</v>
      </c>
    </row>
    <row r="4389">
      <c r="A4389" s="8">
        <v>1775341.0</v>
      </c>
      <c r="B4389" s="8" t="s">
        <v>6530</v>
      </c>
    </row>
    <row r="4390">
      <c r="A4390" s="8">
        <v>1854976.0</v>
      </c>
      <c r="B4390" s="8" t="s">
        <v>6531</v>
      </c>
    </row>
    <row r="4391">
      <c r="A4391" s="8">
        <v>1975285.0</v>
      </c>
      <c r="B4391" s="8" t="s">
        <v>6532</v>
      </c>
    </row>
    <row r="4392">
      <c r="A4392" s="8">
        <v>1127110.0</v>
      </c>
      <c r="B4392" s="8" t="s">
        <v>6533</v>
      </c>
    </row>
    <row r="4393">
      <c r="A4393" s="8">
        <v>6599931.0</v>
      </c>
      <c r="B4393" s="8" t="s">
        <v>6534</v>
      </c>
    </row>
    <row r="4394">
      <c r="A4394" s="8">
        <v>855588.0</v>
      </c>
      <c r="B4394" s="8" t="s">
        <v>6535</v>
      </c>
    </row>
    <row r="4395">
      <c r="A4395" s="8">
        <v>1097164.0</v>
      </c>
      <c r="B4395" s="8" t="s">
        <v>6536</v>
      </c>
    </row>
    <row r="4396">
      <c r="A4396" s="8">
        <v>1730509.0</v>
      </c>
      <c r="B4396" s="8" t="s">
        <v>6537</v>
      </c>
    </row>
    <row r="4397">
      <c r="A4397" s="8">
        <v>1415506.0</v>
      </c>
      <c r="B4397" s="8" t="s">
        <v>6538</v>
      </c>
    </row>
    <row r="4398">
      <c r="A4398" s="8">
        <v>1926039.0</v>
      </c>
      <c r="B4398" s="8" t="s">
        <v>6539</v>
      </c>
    </row>
    <row r="4399">
      <c r="A4399" s="8">
        <v>9301909.0</v>
      </c>
      <c r="B4399" s="8" t="s">
        <v>6540</v>
      </c>
    </row>
    <row r="4400">
      <c r="A4400" s="8">
        <v>6388469.0</v>
      </c>
      <c r="B4400" s="8" t="s">
        <v>6541</v>
      </c>
    </row>
    <row r="4401">
      <c r="A4401" s="8">
        <v>6438393.0</v>
      </c>
      <c r="B4401" s="8" t="s">
        <v>6542</v>
      </c>
    </row>
    <row r="4402">
      <c r="A4402" s="8">
        <v>1308599.0</v>
      </c>
      <c r="B4402" s="8" t="s">
        <v>6543</v>
      </c>
    </row>
    <row r="4403">
      <c r="A4403" s="8">
        <v>1638661.0</v>
      </c>
      <c r="B4403" s="8" t="s">
        <v>6544</v>
      </c>
    </row>
    <row r="4404">
      <c r="A4404" s="8">
        <v>1287150.0</v>
      </c>
      <c r="B4404" s="8" t="s">
        <v>6545</v>
      </c>
    </row>
    <row r="4405">
      <c r="A4405" s="8">
        <v>1173359.0</v>
      </c>
      <c r="B4405" s="8" t="s">
        <v>6546</v>
      </c>
    </row>
    <row r="4406">
      <c r="A4406" s="8">
        <v>1413333.0</v>
      </c>
      <c r="B4406" s="8" t="s">
        <v>6547</v>
      </c>
    </row>
    <row r="4407">
      <c r="A4407" s="8">
        <v>1638327.0</v>
      </c>
      <c r="B4407" s="8" t="s">
        <v>6548</v>
      </c>
    </row>
    <row r="4408">
      <c r="A4408" s="8">
        <v>6134262.0</v>
      </c>
      <c r="B4408" s="8" t="s">
        <v>6549</v>
      </c>
    </row>
    <row r="4409">
      <c r="A4409" s="8">
        <v>1294504.0</v>
      </c>
      <c r="B4409" s="8" t="s">
        <v>6550</v>
      </c>
    </row>
    <row r="4410">
      <c r="A4410" s="8">
        <v>1857037.0</v>
      </c>
      <c r="B4410" s="8" t="s">
        <v>6551</v>
      </c>
    </row>
    <row r="4411">
      <c r="A4411" s="8">
        <v>1763725.0</v>
      </c>
      <c r="B4411" s="8" t="s">
        <v>6552</v>
      </c>
    </row>
    <row r="4412">
      <c r="A4412" s="8">
        <v>1769383.0</v>
      </c>
      <c r="B4412" s="8" t="s">
        <v>6553</v>
      </c>
    </row>
    <row r="4413">
      <c r="A4413" s="8">
        <v>1328841.0</v>
      </c>
      <c r="B4413" s="8" t="s">
        <v>6554</v>
      </c>
    </row>
    <row r="4414">
      <c r="A4414" s="8">
        <v>1307941.0</v>
      </c>
      <c r="B4414" s="8" t="s">
        <v>6555</v>
      </c>
    </row>
    <row r="4415">
      <c r="A4415" s="8">
        <v>6964648.0</v>
      </c>
      <c r="B4415" s="8" t="s">
        <v>6556</v>
      </c>
    </row>
    <row r="4416">
      <c r="A4416" s="8">
        <v>1378180.0</v>
      </c>
      <c r="B4416" s="8" t="s">
        <v>6557</v>
      </c>
    </row>
    <row r="4417">
      <c r="A4417" s="8">
        <v>1739646.0</v>
      </c>
      <c r="B4417" s="8" t="s">
        <v>6558</v>
      </c>
    </row>
    <row r="4418">
      <c r="A4418" s="8">
        <v>1186884.0</v>
      </c>
      <c r="B4418" s="8" t="s">
        <v>6559</v>
      </c>
    </row>
    <row r="4419">
      <c r="A4419" s="8">
        <v>1793748.0</v>
      </c>
      <c r="B4419" s="8" t="s">
        <v>6560</v>
      </c>
    </row>
    <row r="4420">
      <c r="A4420" s="8">
        <v>6209661.0</v>
      </c>
      <c r="B4420" s="8" t="s">
        <v>6561</v>
      </c>
    </row>
    <row r="4421">
      <c r="A4421" s="8">
        <v>6266461.0</v>
      </c>
      <c r="B4421" s="8" t="s">
        <v>6562</v>
      </c>
    </row>
    <row r="4422">
      <c r="A4422" s="8">
        <v>1695975.0</v>
      </c>
      <c r="B4422" s="8" t="s">
        <v>6563</v>
      </c>
    </row>
    <row r="4423">
      <c r="A4423" s="8">
        <v>1887149.0</v>
      </c>
      <c r="B4423" s="8" t="s">
        <v>6564</v>
      </c>
    </row>
    <row r="4424">
      <c r="A4424" s="8">
        <v>1912542.0</v>
      </c>
      <c r="B4424" s="8" t="s">
        <v>6565</v>
      </c>
    </row>
    <row r="4425">
      <c r="A4425" s="8">
        <v>1376799.0</v>
      </c>
      <c r="B4425" s="8" t="s">
        <v>6566</v>
      </c>
    </row>
    <row r="4426">
      <c r="A4426" s="8">
        <v>1853210.0</v>
      </c>
      <c r="B4426" s="8" t="s">
        <v>6567</v>
      </c>
    </row>
    <row r="4427">
      <c r="A4427" s="8">
        <v>1751417.0</v>
      </c>
      <c r="B4427" s="8" t="s">
        <v>6568</v>
      </c>
    </row>
    <row r="4428">
      <c r="A4428" s="8">
        <v>6153691.0</v>
      </c>
      <c r="B4428" s="8" t="s">
        <v>6569</v>
      </c>
    </row>
    <row r="4429">
      <c r="A4429" s="8">
        <v>1938274.0</v>
      </c>
      <c r="B4429" s="8" t="s">
        <v>6570</v>
      </c>
    </row>
    <row r="4430">
      <c r="A4430" s="8">
        <v>1850768.0</v>
      </c>
      <c r="B4430" s="8" t="s">
        <v>6571</v>
      </c>
    </row>
    <row r="4431">
      <c r="A4431" s="8">
        <v>1855310.0</v>
      </c>
      <c r="B4431" s="8" t="s">
        <v>6572</v>
      </c>
    </row>
    <row r="4432">
      <c r="A4432" s="8">
        <v>6760821.0</v>
      </c>
      <c r="B4432" s="8" t="s">
        <v>6573</v>
      </c>
    </row>
    <row r="4433">
      <c r="A4433" s="8">
        <v>6127568.0</v>
      </c>
      <c r="B4433" s="8" t="s">
        <v>6574</v>
      </c>
    </row>
    <row r="4434">
      <c r="A4434" s="8">
        <v>1588095.0</v>
      </c>
      <c r="B4434" s="8" t="s">
        <v>6575</v>
      </c>
    </row>
    <row r="4435">
      <c r="A4435" s="8">
        <v>1767411.0</v>
      </c>
      <c r="B4435" s="8" t="s">
        <v>6575</v>
      </c>
    </row>
    <row r="4436">
      <c r="A4436" s="8">
        <v>1724932.0</v>
      </c>
      <c r="B4436" s="8" t="s">
        <v>6049</v>
      </c>
    </row>
    <row r="4437">
      <c r="A4437" s="8">
        <v>6234577.0</v>
      </c>
      <c r="B4437" s="8" t="s">
        <v>6576</v>
      </c>
    </row>
    <row r="4438">
      <c r="A4438" s="8">
        <v>1855204.0</v>
      </c>
      <c r="B4438" s="8" t="s">
        <v>6577</v>
      </c>
    </row>
    <row r="4439">
      <c r="A4439" s="8">
        <v>6424201.0</v>
      </c>
      <c r="B4439" s="8" t="s">
        <v>6578</v>
      </c>
    </row>
    <row r="4440">
      <c r="A4440" s="8">
        <v>1780824.0</v>
      </c>
      <c r="B4440" s="8" t="s">
        <v>6579</v>
      </c>
    </row>
    <row r="4441">
      <c r="A4441" s="8">
        <v>1787004.0</v>
      </c>
      <c r="B4441" s="8" t="s">
        <v>6580</v>
      </c>
    </row>
    <row r="4442">
      <c r="A4442" s="8">
        <v>1783475.0</v>
      </c>
      <c r="B4442" s="8" t="s">
        <v>5016</v>
      </c>
    </row>
    <row r="4443">
      <c r="A4443" s="8">
        <v>1596080.0</v>
      </c>
      <c r="B4443" s="8" t="s">
        <v>5767</v>
      </c>
    </row>
    <row r="4444">
      <c r="A4444" s="8">
        <v>6254250.0</v>
      </c>
      <c r="B4444" s="8" t="s">
        <v>6581</v>
      </c>
    </row>
    <row r="4445">
      <c r="A4445" s="8">
        <v>1453441.0</v>
      </c>
      <c r="B4445" s="8" t="s">
        <v>6582</v>
      </c>
    </row>
    <row r="4446">
      <c r="A4446" s="8">
        <v>6248837.0</v>
      </c>
      <c r="B4446" s="8" t="s">
        <v>6583</v>
      </c>
    </row>
    <row r="4447">
      <c r="A4447" s="8">
        <v>1883691.0</v>
      </c>
      <c r="B4447" s="8" t="s">
        <v>6584</v>
      </c>
    </row>
    <row r="4448">
      <c r="A4448" s="8">
        <v>772925.0</v>
      </c>
      <c r="B4448" s="8" t="s">
        <v>6585</v>
      </c>
    </row>
    <row r="4449">
      <c r="A4449" s="8">
        <v>1302418.0</v>
      </c>
      <c r="B4449" s="8" t="s">
        <v>6586</v>
      </c>
    </row>
    <row r="4450">
      <c r="A4450" s="8">
        <v>6131671.0</v>
      </c>
      <c r="B4450" s="8" t="s">
        <v>6587</v>
      </c>
    </row>
    <row r="4451">
      <c r="A4451" s="8">
        <v>1339117.0</v>
      </c>
      <c r="B4451" s="8" t="s">
        <v>6588</v>
      </c>
    </row>
    <row r="4452">
      <c r="A4452" s="8">
        <v>753041.0</v>
      </c>
      <c r="B4452" s="8" t="s">
        <v>6589</v>
      </c>
    </row>
    <row r="4453">
      <c r="A4453" s="8">
        <v>1297139.0</v>
      </c>
      <c r="B4453" s="8" t="s">
        <v>6590</v>
      </c>
    </row>
    <row r="4454">
      <c r="A4454" s="8">
        <v>6419704.0</v>
      </c>
      <c r="B4454" s="8" t="s">
        <v>6591</v>
      </c>
    </row>
    <row r="4455">
      <c r="A4455" s="8">
        <v>853399.0</v>
      </c>
      <c r="B4455" s="8" t="s">
        <v>6592</v>
      </c>
    </row>
    <row r="4456">
      <c r="A4456" s="8">
        <v>6312471.0</v>
      </c>
      <c r="B4456" s="8" t="s">
        <v>6593</v>
      </c>
    </row>
    <row r="4457">
      <c r="A4457" s="8">
        <v>1729101.0</v>
      </c>
      <c r="B4457" s="8" t="s">
        <v>6594</v>
      </c>
    </row>
    <row r="4458">
      <c r="A4458" s="8">
        <v>1883119.0</v>
      </c>
      <c r="B4458" s="8" t="s">
        <v>6595</v>
      </c>
    </row>
    <row r="4459">
      <c r="A4459" s="8">
        <v>1789015.0</v>
      </c>
      <c r="B4459" s="8" t="s">
        <v>6596</v>
      </c>
    </row>
    <row r="4460">
      <c r="A4460" s="8">
        <v>703966.0</v>
      </c>
      <c r="B4460" s="8" t="s">
        <v>6597</v>
      </c>
    </row>
    <row r="4461">
      <c r="A4461" s="8">
        <v>1180061.0</v>
      </c>
      <c r="B4461" s="8" t="s">
        <v>6598</v>
      </c>
    </row>
    <row r="4462">
      <c r="A4462" s="8">
        <v>1852876.0</v>
      </c>
      <c r="B4462" s="8" t="s">
        <v>6599</v>
      </c>
    </row>
    <row r="4463">
      <c r="A4463" s="8">
        <v>1890514.0</v>
      </c>
      <c r="B4463" s="8" t="s">
        <v>6600</v>
      </c>
    </row>
    <row r="4464">
      <c r="A4464" s="8">
        <v>1873491.0</v>
      </c>
      <c r="B4464" s="8" t="s">
        <v>6601</v>
      </c>
    </row>
    <row r="4465">
      <c r="A4465" s="8">
        <v>6600352.0</v>
      </c>
      <c r="B4465" s="8" t="s">
        <v>4571</v>
      </c>
    </row>
    <row r="4466">
      <c r="A4466" s="8">
        <v>1756931.0</v>
      </c>
      <c r="B4466" s="8" t="s">
        <v>6602</v>
      </c>
    </row>
    <row r="4467">
      <c r="A4467" s="8">
        <v>6255710.0</v>
      </c>
      <c r="B4467" s="8" t="s">
        <v>6603</v>
      </c>
    </row>
    <row r="4468">
      <c r="A4468" s="8">
        <v>632643.0</v>
      </c>
      <c r="B4468" s="8" t="s">
        <v>6604</v>
      </c>
    </row>
    <row r="4469">
      <c r="A4469" s="8">
        <v>1774565.0</v>
      </c>
      <c r="B4469" s="8" t="s">
        <v>6605</v>
      </c>
    </row>
    <row r="4470">
      <c r="A4470" s="8">
        <v>9292560.0</v>
      </c>
      <c r="B4470" s="8" t="s">
        <v>6606</v>
      </c>
    </row>
    <row r="4471">
      <c r="A4471" s="8">
        <v>1776738.0</v>
      </c>
      <c r="B4471" s="8" t="s">
        <v>6607</v>
      </c>
    </row>
    <row r="4472">
      <c r="A4472" s="8">
        <v>890332.0</v>
      </c>
      <c r="B4472" s="8" t="s">
        <v>6608</v>
      </c>
    </row>
    <row r="4473">
      <c r="A4473" s="8">
        <v>1854933.0</v>
      </c>
      <c r="B4473" s="8" t="s">
        <v>6609</v>
      </c>
    </row>
    <row r="4474">
      <c r="A4474" s="8">
        <v>836982.0</v>
      </c>
      <c r="B4474" s="8" t="s">
        <v>6610</v>
      </c>
    </row>
    <row r="4475">
      <c r="A4475" s="8">
        <v>1910582.0</v>
      </c>
      <c r="B4475" s="8" t="s">
        <v>6200</v>
      </c>
    </row>
    <row r="4476">
      <c r="A4476" s="8">
        <v>1703765.0</v>
      </c>
      <c r="B4476" s="8" t="s">
        <v>6611</v>
      </c>
    </row>
    <row r="4477">
      <c r="A4477" s="8">
        <v>1793683.0</v>
      </c>
      <c r="B4477" s="8" t="s">
        <v>6612</v>
      </c>
    </row>
    <row r="4478">
      <c r="A4478" s="8">
        <v>1753851.0</v>
      </c>
      <c r="B4478" s="8" t="s">
        <v>6613</v>
      </c>
    </row>
    <row r="4479">
      <c r="A4479" s="8">
        <v>1791923.0</v>
      </c>
      <c r="B4479" s="8" t="s">
        <v>6614</v>
      </c>
    </row>
    <row r="4480">
      <c r="A4480" s="8">
        <v>1787250.0</v>
      </c>
      <c r="B4480" s="8" t="s">
        <v>6615</v>
      </c>
    </row>
    <row r="4481">
      <c r="A4481" s="8">
        <v>1764632.0</v>
      </c>
      <c r="B4481" s="8" t="s">
        <v>6616</v>
      </c>
    </row>
    <row r="4482">
      <c r="A4482" s="8">
        <v>1862731.0</v>
      </c>
      <c r="B4482" s="8" t="s">
        <v>6617</v>
      </c>
    </row>
    <row r="4483">
      <c r="A4483" s="8">
        <v>6045146.0</v>
      </c>
      <c r="B4483" s="8" t="s">
        <v>6618</v>
      </c>
    </row>
    <row r="4484">
      <c r="A4484" s="8">
        <v>1122932.0</v>
      </c>
      <c r="B4484" s="8" t="s">
        <v>6619</v>
      </c>
    </row>
    <row r="4485">
      <c r="A4485" s="8">
        <v>1739247.0</v>
      </c>
      <c r="B4485" s="8" t="s">
        <v>6620</v>
      </c>
    </row>
    <row r="4486">
      <c r="A4486" s="8">
        <v>832731.0</v>
      </c>
      <c r="B4486" s="8" t="s">
        <v>6621</v>
      </c>
    </row>
    <row r="4487">
      <c r="A4487" s="8">
        <v>1638173.0</v>
      </c>
      <c r="B4487" s="8" t="s">
        <v>6622</v>
      </c>
    </row>
    <row r="4488">
      <c r="A4488" s="8">
        <v>1896253.0</v>
      </c>
      <c r="B4488" s="8" t="s">
        <v>6623</v>
      </c>
    </row>
    <row r="4489">
      <c r="A4489" s="8">
        <v>926698.0</v>
      </c>
      <c r="B4489" s="8" t="s">
        <v>6624</v>
      </c>
    </row>
    <row r="4490">
      <c r="A4490" s="8">
        <v>1949616.0</v>
      </c>
      <c r="B4490" s="8" t="s">
        <v>6625</v>
      </c>
    </row>
    <row r="4491">
      <c r="A4491" s="8">
        <v>6265863.0</v>
      </c>
      <c r="B4491" s="8" t="s">
        <v>6626</v>
      </c>
    </row>
    <row r="4492">
      <c r="A4492" s="8">
        <v>1328476.0</v>
      </c>
      <c r="B4492" s="8" t="s">
        <v>6627</v>
      </c>
    </row>
    <row r="4493">
      <c r="A4493" s="8">
        <v>1377175.0</v>
      </c>
      <c r="B4493" s="8" t="s">
        <v>6628</v>
      </c>
    </row>
    <row r="4494">
      <c r="A4494" s="8">
        <v>1341308.0</v>
      </c>
      <c r="B4494" s="8" t="s">
        <v>6629</v>
      </c>
    </row>
    <row r="4495">
      <c r="A4495" s="8">
        <v>1861921.0</v>
      </c>
      <c r="B4495" s="8" t="s">
        <v>6630</v>
      </c>
    </row>
    <row r="4496">
      <c r="A4496" s="8">
        <v>1575449.0</v>
      </c>
      <c r="B4496" s="8" t="s">
        <v>6631</v>
      </c>
    </row>
    <row r="4497">
      <c r="A4497" s="8">
        <v>1160672.0</v>
      </c>
      <c r="B4497" s="8" t="s">
        <v>6632</v>
      </c>
    </row>
    <row r="4498">
      <c r="A4498" s="8">
        <v>1896431.0</v>
      </c>
      <c r="B4498" s="8" t="s">
        <v>6633</v>
      </c>
    </row>
    <row r="4499">
      <c r="A4499" s="8">
        <v>6819265.0</v>
      </c>
      <c r="B4499" s="8" t="s">
        <v>6634</v>
      </c>
    </row>
    <row r="4500">
      <c r="A4500" s="8">
        <v>6510299.0</v>
      </c>
      <c r="B4500" s="8" t="s">
        <v>6635</v>
      </c>
    </row>
    <row r="4501">
      <c r="A4501" s="8">
        <v>6318550.0</v>
      </c>
      <c r="B4501" s="8" t="s">
        <v>6636</v>
      </c>
    </row>
    <row r="4502">
      <c r="A4502" s="8">
        <v>6309461.0</v>
      </c>
      <c r="B4502" s="8" t="s">
        <v>6637</v>
      </c>
    </row>
    <row r="4503">
      <c r="A4503" s="8">
        <v>1784668.0</v>
      </c>
      <c r="B4503" s="8" t="s">
        <v>6638</v>
      </c>
    </row>
    <row r="4504">
      <c r="A4504" s="8">
        <v>6242821.0</v>
      </c>
      <c r="B4504" s="8" t="s">
        <v>6639</v>
      </c>
    </row>
    <row r="4505">
      <c r="A4505" s="8">
        <v>1597531.0</v>
      </c>
      <c r="B4505" s="8" t="s">
        <v>6640</v>
      </c>
    </row>
    <row r="4506">
      <c r="A4506" s="8">
        <v>6158773.0</v>
      </c>
      <c r="B4506" s="8" t="s">
        <v>6641</v>
      </c>
    </row>
    <row r="4507">
      <c r="A4507" s="8">
        <v>6221157.0</v>
      </c>
      <c r="B4507" s="8" t="s">
        <v>6642</v>
      </c>
    </row>
    <row r="4508">
      <c r="A4508" s="8">
        <v>6793606.0</v>
      </c>
      <c r="B4508" s="8" t="s">
        <v>6643</v>
      </c>
    </row>
    <row r="4509">
      <c r="A4509" s="8">
        <v>6728251.0</v>
      </c>
      <c r="B4509" s="8" t="s">
        <v>6644</v>
      </c>
    </row>
    <row r="4510">
      <c r="A4510" s="8">
        <v>1778111.0</v>
      </c>
      <c r="B4510" s="8" t="s">
        <v>6645</v>
      </c>
    </row>
    <row r="4511">
      <c r="A4511" s="8">
        <v>6406653.0</v>
      </c>
      <c r="B4511" s="8" t="s">
        <v>6646</v>
      </c>
    </row>
    <row r="4512">
      <c r="A4512" s="8">
        <v>1740300.0</v>
      </c>
      <c r="B4512" s="8" t="s">
        <v>6647</v>
      </c>
    </row>
    <row r="4513">
      <c r="A4513" s="8">
        <v>1796488.0</v>
      </c>
      <c r="B4513" s="8" t="s">
        <v>6647</v>
      </c>
    </row>
    <row r="4514">
      <c r="A4514" s="8">
        <v>6388264.0</v>
      </c>
      <c r="B4514" s="8" t="s">
        <v>6648</v>
      </c>
    </row>
    <row r="4515">
      <c r="A4515" s="8">
        <v>6620248.0</v>
      </c>
      <c r="B4515" s="8" t="s">
        <v>6649</v>
      </c>
    </row>
    <row r="4516">
      <c r="A4516" s="8">
        <v>6158714.0</v>
      </c>
      <c r="B4516" s="8" t="s">
        <v>6650</v>
      </c>
    </row>
    <row r="4517">
      <c r="A4517" s="8">
        <v>878596.0</v>
      </c>
      <c r="B4517" s="8" t="s">
        <v>6651</v>
      </c>
    </row>
    <row r="4518">
      <c r="A4518" s="8">
        <v>6158731.0</v>
      </c>
      <c r="B4518" s="8" t="s">
        <v>6652</v>
      </c>
    </row>
    <row r="4519">
      <c r="A4519" s="8">
        <v>6262414.0</v>
      </c>
      <c r="B4519" s="8" t="s">
        <v>6653</v>
      </c>
    </row>
    <row r="4520">
      <c r="A4520" s="8">
        <v>6857647.0</v>
      </c>
      <c r="B4520" s="8" t="s">
        <v>6654</v>
      </c>
    </row>
    <row r="4521">
      <c r="A4521" s="8">
        <v>6250025.0</v>
      </c>
      <c r="B4521" s="8" t="s">
        <v>6655</v>
      </c>
    </row>
    <row r="4522">
      <c r="A4522" s="8">
        <v>6422195.0</v>
      </c>
      <c r="B4522" s="8" t="s">
        <v>6656</v>
      </c>
    </row>
    <row r="4523">
      <c r="A4523" s="8">
        <v>6187218.0</v>
      </c>
      <c r="B4523" s="8" t="s">
        <v>6657</v>
      </c>
    </row>
    <row r="4524">
      <c r="A4524" s="8">
        <v>6061192.0</v>
      </c>
      <c r="B4524" s="8" t="s">
        <v>6658</v>
      </c>
    </row>
    <row r="4525">
      <c r="A4525" s="8">
        <v>6160891.0</v>
      </c>
      <c r="B4525" s="8" t="s">
        <v>6659</v>
      </c>
    </row>
    <row r="4526">
      <c r="A4526" s="8">
        <v>6101470.0</v>
      </c>
      <c r="B4526" s="8" t="s">
        <v>6660</v>
      </c>
    </row>
    <row r="4527">
      <c r="A4527" s="8">
        <v>6410146.0</v>
      </c>
      <c r="B4527" s="8" t="s">
        <v>6661</v>
      </c>
    </row>
    <row r="4528">
      <c r="A4528" s="8">
        <v>1570871.0</v>
      </c>
      <c r="B4528" s="8" t="s">
        <v>6662</v>
      </c>
    </row>
    <row r="4529">
      <c r="A4529" s="8">
        <v>1876724.0</v>
      </c>
      <c r="B4529" s="8" t="s">
        <v>6663</v>
      </c>
    </row>
    <row r="4530">
      <c r="A4530" s="8">
        <v>6158790.0</v>
      </c>
      <c r="B4530" s="8" t="s">
        <v>6664</v>
      </c>
    </row>
    <row r="4531">
      <c r="A4531" s="8">
        <v>1883925.0</v>
      </c>
      <c r="B4531" s="8" t="s">
        <v>6665</v>
      </c>
    </row>
    <row r="4532">
      <c r="A4532" s="8">
        <v>6158749.0</v>
      </c>
      <c r="B4532" s="8" t="s">
        <v>6666</v>
      </c>
    </row>
    <row r="4533">
      <c r="A4533" s="8">
        <v>6437109.0</v>
      </c>
      <c r="B4533" s="8" t="s">
        <v>6667</v>
      </c>
    </row>
    <row r="4534">
      <c r="A4534" s="8">
        <v>1918265.0</v>
      </c>
      <c r="B4534" s="8" t="s">
        <v>6668</v>
      </c>
    </row>
    <row r="4535">
      <c r="A4535" s="8">
        <v>6178952.0</v>
      </c>
      <c r="B4535" s="8" t="s">
        <v>6669</v>
      </c>
    </row>
    <row r="4536">
      <c r="A4536" s="8">
        <v>6799400.0</v>
      </c>
      <c r="B4536" s="8" t="s">
        <v>6670</v>
      </c>
    </row>
    <row r="4537">
      <c r="A4537" s="8">
        <v>1305352.0</v>
      </c>
      <c r="B4537" s="8" t="s">
        <v>6671</v>
      </c>
    </row>
    <row r="4538">
      <c r="A4538" s="8">
        <v>6764495.0</v>
      </c>
      <c r="B4538" s="8" t="s">
        <v>6672</v>
      </c>
    </row>
    <row r="4539">
      <c r="A4539" s="8">
        <v>6158765.0</v>
      </c>
      <c r="B4539" s="8" t="s">
        <v>6673</v>
      </c>
    </row>
    <row r="4540">
      <c r="A4540" s="8">
        <v>6158781.0</v>
      </c>
      <c r="B4540" s="8" t="s">
        <v>6674</v>
      </c>
    </row>
    <row r="4541">
      <c r="A4541" s="8">
        <v>6994431.0</v>
      </c>
      <c r="B4541" s="8" t="s">
        <v>6675</v>
      </c>
    </row>
    <row r="4542">
      <c r="A4542" s="8">
        <v>6675905.0</v>
      </c>
      <c r="B4542" s="8" t="s">
        <v>6676</v>
      </c>
    </row>
    <row r="4543">
      <c r="A4543" s="8">
        <v>6570551.0</v>
      </c>
      <c r="B4543" s="8" t="s">
        <v>6677</v>
      </c>
    </row>
    <row r="4544">
      <c r="A4544" s="8">
        <v>6158757.0</v>
      </c>
      <c r="B4544" s="8" t="s">
        <v>6678</v>
      </c>
    </row>
    <row r="4545">
      <c r="A4545" s="8">
        <v>6168868.0</v>
      </c>
      <c r="B4545" s="8" t="s">
        <v>6679</v>
      </c>
    </row>
    <row r="4546">
      <c r="A4546" s="8">
        <v>1853589.0</v>
      </c>
      <c r="B4546" s="8" t="s">
        <v>6680</v>
      </c>
    </row>
    <row r="4547">
      <c r="A4547" s="8">
        <v>6830021.0</v>
      </c>
      <c r="B4547" s="8" t="s">
        <v>6681</v>
      </c>
    </row>
    <row r="4548">
      <c r="A4548" s="8">
        <v>6881009.0</v>
      </c>
      <c r="B4548" s="8" t="s">
        <v>6682</v>
      </c>
    </row>
    <row r="4549">
      <c r="A4549" s="8">
        <v>6185819.0</v>
      </c>
      <c r="B4549" s="8" t="s">
        <v>6683</v>
      </c>
    </row>
    <row r="4550">
      <c r="A4550" s="8">
        <v>6458556.0</v>
      </c>
      <c r="B4550" s="8" t="s">
        <v>6684</v>
      </c>
    </row>
    <row r="4551">
      <c r="A4551" s="8">
        <v>1854593.0</v>
      </c>
      <c r="B4551" s="8" t="s">
        <v>6685</v>
      </c>
    </row>
    <row r="4552">
      <c r="A4552" s="8">
        <v>6166695.0</v>
      </c>
      <c r="B4552" s="8" t="s">
        <v>6686</v>
      </c>
    </row>
    <row r="4553">
      <c r="A4553" s="8">
        <v>6404197.0</v>
      </c>
      <c r="B4553" s="8" t="s">
        <v>6687</v>
      </c>
    </row>
    <row r="4554">
      <c r="A4554" s="8">
        <v>6895131.0</v>
      </c>
      <c r="B4554" s="8" t="s">
        <v>6688</v>
      </c>
    </row>
    <row r="4555">
      <c r="A4555" s="8">
        <v>6608949.0</v>
      </c>
      <c r="B4555" s="8" t="s">
        <v>6689</v>
      </c>
    </row>
    <row r="4556">
      <c r="A4556" s="8">
        <v>6439128.0</v>
      </c>
      <c r="B4556" s="8" t="s">
        <v>6690</v>
      </c>
    </row>
    <row r="4557">
      <c r="A4557" s="8">
        <v>6408834.0</v>
      </c>
      <c r="B4557" s="8" t="s">
        <v>6691</v>
      </c>
    </row>
    <row r="4558">
      <c r="A4558" s="8">
        <v>6502172.0</v>
      </c>
      <c r="B4558" s="8" t="s">
        <v>6692</v>
      </c>
    </row>
    <row r="4559">
      <c r="A4559" s="8">
        <v>780600.0</v>
      </c>
      <c r="B4559" s="8" t="s">
        <v>6693</v>
      </c>
    </row>
    <row r="4560">
      <c r="A4560" s="8">
        <v>6180027.0</v>
      </c>
      <c r="B4560" s="8" t="s">
        <v>6694</v>
      </c>
    </row>
    <row r="4561">
      <c r="A4561" s="8">
        <v>6748121.0</v>
      </c>
      <c r="B4561" s="8" t="s">
        <v>6695</v>
      </c>
    </row>
    <row r="4562">
      <c r="A4562" s="8">
        <v>6611249.0</v>
      </c>
      <c r="B4562" s="8" t="s">
        <v>6696</v>
      </c>
    </row>
    <row r="4563">
      <c r="A4563" s="8">
        <v>1436643.0</v>
      </c>
      <c r="B4563" s="8" t="s">
        <v>6697</v>
      </c>
    </row>
    <row r="4564">
      <c r="A4564" s="8">
        <v>6242499.0</v>
      </c>
      <c r="B4564" s="8" t="s">
        <v>6698</v>
      </c>
    </row>
    <row r="4565">
      <c r="A4565" s="8">
        <v>1141686.0</v>
      </c>
      <c r="B4565" s="8" t="s">
        <v>6699</v>
      </c>
    </row>
    <row r="4566">
      <c r="A4566" s="8">
        <v>1353152.0</v>
      </c>
      <c r="B4566" s="8" t="s">
        <v>6700</v>
      </c>
    </row>
    <row r="4567">
      <c r="A4567" s="8">
        <v>1853058.0</v>
      </c>
      <c r="B4567" s="8" t="s">
        <v>6701</v>
      </c>
    </row>
    <row r="4568">
      <c r="A4568" s="8">
        <v>1880748.0</v>
      </c>
      <c r="B4568" s="8" t="s">
        <v>6702</v>
      </c>
    </row>
    <row r="4569">
      <c r="A4569" s="8">
        <v>1886941.0</v>
      </c>
      <c r="B4569" s="8" t="s">
        <v>6703</v>
      </c>
    </row>
    <row r="4570">
      <c r="A4570" s="8">
        <v>893536.0</v>
      </c>
      <c r="B4570" s="8" t="s">
        <v>6704</v>
      </c>
    </row>
    <row r="4571">
      <c r="A4571" s="8">
        <v>1782304.0</v>
      </c>
      <c r="B4571" s="8" t="s">
        <v>6705</v>
      </c>
    </row>
    <row r="4572">
      <c r="A4572" s="8">
        <v>1928392.0</v>
      </c>
      <c r="B4572" s="8" t="s">
        <v>6706</v>
      </c>
    </row>
    <row r="4573">
      <c r="A4573" s="8">
        <v>1974815.0</v>
      </c>
      <c r="B4573" s="8" t="s">
        <v>6707</v>
      </c>
    </row>
    <row r="4574">
      <c r="A4574" s="8">
        <v>1900013.0</v>
      </c>
      <c r="B4574" s="8" t="s">
        <v>5259</v>
      </c>
    </row>
    <row r="4575">
      <c r="A4575" s="8">
        <v>1862821.0</v>
      </c>
      <c r="B4575" s="8" t="s">
        <v>6708</v>
      </c>
    </row>
    <row r="4576">
      <c r="A4576" s="8">
        <v>6186858.0</v>
      </c>
      <c r="B4576" s="8" t="s">
        <v>6709</v>
      </c>
    </row>
    <row r="4577">
      <c r="A4577" s="8">
        <v>1574442.0</v>
      </c>
      <c r="B4577" s="8" t="s">
        <v>6710</v>
      </c>
    </row>
    <row r="4578">
      <c r="A4578" s="8">
        <v>1570625.0</v>
      </c>
      <c r="B4578" s="8" t="s">
        <v>6711</v>
      </c>
    </row>
    <row r="4579">
      <c r="A4579" s="8">
        <v>1587978.0</v>
      </c>
      <c r="B4579" s="8" t="s">
        <v>6712</v>
      </c>
    </row>
    <row r="4580">
      <c r="A4580" s="8">
        <v>1854488.0</v>
      </c>
      <c r="B4580" s="8" t="s">
        <v>6713</v>
      </c>
    </row>
    <row r="4581">
      <c r="A4581" s="8">
        <v>1883615.0</v>
      </c>
      <c r="B4581" s="8" t="s">
        <v>6714</v>
      </c>
    </row>
    <row r="4582">
      <c r="A4582" s="8">
        <v>1598091.0</v>
      </c>
      <c r="B4582" s="8" t="s">
        <v>6715</v>
      </c>
    </row>
    <row r="4583">
      <c r="A4583" s="8">
        <v>1597523.0</v>
      </c>
      <c r="B4583" s="8" t="s">
        <v>6716</v>
      </c>
    </row>
    <row r="4584">
      <c r="A4584" s="8">
        <v>6302661.0</v>
      </c>
      <c r="B4584" s="8" t="s">
        <v>6717</v>
      </c>
    </row>
    <row r="4585">
      <c r="A4585" s="8">
        <v>1729772.0</v>
      </c>
      <c r="B4585" s="8" t="s">
        <v>6718</v>
      </c>
    </row>
    <row r="4586">
      <c r="A4586" s="8">
        <v>1940198.0</v>
      </c>
      <c r="B4586" s="8" t="s">
        <v>6719</v>
      </c>
    </row>
    <row r="4587">
      <c r="A4587" s="8">
        <v>1787900.0</v>
      </c>
      <c r="B4587" s="8" t="s">
        <v>6720</v>
      </c>
    </row>
    <row r="4588">
      <c r="A4588" s="8">
        <v>1767941.0</v>
      </c>
      <c r="B4588" s="8" t="s">
        <v>6721</v>
      </c>
    </row>
    <row r="4589">
      <c r="A4589" s="8">
        <v>1588427.0</v>
      </c>
      <c r="B4589" s="8" t="s">
        <v>6722</v>
      </c>
    </row>
    <row r="4590">
      <c r="A4590" s="8">
        <v>1938975.0</v>
      </c>
      <c r="B4590" s="8" t="s">
        <v>6723</v>
      </c>
    </row>
    <row r="4591">
      <c r="A4591" s="8">
        <v>1885316.0</v>
      </c>
      <c r="B4591" s="8" t="s">
        <v>6724</v>
      </c>
    </row>
    <row r="4592">
      <c r="A4592" s="8">
        <v>1784226.0</v>
      </c>
      <c r="B4592" s="8" t="s">
        <v>6725</v>
      </c>
    </row>
    <row r="4593">
      <c r="A4593" s="8">
        <v>1752049.0</v>
      </c>
      <c r="B4593" s="8" t="s">
        <v>6726</v>
      </c>
    </row>
    <row r="4594">
      <c r="A4594" s="8">
        <v>1851021.0</v>
      </c>
      <c r="B4594" s="8" t="s">
        <v>3850</v>
      </c>
    </row>
    <row r="4595">
      <c r="A4595" s="8">
        <v>1890000.0</v>
      </c>
      <c r="B4595" s="8" t="s">
        <v>6727</v>
      </c>
    </row>
    <row r="4596">
      <c r="A4596" s="8">
        <v>1341391.0</v>
      </c>
      <c r="B4596" s="8" t="s">
        <v>6728</v>
      </c>
    </row>
    <row r="4597">
      <c r="A4597" s="8">
        <v>6751598.0</v>
      </c>
      <c r="B4597" s="8" t="s">
        <v>6729</v>
      </c>
    </row>
    <row r="4598">
      <c r="A4598" s="8">
        <v>1297503.0</v>
      </c>
      <c r="B4598" s="8" t="s">
        <v>6730</v>
      </c>
    </row>
    <row r="4599">
      <c r="A4599" s="8">
        <v>1315242.0</v>
      </c>
      <c r="B4599" s="8" t="s">
        <v>6731</v>
      </c>
    </row>
    <row r="4600">
      <c r="A4600" s="8">
        <v>6006221.0</v>
      </c>
      <c r="B4600" s="8" t="s">
        <v>6732</v>
      </c>
    </row>
    <row r="4601">
      <c r="A4601" s="8">
        <v>1302060.0</v>
      </c>
      <c r="B4601" s="8" t="s">
        <v>6733</v>
      </c>
    </row>
    <row r="4602">
      <c r="A4602" s="8">
        <v>1861930.0</v>
      </c>
      <c r="B4602" s="8" t="s">
        <v>6734</v>
      </c>
    </row>
    <row r="4603">
      <c r="A4603" s="8">
        <v>1752642.0</v>
      </c>
      <c r="B4603" s="8" t="s">
        <v>6735</v>
      </c>
    </row>
    <row r="4604">
      <c r="A4604" s="8">
        <v>9020764.0</v>
      </c>
      <c r="B4604" s="8" t="s">
        <v>6736</v>
      </c>
    </row>
    <row r="4605">
      <c r="A4605" s="8">
        <v>1778749.0</v>
      </c>
      <c r="B4605" s="8" t="s">
        <v>4307</v>
      </c>
    </row>
    <row r="4606">
      <c r="A4606" s="8">
        <v>6285244.0</v>
      </c>
      <c r="B4606" s="8" t="s">
        <v>6737</v>
      </c>
    </row>
    <row r="4607">
      <c r="A4607" s="8">
        <v>1757261.0</v>
      </c>
      <c r="B4607" s="8" t="s">
        <v>6738</v>
      </c>
    </row>
    <row r="4608">
      <c r="A4608" s="8">
        <v>1377035.0</v>
      </c>
      <c r="B4608" s="8" t="s">
        <v>6739</v>
      </c>
    </row>
    <row r="4609">
      <c r="A4609" s="8">
        <v>1951173.0</v>
      </c>
      <c r="B4609" s="8" t="s">
        <v>6740</v>
      </c>
    </row>
    <row r="4610">
      <c r="A4610" s="8">
        <v>1598384.0</v>
      </c>
      <c r="B4610" s="8" t="s">
        <v>6741</v>
      </c>
    </row>
    <row r="4611">
      <c r="A4611" s="8">
        <v>1163400.0</v>
      </c>
      <c r="B4611" s="8" t="s">
        <v>6742</v>
      </c>
    </row>
    <row r="4612">
      <c r="A4612" s="8">
        <v>1311557.0</v>
      </c>
      <c r="B4612" s="8" t="s">
        <v>6743</v>
      </c>
    </row>
    <row r="4613">
      <c r="A4613" s="8">
        <v>1343050.0</v>
      </c>
      <c r="B4613" s="8" t="s">
        <v>6744</v>
      </c>
    </row>
    <row r="4614">
      <c r="A4614" s="8">
        <v>1854925.0</v>
      </c>
      <c r="B4614" s="8" t="s">
        <v>6745</v>
      </c>
    </row>
    <row r="4615">
      <c r="A4615" s="8">
        <v>6956211.0</v>
      </c>
      <c r="B4615" s="8" t="s">
        <v>6746</v>
      </c>
    </row>
    <row r="4616">
      <c r="A4616" s="8">
        <v>6214924.0</v>
      </c>
      <c r="B4616" s="8" t="s">
        <v>6747</v>
      </c>
    </row>
    <row r="4617">
      <c r="A4617" s="8">
        <v>1366866.0</v>
      </c>
      <c r="B4617" s="8" t="s">
        <v>6748</v>
      </c>
    </row>
    <row r="4618">
      <c r="A4618" s="8">
        <v>1740199.0</v>
      </c>
      <c r="B4618" s="8" t="s">
        <v>6749</v>
      </c>
    </row>
    <row r="4619">
      <c r="A4619" s="8">
        <v>1855301.0</v>
      </c>
      <c r="B4619" s="8" t="s">
        <v>6750</v>
      </c>
    </row>
    <row r="4620">
      <c r="A4620" s="8">
        <v>688380.0</v>
      </c>
      <c r="B4620" s="8" t="s">
        <v>6751</v>
      </c>
    </row>
    <row r="4621">
      <c r="A4621" s="8">
        <v>1637924.0</v>
      </c>
      <c r="B4621" s="8" t="s">
        <v>6752</v>
      </c>
    </row>
    <row r="4622">
      <c r="A4622" s="8">
        <v>1733427.0</v>
      </c>
      <c r="B4622" s="8" t="s">
        <v>6753</v>
      </c>
    </row>
    <row r="4623">
      <c r="A4623" s="8">
        <v>1975323.0</v>
      </c>
      <c r="B4623" s="8" t="s">
        <v>6754</v>
      </c>
    </row>
    <row r="4624">
      <c r="A4624" s="8">
        <v>854590.0</v>
      </c>
      <c r="B4624" s="8" t="s">
        <v>6755</v>
      </c>
    </row>
    <row r="4625">
      <c r="A4625" s="8">
        <v>716626.0</v>
      </c>
      <c r="B4625" s="8" t="s">
        <v>6756</v>
      </c>
    </row>
    <row r="4626">
      <c r="A4626" s="8">
        <v>1890387.0</v>
      </c>
      <c r="B4626" s="8" t="s">
        <v>6757</v>
      </c>
    </row>
    <row r="4627">
      <c r="A4627" s="8">
        <v>665185.0</v>
      </c>
      <c r="B4627" s="8" t="s">
        <v>6758</v>
      </c>
    </row>
    <row r="4628">
      <c r="A4628" s="8">
        <v>1419978.0</v>
      </c>
      <c r="B4628" s="8" t="s">
        <v>6759</v>
      </c>
    </row>
    <row r="4629">
      <c r="A4629" s="8">
        <v>1878689.0</v>
      </c>
      <c r="B4629" s="8" t="s">
        <v>6760</v>
      </c>
    </row>
    <row r="4630">
      <c r="A4630" s="8">
        <v>694461.0</v>
      </c>
      <c r="B4630" s="8" t="s">
        <v>6761</v>
      </c>
    </row>
    <row r="4631">
      <c r="A4631" s="8">
        <v>1883071.0</v>
      </c>
      <c r="B4631" s="8" t="s">
        <v>6762</v>
      </c>
    </row>
    <row r="4632">
      <c r="A4632" s="8">
        <v>1588052.0</v>
      </c>
      <c r="B4632" s="8" t="s">
        <v>6763</v>
      </c>
    </row>
    <row r="4633">
      <c r="A4633" s="8">
        <v>1790480.0</v>
      </c>
      <c r="B4633" s="8" t="s">
        <v>6763</v>
      </c>
    </row>
    <row r="4634">
      <c r="A4634" s="8">
        <v>1730495.0</v>
      </c>
      <c r="B4634" s="8" t="s">
        <v>6495</v>
      </c>
    </row>
    <row r="4635">
      <c r="A4635" s="8">
        <v>1738925.0</v>
      </c>
      <c r="B4635" s="8" t="s">
        <v>6764</v>
      </c>
    </row>
    <row r="4636">
      <c r="A4636" s="8">
        <v>6165613.0</v>
      </c>
      <c r="B4636" s="8" t="s">
        <v>6765</v>
      </c>
    </row>
    <row r="4637">
      <c r="A4637" s="8">
        <v>1772091.0</v>
      </c>
      <c r="B4637" s="8" t="s">
        <v>6766</v>
      </c>
    </row>
    <row r="4638">
      <c r="A4638" s="8">
        <v>6243240.0</v>
      </c>
      <c r="B4638" s="8" t="s">
        <v>6767</v>
      </c>
    </row>
    <row r="4639">
      <c r="A4639" s="8">
        <v>1439723.0</v>
      </c>
      <c r="B4639" s="8" t="s">
        <v>6768</v>
      </c>
    </row>
    <row r="4640">
      <c r="A4640" s="8">
        <v>1306952.0</v>
      </c>
      <c r="B4640" s="8" t="s">
        <v>6769</v>
      </c>
    </row>
    <row r="4641">
      <c r="A4641" s="8">
        <v>1858548.0</v>
      </c>
      <c r="B4641" s="8" t="s">
        <v>6770</v>
      </c>
    </row>
    <row r="4642">
      <c r="A4642" s="8">
        <v>1363930.0</v>
      </c>
      <c r="B4642" s="8" t="s">
        <v>6771</v>
      </c>
    </row>
    <row r="4643">
      <c r="A4643" s="8">
        <v>1884182.0</v>
      </c>
      <c r="B4643" s="8" t="s">
        <v>6772</v>
      </c>
    </row>
    <row r="4644">
      <c r="A4644" s="8">
        <v>1852761.0</v>
      </c>
      <c r="B4644" s="8" t="s">
        <v>6773</v>
      </c>
    </row>
    <row r="4645">
      <c r="A4645" s="8">
        <v>1291441.0</v>
      </c>
      <c r="B4645" s="8" t="s">
        <v>6774</v>
      </c>
    </row>
    <row r="4646">
      <c r="A4646" s="8">
        <v>6167519.0</v>
      </c>
      <c r="B4646" s="8" t="s">
        <v>6775</v>
      </c>
    </row>
    <row r="4647">
      <c r="A4647" s="8">
        <v>1785273.0</v>
      </c>
      <c r="B4647" s="8" t="s">
        <v>6776</v>
      </c>
    </row>
    <row r="4648">
      <c r="A4648" s="8">
        <v>1638050.0</v>
      </c>
      <c r="B4648" s="8" t="s">
        <v>6777</v>
      </c>
    </row>
    <row r="4649">
      <c r="A4649" s="8">
        <v>1422251.0</v>
      </c>
      <c r="B4649" s="8" t="s">
        <v>6778</v>
      </c>
    </row>
    <row r="4650">
      <c r="A4650" s="8">
        <v>1857886.0</v>
      </c>
      <c r="B4650" s="8" t="s">
        <v>6779</v>
      </c>
    </row>
    <row r="4651">
      <c r="A4651" s="8">
        <v>1758497.0</v>
      </c>
      <c r="B4651" s="8" t="s">
        <v>6780</v>
      </c>
    </row>
    <row r="4652">
      <c r="A4652" s="8">
        <v>6636845.0</v>
      </c>
      <c r="B4652" s="8" t="s">
        <v>6781</v>
      </c>
    </row>
    <row r="4653">
      <c r="A4653" s="8">
        <v>1889915.0</v>
      </c>
      <c r="B4653" s="8" t="s">
        <v>6782</v>
      </c>
    </row>
    <row r="4654">
      <c r="A4654" s="8">
        <v>1868047.0</v>
      </c>
      <c r="B4654" s="8" t="s">
        <v>6783</v>
      </c>
    </row>
    <row r="4655">
      <c r="A4655" s="8">
        <v>922170.0</v>
      </c>
      <c r="B4655" s="8" t="s">
        <v>6784</v>
      </c>
    </row>
    <row r="4656">
      <c r="A4656" s="8">
        <v>1436287.0</v>
      </c>
      <c r="B4656" s="8" t="s">
        <v>6785</v>
      </c>
    </row>
    <row r="4657">
      <c r="A4657" s="8">
        <v>1429639.0</v>
      </c>
      <c r="B4657" s="8" t="s">
        <v>6786</v>
      </c>
    </row>
    <row r="4658">
      <c r="A4658" s="8">
        <v>1722344.0</v>
      </c>
      <c r="B4658" s="8" t="s">
        <v>6544</v>
      </c>
    </row>
    <row r="4659">
      <c r="A4659" s="8">
        <v>6174116.0</v>
      </c>
      <c r="B4659" s="8" t="s">
        <v>6787</v>
      </c>
    </row>
    <row r="4660">
      <c r="A4660" s="8">
        <v>1299212.0</v>
      </c>
      <c r="B4660" s="8" t="s">
        <v>6788</v>
      </c>
    </row>
    <row r="4661">
      <c r="A4661" s="8">
        <v>1410474.0</v>
      </c>
      <c r="B4661" s="8" t="s">
        <v>6789</v>
      </c>
    </row>
    <row r="4662">
      <c r="A4662" s="8">
        <v>1160567.0</v>
      </c>
      <c r="B4662" s="8" t="s">
        <v>6790</v>
      </c>
    </row>
    <row r="4663">
      <c r="A4663" s="8">
        <v>1311506.0</v>
      </c>
      <c r="B4663" s="8" t="s">
        <v>6791</v>
      </c>
    </row>
    <row r="4664">
      <c r="A4664" s="8">
        <v>1879952.0</v>
      </c>
      <c r="B4664" s="8" t="s">
        <v>6792</v>
      </c>
    </row>
    <row r="4665">
      <c r="A4665" s="8">
        <v>1367200.0</v>
      </c>
      <c r="B4665" s="8" t="s">
        <v>6793</v>
      </c>
    </row>
    <row r="4666">
      <c r="A4666" s="8">
        <v>6265499.0</v>
      </c>
      <c r="B4666" s="8" t="s">
        <v>6794</v>
      </c>
    </row>
    <row r="4667">
      <c r="A4667" s="8">
        <v>962210.0</v>
      </c>
      <c r="B4667" s="8" t="s">
        <v>6795</v>
      </c>
    </row>
    <row r="4668">
      <c r="A4668" s="8">
        <v>1410067.0</v>
      </c>
      <c r="B4668" s="8" t="s">
        <v>6796</v>
      </c>
    </row>
    <row r="4669">
      <c r="A4669" s="8">
        <v>1439413.0</v>
      </c>
      <c r="B4669" s="8" t="s">
        <v>6797</v>
      </c>
    </row>
    <row r="4670">
      <c r="A4670" s="8">
        <v>1889010.0</v>
      </c>
      <c r="B4670" s="8" t="s">
        <v>6798</v>
      </c>
    </row>
    <row r="4671">
      <c r="A4671" s="8">
        <v>1880756.0</v>
      </c>
      <c r="B4671" s="8" t="s">
        <v>6799</v>
      </c>
    </row>
    <row r="4672">
      <c r="A4672" s="8">
        <v>1442481.0</v>
      </c>
      <c r="B4672" s="8" t="s">
        <v>6800</v>
      </c>
    </row>
    <row r="4673">
      <c r="A4673" s="8">
        <v>1422260.0</v>
      </c>
      <c r="B4673" s="8" t="s">
        <v>6801</v>
      </c>
    </row>
    <row r="4674">
      <c r="A4674" s="8">
        <v>6505015.0</v>
      </c>
      <c r="B4674" s="8" t="s">
        <v>6802</v>
      </c>
    </row>
    <row r="4675">
      <c r="A4675" s="8">
        <v>1739638.0</v>
      </c>
      <c r="B4675" s="8" t="s">
        <v>6803</v>
      </c>
    </row>
    <row r="4676">
      <c r="A4676" s="8">
        <v>6419950.0</v>
      </c>
      <c r="B4676" s="8" t="s">
        <v>6804</v>
      </c>
    </row>
    <row r="4677">
      <c r="A4677" s="8">
        <v>1598465.0</v>
      </c>
      <c r="B4677" s="8" t="s">
        <v>6805</v>
      </c>
    </row>
    <row r="4678">
      <c r="A4678" s="8">
        <v>6261116.0</v>
      </c>
      <c r="B4678" s="8" t="s">
        <v>6806</v>
      </c>
    </row>
    <row r="4679">
      <c r="A4679" s="8">
        <v>1783645.0</v>
      </c>
      <c r="B4679" s="8" t="s">
        <v>6807</v>
      </c>
    </row>
    <row r="4680">
      <c r="A4680" s="8">
        <v>1839578.0</v>
      </c>
      <c r="B4680" s="8" t="s">
        <v>6808</v>
      </c>
    </row>
    <row r="4681">
      <c r="A4681" s="8">
        <v>1327194.0</v>
      </c>
      <c r="B4681" s="8" t="s">
        <v>6809</v>
      </c>
    </row>
    <row r="4682">
      <c r="A4682" s="8">
        <v>6146767.0</v>
      </c>
      <c r="B4682" s="8" t="s">
        <v>6810</v>
      </c>
    </row>
    <row r="4683">
      <c r="A4683" s="8">
        <v>971928.0</v>
      </c>
      <c r="B4683" s="8" t="s">
        <v>6811</v>
      </c>
    </row>
    <row r="4684">
      <c r="A4684" s="8">
        <v>6643302.0</v>
      </c>
      <c r="B4684" s="8" t="s">
        <v>6812</v>
      </c>
    </row>
    <row r="4685">
      <c r="A4685" s="8">
        <v>6007040.0</v>
      </c>
      <c r="B4685" s="8" t="s">
        <v>6813</v>
      </c>
    </row>
    <row r="4686">
      <c r="A4686" s="8">
        <v>6110665.0</v>
      </c>
      <c r="B4686" s="8" t="s">
        <v>6814</v>
      </c>
    </row>
    <row r="4687">
      <c r="A4687" s="8">
        <v>1887858.0</v>
      </c>
      <c r="B4687" s="8" t="s">
        <v>6815</v>
      </c>
    </row>
    <row r="4688">
      <c r="A4688" s="8">
        <v>1884255.0</v>
      </c>
      <c r="B4688" s="8" t="s">
        <v>6816</v>
      </c>
    </row>
    <row r="4689">
      <c r="A4689" s="8">
        <v>1637894.0</v>
      </c>
      <c r="B4689" s="8" t="s">
        <v>6817</v>
      </c>
    </row>
    <row r="4690">
      <c r="A4690" s="8">
        <v>1330403.0</v>
      </c>
      <c r="B4690" s="8" t="s">
        <v>6818</v>
      </c>
    </row>
    <row r="4691">
      <c r="A4691" s="8">
        <v>1783041.0</v>
      </c>
      <c r="B4691" s="8" t="s">
        <v>6819</v>
      </c>
    </row>
    <row r="4692">
      <c r="A4692" s="8">
        <v>1885472.0</v>
      </c>
      <c r="B4692" s="8" t="s">
        <v>6820</v>
      </c>
    </row>
    <row r="4693">
      <c r="A4693" s="8">
        <v>1771507.0</v>
      </c>
      <c r="B4693" s="8" t="s">
        <v>4669</v>
      </c>
    </row>
    <row r="4694">
      <c r="A4694" s="8">
        <v>1596969.0</v>
      </c>
      <c r="B4694" s="8" t="s">
        <v>6821</v>
      </c>
    </row>
    <row r="4695">
      <c r="A4695" s="8">
        <v>1899899.0</v>
      </c>
      <c r="B4695" s="8" t="s">
        <v>6822</v>
      </c>
    </row>
    <row r="4696">
      <c r="A4696" s="8">
        <v>6581951.0</v>
      </c>
      <c r="B4696" s="8" t="s">
        <v>6823</v>
      </c>
    </row>
    <row r="4697">
      <c r="A4697" s="8">
        <v>1363719.0</v>
      </c>
      <c r="B4697" s="8" t="s">
        <v>6824</v>
      </c>
    </row>
    <row r="4698">
      <c r="A4698" s="8">
        <v>1588273.0</v>
      </c>
      <c r="B4698" s="8" t="s">
        <v>6825</v>
      </c>
    </row>
    <row r="4699">
      <c r="A4699" s="8">
        <v>1453343.0</v>
      </c>
      <c r="B4699" s="8" t="s">
        <v>6826</v>
      </c>
    </row>
    <row r="4700">
      <c r="A4700" s="8">
        <v>1723707.0</v>
      </c>
      <c r="B4700" s="8" t="s">
        <v>6827</v>
      </c>
    </row>
    <row r="4701">
      <c r="A4701" s="8">
        <v>1766783.0</v>
      </c>
      <c r="B4701" s="8" t="s">
        <v>6828</v>
      </c>
    </row>
    <row r="4702">
      <c r="A4702" s="8">
        <v>1636995.0</v>
      </c>
      <c r="B4702" s="8" t="s">
        <v>6058</v>
      </c>
    </row>
    <row r="4703">
      <c r="A4703" s="8">
        <v>6930689.0</v>
      </c>
      <c r="B4703" s="8" t="s">
        <v>6829</v>
      </c>
    </row>
    <row r="4704">
      <c r="A4704" s="8">
        <v>1887289.0</v>
      </c>
      <c r="B4704" s="8" t="s">
        <v>6830</v>
      </c>
    </row>
    <row r="4705">
      <c r="A4705" s="8">
        <v>1768697.0</v>
      </c>
      <c r="B4705" s="8" t="s">
        <v>6831</v>
      </c>
    </row>
    <row r="4706">
      <c r="A4706" s="8">
        <v>1298089.0</v>
      </c>
      <c r="B4706" s="8" t="s">
        <v>6832</v>
      </c>
    </row>
    <row r="4707">
      <c r="A4707" s="8">
        <v>915327.0</v>
      </c>
      <c r="B4707" s="8" t="s">
        <v>6833</v>
      </c>
    </row>
    <row r="4708">
      <c r="A4708" s="8">
        <v>6904238.0</v>
      </c>
      <c r="B4708" s="8" t="s">
        <v>6834</v>
      </c>
    </row>
    <row r="4709">
      <c r="A4709" s="8">
        <v>1423177.0</v>
      </c>
      <c r="B4709" s="8" t="s">
        <v>6835</v>
      </c>
    </row>
    <row r="4710">
      <c r="A4710" s="8">
        <v>1293770.0</v>
      </c>
      <c r="B4710" s="8" t="s">
        <v>6836</v>
      </c>
    </row>
    <row r="4711">
      <c r="A4711" s="8">
        <v>6946020.0</v>
      </c>
      <c r="B4711" s="8" t="s">
        <v>6837</v>
      </c>
    </row>
    <row r="4712">
      <c r="A4712" s="8">
        <v>1449257.0</v>
      </c>
      <c r="B4712" s="8" t="s">
        <v>6838</v>
      </c>
    </row>
    <row r="4713">
      <c r="A4713" s="8">
        <v>1800078.0</v>
      </c>
      <c r="B4713" s="8" t="s">
        <v>6839</v>
      </c>
    </row>
    <row r="4714">
      <c r="A4714" s="8">
        <v>6250653.0</v>
      </c>
      <c r="B4714" s="8" t="s">
        <v>6840</v>
      </c>
    </row>
    <row r="4715">
      <c r="A4715" s="8">
        <v>1758942.0</v>
      </c>
      <c r="B4715" s="8" t="s">
        <v>6841</v>
      </c>
    </row>
    <row r="4716">
      <c r="A4716" s="8">
        <v>1767682.0</v>
      </c>
      <c r="B4716" s="8" t="s">
        <v>6842</v>
      </c>
    </row>
    <row r="4717">
      <c r="A4717" s="8">
        <v>1791745.0</v>
      </c>
      <c r="B4717" s="8" t="s">
        <v>6843</v>
      </c>
    </row>
    <row r="4718">
      <c r="A4718" s="8">
        <v>1889591.0</v>
      </c>
      <c r="B4718" s="8" t="s">
        <v>6844</v>
      </c>
    </row>
    <row r="4719">
      <c r="A4719" s="8">
        <v>1307894.0</v>
      </c>
      <c r="B4719" s="8" t="s">
        <v>6845</v>
      </c>
    </row>
    <row r="4720">
      <c r="A4720" s="8">
        <v>9046801.0</v>
      </c>
      <c r="B4720" s="8" t="s">
        <v>6846</v>
      </c>
    </row>
    <row r="4721">
      <c r="A4721" s="8">
        <v>1799177.0</v>
      </c>
      <c r="B4721" s="8" t="s">
        <v>6847</v>
      </c>
    </row>
    <row r="4722">
      <c r="A4722" s="8">
        <v>848581.0</v>
      </c>
      <c r="B4722" s="8" t="s">
        <v>6848</v>
      </c>
    </row>
    <row r="4723">
      <c r="A4723" s="8">
        <v>1466194.0</v>
      </c>
      <c r="B4723" s="8" t="s">
        <v>6849</v>
      </c>
    </row>
    <row r="4724">
      <c r="A4724" s="8">
        <v>1796437.0</v>
      </c>
      <c r="B4724" s="8" t="s">
        <v>6850</v>
      </c>
    </row>
    <row r="4725">
      <c r="A4725" s="8">
        <v>1856553.0</v>
      </c>
      <c r="B4725" s="8" t="s">
        <v>6851</v>
      </c>
    </row>
    <row r="4726">
      <c r="A4726" s="8">
        <v>1894242.0</v>
      </c>
      <c r="B4726" s="8" t="s">
        <v>6851</v>
      </c>
    </row>
    <row r="4727">
      <c r="A4727" s="8">
        <v>1729276.0</v>
      </c>
      <c r="B4727" s="8" t="s">
        <v>6852</v>
      </c>
    </row>
    <row r="4728">
      <c r="A4728" s="8">
        <v>1784021.0</v>
      </c>
      <c r="B4728" s="8" t="s">
        <v>6852</v>
      </c>
    </row>
    <row r="4729">
      <c r="A4729" s="8">
        <v>6252036.0</v>
      </c>
      <c r="B4729" s="8" t="s">
        <v>6853</v>
      </c>
    </row>
    <row r="4730">
      <c r="A4730" s="8">
        <v>1857631.0</v>
      </c>
      <c r="B4730" s="8" t="s">
        <v>6854</v>
      </c>
    </row>
    <row r="4731">
      <c r="A4731" s="8">
        <v>1897969.0</v>
      </c>
      <c r="B4731" s="8" t="s">
        <v>6854</v>
      </c>
    </row>
    <row r="4732">
      <c r="A4732" s="8">
        <v>6267114.0</v>
      </c>
      <c r="B4732" s="8" t="s">
        <v>6855</v>
      </c>
    </row>
    <row r="4733">
      <c r="A4733" s="8">
        <v>1739972.0</v>
      </c>
      <c r="B4733" s="8" t="s">
        <v>6856</v>
      </c>
    </row>
    <row r="4734">
      <c r="A4734" s="8">
        <v>1852736.0</v>
      </c>
      <c r="B4734" s="8" t="s">
        <v>6856</v>
      </c>
    </row>
    <row r="4735">
      <c r="A4735" s="8">
        <v>1857045.0</v>
      </c>
      <c r="B4735" s="8" t="s">
        <v>6857</v>
      </c>
    </row>
    <row r="4736">
      <c r="A4736" s="8">
        <v>6140629.0</v>
      </c>
      <c r="B4736" s="8" t="s">
        <v>6858</v>
      </c>
    </row>
    <row r="4737">
      <c r="A4737" s="8">
        <v>6630928.0</v>
      </c>
      <c r="B4737" s="8" t="s">
        <v>6859</v>
      </c>
    </row>
    <row r="4738">
      <c r="A4738" s="8">
        <v>1314963.0</v>
      </c>
      <c r="B4738" s="8" t="s">
        <v>6860</v>
      </c>
    </row>
    <row r="4739">
      <c r="A4739" s="8">
        <v>1752511.0</v>
      </c>
      <c r="B4739" s="8" t="s">
        <v>6861</v>
      </c>
    </row>
    <row r="4740">
      <c r="A4740" s="8">
        <v>1766368.0</v>
      </c>
      <c r="B4740" s="8" t="s">
        <v>6862</v>
      </c>
    </row>
    <row r="4741">
      <c r="A4741" s="8">
        <v>6098894.0</v>
      </c>
      <c r="B4741" s="8" t="s">
        <v>6863</v>
      </c>
    </row>
    <row r="4742">
      <c r="A4742" s="8">
        <v>1801007.0</v>
      </c>
      <c r="B4742" s="8" t="s">
        <v>6864</v>
      </c>
    </row>
    <row r="4743">
      <c r="A4743" s="8">
        <v>1730738.0</v>
      </c>
      <c r="B4743" s="8" t="s">
        <v>6865</v>
      </c>
    </row>
    <row r="4744">
      <c r="A4744" s="8">
        <v>897965.0</v>
      </c>
      <c r="B4744" s="8" t="s">
        <v>6866</v>
      </c>
    </row>
    <row r="4745">
      <c r="A4745" s="8">
        <v>1896946.0</v>
      </c>
      <c r="B4745" s="8" t="s">
        <v>6867</v>
      </c>
    </row>
    <row r="4746">
      <c r="A4746" s="8">
        <v>6695957.0</v>
      </c>
      <c r="B4746" s="8" t="s">
        <v>6868</v>
      </c>
    </row>
    <row r="4747">
      <c r="A4747" s="8">
        <v>1759736.0</v>
      </c>
      <c r="B4747" s="8" t="s">
        <v>6869</v>
      </c>
    </row>
    <row r="4748">
      <c r="A4748" s="8">
        <v>1366599.0</v>
      </c>
      <c r="B4748" s="8" t="s">
        <v>6870</v>
      </c>
    </row>
    <row r="4749">
      <c r="A4749" s="8">
        <v>1754114.0</v>
      </c>
      <c r="B4749" s="8" t="s">
        <v>6871</v>
      </c>
    </row>
    <row r="4750">
      <c r="A4750" s="8">
        <v>1778439.0</v>
      </c>
      <c r="B4750" s="8" t="s">
        <v>6872</v>
      </c>
    </row>
    <row r="4751">
      <c r="A4751" s="8">
        <v>1946943.0</v>
      </c>
      <c r="B4751" s="8" t="s">
        <v>6873</v>
      </c>
    </row>
    <row r="4752">
      <c r="A4752" s="8">
        <v>1438441.0</v>
      </c>
      <c r="B4752" s="8" t="s">
        <v>6874</v>
      </c>
    </row>
    <row r="4753">
      <c r="A4753" s="8">
        <v>1766317.0</v>
      </c>
      <c r="B4753" s="8" t="s">
        <v>6875</v>
      </c>
    </row>
    <row r="4754">
      <c r="A4754" s="8">
        <v>6206859.0</v>
      </c>
      <c r="B4754" s="8" t="s">
        <v>6876</v>
      </c>
    </row>
    <row r="4755">
      <c r="A4755" s="8">
        <v>6518869.0</v>
      </c>
      <c r="B4755" s="8" t="s">
        <v>6877</v>
      </c>
    </row>
    <row r="4756">
      <c r="A4756" s="8">
        <v>6207651.0</v>
      </c>
      <c r="B4756" s="8" t="s">
        <v>6878</v>
      </c>
    </row>
    <row r="4757">
      <c r="A4757" s="8">
        <v>6455743.0</v>
      </c>
      <c r="B4757" s="8" t="s">
        <v>6879</v>
      </c>
    </row>
    <row r="4758">
      <c r="A4758" s="8">
        <v>6459200.0</v>
      </c>
      <c r="B4758" s="8" t="s">
        <v>6880</v>
      </c>
    </row>
    <row r="4759">
      <c r="A4759" s="8">
        <v>1439821.0</v>
      </c>
      <c r="B4759" s="8" t="s">
        <v>6881</v>
      </c>
    </row>
    <row r="4760">
      <c r="A4760" s="8">
        <v>1723766.0</v>
      </c>
      <c r="B4760" s="8" t="s">
        <v>6882</v>
      </c>
    </row>
    <row r="4761">
      <c r="A4761" s="8">
        <v>1759639.0</v>
      </c>
      <c r="B4761" s="8" t="s">
        <v>6883</v>
      </c>
    </row>
    <row r="4762">
      <c r="A4762" s="8">
        <v>1302167.0</v>
      </c>
      <c r="B4762" s="8" t="s">
        <v>6884</v>
      </c>
    </row>
    <row r="4763">
      <c r="A4763" s="8">
        <v>1309293.0</v>
      </c>
      <c r="B4763" s="8" t="s">
        <v>6885</v>
      </c>
    </row>
    <row r="4764">
      <c r="A4764" s="8">
        <v>1728091.0</v>
      </c>
      <c r="B4764" s="8" t="s">
        <v>6886</v>
      </c>
    </row>
    <row r="4765">
      <c r="A4765" s="8">
        <v>1772341.0</v>
      </c>
      <c r="B4765" s="8" t="s">
        <v>6887</v>
      </c>
    </row>
    <row r="4766">
      <c r="A4766" s="8">
        <v>6223231.0</v>
      </c>
      <c r="B4766" s="8" t="s">
        <v>6888</v>
      </c>
    </row>
    <row r="4767">
      <c r="A4767" s="8">
        <v>1729713.0</v>
      </c>
      <c r="B4767" s="8" t="s">
        <v>6889</v>
      </c>
    </row>
    <row r="4768">
      <c r="A4768" s="8">
        <v>1859285.0</v>
      </c>
      <c r="B4768" s="8" t="s">
        <v>6890</v>
      </c>
    </row>
    <row r="4769">
      <c r="A4769" s="8">
        <v>1791192.0</v>
      </c>
      <c r="B4769" s="8" t="s">
        <v>6891</v>
      </c>
    </row>
    <row r="4770">
      <c r="A4770" s="8">
        <v>1727486.0</v>
      </c>
      <c r="B4770" s="8" t="s">
        <v>6892</v>
      </c>
    </row>
    <row r="4771">
      <c r="A4771" s="8">
        <v>1835254.0</v>
      </c>
      <c r="B4771" s="8" t="s">
        <v>6475</v>
      </c>
    </row>
    <row r="4772">
      <c r="A4772" s="8">
        <v>6246109.0</v>
      </c>
      <c r="B4772" s="8" t="s">
        <v>6893</v>
      </c>
    </row>
    <row r="4773">
      <c r="A4773" s="8">
        <v>1856375.0</v>
      </c>
      <c r="B4773" s="8" t="s">
        <v>6894</v>
      </c>
    </row>
    <row r="4774">
      <c r="A4774" s="8">
        <v>1597710.0</v>
      </c>
      <c r="B4774" s="8" t="s">
        <v>6895</v>
      </c>
    </row>
    <row r="4775">
      <c r="A4775" s="8">
        <v>1890638.0</v>
      </c>
      <c r="B4775" s="8" t="s">
        <v>6896</v>
      </c>
    </row>
    <row r="4776">
      <c r="A4776" s="8">
        <v>1346873.0</v>
      </c>
      <c r="B4776" s="8" t="s">
        <v>6897</v>
      </c>
    </row>
    <row r="4777">
      <c r="A4777" s="8">
        <v>1437518.0</v>
      </c>
      <c r="B4777" s="8" t="s">
        <v>6898</v>
      </c>
    </row>
    <row r="4778">
      <c r="A4778" s="8">
        <v>1864301.0</v>
      </c>
      <c r="B4778" s="8" t="s">
        <v>6899</v>
      </c>
    </row>
    <row r="4779">
      <c r="A4779" s="8">
        <v>1780310.0</v>
      </c>
      <c r="B4779" s="8" t="s">
        <v>6900</v>
      </c>
    </row>
    <row r="4780">
      <c r="A4780" s="8">
        <v>862461.0</v>
      </c>
      <c r="B4780" s="8" t="s">
        <v>6901</v>
      </c>
    </row>
    <row r="4781">
      <c r="A4781" s="8">
        <v>1455460.0</v>
      </c>
      <c r="B4781" s="8" t="s">
        <v>6902</v>
      </c>
    </row>
    <row r="4782">
      <c r="A4782" s="8">
        <v>834467.0</v>
      </c>
      <c r="B4782" s="8" t="s">
        <v>6903</v>
      </c>
    </row>
    <row r="4783">
      <c r="A4783" s="8">
        <v>1884123.0</v>
      </c>
      <c r="B4783" s="8" t="s">
        <v>6904</v>
      </c>
    </row>
    <row r="4784">
      <c r="A4784" s="8">
        <v>1597418.0</v>
      </c>
      <c r="B4784" s="8" t="s">
        <v>6905</v>
      </c>
    </row>
    <row r="4785">
      <c r="A4785" s="8">
        <v>840777.0</v>
      </c>
      <c r="B4785" s="8" t="s">
        <v>6906</v>
      </c>
    </row>
    <row r="4786">
      <c r="A4786" s="8">
        <v>6214428.0</v>
      </c>
      <c r="B4786" s="8" t="s">
        <v>6907</v>
      </c>
    </row>
    <row r="4787">
      <c r="A4787" s="8">
        <v>6179819.0</v>
      </c>
      <c r="B4787" s="8" t="s">
        <v>6908</v>
      </c>
    </row>
    <row r="4788">
      <c r="A4788" s="8">
        <v>1437046.0</v>
      </c>
      <c r="B4788" s="8" t="s">
        <v>6909</v>
      </c>
    </row>
    <row r="4789">
      <c r="A4789" s="8">
        <v>1896750.0</v>
      </c>
      <c r="B4789" s="8" t="s">
        <v>6910</v>
      </c>
    </row>
    <row r="4790">
      <c r="A4790" s="8">
        <v>1725611.0</v>
      </c>
      <c r="B4790" s="8" t="s">
        <v>6911</v>
      </c>
    </row>
    <row r="4791">
      <c r="A4791" s="8">
        <v>842257.0</v>
      </c>
      <c r="B4791" s="8" t="s">
        <v>6912</v>
      </c>
    </row>
    <row r="4792">
      <c r="A4792" s="8">
        <v>1596632.0</v>
      </c>
      <c r="B4792" s="8" t="s">
        <v>6913</v>
      </c>
    </row>
    <row r="4793">
      <c r="A4793" s="8">
        <v>690457.0</v>
      </c>
      <c r="B4793" s="8" t="s">
        <v>6914</v>
      </c>
    </row>
    <row r="4794">
      <c r="A4794" s="8">
        <v>1390295.0</v>
      </c>
      <c r="B4794" s="8" t="s">
        <v>6915</v>
      </c>
    </row>
    <row r="4795">
      <c r="A4795" s="8">
        <v>1597230.0</v>
      </c>
      <c r="B4795" s="8" t="s">
        <v>6916</v>
      </c>
    </row>
    <row r="4796">
      <c r="A4796" s="8">
        <v>1795937.0</v>
      </c>
      <c r="B4796" s="8" t="s">
        <v>6916</v>
      </c>
    </row>
    <row r="4797">
      <c r="A4797" s="8">
        <v>1339311.0</v>
      </c>
      <c r="B4797" s="8" t="s">
        <v>6917</v>
      </c>
    </row>
    <row r="4798">
      <c r="A4798" s="8">
        <v>1433181.0</v>
      </c>
      <c r="B4798" s="8" t="s">
        <v>6918</v>
      </c>
    </row>
    <row r="4799">
      <c r="A4799" s="8">
        <v>1597809.0</v>
      </c>
      <c r="B4799" s="8" t="s">
        <v>6919</v>
      </c>
    </row>
    <row r="4800">
      <c r="A4800" s="8">
        <v>6275303.0</v>
      </c>
      <c r="B4800" s="8" t="s">
        <v>6920</v>
      </c>
    </row>
    <row r="4801">
      <c r="A4801" s="8">
        <v>1589270.0</v>
      </c>
      <c r="B4801" s="8" t="s">
        <v>6921</v>
      </c>
    </row>
    <row r="4802">
      <c r="A4802" s="8">
        <v>1789520.0</v>
      </c>
      <c r="B4802" s="8" t="s">
        <v>5491</v>
      </c>
    </row>
    <row r="4803">
      <c r="A4803" s="8">
        <v>896390.0</v>
      </c>
      <c r="B4803" s="8" t="s">
        <v>6922</v>
      </c>
    </row>
    <row r="4804">
      <c r="A4804" s="8">
        <v>6063535.0</v>
      </c>
      <c r="B4804" s="8" t="s">
        <v>6923</v>
      </c>
    </row>
    <row r="4805">
      <c r="A4805" s="8">
        <v>1925369.0</v>
      </c>
      <c r="B4805" s="8" t="s">
        <v>6924</v>
      </c>
    </row>
    <row r="4806">
      <c r="A4806" s="8">
        <v>1774832.0</v>
      </c>
      <c r="B4806" s="8" t="s">
        <v>6925</v>
      </c>
    </row>
    <row r="4807">
      <c r="A4807" s="8">
        <v>6785239.0</v>
      </c>
      <c r="B4807" s="8" t="s">
        <v>6926</v>
      </c>
    </row>
    <row r="4808">
      <c r="A4808" s="8">
        <v>1452703.0</v>
      </c>
      <c r="B4808" s="8" t="s">
        <v>6927</v>
      </c>
    </row>
    <row r="4809">
      <c r="A4809" s="8">
        <v>1795929.0</v>
      </c>
      <c r="B4809" s="8" t="s">
        <v>6928</v>
      </c>
    </row>
    <row r="4810">
      <c r="A4810" s="8">
        <v>6216340.0</v>
      </c>
      <c r="B4810" s="8" t="s">
        <v>6929</v>
      </c>
    </row>
    <row r="4811">
      <c r="A4811" s="8">
        <v>1889753.0</v>
      </c>
      <c r="B4811" s="8" t="s">
        <v>6930</v>
      </c>
    </row>
    <row r="4812">
      <c r="A4812" s="8">
        <v>1857070.0</v>
      </c>
      <c r="B4812" s="8" t="s">
        <v>6931</v>
      </c>
    </row>
    <row r="4813">
      <c r="A4813" s="8">
        <v>846716.0</v>
      </c>
      <c r="B4813" s="8" t="s">
        <v>6932</v>
      </c>
    </row>
    <row r="4814">
      <c r="A4814" s="8">
        <v>659665.0</v>
      </c>
      <c r="B4814" s="8" t="s">
        <v>6933</v>
      </c>
    </row>
    <row r="4815">
      <c r="A4815" s="8">
        <v>1912071.0</v>
      </c>
      <c r="B4815" s="8" t="s">
        <v>6934</v>
      </c>
    </row>
    <row r="4816">
      <c r="A4816" s="8">
        <v>1369652.0</v>
      </c>
      <c r="B4816" s="8" t="s">
        <v>6935</v>
      </c>
    </row>
    <row r="4817">
      <c r="A4817" s="8">
        <v>1570846.0</v>
      </c>
      <c r="B4817" s="8" t="s">
        <v>6612</v>
      </c>
    </row>
    <row r="4818">
      <c r="A4818" s="8">
        <v>6174019.0</v>
      </c>
      <c r="B4818" s="8" t="s">
        <v>6936</v>
      </c>
    </row>
    <row r="4819">
      <c r="A4819" s="8">
        <v>1730207.0</v>
      </c>
      <c r="B4819" s="8" t="s">
        <v>6937</v>
      </c>
    </row>
    <row r="4820">
      <c r="A4820" s="8">
        <v>1795147.0</v>
      </c>
      <c r="B4820" s="8" t="s">
        <v>6937</v>
      </c>
    </row>
    <row r="4821">
      <c r="A4821" s="8">
        <v>1888277.0</v>
      </c>
      <c r="B4821" s="8" t="s">
        <v>6938</v>
      </c>
    </row>
    <row r="4822">
      <c r="A4822" s="8">
        <v>1754050.0</v>
      </c>
      <c r="B4822" s="8" t="s">
        <v>6939</v>
      </c>
    </row>
    <row r="4823">
      <c r="A4823" s="8">
        <v>850233.0</v>
      </c>
      <c r="B4823" s="8" t="s">
        <v>6940</v>
      </c>
    </row>
    <row r="4824">
      <c r="A4824" s="8">
        <v>1784358.0</v>
      </c>
      <c r="B4824" s="8" t="s">
        <v>6941</v>
      </c>
    </row>
    <row r="4825">
      <c r="A4825" s="8">
        <v>1890271.0</v>
      </c>
      <c r="B4825" s="8" t="s">
        <v>6941</v>
      </c>
    </row>
    <row r="4826">
      <c r="A4826" s="8">
        <v>1637835.0</v>
      </c>
      <c r="B4826" s="8" t="s">
        <v>6942</v>
      </c>
    </row>
    <row r="4827">
      <c r="A4827" s="8">
        <v>1733851.0</v>
      </c>
      <c r="B4827" s="8" t="s">
        <v>6943</v>
      </c>
    </row>
    <row r="4828">
      <c r="A4828" s="8">
        <v>6203191.0</v>
      </c>
      <c r="B4828" s="8" t="s">
        <v>6944</v>
      </c>
    </row>
    <row r="4829">
      <c r="A4829" s="8">
        <v>1794558.0</v>
      </c>
      <c r="B4829" s="8" t="s">
        <v>6945</v>
      </c>
    </row>
    <row r="4830">
      <c r="A4830" s="8">
        <v>1926586.0</v>
      </c>
      <c r="B4830" s="8" t="s">
        <v>6946</v>
      </c>
    </row>
    <row r="4831">
      <c r="A4831" s="8">
        <v>1735021.0</v>
      </c>
      <c r="B4831" s="8" t="s">
        <v>6947</v>
      </c>
    </row>
    <row r="4832">
      <c r="A4832" s="8">
        <v>1897411.0</v>
      </c>
      <c r="B4832" s="8" t="s">
        <v>6948</v>
      </c>
    </row>
    <row r="4833">
      <c r="A4833" s="8">
        <v>1655841.0</v>
      </c>
      <c r="B4833" s="8" t="s">
        <v>6949</v>
      </c>
    </row>
    <row r="4834">
      <c r="A4834" s="8">
        <v>961701.0</v>
      </c>
      <c r="B4834" s="8" t="s">
        <v>6950</v>
      </c>
    </row>
    <row r="4835">
      <c r="A4835" s="8">
        <v>1303864.0</v>
      </c>
      <c r="B4835" s="8" t="s">
        <v>6951</v>
      </c>
    </row>
    <row r="4836">
      <c r="A4836" s="8">
        <v>1783009.0</v>
      </c>
      <c r="B4836" s="8" t="s">
        <v>6952</v>
      </c>
    </row>
    <row r="4837">
      <c r="A4837" s="8">
        <v>6188974.0</v>
      </c>
      <c r="B4837" s="8" t="s">
        <v>6953</v>
      </c>
    </row>
    <row r="4838">
      <c r="A4838" s="8">
        <v>1734539.0</v>
      </c>
      <c r="B4838" s="8" t="s">
        <v>6954</v>
      </c>
    </row>
    <row r="4839">
      <c r="A4839" s="8">
        <v>1723502.0</v>
      </c>
      <c r="B4839" s="8" t="s">
        <v>6955</v>
      </c>
    </row>
    <row r="4840">
      <c r="A4840" s="8">
        <v>1793438.0</v>
      </c>
      <c r="B4840" s="8" t="s">
        <v>6956</v>
      </c>
    </row>
    <row r="4841">
      <c r="A4841" s="8">
        <v>1578073.0</v>
      </c>
      <c r="B4841" s="8" t="s">
        <v>6957</v>
      </c>
    </row>
    <row r="4842">
      <c r="A4842" s="8">
        <v>1763989.0</v>
      </c>
      <c r="B4842" s="8" t="s">
        <v>6958</v>
      </c>
    </row>
    <row r="4843">
      <c r="A4843" s="8">
        <v>878499.0</v>
      </c>
      <c r="B4843" s="8" t="s">
        <v>6959</v>
      </c>
    </row>
    <row r="4844">
      <c r="A4844" s="8">
        <v>1193929.0</v>
      </c>
      <c r="B4844" s="8" t="s">
        <v>6960</v>
      </c>
    </row>
    <row r="4845">
      <c r="A4845" s="8">
        <v>6440649.0</v>
      </c>
      <c r="B4845" s="8" t="s">
        <v>6961</v>
      </c>
    </row>
    <row r="4846">
      <c r="A4846" s="8">
        <v>849570.0</v>
      </c>
      <c r="B4846" s="8" t="s">
        <v>6962</v>
      </c>
    </row>
    <row r="4847">
      <c r="A4847" s="8">
        <v>1756095.0</v>
      </c>
      <c r="B4847" s="8" t="s">
        <v>6963</v>
      </c>
    </row>
    <row r="4848">
      <c r="A4848" s="8">
        <v>1597621.0</v>
      </c>
      <c r="B4848" s="8" t="s">
        <v>6874</v>
      </c>
    </row>
    <row r="4849">
      <c r="A4849" s="8">
        <v>804002.0</v>
      </c>
      <c r="B4849" s="8" t="s">
        <v>6964</v>
      </c>
    </row>
    <row r="4850">
      <c r="A4850" s="8">
        <v>1072391.0</v>
      </c>
      <c r="B4850" s="8" t="s">
        <v>6965</v>
      </c>
    </row>
    <row r="4851">
      <c r="A4851" s="8">
        <v>1850792.0</v>
      </c>
      <c r="B4851" s="8" t="s">
        <v>6966</v>
      </c>
    </row>
    <row r="4852">
      <c r="A4852" s="8">
        <v>6732011.0</v>
      </c>
      <c r="B4852" s="8" t="s">
        <v>6967</v>
      </c>
    </row>
    <row r="4853">
      <c r="A4853" s="8">
        <v>1724193.0</v>
      </c>
      <c r="B4853" s="8" t="s">
        <v>4861</v>
      </c>
    </row>
    <row r="4854">
      <c r="A4854" s="8">
        <v>1943812.0</v>
      </c>
      <c r="B4854" s="8" t="s">
        <v>6968</v>
      </c>
    </row>
    <row r="4855">
      <c r="A4855" s="8">
        <v>1757512.0</v>
      </c>
      <c r="B4855" s="8" t="s">
        <v>6469</v>
      </c>
    </row>
    <row r="4856">
      <c r="A4856" s="8">
        <v>6202357.0</v>
      </c>
      <c r="B4856" s="8" t="s">
        <v>6969</v>
      </c>
    </row>
    <row r="4857">
      <c r="A4857" s="8">
        <v>1854381.0</v>
      </c>
      <c r="B4857" s="8" t="s">
        <v>6970</v>
      </c>
    </row>
    <row r="4858">
      <c r="A4858" s="8">
        <v>1881825.0</v>
      </c>
      <c r="B4858" s="8" t="s">
        <v>6970</v>
      </c>
    </row>
    <row r="4859">
      <c r="A4859" s="8">
        <v>1734415.0</v>
      </c>
      <c r="B4859" s="8" t="s">
        <v>6971</v>
      </c>
    </row>
    <row r="4860">
      <c r="A4860" s="8">
        <v>1791753.0</v>
      </c>
      <c r="B4860" s="8" t="s">
        <v>6777</v>
      </c>
    </row>
    <row r="4861">
      <c r="A4861" s="8">
        <v>1377221.0</v>
      </c>
      <c r="B4861" s="8" t="s">
        <v>6972</v>
      </c>
    </row>
    <row r="4862">
      <c r="A4862" s="8">
        <v>1792300.0</v>
      </c>
      <c r="B4862" s="8" t="s">
        <v>6973</v>
      </c>
    </row>
    <row r="4863">
      <c r="A4863" s="8">
        <v>1896326.0</v>
      </c>
      <c r="B4863" s="8" t="s">
        <v>4870</v>
      </c>
    </row>
    <row r="4864">
      <c r="A4864" s="8">
        <v>1637801.0</v>
      </c>
      <c r="B4864" s="8" t="s">
        <v>6974</v>
      </c>
    </row>
    <row r="4865">
      <c r="A4865" s="8">
        <v>1890069.0</v>
      </c>
      <c r="B4865" s="8" t="s">
        <v>6975</v>
      </c>
    </row>
    <row r="4866">
      <c r="A4866" s="8">
        <v>1305808.0</v>
      </c>
      <c r="B4866" s="8" t="s">
        <v>6976</v>
      </c>
    </row>
    <row r="4867">
      <c r="A4867" s="8">
        <v>6042601.0</v>
      </c>
      <c r="B4867" s="8" t="s">
        <v>6977</v>
      </c>
    </row>
    <row r="4868">
      <c r="A4868" s="8">
        <v>1596756.0</v>
      </c>
      <c r="B4868" s="8" t="s">
        <v>6978</v>
      </c>
    </row>
    <row r="4869">
      <c r="A4869" s="8">
        <v>1767020.0</v>
      </c>
      <c r="B4869" s="8" t="s">
        <v>6979</v>
      </c>
    </row>
    <row r="4870">
      <c r="A4870" s="8">
        <v>1439294.0</v>
      </c>
      <c r="B4870" s="8" t="s">
        <v>6980</v>
      </c>
    </row>
    <row r="4871">
      <c r="A4871" s="8">
        <v>1378724.0</v>
      </c>
      <c r="B4871" s="8" t="s">
        <v>6981</v>
      </c>
    </row>
    <row r="4872">
      <c r="A4872" s="8">
        <v>6203183.0</v>
      </c>
      <c r="B4872" s="8" t="s">
        <v>6982</v>
      </c>
    </row>
    <row r="4873">
      <c r="A4873" s="8">
        <v>1286609.0</v>
      </c>
      <c r="B4873" s="8" t="s">
        <v>6983</v>
      </c>
    </row>
    <row r="4874">
      <c r="A4874" s="8">
        <v>1291246.0</v>
      </c>
      <c r="B4874" s="8" t="s">
        <v>6984</v>
      </c>
    </row>
    <row r="4875">
      <c r="A4875" s="8">
        <v>701939.0</v>
      </c>
      <c r="B4875" s="8" t="s">
        <v>6985</v>
      </c>
    </row>
    <row r="4876">
      <c r="A4876" s="8">
        <v>1293044.0</v>
      </c>
      <c r="B4876" s="8" t="s">
        <v>6986</v>
      </c>
    </row>
    <row r="4877">
      <c r="A4877" s="8">
        <v>1785257.0</v>
      </c>
      <c r="B4877" s="8" t="s">
        <v>6987</v>
      </c>
    </row>
    <row r="4878">
      <c r="A4878" s="8">
        <v>1854321.0</v>
      </c>
      <c r="B4878" s="8" t="s">
        <v>6988</v>
      </c>
    </row>
    <row r="4879">
      <c r="A4879" s="8">
        <v>1654624.0</v>
      </c>
      <c r="B4879" s="8" t="s">
        <v>6989</v>
      </c>
    </row>
    <row r="4880">
      <c r="A4880" s="8">
        <v>1795627.0</v>
      </c>
      <c r="B4880" s="8" t="s">
        <v>6990</v>
      </c>
    </row>
    <row r="4881">
      <c r="A4881" s="8">
        <v>1856677.0</v>
      </c>
      <c r="B4881" s="8" t="s">
        <v>6990</v>
      </c>
    </row>
    <row r="4882">
      <c r="A4882" s="8">
        <v>6163491.0</v>
      </c>
      <c r="B4882" s="8" t="s">
        <v>6991</v>
      </c>
    </row>
    <row r="4883">
      <c r="A4883" s="8">
        <v>1784978.0</v>
      </c>
      <c r="B4883" s="8" t="s">
        <v>6992</v>
      </c>
    </row>
    <row r="4884">
      <c r="A4884" s="8">
        <v>1774344.0</v>
      </c>
      <c r="B4884" s="8" t="s">
        <v>6993</v>
      </c>
    </row>
    <row r="4885">
      <c r="A4885" s="8">
        <v>1739549.0</v>
      </c>
      <c r="B4885" s="8" t="s">
        <v>6994</v>
      </c>
    </row>
    <row r="4886">
      <c r="A4886" s="8">
        <v>1785150.0</v>
      </c>
      <c r="B4886" s="8" t="s">
        <v>6995</v>
      </c>
    </row>
    <row r="4887">
      <c r="A4887" s="8">
        <v>1889575.0</v>
      </c>
      <c r="B4887" s="8" t="s">
        <v>6996</v>
      </c>
    </row>
    <row r="4888">
      <c r="A4888" s="8">
        <v>6203221.0</v>
      </c>
      <c r="B4888" s="8" t="s">
        <v>6997</v>
      </c>
    </row>
    <row r="4889">
      <c r="A4889" s="8">
        <v>1912755.0</v>
      </c>
      <c r="B4889" s="8" t="s">
        <v>6998</v>
      </c>
    </row>
    <row r="4890">
      <c r="A4890" s="8">
        <v>6407188.0</v>
      </c>
      <c r="B4890" s="8" t="s">
        <v>6999</v>
      </c>
    </row>
    <row r="4891">
      <c r="A4891" s="8">
        <v>1943944.0</v>
      </c>
      <c r="B4891" s="8" t="s">
        <v>7000</v>
      </c>
    </row>
    <row r="4892">
      <c r="A4892" s="8">
        <v>6192521.0</v>
      </c>
      <c r="B4892" s="8" t="s">
        <v>7001</v>
      </c>
    </row>
    <row r="4893">
      <c r="A4893" s="8">
        <v>1300245.0</v>
      </c>
      <c r="B4893" s="8" t="s">
        <v>7002</v>
      </c>
    </row>
    <row r="4894">
      <c r="A4894" s="8">
        <v>1885481.0</v>
      </c>
      <c r="B4894" s="8" t="s">
        <v>7003</v>
      </c>
    </row>
    <row r="4895">
      <c r="A4895" s="8">
        <v>1655850.0</v>
      </c>
      <c r="B4895" s="8" t="s">
        <v>7004</v>
      </c>
    </row>
    <row r="4896">
      <c r="A4896" s="8">
        <v>1736329.0</v>
      </c>
      <c r="B4896" s="8" t="s">
        <v>7005</v>
      </c>
    </row>
    <row r="4897">
      <c r="A4897" s="8">
        <v>6648240.0</v>
      </c>
      <c r="B4897" s="8" t="s">
        <v>7006</v>
      </c>
    </row>
    <row r="4898">
      <c r="A4898" s="8">
        <v>715077.0</v>
      </c>
      <c r="B4898" s="8" t="s">
        <v>7007</v>
      </c>
    </row>
    <row r="4899">
      <c r="A4899" s="8">
        <v>6238742.0</v>
      </c>
      <c r="B4899" s="8" t="s">
        <v>7008</v>
      </c>
    </row>
    <row r="4900">
      <c r="A4900" s="8">
        <v>1888391.0</v>
      </c>
      <c r="B4900" s="8" t="s">
        <v>7009</v>
      </c>
    </row>
    <row r="4901">
      <c r="A4901" s="8">
        <v>1857851.0</v>
      </c>
      <c r="B4901" s="8" t="s">
        <v>7010</v>
      </c>
    </row>
    <row r="4902">
      <c r="A4902" s="8">
        <v>1894706.0</v>
      </c>
      <c r="B4902" s="8" t="s">
        <v>7010</v>
      </c>
    </row>
    <row r="4903">
      <c r="A4903" s="8">
        <v>6263984.0</v>
      </c>
      <c r="B4903" s="8" t="s">
        <v>7011</v>
      </c>
    </row>
    <row r="4904">
      <c r="A4904" s="8">
        <v>1435981.0</v>
      </c>
      <c r="B4904" s="8" t="s">
        <v>7012</v>
      </c>
    </row>
    <row r="4905">
      <c r="A4905" s="8">
        <v>1854828.0</v>
      </c>
      <c r="B4905" s="8" t="s">
        <v>7013</v>
      </c>
    </row>
    <row r="4906">
      <c r="A4906" s="8">
        <v>1860071.0</v>
      </c>
      <c r="B4906" s="8" t="s">
        <v>7014</v>
      </c>
    </row>
    <row r="4907">
      <c r="A4907" s="8">
        <v>6424660.0</v>
      </c>
      <c r="B4907" s="8" t="s">
        <v>7015</v>
      </c>
    </row>
    <row r="4908">
      <c r="A4908" s="8">
        <v>6275087.0</v>
      </c>
      <c r="B4908" s="8" t="s">
        <v>7016</v>
      </c>
    </row>
    <row r="4909">
      <c r="A4909" s="8">
        <v>1429710.0</v>
      </c>
      <c r="B4909" s="8" t="s">
        <v>7017</v>
      </c>
    </row>
    <row r="4910">
      <c r="A4910" s="8">
        <v>6284752.0</v>
      </c>
      <c r="B4910" s="8" t="s">
        <v>7018</v>
      </c>
    </row>
    <row r="4911">
      <c r="A4911" s="8">
        <v>1571460.0</v>
      </c>
      <c r="B4911" s="8" t="s">
        <v>7019</v>
      </c>
    </row>
    <row r="4912">
      <c r="A4912" s="8">
        <v>6051227.0</v>
      </c>
      <c r="B4912" s="8" t="s">
        <v>7020</v>
      </c>
    </row>
    <row r="4913">
      <c r="A4913" s="8">
        <v>1597876.0</v>
      </c>
      <c r="B4913" s="8" t="s">
        <v>7021</v>
      </c>
    </row>
    <row r="4914">
      <c r="A4914" s="8">
        <v>1974262.0</v>
      </c>
      <c r="B4914" s="8" t="s">
        <v>7022</v>
      </c>
    </row>
    <row r="4915">
      <c r="A4915" s="8">
        <v>1598074.0</v>
      </c>
      <c r="B4915" s="8" t="s">
        <v>7023</v>
      </c>
    </row>
    <row r="4916">
      <c r="A4916" s="8">
        <v>6618766.0</v>
      </c>
      <c r="B4916" s="8" t="s">
        <v>7024</v>
      </c>
    </row>
    <row r="4917">
      <c r="A4917" s="8">
        <v>686808.0</v>
      </c>
      <c r="B4917" s="8" t="s">
        <v>7025</v>
      </c>
    </row>
    <row r="4918">
      <c r="A4918" s="8">
        <v>1784391.0</v>
      </c>
      <c r="B4918" s="8" t="s">
        <v>7026</v>
      </c>
    </row>
    <row r="4919">
      <c r="A4919" s="8">
        <v>6252508.0</v>
      </c>
      <c r="B4919" s="8" t="s">
        <v>7027</v>
      </c>
    </row>
    <row r="4920">
      <c r="A4920" s="8">
        <v>1885821.0</v>
      </c>
      <c r="B4920" s="8" t="s">
        <v>7028</v>
      </c>
    </row>
    <row r="4921">
      <c r="A4921" s="8">
        <v>6267742.0</v>
      </c>
      <c r="B4921" s="8" t="s">
        <v>7029</v>
      </c>
    </row>
    <row r="4922">
      <c r="A4922" s="8">
        <v>716774.0</v>
      </c>
      <c r="B4922" s="8" t="s">
        <v>7030</v>
      </c>
    </row>
    <row r="4923">
      <c r="A4923" s="8">
        <v>1576054.0</v>
      </c>
      <c r="B4923" s="8" t="s">
        <v>7031</v>
      </c>
    </row>
    <row r="4924">
      <c r="A4924" s="8">
        <v>1597311.0</v>
      </c>
      <c r="B4924" s="8" t="s">
        <v>7032</v>
      </c>
    </row>
    <row r="4925">
      <c r="A4925" s="8">
        <v>1733907.0</v>
      </c>
      <c r="B4925" s="8" t="s">
        <v>7033</v>
      </c>
    </row>
    <row r="4926">
      <c r="A4926" s="8">
        <v>1854887.0</v>
      </c>
      <c r="B4926" s="8" t="s">
        <v>7034</v>
      </c>
    </row>
    <row r="4927">
      <c r="A4927" s="8">
        <v>1442490.0</v>
      </c>
      <c r="B4927" s="8" t="s">
        <v>7035</v>
      </c>
    </row>
    <row r="4928">
      <c r="A4928" s="8">
        <v>946486.0</v>
      </c>
      <c r="B4928" s="8" t="s">
        <v>7036</v>
      </c>
    </row>
    <row r="4929">
      <c r="A4929" s="8">
        <v>1597175.0</v>
      </c>
      <c r="B4929" s="8" t="s">
        <v>7037</v>
      </c>
    </row>
    <row r="4930">
      <c r="A4930" s="8">
        <v>1793381.0</v>
      </c>
      <c r="B4930" s="8" t="s">
        <v>7038</v>
      </c>
    </row>
    <row r="4931">
      <c r="A4931" s="8">
        <v>1598333.0</v>
      </c>
      <c r="B4931" s="8" t="s">
        <v>7039</v>
      </c>
    </row>
    <row r="4932">
      <c r="A4932" s="8">
        <v>1795546.0</v>
      </c>
      <c r="B4932" s="8" t="s">
        <v>3898</v>
      </c>
    </row>
    <row r="4933">
      <c r="A4933" s="8">
        <v>1773054.0</v>
      </c>
      <c r="B4933" s="8" t="s">
        <v>7040</v>
      </c>
    </row>
    <row r="4934">
      <c r="A4934" s="8">
        <v>1739263.0</v>
      </c>
      <c r="B4934" s="8" t="s">
        <v>7041</v>
      </c>
    </row>
    <row r="4935">
      <c r="A4935" s="8">
        <v>1858106.0</v>
      </c>
      <c r="B4935" s="8" t="s">
        <v>7042</v>
      </c>
    </row>
    <row r="4936">
      <c r="A4936" s="8">
        <v>1888498.0</v>
      </c>
      <c r="B4936" s="8" t="s">
        <v>7042</v>
      </c>
    </row>
    <row r="4937">
      <c r="A4937" s="8">
        <v>1410741.0</v>
      </c>
      <c r="B4937" s="8" t="s">
        <v>7043</v>
      </c>
    </row>
    <row r="4938">
      <c r="A4938" s="8">
        <v>6026273.0</v>
      </c>
      <c r="B4938" s="8" t="s">
        <v>7044</v>
      </c>
    </row>
    <row r="4939">
      <c r="A4939" s="8">
        <v>1788124.0</v>
      </c>
      <c r="B4939" s="8" t="s">
        <v>7045</v>
      </c>
    </row>
    <row r="4940">
      <c r="A4940" s="8">
        <v>779113.0</v>
      </c>
      <c r="B4940" s="8" t="s">
        <v>7046</v>
      </c>
    </row>
    <row r="4941">
      <c r="A4941" s="8">
        <v>758949.0</v>
      </c>
      <c r="B4941" s="8" t="s">
        <v>7047</v>
      </c>
    </row>
    <row r="4942">
      <c r="A4942" s="8">
        <v>1783947.0</v>
      </c>
      <c r="B4942" s="8" t="s">
        <v>7048</v>
      </c>
    </row>
    <row r="4943">
      <c r="A4943" s="8">
        <v>1361830.0</v>
      </c>
      <c r="B4943" s="8" t="s">
        <v>4876</v>
      </c>
    </row>
    <row r="4944">
      <c r="A4944" s="8">
        <v>847429.0</v>
      </c>
      <c r="B4944" s="8" t="s">
        <v>7049</v>
      </c>
    </row>
    <row r="4945">
      <c r="A4945" s="8">
        <v>1895176.0</v>
      </c>
      <c r="B4945" s="8" t="s">
        <v>7050</v>
      </c>
    </row>
    <row r="4946">
      <c r="A4946" s="8">
        <v>1911147.0</v>
      </c>
      <c r="B4946" s="8" t="s">
        <v>3929</v>
      </c>
    </row>
    <row r="4947">
      <c r="A4947" s="8">
        <v>820610.0</v>
      </c>
      <c r="B4947" s="8" t="s">
        <v>7051</v>
      </c>
    </row>
    <row r="4948">
      <c r="A4948" s="8">
        <v>1570722.0</v>
      </c>
      <c r="B4948" s="8" t="s">
        <v>7052</v>
      </c>
    </row>
    <row r="4949">
      <c r="A4949" s="8">
        <v>1773810.0</v>
      </c>
      <c r="B4949" s="8" t="s">
        <v>7052</v>
      </c>
    </row>
    <row r="4950">
      <c r="A4950" s="8">
        <v>1884484.0</v>
      </c>
      <c r="B4950" s="8" t="s">
        <v>7053</v>
      </c>
    </row>
    <row r="4951">
      <c r="A4951" s="8">
        <v>1634291.0</v>
      </c>
      <c r="B4951" s="8" t="s">
        <v>6803</v>
      </c>
    </row>
    <row r="4952">
      <c r="A4952" s="8">
        <v>1886410.0</v>
      </c>
      <c r="B4952" s="8" t="s">
        <v>7054</v>
      </c>
    </row>
    <row r="4953">
      <c r="A4953" s="8">
        <v>6261370.0</v>
      </c>
      <c r="B4953" s="8" t="s">
        <v>7055</v>
      </c>
    </row>
    <row r="4954">
      <c r="A4954" s="8">
        <v>1756079.0</v>
      </c>
      <c r="B4954" s="8" t="s">
        <v>5165</v>
      </c>
    </row>
    <row r="4955">
      <c r="A4955" s="8">
        <v>1347811.0</v>
      </c>
      <c r="B4955" s="8" t="s">
        <v>7056</v>
      </c>
    </row>
    <row r="4956">
      <c r="A4956" s="8">
        <v>1898256.0</v>
      </c>
      <c r="B4956" s="8" t="s">
        <v>7057</v>
      </c>
    </row>
    <row r="4957">
      <c r="A4957" s="8">
        <v>773654.0</v>
      </c>
      <c r="B4957" s="8" t="s">
        <v>7058</v>
      </c>
    </row>
    <row r="4958">
      <c r="A4958" s="8">
        <v>1440748.0</v>
      </c>
      <c r="B4958" s="8" t="s">
        <v>7059</v>
      </c>
    </row>
    <row r="4959">
      <c r="A4959" s="8">
        <v>1281585.0</v>
      </c>
      <c r="B4959" s="8" t="s">
        <v>7060</v>
      </c>
    </row>
    <row r="4960">
      <c r="A4960" s="8">
        <v>1791435.0</v>
      </c>
      <c r="B4960" s="8" t="s">
        <v>7061</v>
      </c>
    </row>
    <row r="4961">
      <c r="A4961" s="8">
        <v>6131107.0</v>
      </c>
      <c r="B4961" s="8" t="s">
        <v>7062</v>
      </c>
    </row>
    <row r="4962">
      <c r="A4962" s="8">
        <v>1799649.0</v>
      </c>
      <c r="B4962" s="8" t="s">
        <v>7063</v>
      </c>
    </row>
    <row r="4963">
      <c r="A4963" s="8">
        <v>1851802.0</v>
      </c>
      <c r="B4963" s="8" t="s">
        <v>7064</v>
      </c>
    </row>
    <row r="4964">
      <c r="A4964" s="8">
        <v>1767968.0</v>
      </c>
      <c r="B4964" s="8" t="s">
        <v>7065</v>
      </c>
    </row>
    <row r="4965">
      <c r="A4965" s="8">
        <v>1367251.0</v>
      </c>
      <c r="B4965" s="8" t="s">
        <v>7066</v>
      </c>
    </row>
    <row r="4966">
      <c r="A4966" s="8">
        <v>885754.0</v>
      </c>
      <c r="B4966" s="8" t="s">
        <v>7067</v>
      </c>
    </row>
    <row r="4967">
      <c r="A4967" s="8">
        <v>6506844.0</v>
      </c>
      <c r="B4967" s="8" t="s">
        <v>7068</v>
      </c>
    </row>
    <row r="4968">
      <c r="A4968" s="8">
        <v>6174248.0</v>
      </c>
      <c r="B4968" s="8" t="s">
        <v>7069</v>
      </c>
    </row>
    <row r="4969">
      <c r="A4969" s="8">
        <v>1884565.0</v>
      </c>
      <c r="B4969" s="8" t="s">
        <v>7070</v>
      </c>
    </row>
    <row r="4970">
      <c r="A4970" s="8">
        <v>1910086.0</v>
      </c>
      <c r="B4970" s="8" t="s">
        <v>7071</v>
      </c>
    </row>
    <row r="4971">
      <c r="A4971" s="8">
        <v>1794876.0</v>
      </c>
      <c r="B4971" s="8" t="s">
        <v>7072</v>
      </c>
    </row>
    <row r="4972">
      <c r="A4972" s="8">
        <v>6148522.0</v>
      </c>
      <c r="B4972" s="8" t="s">
        <v>7073</v>
      </c>
    </row>
    <row r="4973">
      <c r="A4973" s="8">
        <v>1434829.0</v>
      </c>
      <c r="B4973" s="8" t="s">
        <v>7074</v>
      </c>
    </row>
    <row r="4974">
      <c r="A4974" s="8">
        <v>1943022.0</v>
      </c>
      <c r="B4974" s="8" t="s">
        <v>7075</v>
      </c>
    </row>
    <row r="4975">
      <c r="A4975" s="8">
        <v>1974289.0</v>
      </c>
      <c r="B4975" s="8" t="s">
        <v>7076</v>
      </c>
    </row>
    <row r="4976">
      <c r="A4976" s="8">
        <v>6120741.0</v>
      </c>
      <c r="B4976" s="8" t="s">
        <v>7077</v>
      </c>
    </row>
    <row r="4977">
      <c r="A4977" s="8">
        <v>6547052.0</v>
      </c>
      <c r="B4977" s="8" t="s">
        <v>7078</v>
      </c>
    </row>
    <row r="4978">
      <c r="A4978" s="8">
        <v>1950592.0</v>
      </c>
      <c r="B4978" s="8" t="s">
        <v>7079</v>
      </c>
    </row>
    <row r="4979">
      <c r="A4979" s="8">
        <v>1892801.0</v>
      </c>
      <c r="B4979" s="8" t="s">
        <v>7080</v>
      </c>
    </row>
    <row r="4980">
      <c r="A4980" s="8">
        <v>1733087.0</v>
      </c>
      <c r="B4980" s="8" t="s">
        <v>7081</v>
      </c>
    </row>
    <row r="4981">
      <c r="A4981" s="8">
        <v>960403.0</v>
      </c>
      <c r="B4981" s="8" t="s">
        <v>7082</v>
      </c>
    </row>
    <row r="4982">
      <c r="A4982" s="8">
        <v>1270753.0</v>
      </c>
      <c r="B4982" s="8" t="s">
        <v>7083</v>
      </c>
    </row>
    <row r="4983">
      <c r="A4983" s="8">
        <v>1855760.0</v>
      </c>
      <c r="B4983" s="8" t="s">
        <v>7084</v>
      </c>
    </row>
    <row r="4984">
      <c r="A4984" s="8">
        <v>1912305.0</v>
      </c>
      <c r="B4984" s="8" t="s">
        <v>7085</v>
      </c>
    </row>
    <row r="4985">
      <c r="A4985" s="8">
        <v>1598627.0</v>
      </c>
      <c r="B4985" s="8" t="s">
        <v>7086</v>
      </c>
    </row>
    <row r="4986">
      <c r="A4986" s="8">
        <v>1884603.0</v>
      </c>
      <c r="B4986" s="8" t="s">
        <v>7087</v>
      </c>
    </row>
    <row r="4987">
      <c r="A4987" s="8">
        <v>1736744.0</v>
      </c>
      <c r="B4987" s="8" t="s">
        <v>7088</v>
      </c>
    </row>
    <row r="4988">
      <c r="A4988" s="8">
        <v>1854348.0</v>
      </c>
      <c r="B4988" s="8" t="s">
        <v>7089</v>
      </c>
    </row>
    <row r="4989">
      <c r="A4989" s="8">
        <v>1121502.0</v>
      </c>
      <c r="B4989" s="8" t="s">
        <v>7090</v>
      </c>
    </row>
    <row r="4990">
      <c r="A4990" s="8">
        <v>6273858.0</v>
      </c>
      <c r="B4990" s="8" t="s">
        <v>7091</v>
      </c>
    </row>
    <row r="4991">
      <c r="A4991" s="8">
        <v>1882066.0</v>
      </c>
      <c r="B4991" s="8" t="s">
        <v>7092</v>
      </c>
    </row>
    <row r="4992">
      <c r="A4992" s="8">
        <v>6962092.0</v>
      </c>
      <c r="B4992" s="8" t="s">
        <v>7093</v>
      </c>
    </row>
    <row r="4993">
      <c r="A4993" s="8">
        <v>1941551.0</v>
      </c>
      <c r="B4993" s="8" t="s">
        <v>7094</v>
      </c>
    </row>
    <row r="4994">
      <c r="A4994" s="8">
        <v>1784650.0</v>
      </c>
      <c r="B4994" s="8" t="s">
        <v>7095</v>
      </c>
    </row>
    <row r="4995">
      <c r="A4995" s="8">
        <v>6214045.0</v>
      </c>
      <c r="B4995" s="8" t="s">
        <v>7096</v>
      </c>
    </row>
    <row r="4996">
      <c r="A4996" s="8">
        <v>1369768.0</v>
      </c>
      <c r="B4996" s="8" t="s">
        <v>7097</v>
      </c>
    </row>
    <row r="4997">
      <c r="A4997" s="8">
        <v>1171682.0</v>
      </c>
      <c r="B4997" s="8" t="s">
        <v>7098</v>
      </c>
    </row>
    <row r="4998">
      <c r="A4998" s="8">
        <v>6252010.0</v>
      </c>
      <c r="B4998" s="8" t="s">
        <v>7099</v>
      </c>
    </row>
    <row r="4999">
      <c r="A4999" s="8">
        <v>6974775.0</v>
      </c>
      <c r="B4999" s="8" t="s">
        <v>7100</v>
      </c>
    </row>
    <row r="5000">
      <c r="A5000" s="8">
        <v>1883011.0</v>
      </c>
      <c r="B5000" s="8" t="s">
        <v>7101</v>
      </c>
    </row>
    <row r="5001">
      <c r="A5001" s="8">
        <v>1885561.0</v>
      </c>
      <c r="B5001" s="8" t="s">
        <v>7102</v>
      </c>
    </row>
    <row r="5002">
      <c r="A5002" s="8">
        <v>1699083.0</v>
      </c>
      <c r="B5002" s="8" t="s">
        <v>7103</v>
      </c>
    </row>
    <row r="5003">
      <c r="A5003" s="8">
        <v>1880616.0</v>
      </c>
      <c r="B5003" s="8" t="s">
        <v>6197</v>
      </c>
    </row>
    <row r="5004">
      <c r="A5004" s="8">
        <v>1853015.0</v>
      </c>
      <c r="B5004" s="8" t="s">
        <v>7104</v>
      </c>
    </row>
    <row r="5005">
      <c r="A5005" s="8">
        <v>1889818.0</v>
      </c>
      <c r="B5005" s="8" t="s">
        <v>7105</v>
      </c>
    </row>
    <row r="5006">
      <c r="A5006" s="8">
        <v>6461344.0</v>
      </c>
      <c r="B5006" s="8" t="s">
        <v>7106</v>
      </c>
    </row>
    <row r="5007">
      <c r="A5007" s="8">
        <v>1852116.0</v>
      </c>
      <c r="B5007" s="8" t="s">
        <v>7107</v>
      </c>
    </row>
    <row r="5008">
      <c r="A5008" s="8">
        <v>6045022.0</v>
      </c>
      <c r="B5008" s="8" t="s">
        <v>7108</v>
      </c>
    </row>
    <row r="5009">
      <c r="A5009" s="8">
        <v>6107702.0</v>
      </c>
      <c r="B5009" s="8" t="s">
        <v>7109</v>
      </c>
    </row>
    <row r="5010">
      <c r="A5010" s="8">
        <v>1784986.0</v>
      </c>
      <c r="B5010" s="8" t="s">
        <v>7110</v>
      </c>
    </row>
    <row r="5011">
      <c r="A5011" s="8">
        <v>1636847.0</v>
      </c>
      <c r="B5011" s="8" t="s">
        <v>7111</v>
      </c>
    </row>
    <row r="5012">
      <c r="A5012" s="8">
        <v>1586742.0</v>
      </c>
      <c r="B5012" s="8" t="s">
        <v>7112</v>
      </c>
    </row>
    <row r="5013">
      <c r="A5013" s="8">
        <v>1893793.0</v>
      </c>
      <c r="B5013" s="8" t="s">
        <v>7113</v>
      </c>
    </row>
    <row r="5014">
      <c r="A5014" s="8">
        <v>862703.0</v>
      </c>
      <c r="B5014" s="8" t="s">
        <v>7114</v>
      </c>
    </row>
    <row r="5015">
      <c r="A5015" s="8">
        <v>1316150.0</v>
      </c>
      <c r="B5015" s="8" t="s">
        <v>7115</v>
      </c>
    </row>
    <row r="5016">
      <c r="A5016" s="8">
        <v>1723464.0</v>
      </c>
      <c r="B5016" s="8" t="s">
        <v>7116</v>
      </c>
    </row>
    <row r="5017">
      <c r="A5017" s="8">
        <v>1853945.0</v>
      </c>
      <c r="B5017" s="8" t="s">
        <v>5242</v>
      </c>
    </row>
    <row r="5018">
      <c r="A5018" s="8">
        <v>683337.0</v>
      </c>
      <c r="B5018" s="8" t="s">
        <v>7117</v>
      </c>
    </row>
    <row r="5019">
      <c r="A5019" s="8">
        <v>1789864.0</v>
      </c>
      <c r="B5019" s="8" t="s">
        <v>7118</v>
      </c>
    </row>
    <row r="5020">
      <c r="A5020" s="8">
        <v>6268111.0</v>
      </c>
      <c r="B5020" s="8" t="s">
        <v>7119</v>
      </c>
    </row>
    <row r="5021">
      <c r="A5021" s="8">
        <v>6434631.0</v>
      </c>
      <c r="B5021" s="8" t="s">
        <v>7120</v>
      </c>
    </row>
    <row r="5022">
      <c r="A5022" s="8">
        <v>1588648.0</v>
      </c>
      <c r="B5022" s="8" t="s">
        <v>7121</v>
      </c>
    </row>
    <row r="5023">
      <c r="A5023" s="8">
        <v>1598031.0</v>
      </c>
      <c r="B5023" s="8" t="s">
        <v>7122</v>
      </c>
    </row>
    <row r="5024">
      <c r="A5024" s="8">
        <v>1736167.0</v>
      </c>
      <c r="B5024" s="8" t="s">
        <v>7123</v>
      </c>
    </row>
    <row r="5025">
      <c r="A5025" s="8">
        <v>1798537.0</v>
      </c>
      <c r="B5025" s="8" t="s">
        <v>6059</v>
      </c>
    </row>
    <row r="5026">
      <c r="A5026" s="8">
        <v>1389742.0</v>
      </c>
      <c r="B5026" s="8" t="s">
        <v>7124</v>
      </c>
    </row>
    <row r="5027">
      <c r="A5027" s="8">
        <v>1924907.0</v>
      </c>
      <c r="B5027" s="8" t="s">
        <v>7125</v>
      </c>
    </row>
    <row r="5028">
      <c r="A5028" s="8">
        <v>1856669.0</v>
      </c>
      <c r="B5028" s="8" t="s">
        <v>6623</v>
      </c>
    </row>
    <row r="5029">
      <c r="A5029" s="8">
        <v>1366602.0</v>
      </c>
      <c r="B5029" s="8" t="s">
        <v>7126</v>
      </c>
    </row>
    <row r="5030">
      <c r="A5030" s="8">
        <v>1794582.0</v>
      </c>
      <c r="B5030" s="8" t="s">
        <v>7127</v>
      </c>
    </row>
    <row r="5031">
      <c r="A5031" s="8">
        <v>1342649.0</v>
      </c>
      <c r="B5031" s="8" t="s">
        <v>7128</v>
      </c>
    </row>
    <row r="5032">
      <c r="A5032" s="8">
        <v>845574.0</v>
      </c>
      <c r="B5032" s="8" t="s">
        <v>7129</v>
      </c>
    </row>
    <row r="5033">
      <c r="A5033" s="8">
        <v>1586874.0</v>
      </c>
      <c r="B5033" s="8" t="s">
        <v>7130</v>
      </c>
    </row>
    <row r="5034">
      <c r="A5034" s="8">
        <v>1789325.0</v>
      </c>
      <c r="B5034" s="8" t="s">
        <v>7131</v>
      </c>
    </row>
    <row r="5035">
      <c r="A5035" s="8">
        <v>1734083.0</v>
      </c>
      <c r="B5035" s="8" t="s">
        <v>7132</v>
      </c>
    </row>
    <row r="5036">
      <c r="A5036" s="8">
        <v>1655205.0</v>
      </c>
      <c r="B5036" s="8" t="s">
        <v>7133</v>
      </c>
    </row>
    <row r="5037">
      <c r="A5037" s="8">
        <v>1450697.0</v>
      </c>
      <c r="B5037" s="8" t="s">
        <v>7134</v>
      </c>
    </row>
    <row r="5038">
      <c r="A5038" s="8">
        <v>611859.0</v>
      </c>
      <c r="B5038" s="8" t="s">
        <v>7135</v>
      </c>
    </row>
    <row r="5039">
      <c r="A5039" s="8">
        <v>1735969.0</v>
      </c>
      <c r="B5039" s="8" t="s">
        <v>7136</v>
      </c>
    </row>
    <row r="5040">
      <c r="A5040" s="8">
        <v>1888366.0</v>
      </c>
      <c r="B5040" s="8" t="s">
        <v>4968</v>
      </c>
    </row>
    <row r="5041">
      <c r="A5041" s="8">
        <v>1853031.0</v>
      </c>
      <c r="B5041" s="8" t="s">
        <v>7137</v>
      </c>
    </row>
    <row r="5042">
      <c r="A5042" s="8">
        <v>1886746.0</v>
      </c>
      <c r="B5042" s="8" t="s">
        <v>4878</v>
      </c>
    </row>
    <row r="5043">
      <c r="A5043" s="8">
        <v>1850806.0</v>
      </c>
      <c r="B5043" s="8" t="s">
        <v>7138</v>
      </c>
    </row>
    <row r="5044">
      <c r="A5044" s="8">
        <v>1733729.0</v>
      </c>
      <c r="B5044" s="8" t="s">
        <v>7139</v>
      </c>
    </row>
    <row r="5045">
      <c r="A5045" s="8">
        <v>1596691.0</v>
      </c>
      <c r="B5045" s="8" t="s">
        <v>7140</v>
      </c>
    </row>
    <row r="5046">
      <c r="A5046" s="8">
        <v>1912186.0</v>
      </c>
      <c r="B5046" s="8" t="s">
        <v>7141</v>
      </c>
    </row>
    <row r="5047">
      <c r="A5047" s="8">
        <v>1788451.0</v>
      </c>
      <c r="B5047" s="8" t="s">
        <v>5268</v>
      </c>
    </row>
    <row r="5048">
      <c r="A5048" s="8">
        <v>1883399.0</v>
      </c>
      <c r="B5048" s="8" t="s">
        <v>7142</v>
      </c>
    </row>
    <row r="5049">
      <c r="A5049" s="8">
        <v>1768522.0</v>
      </c>
      <c r="B5049" s="8" t="s">
        <v>7143</v>
      </c>
    </row>
    <row r="5050">
      <c r="A5050" s="8">
        <v>1638203.0</v>
      </c>
      <c r="B5050" s="8" t="s">
        <v>7144</v>
      </c>
    </row>
    <row r="5051">
      <c r="A5051" s="8">
        <v>1254031.0</v>
      </c>
      <c r="B5051" s="8" t="s">
        <v>7145</v>
      </c>
    </row>
    <row r="5052">
      <c r="A5052" s="8">
        <v>1597477.0</v>
      </c>
      <c r="B5052" s="8" t="s">
        <v>7146</v>
      </c>
    </row>
    <row r="5053">
      <c r="A5053" s="8">
        <v>6253130.0</v>
      </c>
      <c r="B5053" s="8" t="s">
        <v>7147</v>
      </c>
    </row>
    <row r="5054">
      <c r="A5054" s="8">
        <v>1890042.0</v>
      </c>
      <c r="B5054" s="8" t="s">
        <v>7148</v>
      </c>
    </row>
    <row r="5055">
      <c r="A5055" s="8">
        <v>1795333.0</v>
      </c>
      <c r="B5055" s="8" t="s">
        <v>7149</v>
      </c>
    </row>
    <row r="5056">
      <c r="A5056" s="8">
        <v>6100414.0</v>
      </c>
      <c r="B5056" s="8" t="s">
        <v>7150</v>
      </c>
    </row>
    <row r="5057">
      <c r="A5057" s="8">
        <v>938041.0</v>
      </c>
      <c r="B5057" s="8" t="s">
        <v>7151</v>
      </c>
    </row>
    <row r="5058">
      <c r="A5058" s="8">
        <v>1909959.0</v>
      </c>
      <c r="B5058" s="8" t="s">
        <v>7152</v>
      </c>
    </row>
    <row r="5059">
      <c r="A5059" s="8">
        <v>1256734.0</v>
      </c>
      <c r="B5059" s="8" t="s">
        <v>7153</v>
      </c>
    </row>
    <row r="5060">
      <c r="A5060" s="8">
        <v>1890433.0</v>
      </c>
      <c r="B5060" s="8" t="s">
        <v>7154</v>
      </c>
    </row>
    <row r="5061">
      <c r="A5061" s="8">
        <v>6739504.0</v>
      </c>
      <c r="B5061" s="8" t="s">
        <v>7155</v>
      </c>
    </row>
    <row r="5062">
      <c r="A5062" s="8">
        <v>1714597.0</v>
      </c>
      <c r="B5062" s="8" t="s">
        <v>7156</v>
      </c>
    </row>
    <row r="5063">
      <c r="A5063" s="8">
        <v>1943499.0</v>
      </c>
      <c r="B5063" s="8" t="s">
        <v>7157</v>
      </c>
    </row>
    <row r="5064">
      <c r="A5064" s="8">
        <v>6504396.0</v>
      </c>
      <c r="B5064" s="8" t="s">
        <v>7158</v>
      </c>
    </row>
    <row r="5065">
      <c r="A5065" s="8">
        <v>1376594.0</v>
      </c>
      <c r="B5065" s="8" t="s">
        <v>7159</v>
      </c>
    </row>
    <row r="5066">
      <c r="A5066" s="8">
        <v>1307436.0</v>
      </c>
      <c r="B5066" s="8" t="s">
        <v>7160</v>
      </c>
    </row>
    <row r="5067">
      <c r="A5067" s="8">
        <v>848786.0</v>
      </c>
      <c r="B5067" s="8" t="s">
        <v>7161</v>
      </c>
    </row>
    <row r="5068">
      <c r="A5068" s="8">
        <v>1895036.0</v>
      </c>
      <c r="B5068" s="8" t="s">
        <v>7162</v>
      </c>
    </row>
    <row r="5069">
      <c r="A5069" s="8">
        <v>863211.0</v>
      </c>
      <c r="B5069" s="8" t="s">
        <v>7163</v>
      </c>
    </row>
    <row r="5070">
      <c r="A5070" s="8">
        <v>6230989.0</v>
      </c>
      <c r="B5070" s="8" t="s">
        <v>7164</v>
      </c>
    </row>
    <row r="5071">
      <c r="A5071" s="8">
        <v>1456865.0</v>
      </c>
      <c r="B5071" s="8" t="s">
        <v>7165</v>
      </c>
    </row>
    <row r="5072">
      <c r="A5072" s="8">
        <v>1858840.0</v>
      </c>
      <c r="B5072" s="8" t="s">
        <v>7166</v>
      </c>
    </row>
    <row r="5073">
      <c r="A5073" s="8">
        <v>1959883.0</v>
      </c>
      <c r="B5073" s="8" t="s">
        <v>7167</v>
      </c>
    </row>
    <row r="5074">
      <c r="A5074" s="8">
        <v>1410288.0</v>
      </c>
      <c r="B5074" s="8" t="s">
        <v>7168</v>
      </c>
    </row>
    <row r="5075">
      <c r="A5075" s="8">
        <v>1420062.0</v>
      </c>
      <c r="B5075" s="8" t="s">
        <v>7169</v>
      </c>
    </row>
    <row r="5076">
      <c r="A5076" s="8">
        <v>6426263.0</v>
      </c>
      <c r="B5076" s="8" t="s">
        <v>7170</v>
      </c>
    </row>
    <row r="5077">
      <c r="A5077" s="8">
        <v>6386407.0</v>
      </c>
      <c r="B5077" s="8" t="s">
        <v>7171</v>
      </c>
    </row>
    <row r="5078">
      <c r="A5078" s="8">
        <v>6100422.0</v>
      </c>
      <c r="B5078" s="8" t="s">
        <v>7172</v>
      </c>
    </row>
    <row r="5079">
      <c r="A5079" s="8">
        <v>1259920.0</v>
      </c>
      <c r="B5079" s="8" t="s">
        <v>7173</v>
      </c>
    </row>
    <row r="5080">
      <c r="A5080" s="8">
        <v>9051121.0</v>
      </c>
      <c r="B5080" s="8" t="s">
        <v>7174</v>
      </c>
    </row>
    <row r="5081">
      <c r="A5081" s="8">
        <v>6034403.0</v>
      </c>
      <c r="B5081" s="8" t="s">
        <v>7175</v>
      </c>
    </row>
    <row r="5082">
      <c r="A5082" s="8">
        <v>1876261.0</v>
      </c>
      <c r="B5082" s="8" t="s">
        <v>7176</v>
      </c>
    </row>
    <row r="5083">
      <c r="A5083" s="8">
        <v>6743269.0</v>
      </c>
      <c r="B5083" s="8" t="s">
        <v>7177</v>
      </c>
    </row>
    <row r="5084">
      <c r="A5084" s="8">
        <v>6791794.0</v>
      </c>
      <c r="B5084" s="8" t="s">
        <v>7178</v>
      </c>
    </row>
    <row r="5085">
      <c r="A5085" s="8">
        <v>6250602.0</v>
      </c>
      <c r="B5085" s="8" t="s">
        <v>7179</v>
      </c>
    </row>
    <row r="5086">
      <c r="A5086" s="8">
        <v>6429530.0</v>
      </c>
      <c r="B5086" s="8" t="s">
        <v>7180</v>
      </c>
    </row>
    <row r="5087">
      <c r="A5087" s="8">
        <v>6199321.0</v>
      </c>
      <c r="B5087" s="8" t="s">
        <v>7181</v>
      </c>
    </row>
    <row r="5088">
      <c r="A5088" s="8">
        <v>1975102.0</v>
      </c>
      <c r="B5088" s="8" t="s">
        <v>7182</v>
      </c>
    </row>
    <row r="5089">
      <c r="A5089" s="8">
        <v>1856499.0</v>
      </c>
      <c r="B5089" s="8" t="s">
        <v>7183</v>
      </c>
    </row>
    <row r="5090">
      <c r="A5090" s="8">
        <v>1857746.0</v>
      </c>
      <c r="B5090" s="8" t="s">
        <v>7184</v>
      </c>
    </row>
    <row r="5091">
      <c r="A5091" s="8">
        <v>1895044.0</v>
      </c>
      <c r="B5091" s="8" t="s">
        <v>7185</v>
      </c>
    </row>
    <row r="5092">
      <c r="A5092" s="8">
        <v>1821598.0</v>
      </c>
      <c r="B5092" s="8" t="s">
        <v>7186</v>
      </c>
    </row>
    <row r="5093">
      <c r="A5093" s="8">
        <v>1803310.0</v>
      </c>
      <c r="B5093" s="8" t="s">
        <v>7187</v>
      </c>
    </row>
    <row r="5094">
      <c r="A5094" s="8">
        <v>1367285.0</v>
      </c>
      <c r="B5094" s="8" t="s">
        <v>7188</v>
      </c>
    </row>
    <row r="5095">
      <c r="A5095" s="8">
        <v>6264336.0</v>
      </c>
      <c r="B5095" s="8" t="s">
        <v>7189</v>
      </c>
    </row>
    <row r="5096">
      <c r="A5096" s="8">
        <v>6927840.0</v>
      </c>
      <c r="B5096" s="8" t="s">
        <v>7190</v>
      </c>
    </row>
    <row r="5097">
      <c r="A5097" s="8">
        <v>960217.0</v>
      </c>
      <c r="B5097" s="8" t="s">
        <v>7191</v>
      </c>
    </row>
    <row r="5098">
      <c r="A5098" s="8">
        <v>6819044.0</v>
      </c>
      <c r="B5098" s="8" t="s">
        <v>7192</v>
      </c>
    </row>
    <row r="5099">
      <c r="A5099" s="8">
        <v>6919162.0</v>
      </c>
      <c r="B5099" s="8" t="s">
        <v>7193</v>
      </c>
    </row>
    <row r="5100">
      <c r="A5100" s="8">
        <v>6103014.0</v>
      </c>
      <c r="B5100" s="8" t="s">
        <v>7194</v>
      </c>
    </row>
    <row r="5101">
      <c r="A5101" s="8">
        <v>6106501.0</v>
      </c>
      <c r="B5101" s="8" t="s">
        <v>7195</v>
      </c>
    </row>
    <row r="5102">
      <c r="A5102" s="8">
        <v>6505040.0</v>
      </c>
      <c r="B5102" s="8" t="s">
        <v>7196</v>
      </c>
    </row>
    <row r="5103">
      <c r="A5103" s="8">
        <v>6687661.0</v>
      </c>
      <c r="B5103" s="8" t="s">
        <v>7197</v>
      </c>
    </row>
    <row r="5104">
      <c r="A5104" s="8">
        <v>6192866.0</v>
      </c>
      <c r="B5104" s="8" t="s">
        <v>7198</v>
      </c>
    </row>
    <row r="5105">
      <c r="A5105" s="8">
        <v>6749542.0</v>
      </c>
      <c r="B5105" s="8" t="s">
        <v>7199</v>
      </c>
    </row>
    <row r="5106">
      <c r="A5106" s="8">
        <v>6183841.0</v>
      </c>
      <c r="B5106" s="8" t="s">
        <v>7200</v>
      </c>
    </row>
    <row r="5107">
      <c r="A5107" s="8">
        <v>6231241.0</v>
      </c>
      <c r="B5107" s="8" t="s">
        <v>7201</v>
      </c>
    </row>
    <row r="5108">
      <c r="A5108" s="8">
        <v>6798837.0</v>
      </c>
      <c r="B5108" s="8" t="s">
        <v>7202</v>
      </c>
    </row>
    <row r="5109">
      <c r="A5109" s="8">
        <v>994685.0</v>
      </c>
      <c r="B5109" s="8" t="s">
        <v>7203</v>
      </c>
    </row>
    <row r="5110">
      <c r="A5110" s="8">
        <v>1776126.0</v>
      </c>
      <c r="B5110" s="8" t="s">
        <v>7204</v>
      </c>
    </row>
    <row r="5111">
      <c r="A5111" s="8">
        <v>1571656.0</v>
      </c>
      <c r="B5111" s="8" t="s">
        <v>7205</v>
      </c>
    </row>
    <row r="5112">
      <c r="A5112" s="8">
        <v>6202471.0</v>
      </c>
      <c r="B5112" s="8" t="s">
        <v>7206</v>
      </c>
    </row>
    <row r="5113">
      <c r="A5113" s="8">
        <v>1752138.0</v>
      </c>
      <c r="B5113" s="8" t="s">
        <v>7207</v>
      </c>
    </row>
    <row r="5114">
      <c r="A5114" s="8">
        <v>1882937.0</v>
      </c>
      <c r="B5114" s="8" t="s">
        <v>7208</v>
      </c>
    </row>
    <row r="5115">
      <c r="A5115" s="8">
        <v>1853520.0</v>
      </c>
      <c r="B5115" s="8" t="s">
        <v>7209</v>
      </c>
    </row>
    <row r="5116">
      <c r="A5116" s="8">
        <v>1853783.0</v>
      </c>
      <c r="B5116" s="8" t="s">
        <v>6945</v>
      </c>
    </row>
    <row r="5117">
      <c r="A5117" s="8">
        <v>1768948.0</v>
      </c>
      <c r="B5117" s="8" t="s">
        <v>7210</v>
      </c>
    </row>
    <row r="5118">
      <c r="A5118" s="8">
        <v>6602223.0</v>
      </c>
      <c r="B5118" s="8" t="s">
        <v>7211</v>
      </c>
    </row>
    <row r="5119">
      <c r="A5119" s="8">
        <v>6457398.0</v>
      </c>
      <c r="B5119" s="8" t="s">
        <v>7212</v>
      </c>
    </row>
    <row r="5120">
      <c r="A5120" s="8">
        <v>1730037.0</v>
      </c>
      <c r="B5120" s="8" t="s">
        <v>7213</v>
      </c>
    </row>
    <row r="5121">
      <c r="A5121" s="8">
        <v>1597060.0</v>
      </c>
      <c r="B5121" s="8" t="s">
        <v>7214</v>
      </c>
    </row>
    <row r="5122">
      <c r="A5122" s="8">
        <v>1754343.0</v>
      </c>
      <c r="B5122" s="8" t="s">
        <v>7215</v>
      </c>
    </row>
    <row r="5123">
      <c r="A5123" s="8">
        <v>1773771.0</v>
      </c>
      <c r="B5123" s="8" t="s">
        <v>7216</v>
      </c>
    </row>
    <row r="5124">
      <c r="A5124" s="8">
        <v>6260411.0</v>
      </c>
      <c r="B5124" s="8" t="s">
        <v>7217</v>
      </c>
    </row>
    <row r="5125">
      <c r="A5125" s="8">
        <v>1318390.0</v>
      </c>
      <c r="B5125" s="8" t="s">
        <v>7218</v>
      </c>
    </row>
    <row r="5126">
      <c r="A5126" s="8">
        <v>1752995.0</v>
      </c>
      <c r="B5126" s="8" t="s">
        <v>7219</v>
      </c>
    </row>
    <row r="5127">
      <c r="A5127" s="8">
        <v>1277391.0</v>
      </c>
      <c r="B5127" s="8" t="s">
        <v>7220</v>
      </c>
    </row>
    <row r="5128">
      <c r="A5128" s="8">
        <v>1740580.0</v>
      </c>
      <c r="B5128" s="8" t="s">
        <v>7221</v>
      </c>
    </row>
    <row r="5129">
      <c r="A5129" s="8">
        <v>1887068.0</v>
      </c>
      <c r="B5129" s="8" t="s">
        <v>7222</v>
      </c>
    </row>
    <row r="5130">
      <c r="A5130" s="8">
        <v>1464574.0</v>
      </c>
      <c r="B5130" s="8" t="s">
        <v>7223</v>
      </c>
    </row>
    <row r="5131">
      <c r="A5131" s="8">
        <v>1787951.0</v>
      </c>
      <c r="B5131" s="8" t="s">
        <v>7224</v>
      </c>
    </row>
    <row r="5132">
      <c r="A5132" s="8">
        <v>6868941.0</v>
      </c>
      <c r="B5132" s="8" t="s">
        <v>7225</v>
      </c>
    </row>
    <row r="5133">
      <c r="A5133" s="8">
        <v>1729659.0</v>
      </c>
      <c r="B5133" s="8" t="s">
        <v>7226</v>
      </c>
    </row>
    <row r="5134">
      <c r="A5134" s="8">
        <v>6270735.0</v>
      </c>
      <c r="B5134" s="8" t="s">
        <v>7227</v>
      </c>
    </row>
    <row r="5135">
      <c r="A5135" s="8">
        <v>1655345.0</v>
      </c>
      <c r="B5135" s="8" t="s">
        <v>7228</v>
      </c>
    </row>
    <row r="5136">
      <c r="A5136" s="8">
        <v>6529488.0</v>
      </c>
      <c r="B5136" s="8" t="s">
        <v>7229</v>
      </c>
    </row>
    <row r="5137">
      <c r="A5137" s="8">
        <v>1788922.0</v>
      </c>
      <c r="B5137" s="8" t="s">
        <v>7230</v>
      </c>
    </row>
    <row r="5138">
      <c r="A5138" s="8">
        <v>1327852.0</v>
      </c>
      <c r="B5138" s="8" t="s">
        <v>7231</v>
      </c>
    </row>
    <row r="5139">
      <c r="A5139" s="8">
        <v>1421328.0</v>
      </c>
      <c r="B5139" s="8" t="s">
        <v>7231</v>
      </c>
    </row>
    <row r="5140">
      <c r="A5140" s="8">
        <v>1947702.0</v>
      </c>
      <c r="B5140" s="8" t="s">
        <v>7232</v>
      </c>
    </row>
    <row r="5141">
      <c r="A5141" s="8">
        <v>1157264.0</v>
      </c>
      <c r="B5141" s="8" t="s">
        <v>7233</v>
      </c>
    </row>
    <row r="5142">
      <c r="A5142" s="8">
        <v>996246.0</v>
      </c>
      <c r="B5142" s="8" t="s">
        <v>7234</v>
      </c>
    </row>
    <row r="5143">
      <c r="A5143" s="8">
        <v>6276911.0</v>
      </c>
      <c r="B5143" s="8" t="s">
        <v>7235</v>
      </c>
    </row>
    <row r="5144">
      <c r="A5144" s="8">
        <v>1377248.0</v>
      </c>
      <c r="B5144" s="8" t="s">
        <v>7236</v>
      </c>
    </row>
    <row r="5145">
      <c r="A5145" s="8">
        <v>1696998.0</v>
      </c>
      <c r="B5145" s="8" t="s">
        <v>7237</v>
      </c>
    </row>
    <row r="5146">
      <c r="A5146" s="8">
        <v>1414232.0</v>
      </c>
      <c r="B5146" s="8" t="s">
        <v>7238</v>
      </c>
    </row>
    <row r="5147">
      <c r="A5147" s="8">
        <v>1767861.0</v>
      </c>
      <c r="B5147" s="8" t="s">
        <v>7239</v>
      </c>
    </row>
    <row r="5148">
      <c r="A5148" s="8">
        <v>1768832.0</v>
      </c>
      <c r="B5148" s="8" t="s">
        <v>7240</v>
      </c>
    </row>
    <row r="5149">
      <c r="A5149" s="8">
        <v>1768794.0</v>
      </c>
      <c r="B5149" s="8" t="s">
        <v>7241</v>
      </c>
    </row>
    <row r="5150">
      <c r="A5150" s="8">
        <v>1881612.0</v>
      </c>
      <c r="B5150" s="8" t="s">
        <v>7242</v>
      </c>
    </row>
    <row r="5151">
      <c r="A5151" s="8">
        <v>1859251.0</v>
      </c>
      <c r="B5151" s="8" t="s">
        <v>7243</v>
      </c>
    </row>
    <row r="5152">
      <c r="A5152" s="8">
        <v>6119727.0</v>
      </c>
      <c r="B5152" s="8" t="s">
        <v>7244</v>
      </c>
    </row>
    <row r="5153">
      <c r="A5153" s="8">
        <v>6618570.0</v>
      </c>
      <c r="B5153" s="8" t="s">
        <v>7245</v>
      </c>
    </row>
    <row r="5154">
      <c r="A5154" s="8">
        <v>6231314.0</v>
      </c>
      <c r="B5154" s="8" t="s">
        <v>7246</v>
      </c>
    </row>
    <row r="5155">
      <c r="A5155" s="8">
        <v>6496148.0</v>
      </c>
      <c r="B5155" s="8" t="s">
        <v>7247</v>
      </c>
    </row>
    <row r="5156">
      <c r="A5156" s="8">
        <v>6468306.0</v>
      </c>
      <c r="B5156" s="8" t="s">
        <v>7248</v>
      </c>
    </row>
    <row r="5157">
      <c r="A5157" s="8">
        <v>1952277.0</v>
      </c>
      <c r="B5157" s="8" t="s">
        <v>7249</v>
      </c>
    </row>
    <row r="5158">
      <c r="A5158" s="8">
        <v>1878174.0</v>
      </c>
      <c r="B5158" s="8" t="s">
        <v>7250</v>
      </c>
    </row>
    <row r="5159">
      <c r="A5159" s="8">
        <v>6188320.0</v>
      </c>
      <c r="B5159" s="8" t="s">
        <v>7251</v>
      </c>
    </row>
    <row r="5160">
      <c r="A5160" s="8">
        <v>1950096.0</v>
      </c>
      <c r="B5160" s="8" t="s">
        <v>7252</v>
      </c>
    </row>
    <row r="5161">
      <c r="A5161" s="8">
        <v>6493904.0</v>
      </c>
      <c r="B5161" s="8" t="s">
        <v>7253</v>
      </c>
    </row>
    <row r="5162">
      <c r="A5162" s="8">
        <v>1768581.0</v>
      </c>
      <c r="B5162" s="8" t="s">
        <v>7254</v>
      </c>
    </row>
    <row r="5163">
      <c r="A5163" s="8">
        <v>6789986.0</v>
      </c>
      <c r="B5163" s="8" t="s">
        <v>7255</v>
      </c>
    </row>
    <row r="5164">
      <c r="A5164" s="8">
        <v>1341979.0</v>
      </c>
      <c r="B5164" s="8" t="s">
        <v>7256</v>
      </c>
    </row>
    <row r="5165">
      <c r="A5165" s="8">
        <v>6118771.0</v>
      </c>
      <c r="B5165" s="8" t="s">
        <v>7257</v>
      </c>
    </row>
    <row r="5166">
      <c r="A5166" s="8">
        <v>6855211.0</v>
      </c>
      <c r="B5166" s="8" t="s">
        <v>7258</v>
      </c>
    </row>
    <row r="5167">
      <c r="A5167" s="8">
        <v>1231146.0</v>
      </c>
      <c r="B5167" s="8" t="s">
        <v>7259</v>
      </c>
    </row>
    <row r="5168">
      <c r="A5168" s="8">
        <v>1311441.0</v>
      </c>
      <c r="B5168" s="8" t="s">
        <v>7260</v>
      </c>
    </row>
    <row r="5169">
      <c r="A5169" s="8">
        <v>6056075.0</v>
      </c>
      <c r="B5169" s="8" t="s">
        <v>7261</v>
      </c>
    </row>
    <row r="5170">
      <c r="A5170" s="8">
        <v>1410369.0</v>
      </c>
      <c r="B5170" s="8" t="s">
        <v>7262</v>
      </c>
    </row>
    <row r="5171">
      <c r="A5171" s="8">
        <v>1437763.0</v>
      </c>
      <c r="B5171" s="8" t="s">
        <v>7263</v>
      </c>
    </row>
    <row r="5172">
      <c r="A5172" s="8">
        <v>742503.0</v>
      </c>
      <c r="B5172" s="8" t="s">
        <v>7264</v>
      </c>
    </row>
    <row r="5173">
      <c r="A5173" s="8">
        <v>1378601.0</v>
      </c>
      <c r="B5173" s="8" t="s">
        <v>7265</v>
      </c>
    </row>
    <row r="5174">
      <c r="A5174" s="8">
        <v>1914073.0</v>
      </c>
      <c r="B5174" s="8" t="s">
        <v>5102</v>
      </c>
    </row>
    <row r="5175">
      <c r="A5175" s="8">
        <v>1762419.0</v>
      </c>
      <c r="B5175" s="8" t="s">
        <v>7266</v>
      </c>
    </row>
    <row r="5176">
      <c r="A5176" s="8">
        <v>1855140.0</v>
      </c>
      <c r="B5176" s="8" t="s">
        <v>7267</v>
      </c>
    </row>
    <row r="5177">
      <c r="A5177" s="8">
        <v>1367617.0</v>
      </c>
      <c r="B5177" s="8" t="s">
        <v>7268</v>
      </c>
    </row>
    <row r="5178">
      <c r="A5178" s="8">
        <v>1368788.0</v>
      </c>
      <c r="B5178" s="8" t="s">
        <v>7269</v>
      </c>
    </row>
    <row r="5179">
      <c r="A5179" s="8">
        <v>957097.0</v>
      </c>
      <c r="B5179" s="8" t="s">
        <v>7270</v>
      </c>
    </row>
    <row r="5180">
      <c r="A5180" s="8">
        <v>6327150.0</v>
      </c>
      <c r="B5180" s="8" t="s">
        <v>7271</v>
      </c>
    </row>
    <row r="5181">
      <c r="A5181" s="8">
        <v>1882791.0</v>
      </c>
      <c r="B5181" s="8" t="s">
        <v>5348</v>
      </c>
    </row>
    <row r="5182">
      <c r="A5182" s="8">
        <v>1266705.0</v>
      </c>
      <c r="B5182" s="8" t="s">
        <v>7272</v>
      </c>
    </row>
    <row r="5183">
      <c r="A5183" s="8">
        <v>1777637.0</v>
      </c>
      <c r="B5183" s="8" t="s">
        <v>7273</v>
      </c>
    </row>
    <row r="5184">
      <c r="A5184" s="8">
        <v>6476805.0</v>
      </c>
      <c r="B5184" s="8" t="s">
        <v>7274</v>
      </c>
    </row>
    <row r="5185">
      <c r="A5185" s="8">
        <v>1410121.0</v>
      </c>
      <c r="B5185" s="8" t="s">
        <v>7275</v>
      </c>
    </row>
    <row r="5186">
      <c r="A5186" s="8">
        <v>6676529.0</v>
      </c>
      <c r="B5186" s="8" t="s">
        <v>7276</v>
      </c>
    </row>
    <row r="5187">
      <c r="A5187" s="8">
        <v>1412205.0</v>
      </c>
      <c r="B5187" s="8" t="s">
        <v>7277</v>
      </c>
    </row>
    <row r="5188">
      <c r="A5188" s="8">
        <v>1851756.0</v>
      </c>
      <c r="B5188" s="8" t="s">
        <v>7278</v>
      </c>
    </row>
    <row r="5189">
      <c r="A5189" s="8">
        <v>1770471.0</v>
      </c>
      <c r="B5189" s="8" t="s">
        <v>7279</v>
      </c>
    </row>
    <row r="5190">
      <c r="A5190" s="8">
        <v>6184677.0</v>
      </c>
      <c r="B5190" s="8" t="s">
        <v>7280</v>
      </c>
    </row>
    <row r="5191">
      <c r="A5191" s="8">
        <v>6303811.0</v>
      </c>
      <c r="B5191" s="8" t="s">
        <v>7281</v>
      </c>
    </row>
    <row r="5192">
      <c r="A5192" s="8">
        <v>1905554.0</v>
      </c>
      <c r="B5192" s="8" t="s">
        <v>7282</v>
      </c>
    </row>
    <row r="5193">
      <c r="A5193" s="8">
        <v>1574761.0</v>
      </c>
      <c r="B5193" s="8" t="s">
        <v>7283</v>
      </c>
    </row>
    <row r="5194">
      <c r="A5194" s="8">
        <v>1367102.0</v>
      </c>
      <c r="B5194" s="8" t="s">
        <v>7284</v>
      </c>
    </row>
    <row r="5195">
      <c r="A5195" s="8">
        <v>1574141.0</v>
      </c>
      <c r="B5195" s="8" t="s">
        <v>7285</v>
      </c>
    </row>
    <row r="5196">
      <c r="A5196" s="8">
        <v>1584588.0</v>
      </c>
      <c r="B5196" s="8" t="s">
        <v>4876</v>
      </c>
    </row>
    <row r="5197">
      <c r="A5197" s="8">
        <v>682632.0</v>
      </c>
      <c r="B5197" s="8" t="s">
        <v>7286</v>
      </c>
    </row>
    <row r="5198">
      <c r="A5198" s="8">
        <v>814440.0</v>
      </c>
      <c r="B5198" s="8" t="s">
        <v>7287</v>
      </c>
    </row>
    <row r="5199">
      <c r="A5199" s="8">
        <v>1433857.0</v>
      </c>
      <c r="B5199" s="8" t="s">
        <v>7288</v>
      </c>
    </row>
    <row r="5200">
      <c r="A5200" s="8">
        <v>6412572.0</v>
      </c>
      <c r="B5200" s="8" t="s">
        <v>7289</v>
      </c>
    </row>
    <row r="5201">
      <c r="A5201" s="8">
        <v>1789708.0</v>
      </c>
      <c r="B5201" s="8" t="s">
        <v>7290</v>
      </c>
    </row>
    <row r="5202">
      <c r="A5202" s="8">
        <v>1352326.0</v>
      </c>
      <c r="B5202" s="8" t="s">
        <v>7291</v>
      </c>
    </row>
    <row r="5203">
      <c r="A5203" s="8">
        <v>862231.0</v>
      </c>
      <c r="B5203" s="8" t="s">
        <v>7292</v>
      </c>
    </row>
    <row r="5204">
      <c r="A5204" s="8">
        <v>963216.0</v>
      </c>
      <c r="B5204" s="8" t="s">
        <v>7293</v>
      </c>
    </row>
    <row r="5205">
      <c r="A5205" s="8">
        <v>1773763.0</v>
      </c>
      <c r="B5205" s="8" t="s">
        <v>7294</v>
      </c>
    </row>
    <row r="5206">
      <c r="A5206" s="8">
        <v>999709.0</v>
      </c>
      <c r="B5206" s="8" t="s">
        <v>7295</v>
      </c>
    </row>
    <row r="5207">
      <c r="A5207" s="8">
        <v>1944908.0</v>
      </c>
      <c r="B5207" s="8" t="s">
        <v>7296</v>
      </c>
    </row>
    <row r="5208">
      <c r="A5208" s="8">
        <v>6959351.0</v>
      </c>
      <c r="B5208" s="8" t="s">
        <v>7297</v>
      </c>
    </row>
    <row r="5209">
      <c r="A5209" s="8">
        <v>1857321.0</v>
      </c>
      <c r="B5209" s="8" t="s">
        <v>7298</v>
      </c>
    </row>
    <row r="5210">
      <c r="A5210" s="8">
        <v>6689418.0</v>
      </c>
      <c r="B5210" s="8" t="s">
        <v>7299</v>
      </c>
    </row>
    <row r="5211">
      <c r="A5211" s="8">
        <v>6262104.0</v>
      </c>
      <c r="B5211" s="8" t="s">
        <v>7300</v>
      </c>
    </row>
    <row r="5212">
      <c r="A5212" s="8">
        <v>6732569.0</v>
      </c>
      <c r="B5212" s="8" t="s">
        <v>7301</v>
      </c>
    </row>
    <row r="5213">
      <c r="A5213" s="8">
        <v>1342037.0</v>
      </c>
      <c r="B5213" s="8" t="s">
        <v>7302</v>
      </c>
    </row>
    <row r="5214">
      <c r="A5214" s="8">
        <v>6863540.0</v>
      </c>
      <c r="B5214" s="8" t="s">
        <v>7303</v>
      </c>
    </row>
    <row r="5215">
      <c r="A5215" s="8">
        <v>1787934.0</v>
      </c>
      <c r="B5215" s="8" t="s">
        <v>7304</v>
      </c>
    </row>
    <row r="5216">
      <c r="A5216" s="8">
        <v>1785079.0</v>
      </c>
      <c r="B5216" s="8" t="s">
        <v>7305</v>
      </c>
    </row>
    <row r="5217">
      <c r="A5217" s="8">
        <v>1762966.0</v>
      </c>
      <c r="B5217" s="8" t="s">
        <v>7306</v>
      </c>
    </row>
    <row r="5218">
      <c r="A5218" s="8">
        <v>1311689.0</v>
      </c>
      <c r="B5218" s="8" t="s">
        <v>7307</v>
      </c>
    </row>
    <row r="5219">
      <c r="A5219" s="8">
        <v>580112.0</v>
      </c>
      <c r="B5219" s="8" t="s">
        <v>7308</v>
      </c>
    </row>
    <row r="5220">
      <c r="A5220" s="8">
        <v>6375634.0</v>
      </c>
      <c r="B5220" s="8" t="s">
        <v>7309</v>
      </c>
    </row>
    <row r="5221">
      <c r="A5221" s="8">
        <v>843041.0</v>
      </c>
      <c r="B5221" s="8" t="s">
        <v>7310</v>
      </c>
    </row>
    <row r="5222">
      <c r="A5222" s="8">
        <v>817244.0</v>
      </c>
      <c r="B5222" s="8" t="s">
        <v>7311</v>
      </c>
    </row>
    <row r="5223">
      <c r="A5223" s="8">
        <v>1097725.0</v>
      </c>
      <c r="B5223" s="8" t="s">
        <v>7312</v>
      </c>
    </row>
    <row r="5224">
      <c r="A5224" s="8">
        <v>1762648.0</v>
      </c>
      <c r="B5224" s="8" t="s">
        <v>7313</v>
      </c>
    </row>
    <row r="5225">
      <c r="A5225" s="8">
        <v>1377931.0</v>
      </c>
      <c r="B5225" s="8" t="s">
        <v>7314</v>
      </c>
    </row>
    <row r="5226">
      <c r="A5226" s="8">
        <v>6411746.0</v>
      </c>
      <c r="B5226" s="8" t="s">
        <v>7315</v>
      </c>
    </row>
    <row r="5227">
      <c r="A5227" s="8">
        <v>659631.0</v>
      </c>
      <c r="B5227" s="8" t="s">
        <v>7316</v>
      </c>
    </row>
    <row r="5228">
      <c r="A5228" s="8">
        <v>1291190.0</v>
      </c>
      <c r="B5228" s="8" t="s">
        <v>7317</v>
      </c>
    </row>
    <row r="5229">
      <c r="A5229" s="8">
        <v>6883117.0</v>
      </c>
      <c r="B5229" s="8" t="s">
        <v>7318</v>
      </c>
    </row>
    <row r="5230">
      <c r="A5230" s="8">
        <v>1946862.0</v>
      </c>
      <c r="B5230" s="8" t="s">
        <v>7319</v>
      </c>
    </row>
    <row r="5231">
      <c r="A5231" s="8">
        <v>6836381.0</v>
      </c>
      <c r="B5231" s="8" t="s">
        <v>7320</v>
      </c>
    </row>
    <row r="5232">
      <c r="A5232" s="8">
        <v>1410172.0</v>
      </c>
      <c r="B5232" s="8" t="s">
        <v>7321</v>
      </c>
    </row>
    <row r="5233">
      <c r="A5233" s="8">
        <v>1738003.0</v>
      </c>
      <c r="B5233" s="8" t="s">
        <v>7322</v>
      </c>
    </row>
    <row r="5234">
      <c r="A5234" s="8">
        <v>6212255.0</v>
      </c>
      <c r="B5234" s="8" t="s">
        <v>7323</v>
      </c>
    </row>
    <row r="5235">
      <c r="A5235" s="8">
        <v>1708643.0</v>
      </c>
      <c r="B5235" s="8" t="s">
        <v>7324</v>
      </c>
    </row>
    <row r="5236">
      <c r="A5236" s="8">
        <v>1768221.0</v>
      </c>
      <c r="B5236" s="8" t="s">
        <v>7325</v>
      </c>
    </row>
    <row r="5237">
      <c r="A5237" s="8">
        <v>1306979.0</v>
      </c>
      <c r="B5237" s="8" t="s">
        <v>7326</v>
      </c>
    </row>
    <row r="5238">
      <c r="A5238" s="8">
        <v>1952439.0</v>
      </c>
      <c r="B5238" s="8" t="s">
        <v>7327</v>
      </c>
    </row>
    <row r="5239">
      <c r="A5239" s="8">
        <v>6260241.0</v>
      </c>
      <c r="B5239" s="8" t="s">
        <v>7328</v>
      </c>
    </row>
    <row r="5240">
      <c r="A5240" s="8">
        <v>1894277.0</v>
      </c>
      <c r="B5240" s="8" t="s">
        <v>7329</v>
      </c>
    </row>
    <row r="5241">
      <c r="A5241" s="8">
        <v>6049923.0</v>
      </c>
      <c r="B5241" s="8" t="s">
        <v>7330</v>
      </c>
    </row>
    <row r="5242">
      <c r="A5242" s="8">
        <v>1852787.0</v>
      </c>
      <c r="B5242" s="8" t="s">
        <v>7331</v>
      </c>
    </row>
    <row r="5243">
      <c r="A5243" s="8">
        <v>6106986.0</v>
      </c>
      <c r="B5243" s="8" t="s">
        <v>7332</v>
      </c>
    </row>
    <row r="5244">
      <c r="A5244" s="8">
        <v>6108491.0</v>
      </c>
      <c r="B5244" s="8" t="s">
        <v>7333</v>
      </c>
    </row>
    <row r="5245">
      <c r="A5245" s="8">
        <v>1854968.0</v>
      </c>
      <c r="B5245" s="8" t="s">
        <v>7334</v>
      </c>
    </row>
    <row r="5246">
      <c r="A5246" s="8">
        <v>1943448.0</v>
      </c>
      <c r="B5246" s="8" t="s">
        <v>7335</v>
      </c>
    </row>
    <row r="5247">
      <c r="A5247" s="8">
        <v>1282123.0</v>
      </c>
      <c r="B5247" s="8" t="s">
        <v>7336</v>
      </c>
    </row>
    <row r="5248">
      <c r="A5248" s="8">
        <v>6599231.0</v>
      </c>
      <c r="B5248" s="8" t="s">
        <v>7337</v>
      </c>
    </row>
    <row r="5249">
      <c r="A5249" s="8">
        <v>1949802.0</v>
      </c>
      <c r="B5249" s="8" t="s">
        <v>7338</v>
      </c>
    </row>
    <row r="5250">
      <c r="A5250" s="8">
        <v>1784366.0</v>
      </c>
      <c r="B5250" s="8" t="s">
        <v>6372</v>
      </c>
    </row>
    <row r="5251">
      <c r="A5251" s="8">
        <v>1881710.0</v>
      </c>
      <c r="B5251" s="8" t="s">
        <v>7339</v>
      </c>
    </row>
    <row r="5252">
      <c r="A5252" s="8">
        <v>1795384.0</v>
      </c>
      <c r="B5252" s="8" t="s">
        <v>7340</v>
      </c>
    </row>
    <row r="5253">
      <c r="A5253" s="8">
        <v>956333.0</v>
      </c>
      <c r="B5253" s="8" t="s">
        <v>7341</v>
      </c>
    </row>
    <row r="5254">
      <c r="A5254" s="8">
        <v>714526.0</v>
      </c>
      <c r="B5254" s="8" t="s">
        <v>7342</v>
      </c>
    </row>
    <row r="5255">
      <c r="A5255" s="8">
        <v>1296272.0</v>
      </c>
      <c r="B5255" s="8" t="s">
        <v>7343</v>
      </c>
    </row>
    <row r="5256">
      <c r="A5256" s="8">
        <v>1312898.0</v>
      </c>
      <c r="B5256" s="8" t="s">
        <v>7344</v>
      </c>
    </row>
    <row r="5257">
      <c r="A5257" s="8">
        <v>1799771.0</v>
      </c>
      <c r="B5257" s="8" t="s">
        <v>7345</v>
      </c>
    </row>
    <row r="5258">
      <c r="A5258" s="8">
        <v>1886924.0</v>
      </c>
      <c r="B5258" s="8" t="s">
        <v>7346</v>
      </c>
    </row>
    <row r="5259">
      <c r="A5259" s="8">
        <v>1730151.0</v>
      </c>
      <c r="B5259" s="8" t="s">
        <v>6484</v>
      </c>
    </row>
    <row r="5260">
      <c r="A5260" s="8">
        <v>1432923.0</v>
      </c>
      <c r="B5260" s="8" t="s">
        <v>7347</v>
      </c>
    </row>
    <row r="5261">
      <c r="A5261" s="8">
        <v>6896782.0</v>
      </c>
      <c r="B5261" s="8" t="s">
        <v>7348</v>
      </c>
    </row>
    <row r="5262">
      <c r="A5262" s="8">
        <v>6213219.0</v>
      </c>
      <c r="B5262" s="8" t="s">
        <v>7349</v>
      </c>
    </row>
    <row r="5263">
      <c r="A5263" s="8">
        <v>1889583.0</v>
      </c>
      <c r="B5263" s="8" t="s">
        <v>7350</v>
      </c>
    </row>
    <row r="5264">
      <c r="A5264" s="8">
        <v>1597396.0</v>
      </c>
      <c r="B5264" s="8" t="s">
        <v>6300</v>
      </c>
    </row>
    <row r="5265">
      <c r="A5265" s="8">
        <v>1637819.0</v>
      </c>
      <c r="B5265" s="8" t="s">
        <v>7351</v>
      </c>
    </row>
    <row r="5266">
      <c r="A5266" s="8">
        <v>1787144.0</v>
      </c>
      <c r="B5266" s="8" t="s">
        <v>4496</v>
      </c>
    </row>
    <row r="5267">
      <c r="A5267" s="8">
        <v>1872630.0</v>
      </c>
      <c r="B5267" s="8" t="s">
        <v>7352</v>
      </c>
    </row>
    <row r="5268">
      <c r="A5268" s="8">
        <v>6426492.0</v>
      </c>
      <c r="B5268" s="8" t="s">
        <v>7353</v>
      </c>
    </row>
    <row r="5269">
      <c r="A5269" s="8">
        <v>6157092.0</v>
      </c>
      <c r="B5269" s="8" t="s">
        <v>7354</v>
      </c>
    </row>
    <row r="5270">
      <c r="A5270" s="8">
        <v>6254365.0</v>
      </c>
      <c r="B5270" s="8" t="s">
        <v>7355</v>
      </c>
    </row>
    <row r="5271">
      <c r="A5271" s="8">
        <v>1373820.0</v>
      </c>
      <c r="B5271" s="8" t="s">
        <v>7356</v>
      </c>
    </row>
    <row r="5272">
      <c r="A5272" s="8">
        <v>6931693.0</v>
      </c>
      <c r="B5272" s="8" t="s">
        <v>7357</v>
      </c>
    </row>
    <row r="5273">
      <c r="A5273" s="8">
        <v>1587552.0</v>
      </c>
      <c r="B5273" s="8" t="s">
        <v>7358</v>
      </c>
    </row>
    <row r="5274">
      <c r="A5274" s="8">
        <v>6228348.0</v>
      </c>
      <c r="B5274" s="8" t="s">
        <v>7359</v>
      </c>
    </row>
    <row r="5275">
      <c r="A5275" s="8">
        <v>6414354.0</v>
      </c>
      <c r="B5275" s="8" t="s">
        <v>7360</v>
      </c>
    </row>
    <row r="5276">
      <c r="A5276" s="8">
        <v>6248900.0</v>
      </c>
      <c r="B5276" s="8" t="s">
        <v>7361</v>
      </c>
    </row>
    <row r="5277">
      <c r="A5277" s="8">
        <v>6157106.0</v>
      </c>
      <c r="B5277" s="8" t="s">
        <v>7362</v>
      </c>
    </row>
    <row r="5278">
      <c r="A5278" s="8">
        <v>6056326.0</v>
      </c>
      <c r="B5278" s="8" t="s">
        <v>7363</v>
      </c>
    </row>
    <row r="5279">
      <c r="A5279" s="8">
        <v>1793209.0</v>
      </c>
      <c r="B5279" s="8" t="s">
        <v>7364</v>
      </c>
    </row>
    <row r="5280">
      <c r="A5280" s="8">
        <v>6883095.0</v>
      </c>
      <c r="B5280" s="8" t="s">
        <v>7365</v>
      </c>
    </row>
    <row r="5281">
      <c r="A5281" s="8">
        <v>1638670.0</v>
      </c>
      <c r="B5281" s="8" t="s">
        <v>7366</v>
      </c>
    </row>
    <row r="5282">
      <c r="A5282" s="8">
        <v>1905503.0</v>
      </c>
      <c r="B5282" s="8" t="s">
        <v>7367</v>
      </c>
    </row>
    <row r="5283">
      <c r="A5283" s="8">
        <v>1437003.0</v>
      </c>
      <c r="B5283" s="8" t="s">
        <v>7368</v>
      </c>
    </row>
    <row r="5284">
      <c r="A5284" s="8">
        <v>6965580.0</v>
      </c>
      <c r="B5284" s="8" t="s">
        <v>7369</v>
      </c>
    </row>
    <row r="5285">
      <c r="A5285" s="8">
        <v>6132731.0</v>
      </c>
      <c r="B5285" s="8" t="s">
        <v>7370</v>
      </c>
    </row>
    <row r="5286">
      <c r="A5286" s="8">
        <v>6962076.0</v>
      </c>
      <c r="B5286" s="8" t="s">
        <v>7371</v>
      </c>
    </row>
    <row r="5287">
      <c r="A5287" s="8">
        <v>6030157.0</v>
      </c>
      <c r="B5287" s="8" t="s">
        <v>7372</v>
      </c>
    </row>
    <row r="5288">
      <c r="A5288" s="8">
        <v>1934805.0</v>
      </c>
      <c r="B5288" s="8" t="s">
        <v>7373</v>
      </c>
    </row>
    <row r="5289">
      <c r="A5289" s="8">
        <v>1897772.0</v>
      </c>
      <c r="B5289" s="8" t="s">
        <v>6685</v>
      </c>
    </row>
    <row r="5290">
      <c r="A5290" s="8">
        <v>6964184.0</v>
      </c>
      <c r="B5290" s="8" t="s">
        <v>7374</v>
      </c>
    </row>
    <row r="5291">
      <c r="A5291" s="8">
        <v>6209670.0</v>
      </c>
      <c r="B5291" s="8" t="s">
        <v>7375</v>
      </c>
    </row>
    <row r="5292">
      <c r="A5292" s="8">
        <v>1896539.0</v>
      </c>
      <c r="B5292" s="8" t="s">
        <v>7376</v>
      </c>
    </row>
    <row r="5293">
      <c r="A5293" s="8">
        <v>1885511.0</v>
      </c>
      <c r="B5293" s="8" t="s">
        <v>7377</v>
      </c>
    </row>
    <row r="5294">
      <c r="A5294" s="8">
        <v>1850962.0</v>
      </c>
      <c r="B5294" s="8" t="s">
        <v>7378</v>
      </c>
    </row>
    <row r="5295">
      <c r="A5295" s="8">
        <v>1596578.0</v>
      </c>
      <c r="B5295" s="8" t="s">
        <v>7379</v>
      </c>
    </row>
    <row r="5296">
      <c r="A5296" s="8">
        <v>1823400.0</v>
      </c>
      <c r="B5296" s="8" t="s">
        <v>7380</v>
      </c>
    </row>
    <row r="5297">
      <c r="A5297" s="8">
        <v>1952846.0</v>
      </c>
      <c r="B5297" s="8" t="s">
        <v>7381</v>
      </c>
    </row>
    <row r="5298">
      <c r="A5298" s="8">
        <v>1655418.0</v>
      </c>
      <c r="B5298" s="8" t="s">
        <v>7382</v>
      </c>
    </row>
    <row r="5299">
      <c r="A5299" s="8">
        <v>1596926.0</v>
      </c>
      <c r="B5299" s="8" t="s">
        <v>7383</v>
      </c>
    </row>
    <row r="5300">
      <c r="A5300" s="8">
        <v>1724517.0</v>
      </c>
      <c r="B5300" s="8" t="s">
        <v>7112</v>
      </c>
    </row>
    <row r="5301">
      <c r="A5301" s="8">
        <v>1855794.0</v>
      </c>
      <c r="B5301" s="8" t="s">
        <v>7384</v>
      </c>
    </row>
    <row r="5302">
      <c r="A5302" s="8">
        <v>6262554.0</v>
      </c>
      <c r="B5302" s="8" t="s">
        <v>7385</v>
      </c>
    </row>
    <row r="5303">
      <c r="A5303" s="8">
        <v>1757652.0</v>
      </c>
      <c r="B5303" s="8" t="s">
        <v>7386</v>
      </c>
    </row>
    <row r="5304">
      <c r="A5304" s="8">
        <v>1296141.0</v>
      </c>
      <c r="B5304" s="8" t="s">
        <v>7387</v>
      </c>
    </row>
    <row r="5305">
      <c r="A5305" s="8">
        <v>1729497.0</v>
      </c>
      <c r="B5305" s="8" t="s">
        <v>7388</v>
      </c>
    </row>
    <row r="5306">
      <c r="A5306" s="8">
        <v>1855671.0</v>
      </c>
      <c r="B5306" s="8" t="s">
        <v>7389</v>
      </c>
    </row>
    <row r="5307">
      <c r="A5307" s="8">
        <v>1911651.0</v>
      </c>
      <c r="B5307" s="8" t="s">
        <v>7390</v>
      </c>
    </row>
    <row r="5308">
      <c r="A5308" s="8">
        <v>6793916.0</v>
      </c>
      <c r="B5308" s="8" t="s">
        <v>7391</v>
      </c>
    </row>
    <row r="5309">
      <c r="A5309" s="8">
        <v>1764373.0</v>
      </c>
      <c r="B5309" s="8" t="s">
        <v>7392</v>
      </c>
    </row>
    <row r="5310">
      <c r="A5310" s="8">
        <v>1377434.0</v>
      </c>
      <c r="B5310" s="8" t="s">
        <v>7393</v>
      </c>
    </row>
    <row r="5311">
      <c r="A5311" s="8">
        <v>1793152.0</v>
      </c>
      <c r="B5311" s="8" t="s">
        <v>7394</v>
      </c>
    </row>
    <row r="5312">
      <c r="A5312" s="8">
        <v>1854186.0</v>
      </c>
      <c r="B5312" s="8" t="s">
        <v>7394</v>
      </c>
    </row>
    <row r="5313">
      <c r="A5313" s="8">
        <v>1754416.0</v>
      </c>
      <c r="B5313" s="8" t="s">
        <v>7395</v>
      </c>
    </row>
    <row r="5314">
      <c r="A5314" s="8">
        <v>6242910.0</v>
      </c>
      <c r="B5314" s="8" t="s">
        <v>7396</v>
      </c>
    </row>
    <row r="5315">
      <c r="A5315" s="8">
        <v>1755862.0</v>
      </c>
      <c r="B5315" s="8" t="s">
        <v>7397</v>
      </c>
    </row>
    <row r="5316">
      <c r="A5316" s="8">
        <v>1453688.0</v>
      </c>
      <c r="B5316" s="8" t="s">
        <v>7398</v>
      </c>
    </row>
    <row r="5317">
      <c r="A5317" s="8">
        <v>1345044.0</v>
      </c>
      <c r="B5317" s="8" t="s">
        <v>7399</v>
      </c>
    </row>
    <row r="5318">
      <c r="A5318" s="8">
        <v>1800124.0</v>
      </c>
      <c r="B5318" s="8" t="s">
        <v>7400</v>
      </c>
    </row>
    <row r="5319">
      <c r="A5319" s="8">
        <v>1851381.0</v>
      </c>
      <c r="B5319" s="8" t="s">
        <v>7401</v>
      </c>
    </row>
    <row r="5320">
      <c r="A5320" s="8">
        <v>1596551.0</v>
      </c>
      <c r="B5320" s="8" t="s">
        <v>7402</v>
      </c>
    </row>
    <row r="5321">
      <c r="A5321" s="8">
        <v>1770896.0</v>
      </c>
      <c r="B5321" s="8" t="s">
        <v>7403</v>
      </c>
    </row>
    <row r="5322">
      <c r="A5322" s="8">
        <v>1862103.0</v>
      </c>
      <c r="B5322" s="8" t="s">
        <v>7403</v>
      </c>
    </row>
    <row r="5323">
      <c r="A5323" s="8">
        <v>1285793.0</v>
      </c>
      <c r="B5323" s="8" t="s">
        <v>7404</v>
      </c>
    </row>
    <row r="5324">
      <c r="A5324" s="8">
        <v>1714392.0</v>
      </c>
      <c r="B5324" s="8" t="s">
        <v>7405</v>
      </c>
    </row>
    <row r="5325">
      <c r="A5325" s="8">
        <v>1774310.0</v>
      </c>
      <c r="B5325" s="8" t="s">
        <v>7406</v>
      </c>
    </row>
    <row r="5326">
      <c r="A5326" s="8">
        <v>1597612.0</v>
      </c>
      <c r="B5326" s="8" t="s">
        <v>7407</v>
      </c>
    </row>
    <row r="5327">
      <c r="A5327" s="8">
        <v>1464353.0</v>
      </c>
      <c r="B5327" s="8" t="s">
        <v>7408</v>
      </c>
    </row>
    <row r="5328">
      <c r="A5328" s="8">
        <v>6189440.0</v>
      </c>
      <c r="B5328" s="8" t="s">
        <v>7409</v>
      </c>
    </row>
    <row r="5329">
      <c r="A5329" s="8">
        <v>672581.0</v>
      </c>
      <c r="B5329" s="8" t="s">
        <v>7410</v>
      </c>
    </row>
    <row r="5330">
      <c r="A5330" s="8">
        <v>1947869.0</v>
      </c>
      <c r="B5330" s="8" t="s">
        <v>7411</v>
      </c>
    </row>
    <row r="5331">
      <c r="A5331" s="8">
        <v>817261.0</v>
      </c>
      <c r="B5331" s="8" t="s">
        <v>7412</v>
      </c>
    </row>
    <row r="5332">
      <c r="A5332" s="8">
        <v>1299026.0</v>
      </c>
      <c r="B5332" s="8" t="s">
        <v>7413</v>
      </c>
    </row>
    <row r="5333">
      <c r="A5333" s="8">
        <v>1129040.0</v>
      </c>
      <c r="B5333" s="8" t="s">
        <v>7414</v>
      </c>
    </row>
    <row r="5334">
      <c r="A5334" s="8">
        <v>1596560.0</v>
      </c>
      <c r="B5334" s="8" t="s">
        <v>6998</v>
      </c>
    </row>
    <row r="5335">
      <c r="A5335" s="8">
        <v>1959816.0</v>
      </c>
      <c r="B5335" s="8" t="s">
        <v>7415</v>
      </c>
    </row>
    <row r="5336">
      <c r="A5336" s="8">
        <v>1733800.0</v>
      </c>
      <c r="B5336" s="8" t="s">
        <v>7416</v>
      </c>
    </row>
    <row r="5337">
      <c r="A5337" s="8">
        <v>1852817.0</v>
      </c>
      <c r="B5337" s="8" t="s">
        <v>7417</v>
      </c>
    </row>
    <row r="5338">
      <c r="A5338" s="8">
        <v>6262317.0</v>
      </c>
      <c r="B5338" s="8" t="s">
        <v>7418</v>
      </c>
    </row>
    <row r="5339">
      <c r="A5339" s="8">
        <v>1856189.0</v>
      </c>
      <c r="B5339" s="8" t="s">
        <v>7419</v>
      </c>
    </row>
    <row r="5340">
      <c r="A5340" s="8">
        <v>6197094.0</v>
      </c>
      <c r="B5340" s="8" t="s">
        <v>7420</v>
      </c>
    </row>
    <row r="5341">
      <c r="A5341" s="8">
        <v>1735853.0</v>
      </c>
      <c r="B5341" s="8" t="s">
        <v>7421</v>
      </c>
    </row>
    <row r="5342">
      <c r="A5342" s="8">
        <v>1587595.0</v>
      </c>
      <c r="B5342" s="8" t="s">
        <v>7422</v>
      </c>
    </row>
    <row r="5343">
      <c r="A5343" s="8">
        <v>1791621.0</v>
      </c>
      <c r="B5343" s="8" t="s">
        <v>7423</v>
      </c>
    </row>
    <row r="5344">
      <c r="A5344" s="8">
        <v>1597574.0</v>
      </c>
      <c r="B5344" s="8" t="s">
        <v>7424</v>
      </c>
    </row>
    <row r="5345">
      <c r="A5345" s="8">
        <v>1855905.0</v>
      </c>
      <c r="B5345" s="8" t="s">
        <v>7424</v>
      </c>
    </row>
    <row r="5346">
      <c r="A5346" s="8">
        <v>798525.0</v>
      </c>
      <c r="B5346" s="8" t="s">
        <v>7425</v>
      </c>
    </row>
    <row r="5347">
      <c r="A5347" s="8">
        <v>1856804.0</v>
      </c>
      <c r="B5347" s="8" t="s">
        <v>4398</v>
      </c>
    </row>
    <row r="5348">
      <c r="A5348" s="8">
        <v>1905139.0</v>
      </c>
      <c r="B5348" s="8" t="s">
        <v>3636</v>
      </c>
    </row>
    <row r="5349">
      <c r="A5349" s="8">
        <v>1637631.0</v>
      </c>
      <c r="B5349" s="8" t="s">
        <v>3851</v>
      </c>
    </row>
    <row r="5350">
      <c r="A5350" s="8">
        <v>1775456.0</v>
      </c>
      <c r="B5350" s="8" t="s">
        <v>7426</v>
      </c>
    </row>
    <row r="5351">
      <c r="A5351" s="8">
        <v>1883305.0</v>
      </c>
      <c r="B5351" s="8" t="s">
        <v>7427</v>
      </c>
    </row>
    <row r="5352">
      <c r="A5352" s="8">
        <v>1763717.0</v>
      </c>
      <c r="B5352" s="8" t="s">
        <v>7428</v>
      </c>
    </row>
    <row r="5353">
      <c r="A5353" s="8">
        <v>1799622.0</v>
      </c>
      <c r="B5353" s="8" t="s">
        <v>7429</v>
      </c>
    </row>
    <row r="5354">
      <c r="A5354" s="8">
        <v>1854755.0</v>
      </c>
      <c r="B5354" s="8" t="s">
        <v>7430</v>
      </c>
    </row>
    <row r="5355">
      <c r="A5355" s="8">
        <v>1885120.0</v>
      </c>
      <c r="B5355" s="8" t="s">
        <v>7430</v>
      </c>
    </row>
    <row r="5356">
      <c r="A5356" s="8">
        <v>1880021.0</v>
      </c>
      <c r="B5356" s="8" t="s">
        <v>7431</v>
      </c>
    </row>
    <row r="5357">
      <c r="A5357" s="8">
        <v>6025820.0</v>
      </c>
      <c r="B5357" s="8" t="s">
        <v>7432</v>
      </c>
    </row>
    <row r="5358">
      <c r="A5358" s="8">
        <v>1112651.0</v>
      </c>
      <c r="B5358" s="8" t="s">
        <v>7433</v>
      </c>
    </row>
    <row r="5359">
      <c r="A5359" s="8">
        <v>6933408.0</v>
      </c>
      <c r="B5359" s="8" t="s">
        <v>7434</v>
      </c>
    </row>
    <row r="5360">
      <c r="A5360" s="8">
        <v>1782169.0</v>
      </c>
      <c r="B5360" s="8" t="s">
        <v>7435</v>
      </c>
    </row>
    <row r="5361">
      <c r="A5361" s="8">
        <v>1724011.0</v>
      </c>
      <c r="B5361" s="8" t="s">
        <v>7436</v>
      </c>
    </row>
    <row r="5362">
      <c r="A5362" s="8">
        <v>6239404.0</v>
      </c>
      <c r="B5362" s="8" t="s">
        <v>7437</v>
      </c>
    </row>
    <row r="5363">
      <c r="A5363" s="8">
        <v>1959271.0</v>
      </c>
      <c r="B5363" s="8" t="s">
        <v>7438</v>
      </c>
    </row>
    <row r="5364">
      <c r="A5364" s="8">
        <v>761877.0</v>
      </c>
      <c r="B5364" s="8" t="s">
        <v>7439</v>
      </c>
    </row>
    <row r="5365">
      <c r="A5365" s="8">
        <v>1790528.0</v>
      </c>
      <c r="B5365" s="8" t="s">
        <v>7440</v>
      </c>
    </row>
    <row r="5366">
      <c r="A5366" s="8">
        <v>1728539.0</v>
      </c>
      <c r="B5366" s="8" t="s">
        <v>5149</v>
      </c>
    </row>
    <row r="5367">
      <c r="A5367" s="8">
        <v>1576119.0</v>
      </c>
      <c r="B5367" s="8" t="s">
        <v>7441</v>
      </c>
    </row>
    <row r="5368">
      <c r="A5368" s="8">
        <v>1598112.0</v>
      </c>
      <c r="B5368" s="8" t="s">
        <v>7442</v>
      </c>
    </row>
    <row r="5369">
      <c r="A5369" s="8">
        <v>1299263.0</v>
      </c>
      <c r="B5369" s="8" t="s">
        <v>7443</v>
      </c>
    </row>
    <row r="5370">
      <c r="A5370" s="8">
        <v>1420402.0</v>
      </c>
      <c r="B5370" s="8" t="s">
        <v>7443</v>
      </c>
    </row>
    <row r="5371">
      <c r="A5371" s="8">
        <v>1895061.0</v>
      </c>
      <c r="B5371" s="8" t="s">
        <v>7444</v>
      </c>
    </row>
    <row r="5372">
      <c r="A5372" s="8">
        <v>1638106.0</v>
      </c>
      <c r="B5372" s="8" t="s">
        <v>7445</v>
      </c>
    </row>
    <row r="5373">
      <c r="A5373" s="8">
        <v>1419650.0</v>
      </c>
      <c r="B5373" s="8" t="s">
        <v>7446</v>
      </c>
    </row>
    <row r="5374">
      <c r="A5374" s="8">
        <v>1767534.0</v>
      </c>
      <c r="B5374" s="8" t="s">
        <v>7447</v>
      </c>
    </row>
    <row r="5375">
      <c r="A5375" s="8">
        <v>1887441.0</v>
      </c>
      <c r="B5375" s="8" t="s">
        <v>7448</v>
      </c>
    </row>
    <row r="5376">
      <c r="A5376" s="8">
        <v>1729217.0</v>
      </c>
      <c r="B5376" s="8" t="s">
        <v>6377</v>
      </c>
    </row>
    <row r="5377">
      <c r="A5377" s="8">
        <v>6904688.0</v>
      </c>
      <c r="B5377" s="8" t="s">
        <v>7449</v>
      </c>
    </row>
    <row r="5378">
      <c r="A5378" s="8">
        <v>6771181.0</v>
      </c>
      <c r="B5378" s="8" t="s">
        <v>7450</v>
      </c>
    </row>
    <row r="5379">
      <c r="A5379" s="8">
        <v>847950.0</v>
      </c>
      <c r="B5379" s="8" t="s">
        <v>7451</v>
      </c>
    </row>
    <row r="5380">
      <c r="A5380" s="8">
        <v>923907.0</v>
      </c>
      <c r="B5380" s="8" t="s">
        <v>7452</v>
      </c>
    </row>
    <row r="5381">
      <c r="A5381" s="8">
        <v>803006.0</v>
      </c>
      <c r="B5381" s="8" t="s">
        <v>7453</v>
      </c>
    </row>
    <row r="5382">
      <c r="A5382" s="8">
        <v>1733842.0</v>
      </c>
      <c r="B5382" s="8" t="s">
        <v>7454</v>
      </c>
    </row>
    <row r="5383">
      <c r="A5383" s="8">
        <v>6600361.0</v>
      </c>
      <c r="B5383" s="8" t="s">
        <v>7455</v>
      </c>
    </row>
    <row r="5384">
      <c r="A5384" s="8">
        <v>1882511.0</v>
      </c>
      <c r="B5384" s="8" t="s">
        <v>7419</v>
      </c>
    </row>
    <row r="5385">
      <c r="A5385" s="8">
        <v>1450531.0</v>
      </c>
      <c r="B5385" s="8" t="s">
        <v>7456</v>
      </c>
    </row>
    <row r="5386">
      <c r="A5386" s="8">
        <v>1852396.0</v>
      </c>
      <c r="B5386" s="8" t="s">
        <v>7457</v>
      </c>
    </row>
    <row r="5387">
      <c r="A5387" s="8">
        <v>1597094.0</v>
      </c>
      <c r="B5387" s="8" t="s">
        <v>7458</v>
      </c>
    </row>
    <row r="5388">
      <c r="A5388" s="8">
        <v>897272.0</v>
      </c>
      <c r="B5388" s="8" t="s">
        <v>7459</v>
      </c>
    </row>
    <row r="5389">
      <c r="A5389" s="8">
        <v>1756605.0</v>
      </c>
      <c r="B5389" s="8" t="s">
        <v>7460</v>
      </c>
    </row>
    <row r="5390">
      <c r="A5390" s="8">
        <v>1730487.0</v>
      </c>
      <c r="B5390" s="8" t="s">
        <v>6722</v>
      </c>
    </row>
    <row r="5391">
      <c r="A5391" s="8">
        <v>1880772.0</v>
      </c>
      <c r="B5391" s="8" t="s">
        <v>7461</v>
      </c>
    </row>
    <row r="5392">
      <c r="A5392" s="8">
        <v>1794841.0</v>
      </c>
      <c r="B5392" s="8" t="s">
        <v>5417</v>
      </c>
    </row>
    <row r="5393">
      <c r="A5393" s="8">
        <v>6220762.0</v>
      </c>
      <c r="B5393" s="8" t="s">
        <v>7462</v>
      </c>
    </row>
    <row r="5394">
      <c r="A5394" s="8">
        <v>1785745.0</v>
      </c>
      <c r="B5394" s="8" t="s">
        <v>7463</v>
      </c>
    </row>
    <row r="5395">
      <c r="A5395" s="8">
        <v>6219781.0</v>
      </c>
      <c r="B5395" s="8" t="s">
        <v>7464</v>
      </c>
    </row>
    <row r="5396">
      <c r="A5396" s="8">
        <v>1597370.0</v>
      </c>
      <c r="B5396" s="8" t="s">
        <v>7465</v>
      </c>
    </row>
    <row r="5397">
      <c r="A5397" s="8">
        <v>1882414.0</v>
      </c>
      <c r="B5397" s="8" t="s">
        <v>7466</v>
      </c>
    </row>
    <row r="5398">
      <c r="A5398" s="8">
        <v>6220428.0</v>
      </c>
      <c r="B5398" s="8" t="s">
        <v>7467</v>
      </c>
    </row>
    <row r="5399">
      <c r="A5399" s="8">
        <v>6204287.0</v>
      </c>
      <c r="B5399" s="8" t="s">
        <v>7468</v>
      </c>
    </row>
    <row r="5400">
      <c r="A5400" s="8">
        <v>1886266.0</v>
      </c>
      <c r="B5400" s="8" t="s">
        <v>7469</v>
      </c>
    </row>
    <row r="5401">
      <c r="A5401" s="8">
        <v>1960971.0</v>
      </c>
      <c r="B5401" s="8" t="s">
        <v>7470</v>
      </c>
    </row>
    <row r="5402">
      <c r="A5402" s="8">
        <v>6475663.0</v>
      </c>
      <c r="B5402" s="8" t="s">
        <v>7471</v>
      </c>
    </row>
    <row r="5403">
      <c r="A5403" s="8">
        <v>1857266.0</v>
      </c>
      <c r="B5403" s="8" t="s">
        <v>7472</v>
      </c>
    </row>
    <row r="5404">
      <c r="A5404" s="8">
        <v>6738508.0</v>
      </c>
      <c r="B5404" s="8" t="s">
        <v>7473</v>
      </c>
    </row>
    <row r="5405">
      <c r="A5405" s="8">
        <v>1656139.0</v>
      </c>
      <c r="B5405" s="8" t="s">
        <v>7474</v>
      </c>
    </row>
    <row r="5406">
      <c r="A5406" s="8">
        <v>1943120.0</v>
      </c>
      <c r="B5406" s="8" t="s">
        <v>7475</v>
      </c>
    </row>
    <row r="5407">
      <c r="A5407" s="8">
        <v>6170048.0</v>
      </c>
      <c r="B5407" s="8" t="s">
        <v>7476</v>
      </c>
    </row>
    <row r="5408">
      <c r="A5408" s="8">
        <v>1852833.0</v>
      </c>
      <c r="B5408" s="8" t="s">
        <v>7477</v>
      </c>
    </row>
    <row r="5409">
      <c r="A5409" s="8">
        <v>6116213.0</v>
      </c>
      <c r="B5409" s="8" t="s">
        <v>7478</v>
      </c>
    </row>
    <row r="5410">
      <c r="A5410" s="8">
        <v>6247539.0</v>
      </c>
      <c r="B5410" s="8" t="s">
        <v>7479</v>
      </c>
    </row>
    <row r="5411">
      <c r="A5411" s="8">
        <v>6237312.0</v>
      </c>
      <c r="B5411" s="8" t="s">
        <v>7480</v>
      </c>
    </row>
    <row r="5412">
      <c r="A5412" s="8">
        <v>1774395.0</v>
      </c>
      <c r="B5412" s="8" t="s">
        <v>7481</v>
      </c>
    </row>
    <row r="5413">
      <c r="A5413" s="8">
        <v>6221050.0</v>
      </c>
      <c r="B5413" s="8" t="s">
        <v>7482</v>
      </c>
    </row>
    <row r="5414">
      <c r="A5414" s="8">
        <v>6220991.0</v>
      </c>
      <c r="B5414" s="8" t="s">
        <v>7483</v>
      </c>
    </row>
    <row r="5415">
      <c r="A5415" s="8">
        <v>6138535.0</v>
      </c>
      <c r="B5415" s="8" t="s">
        <v>7484</v>
      </c>
    </row>
    <row r="5416">
      <c r="A5416" s="8">
        <v>6956831.0</v>
      </c>
      <c r="B5416" s="8" t="s">
        <v>7485</v>
      </c>
    </row>
    <row r="5417">
      <c r="A5417" s="8">
        <v>6159541.0</v>
      </c>
      <c r="B5417" s="8" t="s">
        <v>7486</v>
      </c>
    </row>
    <row r="5418">
      <c r="A5418" s="8">
        <v>6036007.0</v>
      </c>
      <c r="B5418" s="8" t="s">
        <v>7487</v>
      </c>
    </row>
    <row r="5419">
      <c r="A5419" s="8">
        <v>1894480.0</v>
      </c>
      <c r="B5419" s="8" t="s">
        <v>7488</v>
      </c>
    </row>
    <row r="5420">
      <c r="A5420" s="8">
        <v>6265413.0</v>
      </c>
      <c r="B5420" s="8" t="s">
        <v>7489</v>
      </c>
    </row>
    <row r="5421">
      <c r="A5421" s="8">
        <v>6233384.0</v>
      </c>
      <c r="B5421" s="8" t="s">
        <v>7490</v>
      </c>
    </row>
    <row r="5422">
      <c r="A5422" s="8">
        <v>6100295.0</v>
      </c>
      <c r="B5422" s="8" t="s">
        <v>7491</v>
      </c>
    </row>
    <row r="5423">
      <c r="A5423" s="8">
        <v>1899830.0</v>
      </c>
      <c r="B5423" s="8" t="s">
        <v>7492</v>
      </c>
    </row>
    <row r="5424">
      <c r="A5424" s="8">
        <v>6136052.0</v>
      </c>
      <c r="B5424" s="8" t="s">
        <v>7493</v>
      </c>
    </row>
    <row r="5425">
      <c r="A5425" s="8">
        <v>6331297.0</v>
      </c>
      <c r="B5425" s="8" t="s">
        <v>7494</v>
      </c>
    </row>
    <row r="5426">
      <c r="A5426" s="8">
        <v>6185673.0</v>
      </c>
      <c r="B5426" s="8" t="s">
        <v>7495</v>
      </c>
    </row>
    <row r="5427">
      <c r="A5427" s="8">
        <v>6011179.0</v>
      </c>
      <c r="B5427" s="8" t="s">
        <v>7496</v>
      </c>
    </row>
    <row r="5428">
      <c r="A5428" s="8">
        <v>851817.0</v>
      </c>
      <c r="B5428" s="8" t="s">
        <v>7497</v>
      </c>
    </row>
    <row r="5429">
      <c r="A5429" s="8">
        <v>6170056.0</v>
      </c>
      <c r="B5429" s="8" t="s">
        <v>7498</v>
      </c>
    </row>
    <row r="5430">
      <c r="A5430" s="8">
        <v>6108717.0</v>
      </c>
      <c r="B5430" s="8" t="s">
        <v>7499</v>
      </c>
    </row>
    <row r="5431">
      <c r="A5431" s="8">
        <v>6073271.0</v>
      </c>
      <c r="B5431" s="8" t="s">
        <v>7500</v>
      </c>
    </row>
    <row r="5432">
      <c r="A5432" s="8">
        <v>6266479.0</v>
      </c>
      <c r="B5432" s="8" t="s">
        <v>7501</v>
      </c>
    </row>
    <row r="5433">
      <c r="A5433" s="8">
        <v>6254811.0</v>
      </c>
      <c r="B5433" s="8" t="s">
        <v>7502</v>
      </c>
    </row>
    <row r="5434">
      <c r="A5434" s="8">
        <v>6160531.0</v>
      </c>
      <c r="B5434" s="8" t="s">
        <v>7503</v>
      </c>
    </row>
    <row r="5435">
      <c r="A5435" s="8">
        <v>6754252.0</v>
      </c>
      <c r="B5435" s="8" t="s">
        <v>7504</v>
      </c>
    </row>
    <row r="5436">
      <c r="A5436" s="8">
        <v>6180957.0</v>
      </c>
      <c r="B5436" s="8" t="s">
        <v>7505</v>
      </c>
    </row>
    <row r="5437">
      <c r="A5437" s="8">
        <v>6154646.0</v>
      </c>
      <c r="B5437" s="8" t="s">
        <v>7506</v>
      </c>
    </row>
    <row r="5438">
      <c r="A5438" s="8">
        <v>6170013.0</v>
      </c>
      <c r="B5438" s="8" t="s">
        <v>7507</v>
      </c>
    </row>
    <row r="5439">
      <c r="A5439" s="8">
        <v>6409083.0</v>
      </c>
      <c r="B5439" s="8" t="s">
        <v>7508</v>
      </c>
    </row>
    <row r="5440">
      <c r="A5440" s="8">
        <v>6152082.0</v>
      </c>
      <c r="B5440" s="8" t="s">
        <v>7509</v>
      </c>
    </row>
    <row r="5441">
      <c r="A5441" s="8">
        <v>6221246.0</v>
      </c>
      <c r="B5441" s="8" t="s">
        <v>7510</v>
      </c>
    </row>
    <row r="5442">
      <c r="A5442" s="8">
        <v>6175082.0</v>
      </c>
      <c r="B5442" s="8" t="s">
        <v>7511</v>
      </c>
    </row>
    <row r="5443">
      <c r="A5443" s="8">
        <v>6184995.0</v>
      </c>
      <c r="B5443" s="8" t="s">
        <v>7512</v>
      </c>
    </row>
    <row r="5444">
      <c r="A5444" s="8">
        <v>1896571.0</v>
      </c>
      <c r="B5444" s="8" t="s">
        <v>7513</v>
      </c>
    </row>
    <row r="5445">
      <c r="A5445" s="8">
        <v>1896628.0</v>
      </c>
      <c r="B5445" s="8" t="s">
        <v>7514</v>
      </c>
    </row>
    <row r="5446">
      <c r="A5446" s="8">
        <v>1879928.0</v>
      </c>
      <c r="B5446" s="8" t="s">
        <v>7515</v>
      </c>
    </row>
    <row r="5447">
      <c r="A5447" s="8">
        <v>1637193.0</v>
      </c>
      <c r="B5447" s="8" t="s">
        <v>7516</v>
      </c>
    </row>
    <row r="5448">
      <c r="A5448" s="8">
        <v>6155413.0</v>
      </c>
      <c r="B5448" s="8" t="s">
        <v>7517</v>
      </c>
    </row>
    <row r="5449">
      <c r="A5449" s="8">
        <v>1800299.0</v>
      </c>
      <c r="B5449" s="8" t="s">
        <v>7518</v>
      </c>
    </row>
    <row r="5450">
      <c r="A5450" s="8">
        <v>6167691.0</v>
      </c>
      <c r="B5450" s="8" t="s">
        <v>7519</v>
      </c>
    </row>
    <row r="5451">
      <c r="A5451" s="8">
        <v>6222765.0</v>
      </c>
      <c r="B5451" s="8" t="s">
        <v>7520</v>
      </c>
    </row>
    <row r="5452">
      <c r="A5452" s="8">
        <v>1800418.0</v>
      </c>
      <c r="B5452" s="8" t="s">
        <v>7521</v>
      </c>
    </row>
    <row r="5453">
      <c r="A5453" s="8">
        <v>6223168.0</v>
      </c>
      <c r="B5453" s="8" t="s">
        <v>7522</v>
      </c>
    </row>
    <row r="5454">
      <c r="A5454" s="8">
        <v>6260659.0</v>
      </c>
      <c r="B5454" s="8" t="s">
        <v>7523</v>
      </c>
    </row>
    <row r="5455">
      <c r="A5455" s="8">
        <v>6241450.0</v>
      </c>
      <c r="B5455" s="8" t="s">
        <v>7524</v>
      </c>
    </row>
    <row r="5456">
      <c r="A5456" s="8">
        <v>1762761.0</v>
      </c>
      <c r="B5456" s="8" t="s">
        <v>7525</v>
      </c>
    </row>
    <row r="5457">
      <c r="A5457" s="8">
        <v>6166199.0</v>
      </c>
      <c r="B5457" s="8" t="s">
        <v>7526</v>
      </c>
    </row>
    <row r="5458">
      <c r="A5458" s="8">
        <v>1853627.0</v>
      </c>
      <c r="B5458" s="8" t="s">
        <v>7527</v>
      </c>
    </row>
    <row r="5459">
      <c r="A5459" s="8">
        <v>1786997.0</v>
      </c>
      <c r="B5459" s="8" t="s">
        <v>7528</v>
      </c>
    </row>
    <row r="5460">
      <c r="A5460" s="8">
        <v>1905104.0</v>
      </c>
      <c r="B5460" s="8" t="s">
        <v>7529</v>
      </c>
    </row>
    <row r="5461">
      <c r="A5461" s="8">
        <v>6663991.0</v>
      </c>
      <c r="B5461" s="8" t="s">
        <v>7530</v>
      </c>
    </row>
    <row r="5462">
      <c r="A5462" s="8">
        <v>6166733.0</v>
      </c>
      <c r="B5462" s="8" t="s">
        <v>7531</v>
      </c>
    </row>
    <row r="5463">
      <c r="A5463" s="8">
        <v>6167039.0</v>
      </c>
      <c r="B5463" s="8" t="s">
        <v>7532</v>
      </c>
    </row>
    <row r="5464">
      <c r="A5464" s="8">
        <v>6032966.0</v>
      </c>
      <c r="B5464" s="8" t="s">
        <v>7533</v>
      </c>
    </row>
    <row r="5465">
      <c r="A5465" s="8">
        <v>6169902.0</v>
      </c>
      <c r="B5465" s="8" t="s">
        <v>7534</v>
      </c>
    </row>
    <row r="5466">
      <c r="A5466" s="8">
        <v>1853341.0</v>
      </c>
      <c r="B5466" s="8" t="s">
        <v>7535</v>
      </c>
    </row>
    <row r="5467">
      <c r="A5467" s="8">
        <v>6147518.0</v>
      </c>
      <c r="B5467" s="8" t="s">
        <v>7536</v>
      </c>
    </row>
    <row r="5468">
      <c r="A5468" s="8">
        <v>1884662.0</v>
      </c>
      <c r="B5468" s="8" t="s">
        <v>7537</v>
      </c>
    </row>
    <row r="5469">
      <c r="A5469" s="8">
        <v>6267963.0</v>
      </c>
      <c r="B5469" s="8" t="s">
        <v>7538</v>
      </c>
    </row>
    <row r="5470">
      <c r="A5470" s="8">
        <v>6456111.0</v>
      </c>
      <c r="B5470" s="8" t="s">
        <v>7539</v>
      </c>
    </row>
    <row r="5471">
      <c r="A5471" s="8">
        <v>6264484.0</v>
      </c>
      <c r="B5471" s="8" t="s">
        <v>7540</v>
      </c>
    </row>
    <row r="5472">
      <c r="A5472" s="8">
        <v>1884506.0</v>
      </c>
      <c r="B5472" s="8" t="s">
        <v>7541</v>
      </c>
    </row>
    <row r="5473">
      <c r="A5473" s="8">
        <v>1856481.0</v>
      </c>
      <c r="B5473" s="8" t="s">
        <v>7542</v>
      </c>
    </row>
    <row r="5474">
      <c r="A5474" s="8">
        <v>6265804.0</v>
      </c>
      <c r="B5474" s="8" t="s">
        <v>7543</v>
      </c>
    </row>
    <row r="5475">
      <c r="A5475" s="8">
        <v>6606008.0</v>
      </c>
      <c r="B5475" s="8" t="s">
        <v>7544</v>
      </c>
    </row>
    <row r="5476">
      <c r="A5476" s="8">
        <v>1894471.0</v>
      </c>
      <c r="B5476" s="8" t="s">
        <v>7545</v>
      </c>
    </row>
    <row r="5477">
      <c r="A5477" s="8">
        <v>6144471.0</v>
      </c>
      <c r="B5477" s="8" t="s">
        <v>7546</v>
      </c>
    </row>
    <row r="5478">
      <c r="A5478" s="8">
        <v>6131689.0</v>
      </c>
      <c r="B5478" s="8" t="s">
        <v>7547</v>
      </c>
    </row>
    <row r="5479">
      <c r="A5479" s="8">
        <v>6026796.0</v>
      </c>
      <c r="B5479" s="8" t="s">
        <v>7548</v>
      </c>
    </row>
    <row r="5480">
      <c r="A5480" s="8">
        <v>6794157.0</v>
      </c>
      <c r="B5480" s="8" t="s">
        <v>7549</v>
      </c>
    </row>
    <row r="5481">
      <c r="A5481" s="8">
        <v>6328920.0</v>
      </c>
      <c r="B5481" s="8" t="s">
        <v>7550</v>
      </c>
    </row>
    <row r="5482">
      <c r="A5482" s="8">
        <v>6113435.0</v>
      </c>
      <c r="B5482" s="8" t="s">
        <v>7551</v>
      </c>
    </row>
    <row r="5483">
      <c r="A5483" s="8">
        <v>6385729.0</v>
      </c>
      <c r="B5483" s="8" t="s">
        <v>7552</v>
      </c>
    </row>
    <row r="5484">
      <c r="A5484" s="8">
        <v>6004512.0</v>
      </c>
      <c r="B5484" s="8" t="s">
        <v>7553</v>
      </c>
    </row>
    <row r="5485">
      <c r="A5485" s="8">
        <v>6034012.0</v>
      </c>
      <c r="B5485" s="8" t="s">
        <v>7554</v>
      </c>
    </row>
    <row r="5486">
      <c r="A5486" s="8">
        <v>6152104.0</v>
      </c>
      <c r="B5486" s="8" t="s">
        <v>7555</v>
      </c>
    </row>
    <row r="5487">
      <c r="A5487" s="8">
        <v>1588974.0</v>
      </c>
      <c r="B5487" s="8" t="s">
        <v>7556</v>
      </c>
    </row>
    <row r="5488">
      <c r="A5488" s="8">
        <v>6427111.0</v>
      </c>
      <c r="B5488" s="8" t="s">
        <v>7557</v>
      </c>
    </row>
    <row r="5489">
      <c r="A5489" s="8">
        <v>6266240.0</v>
      </c>
      <c r="B5489" s="8" t="s">
        <v>7558</v>
      </c>
    </row>
    <row r="5490">
      <c r="A5490" s="8">
        <v>6279406.0</v>
      </c>
      <c r="B5490" s="8" t="s">
        <v>7559</v>
      </c>
    </row>
    <row r="5491">
      <c r="A5491" s="8">
        <v>6260616.0</v>
      </c>
      <c r="B5491" s="8" t="s">
        <v>7560</v>
      </c>
    </row>
    <row r="5492">
      <c r="A5492" s="8">
        <v>6180566.0</v>
      </c>
      <c r="B5492" s="8" t="s">
        <v>7561</v>
      </c>
    </row>
    <row r="5493">
      <c r="A5493" s="8">
        <v>6174663.0</v>
      </c>
      <c r="B5493" s="8" t="s">
        <v>7562</v>
      </c>
    </row>
    <row r="5494">
      <c r="A5494" s="8">
        <v>6078613.0</v>
      </c>
      <c r="B5494" s="8" t="s">
        <v>7563</v>
      </c>
    </row>
    <row r="5495">
      <c r="A5495" s="8">
        <v>6028071.0</v>
      </c>
      <c r="B5495" s="8" t="s">
        <v>7564</v>
      </c>
    </row>
    <row r="5496">
      <c r="A5496" s="8">
        <v>6121250.0</v>
      </c>
      <c r="B5496" s="8" t="s">
        <v>7565</v>
      </c>
    </row>
    <row r="5497">
      <c r="A5497" s="8">
        <v>6114920.0</v>
      </c>
      <c r="B5497" s="8" t="s">
        <v>7566</v>
      </c>
    </row>
    <row r="5498">
      <c r="A5498" s="8">
        <v>6175295.0</v>
      </c>
      <c r="B5498" s="8" t="s">
        <v>7567</v>
      </c>
    </row>
    <row r="5499">
      <c r="A5499" s="8">
        <v>6412301.0</v>
      </c>
      <c r="B5499" s="8" t="s">
        <v>7568</v>
      </c>
    </row>
    <row r="5500">
      <c r="A5500" s="8">
        <v>1772520.0</v>
      </c>
      <c r="B5500" s="8" t="s">
        <v>7569</v>
      </c>
    </row>
    <row r="5501">
      <c r="A5501" s="8">
        <v>1883348.0</v>
      </c>
      <c r="B5501" s="8" t="s">
        <v>7570</v>
      </c>
    </row>
    <row r="5502">
      <c r="A5502" s="8">
        <v>6256449.0</v>
      </c>
      <c r="B5502" s="8" t="s">
        <v>7571</v>
      </c>
    </row>
    <row r="5503">
      <c r="A5503" s="8">
        <v>6237134.0</v>
      </c>
      <c r="B5503" s="8" t="s">
        <v>7572</v>
      </c>
    </row>
    <row r="5504">
      <c r="A5504" s="8">
        <v>6254012.0</v>
      </c>
      <c r="B5504" s="8" t="s">
        <v>7573</v>
      </c>
    </row>
    <row r="5505">
      <c r="A5505" s="8">
        <v>6598439.0</v>
      </c>
      <c r="B5505" s="8" t="s">
        <v>7574</v>
      </c>
    </row>
    <row r="5506">
      <c r="A5506" s="8">
        <v>6421954.0</v>
      </c>
      <c r="B5506" s="8" t="s">
        <v>7575</v>
      </c>
    </row>
    <row r="5507">
      <c r="A5507" s="8">
        <v>6279392.0</v>
      </c>
      <c r="B5507" s="8" t="s">
        <v>7576</v>
      </c>
    </row>
    <row r="5508">
      <c r="A5508" s="8">
        <v>1883291.0</v>
      </c>
      <c r="B5508" s="8" t="s">
        <v>7577</v>
      </c>
    </row>
    <row r="5509">
      <c r="A5509" s="8">
        <v>6267955.0</v>
      </c>
      <c r="B5509" s="8" t="s">
        <v>7578</v>
      </c>
    </row>
    <row r="5510">
      <c r="A5510" s="8">
        <v>9295151.0</v>
      </c>
      <c r="B5510" s="8" t="s">
        <v>7579</v>
      </c>
    </row>
    <row r="5511">
      <c r="A5511" s="8">
        <v>6168485.0</v>
      </c>
      <c r="B5511" s="8" t="s">
        <v>7580</v>
      </c>
    </row>
    <row r="5512">
      <c r="A5512" s="8">
        <v>6217320.0</v>
      </c>
      <c r="B5512" s="8" t="s">
        <v>7581</v>
      </c>
    </row>
    <row r="5513">
      <c r="A5513" s="8">
        <v>6954758.0</v>
      </c>
      <c r="B5513" s="8" t="s">
        <v>7582</v>
      </c>
    </row>
    <row r="5514">
      <c r="A5514" s="8">
        <v>1796160.0</v>
      </c>
      <c r="B5514" s="8" t="s">
        <v>4989</v>
      </c>
    </row>
    <row r="5515">
      <c r="A5515" s="8">
        <v>6180493.0</v>
      </c>
      <c r="B5515" s="8" t="s">
        <v>7583</v>
      </c>
    </row>
    <row r="5516">
      <c r="A5516" s="8">
        <v>6167381.0</v>
      </c>
      <c r="B5516" s="8" t="s">
        <v>7584</v>
      </c>
    </row>
    <row r="5517">
      <c r="A5517" s="8">
        <v>6153003.0</v>
      </c>
      <c r="B5517" s="8" t="s">
        <v>7585</v>
      </c>
    </row>
    <row r="5518">
      <c r="A5518" s="8">
        <v>6219381.0</v>
      </c>
      <c r="B5518" s="8" t="s">
        <v>7586</v>
      </c>
    </row>
    <row r="5519">
      <c r="A5519" s="8">
        <v>6179207.0</v>
      </c>
      <c r="B5519" s="8" t="s">
        <v>7587</v>
      </c>
    </row>
    <row r="5520">
      <c r="A5520" s="8">
        <v>6246273.0</v>
      </c>
      <c r="B5520" s="8" t="s">
        <v>7588</v>
      </c>
    </row>
    <row r="5521">
      <c r="A5521" s="8">
        <v>6191843.0</v>
      </c>
      <c r="B5521" s="8" t="s">
        <v>7589</v>
      </c>
    </row>
    <row r="5522">
      <c r="A5522" s="8">
        <v>6185967.0</v>
      </c>
      <c r="B5522" s="8" t="s">
        <v>7590</v>
      </c>
    </row>
    <row r="5523">
      <c r="A5523" s="8">
        <v>6456880.0</v>
      </c>
      <c r="B5523" s="8" t="s">
        <v>7591</v>
      </c>
    </row>
    <row r="5524">
      <c r="A5524" s="8">
        <v>6252923.0</v>
      </c>
      <c r="B5524" s="8" t="s">
        <v>7592</v>
      </c>
    </row>
    <row r="5525">
      <c r="A5525" s="8">
        <v>6781781.0</v>
      </c>
      <c r="B5525" s="8" t="s">
        <v>7593</v>
      </c>
    </row>
    <row r="5526">
      <c r="A5526" s="8">
        <v>6212174.0</v>
      </c>
      <c r="B5526" s="8" t="s">
        <v>7594</v>
      </c>
    </row>
    <row r="5527">
      <c r="A5527" s="8">
        <v>6415768.0</v>
      </c>
      <c r="B5527" s="8" t="s">
        <v>7595</v>
      </c>
    </row>
    <row r="5528">
      <c r="A5528" s="8">
        <v>6088929.0</v>
      </c>
      <c r="B5528" s="8" t="s">
        <v>7596</v>
      </c>
    </row>
    <row r="5529">
      <c r="A5529" s="8">
        <v>6197507.0</v>
      </c>
      <c r="B5529" s="8" t="s">
        <v>7597</v>
      </c>
    </row>
    <row r="5530">
      <c r="A5530" s="8">
        <v>6266525.0</v>
      </c>
      <c r="B5530" s="8" t="s">
        <v>7598</v>
      </c>
    </row>
    <row r="5531">
      <c r="A5531" s="8">
        <v>6266321.0</v>
      </c>
      <c r="B5531" s="8" t="s">
        <v>7599</v>
      </c>
    </row>
    <row r="5532">
      <c r="A5532" s="8">
        <v>6383262.0</v>
      </c>
      <c r="B5532" s="8" t="s">
        <v>7600</v>
      </c>
    </row>
    <row r="5533">
      <c r="A5533" s="8">
        <v>6098681.0</v>
      </c>
      <c r="B5533" s="8" t="s">
        <v>7601</v>
      </c>
    </row>
    <row r="5534">
      <c r="A5534" s="8">
        <v>6152929.0</v>
      </c>
      <c r="B5534" s="8" t="s">
        <v>7602</v>
      </c>
    </row>
    <row r="5535">
      <c r="A5535" s="8">
        <v>6155511.0</v>
      </c>
      <c r="B5535" s="8" t="s">
        <v>7603</v>
      </c>
    </row>
    <row r="5536">
      <c r="A5536" s="8">
        <v>6134432.0</v>
      </c>
      <c r="B5536" s="8" t="s">
        <v>7604</v>
      </c>
    </row>
    <row r="5537">
      <c r="A5537" s="8">
        <v>6279449.0</v>
      </c>
      <c r="B5537" s="8" t="s">
        <v>7605</v>
      </c>
    </row>
    <row r="5538">
      <c r="A5538" s="8">
        <v>6440665.0</v>
      </c>
      <c r="B5538" s="8" t="s">
        <v>7606</v>
      </c>
    </row>
    <row r="5539">
      <c r="A5539" s="8">
        <v>6217800.0</v>
      </c>
      <c r="B5539" s="8" t="s">
        <v>7607</v>
      </c>
    </row>
    <row r="5540">
      <c r="A5540" s="8">
        <v>1888307.0</v>
      </c>
      <c r="B5540" s="8" t="s">
        <v>7608</v>
      </c>
    </row>
    <row r="5541">
      <c r="A5541" s="8">
        <v>6153143.0</v>
      </c>
      <c r="B5541" s="8" t="s">
        <v>7609</v>
      </c>
    </row>
    <row r="5542">
      <c r="A5542" s="8">
        <v>6261922.0</v>
      </c>
      <c r="B5542" s="8" t="s">
        <v>7610</v>
      </c>
    </row>
    <row r="5543">
      <c r="A5543" s="8">
        <v>1894544.0</v>
      </c>
      <c r="B5543" s="8" t="s">
        <v>7611</v>
      </c>
    </row>
    <row r="5544">
      <c r="A5544" s="8">
        <v>6185479.0</v>
      </c>
      <c r="B5544" s="8" t="s">
        <v>7612</v>
      </c>
    </row>
    <row r="5545">
      <c r="A5545" s="8">
        <v>6151884.0</v>
      </c>
      <c r="B5545" s="8" t="s">
        <v>7613</v>
      </c>
    </row>
    <row r="5546">
      <c r="A5546" s="8">
        <v>6179061.0</v>
      </c>
      <c r="B5546" s="8" t="s">
        <v>7614</v>
      </c>
    </row>
    <row r="5547">
      <c r="A5547" s="8">
        <v>6688349.0</v>
      </c>
      <c r="B5547" s="8" t="s">
        <v>7615</v>
      </c>
    </row>
    <row r="5548">
      <c r="A5548" s="8">
        <v>6151701.0</v>
      </c>
      <c r="B5548" s="8" t="s">
        <v>7616</v>
      </c>
    </row>
    <row r="5549">
      <c r="A5549" s="8">
        <v>6155600.0</v>
      </c>
      <c r="B5549" s="8" t="s">
        <v>7617</v>
      </c>
    </row>
    <row r="5550">
      <c r="A5550" s="8">
        <v>6135951.0</v>
      </c>
      <c r="B5550" s="8" t="s">
        <v>7618</v>
      </c>
    </row>
    <row r="5551">
      <c r="A5551" s="8">
        <v>6101488.0</v>
      </c>
      <c r="B5551" s="8" t="s">
        <v>7619</v>
      </c>
    </row>
    <row r="5552">
      <c r="A5552" s="8">
        <v>6180736.0</v>
      </c>
      <c r="B5552" s="8" t="s">
        <v>7620</v>
      </c>
    </row>
    <row r="5553">
      <c r="A5553" s="8">
        <v>1855093.0</v>
      </c>
      <c r="B5553" s="8" t="s">
        <v>7621</v>
      </c>
    </row>
    <row r="5554">
      <c r="A5554" s="8">
        <v>6252915.0</v>
      </c>
      <c r="B5554" s="8" t="s">
        <v>7622</v>
      </c>
    </row>
    <row r="5555">
      <c r="A5555" s="8">
        <v>6187030.0</v>
      </c>
      <c r="B5555" s="8" t="s">
        <v>7623</v>
      </c>
    </row>
    <row r="5556">
      <c r="A5556" s="8">
        <v>6169937.0</v>
      </c>
      <c r="B5556" s="8" t="s">
        <v>7624</v>
      </c>
    </row>
    <row r="5557">
      <c r="A5557" s="8">
        <v>6190201.0</v>
      </c>
      <c r="B5557" s="8" t="s">
        <v>7625</v>
      </c>
    </row>
    <row r="5558">
      <c r="A5558" s="8">
        <v>6165877.0</v>
      </c>
      <c r="B5558" s="8" t="s">
        <v>7626</v>
      </c>
    </row>
    <row r="5559">
      <c r="A5559" s="8">
        <v>6312268.0</v>
      </c>
      <c r="B5559" s="8" t="s">
        <v>7627</v>
      </c>
    </row>
    <row r="5560">
      <c r="A5560" s="8">
        <v>1910434.0</v>
      </c>
      <c r="B5560" s="8" t="s">
        <v>7628</v>
      </c>
    </row>
    <row r="5561">
      <c r="A5561" s="8">
        <v>6165672.0</v>
      </c>
      <c r="B5561" s="8" t="s">
        <v>7629</v>
      </c>
    </row>
    <row r="5562">
      <c r="A5562" s="8">
        <v>863220.0</v>
      </c>
      <c r="B5562" s="8" t="s">
        <v>7630</v>
      </c>
    </row>
    <row r="5563">
      <c r="A5563" s="8">
        <v>9296263.0</v>
      </c>
      <c r="B5563" s="8" t="s">
        <v>7631</v>
      </c>
    </row>
    <row r="5564">
      <c r="A5564" s="8">
        <v>6081754.0</v>
      </c>
      <c r="B5564" s="8" t="s">
        <v>7632</v>
      </c>
    </row>
    <row r="5565">
      <c r="A5565" s="8">
        <v>9308792.0</v>
      </c>
      <c r="B5565" s="8" t="s">
        <v>7633</v>
      </c>
    </row>
    <row r="5566">
      <c r="A5566" s="8">
        <v>1885898.0</v>
      </c>
      <c r="B5566" s="8" t="s">
        <v>7634</v>
      </c>
    </row>
    <row r="5567">
      <c r="A5567" s="8">
        <v>6218911.0</v>
      </c>
      <c r="B5567" s="8" t="s">
        <v>7635</v>
      </c>
    </row>
    <row r="5568">
      <c r="A5568" s="8">
        <v>6031871.0</v>
      </c>
      <c r="B5568" s="8" t="s">
        <v>7636</v>
      </c>
    </row>
    <row r="5569">
      <c r="A5569" s="8">
        <v>1758055.0</v>
      </c>
      <c r="B5569" s="8" t="s">
        <v>7637</v>
      </c>
    </row>
    <row r="5570">
      <c r="A5570" s="8">
        <v>6134785.0</v>
      </c>
      <c r="B5570" s="8" t="s">
        <v>7638</v>
      </c>
    </row>
    <row r="5571">
      <c r="A5571" s="8">
        <v>1890344.0</v>
      </c>
      <c r="B5571" s="8" t="s">
        <v>7639</v>
      </c>
    </row>
    <row r="5572">
      <c r="A5572" s="8">
        <v>1857495.0</v>
      </c>
      <c r="B5572" s="8" t="s">
        <v>7640</v>
      </c>
    </row>
    <row r="5573">
      <c r="A5573" s="8">
        <v>6107362.0</v>
      </c>
      <c r="B5573" s="8" t="s">
        <v>7641</v>
      </c>
    </row>
    <row r="5574">
      <c r="A5574" s="8">
        <v>6107435.0</v>
      </c>
      <c r="B5574" s="8" t="s">
        <v>7642</v>
      </c>
    </row>
    <row r="5575">
      <c r="A5575" s="8">
        <v>1772856.0</v>
      </c>
      <c r="B5575" s="8" t="s">
        <v>7643</v>
      </c>
    </row>
    <row r="5576">
      <c r="A5576" s="8">
        <v>1794051.0</v>
      </c>
      <c r="B5576" s="8" t="s">
        <v>7644</v>
      </c>
    </row>
    <row r="5577">
      <c r="A5577" s="8">
        <v>1875914.0</v>
      </c>
      <c r="B5577" s="8" t="s">
        <v>7645</v>
      </c>
    </row>
    <row r="5578">
      <c r="A5578" s="8">
        <v>1857690.0</v>
      </c>
      <c r="B5578" s="8" t="s">
        <v>7646</v>
      </c>
    </row>
    <row r="5579">
      <c r="A5579" s="8">
        <v>1881442.0</v>
      </c>
      <c r="B5579" s="8" t="s">
        <v>7646</v>
      </c>
    </row>
    <row r="5580">
      <c r="A5580" s="8">
        <v>6358772.0</v>
      </c>
      <c r="B5580" s="8" t="s">
        <v>7647</v>
      </c>
    </row>
    <row r="5581">
      <c r="A5581" s="8">
        <v>1598121.0</v>
      </c>
      <c r="B5581" s="8" t="s">
        <v>7648</v>
      </c>
    </row>
    <row r="5582">
      <c r="A5582" s="8">
        <v>1597701.0</v>
      </c>
      <c r="B5582" s="8" t="s">
        <v>7649</v>
      </c>
    </row>
    <row r="5583">
      <c r="A5583" s="8">
        <v>1775782.0</v>
      </c>
      <c r="B5583" s="8" t="s">
        <v>7650</v>
      </c>
    </row>
    <row r="5584">
      <c r="A5584" s="8">
        <v>1897098.0</v>
      </c>
      <c r="B5584" s="8" t="s">
        <v>7650</v>
      </c>
    </row>
    <row r="5585">
      <c r="A5585" s="8">
        <v>1724967.0</v>
      </c>
      <c r="B5585" s="8" t="s">
        <v>7651</v>
      </c>
    </row>
    <row r="5586">
      <c r="A5586" s="8">
        <v>1733397.0</v>
      </c>
      <c r="B5586" s="8" t="s">
        <v>5810</v>
      </c>
    </row>
    <row r="5587">
      <c r="A5587" s="8">
        <v>1793250.0</v>
      </c>
      <c r="B5587" s="8" t="s">
        <v>7652</v>
      </c>
    </row>
    <row r="5588">
      <c r="A5588" s="8">
        <v>1638696.0</v>
      </c>
      <c r="B5588" s="8" t="s">
        <v>7653</v>
      </c>
    </row>
    <row r="5589">
      <c r="A5589" s="8">
        <v>6407617.0</v>
      </c>
      <c r="B5589" s="8" t="s">
        <v>7654</v>
      </c>
    </row>
    <row r="5590">
      <c r="A5590" s="8">
        <v>1757415.0</v>
      </c>
      <c r="B5590" s="8" t="s">
        <v>7655</v>
      </c>
    </row>
    <row r="5591">
      <c r="A5591" s="8">
        <v>6142907.0</v>
      </c>
      <c r="B5591" s="8" t="s">
        <v>7656</v>
      </c>
    </row>
    <row r="5592">
      <c r="A5592" s="8">
        <v>6174141.0</v>
      </c>
      <c r="B5592" s="8" t="s">
        <v>7657</v>
      </c>
    </row>
    <row r="5593">
      <c r="A5593" s="8">
        <v>6774229.0</v>
      </c>
      <c r="B5593" s="8" t="s">
        <v>7658</v>
      </c>
    </row>
    <row r="5594">
      <c r="A5594" s="8">
        <v>6202454.0</v>
      </c>
      <c r="B5594" s="8" t="s">
        <v>7659</v>
      </c>
    </row>
    <row r="5595">
      <c r="A5595" s="8">
        <v>6908713.0</v>
      </c>
      <c r="B5595" s="8" t="s">
        <v>7660</v>
      </c>
    </row>
    <row r="5596">
      <c r="A5596" s="8">
        <v>6152571.0</v>
      </c>
      <c r="B5596" s="8" t="s">
        <v>7661</v>
      </c>
    </row>
    <row r="5597">
      <c r="A5597" s="8">
        <v>1938151.0</v>
      </c>
      <c r="B5597" s="8" t="s">
        <v>7662</v>
      </c>
    </row>
    <row r="5598">
      <c r="A5598" s="8">
        <v>6238831.0</v>
      </c>
      <c r="B5598" s="8" t="s">
        <v>7663</v>
      </c>
    </row>
    <row r="5599">
      <c r="A5599" s="8">
        <v>6207006.0</v>
      </c>
      <c r="B5599" s="8" t="s">
        <v>7664</v>
      </c>
    </row>
    <row r="5600">
      <c r="A5600" s="8">
        <v>6160000.0</v>
      </c>
      <c r="B5600" s="8" t="s">
        <v>7665</v>
      </c>
    </row>
    <row r="5601">
      <c r="A5601" s="8">
        <v>6152716.0</v>
      </c>
      <c r="B5601" s="8" t="s">
        <v>7666</v>
      </c>
    </row>
    <row r="5602">
      <c r="A5602" s="8">
        <v>6237550.0</v>
      </c>
      <c r="B5602" s="8" t="s">
        <v>7667</v>
      </c>
    </row>
    <row r="5603">
      <c r="A5603" s="8">
        <v>6160085.0</v>
      </c>
      <c r="B5603" s="8" t="s">
        <v>7668</v>
      </c>
    </row>
    <row r="5604">
      <c r="A5604" s="8">
        <v>6039537.0</v>
      </c>
      <c r="B5604" s="8" t="s">
        <v>7669</v>
      </c>
    </row>
    <row r="5605">
      <c r="A5605" s="8">
        <v>6152775.0</v>
      </c>
      <c r="B5605" s="8" t="s">
        <v>7670</v>
      </c>
    </row>
    <row r="5606">
      <c r="A5606" s="8">
        <v>6160166.0</v>
      </c>
      <c r="B5606" s="8" t="s">
        <v>7671</v>
      </c>
    </row>
    <row r="5607">
      <c r="A5607" s="8">
        <v>6033423.0</v>
      </c>
      <c r="B5607" s="8" t="s">
        <v>7672</v>
      </c>
    </row>
    <row r="5608">
      <c r="A5608" s="8">
        <v>1880039.0</v>
      </c>
      <c r="B5608" s="8" t="s">
        <v>7673</v>
      </c>
    </row>
    <row r="5609">
      <c r="A5609" s="8">
        <v>6123147.0</v>
      </c>
      <c r="B5609" s="8" t="s">
        <v>7674</v>
      </c>
    </row>
    <row r="5610">
      <c r="A5610" s="8">
        <v>6203825.0</v>
      </c>
      <c r="B5610" s="8" t="s">
        <v>7675</v>
      </c>
    </row>
    <row r="5611">
      <c r="A5611" s="8">
        <v>6237533.0</v>
      </c>
      <c r="B5611" s="8" t="s">
        <v>7676</v>
      </c>
    </row>
    <row r="5612">
      <c r="A5612" s="8">
        <v>6953719.0</v>
      </c>
      <c r="B5612" s="8" t="s">
        <v>7677</v>
      </c>
    </row>
    <row r="5613">
      <c r="A5613" s="8">
        <v>6908748.0</v>
      </c>
      <c r="B5613" s="8" t="s">
        <v>7678</v>
      </c>
    </row>
    <row r="5614">
      <c r="A5614" s="8">
        <v>6202764.0</v>
      </c>
      <c r="B5614" s="8" t="s">
        <v>7679</v>
      </c>
    </row>
    <row r="5615">
      <c r="A5615" s="8">
        <v>1889788.0</v>
      </c>
      <c r="B5615" s="8" t="s">
        <v>7680</v>
      </c>
    </row>
    <row r="5616">
      <c r="A5616" s="8">
        <v>6148930.0</v>
      </c>
      <c r="B5616" s="8" t="s">
        <v>7681</v>
      </c>
    </row>
    <row r="5617">
      <c r="A5617" s="8">
        <v>6201946.0</v>
      </c>
      <c r="B5617" s="8" t="s">
        <v>7682</v>
      </c>
    </row>
    <row r="5618">
      <c r="A5618" s="8">
        <v>6166831.0</v>
      </c>
      <c r="B5618" s="8" t="s">
        <v>7683</v>
      </c>
    </row>
    <row r="5619">
      <c r="A5619" s="8">
        <v>6259537.0</v>
      </c>
      <c r="B5619" s="8" t="s">
        <v>7684</v>
      </c>
    </row>
    <row r="5620">
      <c r="A5620" s="8">
        <v>6130461.0</v>
      </c>
      <c r="B5620" s="8" t="s">
        <v>7685</v>
      </c>
    </row>
    <row r="5621">
      <c r="A5621" s="8">
        <v>6413234.0</v>
      </c>
      <c r="B5621" s="8" t="s">
        <v>7686</v>
      </c>
    </row>
    <row r="5622">
      <c r="A5622" s="8">
        <v>6159443.0</v>
      </c>
      <c r="B5622" s="8" t="s">
        <v>7687</v>
      </c>
    </row>
    <row r="5623">
      <c r="A5623" s="8">
        <v>6091610.0</v>
      </c>
      <c r="B5623" s="8" t="s">
        <v>7688</v>
      </c>
    </row>
    <row r="5624">
      <c r="A5624" s="8">
        <v>6586023.0</v>
      </c>
      <c r="B5624" s="8" t="s">
        <v>7689</v>
      </c>
    </row>
    <row r="5625">
      <c r="A5625" s="8">
        <v>6149791.0</v>
      </c>
      <c r="B5625" s="8" t="s">
        <v>7690</v>
      </c>
    </row>
    <row r="5626">
      <c r="A5626" s="8">
        <v>6021174.0</v>
      </c>
      <c r="B5626" s="8" t="s">
        <v>7691</v>
      </c>
    </row>
    <row r="5627">
      <c r="A5627" s="8">
        <v>6120784.0</v>
      </c>
      <c r="B5627" s="8" t="s">
        <v>7692</v>
      </c>
    </row>
    <row r="5628">
      <c r="A5628" s="8">
        <v>6154760.0</v>
      </c>
      <c r="B5628" s="8" t="s">
        <v>7693</v>
      </c>
    </row>
    <row r="5629">
      <c r="A5629" s="8">
        <v>6148328.0</v>
      </c>
      <c r="B5629" s="8" t="s">
        <v>7694</v>
      </c>
    </row>
    <row r="5630">
      <c r="A5630" s="8">
        <v>6053084.0</v>
      </c>
      <c r="B5630" s="8" t="s">
        <v>7695</v>
      </c>
    </row>
    <row r="5631">
      <c r="A5631" s="8">
        <v>6126430.0</v>
      </c>
      <c r="B5631" s="8" t="s">
        <v>7696</v>
      </c>
    </row>
    <row r="5632">
      <c r="A5632" s="8">
        <v>6149707.0</v>
      </c>
      <c r="B5632" s="8" t="s">
        <v>7697</v>
      </c>
    </row>
    <row r="5633">
      <c r="A5633" s="8">
        <v>6028675.0</v>
      </c>
      <c r="B5633" s="8" t="s">
        <v>7698</v>
      </c>
    </row>
    <row r="5634">
      <c r="A5634" s="8">
        <v>6227058.0</v>
      </c>
      <c r="B5634" s="8" t="s">
        <v>7699</v>
      </c>
    </row>
    <row r="5635">
      <c r="A5635" s="8">
        <v>6166903.0</v>
      </c>
      <c r="B5635" s="8" t="s">
        <v>7700</v>
      </c>
    </row>
    <row r="5636">
      <c r="A5636" s="8">
        <v>6262465.0</v>
      </c>
      <c r="B5636" s="8" t="s">
        <v>7701</v>
      </c>
    </row>
    <row r="5637">
      <c r="A5637" s="8">
        <v>6002412.0</v>
      </c>
      <c r="B5637" s="8" t="s">
        <v>7702</v>
      </c>
    </row>
    <row r="5638">
      <c r="A5638" s="8">
        <v>6158064.0</v>
      </c>
      <c r="B5638" s="8" t="s">
        <v>7703</v>
      </c>
    </row>
    <row r="5639">
      <c r="A5639" s="8">
        <v>6039561.0</v>
      </c>
      <c r="B5639" s="8" t="s">
        <v>7704</v>
      </c>
    </row>
    <row r="5640">
      <c r="A5640" s="8">
        <v>6157912.0</v>
      </c>
      <c r="B5640" s="8" t="s">
        <v>7705</v>
      </c>
    </row>
    <row r="5641">
      <c r="A5641" s="8">
        <v>6166873.0</v>
      </c>
      <c r="B5641" s="8" t="s">
        <v>7706</v>
      </c>
    </row>
    <row r="5642">
      <c r="A5642" s="8">
        <v>6150659.0</v>
      </c>
      <c r="B5642" s="8" t="s">
        <v>7707</v>
      </c>
    </row>
    <row r="5643">
      <c r="A5643" s="8">
        <v>6053009.0</v>
      </c>
      <c r="B5643" s="8" t="s">
        <v>7708</v>
      </c>
    </row>
    <row r="5644">
      <c r="A5644" s="8">
        <v>6148867.0</v>
      </c>
      <c r="B5644" s="8" t="s">
        <v>7709</v>
      </c>
    </row>
    <row r="5645">
      <c r="A5645" s="8">
        <v>6120776.0</v>
      </c>
      <c r="B5645" s="8" t="s">
        <v>7710</v>
      </c>
    </row>
    <row r="5646">
      <c r="A5646" s="8">
        <v>6234194.0</v>
      </c>
      <c r="B5646" s="8" t="s">
        <v>7711</v>
      </c>
    </row>
    <row r="5647">
      <c r="A5647" s="8">
        <v>6113052.0</v>
      </c>
      <c r="B5647" s="8" t="s">
        <v>7712</v>
      </c>
    </row>
    <row r="5648">
      <c r="A5648" s="8">
        <v>6153356.0</v>
      </c>
      <c r="B5648" s="8" t="s">
        <v>7713</v>
      </c>
    </row>
    <row r="5649">
      <c r="A5649" s="8">
        <v>6053238.0</v>
      </c>
      <c r="B5649" s="8" t="s">
        <v>7714</v>
      </c>
    </row>
    <row r="5650">
      <c r="A5650" s="8">
        <v>6157581.0</v>
      </c>
      <c r="B5650" s="8" t="s">
        <v>7715</v>
      </c>
    </row>
    <row r="5651">
      <c r="A5651" s="8">
        <v>6152627.0</v>
      </c>
      <c r="B5651" s="8" t="s">
        <v>7716</v>
      </c>
    </row>
    <row r="5652">
      <c r="A5652" s="8">
        <v>6148301.0</v>
      </c>
      <c r="B5652" s="8" t="s">
        <v>7717</v>
      </c>
    </row>
    <row r="5653">
      <c r="A5653" s="8">
        <v>6145043.0</v>
      </c>
      <c r="B5653" s="8" t="s">
        <v>7718</v>
      </c>
    </row>
    <row r="5654">
      <c r="A5654" s="8">
        <v>6016847.0</v>
      </c>
      <c r="B5654" s="8" t="s">
        <v>7719</v>
      </c>
    </row>
    <row r="5655">
      <c r="A5655" s="8">
        <v>6152708.0</v>
      </c>
      <c r="B5655" s="8" t="s">
        <v>7720</v>
      </c>
    </row>
    <row r="5656">
      <c r="A5656" s="8">
        <v>6358543.0</v>
      </c>
      <c r="B5656" s="8" t="s">
        <v>7721</v>
      </c>
    </row>
    <row r="5657">
      <c r="A5657" s="8">
        <v>1349121.0</v>
      </c>
      <c r="B5657" s="8" t="s">
        <v>7722</v>
      </c>
    </row>
    <row r="5658">
      <c r="A5658" s="8">
        <v>6998585.0</v>
      </c>
      <c r="B5658" s="8" t="s">
        <v>7723</v>
      </c>
    </row>
    <row r="5659">
      <c r="A5659" s="8">
        <v>6148913.0</v>
      </c>
      <c r="B5659" s="8" t="s">
        <v>7724</v>
      </c>
    </row>
    <row r="5660">
      <c r="A5660" s="8">
        <v>6076084.0</v>
      </c>
      <c r="B5660" s="8" t="s">
        <v>7725</v>
      </c>
    </row>
    <row r="5661">
      <c r="A5661" s="8">
        <v>6145116.0</v>
      </c>
      <c r="B5661" s="8" t="s">
        <v>7726</v>
      </c>
    </row>
    <row r="5662">
      <c r="A5662" s="8">
        <v>6121861.0</v>
      </c>
      <c r="B5662" s="8" t="s">
        <v>7727</v>
      </c>
    </row>
    <row r="5663">
      <c r="A5663" s="8">
        <v>6133517.0</v>
      </c>
      <c r="B5663" s="8" t="s">
        <v>7728</v>
      </c>
    </row>
    <row r="5664">
      <c r="A5664" s="8">
        <v>6177506.0</v>
      </c>
      <c r="B5664" s="8" t="s">
        <v>7729</v>
      </c>
    </row>
    <row r="5665">
      <c r="A5665" s="8">
        <v>6028985.0</v>
      </c>
      <c r="B5665" s="8" t="s">
        <v>7730</v>
      </c>
    </row>
    <row r="5666">
      <c r="A5666" s="8">
        <v>6160077.0</v>
      </c>
      <c r="B5666" s="8" t="s">
        <v>7731</v>
      </c>
    </row>
    <row r="5667">
      <c r="A5667" s="8">
        <v>6234364.0</v>
      </c>
      <c r="B5667" s="8" t="s">
        <v>7732</v>
      </c>
    </row>
    <row r="5668">
      <c r="A5668" s="8">
        <v>6190138.0</v>
      </c>
      <c r="B5668" s="8" t="s">
        <v>7733</v>
      </c>
    </row>
    <row r="5669">
      <c r="A5669" s="8">
        <v>6152651.0</v>
      </c>
      <c r="B5669" s="8" t="s">
        <v>7734</v>
      </c>
    </row>
    <row r="5670">
      <c r="A5670" s="8">
        <v>6148891.0</v>
      </c>
      <c r="B5670" s="8" t="s">
        <v>7735</v>
      </c>
    </row>
    <row r="5671">
      <c r="A5671" s="8">
        <v>6413307.0</v>
      </c>
      <c r="B5671" s="8" t="s">
        <v>7736</v>
      </c>
    </row>
    <row r="5672">
      <c r="A5672" s="8">
        <v>6053114.0</v>
      </c>
      <c r="B5672" s="8" t="s">
        <v>7737</v>
      </c>
    </row>
    <row r="5673">
      <c r="A5673" s="8">
        <v>6152562.0</v>
      </c>
      <c r="B5673" s="8" t="s">
        <v>7738</v>
      </c>
    </row>
    <row r="5674">
      <c r="A5674" s="8">
        <v>1895699.0</v>
      </c>
      <c r="B5674" s="8" t="s">
        <v>7739</v>
      </c>
    </row>
    <row r="5675">
      <c r="A5675" s="8">
        <v>6113079.0</v>
      </c>
      <c r="B5675" s="8" t="s">
        <v>7740</v>
      </c>
    </row>
    <row r="5676">
      <c r="A5676" s="8">
        <v>6063551.0</v>
      </c>
      <c r="B5676" s="8" t="s">
        <v>7741</v>
      </c>
    </row>
    <row r="5677">
      <c r="A5677" s="8">
        <v>6032257.0</v>
      </c>
      <c r="B5677" s="8" t="s">
        <v>7742</v>
      </c>
    </row>
    <row r="5678">
      <c r="A5678" s="8">
        <v>6016791.0</v>
      </c>
      <c r="B5678" s="8" t="s">
        <v>7743</v>
      </c>
    </row>
    <row r="5679">
      <c r="A5679" s="8">
        <v>906140.0</v>
      </c>
      <c r="B5679" s="8" t="s">
        <v>7744</v>
      </c>
    </row>
    <row r="5680">
      <c r="A5680" s="8">
        <v>6113095.0</v>
      </c>
      <c r="B5680" s="8" t="s">
        <v>7745</v>
      </c>
    </row>
    <row r="5681">
      <c r="A5681" s="8">
        <v>6358446.0</v>
      </c>
      <c r="B5681" s="8" t="s">
        <v>7746</v>
      </c>
    </row>
    <row r="5682">
      <c r="A5682" s="8">
        <v>6201954.0</v>
      </c>
      <c r="B5682" s="8" t="s">
        <v>7747</v>
      </c>
    </row>
    <row r="5683">
      <c r="A5683" s="8">
        <v>6149731.0</v>
      </c>
      <c r="B5683" s="8" t="s">
        <v>7748</v>
      </c>
    </row>
    <row r="5684">
      <c r="A5684" s="8">
        <v>6031111.0</v>
      </c>
      <c r="B5684" s="8" t="s">
        <v>7749</v>
      </c>
    </row>
    <row r="5685">
      <c r="A5685" s="8">
        <v>6201971.0</v>
      </c>
      <c r="B5685" s="8" t="s">
        <v>7750</v>
      </c>
    </row>
    <row r="5686">
      <c r="A5686" s="8">
        <v>6148379.0</v>
      </c>
      <c r="B5686" s="8" t="s">
        <v>7751</v>
      </c>
    </row>
    <row r="5687">
      <c r="A5687" s="8">
        <v>1888358.0</v>
      </c>
      <c r="B5687" s="8" t="s">
        <v>7752</v>
      </c>
    </row>
    <row r="5688">
      <c r="A5688" s="8">
        <v>6153267.0</v>
      </c>
      <c r="B5688" s="8" t="s">
        <v>7753</v>
      </c>
    </row>
    <row r="5689">
      <c r="A5689" s="8">
        <v>6152597.0</v>
      </c>
      <c r="B5689" s="8" t="s">
        <v>7754</v>
      </c>
    </row>
    <row r="5690">
      <c r="A5690" s="8">
        <v>1887157.0</v>
      </c>
      <c r="B5690" s="8" t="s">
        <v>7755</v>
      </c>
    </row>
    <row r="5691">
      <c r="A5691" s="8">
        <v>6148018.0</v>
      </c>
      <c r="B5691" s="8" t="s">
        <v>7756</v>
      </c>
    </row>
    <row r="5692">
      <c r="A5692" s="8">
        <v>6178324.0</v>
      </c>
      <c r="B5692" s="8" t="s">
        <v>7757</v>
      </c>
    </row>
    <row r="5693">
      <c r="A5693" s="8">
        <v>6172431.0</v>
      </c>
      <c r="B5693" s="8" t="s">
        <v>7758</v>
      </c>
    </row>
    <row r="5694">
      <c r="A5694" s="8">
        <v>6202080.0</v>
      </c>
      <c r="B5694" s="8" t="s">
        <v>7759</v>
      </c>
    </row>
    <row r="5695">
      <c r="A5695" s="8">
        <v>6148042.0</v>
      </c>
      <c r="B5695" s="8" t="s">
        <v>7760</v>
      </c>
    </row>
    <row r="5696">
      <c r="A5696" s="8">
        <v>6114016.0</v>
      </c>
      <c r="B5696" s="8" t="s">
        <v>7761</v>
      </c>
    </row>
    <row r="5697">
      <c r="A5697" s="8">
        <v>6067727.0</v>
      </c>
      <c r="B5697" s="8" t="s">
        <v>7762</v>
      </c>
    </row>
    <row r="5698">
      <c r="A5698" s="8">
        <v>6032249.0</v>
      </c>
      <c r="B5698" s="8" t="s">
        <v>7763</v>
      </c>
    </row>
    <row r="5699">
      <c r="A5699" s="8">
        <v>6151744.0</v>
      </c>
      <c r="B5699" s="8" t="s">
        <v>7764</v>
      </c>
    </row>
    <row r="5700">
      <c r="A5700" s="8">
        <v>6151469.0</v>
      </c>
      <c r="B5700" s="8" t="s">
        <v>7765</v>
      </c>
    </row>
    <row r="5701">
      <c r="A5701" s="8">
        <v>6202098.0</v>
      </c>
      <c r="B5701" s="8" t="s">
        <v>7766</v>
      </c>
    </row>
    <row r="5702">
      <c r="A5702" s="8">
        <v>6148361.0</v>
      </c>
      <c r="B5702" s="8" t="s">
        <v>7767</v>
      </c>
    </row>
    <row r="5703">
      <c r="A5703" s="8">
        <v>1092103.0</v>
      </c>
      <c r="B5703" s="8" t="s">
        <v>7768</v>
      </c>
    </row>
    <row r="5704">
      <c r="A5704" s="8">
        <v>6148387.0</v>
      </c>
      <c r="B5704" s="8" t="s">
        <v>7769</v>
      </c>
    </row>
    <row r="5705">
      <c r="A5705" s="8">
        <v>1322427.0</v>
      </c>
      <c r="B5705" s="8" t="s">
        <v>7770</v>
      </c>
    </row>
    <row r="5706">
      <c r="A5706" s="8">
        <v>6143776.0</v>
      </c>
      <c r="B5706" s="8" t="s">
        <v>7771</v>
      </c>
    </row>
    <row r="5707">
      <c r="A5707" s="8">
        <v>6145051.0</v>
      </c>
      <c r="B5707" s="8" t="s">
        <v>7772</v>
      </c>
    </row>
    <row r="5708">
      <c r="A5708" s="8">
        <v>6151761.0</v>
      </c>
      <c r="B5708" s="8" t="s">
        <v>7773</v>
      </c>
    </row>
    <row r="5709">
      <c r="A5709" s="8">
        <v>6256040.0</v>
      </c>
      <c r="B5709" s="8" t="s">
        <v>7774</v>
      </c>
    </row>
    <row r="5710">
      <c r="A5710" s="8">
        <v>6262708.0</v>
      </c>
      <c r="B5710" s="8" t="s">
        <v>7775</v>
      </c>
    </row>
    <row r="5711">
      <c r="A5711" s="8">
        <v>6122167.0</v>
      </c>
      <c r="B5711" s="8" t="s">
        <v>7776</v>
      </c>
    </row>
    <row r="5712">
      <c r="A5712" s="8">
        <v>6152643.0</v>
      </c>
      <c r="B5712" s="8" t="s">
        <v>7777</v>
      </c>
    </row>
    <row r="5713">
      <c r="A5713" s="8">
        <v>6107753.0</v>
      </c>
      <c r="B5713" s="8" t="s">
        <v>7778</v>
      </c>
    </row>
    <row r="5714">
      <c r="A5714" s="8">
        <v>6149642.0</v>
      </c>
      <c r="B5714" s="8" t="s">
        <v>7779</v>
      </c>
    </row>
    <row r="5715">
      <c r="A5715" s="8">
        <v>6138845.0</v>
      </c>
      <c r="B5715" s="8" t="s">
        <v>7780</v>
      </c>
    </row>
    <row r="5716">
      <c r="A5716" s="8">
        <v>1848712.0</v>
      </c>
      <c r="B5716" s="8" t="s">
        <v>7781</v>
      </c>
    </row>
    <row r="5717">
      <c r="A5717" s="8">
        <v>1772741.0</v>
      </c>
      <c r="B5717" s="8" t="s">
        <v>7782</v>
      </c>
    </row>
    <row r="5718">
      <c r="A5718" s="8">
        <v>6182488.0</v>
      </c>
      <c r="B5718" s="8" t="s">
        <v>7783</v>
      </c>
    </row>
    <row r="5719">
      <c r="A5719" s="8">
        <v>6041540.0</v>
      </c>
      <c r="B5719" s="8" t="s">
        <v>7784</v>
      </c>
    </row>
    <row r="5720">
      <c r="A5720" s="8">
        <v>1888951.0</v>
      </c>
      <c r="B5720" s="8" t="s">
        <v>7785</v>
      </c>
    </row>
    <row r="5721">
      <c r="A5721" s="8">
        <v>1858301.0</v>
      </c>
      <c r="B5721" s="8" t="s">
        <v>7786</v>
      </c>
    </row>
    <row r="5722">
      <c r="A5722" s="8">
        <v>6164471.0</v>
      </c>
      <c r="B5722" s="8" t="s">
        <v>7787</v>
      </c>
    </row>
    <row r="5723">
      <c r="A5723" s="8">
        <v>6152724.0</v>
      </c>
      <c r="B5723" s="8" t="s">
        <v>7788</v>
      </c>
    </row>
    <row r="5724">
      <c r="A5724" s="8">
        <v>6143962.0</v>
      </c>
      <c r="B5724" s="8" t="s">
        <v>7789</v>
      </c>
    </row>
    <row r="5725">
      <c r="A5725" s="8">
        <v>6190103.0</v>
      </c>
      <c r="B5725" s="8" t="s">
        <v>7790</v>
      </c>
    </row>
    <row r="5726">
      <c r="A5726" s="8">
        <v>1855808.0</v>
      </c>
      <c r="B5726" s="8" t="s">
        <v>7791</v>
      </c>
    </row>
    <row r="5727">
      <c r="A5727" s="8">
        <v>6034977.0</v>
      </c>
      <c r="B5727" s="8" t="s">
        <v>7792</v>
      </c>
    </row>
    <row r="5728">
      <c r="A5728" s="8">
        <v>6053220.0</v>
      </c>
      <c r="B5728" s="8" t="s">
        <v>7793</v>
      </c>
    </row>
    <row r="5729">
      <c r="A5729" s="8">
        <v>6172113.0</v>
      </c>
      <c r="B5729" s="8" t="s">
        <v>7794</v>
      </c>
    </row>
    <row r="5730">
      <c r="A5730" s="8">
        <v>6166865.0</v>
      </c>
      <c r="B5730" s="8" t="s">
        <v>7795</v>
      </c>
    </row>
    <row r="5731">
      <c r="A5731" s="8">
        <v>6039545.0</v>
      </c>
      <c r="B5731" s="8" t="s">
        <v>7796</v>
      </c>
    </row>
    <row r="5732">
      <c r="A5732" s="8">
        <v>1911244.0</v>
      </c>
      <c r="B5732" s="8" t="s">
        <v>7797</v>
      </c>
    </row>
    <row r="5733">
      <c r="A5733" s="8">
        <v>6146805.0</v>
      </c>
      <c r="B5733" s="8" t="s">
        <v>7798</v>
      </c>
    </row>
    <row r="5734">
      <c r="A5734" s="8">
        <v>6200940.0</v>
      </c>
      <c r="B5734" s="8" t="s">
        <v>7799</v>
      </c>
    </row>
    <row r="5735">
      <c r="A5735" s="8">
        <v>6148352.0</v>
      </c>
      <c r="B5735" s="8" t="s">
        <v>7800</v>
      </c>
    </row>
    <row r="5736">
      <c r="A5736" s="8">
        <v>6252664.0</v>
      </c>
      <c r="B5736" s="8" t="s">
        <v>7801</v>
      </c>
    </row>
    <row r="5737">
      <c r="A5737" s="8">
        <v>6879390.0</v>
      </c>
      <c r="B5737" s="8" t="s">
        <v>7802</v>
      </c>
    </row>
    <row r="5738">
      <c r="A5738" s="8">
        <v>6152732.0</v>
      </c>
      <c r="B5738" s="8" t="s">
        <v>7803</v>
      </c>
    </row>
    <row r="5739">
      <c r="A5739" s="8">
        <v>6110428.0</v>
      </c>
      <c r="B5739" s="8" t="s">
        <v>7804</v>
      </c>
    </row>
    <row r="5740">
      <c r="A5740" s="8">
        <v>6111360.0</v>
      </c>
      <c r="B5740" s="8" t="s">
        <v>7805</v>
      </c>
    </row>
    <row r="5741">
      <c r="A5741" s="8">
        <v>6148263.0</v>
      </c>
      <c r="B5741" s="8" t="s">
        <v>7806</v>
      </c>
    </row>
    <row r="5742">
      <c r="A5742" s="8">
        <v>6148336.0</v>
      </c>
      <c r="B5742" s="8" t="s">
        <v>7807</v>
      </c>
    </row>
    <row r="5743">
      <c r="A5743" s="8">
        <v>6178278.0</v>
      </c>
      <c r="B5743" s="8" t="s">
        <v>7808</v>
      </c>
    </row>
    <row r="5744">
      <c r="A5744" s="8">
        <v>6148271.0</v>
      </c>
      <c r="B5744" s="8" t="s">
        <v>7809</v>
      </c>
    </row>
    <row r="5745">
      <c r="A5745" s="8">
        <v>6120270.0</v>
      </c>
      <c r="B5745" s="8" t="s">
        <v>7810</v>
      </c>
    </row>
    <row r="5746">
      <c r="A5746" s="8">
        <v>6138292.0</v>
      </c>
      <c r="B5746" s="8" t="s">
        <v>7811</v>
      </c>
    </row>
    <row r="5747">
      <c r="A5747" s="8">
        <v>6480721.0</v>
      </c>
      <c r="B5747" s="8" t="s">
        <v>7812</v>
      </c>
    </row>
    <row r="5748">
      <c r="A5748" s="8">
        <v>6196896.0</v>
      </c>
      <c r="B5748" s="8" t="s">
        <v>7813</v>
      </c>
    </row>
    <row r="5749">
      <c r="A5749" s="8">
        <v>6186769.0</v>
      </c>
      <c r="B5749" s="8" t="s">
        <v>7814</v>
      </c>
    </row>
    <row r="5750">
      <c r="A5750" s="8">
        <v>1795155.0</v>
      </c>
      <c r="B5750" s="8" t="s">
        <v>7815</v>
      </c>
    </row>
    <row r="5751">
      <c r="A5751" s="8">
        <v>6201415.0</v>
      </c>
      <c r="B5751" s="8" t="s">
        <v>7816</v>
      </c>
    </row>
    <row r="5752">
      <c r="A5752" s="8">
        <v>6218041.0</v>
      </c>
      <c r="B5752" s="8" t="s">
        <v>7817</v>
      </c>
    </row>
    <row r="5753">
      <c r="A5753" s="8">
        <v>6404952.0</v>
      </c>
      <c r="B5753" s="8" t="s">
        <v>7818</v>
      </c>
    </row>
    <row r="5754">
      <c r="A5754" s="8">
        <v>6148310.0</v>
      </c>
      <c r="B5754" s="8" t="s">
        <v>7819</v>
      </c>
    </row>
    <row r="5755">
      <c r="A5755" s="8">
        <v>6053289.0</v>
      </c>
      <c r="B5755" s="8" t="s">
        <v>7820</v>
      </c>
    </row>
    <row r="5756">
      <c r="A5756" s="8">
        <v>6032265.0</v>
      </c>
      <c r="B5756" s="8" t="s">
        <v>7821</v>
      </c>
    </row>
    <row r="5757">
      <c r="A5757" s="8">
        <v>6107796.0</v>
      </c>
      <c r="B5757" s="8" t="s">
        <v>7822</v>
      </c>
    </row>
    <row r="5758">
      <c r="A5758" s="8">
        <v>6919693.0</v>
      </c>
      <c r="B5758" s="8" t="s">
        <v>7823</v>
      </c>
    </row>
    <row r="5759">
      <c r="A5759" s="8">
        <v>708828.0</v>
      </c>
      <c r="B5759" s="8" t="s">
        <v>7824</v>
      </c>
    </row>
    <row r="5760">
      <c r="A5760" s="8">
        <v>6172105.0</v>
      </c>
      <c r="B5760" s="8" t="s">
        <v>7825</v>
      </c>
    </row>
    <row r="5761">
      <c r="A5761" s="8">
        <v>1881582.0</v>
      </c>
      <c r="B5761" s="8" t="s">
        <v>7826</v>
      </c>
    </row>
    <row r="5762">
      <c r="A5762" s="8">
        <v>6879411.0</v>
      </c>
      <c r="B5762" s="8" t="s">
        <v>7827</v>
      </c>
    </row>
    <row r="5763">
      <c r="A5763" s="8">
        <v>6028977.0</v>
      </c>
      <c r="B5763" s="8" t="s">
        <v>7828</v>
      </c>
    </row>
    <row r="5764">
      <c r="A5764" s="8">
        <v>6032737.0</v>
      </c>
      <c r="B5764" s="8" t="s">
        <v>7829</v>
      </c>
    </row>
    <row r="5765">
      <c r="A5765" s="8">
        <v>6572791.0</v>
      </c>
      <c r="B5765" s="8" t="s">
        <v>7830</v>
      </c>
    </row>
    <row r="5766">
      <c r="A5766" s="8">
        <v>9308831.0</v>
      </c>
      <c r="B5766" s="8" t="s">
        <v>7831</v>
      </c>
    </row>
    <row r="5767">
      <c r="A5767" s="8">
        <v>6201512.0</v>
      </c>
      <c r="B5767" s="8" t="s">
        <v>7832</v>
      </c>
    </row>
    <row r="5768">
      <c r="A5768" s="8">
        <v>1801830.0</v>
      </c>
      <c r="B5768" s="8" t="s">
        <v>7833</v>
      </c>
    </row>
    <row r="5769">
      <c r="A5769" s="8">
        <v>1935585.0</v>
      </c>
      <c r="B5769" s="8" t="s">
        <v>7834</v>
      </c>
    </row>
    <row r="5770">
      <c r="A5770" s="8">
        <v>1918184.0</v>
      </c>
      <c r="B5770" s="8" t="s">
        <v>7835</v>
      </c>
    </row>
    <row r="5771">
      <c r="A5771" s="8">
        <v>6249329.0</v>
      </c>
      <c r="B5771" s="8" t="s">
        <v>7836</v>
      </c>
    </row>
    <row r="5772">
      <c r="A5772" s="8">
        <v>1808648.0</v>
      </c>
      <c r="B5772" s="8" t="s">
        <v>7837</v>
      </c>
    </row>
    <row r="5773">
      <c r="A5773" s="8">
        <v>6117376.0</v>
      </c>
      <c r="B5773" s="8" t="s">
        <v>7838</v>
      </c>
    </row>
    <row r="5774">
      <c r="A5774" s="8">
        <v>6174825.0</v>
      </c>
      <c r="B5774" s="8" t="s">
        <v>7839</v>
      </c>
    </row>
    <row r="5775">
      <c r="A5775" s="8">
        <v>6279112.0</v>
      </c>
      <c r="B5775" s="8" t="s">
        <v>7840</v>
      </c>
    </row>
    <row r="5776">
      <c r="A5776" s="8">
        <v>6796737.0</v>
      </c>
      <c r="B5776" s="8" t="s">
        <v>7841</v>
      </c>
    </row>
    <row r="5777">
      <c r="A5777" s="8">
        <v>6420168.0</v>
      </c>
      <c r="B5777" s="8" t="s">
        <v>7842</v>
      </c>
    </row>
    <row r="5778">
      <c r="A5778" s="8">
        <v>6225462.0</v>
      </c>
      <c r="B5778" s="8" t="s">
        <v>7843</v>
      </c>
    </row>
    <row r="5779">
      <c r="A5779" s="8">
        <v>6155618.0</v>
      </c>
      <c r="B5779" s="8" t="s">
        <v>7844</v>
      </c>
    </row>
    <row r="5780">
      <c r="A5780" s="8">
        <v>1938380.0</v>
      </c>
      <c r="B5780" s="8" t="s">
        <v>7845</v>
      </c>
    </row>
    <row r="5781">
      <c r="A5781" s="8">
        <v>1934911.0</v>
      </c>
      <c r="B5781" s="8" t="s">
        <v>7846</v>
      </c>
    </row>
    <row r="5782">
      <c r="A5782" s="8">
        <v>1776525.0</v>
      </c>
      <c r="B5782" s="8" t="s">
        <v>7847</v>
      </c>
    </row>
    <row r="5783">
      <c r="A5783" s="8">
        <v>6267131.0</v>
      </c>
      <c r="B5783" s="8" t="s">
        <v>7848</v>
      </c>
    </row>
    <row r="5784">
      <c r="A5784" s="8">
        <v>1910809.0</v>
      </c>
      <c r="B5784" s="8" t="s">
        <v>7849</v>
      </c>
    </row>
    <row r="5785">
      <c r="A5785" s="8">
        <v>6170587.0</v>
      </c>
      <c r="B5785" s="8" t="s">
        <v>7850</v>
      </c>
    </row>
    <row r="5786">
      <c r="A5786" s="8">
        <v>1941241.0</v>
      </c>
      <c r="B5786" s="8" t="s">
        <v>7851</v>
      </c>
    </row>
    <row r="5787">
      <c r="A5787" s="8">
        <v>1876279.0</v>
      </c>
      <c r="B5787" s="8" t="s">
        <v>7852</v>
      </c>
    </row>
    <row r="5788">
      <c r="A5788" s="8">
        <v>6203558.0</v>
      </c>
      <c r="B5788" s="8" t="s">
        <v>7853</v>
      </c>
    </row>
    <row r="5789">
      <c r="A5789" s="8">
        <v>1940210.0</v>
      </c>
      <c r="B5789" s="8" t="s">
        <v>7854</v>
      </c>
    </row>
    <row r="5790">
      <c r="A5790" s="8">
        <v>6183964.0</v>
      </c>
      <c r="B5790" s="8" t="s">
        <v>7855</v>
      </c>
    </row>
    <row r="5791">
      <c r="A5791" s="8">
        <v>6062636.0</v>
      </c>
      <c r="B5791" s="8" t="s">
        <v>7856</v>
      </c>
    </row>
    <row r="5792">
      <c r="A5792" s="8">
        <v>6201237.0</v>
      </c>
      <c r="B5792" s="8" t="s">
        <v>7857</v>
      </c>
    </row>
    <row r="5793">
      <c r="A5793" s="8">
        <v>6698883.0</v>
      </c>
      <c r="B5793" s="8" t="s">
        <v>7858</v>
      </c>
    </row>
    <row r="5794">
      <c r="A5794" s="8">
        <v>1952056.0</v>
      </c>
      <c r="B5794" s="8" t="s">
        <v>7859</v>
      </c>
    </row>
    <row r="5795">
      <c r="A5795" s="8">
        <v>1928546.0</v>
      </c>
      <c r="B5795" s="8" t="s">
        <v>7860</v>
      </c>
    </row>
    <row r="5796">
      <c r="A5796" s="8">
        <v>1760955.0</v>
      </c>
      <c r="B5796" s="8" t="s">
        <v>7861</v>
      </c>
    </row>
    <row r="5797">
      <c r="A5797" s="8">
        <v>1936409.0</v>
      </c>
      <c r="B5797" s="8" t="s">
        <v>7862</v>
      </c>
    </row>
    <row r="5798">
      <c r="A5798" s="8">
        <v>6270921.0</v>
      </c>
      <c r="B5798" s="8" t="s">
        <v>7863</v>
      </c>
    </row>
    <row r="5799">
      <c r="A5799" s="8">
        <v>9307770.0</v>
      </c>
      <c r="B5799" s="8" t="s">
        <v>7864</v>
      </c>
    </row>
    <row r="5800">
      <c r="A5800" s="8">
        <v>1951998.0</v>
      </c>
      <c r="B5800" s="8" t="s">
        <v>7865</v>
      </c>
    </row>
    <row r="5801">
      <c r="A5801" s="8">
        <v>1935399.0</v>
      </c>
      <c r="B5801" s="8" t="s">
        <v>7866</v>
      </c>
    </row>
    <row r="5802">
      <c r="A5802" s="8">
        <v>1765272.0</v>
      </c>
      <c r="B5802" s="8" t="s">
        <v>7867</v>
      </c>
    </row>
    <row r="5803">
      <c r="A5803" s="8">
        <v>6952046.0</v>
      </c>
      <c r="B5803" s="8" t="s">
        <v>7868</v>
      </c>
    </row>
    <row r="5804">
      <c r="A5804" s="8">
        <v>1936549.0</v>
      </c>
      <c r="B5804" s="8" t="s">
        <v>7869</v>
      </c>
    </row>
    <row r="5805">
      <c r="A5805" s="8">
        <v>6148433.0</v>
      </c>
      <c r="B5805" s="8" t="s">
        <v>7870</v>
      </c>
    </row>
    <row r="5806">
      <c r="A5806" s="8">
        <v>6266011.0</v>
      </c>
      <c r="B5806" s="8" t="s">
        <v>7871</v>
      </c>
    </row>
    <row r="5807">
      <c r="A5807" s="8">
        <v>6261531.0</v>
      </c>
      <c r="B5807" s="8" t="s">
        <v>7872</v>
      </c>
    </row>
    <row r="5808">
      <c r="A5808" s="8">
        <v>6425275.0</v>
      </c>
      <c r="B5808" s="8" t="s">
        <v>7873</v>
      </c>
    </row>
    <row r="5809">
      <c r="A5809" s="8">
        <v>1762231.0</v>
      </c>
      <c r="B5809" s="8" t="s">
        <v>7874</v>
      </c>
    </row>
    <row r="5810">
      <c r="A5810" s="8">
        <v>1938894.0</v>
      </c>
      <c r="B5810" s="8" t="s">
        <v>7875</v>
      </c>
    </row>
    <row r="5811">
      <c r="A5811" s="8">
        <v>6099319.0</v>
      </c>
      <c r="B5811" s="8" t="s">
        <v>7876</v>
      </c>
    </row>
    <row r="5812">
      <c r="A5812" s="8">
        <v>1804561.0</v>
      </c>
      <c r="B5812" s="8" t="s">
        <v>7877</v>
      </c>
    </row>
    <row r="5813">
      <c r="A5813" s="8">
        <v>1714449.0</v>
      </c>
      <c r="B5813" s="8" t="s">
        <v>7878</v>
      </c>
    </row>
    <row r="5814">
      <c r="A5814" s="8">
        <v>1780476.0</v>
      </c>
      <c r="B5814" s="8" t="s">
        <v>7879</v>
      </c>
    </row>
    <row r="5815">
      <c r="A5815" s="8">
        <v>1935232.0</v>
      </c>
      <c r="B5815" s="8" t="s">
        <v>7880</v>
      </c>
    </row>
    <row r="5816">
      <c r="A5816" s="8">
        <v>1781651.0</v>
      </c>
      <c r="B5816" s="8" t="s">
        <v>7881</v>
      </c>
    </row>
    <row r="5817">
      <c r="A5817" s="8">
        <v>6209106.0</v>
      </c>
      <c r="B5817" s="8" t="s">
        <v>7882</v>
      </c>
    </row>
    <row r="5818">
      <c r="A5818" s="8">
        <v>6245072.0</v>
      </c>
      <c r="B5818" s="8" t="s">
        <v>7883</v>
      </c>
    </row>
    <row r="5819">
      <c r="A5819" s="8">
        <v>6212204.0</v>
      </c>
      <c r="B5819" s="8" t="s">
        <v>7884</v>
      </c>
    </row>
    <row r="5820">
      <c r="A5820" s="8">
        <v>1934881.0</v>
      </c>
      <c r="B5820" s="8" t="s">
        <v>7885</v>
      </c>
    </row>
    <row r="5821">
      <c r="A5821" s="8">
        <v>6268455.0</v>
      </c>
      <c r="B5821" s="8" t="s">
        <v>7886</v>
      </c>
    </row>
    <row r="5822">
      <c r="A5822" s="8">
        <v>6225225.0</v>
      </c>
      <c r="B5822" s="8" t="s">
        <v>7887</v>
      </c>
    </row>
    <row r="5823">
      <c r="A5823" s="8">
        <v>6178197.0</v>
      </c>
      <c r="B5823" s="8" t="s">
        <v>7888</v>
      </c>
    </row>
    <row r="5824">
      <c r="A5824" s="8">
        <v>6170293.0</v>
      </c>
      <c r="B5824" s="8" t="s">
        <v>7889</v>
      </c>
    </row>
    <row r="5825">
      <c r="A5825" s="8">
        <v>861863.0</v>
      </c>
      <c r="B5825" s="8" t="s">
        <v>7890</v>
      </c>
    </row>
    <row r="5826">
      <c r="A5826" s="8">
        <v>997242.0</v>
      </c>
      <c r="B5826" s="8" t="s">
        <v>7891</v>
      </c>
    </row>
    <row r="5827">
      <c r="A5827" s="8">
        <v>6234992.0</v>
      </c>
      <c r="B5827" s="8" t="s">
        <v>7892</v>
      </c>
    </row>
    <row r="5828">
      <c r="A5828" s="8">
        <v>6211691.0</v>
      </c>
      <c r="B5828" s="8" t="s">
        <v>7893</v>
      </c>
    </row>
    <row r="5829">
      <c r="A5829" s="8">
        <v>6764380.0</v>
      </c>
      <c r="B5829" s="8" t="s">
        <v>7894</v>
      </c>
    </row>
    <row r="5830">
      <c r="A5830" s="8">
        <v>6163297.0</v>
      </c>
      <c r="B5830" s="8" t="s">
        <v>7895</v>
      </c>
    </row>
    <row r="5831">
      <c r="A5831" s="8">
        <v>9139133.0</v>
      </c>
      <c r="B5831" s="8" t="s">
        <v>7896</v>
      </c>
    </row>
    <row r="5832">
      <c r="A5832" s="8">
        <v>6582761.0</v>
      </c>
      <c r="B5832" s="8" t="s">
        <v>7897</v>
      </c>
    </row>
    <row r="5833">
      <c r="A5833" s="8">
        <v>6208681.0</v>
      </c>
      <c r="B5833" s="8" t="s">
        <v>7898</v>
      </c>
    </row>
    <row r="5834">
      <c r="A5834" s="8">
        <v>6214193.0</v>
      </c>
      <c r="B5834" s="8" t="s">
        <v>7899</v>
      </c>
    </row>
    <row r="5835">
      <c r="A5835" s="8">
        <v>6209386.0</v>
      </c>
      <c r="B5835" s="8" t="s">
        <v>7900</v>
      </c>
    </row>
    <row r="5836">
      <c r="A5836" s="8">
        <v>6263267.0</v>
      </c>
      <c r="B5836" s="8" t="s">
        <v>7901</v>
      </c>
    </row>
    <row r="5837">
      <c r="A5837" s="8">
        <v>6209921.0</v>
      </c>
      <c r="B5837" s="8" t="s">
        <v>7902</v>
      </c>
    </row>
    <row r="5838">
      <c r="A5838" s="8">
        <v>6253075.0</v>
      </c>
      <c r="B5838" s="8" t="s">
        <v>7903</v>
      </c>
    </row>
    <row r="5839">
      <c r="A5839" s="8">
        <v>6263461.0</v>
      </c>
      <c r="B5839" s="8" t="s">
        <v>7904</v>
      </c>
    </row>
    <row r="5840">
      <c r="A5840" s="8">
        <v>6203361.0</v>
      </c>
      <c r="B5840" s="8" t="s">
        <v>7905</v>
      </c>
    </row>
    <row r="5841">
      <c r="A5841" s="8">
        <v>6215131.0</v>
      </c>
      <c r="B5841" s="8" t="s">
        <v>7906</v>
      </c>
    </row>
    <row r="5842">
      <c r="A5842" s="8">
        <v>6593721.0</v>
      </c>
      <c r="B5842" s="8" t="s">
        <v>7907</v>
      </c>
    </row>
    <row r="5843">
      <c r="A5843" s="8">
        <v>9295691.0</v>
      </c>
      <c r="B5843" s="8" t="s">
        <v>7908</v>
      </c>
    </row>
    <row r="5844">
      <c r="A5844" s="8">
        <v>6227619.0</v>
      </c>
      <c r="B5844" s="8" t="s">
        <v>7909</v>
      </c>
    </row>
    <row r="5845">
      <c r="A5845" s="8">
        <v>6354513.0</v>
      </c>
      <c r="B5845" s="8" t="s">
        <v>7910</v>
      </c>
    </row>
    <row r="5846">
      <c r="A5846" s="8">
        <v>9295526.0</v>
      </c>
      <c r="B5846" s="8" t="s">
        <v>7911</v>
      </c>
    </row>
    <row r="5847">
      <c r="A5847" s="8">
        <v>1951866.0</v>
      </c>
      <c r="B5847" s="8" t="s">
        <v>7912</v>
      </c>
    </row>
    <row r="5848">
      <c r="A5848" s="8">
        <v>6131891.0</v>
      </c>
      <c r="B5848" s="8" t="s">
        <v>7913</v>
      </c>
    </row>
    <row r="5849">
      <c r="A5849" s="8">
        <v>9295402.0</v>
      </c>
      <c r="B5849" s="8" t="s">
        <v>7914</v>
      </c>
    </row>
    <row r="5850">
      <c r="A5850" s="8">
        <v>6237797.0</v>
      </c>
      <c r="B5850" s="8" t="s">
        <v>7915</v>
      </c>
    </row>
    <row r="5851">
      <c r="A5851" s="8">
        <v>1936174.0</v>
      </c>
      <c r="B5851" s="8" t="s">
        <v>7916</v>
      </c>
    </row>
    <row r="5852">
      <c r="A5852" s="8">
        <v>6177735.0</v>
      </c>
      <c r="B5852" s="8" t="s">
        <v>7917</v>
      </c>
    </row>
    <row r="5853">
      <c r="A5853" s="8">
        <v>1952064.0</v>
      </c>
      <c r="B5853" s="8" t="s">
        <v>7918</v>
      </c>
    </row>
    <row r="5854">
      <c r="A5854" s="8">
        <v>6201253.0</v>
      </c>
      <c r="B5854" s="8" t="s">
        <v>7919</v>
      </c>
    </row>
    <row r="5855">
      <c r="A5855" s="8">
        <v>6177743.0</v>
      </c>
      <c r="B5855" s="8" t="s">
        <v>7920</v>
      </c>
    </row>
    <row r="5856">
      <c r="A5856" s="8">
        <v>6160263.0</v>
      </c>
      <c r="B5856" s="8" t="s">
        <v>7921</v>
      </c>
    </row>
    <row r="5857">
      <c r="A5857" s="8">
        <v>6265022.0</v>
      </c>
      <c r="B5857" s="8" t="s">
        <v>7922</v>
      </c>
    </row>
    <row r="5858">
      <c r="A5858" s="8">
        <v>6193242.0</v>
      </c>
      <c r="B5858" s="8" t="s">
        <v>7923</v>
      </c>
    </row>
    <row r="5859">
      <c r="A5859" s="8">
        <v>6249477.0</v>
      </c>
      <c r="B5859" s="8" t="s">
        <v>7924</v>
      </c>
    </row>
    <row r="5860">
      <c r="A5860" s="8">
        <v>6222200.0</v>
      </c>
      <c r="B5860" s="8" t="s">
        <v>7925</v>
      </c>
    </row>
    <row r="5861">
      <c r="A5861" s="8">
        <v>6686346.0</v>
      </c>
      <c r="B5861" s="8" t="s">
        <v>7926</v>
      </c>
    </row>
    <row r="5862">
      <c r="A5862" s="8">
        <v>6266207.0</v>
      </c>
      <c r="B5862" s="8" t="s">
        <v>7927</v>
      </c>
    </row>
    <row r="5863">
      <c r="A5863" s="8">
        <v>9296255.0</v>
      </c>
      <c r="B5863" s="8" t="s">
        <v>7928</v>
      </c>
    </row>
    <row r="5864">
      <c r="A5864" s="8">
        <v>6420150.0</v>
      </c>
      <c r="B5864" s="8" t="s">
        <v>7929</v>
      </c>
    </row>
    <row r="5865">
      <c r="A5865" s="8">
        <v>905488.0</v>
      </c>
      <c r="B5865" s="8" t="s">
        <v>7930</v>
      </c>
    </row>
    <row r="5866">
      <c r="A5866" s="8">
        <v>6187099.0</v>
      </c>
      <c r="B5866" s="8" t="s">
        <v>7931</v>
      </c>
    </row>
    <row r="5867">
      <c r="A5867" s="8">
        <v>6424074.0</v>
      </c>
      <c r="B5867" s="8" t="s">
        <v>7932</v>
      </c>
    </row>
    <row r="5868">
      <c r="A5868" s="8">
        <v>6112692.0</v>
      </c>
      <c r="B5868" s="8" t="s">
        <v>7933</v>
      </c>
    </row>
    <row r="5869">
      <c r="A5869" s="8">
        <v>1876511.0</v>
      </c>
      <c r="B5869" s="8" t="s">
        <v>7934</v>
      </c>
    </row>
    <row r="5870">
      <c r="A5870" s="8">
        <v>6111874.0</v>
      </c>
      <c r="B5870" s="8" t="s">
        <v>7935</v>
      </c>
    </row>
    <row r="5871">
      <c r="A5871" s="8">
        <v>6224342.0</v>
      </c>
      <c r="B5871" s="8" t="s">
        <v>7936</v>
      </c>
    </row>
    <row r="5872">
      <c r="A5872" s="8">
        <v>6151591.0</v>
      </c>
      <c r="B5872" s="8" t="s">
        <v>7937</v>
      </c>
    </row>
    <row r="5873">
      <c r="A5873" s="8">
        <v>6214029.0</v>
      </c>
      <c r="B5873" s="8" t="s">
        <v>7938</v>
      </c>
    </row>
    <row r="5874">
      <c r="A5874" s="8">
        <v>6057179.0</v>
      </c>
      <c r="B5874" s="8" t="s">
        <v>7939</v>
      </c>
    </row>
    <row r="5875">
      <c r="A5875" s="8">
        <v>6202659.0</v>
      </c>
      <c r="B5875" s="8" t="s">
        <v>7940</v>
      </c>
    </row>
    <row r="5876">
      <c r="A5876" s="8">
        <v>6268331.0</v>
      </c>
      <c r="B5876" s="8" t="s">
        <v>7941</v>
      </c>
    </row>
    <row r="5877">
      <c r="A5877" s="8">
        <v>6167250.0</v>
      </c>
      <c r="B5877" s="8" t="s">
        <v>7942</v>
      </c>
    </row>
    <row r="5878">
      <c r="A5878" s="8">
        <v>1753886.0</v>
      </c>
      <c r="B5878" s="8" t="s">
        <v>7943</v>
      </c>
    </row>
    <row r="5879">
      <c r="A5879" s="8">
        <v>1952072.0</v>
      </c>
      <c r="B5879" s="8" t="s">
        <v>7944</v>
      </c>
    </row>
    <row r="5880">
      <c r="A5880" s="8">
        <v>6261523.0</v>
      </c>
      <c r="B5880" s="8" t="s">
        <v>7945</v>
      </c>
    </row>
    <row r="5881">
      <c r="A5881" s="8">
        <v>6265031.0</v>
      </c>
      <c r="B5881" s="8" t="s">
        <v>7946</v>
      </c>
    </row>
    <row r="5882">
      <c r="A5882" s="8">
        <v>6268196.0</v>
      </c>
      <c r="B5882" s="8" t="s">
        <v>7947</v>
      </c>
    </row>
    <row r="5883">
      <c r="A5883" s="8">
        <v>6261761.0</v>
      </c>
      <c r="B5883" s="8" t="s">
        <v>7948</v>
      </c>
    </row>
    <row r="5884">
      <c r="A5884" s="8">
        <v>6265103.0</v>
      </c>
      <c r="B5884" s="8" t="s">
        <v>7949</v>
      </c>
    </row>
    <row r="5885">
      <c r="A5885" s="8">
        <v>1769103.0</v>
      </c>
      <c r="B5885" s="8" t="s">
        <v>7950</v>
      </c>
    </row>
    <row r="5886">
      <c r="A5886" s="8">
        <v>6616771.0</v>
      </c>
      <c r="B5886" s="8" t="s">
        <v>7951</v>
      </c>
    </row>
    <row r="5887">
      <c r="A5887" s="8">
        <v>6616763.0</v>
      </c>
      <c r="B5887" s="8" t="s">
        <v>7952</v>
      </c>
    </row>
    <row r="5888">
      <c r="A5888" s="8">
        <v>6033504.0</v>
      </c>
      <c r="B5888" s="8" t="s">
        <v>7953</v>
      </c>
    </row>
    <row r="5889">
      <c r="A5889" s="8">
        <v>1928775.0</v>
      </c>
      <c r="B5889" s="8" t="s">
        <v>7954</v>
      </c>
    </row>
    <row r="5890">
      <c r="A5890" s="8">
        <v>6147216.0</v>
      </c>
      <c r="B5890" s="8" t="s">
        <v>7955</v>
      </c>
    </row>
    <row r="5891">
      <c r="A5891" s="8">
        <v>1917862.0</v>
      </c>
      <c r="B5891" s="8" t="s">
        <v>7956</v>
      </c>
    </row>
    <row r="5892">
      <c r="A5892" s="8">
        <v>1777459.0</v>
      </c>
      <c r="B5892" s="8" t="s">
        <v>7957</v>
      </c>
    </row>
    <row r="5893">
      <c r="A5893" s="8">
        <v>1780450.0</v>
      </c>
      <c r="B5893" s="8" t="s">
        <v>7958</v>
      </c>
    </row>
    <row r="5894">
      <c r="A5894" s="8">
        <v>1952048.0</v>
      </c>
      <c r="B5894" s="8" t="s">
        <v>7959</v>
      </c>
    </row>
    <row r="5895">
      <c r="A5895" s="8">
        <v>1746171.0</v>
      </c>
      <c r="B5895" s="8" t="s">
        <v>7960</v>
      </c>
    </row>
    <row r="5896">
      <c r="A5896" s="8">
        <v>6201008.0</v>
      </c>
      <c r="B5896" s="8" t="s">
        <v>7961</v>
      </c>
    </row>
    <row r="5897">
      <c r="A5897" s="8">
        <v>6225004.0</v>
      </c>
      <c r="B5897" s="8" t="s">
        <v>7962</v>
      </c>
    </row>
    <row r="5898">
      <c r="A5898" s="8">
        <v>1757571.0</v>
      </c>
      <c r="B5898" s="8" t="s">
        <v>7963</v>
      </c>
    </row>
    <row r="5899">
      <c r="A5899" s="8">
        <v>6227643.0</v>
      </c>
      <c r="B5899" s="8" t="s">
        <v>7964</v>
      </c>
    </row>
    <row r="5900">
      <c r="A5900" s="8">
        <v>1759809.0</v>
      </c>
      <c r="B5900" s="8" t="s">
        <v>7965</v>
      </c>
    </row>
    <row r="5901">
      <c r="A5901" s="8">
        <v>6005209.0</v>
      </c>
      <c r="B5901" s="8" t="s">
        <v>7966</v>
      </c>
    </row>
    <row r="5902">
      <c r="A5902" s="8">
        <v>6175392.0</v>
      </c>
      <c r="B5902" s="8" t="s">
        <v>7967</v>
      </c>
    </row>
    <row r="5903">
      <c r="A5903" s="8">
        <v>6178201.0</v>
      </c>
      <c r="B5903" s="8" t="s">
        <v>7968</v>
      </c>
    </row>
    <row r="5904">
      <c r="A5904" s="8">
        <v>6424040.0</v>
      </c>
      <c r="B5904" s="8" t="s">
        <v>7969</v>
      </c>
    </row>
    <row r="5905">
      <c r="A5905" s="8">
        <v>6177077.0</v>
      </c>
      <c r="B5905" s="8" t="s">
        <v>7970</v>
      </c>
    </row>
    <row r="5906">
      <c r="A5906" s="8">
        <v>1892096.0</v>
      </c>
      <c r="B5906" s="8" t="s">
        <v>7971</v>
      </c>
    </row>
    <row r="5907">
      <c r="A5907" s="8">
        <v>6428240.0</v>
      </c>
      <c r="B5907" s="8" t="s">
        <v>7972</v>
      </c>
    </row>
    <row r="5908">
      <c r="A5908" s="8">
        <v>1745956.0</v>
      </c>
      <c r="B5908" s="8" t="s">
        <v>7973</v>
      </c>
    </row>
    <row r="5909">
      <c r="A5909" s="8">
        <v>6208541.0</v>
      </c>
      <c r="B5909" s="8" t="s">
        <v>7974</v>
      </c>
    </row>
    <row r="5910">
      <c r="A5910" s="8">
        <v>6082416.0</v>
      </c>
      <c r="B5910" s="8" t="s">
        <v>7975</v>
      </c>
    </row>
    <row r="5911">
      <c r="A5911" s="8">
        <v>1761099.0</v>
      </c>
      <c r="B5911" s="8" t="s">
        <v>7976</v>
      </c>
    </row>
    <row r="5912">
      <c r="A5912" s="8">
        <v>6731473.0</v>
      </c>
      <c r="B5912" s="8" t="s">
        <v>7977</v>
      </c>
    </row>
    <row r="5913">
      <c r="A5913" s="8">
        <v>9037489.0</v>
      </c>
      <c r="B5913" s="8" t="s">
        <v>7978</v>
      </c>
    </row>
    <row r="5914">
      <c r="A5914" s="8">
        <v>1772147.0</v>
      </c>
      <c r="B5914" s="8" t="s">
        <v>7979</v>
      </c>
    </row>
    <row r="5915">
      <c r="A5915" s="8">
        <v>1755846.0</v>
      </c>
      <c r="B5915" s="8" t="s">
        <v>7980</v>
      </c>
    </row>
    <row r="5916">
      <c r="A5916" s="8">
        <v>6106714.0</v>
      </c>
      <c r="B5916" s="8" t="s">
        <v>7981</v>
      </c>
    </row>
    <row r="5917">
      <c r="A5917" s="8">
        <v>9297677.0</v>
      </c>
      <c r="B5917" s="8" t="s">
        <v>7982</v>
      </c>
    </row>
    <row r="5918">
      <c r="A5918" s="8">
        <v>9067418.0</v>
      </c>
      <c r="B5918" s="8" t="s">
        <v>7983</v>
      </c>
    </row>
    <row r="5919">
      <c r="A5919" s="8">
        <v>6266371.0</v>
      </c>
      <c r="B5919" s="8" t="s">
        <v>7984</v>
      </c>
    </row>
    <row r="5920">
      <c r="A5920" s="8">
        <v>6266363.0</v>
      </c>
      <c r="B5920" s="8" t="s">
        <v>7985</v>
      </c>
    </row>
    <row r="5921">
      <c r="A5921" s="8">
        <v>6283608.0</v>
      </c>
      <c r="B5921" s="8" t="s">
        <v>7986</v>
      </c>
    </row>
    <row r="5922">
      <c r="A5922" s="8">
        <v>6254683.0</v>
      </c>
      <c r="B5922" s="8" t="s">
        <v>7987</v>
      </c>
    </row>
    <row r="5923">
      <c r="A5923" s="8">
        <v>1928091.0</v>
      </c>
      <c r="B5923" s="8" t="s">
        <v>7988</v>
      </c>
    </row>
    <row r="5924">
      <c r="A5924" s="8">
        <v>1762435.0</v>
      </c>
      <c r="B5924" s="8" t="s">
        <v>7989</v>
      </c>
    </row>
    <row r="5925">
      <c r="A5925" s="8">
        <v>1952081.0</v>
      </c>
      <c r="B5925" s="8" t="s">
        <v>7990</v>
      </c>
    </row>
    <row r="5926">
      <c r="A5926" s="8">
        <v>1951963.0</v>
      </c>
      <c r="B5926" s="8" t="s">
        <v>7991</v>
      </c>
    </row>
    <row r="5927">
      <c r="A5927" s="8">
        <v>6239871.0</v>
      </c>
      <c r="B5927" s="8" t="s">
        <v>7992</v>
      </c>
    </row>
    <row r="5928">
      <c r="A5928" s="8">
        <v>1785222.0</v>
      </c>
      <c r="B5928" s="8" t="s">
        <v>7993</v>
      </c>
    </row>
    <row r="5929">
      <c r="A5929" s="8">
        <v>9308661.0</v>
      </c>
      <c r="B5929" s="8" t="s">
        <v>7994</v>
      </c>
    </row>
    <row r="5930">
      <c r="A5930" s="8">
        <v>6266355.0</v>
      </c>
      <c r="B5930" s="8" t="s">
        <v>7995</v>
      </c>
    </row>
    <row r="5931">
      <c r="A5931" s="8">
        <v>9307354.0</v>
      </c>
      <c r="B5931" s="8" t="s">
        <v>7996</v>
      </c>
    </row>
    <row r="5932">
      <c r="A5932" s="8">
        <v>1959352.0</v>
      </c>
      <c r="B5932" s="8" t="s">
        <v>7997</v>
      </c>
    </row>
    <row r="5933">
      <c r="A5933" s="8">
        <v>9060715.0</v>
      </c>
      <c r="B5933" s="8" t="s">
        <v>7998</v>
      </c>
    </row>
    <row r="5934">
      <c r="A5934" s="8">
        <v>6268897.0</v>
      </c>
      <c r="B5934" s="8" t="s">
        <v>7999</v>
      </c>
    </row>
    <row r="5935">
      <c r="A5935" s="8">
        <v>1952013.0</v>
      </c>
      <c r="B5935" s="8" t="s">
        <v>8000</v>
      </c>
    </row>
    <row r="5936">
      <c r="A5936" s="8">
        <v>1951718.0</v>
      </c>
      <c r="B5936" s="8" t="s">
        <v>8001</v>
      </c>
    </row>
    <row r="5937">
      <c r="A5937" s="8">
        <v>6170749.0</v>
      </c>
      <c r="B5937" s="8" t="s">
        <v>8002</v>
      </c>
    </row>
    <row r="5938">
      <c r="A5938" s="8">
        <v>6170668.0</v>
      </c>
      <c r="B5938" s="8" t="s">
        <v>8003</v>
      </c>
    </row>
    <row r="5939">
      <c r="A5939" s="8">
        <v>6186301.0</v>
      </c>
      <c r="B5939" s="8" t="s">
        <v>8004</v>
      </c>
    </row>
    <row r="5940">
      <c r="A5940" s="8">
        <v>6192246.0</v>
      </c>
      <c r="B5940" s="8" t="s">
        <v>8005</v>
      </c>
    </row>
    <row r="5941">
      <c r="A5941" s="8">
        <v>6199259.0</v>
      </c>
      <c r="B5941" s="8" t="s">
        <v>8006</v>
      </c>
    </row>
    <row r="5942">
      <c r="A5942" s="8">
        <v>6170650.0</v>
      </c>
      <c r="B5942" s="8" t="s">
        <v>8007</v>
      </c>
    </row>
    <row r="5943">
      <c r="A5943" s="8">
        <v>6237231.0</v>
      </c>
      <c r="B5943" s="8" t="s">
        <v>8008</v>
      </c>
    </row>
    <row r="5944">
      <c r="A5944" s="8">
        <v>6185495.0</v>
      </c>
      <c r="B5944" s="8" t="s">
        <v>8009</v>
      </c>
    </row>
    <row r="5945">
      <c r="A5945" s="8">
        <v>6191622.0</v>
      </c>
      <c r="B5945" s="8" t="s">
        <v>8010</v>
      </c>
    </row>
    <row r="5946">
      <c r="A5946" s="8">
        <v>6170838.0</v>
      </c>
      <c r="B5946" s="8" t="s">
        <v>8011</v>
      </c>
    </row>
    <row r="5947">
      <c r="A5947" s="8">
        <v>6147917.0</v>
      </c>
      <c r="B5947" s="8" t="s">
        <v>8012</v>
      </c>
    </row>
    <row r="5948">
      <c r="A5948" s="8">
        <v>6191657.0</v>
      </c>
      <c r="B5948" s="8" t="s">
        <v>8013</v>
      </c>
    </row>
    <row r="5949">
      <c r="A5949" s="8">
        <v>6180205.0</v>
      </c>
      <c r="B5949" s="8" t="s">
        <v>8014</v>
      </c>
    </row>
    <row r="5950">
      <c r="A5950" s="8">
        <v>1937634.0</v>
      </c>
      <c r="B5950" s="8" t="s">
        <v>8015</v>
      </c>
    </row>
    <row r="5951">
      <c r="A5951" s="8">
        <v>6187633.0</v>
      </c>
      <c r="B5951" s="8" t="s">
        <v>8016</v>
      </c>
    </row>
    <row r="5952">
      <c r="A5952" s="8">
        <v>6190928.0</v>
      </c>
      <c r="B5952" s="8" t="s">
        <v>8017</v>
      </c>
    </row>
    <row r="5953">
      <c r="A5953" s="8">
        <v>6170731.0</v>
      </c>
      <c r="B5953" s="8" t="s">
        <v>8018</v>
      </c>
    </row>
    <row r="5954">
      <c r="A5954" s="8">
        <v>6262171.0</v>
      </c>
      <c r="B5954" s="8" t="s">
        <v>8019</v>
      </c>
    </row>
    <row r="5955">
      <c r="A5955" s="8">
        <v>6250092.0</v>
      </c>
      <c r="B5955" s="8" t="s">
        <v>8020</v>
      </c>
    </row>
    <row r="5956">
      <c r="A5956" s="8">
        <v>6199194.0</v>
      </c>
      <c r="B5956" s="8" t="s">
        <v>8021</v>
      </c>
    </row>
    <row r="5957">
      <c r="A5957" s="8">
        <v>6234747.0</v>
      </c>
      <c r="B5957" s="8" t="s">
        <v>8022</v>
      </c>
    </row>
    <row r="5958">
      <c r="A5958" s="8">
        <v>1918729.0</v>
      </c>
      <c r="B5958" s="8" t="s">
        <v>8023</v>
      </c>
    </row>
    <row r="5959">
      <c r="A5959" s="8">
        <v>6099807.0</v>
      </c>
      <c r="B5959" s="8" t="s">
        <v>8024</v>
      </c>
    </row>
    <row r="5960">
      <c r="A5960" s="8">
        <v>859974.0</v>
      </c>
      <c r="B5960" s="8" t="s">
        <v>8025</v>
      </c>
    </row>
    <row r="5961">
      <c r="A5961" s="8">
        <v>6235727.0</v>
      </c>
      <c r="B5961" s="8" t="s">
        <v>8026</v>
      </c>
    </row>
    <row r="5962">
      <c r="A5962" s="8">
        <v>6152040.0</v>
      </c>
      <c r="B5962" s="8" t="s">
        <v>8027</v>
      </c>
    </row>
    <row r="5963">
      <c r="A5963" s="8">
        <v>6184022.0</v>
      </c>
      <c r="B5963" s="8" t="s">
        <v>8028</v>
      </c>
    </row>
    <row r="5964">
      <c r="A5964" s="8">
        <v>6189555.0</v>
      </c>
      <c r="B5964" s="8" t="s">
        <v>8029</v>
      </c>
    </row>
    <row r="5965">
      <c r="A5965" s="8">
        <v>1746049.0</v>
      </c>
      <c r="B5965" s="8" t="s">
        <v>8030</v>
      </c>
    </row>
    <row r="5966">
      <c r="A5966" s="8">
        <v>6186742.0</v>
      </c>
      <c r="B5966" s="8" t="s">
        <v>8031</v>
      </c>
    </row>
    <row r="5967">
      <c r="A5967" s="8">
        <v>1951751.0</v>
      </c>
      <c r="B5967" s="8" t="s">
        <v>8032</v>
      </c>
    </row>
    <row r="5968">
      <c r="A5968" s="8">
        <v>6166156.0</v>
      </c>
      <c r="B5968" s="8" t="s">
        <v>8033</v>
      </c>
    </row>
    <row r="5969">
      <c r="A5969" s="8">
        <v>6192831.0</v>
      </c>
      <c r="B5969" s="8" t="s">
        <v>8034</v>
      </c>
    </row>
    <row r="5970">
      <c r="A5970" s="8">
        <v>1637215.0</v>
      </c>
      <c r="B5970" s="8" t="s">
        <v>8035</v>
      </c>
    </row>
    <row r="5971">
      <c r="A5971" s="8">
        <v>6198988.0</v>
      </c>
      <c r="B5971" s="8" t="s">
        <v>8036</v>
      </c>
    </row>
    <row r="5972">
      <c r="A5972" s="8">
        <v>6186297.0</v>
      </c>
      <c r="B5972" s="8" t="s">
        <v>8037</v>
      </c>
    </row>
    <row r="5973">
      <c r="A5973" s="8">
        <v>6189334.0</v>
      </c>
      <c r="B5973" s="8" t="s">
        <v>8038</v>
      </c>
    </row>
    <row r="5974">
      <c r="A5974" s="8">
        <v>6191185.0</v>
      </c>
      <c r="B5974" s="8" t="s">
        <v>8039</v>
      </c>
    </row>
    <row r="5975">
      <c r="A5975" s="8">
        <v>6201121.0</v>
      </c>
      <c r="B5975" s="8" t="s">
        <v>8040</v>
      </c>
    </row>
    <row r="5976">
      <c r="A5976" s="8">
        <v>6192611.0</v>
      </c>
      <c r="B5976" s="8" t="s">
        <v>8041</v>
      </c>
    </row>
    <row r="5977">
      <c r="A5977" s="8">
        <v>6229301.0</v>
      </c>
      <c r="B5977" s="8" t="s">
        <v>8042</v>
      </c>
    </row>
    <row r="5978">
      <c r="A5978" s="8">
        <v>6186211.0</v>
      </c>
      <c r="B5978" s="8" t="s">
        <v>8043</v>
      </c>
    </row>
    <row r="5979">
      <c r="A5979" s="8">
        <v>6159290.0</v>
      </c>
      <c r="B5979" s="8" t="s">
        <v>8044</v>
      </c>
    </row>
    <row r="5980">
      <c r="A5980" s="8">
        <v>1773186.0</v>
      </c>
      <c r="B5980" s="8" t="s">
        <v>8045</v>
      </c>
    </row>
    <row r="5981">
      <c r="A5981" s="8">
        <v>6164293.0</v>
      </c>
      <c r="B5981" s="8" t="s">
        <v>8046</v>
      </c>
    </row>
    <row r="5982">
      <c r="A5982" s="8">
        <v>1957953.0</v>
      </c>
      <c r="B5982" s="8" t="s">
        <v>8047</v>
      </c>
    </row>
    <row r="5983">
      <c r="A5983" s="8">
        <v>6254829.0</v>
      </c>
      <c r="B5983" s="8" t="s">
        <v>8048</v>
      </c>
    </row>
    <row r="5984">
      <c r="A5984" s="8">
        <v>1757326.0</v>
      </c>
      <c r="B5984" s="8" t="s">
        <v>8049</v>
      </c>
    </row>
    <row r="5985">
      <c r="A5985" s="8">
        <v>6222277.0</v>
      </c>
      <c r="B5985" s="8" t="s">
        <v>8050</v>
      </c>
    </row>
    <row r="5986">
      <c r="A5986" s="8">
        <v>6225390.0</v>
      </c>
      <c r="B5986" s="8" t="s">
        <v>8051</v>
      </c>
    </row>
    <row r="5987">
      <c r="A5987" s="8">
        <v>6367852.0</v>
      </c>
      <c r="B5987" s="8" t="s">
        <v>8052</v>
      </c>
    </row>
    <row r="5988">
      <c r="A5988" s="8">
        <v>6177883.0</v>
      </c>
      <c r="B5988" s="8" t="s">
        <v>8053</v>
      </c>
    </row>
    <row r="5989">
      <c r="A5989" s="8">
        <v>1278894.0</v>
      </c>
      <c r="B5989" s="8" t="s">
        <v>8054</v>
      </c>
    </row>
    <row r="5990">
      <c r="A5990" s="8">
        <v>6274048.0</v>
      </c>
      <c r="B5990" s="8" t="s">
        <v>8055</v>
      </c>
    </row>
    <row r="5991">
      <c r="A5991" s="8">
        <v>1936026.0</v>
      </c>
      <c r="B5991" s="8" t="s">
        <v>8056</v>
      </c>
    </row>
    <row r="5992">
      <c r="A5992" s="8">
        <v>6266606.0</v>
      </c>
      <c r="B5992" s="8" t="s">
        <v>8057</v>
      </c>
    </row>
    <row r="5993">
      <c r="A5993" s="8">
        <v>6281095.0</v>
      </c>
      <c r="B5993" s="8" t="s">
        <v>8058</v>
      </c>
    </row>
    <row r="5994">
      <c r="A5994" s="8">
        <v>6283233.0</v>
      </c>
      <c r="B5994" s="8" t="s">
        <v>8059</v>
      </c>
    </row>
    <row r="5995">
      <c r="A5995" s="8">
        <v>682781.0</v>
      </c>
      <c r="B5995" s="8" t="s">
        <v>8060</v>
      </c>
    </row>
    <row r="5996">
      <c r="A5996" s="8">
        <v>6201113.0</v>
      </c>
      <c r="B5996" s="8" t="s">
        <v>8061</v>
      </c>
    </row>
    <row r="5997">
      <c r="A5997" s="8">
        <v>1935135.0</v>
      </c>
      <c r="B5997" s="8" t="s">
        <v>8062</v>
      </c>
    </row>
    <row r="5998">
      <c r="A5998" s="8">
        <v>1744682.0</v>
      </c>
      <c r="B5998" s="8" t="s">
        <v>8063</v>
      </c>
    </row>
    <row r="5999">
      <c r="A5999" s="8">
        <v>1942824.0</v>
      </c>
      <c r="B5999" s="8" t="s">
        <v>8064</v>
      </c>
    </row>
    <row r="6000">
      <c r="A6000" s="8">
        <v>1766821.0</v>
      </c>
      <c r="B6000" s="8" t="s">
        <v>8065</v>
      </c>
    </row>
    <row r="6001">
      <c r="A6001" s="8">
        <v>9020969.0</v>
      </c>
      <c r="B6001" s="8" t="s">
        <v>8066</v>
      </c>
    </row>
    <row r="6002">
      <c r="A6002" s="8">
        <v>6203027.0</v>
      </c>
      <c r="B6002" s="8" t="s">
        <v>8067</v>
      </c>
    </row>
    <row r="6003">
      <c r="A6003" s="8">
        <v>1690825.0</v>
      </c>
      <c r="B6003" s="8" t="s">
        <v>8068</v>
      </c>
    </row>
    <row r="6004">
      <c r="A6004" s="8">
        <v>6930182.0</v>
      </c>
      <c r="B6004" s="8" t="s">
        <v>8069</v>
      </c>
    </row>
    <row r="6005">
      <c r="A6005" s="8">
        <v>1930206.0</v>
      </c>
      <c r="B6005" s="8" t="s">
        <v>8070</v>
      </c>
    </row>
    <row r="6006">
      <c r="A6006" s="8">
        <v>1951742.0</v>
      </c>
      <c r="B6006" s="8" t="s">
        <v>8071</v>
      </c>
    </row>
    <row r="6007">
      <c r="A6007" s="8">
        <v>6747892.0</v>
      </c>
      <c r="B6007" s="8" t="s">
        <v>8072</v>
      </c>
    </row>
    <row r="6008">
      <c r="A6008" s="8">
        <v>1317687.0</v>
      </c>
      <c r="B6008" s="8" t="s">
        <v>8073</v>
      </c>
    </row>
    <row r="6009">
      <c r="A6009" s="8">
        <v>6202993.0</v>
      </c>
      <c r="B6009" s="8" t="s">
        <v>8074</v>
      </c>
    </row>
    <row r="6010">
      <c r="A6010" s="8">
        <v>1768590.0</v>
      </c>
      <c r="B6010" s="8" t="s">
        <v>8075</v>
      </c>
    </row>
    <row r="6011">
      <c r="A6011" s="8">
        <v>6190588.0</v>
      </c>
      <c r="B6011" s="8" t="s">
        <v>8076</v>
      </c>
    </row>
    <row r="6012">
      <c r="A6012" s="8">
        <v>6176089.0</v>
      </c>
      <c r="B6012" s="8" t="s">
        <v>8077</v>
      </c>
    </row>
    <row r="6013">
      <c r="A6013" s="8">
        <v>6138284.0</v>
      </c>
      <c r="B6013" s="8" t="s">
        <v>8078</v>
      </c>
    </row>
    <row r="6014">
      <c r="A6014" s="8">
        <v>6005888.0</v>
      </c>
      <c r="B6014" s="8" t="s">
        <v>8079</v>
      </c>
    </row>
    <row r="6015">
      <c r="A6015" s="8">
        <v>1951700.0</v>
      </c>
      <c r="B6015" s="8" t="s">
        <v>8080</v>
      </c>
    </row>
    <row r="6016">
      <c r="A6016" s="8">
        <v>1776037.0</v>
      </c>
      <c r="B6016" s="8" t="s">
        <v>8081</v>
      </c>
    </row>
    <row r="6017">
      <c r="A6017" s="8">
        <v>1767976.0</v>
      </c>
      <c r="B6017" s="8" t="s">
        <v>8082</v>
      </c>
    </row>
    <row r="6018">
      <c r="A6018" s="8">
        <v>1898639.0</v>
      </c>
      <c r="B6018" s="8" t="s">
        <v>7014</v>
      </c>
    </row>
    <row r="6019">
      <c r="A6019" s="8">
        <v>1951823.0</v>
      </c>
      <c r="B6019" s="8" t="s">
        <v>8083</v>
      </c>
    </row>
    <row r="6020">
      <c r="A6020" s="8">
        <v>6260497.0</v>
      </c>
      <c r="B6020" s="8" t="s">
        <v>8084</v>
      </c>
    </row>
    <row r="6021">
      <c r="A6021" s="8">
        <v>6253407.0</v>
      </c>
      <c r="B6021" s="8" t="s">
        <v>8085</v>
      </c>
    </row>
    <row r="6022">
      <c r="A6022" s="8">
        <v>6228526.0</v>
      </c>
      <c r="B6022" s="8" t="s">
        <v>8086</v>
      </c>
    </row>
    <row r="6023">
      <c r="A6023" s="8">
        <v>6261612.0</v>
      </c>
      <c r="B6023" s="8" t="s">
        <v>8087</v>
      </c>
    </row>
    <row r="6024">
      <c r="A6024" s="8">
        <v>6272568.0</v>
      </c>
      <c r="B6024" s="8" t="s">
        <v>8088</v>
      </c>
    </row>
    <row r="6025">
      <c r="A6025" s="8">
        <v>9295704.0</v>
      </c>
      <c r="B6025" s="8" t="s">
        <v>8089</v>
      </c>
    </row>
    <row r="6026">
      <c r="A6026" s="8">
        <v>6203353.0</v>
      </c>
      <c r="B6026" s="8" t="s">
        <v>8090</v>
      </c>
    </row>
    <row r="6027">
      <c r="A6027" s="8">
        <v>1944509.0</v>
      </c>
      <c r="B6027" s="8" t="s">
        <v>8091</v>
      </c>
    </row>
    <row r="6028">
      <c r="A6028" s="8">
        <v>6390617.0</v>
      </c>
      <c r="B6028" s="8" t="s">
        <v>8092</v>
      </c>
    </row>
    <row r="6029">
      <c r="A6029" s="8">
        <v>6141633.0</v>
      </c>
      <c r="B6029" s="8" t="s">
        <v>8093</v>
      </c>
    </row>
    <row r="6030">
      <c r="A6030" s="8">
        <v>6221009.0</v>
      </c>
      <c r="B6030" s="8" t="s">
        <v>8094</v>
      </c>
    </row>
    <row r="6031">
      <c r="A6031" s="8">
        <v>6263411.0</v>
      </c>
      <c r="B6031" s="8" t="s">
        <v>8095</v>
      </c>
    </row>
    <row r="6032">
      <c r="A6032" s="8">
        <v>1762079.0</v>
      </c>
      <c r="B6032" s="8" t="s">
        <v>8096</v>
      </c>
    </row>
    <row r="6033">
      <c r="A6033" s="8">
        <v>1867121.0</v>
      </c>
      <c r="B6033" s="8" t="s">
        <v>8097</v>
      </c>
    </row>
    <row r="6034">
      <c r="A6034" s="8">
        <v>1953010.0</v>
      </c>
      <c r="B6034" s="8" t="s">
        <v>8098</v>
      </c>
    </row>
    <row r="6035">
      <c r="A6035" s="8">
        <v>6415857.0</v>
      </c>
      <c r="B6035" s="8" t="s">
        <v>8099</v>
      </c>
    </row>
    <row r="6036">
      <c r="A6036" s="8">
        <v>6153739.0</v>
      </c>
      <c r="B6036" s="8" t="s">
        <v>8100</v>
      </c>
    </row>
    <row r="6037">
      <c r="A6037" s="8">
        <v>6262911.0</v>
      </c>
      <c r="B6037" s="8" t="s">
        <v>8101</v>
      </c>
    </row>
    <row r="6038">
      <c r="A6038" s="8">
        <v>1617532.0</v>
      </c>
      <c r="B6038" s="8" t="s">
        <v>8102</v>
      </c>
    </row>
    <row r="6039">
      <c r="A6039" s="8">
        <v>1936361.0</v>
      </c>
      <c r="B6039" s="8" t="s">
        <v>8103</v>
      </c>
    </row>
    <row r="6040">
      <c r="A6040" s="8">
        <v>6151604.0</v>
      </c>
      <c r="B6040" s="8" t="s">
        <v>8104</v>
      </c>
    </row>
    <row r="6041">
      <c r="A6041" s="8">
        <v>1936352.0</v>
      </c>
      <c r="B6041" s="8" t="s">
        <v>8105</v>
      </c>
    </row>
    <row r="6042">
      <c r="A6042" s="8">
        <v>1787985.0</v>
      </c>
      <c r="B6042" s="8" t="s">
        <v>8106</v>
      </c>
    </row>
    <row r="6043">
      <c r="A6043" s="8">
        <v>1764225.0</v>
      </c>
      <c r="B6043" s="8" t="s">
        <v>8107</v>
      </c>
    </row>
    <row r="6044">
      <c r="A6044" s="8">
        <v>6117538.0</v>
      </c>
      <c r="B6044" s="8" t="s">
        <v>8108</v>
      </c>
    </row>
    <row r="6045">
      <c r="A6045" s="8">
        <v>6270859.0</v>
      </c>
      <c r="B6045" s="8" t="s">
        <v>8109</v>
      </c>
    </row>
    <row r="6046">
      <c r="A6046" s="8">
        <v>6266622.0</v>
      </c>
      <c r="B6046" s="8" t="s">
        <v>8110</v>
      </c>
    </row>
    <row r="6047">
      <c r="A6047" s="8">
        <v>6225454.0</v>
      </c>
      <c r="B6047" s="8" t="s">
        <v>8111</v>
      </c>
    </row>
    <row r="6048">
      <c r="A6048" s="8">
        <v>1832719.0</v>
      </c>
      <c r="B6048" s="8" t="s">
        <v>8112</v>
      </c>
    </row>
    <row r="6049">
      <c r="A6049" s="8">
        <v>1779117.0</v>
      </c>
      <c r="B6049" s="8" t="s">
        <v>8113</v>
      </c>
    </row>
    <row r="6050">
      <c r="A6050" s="8">
        <v>6155626.0</v>
      </c>
      <c r="B6050" s="8" t="s">
        <v>8114</v>
      </c>
    </row>
    <row r="6051">
      <c r="A6051" s="8">
        <v>6225870.0</v>
      </c>
      <c r="B6051" s="8" t="s">
        <v>8115</v>
      </c>
    </row>
    <row r="6052">
      <c r="A6052" s="8">
        <v>6260951.0</v>
      </c>
      <c r="B6052" s="8" t="s">
        <v>8116</v>
      </c>
    </row>
    <row r="6053">
      <c r="A6053" s="8">
        <v>6268382.0</v>
      </c>
      <c r="B6053" s="8" t="s">
        <v>8117</v>
      </c>
    </row>
    <row r="6054">
      <c r="A6054" s="8">
        <v>6014011.0</v>
      </c>
      <c r="B6054" s="8" t="s">
        <v>8118</v>
      </c>
    </row>
    <row r="6055">
      <c r="A6055" s="8">
        <v>1936239.0</v>
      </c>
      <c r="B6055" s="8" t="s">
        <v>8119</v>
      </c>
    </row>
    <row r="6056">
      <c r="A6056" s="8">
        <v>6160468.0</v>
      </c>
      <c r="B6056" s="8" t="s">
        <v>8120</v>
      </c>
    </row>
    <row r="6057">
      <c r="A6057" s="8">
        <v>1746073.0</v>
      </c>
      <c r="B6057" s="8" t="s">
        <v>8121</v>
      </c>
    </row>
    <row r="6058">
      <c r="A6058" s="8">
        <v>6225861.0</v>
      </c>
      <c r="B6058" s="8" t="s">
        <v>8122</v>
      </c>
    </row>
    <row r="6059">
      <c r="A6059" s="8">
        <v>1757962.0</v>
      </c>
      <c r="B6059" s="8" t="s">
        <v>8123</v>
      </c>
    </row>
    <row r="6060">
      <c r="A6060" s="8">
        <v>6262384.0</v>
      </c>
      <c r="B6060" s="8" t="s">
        <v>8124</v>
      </c>
    </row>
    <row r="6061">
      <c r="A6061" s="8">
        <v>1936191.0</v>
      </c>
      <c r="B6061" s="8" t="s">
        <v>8125</v>
      </c>
    </row>
    <row r="6062">
      <c r="A6062" s="8">
        <v>1936484.0</v>
      </c>
      <c r="B6062" s="8" t="s">
        <v>8126</v>
      </c>
    </row>
    <row r="6063">
      <c r="A6063" s="8">
        <v>1755170.0</v>
      </c>
      <c r="B6063" s="8" t="s">
        <v>8127</v>
      </c>
    </row>
    <row r="6064">
      <c r="A6064" s="8">
        <v>6229085.0</v>
      </c>
      <c r="B6064" s="8" t="s">
        <v>8128</v>
      </c>
    </row>
    <row r="6065">
      <c r="A6065" s="8">
        <v>1952854.0</v>
      </c>
      <c r="B6065" s="8" t="s">
        <v>8129</v>
      </c>
    </row>
    <row r="6066">
      <c r="A6066" s="8">
        <v>6088856.0</v>
      </c>
      <c r="B6066" s="8" t="s">
        <v>8130</v>
      </c>
    </row>
    <row r="6067">
      <c r="A6067" s="8">
        <v>6187935.0</v>
      </c>
      <c r="B6067" s="8" t="s">
        <v>8131</v>
      </c>
    </row>
    <row r="6068">
      <c r="A6068" s="8">
        <v>6529054.0</v>
      </c>
      <c r="B6068" s="8" t="s">
        <v>8132</v>
      </c>
    </row>
    <row r="6069">
      <c r="A6069" s="8">
        <v>6057560.0</v>
      </c>
      <c r="B6069" s="8" t="s">
        <v>8133</v>
      </c>
    </row>
    <row r="6070">
      <c r="A6070" s="8">
        <v>1645064.0</v>
      </c>
      <c r="B6070" s="8" t="s">
        <v>8134</v>
      </c>
    </row>
    <row r="6071">
      <c r="A6071" s="8">
        <v>6263186.0</v>
      </c>
      <c r="B6071" s="8" t="s">
        <v>8135</v>
      </c>
    </row>
    <row r="6072">
      <c r="A6072" s="8">
        <v>6600069.0</v>
      </c>
      <c r="B6072" s="8" t="s">
        <v>8136</v>
      </c>
    </row>
    <row r="6073">
      <c r="A6073" s="8">
        <v>733717.0</v>
      </c>
      <c r="B6073" s="8" t="s">
        <v>8137</v>
      </c>
    </row>
    <row r="6074">
      <c r="A6074" s="8">
        <v>6160387.0</v>
      </c>
      <c r="B6074" s="8" t="s">
        <v>8138</v>
      </c>
    </row>
    <row r="6075">
      <c r="A6075" s="8">
        <v>6207499.0</v>
      </c>
      <c r="B6075" s="8" t="s">
        <v>8139</v>
      </c>
    </row>
    <row r="6076">
      <c r="A6076" s="8">
        <v>6508791.0</v>
      </c>
      <c r="B6076" s="8" t="s">
        <v>8140</v>
      </c>
    </row>
    <row r="6077">
      <c r="A6077" s="8">
        <v>6188583.0</v>
      </c>
      <c r="B6077" s="8" t="s">
        <v>8141</v>
      </c>
    </row>
    <row r="6078">
      <c r="A6078" s="8">
        <v>6930697.0</v>
      </c>
      <c r="B6078" s="8" t="s">
        <v>8142</v>
      </c>
    </row>
    <row r="6079">
      <c r="A6079" s="8">
        <v>888826.0</v>
      </c>
      <c r="B6079" s="8" t="s">
        <v>8143</v>
      </c>
    </row>
    <row r="6080">
      <c r="A6080" s="8">
        <v>1837621.0</v>
      </c>
      <c r="B6080" s="8" t="s">
        <v>8144</v>
      </c>
    </row>
    <row r="6081">
      <c r="A6081" s="8">
        <v>6151477.0</v>
      </c>
      <c r="B6081" s="8" t="s">
        <v>8145</v>
      </c>
    </row>
    <row r="6082">
      <c r="A6082" s="8">
        <v>1793667.0</v>
      </c>
      <c r="B6082" s="8" t="s">
        <v>8146</v>
      </c>
    </row>
    <row r="6083">
      <c r="A6083" s="8">
        <v>6407579.0</v>
      </c>
      <c r="B6083" s="8" t="s">
        <v>8147</v>
      </c>
    </row>
    <row r="6084">
      <c r="A6084" s="8">
        <v>6147208.0</v>
      </c>
      <c r="B6084" s="8" t="s">
        <v>8148</v>
      </c>
    </row>
    <row r="6085">
      <c r="A6085" s="8">
        <v>6226418.0</v>
      </c>
      <c r="B6085" s="8" t="s">
        <v>8149</v>
      </c>
    </row>
    <row r="6086">
      <c r="A6086" s="8">
        <v>6188702.0</v>
      </c>
      <c r="B6086" s="8" t="s">
        <v>8150</v>
      </c>
    </row>
    <row r="6087">
      <c r="A6087" s="8">
        <v>6418244.0</v>
      </c>
      <c r="B6087" s="8" t="s">
        <v>8151</v>
      </c>
    </row>
    <row r="6088">
      <c r="A6088" s="8">
        <v>1756532.0</v>
      </c>
      <c r="B6088" s="8" t="s">
        <v>8152</v>
      </c>
    </row>
    <row r="6089">
      <c r="A6089" s="8">
        <v>672289.0</v>
      </c>
      <c r="B6089" s="8" t="s">
        <v>8153</v>
      </c>
    </row>
    <row r="6090">
      <c r="A6090" s="8">
        <v>1936824.0</v>
      </c>
      <c r="B6090" s="8" t="s">
        <v>8154</v>
      </c>
    </row>
    <row r="6091">
      <c r="A6091" s="8">
        <v>6172318.0</v>
      </c>
      <c r="B6091" s="8" t="s">
        <v>8155</v>
      </c>
    </row>
    <row r="6092">
      <c r="A6092" s="8">
        <v>6718388.0</v>
      </c>
      <c r="B6092" s="8" t="s">
        <v>8156</v>
      </c>
    </row>
    <row r="6093">
      <c r="A6093" s="8">
        <v>6375685.0</v>
      </c>
      <c r="B6093" s="8" t="s">
        <v>8157</v>
      </c>
    </row>
    <row r="6094">
      <c r="A6094" s="8">
        <v>6249531.0</v>
      </c>
      <c r="B6094" s="8" t="s">
        <v>8158</v>
      </c>
    </row>
    <row r="6095">
      <c r="A6095" s="8">
        <v>6383459.0</v>
      </c>
      <c r="B6095" s="8" t="s">
        <v>8159</v>
      </c>
    </row>
    <row r="6096">
      <c r="A6096" s="8">
        <v>1943979.0</v>
      </c>
      <c r="B6096" s="8" t="s">
        <v>8160</v>
      </c>
    </row>
    <row r="6097">
      <c r="A6097" s="8">
        <v>6067859.0</v>
      </c>
      <c r="B6097" s="8" t="s">
        <v>8161</v>
      </c>
    </row>
    <row r="6098">
      <c r="A6098" s="8">
        <v>6029272.0</v>
      </c>
      <c r="B6098" s="8" t="s">
        <v>8162</v>
      </c>
    </row>
    <row r="6099">
      <c r="A6099" s="8">
        <v>6175597.0</v>
      </c>
      <c r="B6099" s="8" t="s">
        <v>8163</v>
      </c>
    </row>
    <row r="6100">
      <c r="A6100" s="8">
        <v>6264930.0</v>
      </c>
      <c r="B6100" s="8" t="s">
        <v>8164</v>
      </c>
    </row>
    <row r="6101">
      <c r="A6101" s="8">
        <v>6249850.0</v>
      </c>
      <c r="B6101" s="8" t="s">
        <v>8165</v>
      </c>
    </row>
    <row r="6102">
      <c r="A6102" s="8">
        <v>6165605.0</v>
      </c>
      <c r="B6102" s="8" t="s">
        <v>8166</v>
      </c>
    </row>
    <row r="6103">
      <c r="A6103" s="8">
        <v>6277438.0</v>
      </c>
      <c r="B6103" s="8" t="s">
        <v>8167</v>
      </c>
    </row>
    <row r="6104">
      <c r="A6104" s="8">
        <v>1893084.0</v>
      </c>
      <c r="B6104" s="8" t="s">
        <v>8168</v>
      </c>
    </row>
    <row r="6105">
      <c r="A6105" s="8">
        <v>6133142.0</v>
      </c>
      <c r="B6105" s="8" t="s">
        <v>8169</v>
      </c>
    </row>
    <row r="6106">
      <c r="A6106" s="8">
        <v>6281079.0</v>
      </c>
      <c r="B6106" s="8" t="s">
        <v>8170</v>
      </c>
    </row>
    <row r="6107">
      <c r="A6107" s="8">
        <v>1667025.0</v>
      </c>
      <c r="B6107" s="8" t="s">
        <v>8171</v>
      </c>
    </row>
    <row r="6108">
      <c r="A6108" s="8">
        <v>1935313.0</v>
      </c>
      <c r="B6108" s="8" t="s">
        <v>8172</v>
      </c>
    </row>
    <row r="6109">
      <c r="A6109" s="8">
        <v>6170510.0</v>
      </c>
      <c r="B6109" s="8" t="s">
        <v>8173</v>
      </c>
    </row>
    <row r="6110">
      <c r="A6110" s="8">
        <v>6135030.0</v>
      </c>
      <c r="B6110" s="8" t="s">
        <v>8174</v>
      </c>
    </row>
    <row r="6111">
      <c r="A6111" s="8">
        <v>6183786.0</v>
      </c>
      <c r="B6111" s="8" t="s">
        <v>8175</v>
      </c>
    </row>
    <row r="6112">
      <c r="A6112" s="8">
        <v>6084478.0</v>
      </c>
      <c r="B6112" s="8" t="s">
        <v>8176</v>
      </c>
    </row>
    <row r="6113">
      <c r="A6113" s="8">
        <v>6261159.0</v>
      </c>
      <c r="B6113" s="8" t="s">
        <v>8177</v>
      </c>
    </row>
    <row r="6114">
      <c r="A6114" s="8">
        <v>1930249.0</v>
      </c>
      <c r="B6114" s="8" t="s">
        <v>8178</v>
      </c>
    </row>
    <row r="6115">
      <c r="A6115" s="8">
        <v>6261175.0</v>
      </c>
      <c r="B6115" s="8" t="s">
        <v>8179</v>
      </c>
    </row>
    <row r="6116">
      <c r="A6116" s="8">
        <v>6254756.0</v>
      </c>
      <c r="B6116" s="8" t="s">
        <v>8180</v>
      </c>
    </row>
    <row r="6117">
      <c r="A6117" s="8">
        <v>6177956.0</v>
      </c>
      <c r="B6117" s="8" t="s">
        <v>8181</v>
      </c>
    </row>
    <row r="6118">
      <c r="A6118" s="8">
        <v>6184499.0</v>
      </c>
      <c r="B6118" s="8" t="s">
        <v>8182</v>
      </c>
    </row>
    <row r="6119">
      <c r="A6119" s="8">
        <v>6190600.0</v>
      </c>
      <c r="B6119" s="8" t="s">
        <v>8183</v>
      </c>
    </row>
    <row r="6120">
      <c r="A6120" s="8">
        <v>6183808.0</v>
      </c>
      <c r="B6120" s="8" t="s">
        <v>8184</v>
      </c>
    </row>
    <row r="6121">
      <c r="A6121" s="8">
        <v>6676901.0</v>
      </c>
      <c r="B6121" s="8" t="s">
        <v>8185</v>
      </c>
    </row>
    <row r="6122">
      <c r="A6122" s="8">
        <v>6188923.0</v>
      </c>
      <c r="B6122" s="8" t="s">
        <v>8186</v>
      </c>
    </row>
    <row r="6123">
      <c r="A6123" s="8">
        <v>6183794.0</v>
      </c>
      <c r="B6123" s="8" t="s">
        <v>8187</v>
      </c>
    </row>
    <row r="6124">
      <c r="A6124" s="8">
        <v>6185801.0</v>
      </c>
      <c r="B6124" s="8" t="s">
        <v>8188</v>
      </c>
    </row>
    <row r="6125">
      <c r="A6125" s="8">
        <v>6179436.0</v>
      </c>
      <c r="B6125" s="8" t="s">
        <v>8189</v>
      </c>
    </row>
    <row r="6126">
      <c r="A6126" s="8">
        <v>1936565.0</v>
      </c>
      <c r="B6126" s="8" t="s">
        <v>8190</v>
      </c>
    </row>
    <row r="6127">
      <c r="A6127" s="8">
        <v>1873385.0</v>
      </c>
      <c r="B6127" s="8" t="s">
        <v>8191</v>
      </c>
    </row>
    <row r="6128">
      <c r="A6128" s="8">
        <v>6136877.0</v>
      </c>
      <c r="B6128" s="8" t="s">
        <v>8192</v>
      </c>
    </row>
    <row r="6129">
      <c r="A6129" s="8">
        <v>1935097.0</v>
      </c>
      <c r="B6129" s="8" t="s">
        <v>8193</v>
      </c>
    </row>
    <row r="6130">
      <c r="A6130" s="8">
        <v>1930231.0</v>
      </c>
      <c r="B6130" s="8" t="s">
        <v>8194</v>
      </c>
    </row>
    <row r="6131">
      <c r="A6131" s="8">
        <v>1665260.0</v>
      </c>
      <c r="B6131" s="8" t="s">
        <v>8195</v>
      </c>
    </row>
    <row r="6132">
      <c r="A6132" s="8">
        <v>6253539.0</v>
      </c>
      <c r="B6132" s="8" t="s">
        <v>8196</v>
      </c>
    </row>
    <row r="6133">
      <c r="A6133" s="8">
        <v>6184651.0</v>
      </c>
      <c r="B6133" s="8" t="s">
        <v>8197</v>
      </c>
    </row>
    <row r="6134">
      <c r="A6134" s="8">
        <v>6185657.0</v>
      </c>
      <c r="B6134" s="8" t="s">
        <v>8198</v>
      </c>
    </row>
    <row r="6135">
      <c r="A6135" s="8">
        <v>6190499.0</v>
      </c>
      <c r="B6135" s="8" t="s">
        <v>8199</v>
      </c>
    </row>
    <row r="6136">
      <c r="A6136" s="8">
        <v>6147429.0</v>
      </c>
      <c r="B6136" s="8" t="s">
        <v>8200</v>
      </c>
    </row>
    <row r="6137">
      <c r="A6137" s="8">
        <v>6457541.0</v>
      </c>
      <c r="B6137" s="8" t="s">
        <v>8201</v>
      </c>
    </row>
    <row r="6138">
      <c r="A6138" s="8">
        <v>6160271.0</v>
      </c>
      <c r="B6138" s="8" t="s">
        <v>8202</v>
      </c>
    </row>
    <row r="6139">
      <c r="A6139" s="8">
        <v>1376977.0</v>
      </c>
      <c r="B6139" s="8" t="s">
        <v>8203</v>
      </c>
    </row>
    <row r="6140">
      <c r="A6140" s="8">
        <v>6194052.0</v>
      </c>
      <c r="B6140" s="8" t="s">
        <v>8204</v>
      </c>
    </row>
    <row r="6141">
      <c r="A6141" s="8">
        <v>6420222.0</v>
      </c>
      <c r="B6141" s="8" t="s">
        <v>8205</v>
      </c>
    </row>
    <row r="6142">
      <c r="A6142" s="8">
        <v>800686.0</v>
      </c>
      <c r="B6142" s="8" t="s">
        <v>8206</v>
      </c>
    </row>
    <row r="6143">
      <c r="A6143" s="8">
        <v>6157432.0</v>
      </c>
      <c r="B6143" s="8" t="s">
        <v>8207</v>
      </c>
    </row>
    <row r="6144">
      <c r="A6144" s="8">
        <v>1798235.0</v>
      </c>
      <c r="B6144" s="8" t="s">
        <v>8208</v>
      </c>
    </row>
    <row r="6145">
      <c r="A6145" s="8">
        <v>797847.0</v>
      </c>
      <c r="B6145" s="8" t="s">
        <v>8209</v>
      </c>
    </row>
    <row r="6146">
      <c r="A6146" s="8">
        <v>6260080.0</v>
      </c>
      <c r="B6146" s="8" t="s">
        <v>8210</v>
      </c>
    </row>
    <row r="6147">
      <c r="A6147" s="8">
        <v>6184634.0</v>
      </c>
      <c r="B6147" s="8" t="s">
        <v>8211</v>
      </c>
    </row>
    <row r="6148">
      <c r="A6148" s="8">
        <v>6675409.0</v>
      </c>
      <c r="B6148" s="8" t="s">
        <v>8212</v>
      </c>
    </row>
    <row r="6149">
      <c r="A6149" s="8">
        <v>6867278.0</v>
      </c>
      <c r="B6149" s="8" t="s">
        <v>8213</v>
      </c>
    </row>
    <row r="6150">
      <c r="A6150" s="8">
        <v>6978622.0</v>
      </c>
      <c r="B6150" s="8" t="s">
        <v>8214</v>
      </c>
    </row>
    <row r="6151">
      <c r="A6151" s="8">
        <v>6395571.0</v>
      </c>
      <c r="B6151" s="8" t="s">
        <v>8215</v>
      </c>
    </row>
    <row r="6152">
      <c r="A6152" s="8">
        <v>6030009.0</v>
      </c>
      <c r="B6152" s="8" t="s">
        <v>8216</v>
      </c>
    </row>
    <row r="6153">
      <c r="A6153" s="8">
        <v>6088872.0</v>
      </c>
      <c r="B6153" s="8" t="s">
        <v>8217</v>
      </c>
    </row>
    <row r="6154">
      <c r="A6154" s="8">
        <v>6116981.0</v>
      </c>
      <c r="B6154" s="8" t="s">
        <v>8218</v>
      </c>
    </row>
    <row r="6155">
      <c r="A6155" s="8">
        <v>1844369.0</v>
      </c>
      <c r="B6155" s="8" t="s">
        <v>8219</v>
      </c>
    </row>
    <row r="6156">
      <c r="A6156" s="8">
        <v>1936310.0</v>
      </c>
      <c r="B6156" s="8" t="s">
        <v>8220</v>
      </c>
    </row>
    <row r="6157">
      <c r="A6157" s="8">
        <v>1934970.0</v>
      </c>
      <c r="B6157" s="8" t="s">
        <v>8221</v>
      </c>
    </row>
    <row r="6158">
      <c r="A6158" s="8">
        <v>1935054.0</v>
      </c>
      <c r="B6158" s="8" t="s">
        <v>8222</v>
      </c>
    </row>
    <row r="6159">
      <c r="A6159" s="8">
        <v>1853724.0</v>
      </c>
      <c r="B6159" s="8" t="s">
        <v>8223</v>
      </c>
    </row>
    <row r="6160">
      <c r="A6160" s="8">
        <v>1936069.0</v>
      </c>
      <c r="B6160" s="8" t="s">
        <v>8224</v>
      </c>
    </row>
    <row r="6161">
      <c r="A6161" s="8">
        <v>6260829.0</v>
      </c>
      <c r="B6161" s="8" t="s">
        <v>8225</v>
      </c>
    </row>
    <row r="6162">
      <c r="A6162" s="8">
        <v>1736892.0</v>
      </c>
      <c r="B6162" s="8" t="s">
        <v>8226</v>
      </c>
    </row>
    <row r="6163">
      <c r="A6163" s="8">
        <v>1790625.0</v>
      </c>
      <c r="B6163" s="8" t="s">
        <v>8227</v>
      </c>
    </row>
    <row r="6164">
      <c r="A6164" s="8">
        <v>897507.0</v>
      </c>
      <c r="B6164" s="8" t="s">
        <v>8228</v>
      </c>
    </row>
    <row r="6165">
      <c r="A6165" s="8">
        <v>6226272.0</v>
      </c>
      <c r="B6165" s="8" t="s">
        <v>8229</v>
      </c>
    </row>
    <row r="6166">
      <c r="A6166" s="8">
        <v>1949292.0</v>
      </c>
      <c r="B6166" s="8" t="s">
        <v>8230</v>
      </c>
    </row>
    <row r="6167">
      <c r="A6167" s="8">
        <v>1908456.0</v>
      </c>
      <c r="B6167" s="8" t="s">
        <v>8231</v>
      </c>
    </row>
    <row r="6168">
      <c r="A6168" s="8">
        <v>1736752.0</v>
      </c>
      <c r="B6168" s="8" t="s">
        <v>8232</v>
      </c>
    </row>
    <row r="6169">
      <c r="A6169" s="8">
        <v>1945106.0</v>
      </c>
      <c r="B6169" s="8" t="s">
        <v>8233</v>
      </c>
    </row>
    <row r="6170">
      <c r="A6170" s="8">
        <v>924199.0</v>
      </c>
      <c r="B6170" s="8" t="s">
        <v>8234</v>
      </c>
    </row>
    <row r="6171">
      <c r="A6171" s="8">
        <v>1935011.0</v>
      </c>
      <c r="B6171" s="8" t="s">
        <v>8235</v>
      </c>
    </row>
    <row r="6172">
      <c r="A6172" s="8">
        <v>1934996.0</v>
      </c>
      <c r="B6172" s="8" t="s">
        <v>8236</v>
      </c>
    </row>
    <row r="6173">
      <c r="A6173" s="8">
        <v>1366629.0</v>
      </c>
      <c r="B6173" s="8" t="s">
        <v>8237</v>
      </c>
    </row>
    <row r="6174">
      <c r="A6174" s="8">
        <v>6407137.0</v>
      </c>
      <c r="B6174" s="8" t="s">
        <v>8238</v>
      </c>
    </row>
    <row r="6175">
      <c r="A6175" s="8">
        <v>1946340.0</v>
      </c>
      <c r="B6175" s="8" t="s">
        <v>8239</v>
      </c>
    </row>
    <row r="6176">
      <c r="A6176" s="8">
        <v>6708081.0</v>
      </c>
      <c r="B6176" s="8" t="s">
        <v>8240</v>
      </c>
    </row>
    <row r="6177">
      <c r="A6177" s="8">
        <v>6127541.0</v>
      </c>
      <c r="B6177" s="8" t="s">
        <v>8241</v>
      </c>
    </row>
    <row r="6178">
      <c r="A6178" s="8">
        <v>1847708.0</v>
      </c>
      <c r="B6178" s="8" t="s">
        <v>8242</v>
      </c>
    </row>
    <row r="6179">
      <c r="A6179" s="8">
        <v>1937090.0</v>
      </c>
      <c r="B6179" s="8" t="s">
        <v>8243</v>
      </c>
    </row>
    <row r="6180">
      <c r="A6180" s="8">
        <v>1927272.0</v>
      </c>
      <c r="B6180" s="8" t="s">
        <v>8244</v>
      </c>
    </row>
    <row r="6181">
      <c r="A6181" s="8">
        <v>1936948.0</v>
      </c>
      <c r="B6181" s="8" t="s">
        <v>8244</v>
      </c>
    </row>
    <row r="6182">
      <c r="A6182" s="8">
        <v>6151680.0</v>
      </c>
      <c r="B6182" s="8" t="s">
        <v>8245</v>
      </c>
    </row>
    <row r="6183">
      <c r="A6183" s="8">
        <v>1936344.0</v>
      </c>
      <c r="B6183" s="8" t="s">
        <v>8246</v>
      </c>
    </row>
    <row r="6184">
      <c r="A6184" s="8">
        <v>6067832.0</v>
      </c>
      <c r="B6184" s="8" t="s">
        <v>8247</v>
      </c>
    </row>
    <row r="6185">
      <c r="A6185" s="8">
        <v>6461212.0</v>
      </c>
      <c r="B6185" s="8" t="s">
        <v>8248</v>
      </c>
    </row>
    <row r="6186">
      <c r="A6186" s="8">
        <v>6266754.0</v>
      </c>
      <c r="B6186" s="8" t="s">
        <v>8249</v>
      </c>
    </row>
    <row r="6187">
      <c r="A6187" s="8">
        <v>6243541.0</v>
      </c>
      <c r="B6187" s="8" t="s">
        <v>8250</v>
      </c>
    </row>
    <row r="6188">
      <c r="A6188" s="8">
        <v>6273742.0</v>
      </c>
      <c r="B6188" s="8" t="s">
        <v>8251</v>
      </c>
    </row>
    <row r="6189">
      <c r="A6189" s="8">
        <v>1756702.0</v>
      </c>
      <c r="B6189" s="8" t="s">
        <v>8252</v>
      </c>
    </row>
    <row r="6190">
      <c r="A6190" s="8">
        <v>6160191.0</v>
      </c>
      <c r="B6190" s="8" t="s">
        <v>8253</v>
      </c>
    </row>
    <row r="6191">
      <c r="A6191" s="8">
        <v>6569820.0</v>
      </c>
      <c r="B6191" s="8" t="s">
        <v>8254</v>
      </c>
    </row>
    <row r="6192">
      <c r="A6192" s="8">
        <v>6339921.0</v>
      </c>
      <c r="B6192" s="8" t="s">
        <v>8255</v>
      </c>
    </row>
    <row r="6193">
      <c r="A6193" s="8">
        <v>1936077.0</v>
      </c>
      <c r="B6193" s="8" t="s">
        <v>8256</v>
      </c>
    </row>
    <row r="6194">
      <c r="A6194" s="8">
        <v>6139779.0</v>
      </c>
      <c r="B6194" s="8" t="s">
        <v>8257</v>
      </c>
    </row>
    <row r="6195">
      <c r="A6195" s="8">
        <v>1718037.0</v>
      </c>
      <c r="B6195" s="8" t="s">
        <v>8258</v>
      </c>
    </row>
    <row r="6196">
      <c r="A6196" s="8">
        <v>915653.0</v>
      </c>
      <c r="B6196" s="8" t="s">
        <v>8259</v>
      </c>
    </row>
    <row r="6197">
      <c r="A6197" s="8">
        <v>6689892.0</v>
      </c>
      <c r="B6197" s="8" t="s">
        <v>8260</v>
      </c>
    </row>
    <row r="6198">
      <c r="A6198" s="8">
        <v>1946722.0</v>
      </c>
      <c r="B6198" s="8" t="s">
        <v>8261</v>
      </c>
    </row>
    <row r="6199">
      <c r="A6199" s="8">
        <v>1636758.0</v>
      </c>
      <c r="B6199" s="8" t="s">
        <v>8262</v>
      </c>
    </row>
    <row r="6200">
      <c r="A6200" s="8">
        <v>1196723.0</v>
      </c>
      <c r="B6200" s="8" t="s">
        <v>8263</v>
      </c>
    </row>
    <row r="6201">
      <c r="A6201" s="8">
        <v>6021875.0</v>
      </c>
      <c r="B6201" s="8" t="s">
        <v>8264</v>
      </c>
    </row>
    <row r="6202">
      <c r="A6202" s="8">
        <v>1730134.0</v>
      </c>
      <c r="B6202" s="8" t="s">
        <v>8265</v>
      </c>
    </row>
    <row r="6203">
      <c r="A6203" s="8">
        <v>1784722.0</v>
      </c>
      <c r="B6203" s="8" t="s">
        <v>8265</v>
      </c>
    </row>
    <row r="6204">
      <c r="A6204" s="8">
        <v>1730444.0</v>
      </c>
      <c r="B6204" s="8" t="s">
        <v>8266</v>
      </c>
    </row>
    <row r="6205">
      <c r="A6205" s="8">
        <v>1780280.0</v>
      </c>
      <c r="B6205" s="8" t="s">
        <v>8266</v>
      </c>
    </row>
    <row r="6206">
      <c r="A6206" s="8">
        <v>1883976.0</v>
      </c>
      <c r="B6206" s="8" t="s">
        <v>8267</v>
      </c>
    </row>
    <row r="6207">
      <c r="A6207" s="8">
        <v>1296175.0</v>
      </c>
      <c r="B6207" s="8" t="s">
        <v>8268</v>
      </c>
    </row>
    <row r="6208">
      <c r="A6208" s="8">
        <v>857823.0</v>
      </c>
      <c r="B6208" s="8" t="s">
        <v>8269</v>
      </c>
    </row>
    <row r="6209">
      <c r="A6209" s="8">
        <v>1880594.0</v>
      </c>
      <c r="B6209" s="8" t="s">
        <v>7640</v>
      </c>
    </row>
    <row r="6210">
      <c r="A6210" s="8">
        <v>6178502.0</v>
      </c>
      <c r="B6210" s="8" t="s">
        <v>8270</v>
      </c>
    </row>
    <row r="6211">
      <c r="A6211" s="8">
        <v>1912771.0</v>
      </c>
      <c r="B6211" s="8" t="s">
        <v>4545</v>
      </c>
    </row>
    <row r="6212">
      <c r="A6212" s="8">
        <v>6313825.0</v>
      </c>
      <c r="B6212" s="8" t="s">
        <v>8271</v>
      </c>
    </row>
    <row r="6213">
      <c r="A6213" s="8">
        <v>1724533.0</v>
      </c>
      <c r="B6213" s="8" t="s">
        <v>7026</v>
      </c>
    </row>
    <row r="6214">
      <c r="A6214" s="8">
        <v>922811.0</v>
      </c>
      <c r="B6214" s="8" t="s">
        <v>8272</v>
      </c>
    </row>
    <row r="6215">
      <c r="A6215" s="8">
        <v>849758.0</v>
      </c>
      <c r="B6215" s="8" t="s">
        <v>8273</v>
      </c>
    </row>
    <row r="6216">
      <c r="A6216" s="8">
        <v>1368486.0</v>
      </c>
      <c r="B6216" s="8" t="s">
        <v>8274</v>
      </c>
    </row>
    <row r="6217">
      <c r="A6217" s="8">
        <v>1855719.0</v>
      </c>
      <c r="B6217" s="8" t="s">
        <v>8275</v>
      </c>
    </row>
    <row r="6218">
      <c r="A6218" s="8">
        <v>1886916.0</v>
      </c>
      <c r="B6218" s="8" t="s">
        <v>5244</v>
      </c>
    </row>
    <row r="6219">
      <c r="A6219" s="8">
        <v>781517.0</v>
      </c>
      <c r="B6219" s="8" t="s">
        <v>8276</v>
      </c>
    </row>
    <row r="6220">
      <c r="A6220" s="8">
        <v>814385.0</v>
      </c>
      <c r="B6220" s="8" t="s">
        <v>8277</v>
      </c>
    </row>
    <row r="6221">
      <c r="A6221" s="8">
        <v>1737104.0</v>
      </c>
      <c r="B6221" s="8" t="s">
        <v>8278</v>
      </c>
    </row>
    <row r="6222">
      <c r="A6222" s="8">
        <v>1598571.0</v>
      </c>
      <c r="B6222" s="8" t="s">
        <v>7644</v>
      </c>
    </row>
    <row r="6223">
      <c r="A6223" s="8">
        <v>1890115.0</v>
      </c>
      <c r="B6223" s="8" t="s">
        <v>8279</v>
      </c>
    </row>
    <row r="6224">
      <c r="A6224" s="8">
        <v>1856618.0</v>
      </c>
      <c r="B6224" s="8" t="s">
        <v>8280</v>
      </c>
    </row>
    <row r="6225">
      <c r="A6225" s="8">
        <v>1774557.0</v>
      </c>
      <c r="B6225" s="8" t="s">
        <v>8281</v>
      </c>
    </row>
    <row r="6226">
      <c r="A6226" s="8">
        <v>1890409.0</v>
      </c>
      <c r="B6226" s="8" t="s">
        <v>8282</v>
      </c>
    </row>
    <row r="6227">
      <c r="A6227" s="8">
        <v>1850890.0</v>
      </c>
      <c r="B6227" s="8" t="s">
        <v>6210</v>
      </c>
    </row>
    <row r="6228">
      <c r="A6228" s="8">
        <v>1857436.0</v>
      </c>
      <c r="B6228" s="8" t="s">
        <v>6137</v>
      </c>
    </row>
    <row r="6229">
      <c r="A6229" s="8">
        <v>1367072.0</v>
      </c>
      <c r="B6229" s="8" t="s">
        <v>8283</v>
      </c>
    </row>
    <row r="6230">
      <c r="A6230" s="8">
        <v>1910388.0</v>
      </c>
      <c r="B6230" s="8" t="s">
        <v>8284</v>
      </c>
    </row>
    <row r="6231">
      <c r="A6231" s="8">
        <v>1772627.0</v>
      </c>
      <c r="B6231" s="8" t="s">
        <v>8285</v>
      </c>
    </row>
    <row r="6232">
      <c r="A6232" s="8">
        <v>1436163.0</v>
      </c>
      <c r="B6232" s="8" t="s">
        <v>8286</v>
      </c>
    </row>
    <row r="6233">
      <c r="A6233" s="8">
        <v>1108352.0</v>
      </c>
      <c r="B6233" s="8" t="s">
        <v>8287</v>
      </c>
    </row>
    <row r="6234">
      <c r="A6234" s="8">
        <v>1788051.0</v>
      </c>
      <c r="B6234" s="8" t="s">
        <v>8288</v>
      </c>
    </row>
    <row r="6235">
      <c r="A6235" s="8">
        <v>664715.0</v>
      </c>
      <c r="B6235" s="8" t="s">
        <v>8289</v>
      </c>
    </row>
    <row r="6236">
      <c r="A6236" s="8">
        <v>772135.0</v>
      </c>
      <c r="B6236" s="8" t="s">
        <v>8290</v>
      </c>
    </row>
    <row r="6237">
      <c r="A6237" s="8">
        <v>1313436.0</v>
      </c>
      <c r="B6237" s="8" t="s">
        <v>8291</v>
      </c>
    </row>
    <row r="6238">
      <c r="A6238" s="8">
        <v>728306.0</v>
      </c>
      <c r="B6238" s="8" t="s">
        <v>8292</v>
      </c>
    </row>
    <row r="6239">
      <c r="A6239" s="8">
        <v>1378236.0</v>
      </c>
      <c r="B6239" s="8" t="s">
        <v>8293</v>
      </c>
    </row>
    <row r="6240">
      <c r="A6240" s="8">
        <v>848115.0</v>
      </c>
      <c r="B6240" s="8" t="s">
        <v>8294</v>
      </c>
    </row>
    <row r="6241">
      <c r="A6241" s="8">
        <v>6261264.0</v>
      </c>
      <c r="B6241" s="8" t="s">
        <v>8295</v>
      </c>
    </row>
    <row r="6242">
      <c r="A6242" s="8">
        <v>1955934.0</v>
      </c>
      <c r="B6242" s="8" t="s">
        <v>8296</v>
      </c>
    </row>
    <row r="6243">
      <c r="A6243" s="8">
        <v>1637240.0</v>
      </c>
      <c r="B6243" s="8" t="s">
        <v>8297</v>
      </c>
    </row>
    <row r="6244">
      <c r="A6244" s="8">
        <v>1943634.0</v>
      </c>
      <c r="B6244" s="8" t="s">
        <v>8298</v>
      </c>
    </row>
    <row r="6245">
      <c r="A6245" s="8">
        <v>1854232.0</v>
      </c>
      <c r="B6245" s="8" t="s">
        <v>8299</v>
      </c>
    </row>
    <row r="6246">
      <c r="A6246" s="8">
        <v>1898868.0</v>
      </c>
      <c r="B6246" s="8" t="s">
        <v>8299</v>
      </c>
    </row>
    <row r="6247">
      <c r="A6247" s="8">
        <v>1303716.0</v>
      </c>
      <c r="B6247" s="8" t="s">
        <v>8300</v>
      </c>
    </row>
    <row r="6248">
      <c r="A6248" s="8">
        <v>1091212.0</v>
      </c>
      <c r="B6248" s="8" t="s">
        <v>8301</v>
      </c>
    </row>
    <row r="6249">
      <c r="A6249" s="8">
        <v>932213.0</v>
      </c>
      <c r="B6249" s="8" t="s">
        <v>8302</v>
      </c>
    </row>
    <row r="6250">
      <c r="A6250" s="8">
        <v>1344111.0</v>
      </c>
      <c r="B6250" s="8" t="s">
        <v>8303</v>
      </c>
    </row>
    <row r="6251">
      <c r="A6251" s="8">
        <v>1796356.0</v>
      </c>
      <c r="B6251" s="8" t="s">
        <v>8304</v>
      </c>
    </row>
    <row r="6252">
      <c r="A6252" s="8">
        <v>937894.0</v>
      </c>
      <c r="B6252" s="8" t="s">
        <v>8305</v>
      </c>
    </row>
    <row r="6253">
      <c r="A6253" s="8">
        <v>1722476.0</v>
      </c>
      <c r="B6253" s="8" t="s">
        <v>8306</v>
      </c>
    </row>
    <row r="6254">
      <c r="A6254" s="8">
        <v>1914057.0</v>
      </c>
      <c r="B6254" s="8" t="s">
        <v>8306</v>
      </c>
    </row>
    <row r="6255">
      <c r="A6255" s="8">
        <v>1270281.0</v>
      </c>
      <c r="B6255" s="8" t="s">
        <v>8307</v>
      </c>
    </row>
    <row r="6256">
      <c r="A6256" s="8">
        <v>1465759.0</v>
      </c>
      <c r="B6256" s="8" t="s">
        <v>8308</v>
      </c>
    </row>
    <row r="6257">
      <c r="A6257" s="8">
        <v>1309226.0</v>
      </c>
      <c r="B6257" s="8" t="s">
        <v>8309</v>
      </c>
    </row>
    <row r="6258">
      <c r="A6258" s="8">
        <v>1597841.0</v>
      </c>
      <c r="B6258" s="8" t="s">
        <v>8310</v>
      </c>
    </row>
    <row r="6259">
      <c r="A6259" s="8">
        <v>1724924.0</v>
      </c>
      <c r="B6259" s="8" t="s">
        <v>8311</v>
      </c>
    </row>
    <row r="6260">
      <c r="A6260" s="8">
        <v>1862740.0</v>
      </c>
      <c r="B6260" s="8" t="s">
        <v>8312</v>
      </c>
    </row>
    <row r="6261">
      <c r="A6261" s="8">
        <v>1880063.0</v>
      </c>
      <c r="B6261" s="8" t="s">
        <v>8312</v>
      </c>
    </row>
    <row r="6262">
      <c r="A6262" s="8">
        <v>1674081.0</v>
      </c>
      <c r="B6262" s="8" t="s">
        <v>8313</v>
      </c>
    </row>
    <row r="6263">
      <c r="A6263" s="8">
        <v>1752731.0</v>
      </c>
      <c r="B6263" s="8" t="s">
        <v>8314</v>
      </c>
    </row>
    <row r="6264">
      <c r="A6264" s="8">
        <v>1853708.0</v>
      </c>
      <c r="B6264" s="8" t="s">
        <v>8315</v>
      </c>
    </row>
    <row r="6265">
      <c r="A6265" s="8">
        <v>1884841.0</v>
      </c>
      <c r="B6265" s="8" t="s">
        <v>8316</v>
      </c>
    </row>
    <row r="6266">
      <c r="A6266" s="8">
        <v>1293788.0</v>
      </c>
      <c r="B6266" s="8" t="s">
        <v>8317</v>
      </c>
    </row>
    <row r="6267">
      <c r="A6267" s="8">
        <v>845931.0</v>
      </c>
      <c r="B6267" s="8" t="s">
        <v>8318</v>
      </c>
    </row>
    <row r="6268">
      <c r="A6268" s="8">
        <v>1453726.0</v>
      </c>
      <c r="B6268" s="8" t="s">
        <v>8319</v>
      </c>
    </row>
    <row r="6269">
      <c r="A6269" s="8">
        <v>6703089.0</v>
      </c>
      <c r="B6269" s="8" t="s">
        <v>8320</v>
      </c>
    </row>
    <row r="6270">
      <c r="A6270" s="8">
        <v>862479.0</v>
      </c>
      <c r="B6270" s="8" t="s">
        <v>8321</v>
      </c>
    </row>
    <row r="6271">
      <c r="A6271" s="8">
        <v>1796909.0</v>
      </c>
      <c r="B6271" s="8" t="s">
        <v>8322</v>
      </c>
    </row>
    <row r="6272">
      <c r="A6272" s="8">
        <v>1796101.0</v>
      </c>
      <c r="B6272" s="8" t="s">
        <v>8323</v>
      </c>
    </row>
    <row r="6273">
      <c r="A6273" s="8">
        <v>1899708.0</v>
      </c>
      <c r="B6273" s="8" t="s">
        <v>8324</v>
      </c>
    </row>
    <row r="6274">
      <c r="A6274" s="8">
        <v>1575082.0</v>
      </c>
      <c r="B6274" s="8" t="s">
        <v>8325</v>
      </c>
    </row>
    <row r="6275">
      <c r="A6275" s="8">
        <v>6056679.0</v>
      </c>
      <c r="B6275" s="8" t="s">
        <v>8326</v>
      </c>
    </row>
    <row r="6276">
      <c r="A6276" s="8">
        <v>1597264.0</v>
      </c>
      <c r="B6276" s="8" t="s">
        <v>8327</v>
      </c>
    </row>
    <row r="6277">
      <c r="A6277" s="8">
        <v>1789422.0</v>
      </c>
      <c r="B6277" s="8" t="s">
        <v>8327</v>
      </c>
    </row>
    <row r="6278">
      <c r="A6278" s="8">
        <v>838136.0</v>
      </c>
      <c r="B6278" s="8" t="s">
        <v>8328</v>
      </c>
    </row>
    <row r="6279">
      <c r="A6279" s="8">
        <v>837474.0</v>
      </c>
      <c r="B6279" s="8" t="s">
        <v>8329</v>
      </c>
    </row>
    <row r="6280">
      <c r="A6280" s="8">
        <v>6182500.0</v>
      </c>
      <c r="B6280" s="8" t="s">
        <v>8330</v>
      </c>
    </row>
    <row r="6281">
      <c r="A6281" s="8">
        <v>6653685.0</v>
      </c>
      <c r="B6281" s="8" t="s">
        <v>8331</v>
      </c>
    </row>
    <row r="6282">
      <c r="A6282" s="8">
        <v>6149774.0</v>
      </c>
      <c r="B6282" s="8" t="s">
        <v>8332</v>
      </c>
    </row>
    <row r="6283">
      <c r="A6283" s="8">
        <v>6283357.0</v>
      </c>
      <c r="B6283" s="8" t="s">
        <v>8333</v>
      </c>
    </row>
    <row r="6284">
      <c r="A6284" s="8">
        <v>6544886.0</v>
      </c>
      <c r="B6284" s="8" t="s">
        <v>8334</v>
      </c>
    </row>
    <row r="6285">
      <c r="A6285" s="8">
        <v>6215866.0</v>
      </c>
      <c r="B6285" s="8" t="s">
        <v>8335</v>
      </c>
    </row>
    <row r="6286">
      <c r="A6286" s="8">
        <v>6247792.0</v>
      </c>
      <c r="B6286" s="8" t="s">
        <v>8336</v>
      </c>
    </row>
    <row r="6287">
      <c r="A6287" s="8">
        <v>6177000.0</v>
      </c>
      <c r="B6287" s="8" t="s">
        <v>8337</v>
      </c>
    </row>
    <row r="6288">
      <c r="A6288" s="8">
        <v>1936476.0</v>
      </c>
      <c r="B6288" s="8" t="s">
        <v>8338</v>
      </c>
    </row>
    <row r="6289">
      <c r="A6289" s="8">
        <v>1783271.0</v>
      </c>
      <c r="B6289" s="8" t="s">
        <v>8339</v>
      </c>
    </row>
    <row r="6290">
      <c r="A6290" s="8">
        <v>6504485.0</v>
      </c>
      <c r="B6290" s="8" t="s">
        <v>8340</v>
      </c>
    </row>
    <row r="6291">
      <c r="A6291" s="8">
        <v>6147925.0</v>
      </c>
      <c r="B6291" s="8" t="s">
        <v>8341</v>
      </c>
    </row>
    <row r="6292">
      <c r="A6292" s="8">
        <v>6430490.0</v>
      </c>
      <c r="B6292" s="8" t="s">
        <v>8342</v>
      </c>
    </row>
    <row r="6293">
      <c r="A6293" s="8">
        <v>1934821.0</v>
      </c>
      <c r="B6293" s="8" t="s">
        <v>8343</v>
      </c>
    </row>
    <row r="6294">
      <c r="A6294" s="8">
        <v>6174671.0</v>
      </c>
      <c r="B6294" s="8" t="s">
        <v>8344</v>
      </c>
    </row>
    <row r="6295">
      <c r="A6295" s="8">
        <v>9302905.0</v>
      </c>
      <c r="B6295" s="8" t="s">
        <v>8345</v>
      </c>
    </row>
    <row r="6296">
      <c r="A6296" s="8">
        <v>1946374.0</v>
      </c>
      <c r="B6296" s="8" t="s">
        <v>8346</v>
      </c>
    </row>
    <row r="6297">
      <c r="A6297" s="8">
        <v>1937791.0</v>
      </c>
      <c r="B6297" s="8" t="s">
        <v>8347</v>
      </c>
    </row>
    <row r="6298">
      <c r="A6298" s="8">
        <v>1775073.0</v>
      </c>
      <c r="B6298" s="8" t="s">
        <v>8348</v>
      </c>
    </row>
    <row r="6299">
      <c r="A6299" s="8">
        <v>1934902.0</v>
      </c>
      <c r="B6299" s="8" t="s">
        <v>8349</v>
      </c>
    </row>
    <row r="6300">
      <c r="A6300" s="8">
        <v>6267408.0</v>
      </c>
      <c r="B6300" s="8" t="s">
        <v>8350</v>
      </c>
    </row>
    <row r="6301">
      <c r="A6301" s="8">
        <v>6069428.0</v>
      </c>
      <c r="B6301" s="8" t="s">
        <v>8351</v>
      </c>
    </row>
    <row r="6302">
      <c r="A6302" s="8">
        <v>6247725.0</v>
      </c>
      <c r="B6302" s="8" t="s">
        <v>8352</v>
      </c>
    </row>
    <row r="6303">
      <c r="A6303" s="8">
        <v>6069452.0</v>
      </c>
      <c r="B6303" s="8" t="s">
        <v>8353</v>
      </c>
    </row>
    <row r="6304">
      <c r="A6304" s="8">
        <v>6069461.0</v>
      </c>
      <c r="B6304" s="8" t="s">
        <v>8354</v>
      </c>
    </row>
    <row r="6305">
      <c r="A6305" s="8">
        <v>6069444.0</v>
      </c>
      <c r="B6305" s="8" t="s">
        <v>8355</v>
      </c>
    </row>
    <row r="6306">
      <c r="A6306" s="8">
        <v>6237380.0</v>
      </c>
      <c r="B6306" s="8" t="s">
        <v>8356</v>
      </c>
    </row>
    <row r="6307">
      <c r="A6307" s="8">
        <v>6187846.0</v>
      </c>
      <c r="B6307" s="8" t="s">
        <v>8357</v>
      </c>
    </row>
    <row r="6308">
      <c r="A6308" s="8">
        <v>1849131.0</v>
      </c>
      <c r="B6308" s="8" t="s">
        <v>8358</v>
      </c>
    </row>
    <row r="6309">
      <c r="A6309" s="8">
        <v>6226353.0</v>
      </c>
      <c r="B6309" s="8" t="s">
        <v>8359</v>
      </c>
    </row>
    <row r="6310">
      <c r="A6310" s="8">
        <v>6167306.0</v>
      </c>
      <c r="B6310" s="8" t="s">
        <v>8360</v>
      </c>
    </row>
    <row r="6311">
      <c r="A6311" s="8">
        <v>6487050.0</v>
      </c>
      <c r="B6311" s="8" t="s">
        <v>8361</v>
      </c>
    </row>
    <row r="6312">
      <c r="A6312" s="8">
        <v>6212042.0</v>
      </c>
      <c r="B6312" s="8" t="s">
        <v>8362</v>
      </c>
    </row>
    <row r="6313">
      <c r="A6313" s="8">
        <v>6216901.0</v>
      </c>
      <c r="B6313" s="8" t="s">
        <v>8363</v>
      </c>
    </row>
    <row r="6314">
      <c r="A6314" s="8">
        <v>6225942.0</v>
      </c>
      <c r="B6314" s="8" t="s">
        <v>8364</v>
      </c>
    </row>
    <row r="6315">
      <c r="A6315" s="8">
        <v>6207235.0</v>
      </c>
      <c r="B6315" s="8" t="s">
        <v>8365</v>
      </c>
    </row>
    <row r="6316">
      <c r="A6316" s="8">
        <v>6235085.0</v>
      </c>
      <c r="B6316" s="8" t="s">
        <v>8366</v>
      </c>
    </row>
    <row r="6317">
      <c r="A6317" s="8">
        <v>9047841.0</v>
      </c>
      <c r="B6317" s="8" t="s">
        <v>8367</v>
      </c>
    </row>
    <row r="6318">
      <c r="A6318" s="8">
        <v>6959105.0</v>
      </c>
      <c r="B6318" s="8" t="s">
        <v>8368</v>
      </c>
    </row>
    <row r="6319">
      <c r="A6319" s="8">
        <v>6201491.0</v>
      </c>
      <c r="B6319" s="8" t="s">
        <v>8369</v>
      </c>
    </row>
    <row r="6320">
      <c r="A6320" s="8">
        <v>6190596.0</v>
      </c>
      <c r="B6320" s="8" t="s">
        <v>8370</v>
      </c>
    </row>
    <row r="6321">
      <c r="A6321" s="8">
        <v>6213324.0</v>
      </c>
      <c r="B6321" s="8" t="s">
        <v>8371</v>
      </c>
    </row>
    <row r="6322">
      <c r="A6322" s="8">
        <v>6184812.0</v>
      </c>
      <c r="B6322" s="8" t="s">
        <v>8372</v>
      </c>
    </row>
    <row r="6323">
      <c r="A6323" s="8">
        <v>6067786.0</v>
      </c>
      <c r="B6323" s="8" t="s">
        <v>8373</v>
      </c>
    </row>
    <row r="6324">
      <c r="A6324" s="8">
        <v>6190677.0</v>
      </c>
      <c r="B6324" s="8" t="s">
        <v>8374</v>
      </c>
    </row>
    <row r="6325">
      <c r="A6325" s="8">
        <v>1770209.0</v>
      </c>
      <c r="B6325" s="8" t="s">
        <v>8375</v>
      </c>
    </row>
    <row r="6326">
      <c r="A6326" s="8">
        <v>6206697.0</v>
      </c>
      <c r="B6326" s="8" t="s">
        <v>8376</v>
      </c>
    </row>
    <row r="6327">
      <c r="A6327" s="8">
        <v>6204317.0</v>
      </c>
      <c r="B6327" s="8" t="s">
        <v>8377</v>
      </c>
    </row>
    <row r="6328">
      <c r="A6328" s="8">
        <v>6193234.0</v>
      </c>
      <c r="B6328" s="8" t="s">
        <v>8378</v>
      </c>
    </row>
    <row r="6329">
      <c r="A6329" s="8">
        <v>6220410.0</v>
      </c>
      <c r="B6329" s="8" t="s">
        <v>8379</v>
      </c>
    </row>
    <row r="6330">
      <c r="A6330" s="8">
        <v>6004725.0</v>
      </c>
      <c r="B6330" s="8" t="s">
        <v>8380</v>
      </c>
    </row>
    <row r="6331">
      <c r="A6331" s="8">
        <v>6094074.0</v>
      </c>
      <c r="B6331" s="8" t="s">
        <v>8381</v>
      </c>
    </row>
    <row r="6332">
      <c r="A6332" s="8">
        <v>6206450.0</v>
      </c>
      <c r="B6332" s="8" t="s">
        <v>8382</v>
      </c>
    </row>
    <row r="6333">
      <c r="A6333" s="8">
        <v>6753817.0</v>
      </c>
      <c r="B6333" s="8" t="s">
        <v>8383</v>
      </c>
    </row>
    <row r="6334">
      <c r="A6334" s="8">
        <v>9176438.0</v>
      </c>
      <c r="B6334" s="8" t="s">
        <v>8384</v>
      </c>
    </row>
    <row r="6335">
      <c r="A6335" s="8">
        <v>6252176.0</v>
      </c>
      <c r="B6335" s="8" t="s">
        <v>8385</v>
      </c>
    </row>
    <row r="6336">
      <c r="A6336" s="8">
        <v>6234330.0</v>
      </c>
      <c r="B6336" s="8" t="s">
        <v>8386</v>
      </c>
    </row>
    <row r="6337">
      <c r="A6337" s="8">
        <v>1777611.0</v>
      </c>
      <c r="B6337" s="8" t="s">
        <v>8387</v>
      </c>
    </row>
    <row r="6338">
      <c r="A6338" s="8">
        <v>1856979.0</v>
      </c>
      <c r="B6338" s="8" t="s">
        <v>7639</v>
      </c>
    </row>
    <row r="6339">
      <c r="A6339" s="8">
        <v>1638025.0</v>
      </c>
      <c r="B6339" s="8" t="s">
        <v>8388</v>
      </c>
    </row>
    <row r="6340">
      <c r="A6340" s="8">
        <v>1660641.0</v>
      </c>
      <c r="B6340" s="8" t="s">
        <v>8389</v>
      </c>
    </row>
    <row r="6341">
      <c r="A6341" s="8">
        <v>1596357.0</v>
      </c>
      <c r="B6341" s="8" t="s">
        <v>8390</v>
      </c>
    </row>
    <row r="6342">
      <c r="A6342" s="8">
        <v>1856766.0</v>
      </c>
      <c r="B6342" s="8" t="s">
        <v>8391</v>
      </c>
    </row>
    <row r="6343">
      <c r="A6343" s="8">
        <v>1783891.0</v>
      </c>
      <c r="B6343" s="8" t="s">
        <v>6954</v>
      </c>
    </row>
    <row r="6344">
      <c r="A6344" s="8">
        <v>1898043.0</v>
      </c>
      <c r="B6344" s="8" t="s">
        <v>8392</v>
      </c>
    </row>
    <row r="6345">
      <c r="A6345" s="8">
        <v>1708112.0</v>
      </c>
      <c r="B6345" s="8" t="s">
        <v>8393</v>
      </c>
    </row>
    <row r="6346">
      <c r="A6346" s="8">
        <v>1439464.0</v>
      </c>
      <c r="B6346" s="8" t="s">
        <v>8394</v>
      </c>
    </row>
    <row r="6347">
      <c r="A6347" s="8">
        <v>1753657.0</v>
      </c>
      <c r="B6347" s="8" t="s">
        <v>8395</v>
      </c>
    </row>
    <row r="6348">
      <c r="A6348" s="8">
        <v>1762087.0</v>
      </c>
      <c r="B6348" s="8" t="s">
        <v>8396</v>
      </c>
    </row>
    <row r="6349">
      <c r="A6349" s="8">
        <v>1802160.0</v>
      </c>
      <c r="B6349" s="8" t="s">
        <v>8397</v>
      </c>
    </row>
    <row r="6350">
      <c r="A6350" s="8">
        <v>1885413.0</v>
      </c>
      <c r="B6350" s="8" t="s">
        <v>8398</v>
      </c>
    </row>
    <row r="6351">
      <c r="A6351" s="8">
        <v>1765744.0</v>
      </c>
      <c r="B6351" s="8" t="s">
        <v>8399</v>
      </c>
    </row>
    <row r="6352">
      <c r="A6352" s="8">
        <v>1778731.0</v>
      </c>
      <c r="B6352" s="8" t="s">
        <v>8400</v>
      </c>
    </row>
    <row r="6353">
      <c r="A6353" s="8">
        <v>1764551.0</v>
      </c>
      <c r="B6353" s="8" t="s">
        <v>8401</v>
      </c>
    </row>
    <row r="6354">
      <c r="A6354" s="8">
        <v>936898.0</v>
      </c>
      <c r="B6354" s="8" t="s">
        <v>8402</v>
      </c>
    </row>
    <row r="6355">
      <c r="A6355" s="8">
        <v>6424678.0</v>
      </c>
      <c r="B6355" s="8" t="s">
        <v>8403</v>
      </c>
    </row>
    <row r="6356">
      <c r="A6356" s="8">
        <v>1788442.0</v>
      </c>
      <c r="B6356" s="8" t="s">
        <v>8404</v>
      </c>
    </row>
    <row r="6357">
      <c r="A6357" s="8">
        <v>1899759.0</v>
      </c>
      <c r="B6357" s="8" t="s">
        <v>8405</v>
      </c>
    </row>
    <row r="6358">
      <c r="A6358" s="8">
        <v>1320149.0</v>
      </c>
      <c r="B6358" s="8" t="s">
        <v>8406</v>
      </c>
    </row>
    <row r="6359">
      <c r="A6359" s="8">
        <v>1440616.0</v>
      </c>
      <c r="B6359" s="8" t="s">
        <v>8407</v>
      </c>
    </row>
    <row r="6360">
      <c r="A6360" s="8">
        <v>6235301.0</v>
      </c>
      <c r="B6360" s="8" t="s">
        <v>8408</v>
      </c>
    </row>
    <row r="6361">
      <c r="A6361" s="8">
        <v>6184847.0</v>
      </c>
      <c r="B6361" s="8" t="s">
        <v>8409</v>
      </c>
    </row>
    <row r="6362">
      <c r="A6362" s="8">
        <v>6210571.0</v>
      </c>
      <c r="B6362" s="8" t="s">
        <v>8410</v>
      </c>
    </row>
    <row r="6363">
      <c r="A6363" s="8">
        <v>6196322.0</v>
      </c>
      <c r="B6363" s="8" t="s">
        <v>8411</v>
      </c>
    </row>
    <row r="6364">
      <c r="A6364" s="8">
        <v>6868193.0</v>
      </c>
      <c r="B6364" s="8" t="s">
        <v>8412</v>
      </c>
    </row>
    <row r="6365">
      <c r="A6365" s="8">
        <v>6184103.0</v>
      </c>
      <c r="B6365" s="8" t="s">
        <v>8413</v>
      </c>
    </row>
    <row r="6366">
      <c r="A6366" s="8">
        <v>6194362.0</v>
      </c>
      <c r="B6366" s="8" t="s">
        <v>8414</v>
      </c>
    </row>
    <row r="6367">
      <c r="A6367" s="8">
        <v>9016252.0</v>
      </c>
      <c r="B6367" s="8" t="s">
        <v>8415</v>
      </c>
    </row>
    <row r="6368">
      <c r="A6368" s="8">
        <v>6184189.0</v>
      </c>
      <c r="B6368" s="8" t="s">
        <v>8416</v>
      </c>
    </row>
    <row r="6369">
      <c r="A6369" s="8">
        <v>6138896.0</v>
      </c>
      <c r="B6369" s="8" t="s">
        <v>8417</v>
      </c>
    </row>
    <row r="6370">
      <c r="A6370" s="8">
        <v>9001867.0</v>
      </c>
      <c r="B6370" s="8" t="s">
        <v>8418</v>
      </c>
    </row>
    <row r="6371">
      <c r="A6371" s="8">
        <v>6794696.0</v>
      </c>
      <c r="B6371" s="8" t="s">
        <v>8419</v>
      </c>
    </row>
    <row r="6372">
      <c r="A6372" s="8">
        <v>6151361.0</v>
      </c>
      <c r="B6372" s="8" t="s">
        <v>8420</v>
      </c>
    </row>
    <row r="6373">
      <c r="A6373" s="8">
        <v>6139540.0</v>
      </c>
      <c r="B6373" s="8" t="s">
        <v>8421</v>
      </c>
    </row>
    <row r="6374">
      <c r="A6374" s="8">
        <v>6002404.0</v>
      </c>
      <c r="B6374" s="8" t="s">
        <v>8422</v>
      </c>
    </row>
    <row r="6375">
      <c r="A6375" s="8">
        <v>6328091.0</v>
      </c>
      <c r="B6375" s="8" t="s">
        <v>8423</v>
      </c>
    </row>
    <row r="6376">
      <c r="A6376" s="8">
        <v>6029973.0</v>
      </c>
      <c r="B6376" s="8" t="s">
        <v>8424</v>
      </c>
    </row>
    <row r="6377">
      <c r="A6377" s="8">
        <v>6539297.0</v>
      </c>
      <c r="B6377" s="8" t="s">
        <v>8425</v>
      </c>
    </row>
    <row r="6378">
      <c r="A6378" s="8">
        <v>6961673.0</v>
      </c>
      <c r="B6378" s="8" t="s">
        <v>8426</v>
      </c>
    </row>
    <row r="6379">
      <c r="A6379" s="8">
        <v>6397701.0</v>
      </c>
      <c r="B6379" s="8" t="s">
        <v>8427</v>
      </c>
    </row>
    <row r="6380">
      <c r="A6380" s="8">
        <v>6146791.0</v>
      </c>
      <c r="B6380" s="8" t="s">
        <v>8428</v>
      </c>
    </row>
    <row r="6381">
      <c r="A6381" s="8">
        <v>6082751.0</v>
      </c>
      <c r="B6381" s="8" t="s">
        <v>8429</v>
      </c>
    </row>
    <row r="6382">
      <c r="A6382" s="8">
        <v>6303820.0</v>
      </c>
      <c r="B6382" s="8" t="s">
        <v>8430</v>
      </c>
    </row>
    <row r="6383">
      <c r="A6383" s="8">
        <v>932761.0</v>
      </c>
      <c r="B6383" s="8" t="s">
        <v>8431</v>
      </c>
    </row>
    <row r="6384">
      <c r="A6384" s="8">
        <v>6277501.0</v>
      </c>
      <c r="B6384" s="8" t="s">
        <v>8432</v>
      </c>
    </row>
    <row r="6385">
      <c r="A6385" s="8">
        <v>6281931.0</v>
      </c>
      <c r="B6385" s="8" t="s">
        <v>8433</v>
      </c>
    </row>
    <row r="6386">
      <c r="A6386" s="8">
        <v>6201288.0</v>
      </c>
      <c r="B6386" s="8" t="s">
        <v>8434</v>
      </c>
    </row>
    <row r="6387">
      <c r="A6387" s="8">
        <v>9297774.0</v>
      </c>
      <c r="B6387" s="8" t="s">
        <v>8435</v>
      </c>
    </row>
    <row r="6388">
      <c r="A6388" s="8">
        <v>6280811.0</v>
      </c>
      <c r="B6388" s="8" t="s">
        <v>8436</v>
      </c>
    </row>
    <row r="6389">
      <c r="A6389" s="8">
        <v>6211488.0</v>
      </c>
      <c r="B6389" s="8" t="s">
        <v>8437</v>
      </c>
    </row>
    <row r="6390">
      <c r="A6390" s="8">
        <v>6227635.0</v>
      </c>
      <c r="B6390" s="8" t="s">
        <v>8438</v>
      </c>
    </row>
    <row r="6391">
      <c r="A6391" s="8">
        <v>6281770.0</v>
      </c>
      <c r="B6391" s="8" t="s">
        <v>8439</v>
      </c>
    </row>
    <row r="6392">
      <c r="A6392" s="8">
        <v>6138730.0</v>
      </c>
      <c r="B6392" s="8" t="s">
        <v>8440</v>
      </c>
    </row>
    <row r="6393">
      <c r="A6393" s="8">
        <v>6086519.0</v>
      </c>
      <c r="B6393" s="8" t="s">
        <v>8441</v>
      </c>
    </row>
    <row r="6394">
      <c r="A6394" s="8">
        <v>9156666.0</v>
      </c>
      <c r="B6394" s="8" t="s">
        <v>8442</v>
      </c>
    </row>
    <row r="6395">
      <c r="A6395" s="8">
        <v>9308768.0</v>
      </c>
      <c r="B6395" s="8" t="s">
        <v>8443</v>
      </c>
    </row>
    <row r="6396">
      <c r="A6396" s="8">
        <v>6184979.0</v>
      </c>
      <c r="B6396" s="8" t="s">
        <v>8444</v>
      </c>
    </row>
    <row r="6397">
      <c r="A6397" s="8">
        <v>9300473.0</v>
      </c>
      <c r="B6397" s="8" t="s">
        <v>8445</v>
      </c>
    </row>
    <row r="6398">
      <c r="A6398" s="8">
        <v>9303561.0</v>
      </c>
      <c r="B6398" s="8" t="s">
        <v>8446</v>
      </c>
    </row>
    <row r="6399">
      <c r="A6399" s="8">
        <v>9301674.0</v>
      </c>
      <c r="B6399" s="8" t="s">
        <v>8447</v>
      </c>
    </row>
    <row r="6400">
      <c r="A6400" s="8">
        <v>6082432.0</v>
      </c>
      <c r="B6400" s="8" t="s">
        <v>8448</v>
      </c>
    </row>
    <row r="6401">
      <c r="A6401" s="8">
        <v>6227210.0</v>
      </c>
      <c r="B6401" s="8" t="s">
        <v>8449</v>
      </c>
    </row>
    <row r="6402">
      <c r="A6402" s="8">
        <v>9305602.0</v>
      </c>
      <c r="B6402" s="8" t="s">
        <v>8450</v>
      </c>
    </row>
    <row r="6403">
      <c r="A6403" s="8">
        <v>9301682.0</v>
      </c>
      <c r="B6403" s="8" t="s">
        <v>8451</v>
      </c>
    </row>
    <row r="6404">
      <c r="A6404" s="8">
        <v>6195903.0</v>
      </c>
      <c r="B6404" s="8" t="s">
        <v>8452</v>
      </c>
    </row>
    <row r="6405">
      <c r="A6405" s="8">
        <v>9305653.0</v>
      </c>
      <c r="B6405" s="8" t="s">
        <v>8453</v>
      </c>
    </row>
    <row r="6406">
      <c r="A6406" s="8">
        <v>6280889.0</v>
      </c>
      <c r="B6406" s="8" t="s">
        <v>8454</v>
      </c>
    </row>
    <row r="6407">
      <c r="A6407" s="8">
        <v>9296492.0</v>
      </c>
      <c r="B6407" s="8" t="s">
        <v>8455</v>
      </c>
    </row>
    <row r="6408">
      <c r="A6408" s="8">
        <v>6248527.0</v>
      </c>
      <c r="B6408" s="8" t="s">
        <v>8456</v>
      </c>
    </row>
    <row r="6409">
      <c r="A6409" s="8">
        <v>6231951.0</v>
      </c>
      <c r="B6409" s="8" t="s">
        <v>8457</v>
      </c>
    </row>
    <row r="6410">
      <c r="A6410" s="8">
        <v>6234038.0</v>
      </c>
      <c r="B6410" s="8" t="s">
        <v>8458</v>
      </c>
    </row>
    <row r="6411">
      <c r="A6411" s="8">
        <v>9296271.0</v>
      </c>
      <c r="B6411" s="8" t="s">
        <v>8459</v>
      </c>
    </row>
    <row r="6412">
      <c r="A6412" s="8">
        <v>9292489.0</v>
      </c>
      <c r="B6412" s="8" t="s">
        <v>8460</v>
      </c>
    </row>
    <row r="6413">
      <c r="A6413" s="8">
        <v>6271715.0</v>
      </c>
      <c r="B6413" s="8" t="s">
        <v>8461</v>
      </c>
    </row>
    <row r="6414">
      <c r="A6414" s="8">
        <v>6266070.0</v>
      </c>
      <c r="B6414" s="8" t="s">
        <v>8462</v>
      </c>
    </row>
    <row r="6415">
      <c r="A6415" s="8">
        <v>6248918.0</v>
      </c>
      <c r="B6415" s="8" t="s">
        <v>8463</v>
      </c>
    </row>
    <row r="6416">
      <c r="A6416" s="8">
        <v>9297243.0</v>
      </c>
      <c r="B6416" s="8" t="s">
        <v>8464</v>
      </c>
    </row>
    <row r="6417">
      <c r="A6417" s="8">
        <v>6182577.0</v>
      </c>
      <c r="B6417" s="8" t="s">
        <v>8465</v>
      </c>
    </row>
    <row r="6418">
      <c r="A6418" s="8">
        <v>6206964.0</v>
      </c>
      <c r="B6418" s="8" t="s">
        <v>8466</v>
      </c>
    </row>
    <row r="6419">
      <c r="A6419" s="8">
        <v>9294015.0</v>
      </c>
      <c r="B6419" s="8" t="s">
        <v>8467</v>
      </c>
    </row>
    <row r="6420">
      <c r="A6420" s="8">
        <v>9293345.0</v>
      </c>
      <c r="B6420" s="8" t="s">
        <v>8468</v>
      </c>
    </row>
    <row r="6421">
      <c r="A6421" s="8">
        <v>1197100.0</v>
      </c>
      <c r="B6421" s="8" t="s">
        <v>8469</v>
      </c>
    </row>
    <row r="6422">
      <c r="A6422" s="8">
        <v>6281788.0</v>
      </c>
      <c r="B6422" s="8" t="s">
        <v>8470</v>
      </c>
    </row>
    <row r="6423">
      <c r="A6423" s="8">
        <v>9296174.0</v>
      </c>
      <c r="B6423" s="8" t="s">
        <v>8471</v>
      </c>
    </row>
    <row r="6424">
      <c r="A6424" s="8">
        <v>9302042.0</v>
      </c>
      <c r="B6424" s="8" t="s">
        <v>8472</v>
      </c>
    </row>
    <row r="6425">
      <c r="A6425" s="8">
        <v>6209238.0</v>
      </c>
      <c r="B6425" s="8" t="s">
        <v>8473</v>
      </c>
    </row>
    <row r="6426">
      <c r="A6426" s="8">
        <v>6182763.0</v>
      </c>
      <c r="B6426" s="8" t="s">
        <v>8474</v>
      </c>
    </row>
    <row r="6427">
      <c r="A6427" s="8">
        <v>9300511.0</v>
      </c>
      <c r="B6427" s="8" t="s">
        <v>8475</v>
      </c>
    </row>
    <row r="6428">
      <c r="A6428" s="8">
        <v>9308709.0</v>
      </c>
      <c r="B6428" s="8" t="s">
        <v>8476</v>
      </c>
    </row>
    <row r="6429">
      <c r="A6429" s="8">
        <v>6277225.0</v>
      </c>
      <c r="B6429" s="8" t="s">
        <v>8477</v>
      </c>
    </row>
    <row r="6430">
      <c r="A6430" s="8">
        <v>9297251.0</v>
      </c>
      <c r="B6430" s="8" t="s">
        <v>8478</v>
      </c>
    </row>
    <row r="6431">
      <c r="A6431" s="8">
        <v>9299734.0</v>
      </c>
      <c r="B6431" s="8" t="s">
        <v>8479</v>
      </c>
    </row>
    <row r="6432">
      <c r="A6432" s="8">
        <v>6260420.0</v>
      </c>
      <c r="B6432" s="8" t="s">
        <v>8480</v>
      </c>
    </row>
    <row r="6433">
      <c r="A6433" s="8">
        <v>9295216.0</v>
      </c>
      <c r="B6433" s="8" t="s">
        <v>8481</v>
      </c>
    </row>
    <row r="6434">
      <c r="A6434" s="8">
        <v>9309381.0</v>
      </c>
      <c r="B6434" s="8" t="s">
        <v>8482</v>
      </c>
    </row>
    <row r="6435">
      <c r="A6435" s="8">
        <v>9298665.0</v>
      </c>
      <c r="B6435" s="8" t="s">
        <v>8483</v>
      </c>
    </row>
    <row r="6436">
      <c r="A6436" s="8">
        <v>6283420.0</v>
      </c>
      <c r="B6436" s="8" t="s">
        <v>8484</v>
      </c>
    </row>
    <row r="6437">
      <c r="A6437" s="8">
        <v>6178308.0</v>
      </c>
      <c r="B6437" s="8" t="s">
        <v>8485</v>
      </c>
    </row>
    <row r="6438">
      <c r="A6438" s="8">
        <v>6247245.0</v>
      </c>
      <c r="B6438" s="8" t="s">
        <v>8486</v>
      </c>
    </row>
    <row r="6439">
      <c r="A6439" s="8">
        <v>9293060.0</v>
      </c>
      <c r="B6439" s="8" t="s">
        <v>8487</v>
      </c>
    </row>
    <row r="6440">
      <c r="A6440" s="8">
        <v>6274668.0</v>
      </c>
      <c r="B6440" s="8" t="s">
        <v>8488</v>
      </c>
    </row>
    <row r="6441">
      <c r="A6441" s="8">
        <v>6234011.0</v>
      </c>
      <c r="B6441" s="8" t="s">
        <v>8489</v>
      </c>
    </row>
    <row r="6442">
      <c r="A6442" s="8">
        <v>6283195.0</v>
      </c>
      <c r="B6442" s="8" t="s">
        <v>8490</v>
      </c>
    </row>
    <row r="6443">
      <c r="A6443" s="8">
        <v>6276601.0</v>
      </c>
      <c r="B6443" s="8" t="s">
        <v>8491</v>
      </c>
    </row>
    <row r="6444">
      <c r="A6444" s="8">
        <v>6263453.0</v>
      </c>
      <c r="B6444" s="8" t="s">
        <v>8492</v>
      </c>
    </row>
    <row r="6445">
      <c r="A6445" s="8">
        <v>6211291.0</v>
      </c>
      <c r="B6445" s="8" t="s">
        <v>8493</v>
      </c>
    </row>
    <row r="6446">
      <c r="A6446" s="8">
        <v>9297316.0</v>
      </c>
      <c r="B6446" s="8" t="s">
        <v>8494</v>
      </c>
    </row>
    <row r="6447">
      <c r="A6447" s="8">
        <v>9304045.0</v>
      </c>
      <c r="B6447" s="8" t="s">
        <v>8495</v>
      </c>
    </row>
    <row r="6448">
      <c r="A6448" s="8">
        <v>6277853.0</v>
      </c>
      <c r="B6448" s="8" t="s">
        <v>8496</v>
      </c>
    </row>
    <row r="6449">
      <c r="A6449" s="8">
        <v>6232906.0</v>
      </c>
      <c r="B6449" s="8" t="s">
        <v>8497</v>
      </c>
    </row>
    <row r="6450">
      <c r="A6450" s="8">
        <v>9306242.0</v>
      </c>
      <c r="B6450" s="8" t="s">
        <v>8498</v>
      </c>
    </row>
    <row r="6451">
      <c r="A6451" s="8">
        <v>6275028.0</v>
      </c>
      <c r="B6451" s="8" t="s">
        <v>8499</v>
      </c>
    </row>
    <row r="6452">
      <c r="A6452" s="8">
        <v>9304037.0</v>
      </c>
      <c r="B6452" s="8" t="s">
        <v>8500</v>
      </c>
    </row>
    <row r="6453">
      <c r="A6453" s="8">
        <v>6273688.0</v>
      </c>
      <c r="B6453" s="8" t="s">
        <v>8501</v>
      </c>
    </row>
    <row r="6454">
      <c r="A6454" s="8">
        <v>9301607.0</v>
      </c>
      <c r="B6454" s="8" t="s">
        <v>8502</v>
      </c>
    </row>
    <row r="6455">
      <c r="A6455" s="8">
        <v>6248349.0</v>
      </c>
      <c r="B6455" s="8" t="s">
        <v>8503</v>
      </c>
    </row>
    <row r="6456">
      <c r="A6456" s="8">
        <v>9306234.0</v>
      </c>
      <c r="B6456" s="8" t="s">
        <v>8504</v>
      </c>
    </row>
    <row r="6457">
      <c r="A6457" s="8">
        <v>9301089.0</v>
      </c>
      <c r="B6457" s="8" t="s">
        <v>8505</v>
      </c>
    </row>
    <row r="6458">
      <c r="A6458" s="8">
        <v>6203141.0</v>
      </c>
      <c r="B6458" s="8" t="s">
        <v>8506</v>
      </c>
    </row>
    <row r="6459">
      <c r="A6459" s="8">
        <v>6395554.0</v>
      </c>
      <c r="B6459" s="8" t="s">
        <v>8507</v>
      </c>
    </row>
    <row r="6460">
      <c r="A6460" s="8">
        <v>9172874.0</v>
      </c>
      <c r="B6460" s="8" t="s">
        <v>8508</v>
      </c>
    </row>
    <row r="6461">
      <c r="A6461" s="8">
        <v>9304002.0</v>
      </c>
      <c r="B6461" s="8" t="s">
        <v>8509</v>
      </c>
    </row>
    <row r="6462">
      <c r="A6462" s="8">
        <v>6275419.0</v>
      </c>
      <c r="B6462" s="8" t="s">
        <v>8510</v>
      </c>
    </row>
    <row r="6463">
      <c r="A6463" s="8">
        <v>9305891.0</v>
      </c>
      <c r="B6463" s="8" t="s">
        <v>8511</v>
      </c>
    </row>
    <row r="6464">
      <c r="A6464" s="8">
        <v>6206336.0</v>
      </c>
      <c r="B6464" s="8" t="s">
        <v>8512</v>
      </c>
    </row>
    <row r="6465">
      <c r="A6465" s="8">
        <v>6265651.0</v>
      </c>
      <c r="B6465" s="8" t="s">
        <v>8513</v>
      </c>
    </row>
    <row r="6466">
      <c r="A6466" s="8">
        <v>9294317.0</v>
      </c>
      <c r="B6466" s="8" t="s">
        <v>8514</v>
      </c>
    </row>
    <row r="6467">
      <c r="A6467" s="8">
        <v>9304029.0</v>
      </c>
      <c r="B6467" s="8" t="s">
        <v>8515</v>
      </c>
    </row>
    <row r="6468">
      <c r="A6468" s="8">
        <v>9301518.0</v>
      </c>
      <c r="B6468" s="8" t="s">
        <v>8516</v>
      </c>
    </row>
    <row r="6469">
      <c r="A6469" s="8">
        <v>9300309.0</v>
      </c>
      <c r="B6469" s="8" t="s">
        <v>8517</v>
      </c>
    </row>
    <row r="6470">
      <c r="A6470" s="8">
        <v>6260969.0</v>
      </c>
      <c r="B6470" s="8" t="s">
        <v>8518</v>
      </c>
    </row>
    <row r="6471">
      <c r="A6471" s="8">
        <v>6732739.0</v>
      </c>
      <c r="B6471" s="8" t="s">
        <v>8519</v>
      </c>
    </row>
    <row r="6472">
      <c r="A6472" s="8">
        <v>6275184.0</v>
      </c>
      <c r="B6472" s="8" t="s">
        <v>8520</v>
      </c>
    </row>
    <row r="6473">
      <c r="A6473" s="8">
        <v>6214606.0</v>
      </c>
      <c r="B6473" s="8" t="s">
        <v>8521</v>
      </c>
    </row>
    <row r="6474">
      <c r="A6474" s="8">
        <v>6277276.0</v>
      </c>
      <c r="B6474" s="8" t="s">
        <v>8522</v>
      </c>
    </row>
    <row r="6475">
      <c r="A6475" s="8">
        <v>9305581.0</v>
      </c>
      <c r="B6475" s="8" t="s">
        <v>8523</v>
      </c>
    </row>
    <row r="6476">
      <c r="A6476" s="8">
        <v>9309497.0</v>
      </c>
      <c r="B6476" s="8" t="s">
        <v>8524</v>
      </c>
    </row>
    <row r="6477">
      <c r="A6477" s="8">
        <v>9302026.0</v>
      </c>
      <c r="B6477" s="8" t="s">
        <v>8525</v>
      </c>
    </row>
    <row r="6478">
      <c r="A6478" s="8">
        <v>6265936.0</v>
      </c>
      <c r="B6478" s="8" t="s">
        <v>8526</v>
      </c>
    </row>
    <row r="6479">
      <c r="A6479" s="8">
        <v>6282571.0</v>
      </c>
      <c r="B6479" s="8" t="s">
        <v>8527</v>
      </c>
    </row>
    <row r="6480">
      <c r="A6480" s="8">
        <v>9304011.0</v>
      </c>
      <c r="B6480" s="8" t="s">
        <v>8528</v>
      </c>
    </row>
    <row r="6481">
      <c r="A6481" s="8">
        <v>9292497.0</v>
      </c>
      <c r="B6481" s="8" t="s">
        <v>8529</v>
      </c>
    </row>
    <row r="6482">
      <c r="A6482" s="8">
        <v>9296298.0</v>
      </c>
      <c r="B6482" s="8" t="s">
        <v>8530</v>
      </c>
    </row>
    <row r="6483">
      <c r="A6483" s="8">
        <v>6260381.0</v>
      </c>
      <c r="B6483" s="8" t="s">
        <v>8531</v>
      </c>
    </row>
    <row r="6484">
      <c r="A6484" s="8">
        <v>6201458.0</v>
      </c>
      <c r="B6484" s="8" t="s">
        <v>8532</v>
      </c>
    </row>
    <row r="6485">
      <c r="A6485" s="8">
        <v>6275567.0</v>
      </c>
      <c r="B6485" s="8" t="s">
        <v>8533</v>
      </c>
    </row>
    <row r="6486">
      <c r="A6486" s="8">
        <v>6261621.0</v>
      </c>
      <c r="B6486" s="8" t="s">
        <v>8534</v>
      </c>
    </row>
    <row r="6487">
      <c r="A6487" s="8">
        <v>6207120.0</v>
      </c>
      <c r="B6487" s="8" t="s">
        <v>8535</v>
      </c>
    </row>
    <row r="6488">
      <c r="A6488" s="8">
        <v>6196071.0</v>
      </c>
      <c r="B6488" s="8" t="s">
        <v>8536</v>
      </c>
    </row>
    <row r="6489">
      <c r="A6489" s="8">
        <v>6223401.0</v>
      </c>
      <c r="B6489" s="8" t="s">
        <v>8537</v>
      </c>
    </row>
    <row r="6490">
      <c r="A6490" s="8">
        <v>9295623.0</v>
      </c>
      <c r="B6490" s="8" t="s">
        <v>8538</v>
      </c>
    </row>
    <row r="6491">
      <c r="A6491" s="8">
        <v>6275893.0</v>
      </c>
      <c r="B6491" s="8" t="s">
        <v>8539</v>
      </c>
    </row>
    <row r="6492">
      <c r="A6492" s="8">
        <v>6698352.0</v>
      </c>
      <c r="B6492" s="8" t="s">
        <v>8540</v>
      </c>
    </row>
    <row r="6493">
      <c r="A6493" s="8">
        <v>6279937.0</v>
      </c>
      <c r="B6493" s="8" t="s">
        <v>8541</v>
      </c>
    </row>
    <row r="6494">
      <c r="A6494" s="8">
        <v>6183280.0</v>
      </c>
      <c r="B6494" s="8" t="s">
        <v>8542</v>
      </c>
    </row>
    <row r="6495">
      <c r="A6495" s="8">
        <v>6270123.0</v>
      </c>
      <c r="B6495" s="8" t="s">
        <v>8543</v>
      </c>
    </row>
    <row r="6496">
      <c r="A6496" s="8">
        <v>6443338.0</v>
      </c>
      <c r="B6496" s="8" t="s">
        <v>8544</v>
      </c>
    </row>
    <row r="6497">
      <c r="A6497" s="8">
        <v>9307923.0</v>
      </c>
      <c r="B6497" s="8" t="s">
        <v>8545</v>
      </c>
    </row>
    <row r="6498">
      <c r="A6498" s="8">
        <v>6275389.0</v>
      </c>
      <c r="B6498" s="8" t="s">
        <v>8546</v>
      </c>
    </row>
    <row r="6499">
      <c r="A6499" s="8">
        <v>6280471.0</v>
      </c>
      <c r="B6499" s="8" t="s">
        <v>8547</v>
      </c>
    </row>
    <row r="6500">
      <c r="A6500" s="8">
        <v>6226981.0</v>
      </c>
      <c r="B6500" s="8" t="s">
        <v>8548</v>
      </c>
    </row>
    <row r="6501">
      <c r="A6501" s="8">
        <v>6359507.0</v>
      </c>
      <c r="B6501" s="8" t="s">
        <v>8549</v>
      </c>
    </row>
    <row r="6502">
      <c r="A6502" s="8">
        <v>9296964.0</v>
      </c>
      <c r="B6502" s="8" t="s">
        <v>8550</v>
      </c>
    </row>
    <row r="6503">
      <c r="A6503" s="8">
        <v>6275877.0</v>
      </c>
      <c r="B6503" s="8" t="s">
        <v>8551</v>
      </c>
    </row>
    <row r="6504">
      <c r="A6504" s="8">
        <v>9293906.0</v>
      </c>
      <c r="B6504" s="8" t="s">
        <v>8552</v>
      </c>
    </row>
    <row r="6505">
      <c r="A6505" s="8">
        <v>9307940.0</v>
      </c>
      <c r="B6505" s="8" t="s">
        <v>8553</v>
      </c>
    </row>
    <row r="6506">
      <c r="A6506" s="8">
        <v>6274609.0</v>
      </c>
      <c r="B6506" s="8" t="s">
        <v>8554</v>
      </c>
    </row>
    <row r="6507">
      <c r="A6507" s="8">
        <v>9292446.0</v>
      </c>
      <c r="B6507" s="8" t="s">
        <v>8555</v>
      </c>
    </row>
    <row r="6508">
      <c r="A6508" s="8">
        <v>6222978.0</v>
      </c>
      <c r="B6508" s="8" t="s">
        <v>8556</v>
      </c>
    </row>
    <row r="6509">
      <c r="A6509" s="8">
        <v>6223451.0</v>
      </c>
      <c r="B6509" s="8" t="s">
        <v>8557</v>
      </c>
    </row>
    <row r="6510">
      <c r="A6510" s="8">
        <v>6202268.0</v>
      </c>
      <c r="B6510" s="8" t="s">
        <v>8558</v>
      </c>
    </row>
    <row r="6511">
      <c r="A6511" s="8">
        <v>6215211.0</v>
      </c>
      <c r="B6511" s="8" t="s">
        <v>8559</v>
      </c>
    </row>
    <row r="6512">
      <c r="A6512" s="8">
        <v>6275371.0</v>
      </c>
      <c r="B6512" s="8" t="s">
        <v>8560</v>
      </c>
    </row>
    <row r="6513">
      <c r="A6513" s="8">
        <v>9304096.0</v>
      </c>
      <c r="B6513" s="8" t="s">
        <v>8561</v>
      </c>
    </row>
    <row r="6514">
      <c r="A6514" s="8">
        <v>6241239.0</v>
      </c>
      <c r="B6514" s="8" t="s">
        <v>8562</v>
      </c>
    </row>
    <row r="6515">
      <c r="A6515" s="8">
        <v>6254837.0</v>
      </c>
      <c r="B6515" s="8" t="s">
        <v>8563</v>
      </c>
    </row>
    <row r="6516">
      <c r="A6516" s="8">
        <v>9306005.0</v>
      </c>
      <c r="B6516" s="8" t="s">
        <v>8564</v>
      </c>
    </row>
    <row r="6517">
      <c r="A6517" s="8">
        <v>9301097.0</v>
      </c>
      <c r="B6517" s="8" t="s">
        <v>8565</v>
      </c>
    </row>
    <row r="6518">
      <c r="A6518" s="8">
        <v>9307931.0</v>
      </c>
      <c r="B6518" s="8" t="s">
        <v>8566</v>
      </c>
    </row>
    <row r="6519">
      <c r="A6519" s="8">
        <v>6267670.0</v>
      </c>
      <c r="B6519" s="8" t="s">
        <v>8567</v>
      </c>
    </row>
    <row r="6520">
      <c r="A6520" s="8">
        <v>6275761.0</v>
      </c>
      <c r="B6520" s="8" t="s">
        <v>8568</v>
      </c>
    </row>
    <row r="6521">
      <c r="A6521" s="8">
        <v>9293027.0</v>
      </c>
      <c r="B6521" s="8" t="s">
        <v>8569</v>
      </c>
    </row>
    <row r="6522">
      <c r="A6522" s="8">
        <v>6281681.0</v>
      </c>
      <c r="B6522" s="8" t="s">
        <v>8570</v>
      </c>
    </row>
    <row r="6523">
      <c r="A6523" s="8">
        <v>6255060.0</v>
      </c>
      <c r="B6523" s="8" t="s">
        <v>8571</v>
      </c>
    </row>
    <row r="6524">
      <c r="A6524" s="8">
        <v>6252427.0</v>
      </c>
      <c r="B6524" s="8" t="s">
        <v>8572</v>
      </c>
    </row>
    <row r="6525">
      <c r="A6525" s="8">
        <v>6212743.0</v>
      </c>
      <c r="B6525" s="8" t="s">
        <v>8573</v>
      </c>
    </row>
    <row r="6526">
      <c r="A6526" s="8">
        <v>6278981.0</v>
      </c>
      <c r="B6526" s="8" t="s">
        <v>8574</v>
      </c>
    </row>
    <row r="6527">
      <c r="A6527" s="8">
        <v>6277144.0</v>
      </c>
      <c r="B6527" s="8" t="s">
        <v>8575</v>
      </c>
    </row>
    <row r="6528">
      <c r="A6528" s="8">
        <v>6276008.0</v>
      </c>
      <c r="B6528" s="8" t="s">
        <v>8576</v>
      </c>
    </row>
    <row r="6529">
      <c r="A6529" s="8">
        <v>9294180.0</v>
      </c>
      <c r="B6529" s="8" t="s">
        <v>8577</v>
      </c>
    </row>
    <row r="6530">
      <c r="A6530" s="8">
        <v>9308997.0</v>
      </c>
      <c r="B6530" s="8" t="s">
        <v>8578</v>
      </c>
    </row>
    <row r="6531">
      <c r="A6531" s="8">
        <v>6189628.0</v>
      </c>
      <c r="B6531" s="8" t="s">
        <v>8579</v>
      </c>
    </row>
    <row r="6532">
      <c r="A6532" s="8">
        <v>6271014.0</v>
      </c>
      <c r="B6532" s="8" t="s">
        <v>8580</v>
      </c>
    </row>
    <row r="6533">
      <c r="A6533" s="8">
        <v>6276041.0</v>
      </c>
      <c r="B6533" s="8" t="s">
        <v>8581</v>
      </c>
    </row>
    <row r="6534">
      <c r="A6534" s="8">
        <v>9295488.0</v>
      </c>
      <c r="B6534" s="8" t="s">
        <v>8582</v>
      </c>
    </row>
    <row r="6535">
      <c r="A6535" s="8">
        <v>9293957.0</v>
      </c>
      <c r="B6535" s="8" t="s">
        <v>8583</v>
      </c>
    </row>
    <row r="6536">
      <c r="A6536" s="8">
        <v>6219951.0</v>
      </c>
      <c r="B6536" s="8" t="s">
        <v>8584</v>
      </c>
    </row>
    <row r="6537">
      <c r="A6537" s="8">
        <v>9306854.0</v>
      </c>
      <c r="B6537" s="8" t="s">
        <v>8585</v>
      </c>
    </row>
    <row r="6538">
      <c r="A6538" s="8">
        <v>6275494.0</v>
      </c>
      <c r="B6538" s="8" t="s">
        <v>8586</v>
      </c>
    </row>
    <row r="6539">
      <c r="A6539" s="8">
        <v>6279147.0</v>
      </c>
      <c r="B6539" s="8" t="s">
        <v>8587</v>
      </c>
    </row>
    <row r="6540">
      <c r="A6540" s="8">
        <v>1757903.0</v>
      </c>
      <c r="B6540" s="8" t="s">
        <v>8588</v>
      </c>
    </row>
    <row r="6541">
      <c r="A6541" s="8">
        <v>6275869.0</v>
      </c>
      <c r="B6541" s="8" t="s">
        <v>8589</v>
      </c>
    </row>
    <row r="6542">
      <c r="A6542" s="8">
        <v>9295356.0</v>
      </c>
      <c r="B6542" s="8" t="s">
        <v>8590</v>
      </c>
    </row>
    <row r="6543">
      <c r="A6543" s="8">
        <v>6283713.0</v>
      </c>
      <c r="B6543" s="8" t="s">
        <v>8591</v>
      </c>
    </row>
    <row r="6544">
      <c r="A6544" s="8">
        <v>9309357.0</v>
      </c>
      <c r="B6544" s="8" t="s">
        <v>8592</v>
      </c>
    </row>
    <row r="6545">
      <c r="A6545" s="8">
        <v>6279091.0</v>
      </c>
      <c r="B6545" s="8" t="s">
        <v>8593</v>
      </c>
    </row>
    <row r="6546">
      <c r="A6546" s="8">
        <v>9301861.0</v>
      </c>
      <c r="B6546" s="8" t="s">
        <v>8594</v>
      </c>
    </row>
    <row r="6547">
      <c r="A6547" s="8">
        <v>6009123.0</v>
      </c>
      <c r="B6547" s="8" t="s">
        <v>8595</v>
      </c>
    </row>
    <row r="6548">
      <c r="A6548" s="8">
        <v>6203515.0</v>
      </c>
      <c r="B6548" s="8" t="s">
        <v>8596</v>
      </c>
    </row>
    <row r="6549">
      <c r="A6549" s="8">
        <v>6280714.0</v>
      </c>
      <c r="B6549" s="8" t="s">
        <v>8597</v>
      </c>
    </row>
    <row r="6550">
      <c r="A6550" s="8">
        <v>9292675.0</v>
      </c>
      <c r="B6550" s="8" t="s">
        <v>8598</v>
      </c>
    </row>
    <row r="6551">
      <c r="A6551" s="8">
        <v>6587020.0</v>
      </c>
      <c r="B6551" s="8" t="s">
        <v>8599</v>
      </c>
    </row>
    <row r="6552">
      <c r="A6552" s="8">
        <v>6283055.0</v>
      </c>
      <c r="B6552" s="8" t="s">
        <v>8600</v>
      </c>
    </row>
    <row r="6553">
      <c r="A6553" s="8">
        <v>9294759.0</v>
      </c>
      <c r="B6553" s="8" t="s">
        <v>8601</v>
      </c>
    </row>
    <row r="6554">
      <c r="A6554" s="8">
        <v>6276148.0</v>
      </c>
      <c r="B6554" s="8" t="s">
        <v>8602</v>
      </c>
    </row>
    <row r="6555">
      <c r="A6555" s="8">
        <v>6274412.0</v>
      </c>
      <c r="B6555" s="8" t="s">
        <v>8603</v>
      </c>
    </row>
    <row r="6556">
      <c r="A6556" s="8">
        <v>9295348.0</v>
      </c>
      <c r="B6556" s="8" t="s">
        <v>8604</v>
      </c>
    </row>
    <row r="6557">
      <c r="A6557" s="8">
        <v>6206701.0</v>
      </c>
      <c r="B6557" s="8" t="s">
        <v>8605</v>
      </c>
    </row>
    <row r="6558">
      <c r="A6558" s="8">
        <v>6233554.0</v>
      </c>
      <c r="B6558" s="8" t="s">
        <v>8606</v>
      </c>
    </row>
    <row r="6559">
      <c r="A6559" s="8">
        <v>9073736.0</v>
      </c>
      <c r="B6559" s="8" t="s">
        <v>8607</v>
      </c>
    </row>
    <row r="6560">
      <c r="A6560" s="8">
        <v>6281982.0</v>
      </c>
      <c r="B6560" s="8" t="s">
        <v>8608</v>
      </c>
    </row>
    <row r="6561">
      <c r="A6561" s="8">
        <v>9292462.0</v>
      </c>
      <c r="B6561" s="8" t="s">
        <v>8609</v>
      </c>
    </row>
    <row r="6562">
      <c r="A6562" s="8">
        <v>9306731.0</v>
      </c>
      <c r="B6562" s="8" t="s">
        <v>8610</v>
      </c>
    </row>
    <row r="6563">
      <c r="A6563" s="8">
        <v>6245137.0</v>
      </c>
      <c r="B6563" s="8" t="s">
        <v>8611</v>
      </c>
    </row>
    <row r="6564">
      <c r="A6564" s="8">
        <v>6408842.0</v>
      </c>
      <c r="B6564" s="8" t="s">
        <v>8612</v>
      </c>
    </row>
    <row r="6565">
      <c r="A6565" s="8">
        <v>9294350.0</v>
      </c>
      <c r="B6565" s="8" t="s">
        <v>8613</v>
      </c>
    </row>
    <row r="6566">
      <c r="A6566" s="8">
        <v>9302590.0</v>
      </c>
      <c r="B6566" s="8" t="s">
        <v>8614</v>
      </c>
    </row>
    <row r="6567">
      <c r="A6567" s="8">
        <v>6265111.0</v>
      </c>
      <c r="B6567" s="8" t="s">
        <v>8615</v>
      </c>
    </row>
    <row r="6568">
      <c r="A6568" s="8">
        <v>6275109.0</v>
      </c>
      <c r="B6568" s="8" t="s">
        <v>8615</v>
      </c>
    </row>
    <row r="6569">
      <c r="A6569" s="8">
        <v>6265456.0</v>
      </c>
      <c r="B6569" s="8" t="s">
        <v>8616</v>
      </c>
    </row>
    <row r="6570">
      <c r="A6570" s="8">
        <v>6184804.0</v>
      </c>
      <c r="B6570" s="8" t="s">
        <v>8617</v>
      </c>
    </row>
    <row r="6571">
      <c r="A6571" s="8">
        <v>6268854.0</v>
      </c>
      <c r="B6571" s="8" t="s">
        <v>8618</v>
      </c>
    </row>
    <row r="6572">
      <c r="A6572" s="8">
        <v>9297537.0</v>
      </c>
      <c r="B6572" s="8" t="s">
        <v>8619</v>
      </c>
    </row>
    <row r="6573">
      <c r="A6573" s="8">
        <v>6206107.0</v>
      </c>
      <c r="B6573" s="8" t="s">
        <v>8620</v>
      </c>
    </row>
    <row r="6574">
      <c r="A6574" s="8">
        <v>6179959.0</v>
      </c>
      <c r="B6574" s="8" t="s">
        <v>8621</v>
      </c>
    </row>
    <row r="6575">
      <c r="A6575" s="8">
        <v>6266053.0</v>
      </c>
      <c r="B6575" s="8" t="s">
        <v>8622</v>
      </c>
    </row>
    <row r="6576">
      <c r="A6576" s="8">
        <v>6222447.0</v>
      </c>
      <c r="B6576" s="8" t="s">
        <v>8623</v>
      </c>
    </row>
    <row r="6577">
      <c r="A6577" s="8">
        <v>9145117.0</v>
      </c>
      <c r="B6577" s="8" t="s">
        <v>8624</v>
      </c>
    </row>
    <row r="6578">
      <c r="A6578" s="8">
        <v>6218423.0</v>
      </c>
      <c r="B6578" s="8" t="s">
        <v>8625</v>
      </c>
    </row>
    <row r="6579">
      <c r="A6579" s="8">
        <v>6275249.0</v>
      </c>
      <c r="B6579" s="8" t="s">
        <v>8626</v>
      </c>
    </row>
    <row r="6580">
      <c r="A6580" s="8">
        <v>9302328.0</v>
      </c>
      <c r="B6580" s="8" t="s">
        <v>8627</v>
      </c>
    </row>
    <row r="6581">
      <c r="A6581" s="8">
        <v>6279601.0</v>
      </c>
      <c r="B6581" s="8" t="s">
        <v>8628</v>
      </c>
    </row>
    <row r="6582">
      <c r="A6582" s="8">
        <v>6176003.0</v>
      </c>
      <c r="B6582" s="8" t="s">
        <v>8629</v>
      </c>
    </row>
    <row r="6583">
      <c r="A6583" s="8">
        <v>6201733.0</v>
      </c>
      <c r="B6583" s="8" t="s">
        <v>8630</v>
      </c>
    </row>
    <row r="6584">
      <c r="A6584" s="8">
        <v>9305785.0</v>
      </c>
      <c r="B6584" s="8" t="s">
        <v>8631</v>
      </c>
    </row>
    <row r="6585">
      <c r="A6585" s="8">
        <v>6239064.0</v>
      </c>
      <c r="B6585" s="8" t="s">
        <v>8632</v>
      </c>
    </row>
    <row r="6586">
      <c r="A6586" s="8">
        <v>6262091.0</v>
      </c>
      <c r="B6586" s="8" t="s">
        <v>8633</v>
      </c>
    </row>
    <row r="6587">
      <c r="A6587" s="8">
        <v>6196004.0</v>
      </c>
      <c r="B6587" s="8" t="s">
        <v>8634</v>
      </c>
    </row>
    <row r="6588">
      <c r="A6588" s="8">
        <v>6278213.0</v>
      </c>
      <c r="B6588" s="8" t="s">
        <v>8635</v>
      </c>
    </row>
    <row r="6589">
      <c r="A6589" s="8">
        <v>6408664.0</v>
      </c>
      <c r="B6589" s="8" t="s">
        <v>8636</v>
      </c>
    </row>
    <row r="6590">
      <c r="A6590" s="8">
        <v>9292268.0</v>
      </c>
      <c r="B6590" s="8" t="s">
        <v>8637</v>
      </c>
    </row>
    <row r="6591">
      <c r="A6591" s="8">
        <v>9297359.0</v>
      </c>
      <c r="B6591" s="8" t="s">
        <v>8638</v>
      </c>
    </row>
    <row r="6592">
      <c r="A6592" s="8">
        <v>6225080.0</v>
      </c>
      <c r="B6592" s="8" t="s">
        <v>8639</v>
      </c>
    </row>
    <row r="6593">
      <c r="A6593" s="8">
        <v>6201369.0</v>
      </c>
      <c r="B6593" s="8" t="s">
        <v>8640</v>
      </c>
    </row>
    <row r="6594">
      <c r="A6594" s="8">
        <v>6208088.0</v>
      </c>
      <c r="B6594" s="8" t="s">
        <v>8641</v>
      </c>
    </row>
    <row r="6595">
      <c r="A6595" s="8">
        <v>6261400.0</v>
      </c>
      <c r="B6595" s="8" t="s">
        <v>8642</v>
      </c>
    </row>
    <row r="6596">
      <c r="A6596" s="8">
        <v>9309021.0</v>
      </c>
      <c r="B6596" s="8" t="s">
        <v>8643</v>
      </c>
    </row>
    <row r="6597">
      <c r="A6597" s="8">
        <v>6279759.0</v>
      </c>
      <c r="B6597" s="8" t="s">
        <v>8644</v>
      </c>
    </row>
    <row r="6598">
      <c r="A6598" s="8">
        <v>6278019.0</v>
      </c>
      <c r="B6598" s="8" t="s">
        <v>8645</v>
      </c>
    </row>
    <row r="6599">
      <c r="A6599" s="8">
        <v>6210252.0</v>
      </c>
      <c r="B6599" s="8" t="s">
        <v>8646</v>
      </c>
    </row>
    <row r="6600">
      <c r="A6600" s="8">
        <v>9294309.0</v>
      </c>
      <c r="B6600" s="8" t="s">
        <v>8647</v>
      </c>
    </row>
    <row r="6601">
      <c r="A6601" s="8">
        <v>6506992.0</v>
      </c>
      <c r="B6601" s="8" t="s">
        <v>8648</v>
      </c>
    </row>
    <row r="6602">
      <c r="A6602" s="8">
        <v>6275770.0</v>
      </c>
      <c r="B6602" s="8" t="s">
        <v>8649</v>
      </c>
    </row>
    <row r="6603">
      <c r="A6603" s="8">
        <v>9295399.0</v>
      </c>
      <c r="B6603" s="8" t="s">
        <v>8650</v>
      </c>
    </row>
    <row r="6604">
      <c r="A6604" s="8">
        <v>6021999.0</v>
      </c>
      <c r="B6604" s="8" t="s">
        <v>8651</v>
      </c>
    </row>
    <row r="6605">
      <c r="A6605" s="8">
        <v>9300406.0</v>
      </c>
      <c r="B6605" s="8" t="s">
        <v>8652</v>
      </c>
    </row>
    <row r="6606">
      <c r="A6606" s="8">
        <v>6281281.0</v>
      </c>
      <c r="B6606" s="8" t="s">
        <v>8653</v>
      </c>
    </row>
    <row r="6607">
      <c r="A6607" s="8">
        <v>6277781.0</v>
      </c>
      <c r="B6607" s="8" t="s">
        <v>8654</v>
      </c>
    </row>
    <row r="6608">
      <c r="A6608" s="8">
        <v>9301801.0</v>
      </c>
      <c r="B6608" s="8" t="s">
        <v>8655</v>
      </c>
    </row>
    <row r="6609">
      <c r="A6609" s="8">
        <v>6271901.0</v>
      </c>
      <c r="B6609" s="8" t="s">
        <v>8656</v>
      </c>
    </row>
    <row r="6610">
      <c r="A6610" s="8">
        <v>9297154.0</v>
      </c>
      <c r="B6610" s="8" t="s">
        <v>8657</v>
      </c>
    </row>
    <row r="6611">
      <c r="A6611" s="8">
        <v>6229247.0</v>
      </c>
      <c r="B6611" s="8" t="s">
        <v>8658</v>
      </c>
    </row>
    <row r="6612">
      <c r="A6612" s="8">
        <v>6276075.0</v>
      </c>
      <c r="B6612" s="8" t="s">
        <v>8659</v>
      </c>
    </row>
    <row r="6613">
      <c r="A6613" s="8">
        <v>9306226.0</v>
      </c>
      <c r="B6613" s="8" t="s">
        <v>8660</v>
      </c>
    </row>
    <row r="6614">
      <c r="A6614" s="8">
        <v>6200702.0</v>
      </c>
      <c r="B6614" s="8" t="s">
        <v>8661</v>
      </c>
    </row>
    <row r="6615">
      <c r="A6615" s="8">
        <v>6203574.0</v>
      </c>
      <c r="B6615" s="8" t="s">
        <v>8662</v>
      </c>
    </row>
    <row r="6616">
      <c r="A6616" s="8">
        <v>6274579.0</v>
      </c>
      <c r="B6616" s="8" t="s">
        <v>8663</v>
      </c>
    </row>
    <row r="6617">
      <c r="A6617" s="8">
        <v>6254926.0</v>
      </c>
      <c r="B6617" s="8" t="s">
        <v>8664</v>
      </c>
    </row>
    <row r="6618">
      <c r="A6618" s="8">
        <v>9306358.0</v>
      </c>
      <c r="B6618" s="8" t="s">
        <v>8665</v>
      </c>
    </row>
    <row r="6619">
      <c r="A6619" s="8">
        <v>6200591.0</v>
      </c>
      <c r="B6619" s="8" t="s">
        <v>8666</v>
      </c>
    </row>
    <row r="6620">
      <c r="A6620" s="8">
        <v>9306030.0</v>
      </c>
      <c r="B6620" s="8" t="s">
        <v>8667</v>
      </c>
    </row>
    <row r="6621">
      <c r="A6621" s="8">
        <v>6278949.0</v>
      </c>
      <c r="B6621" s="8" t="s">
        <v>8668</v>
      </c>
    </row>
    <row r="6622">
      <c r="A6622" s="8">
        <v>9297120.0</v>
      </c>
      <c r="B6622" s="8" t="s">
        <v>8669</v>
      </c>
    </row>
    <row r="6623">
      <c r="A6623" s="8">
        <v>6235000.0</v>
      </c>
      <c r="B6623" s="8" t="s">
        <v>8670</v>
      </c>
    </row>
    <row r="6624">
      <c r="A6624" s="8">
        <v>6496512.0</v>
      </c>
      <c r="B6624" s="8" t="s">
        <v>8671</v>
      </c>
    </row>
    <row r="6625">
      <c r="A6625" s="8">
        <v>9295674.0</v>
      </c>
      <c r="B6625" s="8" t="s">
        <v>8672</v>
      </c>
    </row>
    <row r="6626">
      <c r="A6626" s="8">
        <v>1704044.0</v>
      </c>
      <c r="B6626" s="8" t="s">
        <v>8673</v>
      </c>
    </row>
    <row r="6627">
      <c r="A6627" s="8">
        <v>6271359.0</v>
      </c>
      <c r="B6627" s="8" t="s">
        <v>8674</v>
      </c>
    </row>
    <row r="6628">
      <c r="A6628" s="8">
        <v>6268323.0</v>
      </c>
      <c r="B6628" s="8" t="s">
        <v>8675</v>
      </c>
    </row>
    <row r="6629">
      <c r="A6629" s="8">
        <v>9297821.0</v>
      </c>
      <c r="B6629" s="8" t="s">
        <v>8676</v>
      </c>
    </row>
    <row r="6630">
      <c r="A6630" s="8">
        <v>6277454.0</v>
      </c>
      <c r="B6630" s="8" t="s">
        <v>8677</v>
      </c>
    </row>
    <row r="6631">
      <c r="A6631" s="8">
        <v>6214011.0</v>
      </c>
      <c r="B6631" s="8" t="s">
        <v>8678</v>
      </c>
    </row>
    <row r="6632">
      <c r="A6632" s="8">
        <v>6275320.0</v>
      </c>
      <c r="B6632" s="8" t="s">
        <v>8679</v>
      </c>
    </row>
    <row r="6633">
      <c r="A6633" s="8">
        <v>9306340.0</v>
      </c>
      <c r="B6633" s="8" t="s">
        <v>8680</v>
      </c>
    </row>
    <row r="6634">
      <c r="A6634" s="8">
        <v>6267076.0</v>
      </c>
      <c r="B6634" s="8" t="s">
        <v>8681</v>
      </c>
    </row>
    <row r="6635">
      <c r="A6635" s="8">
        <v>6237240.0</v>
      </c>
      <c r="B6635" s="8" t="s">
        <v>8682</v>
      </c>
    </row>
    <row r="6636">
      <c r="A6636" s="8">
        <v>6268731.0</v>
      </c>
      <c r="B6636" s="8" t="s">
        <v>8683</v>
      </c>
    </row>
    <row r="6637">
      <c r="A6637" s="8">
        <v>9305734.0</v>
      </c>
      <c r="B6637" s="8" t="s">
        <v>8684</v>
      </c>
    </row>
    <row r="6638">
      <c r="A6638" s="8">
        <v>9300414.0</v>
      </c>
      <c r="B6638" s="8" t="s">
        <v>8685</v>
      </c>
    </row>
    <row r="6639">
      <c r="A6639" s="8">
        <v>6245056.0</v>
      </c>
      <c r="B6639" s="8" t="s">
        <v>8686</v>
      </c>
    </row>
    <row r="6640">
      <c r="A6640" s="8">
        <v>9308857.0</v>
      </c>
      <c r="B6640" s="8" t="s">
        <v>8687</v>
      </c>
    </row>
    <row r="6641">
      <c r="A6641" s="8">
        <v>6223371.0</v>
      </c>
      <c r="B6641" s="8" t="s">
        <v>8688</v>
      </c>
    </row>
    <row r="6642">
      <c r="A6642" s="8">
        <v>6179991.0</v>
      </c>
      <c r="B6642" s="8" t="s">
        <v>8689</v>
      </c>
    </row>
    <row r="6643">
      <c r="A6643" s="8">
        <v>9294422.0</v>
      </c>
      <c r="B6643" s="8" t="s">
        <v>8690</v>
      </c>
    </row>
    <row r="6644">
      <c r="A6644" s="8">
        <v>6965261.0</v>
      </c>
      <c r="B6644" s="8" t="s">
        <v>8691</v>
      </c>
    </row>
    <row r="6645">
      <c r="A6645" s="8">
        <v>6255051.0</v>
      </c>
      <c r="B6645" s="8" t="s">
        <v>8692</v>
      </c>
    </row>
    <row r="6646">
      <c r="A6646" s="8">
        <v>6031561.0</v>
      </c>
      <c r="B6646" s="8" t="s">
        <v>8693</v>
      </c>
    </row>
    <row r="6647">
      <c r="A6647" s="8">
        <v>6280463.0</v>
      </c>
      <c r="B6647" s="8" t="s">
        <v>8694</v>
      </c>
    </row>
    <row r="6648">
      <c r="A6648" s="8">
        <v>6410171.0</v>
      </c>
      <c r="B6648" s="8" t="s">
        <v>8695</v>
      </c>
    </row>
    <row r="6649">
      <c r="A6649" s="8">
        <v>6256031.0</v>
      </c>
      <c r="B6649" s="8" t="s">
        <v>8696</v>
      </c>
    </row>
    <row r="6650">
      <c r="A6650" s="8">
        <v>6417281.0</v>
      </c>
      <c r="B6650" s="8" t="s">
        <v>8697</v>
      </c>
    </row>
    <row r="6651">
      <c r="A6651" s="8">
        <v>6160808.0</v>
      </c>
      <c r="B6651" s="8" t="s">
        <v>8698</v>
      </c>
    </row>
    <row r="6652">
      <c r="A6652" s="8">
        <v>6261329.0</v>
      </c>
      <c r="B6652" s="8" t="s">
        <v>8699</v>
      </c>
    </row>
    <row r="6653">
      <c r="A6653" s="8">
        <v>1870793.0</v>
      </c>
      <c r="B6653" s="8" t="s">
        <v>8700</v>
      </c>
    </row>
    <row r="6654">
      <c r="A6654" s="8">
        <v>6269494.0</v>
      </c>
      <c r="B6654" s="8" t="s">
        <v>8701</v>
      </c>
    </row>
    <row r="6655">
      <c r="A6655" s="8">
        <v>1456903.0</v>
      </c>
      <c r="B6655" s="8" t="s">
        <v>8702</v>
      </c>
    </row>
    <row r="6656">
      <c r="A6656" s="8">
        <v>6187901.0</v>
      </c>
      <c r="B6656" s="8" t="s">
        <v>8703</v>
      </c>
    </row>
    <row r="6657">
      <c r="A6657" s="8">
        <v>6245005.0</v>
      </c>
      <c r="B6657" s="8" t="s">
        <v>8704</v>
      </c>
    </row>
    <row r="6658">
      <c r="A6658" s="8">
        <v>9304606.0</v>
      </c>
      <c r="B6658" s="8" t="s">
        <v>8705</v>
      </c>
    </row>
    <row r="6659">
      <c r="A6659" s="8">
        <v>6226094.0</v>
      </c>
      <c r="B6659" s="8" t="s">
        <v>8706</v>
      </c>
    </row>
    <row r="6660">
      <c r="A6660" s="8">
        <v>6275290.0</v>
      </c>
      <c r="B6660" s="8" t="s">
        <v>8707</v>
      </c>
    </row>
    <row r="6661">
      <c r="A6661" s="8">
        <v>9305726.0</v>
      </c>
      <c r="B6661" s="8" t="s">
        <v>8708</v>
      </c>
    </row>
    <row r="6662">
      <c r="A6662" s="8">
        <v>6268277.0</v>
      </c>
      <c r="B6662" s="8" t="s">
        <v>8709</v>
      </c>
    </row>
    <row r="6663">
      <c r="A6663" s="8">
        <v>6201831.0</v>
      </c>
      <c r="B6663" s="8" t="s">
        <v>8710</v>
      </c>
    </row>
    <row r="6664">
      <c r="A6664" s="8">
        <v>6760431.0</v>
      </c>
      <c r="B6664" s="8" t="s">
        <v>8711</v>
      </c>
    </row>
    <row r="6665">
      <c r="A6665" s="8">
        <v>6274978.0</v>
      </c>
      <c r="B6665" s="8" t="s">
        <v>8712</v>
      </c>
    </row>
    <row r="6666">
      <c r="A6666" s="8">
        <v>9309209.0</v>
      </c>
      <c r="B6666" s="8" t="s">
        <v>8713</v>
      </c>
    </row>
    <row r="6667">
      <c r="A6667" s="8">
        <v>6282181.0</v>
      </c>
      <c r="B6667" s="8" t="s">
        <v>8714</v>
      </c>
    </row>
    <row r="6668">
      <c r="A6668" s="8">
        <v>6186319.0</v>
      </c>
      <c r="B6668" s="8" t="s">
        <v>8715</v>
      </c>
    </row>
    <row r="6669">
      <c r="A6669" s="8">
        <v>6251307.0</v>
      </c>
      <c r="B6669" s="8" t="s">
        <v>8716</v>
      </c>
    </row>
    <row r="6670">
      <c r="A6670" s="8">
        <v>9308547.0</v>
      </c>
      <c r="B6670" s="8" t="s">
        <v>8717</v>
      </c>
    </row>
    <row r="6671">
      <c r="A6671" s="8">
        <v>6207111.0</v>
      </c>
      <c r="B6671" s="8" t="s">
        <v>8718</v>
      </c>
    </row>
    <row r="6672">
      <c r="A6672" s="8">
        <v>9296387.0</v>
      </c>
      <c r="B6672" s="8" t="s">
        <v>8719</v>
      </c>
    </row>
    <row r="6673">
      <c r="A6673" s="8">
        <v>9292152.0</v>
      </c>
      <c r="B6673" s="8" t="s">
        <v>8720</v>
      </c>
    </row>
    <row r="6674">
      <c r="A6674" s="8">
        <v>6276903.0</v>
      </c>
      <c r="B6674" s="8" t="s">
        <v>8721</v>
      </c>
    </row>
    <row r="6675">
      <c r="A6675" s="8">
        <v>6262368.0</v>
      </c>
      <c r="B6675" s="8" t="s">
        <v>8722</v>
      </c>
    </row>
    <row r="6676">
      <c r="A6676" s="8">
        <v>6270441.0</v>
      </c>
      <c r="B6676" s="8" t="s">
        <v>8723</v>
      </c>
    </row>
    <row r="6677">
      <c r="A6677" s="8">
        <v>6274706.0</v>
      </c>
      <c r="B6677" s="8" t="s">
        <v>8724</v>
      </c>
    </row>
    <row r="6678">
      <c r="A6678" s="8">
        <v>6280315.0</v>
      </c>
      <c r="B6678" s="8" t="s">
        <v>8725</v>
      </c>
    </row>
    <row r="6679">
      <c r="A6679" s="8">
        <v>9302573.0</v>
      </c>
      <c r="B6679" s="8" t="s">
        <v>8726</v>
      </c>
    </row>
    <row r="6680">
      <c r="A6680" s="8">
        <v>6281842.0</v>
      </c>
      <c r="B6680" s="8" t="s">
        <v>8727</v>
      </c>
    </row>
    <row r="6681">
      <c r="A6681" s="8">
        <v>9294449.0</v>
      </c>
      <c r="B6681" s="8" t="s">
        <v>8728</v>
      </c>
    </row>
    <row r="6682">
      <c r="A6682" s="8">
        <v>6262392.0</v>
      </c>
      <c r="B6682" s="8" t="s">
        <v>8729</v>
      </c>
    </row>
    <row r="6683">
      <c r="A6683" s="8">
        <v>6262767.0</v>
      </c>
      <c r="B6683" s="8" t="s">
        <v>8730</v>
      </c>
    </row>
    <row r="6684">
      <c r="A6684" s="8">
        <v>9292161.0</v>
      </c>
      <c r="B6684" s="8" t="s">
        <v>8731</v>
      </c>
    </row>
    <row r="6685">
      <c r="A6685" s="8">
        <v>6244289.0</v>
      </c>
      <c r="B6685" s="8" t="s">
        <v>8732</v>
      </c>
    </row>
    <row r="6686">
      <c r="A6686" s="8">
        <v>6279236.0</v>
      </c>
      <c r="B6686" s="8" t="s">
        <v>8733</v>
      </c>
    </row>
    <row r="6687">
      <c r="A6687" s="8">
        <v>6282202.0</v>
      </c>
      <c r="B6687" s="8" t="s">
        <v>8734</v>
      </c>
    </row>
    <row r="6688">
      <c r="A6688" s="8">
        <v>9192867.0</v>
      </c>
      <c r="B6688" s="8" t="s">
        <v>8735</v>
      </c>
    </row>
    <row r="6689">
      <c r="A6689" s="8">
        <v>9293931.0</v>
      </c>
      <c r="B6689" s="8" t="s">
        <v>8736</v>
      </c>
    </row>
    <row r="6690">
      <c r="A6690" s="8">
        <v>9294520.0</v>
      </c>
      <c r="B6690" s="8" t="s">
        <v>8737</v>
      </c>
    </row>
    <row r="6691">
      <c r="A6691" s="8">
        <v>6263089.0</v>
      </c>
      <c r="B6691" s="8" t="s">
        <v>8738</v>
      </c>
    </row>
    <row r="6692">
      <c r="A6692" s="8">
        <v>6772102.0</v>
      </c>
      <c r="B6692" s="8" t="s">
        <v>8739</v>
      </c>
    </row>
    <row r="6693">
      <c r="A6693" s="8">
        <v>9305971.0</v>
      </c>
      <c r="B6693" s="8" t="s">
        <v>8740</v>
      </c>
    </row>
    <row r="6694">
      <c r="A6694" s="8">
        <v>9061673.0</v>
      </c>
      <c r="B6694" s="8" t="s">
        <v>8741</v>
      </c>
    </row>
    <row r="6695">
      <c r="A6695" s="8">
        <v>6273769.0</v>
      </c>
      <c r="B6695" s="8" t="s">
        <v>8742</v>
      </c>
    </row>
    <row r="6696">
      <c r="A6696" s="8">
        <v>6164391.0</v>
      </c>
      <c r="B6696" s="8" t="s">
        <v>8743</v>
      </c>
    </row>
    <row r="6697">
      <c r="A6697" s="8">
        <v>6266169.0</v>
      </c>
      <c r="B6697" s="8" t="s">
        <v>8744</v>
      </c>
    </row>
    <row r="6698">
      <c r="A6698" s="8">
        <v>6276091.0</v>
      </c>
      <c r="B6698" s="8" t="s">
        <v>8745</v>
      </c>
    </row>
    <row r="6699">
      <c r="A6699" s="8">
        <v>9292730.0</v>
      </c>
      <c r="B6699" s="8" t="s">
        <v>8746</v>
      </c>
    </row>
    <row r="6700">
      <c r="A6700" s="8">
        <v>6167438.0</v>
      </c>
      <c r="B6700" s="8" t="s">
        <v>8747</v>
      </c>
    </row>
    <row r="6701">
      <c r="A6701" s="8">
        <v>1744348.0</v>
      </c>
      <c r="B6701" s="8" t="s">
        <v>8748</v>
      </c>
    </row>
    <row r="6702">
      <c r="A6702" s="8">
        <v>6276016.0</v>
      </c>
      <c r="B6702" s="8" t="s">
        <v>8749</v>
      </c>
    </row>
    <row r="6703">
      <c r="A6703" s="8">
        <v>6255965.0</v>
      </c>
      <c r="B6703" s="8" t="s">
        <v>8750</v>
      </c>
    </row>
    <row r="6704">
      <c r="A6704" s="8">
        <v>6263241.0</v>
      </c>
      <c r="B6704" s="8" t="s">
        <v>8751</v>
      </c>
    </row>
    <row r="6705">
      <c r="A6705" s="8">
        <v>6265928.0</v>
      </c>
      <c r="B6705" s="8" t="s">
        <v>8752</v>
      </c>
    </row>
    <row r="6706">
      <c r="A6706" s="8">
        <v>6521070.0</v>
      </c>
      <c r="B6706" s="8" t="s">
        <v>8753</v>
      </c>
    </row>
    <row r="6707">
      <c r="A6707" s="8">
        <v>6241221.0</v>
      </c>
      <c r="B6707" s="8" t="s">
        <v>8754</v>
      </c>
    </row>
    <row r="6708">
      <c r="A6708" s="8">
        <v>9292403.0</v>
      </c>
      <c r="B6708" s="8" t="s">
        <v>8755</v>
      </c>
    </row>
    <row r="6709">
      <c r="A6709" s="8">
        <v>6217061.0</v>
      </c>
      <c r="B6709" s="8" t="s">
        <v>8756</v>
      </c>
    </row>
    <row r="6710">
      <c r="A6710" s="8">
        <v>6274498.0</v>
      </c>
      <c r="B6710" s="8" t="s">
        <v>8757</v>
      </c>
    </row>
    <row r="6711">
      <c r="A6711" s="8">
        <v>6279040.0</v>
      </c>
      <c r="B6711" s="8" t="s">
        <v>8758</v>
      </c>
    </row>
    <row r="6712">
      <c r="A6712" s="8">
        <v>6272134.0</v>
      </c>
      <c r="B6712" s="8" t="s">
        <v>8759</v>
      </c>
    </row>
    <row r="6713">
      <c r="A6713" s="8">
        <v>6261060.0</v>
      </c>
      <c r="B6713" s="8" t="s">
        <v>8760</v>
      </c>
    </row>
    <row r="6714">
      <c r="A6714" s="8">
        <v>6074171.0</v>
      </c>
      <c r="B6714" s="8" t="s">
        <v>8761</v>
      </c>
    </row>
    <row r="6715">
      <c r="A6715" s="8">
        <v>6249370.0</v>
      </c>
      <c r="B6715" s="8" t="s">
        <v>8762</v>
      </c>
    </row>
    <row r="6716">
      <c r="A6716" s="8">
        <v>9296565.0</v>
      </c>
      <c r="B6716" s="8" t="s">
        <v>8763</v>
      </c>
    </row>
    <row r="6717">
      <c r="A6717" s="8">
        <v>9299190.0</v>
      </c>
      <c r="B6717" s="8" t="s">
        <v>8764</v>
      </c>
    </row>
    <row r="6718">
      <c r="A6718" s="8">
        <v>6247229.0</v>
      </c>
      <c r="B6718" s="8" t="s">
        <v>8765</v>
      </c>
    </row>
    <row r="6719">
      <c r="A6719" s="8">
        <v>6277331.0</v>
      </c>
      <c r="B6719" s="8" t="s">
        <v>8766</v>
      </c>
    </row>
    <row r="6720">
      <c r="A6720" s="8">
        <v>6267416.0</v>
      </c>
      <c r="B6720" s="8" t="s">
        <v>8767</v>
      </c>
    </row>
    <row r="6721">
      <c r="A6721" s="8">
        <v>9295534.0</v>
      </c>
      <c r="B6721" s="8" t="s">
        <v>8768</v>
      </c>
    </row>
    <row r="6722">
      <c r="A6722" s="8">
        <v>6231217.0</v>
      </c>
      <c r="B6722" s="8" t="s">
        <v>8769</v>
      </c>
    </row>
    <row r="6723">
      <c r="A6723" s="8">
        <v>6282245.0</v>
      </c>
      <c r="B6723" s="8" t="s">
        <v>8770</v>
      </c>
    </row>
    <row r="6724">
      <c r="A6724" s="8">
        <v>6281435.0</v>
      </c>
      <c r="B6724" s="8" t="s">
        <v>8771</v>
      </c>
    </row>
    <row r="6725">
      <c r="A6725" s="8">
        <v>6201270.0</v>
      </c>
      <c r="B6725" s="8" t="s">
        <v>8772</v>
      </c>
    </row>
    <row r="6726">
      <c r="A6726" s="8">
        <v>6193021.0</v>
      </c>
      <c r="B6726" s="8" t="s">
        <v>8773</v>
      </c>
    </row>
    <row r="6727">
      <c r="A6727" s="8">
        <v>6262236.0</v>
      </c>
      <c r="B6727" s="8" t="s">
        <v>8774</v>
      </c>
    </row>
    <row r="6728">
      <c r="A6728" s="8">
        <v>9307974.0</v>
      </c>
      <c r="B6728" s="8" t="s">
        <v>8775</v>
      </c>
    </row>
    <row r="6729">
      <c r="A6729" s="8">
        <v>9295992.0</v>
      </c>
      <c r="B6729" s="8" t="s">
        <v>8776</v>
      </c>
    </row>
    <row r="6730">
      <c r="A6730" s="8">
        <v>6253245.0</v>
      </c>
      <c r="B6730" s="8" t="s">
        <v>8777</v>
      </c>
    </row>
    <row r="6731">
      <c r="A6731" s="8">
        <v>9292179.0</v>
      </c>
      <c r="B6731" s="8" t="s">
        <v>8778</v>
      </c>
    </row>
    <row r="6732">
      <c r="A6732" s="8">
        <v>6282547.0</v>
      </c>
      <c r="B6732" s="8" t="s">
        <v>8779</v>
      </c>
    </row>
    <row r="6733">
      <c r="A6733" s="8">
        <v>6247164.0</v>
      </c>
      <c r="B6733" s="8" t="s">
        <v>8780</v>
      </c>
    </row>
    <row r="6734">
      <c r="A6734" s="8">
        <v>6260977.0</v>
      </c>
      <c r="B6734" s="8" t="s">
        <v>8781</v>
      </c>
    </row>
    <row r="6735">
      <c r="A6735" s="8">
        <v>6196390.0</v>
      </c>
      <c r="B6735" s="8" t="s">
        <v>8782</v>
      </c>
    </row>
    <row r="6736">
      <c r="A6736" s="8">
        <v>6283250.0</v>
      </c>
      <c r="B6736" s="8" t="s">
        <v>8783</v>
      </c>
    </row>
    <row r="6737">
      <c r="A6737" s="8">
        <v>9293876.0</v>
      </c>
      <c r="B6737" s="8" t="s">
        <v>8784</v>
      </c>
    </row>
    <row r="6738">
      <c r="A6738" s="8">
        <v>6225641.0</v>
      </c>
      <c r="B6738" s="8" t="s">
        <v>8785</v>
      </c>
    </row>
    <row r="6739">
      <c r="A6739" s="8">
        <v>6265715.0</v>
      </c>
      <c r="B6739" s="8" t="s">
        <v>8786</v>
      </c>
    </row>
    <row r="6740">
      <c r="A6740" s="8">
        <v>6164285.0</v>
      </c>
      <c r="B6740" s="8" t="s">
        <v>8787</v>
      </c>
    </row>
    <row r="6741">
      <c r="A6741" s="8">
        <v>6198180.0</v>
      </c>
      <c r="B6741" s="8" t="s">
        <v>8788</v>
      </c>
    </row>
    <row r="6742">
      <c r="A6742" s="8">
        <v>9305807.0</v>
      </c>
      <c r="B6742" s="8" t="s">
        <v>8789</v>
      </c>
    </row>
    <row r="6743">
      <c r="A6743" s="8">
        <v>6160697.0</v>
      </c>
      <c r="B6743" s="8" t="s">
        <v>8790</v>
      </c>
    </row>
    <row r="6744">
      <c r="A6744" s="8">
        <v>6282431.0</v>
      </c>
      <c r="B6744" s="8" t="s">
        <v>8791</v>
      </c>
    </row>
    <row r="6745">
      <c r="A6745" s="8">
        <v>6261451.0</v>
      </c>
      <c r="B6745" s="8" t="s">
        <v>8792</v>
      </c>
    </row>
    <row r="6746">
      <c r="A6746" s="8">
        <v>9307150.0</v>
      </c>
      <c r="B6746" s="8" t="s">
        <v>8793</v>
      </c>
    </row>
    <row r="6747">
      <c r="A6747" s="8">
        <v>6283373.0</v>
      </c>
      <c r="B6747" s="8" t="s">
        <v>8794</v>
      </c>
    </row>
    <row r="6748">
      <c r="A6748" s="8">
        <v>6220908.0</v>
      </c>
      <c r="B6748" s="8" t="s">
        <v>8795</v>
      </c>
    </row>
    <row r="6749">
      <c r="A6749" s="8">
        <v>6449433.0</v>
      </c>
      <c r="B6749" s="8" t="s">
        <v>8796</v>
      </c>
    </row>
    <row r="6750">
      <c r="A6750" s="8">
        <v>6218989.0</v>
      </c>
      <c r="B6750" s="8" t="s">
        <v>8797</v>
      </c>
    </row>
    <row r="6751">
      <c r="A6751" s="8">
        <v>6265201.0</v>
      </c>
      <c r="B6751" s="8" t="s">
        <v>8798</v>
      </c>
    </row>
    <row r="6752">
      <c r="A6752" s="8">
        <v>6248811.0</v>
      </c>
      <c r="B6752" s="8" t="s">
        <v>8799</v>
      </c>
    </row>
    <row r="6753">
      <c r="A6753" s="8">
        <v>6269168.0</v>
      </c>
      <c r="B6753" s="8" t="s">
        <v>8800</v>
      </c>
    </row>
    <row r="6754">
      <c r="A6754" s="8">
        <v>6203035.0</v>
      </c>
      <c r="B6754" s="8" t="s">
        <v>8801</v>
      </c>
    </row>
    <row r="6755">
      <c r="A6755" s="8">
        <v>9305505.0</v>
      </c>
      <c r="B6755" s="8" t="s">
        <v>8802</v>
      </c>
    </row>
    <row r="6756">
      <c r="A6756" s="8">
        <v>9294287.0</v>
      </c>
      <c r="B6756" s="8" t="s">
        <v>8803</v>
      </c>
    </row>
    <row r="6757">
      <c r="A6757" s="8">
        <v>9302131.0</v>
      </c>
      <c r="B6757" s="8" t="s">
        <v>8804</v>
      </c>
    </row>
    <row r="6758">
      <c r="A6758" s="8">
        <v>6276717.0</v>
      </c>
      <c r="B6758" s="8" t="s">
        <v>8805</v>
      </c>
    </row>
    <row r="6759">
      <c r="A6759" s="8">
        <v>6275397.0</v>
      </c>
      <c r="B6759" s="8" t="s">
        <v>8806</v>
      </c>
    </row>
    <row r="6760">
      <c r="A6760" s="8">
        <v>9292187.0</v>
      </c>
      <c r="B6760" s="8" t="s">
        <v>8807</v>
      </c>
    </row>
    <row r="6761">
      <c r="A6761" s="8">
        <v>9044833.0</v>
      </c>
      <c r="B6761" s="8" t="s">
        <v>8808</v>
      </c>
    </row>
    <row r="6762">
      <c r="A6762" s="8">
        <v>6281885.0</v>
      </c>
      <c r="B6762" s="8" t="s">
        <v>8809</v>
      </c>
    </row>
    <row r="6763">
      <c r="A6763" s="8">
        <v>6277535.0</v>
      </c>
      <c r="B6763" s="8" t="s">
        <v>8810</v>
      </c>
    </row>
    <row r="6764">
      <c r="A6764" s="8">
        <v>6263101.0</v>
      </c>
      <c r="B6764" s="8" t="s">
        <v>8811</v>
      </c>
    </row>
    <row r="6765">
      <c r="A6765" s="8">
        <v>6268773.0</v>
      </c>
      <c r="B6765" s="8" t="s">
        <v>8812</v>
      </c>
    </row>
    <row r="6766">
      <c r="A6766" s="8">
        <v>6201377.0</v>
      </c>
      <c r="B6766" s="8" t="s">
        <v>8813</v>
      </c>
    </row>
    <row r="6767">
      <c r="A6767" s="8">
        <v>6241212.0</v>
      </c>
      <c r="B6767" s="8" t="s">
        <v>8814</v>
      </c>
    </row>
    <row r="6768">
      <c r="A6768" s="8">
        <v>6272070.0</v>
      </c>
      <c r="B6768" s="8" t="s">
        <v>8815</v>
      </c>
    </row>
    <row r="6769">
      <c r="A6769" s="8">
        <v>6179096.0</v>
      </c>
      <c r="B6769" s="8" t="s">
        <v>8816</v>
      </c>
    </row>
    <row r="6770">
      <c r="A6770" s="8">
        <v>6275524.0</v>
      </c>
      <c r="B6770" s="8" t="s">
        <v>8817</v>
      </c>
    </row>
    <row r="6771">
      <c r="A6771" s="8">
        <v>6283314.0</v>
      </c>
      <c r="B6771" s="8" t="s">
        <v>8818</v>
      </c>
    </row>
    <row r="6772">
      <c r="A6772" s="8">
        <v>9292047.0</v>
      </c>
      <c r="B6772" s="8" t="s">
        <v>8819</v>
      </c>
    </row>
    <row r="6773">
      <c r="A6773" s="8">
        <v>9305947.0</v>
      </c>
      <c r="B6773" s="8" t="s">
        <v>8820</v>
      </c>
    </row>
    <row r="6774">
      <c r="A6774" s="8">
        <v>6222510.0</v>
      </c>
      <c r="B6774" s="8" t="s">
        <v>8821</v>
      </c>
    </row>
    <row r="6775">
      <c r="A6775" s="8">
        <v>6211062.0</v>
      </c>
      <c r="B6775" s="8" t="s">
        <v>8822</v>
      </c>
    </row>
    <row r="6776">
      <c r="A6776" s="8">
        <v>6275427.0</v>
      </c>
      <c r="B6776" s="8" t="s">
        <v>8823</v>
      </c>
    </row>
    <row r="6777">
      <c r="A6777" s="8">
        <v>9306129.0</v>
      </c>
      <c r="B6777" s="8" t="s">
        <v>8824</v>
      </c>
    </row>
    <row r="6778">
      <c r="A6778" s="8">
        <v>6175431.0</v>
      </c>
      <c r="B6778" s="8" t="s">
        <v>8825</v>
      </c>
    </row>
    <row r="6779">
      <c r="A6779" s="8">
        <v>9294198.0</v>
      </c>
      <c r="B6779" s="8" t="s">
        <v>8826</v>
      </c>
    </row>
    <row r="6780">
      <c r="A6780" s="8">
        <v>9306307.0</v>
      </c>
      <c r="B6780" s="8" t="s">
        <v>8827</v>
      </c>
    </row>
    <row r="6781">
      <c r="A6781" s="8">
        <v>6275737.0</v>
      </c>
      <c r="B6781" s="8" t="s">
        <v>8828</v>
      </c>
    </row>
    <row r="6782">
      <c r="A6782" s="8">
        <v>6967183.0</v>
      </c>
      <c r="B6782" s="8" t="s">
        <v>8829</v>
      </c>
    </row>
    <row r="6783">
      <c r="A6783" s="8">
        <v>6271979.0</v>
      </c>
      <c r="B6783" s="8" t="s">
        <v>8830</v>
      </c>
    </row>
    <row r="6784">
      <c r="A6784" s="8">
        <v>6266801.0</v>
      </c>
      <c r="B6784" s="8" t="s">
        <v>8831</v>
      </c>
    </row>
    <row r="6785">
      <c r="A6785" s="8">
        <v>6265596.0</v>
      </c>
      <c r="B6785" s="8" t="s">
        <v>8832</v>
      </c>
    </row>
    <row r="6786">
      <c r="A6786" s="8">
        <v>9307125.0</v>
      </c>
      <c r="B6786" s="8" t="s">
        <v>8833</v>
      </c>
    </row>
    <row r="6787">
      <c r="A6787" s="8">
        <v>6263054.0</v>
      </c>
      <c r="B6787" s="8" t="s">
        <v>8834</v>
      </c>
    </row>
    <row r="6788">
      <c r="A6788" s="8">
        <v>6173331.0</v>
      </c>
      <c r="B6788" s="8" t="s">
        <v>8835</v>
      </c>
    </row>
    <row r="6789">
      <c r="A6789" s="8">
        <v>6276270.0</v>
      </c>
      <c r="B6789" s="8" t="s">
        <v>8836</v>
      </c>
    </row>
    <row r="6790">
      <c r="A6790" s="8">
        <v>9302301.0</v>
      </c>
      <c r="B6790" s="8" t="s">
        <v>8837</v>
      </c>
    </row>
    <row r="6791">
      <c r="A6791" s="8">
        <v>6281613.0</v>
      </c>
      <c r="B6791" s="8" t="s">
        <v>8838</v>
      </c>
    </row>
    <row r="6792">
      <c r="A6792" s="8">
        <v>6388434.0</v>
      </c>
      <c r="B6792" s="8" t="s">
        <v>8839</v>
      </c>
    </row>
    <row r="6793">
      <c r="A6793" s="8">
        <v>9292209.0</v>
      </c>
      <c r="B6793" s="8" t="s">
        <v>8840</v>
      </c>
    </row>
    <row r="6794">
      <c r="A6794" s="8">
        <v>6268536.0</v>
      </c>
      <c r="B6794" s="8" t="s">
        <v>8841</v>
      </c>
    </row>
    <row r="6795">
      <c r="A6795" s="8">
        <v>6225934.0</v>
      </c>
      <c r="B6795" s="8" t="s">
        <v>8842</v>
      </c>
    </row>
    <row r="6796">
      <c r="A6796" s="8">
        <v>6264778.0</v>
      </c>
      <c r="B6796" s="8" t="s">
        <v>8843</v>
      </c>
    </row>
    <row r="6797">
      <c r="A6797" s="8">
        <v>6260462.0</v>
      </c>
      <c r="B6797" s="8" t="s">
        <v>8844</v>
      </c>
    </row>
    <row r="6798">
      <c r="A6798" s="8">
        <v>9302336.0</v>
      </c>
      <c r="B6798" s="8" t="s">
        <v>8845</v>
      </c>
    </row>
    <row r="6799">
      <c r="A6799" s="8">
        <v>6281524.0</v>
      </c>
      <c r="B6799" s="8" t="s">
        <v>8846</v>
      </c>
    </row>
    <row r="6800">
      <c r="A6800" s="8">
        <v>6237142.0</v>
      </c>
      <c r="B6800" s="8" t="s">
        <v>8847</v>
      </c>
    </row>
    <row r="6801">
      <c r="A6801" s="8">
        <v>6151230.0</v>
      </c>
      <c r="B6801" s="8" t="s">
        <v>8848</v>
      </c>
    </row>
    <row r="6802">
      <c r="A6802" s="8">
        <v>9296077.0</v>
      </c>
      <c r="B6802" s="8" t="s">
        <v>8849</v>
      </c>
    </row>
    <row r="6803">
      <c r="A6803" s="8">
        <v>6275036.0</v>
      </c>
      <c r="B6803" s="8" t="s">
        <v>8850</v>
      </c>
    </row>
    <row r="6804">
      <c r="A6804" s="8">
        <v>6262341.0</v>
      </c>
      <c r="B6804" s="8" t="s">
        <v>8851</v>
      </c>
    </row>
    <row r="6805">
      <c r="A6805" s="8">
        <v>9308873.0</v>
      </c>
      <c r="B6805" s="8" t="s">
        <v>8852</v>
      </c>
    </row>
    <row r="6806">
      <c r="A6806" s="8">
        <v>6253547.0</v>
      </c>
      <c r="B6806" s="8" t="s">
        <v>8853</v>
      </c>
    </row>
    <row r="6807">
      <c r="A6807" s="8">
        <v>6191584.0</v>
      </c>
      <c r="B6807" s="8" t="s">
        <v>8854</v>
      </c>
    </row>
    <row r="6808">
      <c r="A6808" s="8">
        <v>6273777.0</v>
      </c>
      <c r="B6808" s="8" t="s">
        <v>8855</v>
      </c>
    </row>
    <row r="6809">
      <c r="A6809" s="8">
        <v>9302701.0</v>
      </c>
      <c r="B6809" s="8" t="s">
        <v>8856</v>
      </c>
    </row>
    <row r="6810">
      <c r="A6810" s="8">
        <v>6266797.0</v>
      </c>
      <c r="B6810" s="8" t="s">
        <v>8857</v>
      </c>
    </row>
    <row r="6811">
      <c r="A6811" s="8">
        <v>6261256.0</v>
      </c>
      <c r="B6811" s="8" t="s">
        <v>8858</v>
      </c>
    </row>
    <row r="6812">
      <c r="A6812" s="8">
        <v>6249621.0</v>
      </c>
      <c r="B6812" s="8" t="s">
        <v>8859</v>
      </c>
    </row>
    <row r="6813">
      <c r="A6813" s="8">
        <v>9307869.0</v>
      </c>
      <c r="B6813" s="8" t="s">
        <v>8860</v>
      </c>
    </row>
    <row r="6814">
      <c r="A6814" s="8">
        <v>9309250.0</v>
      </c>
      <c r="B6814" s="8" t="s">
        <v>8861</v>
      </c>
    </row>
    <row r="6815">
      <c r="A6815" s="8">
        <v>6278043.0</v>
      </c>
      <c r="B6815" s="8" t="s">
        <v>8862</v>
      </c>
    </row>
    <row r="6816">
      <c r="A6816" s="8">
        <v>9305556.0</v>
      </c>
      <c r="B6816" s="8" t="s">
        <v>8863</v>
      </c>
    </row>
    <row r="6817">
      <c r="A6817" s="8">
        <v>6281478.0</v>
      </c>
      <c r="B6817" s="8" t="s">
        <v>8864</v>
      </c>
    </row>
    <row r="6818">
      <c r="A6818" s="8">
        <v>9297111.0</v>
      </c>
      <c r="B6818" s="8" t="s">
        <v>8865</v>
      </c>
    </row>
    <row r="6819">
      <c r="A6819" s="8">
        <v>6265847.0</v>
      </c>
      <c r="B6819" s="8" t="s">
        <v>8866</v>
      </c>
    </row>
    <row r="6820">
      <c r="A6820" s="8">
        <v>6280587.0</v>
      </c>
      <c r="B6820" s="8" t="s">
        <v>8867</v>
      </c>
    </row>
    <row r="6821">
      <c r="A6821" s="8">
        <v>6282504.0</v>
      </c>
      <c r="B6821" s="8" t="s">
        <v>8868</v>
      </c>
    </row>
    <row r="6822">
      <c r="A6822" s="8">
        <v>9300775.0</v>
      </c>
      <c r="B6822" s="8" t="s">
        <v>8869</v>
      </c>
    </row>
    <row r="6823">
      <c r="A6823" s="8">
        <v>6261311.0</v>
      </c>
      <c r="B6823" s="8" t="s">
        <v>8870</v>
      </c>
    </row>
    <row r="6824">
      <c r="A6824" s="8">
        <v>6250980.0</v>
      </c>
      <c r="B6824" s="8" t="s">
        <v>8871</v>
      </c>
    </row>
    <row r="6825">
      <c r="A6825" s="8">
        <v>6160557.0</v>
      </c>
      <c r="B6825" s="8" t="s">
        <v>8872</v>
      </c>
    </row>
    <row r="6826">
      <c r="A6826" s="8">
        <v>6201016.0</v>
      </c>
      <c r="B6826" s="8" t="s">
        <v>8873</v>
      </c>
    </row>
    <row r="6827">
      <c r="A6827" s="8">
        <v>9308334.0</v>
      </c>
      <c r="B6827" s="8" t="s">
        <v>8874</v>
      </c>
    </row>
    <row r="6828">
      <c r="A6828" s="8">
        <v>6275729.0</v>
      </c>
      <c r="B6828" s="8" t="s">
        <v>8875</v>
      </c>
    </row>
    <row r="6829">
      <c r="A6829" s="8">
        <v>6200729.0</v>
      </c>
      <c r="B6829" s="8" t="s">
        <v>8876</v>
      </c>
    </row>
    <row r="6830">
      <c r="A6830" s="8">
        <v>6264441.0</v>
      </c>
      <c r="B6830" s="8" t="s">
        <v>8877</v>
      </c>
    </row>
    <row r="6831">
      <c r="A6831" s="8">
        <v>6268064.0</v>
      </c>
      <c r="B6831" s="8" t="s">
        <v>8878</v>
      </c>
    </row>
    <row r="6832">
      <c r="A6832" s="8">
        <v>6174809.0</v>
      </c>
      <c r="B6832" s="8" t="s">
        <v>8879</v>
      </c>
    </row>
    <row r="6833">
      <c r="A6833" s="8">
        <v>6281559.0</v>
      </c>
      <c r="B6833" s="8" t="s">
        <v>8880</v>
      </c>
    </row>
    <row r="6834">
      <c r="A6834" s="8">
        <v>6280382.0</v>
      </c>
      <c r="B6834" s="8" t="s">
        <v>8881</v>
      </c>
    </row>
    <row r="6835">
      <c r="A6835" s="8">
        <v>6015689.0</v>
      </c>
      <c r="B6835" s="8" t="s">
        <v>8882</v>
      </c>
    </row>
    <row r="6836">
      <c r="A6836" s="8">
        <v>6281184.0</v>
      </c>
      <c r="B6836" s="8" t="s">
        <v>8883</v>
      </c>
    </row>
    <row r="6837">
      <c r="A6837" s="8">
        <v>6277721.0</v>
      </c>
      <c r="B6837" s="8" t="s">
        <v>8884</v>
      </c>
    </row>
    <row r="6838">
      <c r="A6838" s="8">
        <v>6261582.0</v>
      </c>
      <c r="B6838" s="8" t="s">
        <v>8885</v>
      </c>
    </row>
    <row r="6839">
      <c r="A6839" s="8">
        <v>6195962.0</v>
      </c>
      <c r="B6839" s="8" t="s">
        <v>8886</v>
      </c>
    </row>
    <row r="6840">
      <c r="A6840" s="8">
        <v>9308059.0</v>
      </c>
      <c r="B6840" s="8" t="s">
        <v>8887</v>
      </c>
    </row>
    <row r="6841">
      <c r="A6841" s="8">
        <v>9294881.0</v>
      </c>
      <c r="B6841" s="8" t="s">
        <v>8888</v>
      </c>
    </row>
    <row r="6842">
      <c r="A6842" s="8">
        <v>6744478.0</v>
      </c>
      <c r="B6842" s="8" t="s">
        <v>8889</v>
      </c>
    </row>
    <row r="6843">
      <c r="A6843" s="8">
        <v>1092545.0</v>
      </c>
      <c r="B6843" s="8" t="s">
        <v>8890</v>
      </c>
    </row>
    <row r="6844">
      <c r="A6844" s="8">
        <v>9021809.0</v>
      </c>
      <c r="B6844" s="8" t="s">
        <v>8891</v>
      </c>
    </row>
    <row r="6845">
      <c r="A6845" s="8">
        <v>6273793.0</v>
      </c>
      <c r="B6845" s="8" t="s">
        <v>8892</v>
      </c>
    </row>
    <row r="6846">
      <c r="A6846" s="8">
        <v>6134301.0</v>
      </c>
      <c r="B6846" s="8" t="s">
        <v>8893</v>
      </c>
    </row>
    <row r="6847">
      <c r="A6847" s="8">
        <v>9142151.0</v>
      </c>
      <c r="B6847" s="8" t="s">
        <v>8894</v>
      </c>
    </row>
    <row r="6848">
      <c r="A6848" s="8">
        <v>6311377.0</v>
      </c>
      <c r="B6848" s="8" t="s">
        <v>8895</v>
      </c>
    </row>
    <row r="6849">
      <c r="A6849" s="8">
        <v>9295615.0</v>
      </c>
      <c r="B6849" s="8" t="s">
        <v>8896</v>
      </c>
    </row>
    <row r="6850">
      <c r="A6850" s="8">
        <v>6277128.0</v>
      </c>
      <c r="B6850" s="8" t="s">
        <v>8897</v>
      </c>
    </row>
    <row r="6851">
      <c r="A6851" s="8">
        <v>9302361.0</v>
      </c>
      <c r="B6851" s="8" t="s">
        <v>8898</v>
      </c>
    </row>
    <row r="6852">
      <c r="A6852" s="8">
        <v>6223150.0</v>
      </c>
      <c r="B6852" s="8" t="s">
        <v>8899</v>
      </c>
    </row>
    <row r="6853">
      <c r="A6853" s="8">
        <v>6265685.0</v>
      </c>
      <c r="B6853" s="8" t="s">
        <v>8900</v>
      </c>
    </row>
    <row r="6854">
      <c r="A6854" s="8">
        <v>6277837.0</v>
      </c>
      <c r="B6854" s="8" t="s">
        <v>8901</v>
      </c>
    </row>
    <row r="6855">
      <c r="A6855" s="8">
        <v>6244602.0</v>
      </c>
      <c r="B6855" s="8" t="s">
        <v>8902</v>
      </c>
    </row>
    <row r="6856">
      <c r="A6856" s="8">
        <v>9295291.0</v>
      </c>
      <c r="B6856" s="8" t="s">
        <v>8903</v>
      </c>
    </row>
    <row r="6857">
      <c r="A6857" s="8">
        <v>6015620.0</v>
      </c>
      <c r="B6857" s="8" t="s">
        <v>8904</v>
      </c>
    </row>
    <row r="6858">
      <c r="A6858" s="8">
        <v>9296450.0</v>
      </c>
      <c r="B6858" s="8" t="s">
        <v>8905</v>
      </c>
    </row>
    <row r="6859">
      <c r="A6859" s="8">
        <v>1754661.0</v>
      </c>
      <c r="B6859" s="8" t="s">
        <v>8906</v>
      </c>
    </row>
    <row r="6860">
      <c r="A6860" s="8">
        <v>9308041.0</v>
      </c>
      <c r="B6860" s="8" t="s">
        <v>8907</v>
      </c>
    </row>
    <row r="6861">
      <c r="A6861" s="8">
        <v>6281222.0</v>
      </c>
      <c r="B6861" s="8" t="s">
        <v>8908</v>
      </c>
    </row>
    <row r="6862">
      <c r="A6862" s="8">
        <v>1765957.0</v>
      </c>
      <c r="B6862" s="8" t="s">
        <v>8909</v>
      </c>
    </row>
    <row r="6863">
      <c r="A6863" s="8">
        <v>6276938.0</v>
      </c>
      <c r="B6863" s="8" t="s">
        <v>8910</v>
      </c>
    </row>
    <row r="6864">
      <c r="A6864" s="8">
        <v>6249779.0</v>
      </c>
      <c r="B6864" s="8" t="s">
        <v>8911</v>
      </c>
    </row>
    <row r="6865">
      <c r="A6865" s="8">
        <v>6273670.0</v>
      </c>
      <c r="B6865" s="8" t="s">
        <v>8912</v>
      </c>
    </row>
    <row r="6866">
      <c r="A6866" s="8">
        <v>9300481.0</v>
      </c>
      <c r="B6866" s="8" t="s">
        <v>8913</v>
      </c>
    </row>
    <row r="6867">
      <c r="A6867" s="8">
        <v>6099815.0</v>
      </c>
      <c r="B6867" s="8" t="s">
        <v>8914</v>
      </c>
    </row>
    <row r="6868">
      <c r="A6868" s="8">
        <v>6051758.0</v>
      </c>
      <c r="B6868" s="8" t="s">
        <v>8915</v>
      </c>
    </row>
    <row r="6869">
      <c r="A6869" s="8">
        <v>6213464.0</v>
      </c>
      <c r="B6869" s="8" t="s">
        <v>8916</v>
      </c>
    </row>
    <row r="6870">
      <c r="A6870" s="8">
        <v>9299181.0</v>
      </c>
      <c r="B6870" s="8" t="s">
        <v>8917</v>
      </c>
    </row>
    <row r="6871">
      <c r="A6871" s="8">
        <v>9139541.0</v>
      </c>
      <c r="B6871" s="8" t="s">
        <v>8918</v>
      </c>
    </row>
    <row r="6872">
      <c r="A6872" s="8">
        <v>6230911.0</v>
      </c>
      <c r="B6872" s="8" t="s">
        <v>8919</v>
      </c>
    </row>
    <row r="6873">
      <c r="A6873" s="8">
        <v>9308814.0</v>
      </c>
      <c r="B6873" s="8" t="s">
        <v>8920</v>
      </c>
    </row>
    <row r="6874">
      <c r="A6874" s="8">
        <v>6281958.0</v>
      </c>
      <c r="B6874" s="8" t="s">
        <v>8921</v>
      </c>
    </row>
    <row r="6875">
      <c r="A6875" s="8">
        <v>6201474.0</v>
      </c>
      <c r="B6875" s="8" t="s">
        <v>8922</v>
      </c>
    </row>
    <row r="6876">
      <c r="A6876" s="8">
        <v>9182373.0</v>
      </c>
      <c r="B6876" s="8" t="s">
        <v>8923</v>
      </c>
    </row>
    <row r="6877">
      <c r="A6877" s="8">
        <v>6247636.0</v>
      </c>
      <c r="B6877" s="8" t="s">
        <v>8924</v>
      </c>
    </row>
    <row r="6878">
      <c r="A6878" s="8">
        <v>6279317.0</v>
      </c>
      <c r="B6878" s="8" t="s">
        <v>8925</v>
      </c>
    </row>
    <row r="6879">
      <c r="A6879" s="8">
        <v>6283454.0</v>
      </c>
      <c r="B6879" s="8" t="s">
        <v>8926</v>
      </c>
    </row>
    <row r="6880">
      <c r="A6880" s="8">
        <v>6265341.0</v>
      </c>
      <c r="B6880" s="8" t="s">
        <v>8927</v>
      </c>
    </row>
    <row r="6881">
      <c r="A6881" s="8">
        <v>6274650.0</v>
      </c>
      <c r="B6881" s="8" t="s">
        <v>8928</v>
      </c>
    </row>
    <row r="6882">
      <c r="A6882" s="8">
        <v>9302280.0</v>
      </c>
      <c r="B6882" s="8" t="s">
        <v>8929</v>
      </c>
    </row>
    <row r="6883">
      <c r="A6883" s="8">
        <v>9307109.0</v>
      </c>
      <c r="B6883" s="8" t="s">
        <v>8930</v>
      </c>
    </row>
    <row r="6884">
      <c r="A6884" s="8">
        <v>6270166.0</v>
      </c>
      <c r="B6884" s="8" t="s">
        <v>8931</v>
      </c>
    </row>
    <row r="6885">
      <c r="A6885" s="8">
        <v>6268285.0</v>
      </c>
      <c r="B6885" s="8" t="s">
        <v>8932</v>
      </c>
    </row>
    <row r="6886">
      <c r="A6886" s="8">
        <v>9301691.0</v>
      </c>
      <c r="B6886" s="8" t="s">
        <v>8933</v>
      </c>
    </row>
    <row r="6887">
      <c r="A6887" s="8">
        <v>9306846.0</v>
      </c>
      <c r="B6887" s="8" t="s">
        <v>8934</v>
      </c>
    </row>
    <row r="6888">
      <c r="A6888" s="8">
        <v>9305955.0</v>
      </c>
      <c r="B6888" s="8" t="s">
        <v>8935</v>
      </c>
    </row>
    <row r="6889">
      <c r="A6889" s="8">
        <v>6239544.0</v>
      </c>
      <c r="B6889" s="8" t="s">
        <v>8936</v>
      </c>
    </row>
    <row r="6890">
      <c r="A6890" s="8">
        <v>6282539.0</v>
      </c>
      <c r="B6890" s="8" t="s">
        <v>8937</v>
      </c>
    </row>
    <row r="6891">
      <c r="A6891" s="8">
        <v>6275133.0</v>
      </c>
      <c r="B6891" s="8" t="s">
        <v>8938</v>
      </c>
    </row>
    <row r="6892">
      <c r="A6892" s="8">
        <v>9309551.0</v>
      </c>
      <c r="B6892" s="8" t="s">
        <v>8939</v>
      </c>
    </row>
    <row r="6893">
      <c r="A6893" s="8">
        <v>6262121.0</v>
      </c>
      <c r="B6893" s="8" t="s">
        <v>8940</v>
      </c>
    </row>
    <row r="6894">
      <c r="A6894" s="8">
        <v>6218261.0</v>
      </c>
      <c r="B6894" s="8" t="s">
        <v>8941</v>
      </c>
    </row>
    <row r="6895">
      <c r="A6895" s="8">
        <v>6281486.0</v>
      </c>
      <c r="B6895" s="8" t="s">
        <v>8942</v>
      </c>
    </row>
    <row r="6896">
      <c r="A6896" s="8">
        <v>9307044.0</v>
      </c>
      <c r="B6896" s="8" t="s">
        <v>8943</v>
      </c>
    </row>
    <row r="6897">
      <c r="A6897" s="8">
        <v>9308199.0</v>
      </c>
      <c r="B6897" s="8" t="s">
        <v>8944</v>
      </c>
    </row>
    <row r="6898">
      <c r="A6898" s="8">
        <v>6275478.0</v>
      </c>
      <c r="B6898" s="8" t="s">
        <v>8945</v>
      </c>
    </row>
    <row r="6899">
      <c r="A6899" s="8">
        <v>6225292.0</v>
      </c>
      <c r="B6899" s="8" t="s">
        <v>8946</v>
      </c>
    </row>
    <row r="6900">
      <c r="A6900" s="8">
        <v>9295305.0</v>
      </c>
      <c r="B6900" s="8" t="s">
        <v>8947</v>
      </c>
    </row>
    <row r="6901">
      <c r="A6901" s="8">
        <v>6272461.0</v>
      </c>
      <c r="B6901" s="8" t="s">
        <v>8948</v>
      </c>
    </row>
    <row r="6902">
      <c r="A6902" s="8">
        <v>6274269.0</v>
      </c>
      <c r="B6902" s="8" t="s">
        <v>8949</v>
      </c>
    </row>
    <row r="6903">
      <c r="A6903" s="8">
        <v>6110371.0</v>
      </c>
      <c r="B6903" s="8" t="s">
        <v>8950</v>
      </c>
    </row>
    <row r="6904">
      <c r="A6904" s="8">
        <v>6182551.0</v>
      </c>
      <c r="B6904" s="8" t="s">
        <v>8951</v>
      </c>
    </row>
    <row r="6905">
      <c r="A6905" s="8">
        <v>6217460.0</v>
      </c>
      <c r="B6905" s="8" t="s">
        <v>8952</v>
      </c>
    </row>
    <row r="6906">
      <c r="A6906" s="8">
        <v>6260624.0</v>
      </c>
      <c r="B6906" s="8" t="s">
        <v>8953</v>
      </c>
    </row>
    <row r="6907">
      <c r="A6907" s="8">
        <v>6266860.0</v>
      </c>
      <c r="B6907" s="8" t="s">
        <v>8954</v>
      </c>
    </row>
    <row r="6908">
      <c r="A6908" s="8">
        <v>6283942.0</v>
      </c>
      <c r="B6908" s="8" t="s">
        <v>8955</v>
      </c>
    </row>
    <row r="6909">
      <c r="A6909" s="8">
        <v>6220185.0</v>
      </c>
      <c r="B6909" s="8" t="s">
        <v>8956</v>
      </c>
    </row>
    <row r="6910">
      <c r="A6910" s="8">
        <v>9300562.0</v>
      </c>
      <c r="B6910" s="8" t="s">
        <v>8957</v>
      </c>
    </row>
    <row r="6911">
      <c r="A6911" s="8">
        <v>9299831.0</v>
      </c>
      <c r="B6911" s="8" t="s">
        <v>8958</v>
      </c>
    </row>
    <row r="6912">
      <c r="A6912" s="8">
        <v>6219390.0</v>
      </c>
      <c r="B6912" s="8" t="s">
        <v>8959</v>
      </c>
    </row>
    <row r="6913">
      <c r="A6913" s="8">
        <v>6263097.0</v>
      </c>
      <c r="B6913" s="8" t="s">
        <v>8960</v>
      </c>
    </row>
    <row r="6914">
      <c r="A6914" s="8">
        <v>6266304.0</v>
      </c>
      <c r="B6914" s="8" t="s">
        <v>8961</v>
      </c>
    </row>
    <row r="6915">
      <c r="A6915" s="8">
        <v>9306048.0</v>
      </c>
      <c r="B6915" s="8" t="s">
        <v>8962</v>
      </c>
    </row>
    <row r="6916">
      <c r="A6916" s="8">
        <v>9303898.0</v>
      </c>
      <c r="B6916" s="8" t="s">
        <v>8963</v>
      </c>
    </row>
    <row r="6917">
      <c r="A6917" s="8">
        <v>6926631.0</v>
      </c>
      <c r="B6917" s="8" t="s">
        <v>8964</v>
      </c>
    </row>
    <row r="6918">
      <c r="A6918" s="8">
        <v>6262813.0</v>
      </c>
      <c r="B6918" s="8" t="s">
        <v>8965</v>
      </c>
    </row>
    <row r="6919">
      <c r="A6919" s="8">
        <v>9294244.0</v>
      </c>
      <c r="B6919" s="8" t="s">
        <v>8966</v>
      </c>
    </row>
    <row r="6920">
      <c r="A6920" s="8">
        <v>6284001.0</v>
      </c>
      <c r="B6920" s="8" t="s">
        <v>8967</v>
      </c>
    </row>
    <row r="6921">
      <c r="A6921" s="8">
        <v>6268706.0</v>
      </c>
      <c r="B6921" s="8" t="s">
        <v>8968</v>
      </c>
    </row>
    <row r="6922">
      <c r="A6922" s="8">
        <v>9299866.0</v>
      </c>
      <c r="B6922" s="8" t="s">
        <v>8969</v>
      </c>
    </row>
    <row r="6923">
      <c r="A6923" s="8">
        <v>9292683.0</v>
      </c>
      <c r="B6923" s="8" t="s">
        <v>8970</v>
      </c>
    </row>
    <row r="6924">
      <c r="A6924" s="8">
        <v>6279325.0</v>
      </c>
      <c r="B6924" s="8" t="s">
        <v>8971</v>
      </c>
    </row>
    <row r="6925">
      <c r="A6925" s="8">
        <v>6273726.0</v>
      </c>
      <c r="B6925" s="8" t="s">
        <v>8972</v>
      </c>
    </row>
    <row r="6926">
      <c r="A6926" s="8">
        <v>6281737.0</v>
      </c>
      <c r="B6926" s="8" t="s">
        <v>8973</v>
      </c>
    </row>
    <row r="6927">
      <c r="A6927" s="8">
        <v>6156355.0</v>
      </c>
      <c r="B6927" s="8" t="s">
        <v>8974</v>
      </c>
    </row>
    <row r="6928">
      <c r="A6928" s="8">
        <v>6237053.0</v>
      </c>
      <c r="B6928" s="8" t="s">
        <v>8975</v>
      </c>
    </row>
    <row r="6929">
      <c r="A6929" s="8">
        <v>6271618.0</v>
      </c>
      <c r="B6929" s="8" t="s">
        <v>8976</v>
      </c>
    </row>
    <row r="6930">
      <c r="A6930" s="8">
        <v>6277179.0</v>
      </c>
      <c r="B6930" s="8" t="s">
        <v>8977</v>
      </c>
    </row>
    <row r="6931">
      <c r="A6931" s="8">
        <v>9303405.0</v>
      </c>
      <c r="B6931" s="8" t="s">
        <v>8978</v>
      </c>
    </row>
    <row r="6932">
      <c r="A6932" s="8">
        <v>6217133.0</v>
      </c>
      <c r="B6932" s="8" t="s">
        <v>8979</v>
      </c>
    </row>
    <row r="6933">
      <c r="A6933" s="8">
        <v>9306951.0</v>
      </c>
      <c r="B6933" s="8" t="s">
        <v>8980</v>
      </c>
    </row>
    <row r="6934">
      <c r="A6934" s="8">
        <v>9148281.0</v>
      </c>
      <c r="B6934" s="8" t="s">
        <v>8981</v>
      </c>
    </row>
    <row r="6935">
      <c r="A6935" s="8">
        <v>9306838.0</v>
      </c>
      <c r="B6935" s="8" t="s">
        <v>8982</v>
      </c>
    </row>
    <row r="6936">
      <c r="A6936" s="8">
        <v>6241565.0</v>
      </c>
      <c r="B6936" s="8" t="s">
        <v>8983</v>
      </c>
    </row>
    <row r="6937">
      <c r="A6937" s="8">
        <v>6380689.0</v>
      </c>
      <c r="B6937" s="8" t="s">
        <v>8984</v>
      </c>
    </row>
    <row r="6938">
      <c r="A6938" s="8">
        <v>6254918.0</v>
      </c>
      <c r="B6938" s="8" t="s">
        <v>8985</v>
      </c>
    </row>
    <row r="6939">
      <c r="A6939" s="8">
        <v>6267386.0</v>
      </c>
      <c r="B6939" s="8" t="s">
        <v>8986</v>
      </c>
    </row>
    <row r="6940">
      <c r="A6940" s="8">
        <v>6280650.0</v>
      </c>
      <c r="B6940" s="8" t="s">
        <v>8987</v>
      </c>
    </row>
    <row r="6941">
      <c r="A6941" s="8">
        <v>6261515.0</v>
      </c>
      <c r="B6941" s="8" t="s">
        <v>8988</v>
      </c>
    </row>
    <row r="6942">
      <c r="A6942" s="8">
        <v>6266959.0</v>
      </c>
      <c r="B6942" s="8" t="s">
        <v>8989</v>
      </c>
    </row>
    <row r="6943">
      <c r="A6943" s="8">
        <v>6280561.0</v>
      </c>
      <c r="B6943" s="8" t="s">
        <v>8990</v>
      </c>
    </row>
    <row r="6944">
      <c r="A6944" s="8">
        <v>6275575.0</v>
      </c>
      <c r="B6944" s="8" t="s">
        <v>8991</v>
      </c>
    </row>
    <row r="6945">
      <c r="A6945" s="8">
        <v>9303634.0</v>
      </c>
      <c r="B6945" s="8" t="s">
        <v>8992</v>
      </c>
    </row>
    <row r="6946">
      <c r="A6946" s="8">
        <v>9301593.0</v>
      </c>
      <c r="B6946" s="8" t="s">
        <v>8993</v>
      </c>
    </row>
    <row r="6947">
      <c r="A6947" s="8">
        <v>6248438.0</v>
      </c>
      <c r="B6947" s="8" t="s">
        <v>8994</v>
      </c>
    </row>
    <row r="6948">
      <c r="A6948" s="8">
        <v>6275796.0</v>
      </c>
      <c r="B6948" s="8" t="s">
        <v>8995</v>
      </c>
    </row>
    <row r="6949">
      <c r="A6949" s="8">
        <v>6276300.0</v>
      </c>
      <c r="B6949" s="8" t="s">
        <v>8996</v>
      </c>
    </row>
    <row r="6950">
      <c r="A6950" s="8">
        <v>6277977.0</v>
      </c>
      <c r="B6950" s="8" t="s">
        <v>8997</v>
      </c>
    </row>
    <row r="6951">
      <c r="A6951" s="8">
        <v>6275257.0</v>
      </c>
      <c r="B6951" s="8" t="s">
        <v>8998</v>
      </c>
    </row>
    <row r="6952">
      <c r="A6952" s="8">
        <v>6204422.0</v>
      </c>
      <c r="B6952" s="8" t="s">
        <v>8999</v>
      </c>
    </row>
    <row r="6953">
      <c r="A6953" s="8">
        <v>9297642.0</v>
      </c>
      <c r="B6953" s="8" t="s">
        <v>9000</v>
      </c>
    </row>
    <row r="6954">
      <c r="A6954" s="8">
        <v>6195831.0</v>
      </c>
      <c r="B6954" s="8" t="s">
        <v>9001</v>
      </c>
    </row>
    <row r="6955">
      <c r="A6955" s="8">
        <v>6328318.0</v>
      </c>
      <c r="B6955" s="8" t="s">
        <v>9002</v>
      </c>
    </row>
    <row r="6956">
      <c r="A6956" s="8">
        <v>6262201.0</v>
      </c>
      <c r="B6956" s="8" t="s">
        <v>9003</v>
      </c>
    </row>
    <row r="6957">
      <c r="A6957" s="8">
        <v>6675921.0</v>
      </c>
      <c r="B6957" s="8" t="s">
        <v>9004</v>
      </c>
    </row>
    <row r="6958">
      <c r="A6958" s="8">
        <v>6213693.0</v>
      </c>
      <c r="B6958" s="8" t="s">
        <v>9005</v>
      </c>
    </row>
    <row r="6959">
      <c r="A6959" s="8">
        <v>6277829.0</v>
      </c>
      <c r="B6959" s="8" t="s">
        <v>9006</v>
      </c>
    </row>
    <row r="6960">
      <c r="A6960" s="8">
        <v>6747639.0</v>
      </c>
      <c r="B6960" s="8" t="s">
        <v>9007</v>
      </c>
    </row>
    <row r="6961">
      <c r="A6961" s="8">
        <v>9303600.0</v>
      </c>
      <c r="B6961" s="8" t="s">
        <v>9008</v>
      </c>
    </row>
    <row r="6962">
      <c r="A6962" s="8">
        <v>6217532.0</v>
      </c>
      <c r="B6962" s="8" t="s">
        <v>9009</v>
      </c>
    </row>
    <row r="6963">
      <c r="A6963" s="8">
        <v>6107648.0</v>
      </c>
      <c r="B6963" s="8" t="s">
        <v>9010</v>
      </c>
    </row>
    <row r="6964">
      <c r="A6964" s="8">
        <v>6206808.0</v>
      </c>
      <c r="B6964" s="8" t="s">
        <v>9011</v>
      </c>
    </row>
    <row r="6965">
      <c r="A6965" s="8">
        <v>9054421.0</v>
      </c>
      <c r="B6965" s="8" t="s">
        <v>9012</v>
      </c>
    </row>
    <row r="6966">
      <c r="A6966" s="8">
        <v>6704247.0</v>
      </c>
      <c r="B6966" s="8" t="s">
        <v>9013</v>
      </c>
    </row>
    <row r="6967">
      <c r="A6967" s="8">
        <v>6253717.0</v>
      </c>
      <c r="B6967" s="8" t="s">
        <v>9014</v>
      </c>
    </row>
    <row r="6968">
      <c r="A6968" s="8">
        <v>6058141.0</v>
      </c>
      <c r="B6968" s="8" t="s">
        <v>9015</v>
      </c>
    </row>
    <row r="6969">
      <c r="A6969" s="8">
        <v>6265171.0</v>
      </c>
      <c r="B6969" s="8" t="s">
        <v>9016</v>
      </c>
    </row>
    <row r="6970">
      <c r="A6970" s="8">
        <v>6157408.0</v>
      </c>
      <c r="B6970" s="8" t="s">
        <v>9017</v>
      </c>
    </row>
    <row r="6971">
      <c r="A6971" s="8">
        <v>6005730.0</v>
      </c>
      <c r="B6971" s="8" t="s">
        <v>9018</v>
      </c>
    </row>
    <row r="6972">
      <c r="A6972" s="8">
        <v>9305882.0</v>
      </c>
      <c r="B6972" s="8" t="s">
        <v>9019</v>
      </c>
    </row>
    <row r="6973">
      <c r="A6973" s="8">
        <v>6282962.0</v>
      </c>
      <c r="B6973" s="8" t="s">
        <v>9020</v>
      </c>
    </row>
    <row r="6974">
      <c r="A6974" s="8">
        <v>6208177.0</v>
      </c>
      <c r="B6974" s="8" t="s">
        <v>9021</v>
      </c>
    </row>
    <row r="6975">
      <c r="A6975" s="8">
        <v>6182852.0</v>
      </c>
      <c r="B6975" s="8" t="s">
        <v>9022</v>
      </c>
    </row>
    <row r="6976">
      <c r="A6976" s="8">
        <v>6276725.0</v>
      </c>
      <c r="B6976" s="8" t="s">
        <v>9023</v>
      </c>
    </row>
    <row r="6977">
      <c r="A6977" s="8">
        <v>6282911.0</v>
      </c>
      <c r="B6977" s="8" t="s">
        <v>9024</v>
      </c>
    </row>
    <row r="6978">
      <c r="A6978" s="8">
        <v>6276202.0</v>
      </c>
      <c r="B6978" s="8" t="s">
        <v>9025</v>
      </c>
    </row>
    <row r="6979">
      <c r="A6979" s="8">
        <v>6926681.0</v>
      </c>
      <c r="B6979" s="8" t="s">
        <v>9026</v>
      </c>
    </row>
    <row r="6980">
      <c r="A6980" s="8">
        <v>9294511.0</v>
      </c>
      <c r="B6980" s="8" t="s">
        <v>9027</v>
      </c>
    </row>
    <row r="6981">
      <c r="A6981" s="8">
        <v>6200451.0</v>
      </c>
      <c r="B6981" s="8" t="s">
        <v>9028</v>
      </c>
    </row>
    <row r="6982">
      <c r="A6982" s="8">
        <v>6079709.0</v>
      </c>
      <c r="B6982" s="8" t="s">
        <v>9029</v>
      </c>
    </row>
    <row r="6983">
      <c r="A6983" s="8">
        <v>9300961.0</v>
      </c>
      <c r="B6983" s="8" t="s">
        <v>9030</v>
      </c>
    </row>
    <row r="6984">
      <c r="A6984" s="8">
        <v>6269052.0</v>
      </c>
      <c r="B6984" s="8" t="s">
        <v>9031</v>
      </c>
    </row>
    <row r="6985">
      <c r="A6985" s="8">
        <v>6261841.0</v>
      </c>
      <c r="B6985" s="8" t="s">
        <v>9032</v>
      </c>
    </row>
    <row r="6986">
      <c r="A6986" s="8">
        <v>6266576.0</v>
      </c>
      <c r="B6986" s="8" t="s">
        <v>9033</v>
      </c>
    </row>
    <row r="6987">
      <c r="A6987" s="8">
        <v>6173811.0</v>
      </c>
      <c r="B6987" s="8" t="s">
        <v>9034</v>
      </c>
    </row>
    <row r="6988">
      <c r="A6988" s="8">
        <v>9294139.0</v>
      </c>
      <c r="B6988" s="8" t="s">
        <v>9035</v>
      </c>
    </row>
    <row r="6989">
      <c r="A6989" s="8">
        <v>9293281.0</v>
      </c>
      <c r="B6989" s="8" t="s">
        <v>9036</v>
      </c>
    </row>
    <row r="6990">
      <c r="A6990" s="8">
        <v>9297219.0</v>
      </c>
      <c r="B6990" s="8" t="s">
        <v>9037</v>
      </c>
    </row>
    <row r="6991">
      <c r="A6991" s="8">
        <v>9296441.0</v>
      </c>
      <c r="B6991" s="8" t="s">
        <v>9038</v>
      </c>
    </row>
    <row r="6992">
      <c r="A6992" s="8">
        <v>6277691.0</v>
      </c>
      <c r="B6992" s="8" t="s">
        <v>9039</v>
      </c>
    </row>
    <row r="6993">
      <c r="A6993" s="8">
        <v>6184405.0</v>
      </c>
      <c r="B6993" s="8" t="s">
        <v>9040</v>
      </c>
    </row>
    <row r="6994">
      <c r="A6994" s="8">
        <v>9305912.0</v>
      </c>
      <c r="B6994" s="8" t="s">
        <v>9041</v>
      </c>
    </row>
    <row r="6995">
      <c r="A6995" s="8">
        <v>6262988.0</v>
      </c>
      <c r="B6995" s="8" t="s">
        <v>9042</v>
      </c>
    </row>
    <row r="6996">
      <c r="A6996" s="8">
        <v>6267262.0</v>
      </c>
      <c r="B6996" s="8" t="s">
        <v>9043</v>
      </c>
    </row>
    <row r="6997">
      <c r="A6997" s="8">
        <v>6275818.0</v>
      </c>
      <c r="B6997" s="8" t="s">
        <v>9044</v>
      </c>
    </row>
    <row r="6998">
      <c r="A6998" s="8">
        <v>9304312.0</v>
      </c>
      <c r="B6998" s="8" t="s">
        <v>9045</v>
      </c>
    </row>
    <row r="6999">
      <c r="A6999" s="8">
        <v>6274528.0</v>
      </c>
      <c r="B6999" s="8" t="s">
        <v>9046</v>
      </c>
    </row>
    <row r="7000">
      <c r="A7000" s="8">
        <v>9309268.0</v>
      </c>
      <c r="B7000" s="8" t="s">
        <v>9047</v>
      </c>
    </row>
    <row r="7001">
      <c r="A7001" s="8">
        <v>9309608.0</v>
      </c>
      <c r="B7001" s="8" t="s">
        <v>9048</v>
      </c>
    </row>
    <row r="7002">
      <c r="A7002" s="8">
        <v>6163521.0</v>
      </c>
      <c r="B7002" s="8" t="s">
        <v>9049</v>
      </c>
    </row>
    <row r="7003">
      <c r="A7003" s="8">
        <v>6277209.0</v>
      </c>
      <c r="B7003" s="8" t="s">
        <v>9050</v>
      </c>
    </row>
    <row r="7004">
      <c r="A7004" s="8">
        <v>6078028.0</v>
      </c>
      <c r="B7004" s="8" t="s">
        <v>9051</v>
      </c>
    </row>
    <row r="7005">
      <c r="A7005" s="8">
        <v>9295925.0</v>
      </c>
      <c r="B7005" s="8" t="s">
        <v>9052</v>
      </c>
    </row>
    <row r="7006">
      <c r="A7006" s="8">
        <v>6212751.0</v>
      </c>
      <c r="B7006" s="8" t="s">
        <v>9053</v>
      </c>
    </row>
    <row r="7007">
      <c r="A7007" s="8">
        <v>9296557.0</v>
      </c>
      <c r="B7007" s="8" t="s">
        <v>9054</v>
      </c>
    </row>
    <row r="7008">
      <c r="A7008" s="8">
        <v>6279961.0</v>
      </c>
      <c r="B7008" s="8" t="s">
        <v>9055</v>
      </c>
    </row>
    <row r="7009">
      <c r="A7009" s="8">
        <v>9305491.0</v>
      </c>
      <c r="B7009" s="8" t="s">
        <v>9056</v>
      </c>
    </row>
    <row r="7010">
      <c r="A7010" s="8">
        <v>6275095.0</v>
      </c>
      <c r="B7010" s="8" t="s">
        <v>9057</v>
      </c>
    </row>
    <row r="7011">
      <c r="A7011" s="8">
        <v>6264671.0</v>
      </c>
      <c r="B7011" s="8" t="s">
        <v>9058</v>
      </c>
    </row>
    <row r="7012">
      <c r="A7012" s="8">
        <v>9305921.0</v>
      </c>
      <c r="B7012" s="8" t="s">
        <v>9059</v>
      </c>
    </row>
    <row r="7013">
      <c r="A7013" s="8">
        <v>6271138.0</v>
      </c>
      <c r="B7013" s="8" t="s">
        <v>9060</v>
      </c>
    </row>
    <row r="7014">
      <c r="A7014" s="8">
        <v>6283039.0</v>
      </c>
      <c r="B7014" s="8" t="s">
        <v>9061</v>
      </c>
    </row>
    <row r="7015">
      <c r="A7015" s="8">
        <v>1752031.0</v>
      </c>
      <c r="B7015" s="8" t="s">
        <v>9062</v>
      </c>
    </row>
    <row r="7016">
      <c r="A7016" s="8">
        <v>6275958.0</v>
      </c>
      <c r="B7016" s="8" t="s">
        <v>9063</v>
      </c>
    </row>
    <row r="7017">
      <c r="A7017" s="8">
        <v>6207481.0</v>
      </c>
      <c r="B7017" s="8" t="s">
        <v>9064</v>
      </c>
    </row>
    <row r="7018">
      <c r="A7018" s="8">
        <v>9296522.0</v>
      </c>
      <c r="B7018" s="8" t="s">
        <v>9065</v>
      </c>
    </row>
    <row r="7019">
      <c r="A7019" s="8">
        <v>6128581.0</v>
      </c>
      <c r="B7019" s="8" t="s">
        <v>9066</v>
      </c>
    </row>
    <row r="7020">
      <c r="A7020" s="8">
        <v>6280242.0</v>
      </c>
      <c r="B7020" s="8" t="s">
        <v>9067</v>
      </c>
    </row>
    <row r="7021">
      <c r="A7021" s="8">
        <v>9308351.0</v>
      </c>
      <c r="B7021" s="8" t="s">
        <v>9068</v>
      </c>
    </row>
    <row r="7022">
      <c r="A7022" s="8">
        <v>6277811.0</v>
      </c>
      <c r="B7022" s="8" t="s">
        <v>9069</v>
      </c>
    </row>
    <row r="7023">
      <c r="A7023" s="8">
        <v>6268412.0</v>
      </c>
      <c r="B7023" s="8" t="s">
        <v>9070</v>
      </c>
    </row>
    <row r="7024">
      <c r="A7024" s="8">
        <v>6034152.0</v>
      </c>
      <c r="B7024" s="8" t="s">
        <v>9071</v>
      </c>
    </row>
    <row r="7025">
      <c r="A7025" s="8">
        <v>6263160.0</v>
      </c>
      <c r="B7025" s="8" t="s">
        <v>9072</v>
      </c>
    </row>
    <row r="7026">
      <c r="A7026" s="8">
        <v>6272029.0</v>
      </c>
      <c r="B7026" s="8" t="s">
        <v>9073</v>
      </c>
    </row>
    <row r="7027">
      <c r="A7027" s="8">
        <v>6221220.0</v>
      </c>
      <c r="B7027" s="8" t="s">
        <v>9074</v>
      </c>
    </row>
    <row r="7028">
      <c r="A7028" s="8">
        <v>6204520.0</v>
      </c>
      <c r="B7028" s="8" t="s">
        <v>9075</v>
      </c>
    </row>
    <row r="7029">
      <c r="A7029" s="8">
        <v>6265626.0</v>
      </c>
      <c r="B7029" s="8" t="s">
        <v>9076</v>
      </c>
    </row>
    <row r="7030">
      <c r="A7030" s="8">
        <v>6268722.0</v>
      </c>
      <c r="B7030" s="8" t="s">
        <v>9077</v>
      </c>
    </row>
    <row r="7031">
      <c r="A7031" s="8">
        <v>6255868.0</v>
      </c>
      <c r="B7031" s="8" t="s">
        <v>9078</v>
      </c>
    </row>
    <row r="7032">
      <c r="A7032" s="8">
        <v>6262970.0</v>
      </c>
      <c r="B7032" s="8" t="s">
        <v>9079</v>
      </c>
    </row>
    <row r="7033">
      <c r="A7033" s="8">
        <v>6244831.0</v>
      </c>
      <c r="B7033" s="8" t="s">
        <v>9080</v>
      </c>
    </row>
    <row r="7034">
      <c r="A7034" s="8">
        <v>6249558.0</v>
      </c>
      <c r="B7034" s="8" t="s">
        <v>9081</v>
      </c>
    </row>
    <row r="7035">
      <c r="A7035" s="8">
        <v>6281133.0</v>
      </c>
      <c r="B7035" s="8" t="s">
        <v>9082</v>
      </c>
    </row>
    <row r="7036">
      <c r="A7036" s="8">
        <v>9307001.0</v>
      </c>
      <c r="B7036" s="8" t="s">
        <v>9083</v>
      </c>
    </row>
    <row r="7037">
      <c r="A7037" s="8">
        <v>9293868.0</v>
      </c>
      <c r="B7037" s="8" t="s">
        <v>9084</v>
      </c>
    </row>
    <row r="7038">
      <c r="A7038" s="8">
        <v>9292381.0</v>
      </c>
      <c r="B7038" s="8" t="s">
        <v>9085</v>
      </c>
    </row>
    <row r="7039">
      <c r="A7039" s="8">
        <v>9306978.0</v>
      </c>
      <c r="B7039" s="8" t="s">
        <v>9086</v>
      </c>
    </row>
    <row r="7040">
      <c r="A7040" s="8">
        <v>6280595.0</v>
      </c>
      <c r="B7040" s="8" t="s">
        <v>9087</v>
      </c>
    </row>
    <row r="7041">
      <c r="A7041" s="8">
        <v>9307095.0</v>
      </c>
      <c r="B7041" s="8" t="s">
        <v>9088</v>
      </c>
    </row>
    <row r="7042">
      <c r="A7042" s="8">
        <v>6041272.0</v>
      </c>
      <c r="B7042" s="8" t="s">
        <v>9089</v>
      </c>
    </row>
    <row r="7043">
      <c r="A7043" s="8">
        <v>6013830.0</v>
      </c>
      <c r="B7043" s="8" t="s">
        <v>9090</v>
      </c>
    </row>
    <row r="7044">
      <c r="A7044" s="8">
        <v>6255477.0</v>
      </c>
      <c r="B7044" s="8" t="s">
        <v>9091</v>
      </c>
    </row>
    <row r="7045">
      <c r="A7045" s="8">
        <v>9304584.0</v>
      </c>
      <c r="B7045" s="8" t="s">
        <v>9092</v>
      </c>
    </row>
    <row r="7046">
      <c r="A7046" s="8">
        <v>6217478.0</v>
      </c>
      <c r="B7046" s="8" t="s">
        <v>9093</v>
      </c>
    </row>
    <row r="7047">
      <c r="A7047" s="8">
        <v>6283462.0</v>
      </c>
      <c r="B7047" s="8" t="s">
        <v>9094</v>
      </c>
    </row>
    <row r="7048">
      <c r="A7048" s="8">
        <v>6276971.0</v>
      </c>
      <c r="B7048" s="8" t="s">
        <v>9095</v>
      </c>
    </row>
    <row r="7049">
      <c r="A7049" s="8">
        <v>6231063.0</v>
      </c>
      <c r="B7049" s="8" t="s">
        <v>9096</v>
      </c>
    </row>
    <row r="7050">
      <c r="A7050" s="8">
        <v>9298215.0</v>
      </c>
      <c r="B7050" s="8" t="s">
        <v>9097</v>
      </c>
    </row>
    <row r="7051">
      <c r="A7051" s="8">
        <v>9307249.0</v>
      </c>
      <c r="B7051" s="8" t="s">
        <v>9098</v>
      </c>
    </row>
    <row r="7052">
      <c r="A7052" s="8">
        <v>9305149.0</v>
      </c>
      <c r="B7052" s="8" t="s">
        <v>9099</v>
      </c>
    </row>
    <row r="7053">
      <c r="A7053" s="8">
        <v>6142834.0</v>
      </c>
      <c r="B7053" s="8" t="s">
        <v>9100</v>
      </c>
    </row>
    <row r="7054">
      <c r="A7054" s="8">
        <v>6279333.0</v>
      </c>
      <c r="B7054" s="8" t="s">
        <v>9101</v>
      </c>
    </row>
    <row r="7055">
      <c r="A7055" s="8">
        <v>9305661.0</v>
      </c>
      <c r="B7055" s="8" t="s">
        <v>9102</v>
      </c>
    </row>
    <row r="7056">
      <c r="A7056" s="8">
        <v>6199224.0</v>
      </c>
      <c r="B7056" s="8" t="s">
        <v>9103</v>
      </c>
    </row>
    <row r="7057">
      <c r="A7057" s="8">
        <v>6282032.0</v>
      </c>
      <c r="B7057" s="8" t="s">
        <v>9104</v>
      </c>
    </row>
    <row r="7058">
      <c r="A7058" s="8">
        <v>9295755.0</v>
      </c>
      <c r="B7058" s="8" t="s">
        <v>9105</v>
      </c>
    </row>
    <row r="7059">
      <c r="A7059" s="8">
        <v>6791131.0</v>
      </c>
      <c r="B7059" s="8" t="s">
        <v>9106</v>
      </c>
    </row>
    <row r="7060">
      <c r="A7060" s="8">
        <v>6274421.0</v>
      </c>
      <c r="B7060" s="8" t="s">
        <v>9107</v>
      </c>
    </row>
    <row r="7061">
      <c r="A7061" s="8">
        <v>6269141.0</v>
      </c>
      <c r="B7061" s="8" t="s">
        <v>9108</v>
      </c>
    </row>
    <row r="7062">
      <c r="A7062" s="8">
        <v>9299696.0</v>
      </c>
      <c r="B7062" s="8" t="s">
        <v>9109</v>
      </c>
    </row>
    <row r="7063">
      <c r="A7063" s="8">
        <v>6275974.0</v>
      </c>
      <c r="B7063" s="8" t="s">
        <v>9110</v>
      </c>
    </row>
    <row r="7064">
      <c r="A7064" s="8">
        <v>6141188.0</v>
      </c>
      <c r="B7064" s="8" t="s">
        <v>9111</v>
      </c>
    </row>
    <row r="7065">
      <c r="A7065" s="8">
        <v>6279228.0</v>
      </c>
      <c r="B7065" s="8" t="s">
        <v>9112</v>
      </c>
    </row>
    <row r="7066">
      <c r="A7066" s="8">
        <v>9300988.0</v>
      </c>
      <c r="B7066" s="8" t="s">
        <v>9113</v>
      </c>
    </row>
    <row r="7067">
      <c r="A7067" s="8">
        <v>6739288.0</v>
      </c>
      <c r="B7067" s="8" t="s">
        <v>9114</v>
      </c>
    </row>
    <row r="7068">
      <c r="A7068" s="8">
        <v>9292535.0</v>
      </c>
      <c r="B7068" s="8" t="s">
        <v>9115</v>
      </c>
    </row>
    <row r="7069">
      <c r="A7069" s="8">
        <v>6221327.0</v>
      </c>
      <c r="B7069" s="8" t="s">
        <v>9116</v>
      </c>
    </row>
    <row r="7070">
      <c r="A7070" s="8">
        <v>6207014.0</v>
      </c>
      <c r="B7070" s="8" t="s">
        <v>9117</v>
      </c>
    </row>
    <row r="7071">
      <c r="A7071" s="8">
        <v>6277799.0</v>
      </c>
      <c r="B7071" s="8" t="s">
        <v>9118</v>
      </c>
    </row>
    <row r="7072">
      <c r="A7072" s="8">
        <v>6264646.0</v>
      </c>
      <c r="B7072" s="8" t="s">
        <v>9119</v>
      </c>
    </row>
    <row r="7073">
      <c r="A7073" s="8">
        <v>6200281.0</v>
      </c>
      <c r="B7073" s="8" t="s">
        <v>9120</v>
      </c>
    </row>
    <row r="7074">
      <c r="A7074" s="8">
        <v>6265944.0</v>
      </c>
      <c r="B7074" s="8" t="s">
        <v>9121</v>
      </c>
    </row>
    <row r="7075">
      <c r="A7075" s="8">
        <v>6696554.0</v>
      </c>
      <c r="B7075" s="8" t="s">
        <v>9122</v>
      </c>
    </row>
    <row r="7076">
      <c r="A7076" s="8">
        <v>9305530.0</v>
      </c>
      <c r="B7076" s="8" t="s">
        <v>9123</v>
      </c>
    </row>
    <row r="7077">
      <c r="A7077" s="8">
        <v>6280358.0</v>
      </c>
      <c r="B7077" s="8" t="s">
        <v>9124</v>
      </c>
    </row>
    <row r="7078">
      <c r="A7078" s="8">
        <v>6974023.0</v>
      </c>
      <c r="B7078" s="8" t="s">
        <v>9125</v>
      </c>
    </row>
    <row r="7079">
      <c r="A7079" s="8">
        <v>9292799.0</v>
      </c>
      <c r="B7079" s="8" t="s">
        <v>9126</v>
      </c>
    </row>
    <row r="7080">
      <c r="A7080" s="8">
        <v>9307141.0</v>
      </c>
      <c r="B7080" s="8" t="s">
        <v>9127</v>
      </c>
    </row>
    <row r="7081">
      <c r="A7081" s="8">
        <v>6166750.0</v>
      </c>
      <c r="B7081" s="8" t="s">
        <v>9128</v>
      </c>
    </row>
    <row r="7082">
      <c r="A7082" s="8">
        <v>9302867.0</v>
      </c>
      <c r="B7082" s="8" t="s">
        <v>9129</v>
      </c>
    </row>
    <row r="7083">
      <c r="A7083" s="8">
        <v>6164803.0</v>
      </c>
      <c r="B7083" s="8" t="s">
        <v>9130</v>
      </c>
    </row>
    <row r="7084">
      <c r="A7084" s="8">
        <v>6310648.0</v>
      </c>
      <c r="B7084" s="8" t="s">
        <v>9131</v>
      </c>
    </row>
    <row r="7085">
      <c r="A7085" s="8">
        <v>6185011.0</v>
      </c>
      <c r="B7085" s="8" t="s">
        <v>9132</v>
      </c>
    </row>
    <row r="7086">
      <c r="A7086" s="8">
        <v>9301534.0</v>
      </c>
      <c r="B7086" s="8" t="s">
        <v>9133</v>
      </c>
    </row>
    <row r="7087">
      <c r="A7087" s="8">
        <v>6201466.0</v>
      </c>
      <c r="B7087" s="8" t="s">
        <v>9134</v>
      </c>
    </row>
    <row r="7088">
      <c r="A7088" s="8">
        <v>6275125.0</v>
      </c>
      <c r="B7088" s="8" t="s">
        <v>9135</v>
      </c>
    </row>
    <row r="7089">
      <c r="A7089" s="8">
        <v>6234356.0</v>
      </c>
      <c r="B7089" s="8" t="s">
        <v>9136</v>
      </c>
    </row>
    <row r="7090">
      <c r="A7090" s="8">
        <v>6247393.0</v>
      </c>
      <c r="B7090" s="8" t="s">
        <v>9137</v>
      </c>
    </row>
    <row r="7091">
      <c r="A7091" s="8">
        <v>6182836.0</v>
      </c>
      <c r="B7091" s="8" t="s">
        <v>9138</v>
      </c>
    </row>
    <row r="7092">
      <c r="A7092" s="8">
        <v>6099793.0</v>
      </c>
      <c r="B7092" s="8" t="s">
        <v>9139</v>
      </c>
    </row>
    <row r="7093">
      <c r="A7093" s="8">
        <v>6274323.0</v>
      </c>
      <c r="B7093" s="8" t="s">
        <v>9140</v>
      </c>
    </row>
    <row r="7094">
      <c r="A7094" s="8">
        <v>6157645.0</v>
      </c>
      <c r="B7094" s="8" t="s">
        <v>9141</v>
      </c>
    </row>
    <row r="7095">
      <c r="A7095" s="8">
        <v>6897282.0</v>
      </c>
      <c r="B7095" s="8" t="s">
        <v>9142</v>
      </c>
    </row>
    <row r="7096">
      <c r="A7096" s="8">
        <v>6118399.0</v>
      </c>
      <c r="B7096" s="8" t="s">
        <v>9143</v>
      </c>
    </row>
    <row r="7097">
      <c r="A7097" s="8">
        <v>6280285.0</v>
      </c>
      <c r="B7097" s="8" t="s">
        <v>9144</v>
      </c>
    </row>
    <row r="7098">
      <c r="A7098" s="8">
        <v>6275842.0</v>
      </c>
      <c r="B7098" s="8" t="s">
        <v>9145</v>
      </c>
    </row>
    <row r="7099">
      <c r="A7099" s="8">
        <v>6264557.0</v>
      </c>
      <c r="B7099" s="8" t="s">
        <v>9146</v>
      </c>
    </row>
    <row r="7100">
      <c r="A7100" s="8">
        <v>9292641.0</v>
      </c>
      <c r="B7100" s="8" t="s">
        <v>9147</v>
      </c>
    </row>
    <row r="7101">
      <c r="A7101" s="8">
        <v>9276581.0</v>
      </c>
      <c r="B7101" s="8" t="s">
        <v>9148</v>
      </c>
    </row>
    <row r="7102">
      <c r="A7102" s="8">
        <v>6264948.0</v>
      </c>
      <c r="B7102" s="8" t="s">
        <v>9149</v>
      </c>
    </row>
    <row r="7103">
      <c r="A7103" s="8">
        <v>6277373.0</v>
      </c>
      <c r="B7103" s="8" t="s">
        <v>9150</v>
      </c>
    </row>
    <row r="7104">
      <c r="A7104" s="8">
        <v>6279201.0</v>
      </c>
      <c r="B7104" s="8" t="s">
        <v>9151</v>
      </c>
    </row>
    <row r="7105">
      <c r="A7105" s="8">
        <v>6164943.0</v>
      </c>
      <c r="B7105" s="8" t="s">
        <v>9152</v>
      </c>
    </row>
    <row r="7106">
      <c r="A7106" s="8">
        <v>9308113.0</v>
      </c>
      <c r="B7106" s="8" t="s">
        <v>9153</v>
      </c>
    </row>
    <row r="7107">
      <c r="A7107" s="8">
        <v>9302565.0</v>
      </c>
      <c r="B7107" s="8" t="s">
        <v>9154</v>
      </c>
    </row>
    <row r="7108">
      <c r="A7108" s="8">
        <v>6174892.0</v>
      </c>
      <c r="B7108" s="8" t="s">
        <v>9155</v>
      </c>
    </row>
    <row r="7109">
      <c r="A7109" s="8">
        <v>6282008.0</v>
      </c>
      <c r="B7109" s="8" t="s">
        <v>9156</v>
      </c>
    </row>
    <row r="7110">
      <c r="A7110" s="8">
        <v>9292471.0</v>
      </c>
      <c r="B7110" s="8" t="s">
        <v>9157</v>
      </c>
    </row>
    <row r="7111">
      <c r="A7111" s="8">
        <v>9300554.0</v>
      </c>
      <c r="B7111" s="8" t="s">
        <v>9158</v>
      </c>
    </row>
    <row r="7112">
      <c r="A7112" s="8">
        <v>6265383.0</v>
      </c>
      <c r="B7112" s="8" t="s">
        <v>9159</v>
      </c>
    </row>
    <row r="7113">
      <c r="A7113" s="8">
        <v>9305548.0</v>
      </c>
      <c r="B7113" s="8" t="s">
        <v>9160</v>
      </c>
    </row>
    <row r="7114">
      <c r="A7114" s="8">
        <v>9305874.0</v>
      </c>
      <c r="B7114" s="8" t="s">
        <v>9161</v>
      </c>
    </row>
    <row r="7115">
      <c r="A7115" s="8">
        <v>9300848.0</v>
      </c>
      <c r="B7115" s="8" t="s">
        <v>9162</v>
      </c>
    </row>
    <row r="7116">
      <c r="A7116" s="8">
        <v>6208789.0</v>
      </c>
      <c r="B7116" s="8" t="s">
        <v>9163</v>
      </c>
    </row>
    <row r="7117">
      <c r="A7117" s="8">
        <v>6265511.0</v>
      </c>
      <c r="B7117" s="8" t="s">
        <v>9164</v>
      </c>
    </row>
    <row r="7118">
      <c r="A7118" s="8">
        <v>6268692.0</v>
      </c>
      <c r="B7118" s="8" t="s">
        <v>9165</v>
      </c>
    </row>
    <row r="7119">
      <c r="A7119" s="8">
        <v>6260641.0</v>
      </c>
      <c r="B7119" s="8" t="s">
        <v>9166</v>
      </c>
    </row>
    <row r="7120">
      <c r="A7120" s="8">
        <v>6195857.0</v>
      </c>
      <c r="B7120" s="8" t="s">
        <v>9167</v>
      </c>
    </row>
    <row r="7121">
      <c r="A7121" s="8">
        <v>6200401.0</v>
      </c>
      <c r="B7121" s="8" t="s">
        <v>9168</v>
      </c>
    </row>
    <row r="7122">
      <c r="A7122" s="8">
        <v>6276245.0</v>
      </c>
      <c r="B7122" s="8" t="s">
        <v>9169</v>
      </c>
    </row>
    <row r="7123">
      <c r="A7123" s="8">
        <v>6182810.0</v>
      </c>
      <c r="B7123" s="8" t="s">
        <v>9170</v>
      </c>
    </row>
    <row r="7124">
      <c r="A7124" s="8">
        <v>6282261.0</v>
      </c>
      <c r="B7124" s="8" t="s">
        <v>9171</v>
      </c>
    </row>
    <row r="7125">
      <c r="A7125" s="8">
        <v>9146881.0</v>
      </c>
      <c r="B7125" s="8" t="s">
        <v>9172</v>
      </c>
    </row>
    <row r="7126">
      <c r="A7126" s="8">
        <v>6179908.0</v>
      </c>
      <c r="B7126" s="8" t="s">
        <v>9173</v>
      </c>
    </row>
    <row r="7127">
      <c r="A7127" s="8">
        <v>9301445.0</v>
      </c>
      <c r="B7127" s="8" t="s">
        <v>9174</v>
      </c>
    </row>
    <row r="7128">
      <c r="A7128" s="8">
        <v>6263216.0</v>
      </c>
      <c r="B7128" s="8" t="s">
        <v>9175</v>
      </c>
    </row>
    <row r="7129">
      <c r="A7129" s="8">
        <v>9294325.0</v>
      </c>
      <c r="B7129" s="8" t="s">
        <v>9176</v>
      </c>
    </row>
    <row r="7130">
      <c r="A7130" s="8">
        <v>6354548.0</v>
      </c>
      <c r="B7130" s="8" t="s">
        <v>9177</v>
      </c>
    </row>
    <row r="7131">
      <c r="A7131" s="8">
        <v>6274633.0</v>
      </c>
      <c r="B7131" s="8" t="s">
        <v>9178</v>
      </c>
    </row>
    <row r="7132">
      <c r="A7132" s="8">
        <v>9297057.0</v>
      </c>
      <c r="B7132" s="8" t="s">
        <v>9179</v>
      </c>
    </row>
    <row r="7133">
      <c r="A7133" s="8">
        <v>6184511.0</v>
      </c>
      <c r="B7133" s="8" t="s">
        <v>9180</v>
      </c>
    </row>
    <row r="7134">
      <c r="A7134" s="8">
        <v>6202420.0</v>
      </c>
      <c r="B7134" s="8" t="s">
        <v>9181</v>
      </c>
    </row>
    <row r="7135">
      <c r="A7135" s="8">
        <v>6164315.0</v>
      </c>
      <c r="B7135" s="8" t="s">
        <v>9182</v>
      </c>
    </row>
    <row r="7136">
      <c r="A7136" s="8">
        <v>6262872.0</v>
      </c>
      <c r="B7136" s="8" t="s">
        <v>9183</v>
      </c>
    </row>
    <row r="7137">
      <c r="A7137" s="8">
        <v>6207197.0</v>
      </c>
      <c r="B7137" s="8" t="s">
        <v>9184</v>
      </c>
    </row>
    <row r="7138">
      <c r="A7138" s="8">
        <v>6201393.0</v>
      </c>
      <c r="B7138" s="8" t="s">
        <v>9185</v>
      </c>
    </row>
    <row r="7139">
      <c r="A7139" s="8">
        <v>6281443.0</v>
      </c>
      <c r="B7139" s="8" t="s">
        <v>9186</v>
      </c>
    </row>
    <row r="7140">
      <c r="A7140" s="8">
        <v>9294163.0</v>
      </c>
      <c r="B7140" s="8" t="s">
        <v>9187</v>
      </c>
    </row>
    <row r="7141">
      <c r="A7141" s="8">
        <v>9301984.0</v>
      </c>
      <c r="B7141" s="8" t="s">
        <v>9188</v>
      </c>
    </row>
    <row r="7142">
      <c r="A7142" s="8">
        <v>6214126.0</v>
      </c>
      <c r="B7142" s="8" t="s">
        <v>9189</v>
      </c>
    </row>
    <row r="7143">
      <c r="A7143" s="8">
        <v>6283110.0</v>
      </c>
      <c r="B7143" s="8" t="s">
        <v>9190</v>
      </c>
    </row>
    <row r="7144">
      <c r="A7144" s="8">
        <v>1776461.0</v>
      </c>
      <c r="B7144" s="8" t="s">
        <v>9191</v>
      </c>
    </row>
    <row r="7145">
      <c r="A7145" s="8">
        <v>6260144.0</v>
      </c>
      <c r="B7145" s="8" t="s">
        <v>9192</v>
      </c>
    </row>
    <row r="7146">
      <c r="A7146" s="8">
        <v>6083935.0</v>
      </c>
      <c r="B7146" s="8" t="s">
        <v>9193</v>
      </c>
    </row>
    <row r="7147">
      <c r="A7147" s="8">
        <v>6281087.0</v>
      </c>
      <c r="B7147" s="8" t="s">
        <v>9194</v>
      </c>
    </row>
    <row r="7148">
      <c r="A7148" s="8">
        <v>6185177.0</v>
      </c>
      <c r="B7148" s="8" t="s">
        <v>9195</v>
      </c>
    </row>
    <row r="7149">
      <c r="A7149" s="8">
        <v>6206981.0</v>
      </c>
      <c r="B7149" s="8" t="s">
        <v>9196</v>
      </c>
    </row>
    <row r="7150">
      <c r="A7150" s="8">
        <v>6266282.0</v>
      </c>
      <c r="B7150" s="8" t="s">
        <v>9197</v>
      </c>
    </row>
    <row r="7151">
      <c r="A7151" s="8">
        <v>6179916.0</v>
      </c>
      <c r="B7151" s="8" t="s">
        <v>9198</v>
      </c>
    </row>
    <row r="7152">
      <c r="A7152" s="8">
        <v>6274943.0</v>
      </c>
      <c r="B7152" s="8" t="s">
        <v>9199</v>
      </c>
    </row>
    <row r="7153">
      <c r="A7153" s="8">
        <v>6190162.0</v>
      </c>
      <c r="B7153" s="8" t="s">
        <v>9200</v>
      </c>
    </row>
    <row r="7154">
      <c r="A7154" s="8">
        <v>6272401.0</v>
      </c>
      <c r="B7154" s="8" t="s">
        <v>9201</v>
      </c>
    </row>
    <row r="7155">
      <c r="A7155" s="8">
        <v>6257704.0</v>
      </c>
      <c r="B7155" s="8" t="s">
        <v>9202</v>
      </c>
    </row>
    <row r="7156">
      <c r="A7156" s="8">
        <v>6202845.0</v>
      </c>
      <c r="B7156" s="8" t="s">
        <v>9203</v>
      </c>
    </row>
    <row r="7157">
      <c r="A7157" s="8">
        <v>6244335.0</v>
      </c>
      <c r="B7157" s="8" t="s">
        <v>9204</v>
      </c>
    </row>
    <row r="7158">
      <c r="A7158" s="8">
        <v>6261442.0</v>
      </c>
      <c r="B7158" s="8" t="s">
        <v>9205</v>
      </c>
    </row>
    <row r="7159">
      <c r="A7159" s="8">
        <v>6182542.0</v>
      </c>
      <c r="B7159" s="8" t="s">
        <v>9206</v>
      </c>
    </row>
    <row r="7160">
      <c r="A7160" s="8">
        <v>6247130.0</v>
      </c>
      <c r="B7160" s="8" t="s">
        <v>9207</v>
      </c>
    </row>
    <row r="7161">
      <c r="A7161" s="8">
        <v>6260373.0</v>
      </c>
      <c r="B7161" s="8" t="s">
        <v>9208</v>
      </c>
    </row>
    <row r="7162">
      <c r="A7162" s="8">
        <v>6200184.0</v>
      </c>
      <c r="B7162" s="8" t="s">
        <v>9209</v>
      </c>
    </row>
    <row r="7163">
      <c r="A7163" s="8">
        <v>6270239.0</v>
      </c>
      <c r="B7163" s="8" t="s">
        <v>9210</v>
      </c>
    </row>
    <row r="7164">
      <c r="A7164" s="8">
        <v>9309225.0</v>
      </c>
      <c r="B7164" s="8" t="s">
        <v>9211</v>
      </c>
    </row>
    <row r="7165">
      <c r="A7165" s="8">
        <v>6273751.0</v>
      </c>
      <c r="B7165" s="8" t="s">
        <v>9212</v>
      </c>
    </row>
    <row r="7166">
      <c r="A7166" s="8">
        <v>6207391.0</v>
      </c>
      <c r="B7166" s="8" t="s">
        <v>9213</v>
      </c>
    </row>
    <row r="7167">
      <c r="A7167" s="8">
        <v>6268561.0</v>
      </c>
      <c r="B7167" s="8" t="s">
        <v>9214</v>
      </c>
    </row>
    <row r="7168">
      <c r="A7168" s="8">
        <v>9302875.0</v>
      </c>
      <c r="B7168" s="8" t="s">
        <v>9215</v>
      </c>
    </row>
    <row r="7169">
      <c r="A7169" s="8">
        <v>6275630.0</v>
      </c>
      <c r="B7169" s="8" t="s">
        <v>9216</v>
      </c>
    </row>
    <row r="7170">
      <c r="A7170" s="8">
        <v>6272321.0</v>
      </c>
      <c r="B7170" s="8" t="s">
        <v>9217</v>
      </c>
    </row>
    <row r="7171">
      <c r="A7171" s="8">
        <v>6274749.0</v>
      </c>
      <c r="B7171" s="8" t="s">
        <v>9218</v>
      </c>
    </row>
    <row r="7172">
      <c r="A7172" s="8">
        <v>9296425.0</v>
      </c>
      <c r="B7172" s="8" t="s">
        <v>9219</v>
      </c>
    </row>
    <row r="7173">
      <c r="A7173" s="8">
        <v>6268765.0</v>
      </c>
      <c r="B7173" s="8" t="s">
        <v>9220</v>
      </c>
    </row>
    <row r="7174">
      <c r="A7174" s="8">
        <v>6235077.0</v>
      </c>
      <c r="B7174" s="8" t="s">
        <v>9221</v>
      </c>
    </row>
    <row r="7175">
      <c r="A7175" s="8">
        <v>6233066.0</v>
      </c>
      <c r="B7175" s="8" t="s">
        <v>9222</v>
      </c>
    </row>
    <row r="7176">
      <c r="A7176" s="8">
        <v>6275443.0</v>
      </c>
      <c r="B7176" s="8" t="s">
        <v>9223</v>
      </c>
    </row>
    <row r="7177">
      <c r="A7177" s="8">
        <v>6196641.0</v>
      </c>
      <c r="B7177" s="8" t="s">
        <v>9224</v>
      </c>
    </row>
    <row r="7178">
      <c r="A7178" s="8">
        <v>9292110.0</v>
      </c>
      <c r="B7178" s="8" t="s">
        <v>9225</v>
      </c>
    </row>
    <row r="7179">
      <c r="A7179" s="8">
        <v>9306722.0</v>
      </c>
      <c r="B7179" s="8" t="s">
        <v>9226</v>
      </c>
    </row>
    <row r="7180">
      <c r="A7180" s="8">
        <v>9300970.0</v>
      </c>
      <c r="B7180" s="8" t="s">
        <v>9227</v>
      </c>
    </row>
    <row r="7181">
      <c r="A7181" s="8">
        <v>9308091.0</v>
      </c>
      <c r="B7181" s="8" t="s">
        <v>9228</v>
      </c>
    </row>
    <row r="7182">
      <c r="A7182" s="8">
        <v>6203485.0</v>
      </c>
      <c r="B7182" s="8" t="s">
        <v>9229</v>
      </c>
    </row>
    <row r="7183">
      <c r="A7183" s="8">
        <v>6210422.0</v>
      </c>
      <c r="B7183" s="8" t="s">
        <v>9230</v>
      </c>
    </row>
    <row r="7184">
      <c r="A7184" s="8">
        <v>6215785.0</v>
      </c>
      <c r="B7184" s="8" t="s">
        <v>9231</v>
      </c>
    </row>
    <row r="7185">
      <c r="A7185" s="8">
        <v>6268404.0</v>
      </c>
      <c r="B7185" s="8" t="s">
        <v>9232</v>
      </c>
    </row>
    <row r="7186">
      <c r="A7186" s="8">
        <v>6270867.0</v>
      </c>
      <c r="B7186" s="8" t="s">
        <v>9233</v>
      </c>
    </row>
    <row r="7187">
      <c r="A7187" s="8">
        <v>9307231.0</v>
      </c>
      <c r="B7187" s="8" t="s">
        <v>9234</v>
      </c>
    </row>
    <row r="7188">
      <c r="A7188" s="8">
        <v>9297499.0</v>
      </c>
      <c r="B7188" s="8" t="s">
        <v>9235</v>
      </c>
    </row>
    <row r="7189">
      <c r="A7189" s="8">
        <v>6219713.0</v>
      </c>
      <c r="B7189" s="8" t="s">
        <v>9236</v>
      </c>
    </row>
    <row r="7190">
      <c r="A7190" s="8">
        <v>9294261.0</v>
      </c>
      <c r="B7190" s="8" t="s">
        <v>9237</v>
      </c>
    </row>
    <row r="7191">
      <c r="A7191" s="8">
        <v>6275010.0</v>
      </c>
      <c r="B7191" s="8" t="s">
        <v>9238</v>
      </c>
    </row>
    <row r="7192">
      <c r="A7192" s="8">
        <v>6283021.0</v>
      </c>
      <c r="B7192" s="8" t="s">
        <v>9239</v>
      </c>
    </row>
    <row r="7193">
      <c r="A7193" s="8">
        <v>6208703.0</v>
      </c>
      <c r="B7193" s="8" t="s">
        <v>9240</v>
      </c>
    </row>
    <row r="7194">
      <c r="A7194" s="8">
        <v>6265634.0</v>
      </c>
      <c r="B7194" s="8" t="s">
        <v>9241</v>
      </c>
    </row>
    <row r="7195">
      <c r="A7195" s="8">
        <v>6183999.0</v>
      </c>
      <c r="B7195" s="8" t="s">
        <v>9242</v>
      </c>
    </row>
    <row r="7196">
      <c r="A7196" s="8">
        <v>6266762.0</v>
      </c>
      <c r="B7196" s="8" t="s">
        <v>9243</v>
      </c>
    </row>
    <row r="7197">
      <c r="A7197" s="8">
        <v>6264891.0</v>
      </c>
      <c r="B7197" s="8" t="s">
        <v>9244</v>
      </c>
    </row>
    <row r="7198">
      <c r="A7198" s="8">
        <v>6132952.0</v>
      </c>
      <c r="B7198" s="8" t="s">
        <v>9245</v>
      </c>
    </row>
    <row r="7199">
      <c r="A7199" s="8">
        <v>6250823.0</v>
      </c>
      <c r="B7199" s="8" t="s">
        <v>9246</v>
      </c>
    </row>
    <row r="7200">
      <c r="A7200" s="8">
        <v>9226320.0</v>
      </c>
      <c r="B7200" s="8" t="s">
        <v>9247</v>
      </c>
    </row>
    <row r="7201">
      <c r="A7201" s="8">
        <v>6255698.0</v>
      </c>
      <c r="B7201" s="8" t="s">
        <v>9248</v>
      </c>
    </row>
    <row r="7202">
      <c r="A7202" s="8">
        <v>6225381.0</v>
      </c>
      <c r="B7202" s="8" t="s">
        <v>9249</v>
      </c>
    </row>
    <row r="7203">
      <c r="A7203" s="8">
        <v>9308083.0</v>
      </c>
      <c r="B7203" s="8" t="s">
        <v>9250</v>
      </c>
    </row>
    <row r="7204">
      <c r="A7204" s="8">
        <v>6280706.0</v>
      </c>
      <c r="B7204" s="8" t="s">
        <v>9251</v>
      </c>
    </row>
    <row r="7205">
      <c r="A7205" s="8">
        <v>9061924.0</v>
      </c>
      <c r="B7205" s="8" t="s">
        <v>9252</v>
      </c>
    </row>
    <row r="7206">
      <c r="A7206" s="8">
        <v>6206581.0</v>
      </c>
      <c r="B7206" s="8" t="s">
        <v>9253</v>
      </c>
    </row>
    <row r="7207">
      <c r="A7207" s="8">
        <v>6279848.0</v>
      </c>
      <c r="B7207" s="8" t="s">
        <v>9254</v>
      </c>
    </row>
    <row r="7208">
      <c r="A7208" s="8">
        <v>9299475.0</v>
      </c>
      <c r="B7208" s="8" t="s">
        <v>9255</v>
      </c>
    </row>
    <row r="7209">
      <c r="A7209" s="8">
        <v>6398871.0</v>
      </c>
      <c r="B7209" s="8" t="s">
        <v>9256</v>
      </c>
    </row>
    <row r="7210">
      <c r="A7210" s="8">
        <v>6261213.0</v>
      </c>
      <c r="B7210" s="8" t="s">
        <v>9257</v>
      </c>
    </row>
    <row r="7211">
      <c r="A7211" s="8">
        <v>9296433.0</v>
      </c>
      <c r="B7211" s="8" t="s">
        <v>9258</v>
      </c>
    </row>
    <row r="7212">
      <c r="A7212" s="8">
        <v>9292276.0</v>
      </c>
      <c r="B7212" s="8" t="s">
        <v>9259</v>
      </c>
    </row>
    <row r="7213">
      <c r="A7213" s="8">
        <v>6266932.0</v>
      </c>
      <c r="B7213" s="8" t="s">
        <v>9260</v>
      </c>
    </row>
    <row r="7214">
      <c r="A7214" s="8">
        <v>6270212.0</v>
      </c>
      <c r="B7214" s="8" t="s">
        <v>9261</v>
      </c>
    </row>
    <row r="7215">
      <c r="A7215" s="8">
        <v>9305963.0</v>
      </c>
      <c r="B7215" s="8" t="s">
        <v>9262</v>
      </c>
    </row>
    <row r="7216">
      <c r="A7216" s="8">
        <v>9303006.0</v>
      </c>
      <c r="B7216" s="8" t="s">
        <v>9263</v>
      </c>
    </row>
    <row r="7217">
      <c r="A7217" s="8">
        <v>6229239.0</v>
      </c>
      <c r="B7217" s="8" t="s">
        <v>9264</v>
      </c>
    </row>
    <row r="7218">
      <c r="A7218" s="8">
        <v>6281699.0</v>
      </c>
      <c r="B7218" s="8" t="s">
        <v>9265</v>
      </c>
    </row>
    <row r="7219">
      <c r="A7219" s="8">
        <v>9308130.0</v>
      </c>
      <c r="B7219" s="8" t="s">
        <v>9266</v>
      </c>
    </row>
    <row r="7220">
      <c r="A7220" s="8">
        <v>6235565.0</v>
      </c>
      <c r="B7220" s="8" t="s">
        <v>9267</v>
      </c>
    </row>
    <row r="7221">
      <c r="A7221" s="8">
        <v>9294279.0</v>
      </c>
      <c r="B7221" s="8" t="s">
        <v>9268</v>
      </c>
    </row>
    <row r="7222">
      <c r="A7222" s="8">
        <v>6273700.0</v>
      </c>
      <c r="B7222" s="8" t="s">
        <v>9269</v>
      </c>
    </row>
    <row r="7223">
      <c r="A7223" s="8">
        <v>6267068.0</v>
      </c>
      <c r="B7223" s="8" t="s">
        <v>9270</v>
      </c>
    </row>
    <row r="7224">
      <c r="A7224" s="8">
        <v>6235701.0</v>
      </c>
      <c r="B7224" s="8" t="s">
        <v>9271</v>
      </c>
    </row>
    <row r="7225">
      <c r="A7225" s="8">
        <v>9297332.0</v>
      </c>
      <c r="B7225" s="8" t="s">
        <v>9272</v>
      </c>
    </row>
    <row r="7226">
      <c r="A7226" s="8">
        <v>6277306.0</v>
      </c>
      <c r="B7226" s="8" t="s">
        <v>9273</v>
      </c>
    </row>
    <row r="7227">
      <c r="A7227" s="8">
        <v>9296344.0</v>
      </c>
      <c r="B7227" s="8" t="s">
        <v>9274</v>
      </c>
    </row>
    <row r="7228">
      <c r="A7228" s="8">
        <v>6262759.0</v>
      </c>
      <c r="B7228" s="8" t="s">
        <v>9275</v>
      </c>
    </row>
    <row r="7229">
      <c r="A7229" s="8">
        <v>9294295.0</v>
      </c>
      <c r="B7229" s="8" t="s">
        <v>9276</v>
      </c>
    </row>
    <row r="7230">
      <c r="A7230" s="8">
        <v>6200397.0</v>
      </c>
      <c r="B7230" s="8" t="s">
        <v>9277</v>
      </c>
    </row>
    <row r="7231">
      <c r="A7231" s="8">
        <v>6024289.0</v>
      </c>
      <c r="B7231" s="8" t="s">
        <v>9278</v>
      </c>
    </row>
    <row r="7232">
      <c r="A7232" s="8">
        <v>6228127.0</v>
      </c>
      <c r="B7232" s="8" t="s">
        <v>9279</v>
      </c>
    </row>
    <row r="7233">
      <c r="A7233" s="8">
        <v>6264816.0</v>
      </c>
      <c r="B7233" s="8" t="s">
        <v>9280</v>
      </c>
    </row>
    <row r="7234">
      <c r="A7234" s="8">
        <v>6269460.0</v>
      </c>
      <c r="B7234" s="8" t="s">
        <v>9281</v>
      </c>
    </row>
    <row r="7235">
      <c r="A7235" s="8">
        <v>6282628.0</v>
      </c>
      <c r="B7235" s="8" t="s">
        <v>9282</v>
      </c>
    </row>
    <row r="7236">
      <c r="A7236" s="8">
        <v>6276326.0</v>
      </c>
      <c r="B7236" s="8" t="s">
        <v>9283</v>
      </c>
    </row>
    <row r="7237">
      <c r="A7237" s="8">
        <v>9302433.0</v>
      </c>
      <c r="B7237" s="8" t="s">
        <v>9284</v>
      </c>
    </row>
    <row r="7238">
      <c r="A7238" s="8">
        <v>6187668.0</v>
      </c>
      <c r="B7238" s="8" t="s">
        <v>9285</v>
      </c>
    </row>
    <row r="7239">
      <c r="A7239" s="8">
        <v>6254985.0</v>
      </c>
      <c r="B7239" s="8" t="s">
        <v>9286</v>
      </c>
    </row>
    <row r="7240">
      <c r="A7240" s="8">
        <v>6202691.0</v>
      </c>
      <c r="B7240" s="8" t="s">
        <v>9287</v>
      </c>
    </row>
    <row r="7241">
      <c r="A7241" s="8">
        <v>6215394.0</v>
      </c>
      <c r="B7241" s="8" t="s">
        <v>9288</v>
      </c>
    </row>
    <row r="7242">
      <c r="A7242" s="8">
        <v>6164846.0</v>
      </c>
      <c r="B7242" s="8" t="s">
        <v>9289</v>
      </c>
    </row>
    <row r="7243">
      <c r="A7243" s="8">
        <v>6958958.0</v>
      </c>
      <c r="B7243" s="8" t="s">
        <v>9290</v>
      </c>
    </row>
    <row r="7244">
      <c r="A7244" s="8">
        <v>6270875.0</v>
      </c>
      <c r="B7244" s="8" t="s">
        <v>9291</v>
      </c>
    </row>
    <row r="7245">
      <c r="A7245" s="8">
        <v>6274714.0</v>
      </c>
      <c r="B7245" s="8" t="s">
        <v>9292</v>
      </c>
    </row>
    <row r="7246">
      <c r="A7246" s="8">
        <v>6277713.0</v>
      </c>
      <c r="B7246" s="8" t="s">
        <v>9293</v>
      </c>
    </row>
    <row r="7247">
      <c r="A7247" s="8">
        <v>6265545.0</v>
      </c>
      <c r="B7247" s="8" t="s">
        <v>9294</v>
      </c>
    </row>
    <row r="7248">
      <c r="A7248" s="8">
        <v>6265405.0</v>
      </c>
      <c r="B7248" s="8" t="s">
        <v>9295</v>
      </c>
    </row>
    <row r="7249">
      <c r="A7249" s="8">
        <v>6266746.0</v>
      </c>
      <c r="B7249" s="8" t="s">
        <v>9296</v>
      </c>
    </row>
    <row r="7250">
      <c r="A7250" s="8">
        <v>6157874.0</v>
      </c>
      <c r="B7250" s="8" t="s">
        <v>9297</v>
      </c>
    </row>
    <row r="7251">
      <c r="A7251" s="8">
        <v>6207421.0</v>
      </c>
      <c r="B7251" s="8" t="s">
        <v>9298</v>
      </c>
    </row>
    <row r="7252">
      <c r="A7252" s="8">
        <v>9306803.0</v>
      </c>
      <c r="B7252" s="8" t="s">
        <v>9299</v>
      </c>
    </row>
    <row r="7253">
      <c r="A7253" s="8">
        <v>6278299.0</v>
      </c>
      <c r="B7253" s="8" t="s">
        <v>9300</v>
      </c>
    </row>
    <row r="7254">
      <c r="A7254" s="8">
        <v>6765017.0</v>
      </c>
      <c r="B7254" s="8" t="s">
        <v>9301</v>
      </c>
    </row>
    <row r="7255">
      <c r="A7255" s="8">
        <v>6220916.0</v>
      </c>
      <c r="B7255" s="8" t="s">
        <v>9302</v>
      </c>
    </row>
    <row r="7256">
      <c r="A7256" s="8">
        <v>6264956.0</v>
      </c>
      <c r="B7256" s="8" t="s">
        <v>9303</v>
      </c>
    </row>
    <row r="7257">
      <c r="A7257" s="8">
        <v>9307818.0</v>
      </c>
      <c r="B7257" s="8" t="s">
        <v>9304</v>
      </c>
    </row>
    <row r="7258">
      <c r="A7258" s="8">
        <v>6277942.0</v>
      </c>
      <c r="B7258" s="8" t="s">
        <v>9305</v>
      </c>
    </row>
    <row r="7259">
      <c r="A7259" s="8">
        <v>9306811.0</v>
      </c>
      <c r="B7259" s="8" t="s">
        <v>9306</v>
      </c>
    </row>
    <row r="7260">
      <c r="A7260" s="8">
        <v>6278931.0</v>
      </c>
      <c r="B7260" s="8" t="s">
        <v>9307</v>
      </c>
    </row>
    <row r="7261">
      <c r="A7261" s="8">
        <v>6244521.0</v>
      </c>
      <c r="B7261" s="8" t="s">
        <v>9308</v>
      </c>
    </row>
    <row r="7262">
      <c r="A7262" s="8">
        <v>6274722.0</v>
      </c>
      <c r="B7262" s="8" t="s">
        <v>9309</v>
      </c>
    </row>
    <row r="7263">
      <c r="A7263" s="8">
        <v>9300171.0</v>
      </c>
      <c r="B7263" s="8" t="s">
        <v>9310</v>
      </c>
    </row>
    <row r="7264">
      <c r="A7264" s="8">
        <v>6284060.0</v>
      </c>
      <c r="B7264" s="8" t="s">
        <v>9311</v>
      </c>
    </row>
    <row r="7265">
      <c r="A7265" s="8">
        <v>9307036.0</v>
      </c>
      <c r="B7265" s="8" t="s">
        <v>9312</v>
      </c>
    </row>
    <row r="7266">
      <c r="A7266" s="8">
        <v>6276024.0</v>
      </c>
      <c r="B7266" s="8" t="s">
        <v>9313</v>
      </c>
    </row>
    <row r="7267">
      <c r="A7267" s="8">
        <v>6275117.0</v>
      </c>
      <c r="B7267" s="8" t="s">
        <v>9314</v>
      </c>
    </row>
    <row r="7268">
      <c r="A7268" s="8">
        <v>9301658.0</v>
      </c>
      <c r="B7268" s="8" t="s">
        <v>9315</v>
      </c>
    </row>
    <row r="7269">
      <c r="A7269" s="8">
        <v>6277802.0</v>
      </c>
      <c r="B7269" s="8" t="s">
        <v>9316</v>
      </c>
    </row>
    <row r="7270">
      <c r="A7270" s="8">
        <v>6276334.0</v>
      </c>
      <c r="B7270" s="8" t="s">
        <v>9317</v>
      </c>
    </row>
    <row r="7271">
      <c r="A7271" s="8">
        <v>6219144.0</v>
      </c>
      <c r="B7271" s="8" t="s">
        <v>9318</v>
      </c>
    </row>
    <row r="7272">
      <c r="A7272" s="8">
        <v>6185258.0</v>
      </c>
      <c r="B7272" s="8" t="s">
        <v>9319</v>
      </c>
    </row>
    <row r="7273">
      <c r="A7273" s="8">
        <v>6250831.0</v>
      </c>
      <c r="B7273" s="8" t="s">
        <v>9320</v>
      </c>
    </row>
    <row r="7274">
      <c r="A7274" s="8">
        <v>6222196.0</v>
      </c>
      <c r="B7274" s="8" t="s">
        <v>9321</v>
      </c>
    </row>
    <row r="7275">
      <c r="A7275" s="8">
        <v>6601812.0</v>
      </c>
      <c r="B7275" s="8" t="s">
        <v>9322</v>
      </c>
    </row>
    <row r="7276">
      <c r="A7276" s="8">
        <v>6261485.0</v>
      </c>
      <c r="B7276" s="8" t="s">
        <v>9323</v>
      </c>
    </row>
    <row r="7277">
      <c r="A7277" s="8">
        <v>9295747.0</v>
      </c>
      <c r="B7277" s="8" t="s">
        <v>9324</v>
      </c>
    </row>
    <row r="7278">
      <c r="A7278" s="8">
        <v>6275966.0</v>
      </c>
      <c r="B7278" s="8" t="s">
        <v>9325</v>
      </c>
    </row>
    <row r="7279">
      <c r="A7279" s="8">
        <v>9300546.0</v>
      </c>
      <c r="B7279" s="8" t="s">
        <v>9326</v>
      </c>
    </row>
    <row r="7280">
      <c r="A7280" s="8">
        <v>9308181.0</v>
      </c>
      <c r="B7280" s="8" t="s">
        <v>9327</v>
      </c>
    </row>
    <row r="7281">
      <c r="A7281" s="8">
        <v>9305050.0</v>
      </c>
      <c r="B7281" s="8" t="s">
        <v>9328</v>
      </c>
    </row>
    <row r="7282">
      <c r="A7282" s="8">
        <v>6209351.0</v>
      </c>
      <c r="B7282" s="8" t="s">
        <v>9329</v>
      </c>
    </row>
    <row r="7283">
      <c r="A7283" s="8">
        <v>6208690.0</v>
      </c>
      <c r="B7283" s="8" t="s">
        <v>9330</v>
      </c>
    </row>
    <row r="7284">
      <c r="A7284" s="8">
        <v>9299173.0</v>
      </c>
      <c r="B7284" s="8" t="s">
        <v>9331</v>
      </c>
    </row>
    <row r="7285">
      <c r="A7285" s="8">
        <v>6276539.0</v>
      </c>
      <c r="B7285" s="8" t="s">
        <v>9332</v>
      </c>
    </row>
    <row r="7286">
      <c r="A7286" s="8">
        <v>6574246.0</v>
      </c>
      <c r="B7286" s="8" t="s">
        <v>9333</v>
      </c>
    </row>
    <row r="7287">
      <c r="A7287" s="8">
        <v>6261035.0</v>
      </c>
      <c r="B7287" s="8" t="s">
        <v>9334</v>
      </c>
    </row>
    <row r="7288">
      <c r="A7288" s="8">
        <v>9298690.0</v>
      </c>
      <c r="B7288" s="8" t="s">
        <v>9335</v>
      </c>
    </row>
    <row r="7289">
      <c r="A7289" s="8">
        <v>9297600.0</v>
      </c>
      <c r="B7289" s="8" t="s">
        <v>9336</v>
      </c>
    </row>
    <row r="7290">
      <c r="A7290" s="8">
        <v>9130438.0</v>
      </c>
      <c r="B7290" s="8" t="s">
        <v>9337</v>
      </c>
    </row>
    <row r="7291">
      <c r="A7291" s="8">
        <v>6273611.0</v>
      </c>
      <c r="B7291" s="8" t="s">
        <v>9338</v>
      </c>
    </row>
    <row r="7292">
      <c r="A7292" s="8">
        <v>9300082.0</v>
      </c>
      <c r="B7292" s="8" t="s">
        <v>9339</v>
      </c>
    </row>
    <row r="7293">
      <c r="A7293" s="8">
        <v>6280129.0</v>
      </c>
      <c r="B7293" s="8" t="s">
        <v>9340</v>
      </c>
    </row>
    <row r="7294">
      <c r="A7294" s="8">
        <v>9166599.0</v>
      </c>
      <c r="B7294" s="8" t="s">
        <v>9341</v>
      </c>
    </row>
    <row r="7295">
      <c r="A7295" s="8">
        <v>9299106.0</v>
      </c>
      <c r="B7295" s="8" t="s">
        <v>9342</v>
      </c>
    </row>
    <row r="7296">
      <c r="A7296" s="8">
        <v>6177921.0</v>
      </c>
      <c r="B7296" s="8" t="s">
        <v>9343</v>
      </c>
    </row>
    <row r="7297">
      <c r="A7297" s="8">
        <v>9308849.0</v>
      </c>
      <c r="B7297" s="8" t="s">
        <v>9344</v>
      </c>
    </row>
    <row r="7298">
      <c r="A7298" s="8">
        <v>9176616.0</v>
      </c>
      <c r="B7298" s="8" t="s">
        <v>9345</v>
      </c>
    </row>
    <row r="7299">
      <c r="A7299" s="8">
        <v>6207995.0</v>
      </c>
      <c r="B7299" s="8" t="s">
        <v>9346</v>
      </c>
    </row>
    <row r="7300">
      <c r="A7300" s="8">
        <v>6787827.0</v>
      </c>
      <c r="B7300" s="8" t="s">
        <v>9347</v>
      </c>
    </row>
    <row r="7301">
      <c r="A7301" s="8">
        <v>6262881.0</v>
      </c>
      <c r="B7301" s="8" t="s">
        <v>9348</v>
      </c>
    </row>
    <row r="7302">
      <c r="A7302" s="8">
        <v>6275656.0</v>
      </c>
      <c r="B7302" s="8" t="s">
        <v>9349</v>
      </c>
    </row>
    <row r="7303">
      <c r="A7303" s="8">
        <v>6265324.0</v>
      </c>
      <c r="B7303" s="8" t="s">
        <v>9350</v>
      </c>
    </row>
    <row r="7304">
      <c r="A7304" s="8">
        <v>9305751.0</v>
      </c>
      <c r="B7304" s="8" t="s">
        <v>9351</v>
      </c>
    </row>
    <row r="7305">
      <c r="A7305" s="8">
        <v>6277420.0</v>
      </c>
      <c r="B7305" s="8" t="s">
        <v>9352</v>
      </c>
    </row>
    <row r="7306">
      <c r="A7306" s="8">
        <v>6283721.0</v>
      </c>
      <c r="B7306" s="8" t="s">
        <v>9353</v>
      </c>
    </row>
    <row r="7307">
      <c r="A7307" s="8">
        <v>6223478.0</v>
      </c>
      <c r="B7307" s="8" t="s">
        <v>9354</v>
      </c>
    </row>
    <row r="7308">
      <c r="A7308" s="8">
        <v>6262571.0</v>
      </c>
      <c r="B7308" s="8" t="s">
        <v>9355</v>
      </c>
    </row>
    <row r="7309">
      <c r="A7309" s="8">
        <v>6364896.0</v>
      </c>
      <c r="B7309" s="8" t="s">
        <v>9356</v>
      </c>
    </row>
    <row r="7310">
      <c r="A7310" s="8">
        <v>9305351.0</v>
      </c>
      <c r="B7310" s="8" t="s">
        <v>9357</v>
      </c>
    </row>
    <row r="7311">
      <c r="A7311" s="8">
        <v>9304851.0</v>
      </c>
      <c r="B7311" s="8" t="s">
        <v>9358</v>
      </c>
    </row>
    <row r="7312">
      <c r="A7312" s="8">
        <v>6265189.0</v>
      </c>
      <c r="B7312" s="8" t="s">
        <v>9359</v>
      </c>
    </row>
    <row r="7313">
      <c r="A7313" s="8">
        <v>9167161.0</v>
      </c>
      <c r="B7313" s="8" t="s">
        <v>9360</v>
      </c>
    </row>
    <row r="7314">
      <c r="A7314" s="8">
        <v>6276954.0</v>
      </c>
      <c r="B7314" s="8" t="s">
        <v>9361</v>
      </c>
    </row>
    <row r="7315">
      <c r="A7315" s="8">
        <v>9292853.0</v>
      </c>
      <c r="B7315" s="8" t="s">
        <v>9362</v>
      </c>
    </row>
    <row r="7316">
      <c r="A7316" s="8">
        <v>6246605.0</v>
      </c>
      <c r="B7316" s="8" t="s">
        <v>9363</v>
      </c>
    </row>
    <row r="7317">
      <c r="A7317" s="8">
        <v>9301551.0</v>
      </c>
      <c r="B7317" s="8" t="s">
        <v>9364</v>
      </c>
    </row>
    <row r="7318">
      <c r="A7318" s="8">
        <v>6278639.0</v>
      </c>
      <c r="B7318" s="8" t="s">
        <v>9365</v>
      </c>
    </row>
    <row r="7319">
      <c r="A7319" s="8">
        <v>6263178.0</v>
      </c>
      <c r="B7319" s="8" t="s">
        <v>9366</v>
      </c>
    </row>
    <row r="7320">
      <c r="A7320" s="8">
        <v>9303863.0</v>
      </c>
      <c r="B7320" s="8" t="s">
        <v>9367</v>
      </c>
    </row>
    <row r="7321">
      <c r="A7321" s="8">
        <v>6181180.0</v>
      </c>
      <c r="B7321" s="8" t="s">
        <v>9368</v>
      </c>
    </row>
    <row r="7322">
      <c r="A7322" s="8">
        <v>9301968.0</v>
      </c>
      <c r="B7322" s="8" t="s">
        <v>9369</v>
      </c>
    </row>
    <row r="7323">
      <c r="A7323" s="8">
        <v>6266002.0</v>
      </c>
      <c r="B7323" s="8" t="s">
        <v>9370</v>
      </c>
    </row>
    <row r="7324">
      <c r="A7324" s="8">
        <v>6269044.0</v>
      </c>
      <c r="B7324" s="8" t="s">
        <v>9371</v>
      </c>
    </row>
    <row r="7325">
      <c r="A7325" s="8">
        <v>6310711.0</v>
      </c>
      <c r="B7325" s="8" t="s">
        <v>9372</v>
      </c>
    </row>
    <row r="7326">
      <c r="A7326" s="8">
        <v>6158862.0</v>
      </c>
      <c r="B7326" s="8" t="s">
        <v>9373</v>
      </c>
    </row>
    <row r="7327">
      <c r="A7327" s="8">
        <v>9298681.0</v>
      </c>
      <c r="B7327" s="8" t="s">
        <v>9374</v>
      </c>
    </row>
    <row r="7328">
      <c r="A7328" s="8">
        <v>6261990.0</v>
      </c>
      <c r="B7328" s="8" t="s">
        <v>9375</v>
      </c>
    </row>
    <row r="7329">
      <c r="A7329" s="8">
        <v>6276598.0</v>
      </c>
      <c r="B7329" s="8" t="s">
        <v>9376</v>
      </c>
    </row>
    <row r="7330">
      <c r="A7330" s="8">
        <v>6183221.0</v>
      </c>
      <c r="B7330" s="8" t="s">
        <v>9377</v>
      </c>
    </row>
    <row r="7331">
      <c r="A7331" s="8">
        <v>6272088.0</v>
      </c>
      <c r="B7331" s="8" t="s">
        <v>9378</v>
      </c>
    </row>
    <row r="7332">
      <c r="A7332" s="8">
        <v>6914047.0</v>
      </c>
      <c r="B7332" s="8" t="s">
        <v>9379</v>
      </c>
    </row>
    <row r="7333">
      <c r="A7333" s="8">
        <v>6275885.0</v>
      </c>
      <c r="B7333" s="8" t="s">
        <v>9380</v>
      </c>
    </row>
    <row r="7334">
      <c r="A7334" s="8">
        <v>6280030.0</v>
      </c>
      <c r="B7334" s="8" t="s">
        <v>9381</v>
      </c>
    </row>
    <row r="7335">
      <c r="A7335" s="8">
        <v>6283811.0</v>
      </c>
      <c r="B7335" s="8" t="s">
        <v>9382</v>
      </c>
    </row>
    <row r="7336">
      <c r="A7336" s="8">
        <v>9305084.0</v>
      </c>
      <c r="B7336" s="8" t="s">
        <v>9383</v>
      </c>
    </row>
    <row r="7337">
      <c r="A7337" s="8">
        <v>6227082.0</v>
      </c>
      <c r="B7337" s="8" t="s">
        <v>9384</v>
      </c>
    </row>
    <row r="7338">
      <c r="A7338" s="8">
        <v>6239561.0</v>
      </c>
      <c r="B7338" s="8" t="s">
        <v>9385</v>
      </c>
    </row>
    <row r="7339">
      <c r="A7339" s="8">
        <v>6236928.0</v>
      </c>
      <c r="B7339" s="8" t="s">
        <v>9386</v>
      </c>
    </row>
    <row r="7340">
      <c r="A7340" s="8">
        <v>6217621.0</v>
      </c>
      <c r="B7340" s="8" t="s">
        <v>9387</v>
      </c>
    </row>
    <row r="7341">
      <c r="A7341" s="8">
        <v>6033750.0</v>
      </c>
      <c r="B7341" s="8" t="s">
        <v>9388</v>
      </c>
    </row>
    <row r="7342">
      <c r="A7342" s="8">
        <v>6276652.0</v>
      </c>
      <c r="B7342" s="8" t="s">
        <v>9389</v>
      </c>
    </row>
    <row r="7343">
      <c r="A7343" s="8">
        <v>6157394.0</v>
      </c>
      <c r="B7343" s="8" t="s">
        <v>9390</v>
      </c>
    </row>
    <row r="7344">
      <c r="A7344" s="8">
        <v>6281974.0</v>
      </c>
      <c r="B7344" s="8" t="s">
        <v>9391</v>
      </c>
    </row>
    <row r="7345">
      <c r="A7345" s="8">
        <v>6275915.0</v>
      </c>
      <c r="B7345" s="8" t="s">
        <v>9392</v>
      </c>
    </row>
    <row r="7346">
      <c r="A7346" s="8">
        <v>6233210.0</v>
      </c>
      <c r="B7346" s="8" t="s">
        <v>9393</v>
      </c>
    </row>
    <row r="7347">
      <c r="A7347" s="8">
        <v>957429.0</v>
      </c>
      <c r="B7347" s="8" t="s">
        <v>9394</v>
      </c>
    </row>
    <row r="7348">
      <c r="A7348" s="8">
        <v>9302441.0</v>
      </c>
      <c r="B7348" s="8" t="s">
        <v>9395</v>
      </c>
    </row>
    <row r="7349">
      <c r="A7349" s="8">
        <v>6228445.0</v>
      </c>
      <c r="B7349" s="8" t="s">
        <v>9396</v>
      </c>
    </row>
    <row r="7350">
      <c r="A7350" s="8">
        <v>6512631.0</v>
      </c>
      <c r="B7350" s="8" t="s">
        <v>9397</v>
      </c>
    </row>
    <row r="7351">
      <c r="A7351" s="8">
        <v>6260594.0</v>
      </c>
      <c r="B7351" s="8" t="s">
        <v>9398</v>
      </c>
    </row>
    <row r="7352">
      <c r="A7352" s="8">
        <v>6283730.0</v>
      </c>
      <c r="B7352" s="8" t="s">
        <v>9399</v>
      </c>
    </row>
    <row r="7353">
      <c r="A7353" s="8">
        <v>9302387.0</v>
      </c>
      <c r="B7353" s="8" t="s">
        <v>9400</v>
      </c>
    </row>
    <row r="7354">
      <c r="A7354" s="8">
        <v>6277233.0</v>
      </c>
      <c r="B7354" s="8" t="s">
        <v>9401</v>
      </c>
    </row>
    <row r="7355">
      <c r="A7355" s="8">
        <v>9292977.0</v>
      </c>
      <c r="B7355" s="8" t="s">
        <v>9402</v>
      </c>
    </row>
    <row r="7356">
      <c r="A7356" s="8">
        <v>6416047.0</v>
      </c>
      <c r="B7356" s="8" t="s">
        <v>9403</v>
      </c>
    </row>
    <row r="7357">
      <c r="A7357" s="8">
        <v>6270158.0</v>
      </c>
      <c r="B7357" s="8" t="s">
        <v>9404</v>
      </c>
    </row>
    <row r="7358">
      <c r="A7358" s="8">
        <v>9299661.0</v>
      </c>
      <c r="B7358" s="8" t="s">
        <v>9405</v>
      </c>
    </row>
    <row r="7359">
      <c r="A7359" s="8">
        <v>6799329.0</v>
      </c>
      <c r="B7359" s="8" t="s">
        <v>9406</v>
      </c>
    </row>
    <row r="7360">
      <c r="A7360" s="8">
        <v>9307877.0</v>
      </c>
      <c r="B7360" s="8" t="s">
        <v>9407</v>
      </c>
    </row>
    <row r="7361">
      <c r="A7361" s="8">
        <v>6713521.0</v>
      </c>
      <c r="B7361" s="8" t="s">
        <v>9408</v>
      </c>
    </row>
    <row r="7362">
      <c r="A7362" s="8">
        <v>6274030.0</v>
      </c>
      <c r="B7362" s="8" t="s">
        <v>9409</v>
      </c>
    </row>
    <row r="7363">
      <c r="A7363" s="8">
        <v>6216439.0</v>
      </c>
      <c r="B7363" s="8" t="s">
        <v>9410</v>
      </c>
    </row>
    <row r="7364">
      <c r="A7364" s="8">
        <v>9296107.0</v>
      </c>
      <c r="B7364" s="8" t="s">
        <v>9411</v>
      </c>
    </row>
    <row r="7365">
      <c r="A7365" s="8">
        <v>9308121.0</v>
      </c>
      <c r="B7365" s="8" t="s">
        <v>9412</v>
      </c>
    </row>
    <row r="7366">
      <c r="A7366" s="8">
        <v>6208193.0</v>
      </c>
      <c r="B7366" s="8" t="s">
        <v>9413</v>
      </c>
    </row>
    <row r="7367">
      <c r="A7367" s="8">
        <v>6203370.0</v>
      </c>
      <c r="B7367" s="8" t="s">
        <v>9414</v>
      </c>
    </row>
    <row r="7368">
      <c r="A7368" s="8">
        <v>6265243.0</v>
      </c>
      <c r="B7368" s="8" t="s">
        <v>9415</v>
      </c>
    </row>
    <row r="7369">
      <c r="A7369" s="8">
        <v>9299114.0</v>
      </c>
      <c r="B7369" s="8" t="s">
        <v>9416</v>
      </c>
    </row>
    <row r="7370">
      <c r="A7370" s="8">
        <v>6235611.0</v>
      </c>
      <c r="B7370" s="8" t="s">
        <v>9417</v>
      </c>
    </row>
    <row r="7371">
      <c r="A7371" s="8">
        <v>6234666.0</v>
      </c>
      <c r="B7371" s="8" t="s">
        <v>9418</v>
      </c>
    </row>
    <row r="7372">
      <c r="A7372" s="8">
        <v>6206611.0</v>
      </c>
      <c r="B7372" s="8" t="s">
        <v>9419</v>
      </c>
    </row>
    <row r="7373">
      <c r="A7373" s="8">
        <v>6277349.0</v>
      </c>
      <c r="B7373" s="8" t="s">
        <v>9420</v>
      </c>
    </row>
    <row r="7374">
      <c r="A7374" s="8">
        <v>6272002.0</v>
      </c>
      <c r="B7374" s="8" t="s">
        <v>9421</v>
      </c>
    </row>
    <row r="7375">
      <c r="A7375" s="8">
        <v>6280498.0</v>
      </c>
      <c r="B7375" s="8" t="s">
        <v>9422</v>
      </c>
    </row>
    <row r="7376">
      <c r="A7376" s="8">
        <v>6270891.0</v>
      </c>
      <c r="B7376" s="8" t="s">
        <v>9423</v>
      </c>
    </row>
    <row r="7377">
      <c r="A7377" s="8">
        <v>6269508.0</v>
      </c>
      <c r="B7377" s="8" t="s">
        <v>9424</v>
      </c>
    </row>
    <row r="7378">
      <c r="A7378" s="8">
        <v>6208401.0</v>
      </c>
      <c r="B7378" s="8" t="s">
        <v>9425</v>
      </c>
    </row>
    <row r="7379">
      <c r="A7379" s="8">
        <v>6265995.0</v>
      </c>
      <c r="B7379" s="8" t="s">
        <v>9426</v>
      </c>
    </row>
    <row r="7380">
      <c r="A7380" s="8">
        <v>6261752.0</v>
      </c>
      <c r="B7380" s="8" t="s">
        <v>9427</v>
      </c>
    </row>
    <row r="7381">
      <c r="A7381" s="8">
        <v>9307061.0</v>
      </c>
      <c r="B7381" s="8" t="s">
        <v>9428</v>
      </c>
    </row>
    <row r="7382">
      <c r="A7382" s="8">
        <v>6666043.0</v>
      </c>
      <c r="B7382" s="8" t="s">
        <v>9429</v>
      </c>
    </row>
    <row r="7383">
      <c r="A7383" s="8">
        <v>6185215.0</v>
      </c>
      <c r="B7383" s="8" t="s">
        <v>9430</v>
      </c>
    </row>
    <row r="7384">
      <c r="A7384" s="8">
        <v>9152661.0</v>
      </c>
      <c r="B7384" s="8" t="s">
        <v>9431</v>
      </c>
    </row>
    <row r="7385">
      <c r="A7385" s="8">
        <v>6179452.0</v>
      </c>
      <c r="B7385" s="8" t="s">
        <v>9432</v>
      </c>
    </row>
    <row r="7386">
      <c r="A7386" s="8">
        <v>6203001.0</v>
      </c>
      <c r="B7386" s="8" t="s">
        <v>9433</v>
      </c>
    </row>
    <row r="7387">
      <c r="A7387" s="8">
        <v>6226507.0</v>
      </c>
      <c r="B7387" s="8" t="s">
        <v>9434</v>
      </c>
    </row>
    <row r="7388">
      <c r="A7388" s="8">
        <v>9295411.0</v>
      </c>
      <c r="B7388" s="8" t="s">
        <v>9435</v>
      </c>
    </row>
    <row r="7389">
      <c r="A7389" s="8">
        <v>6283667.0</v>
      </c>
      <c r="B7389" s="8" t="s">
        <v>9436</v>
      </c>
    </row>
    <row r="7390">
      <c r="A7390" s="8">
        <v>6035540.0</v>
      </c>
      <c r="B7390" s="8" t="s">
        <v>9437</v>
      </c>
    </row>
    <row r="7391">
      <c r="A7391" s="8">
        <v>6190553.0</v>
      </c>
      <c r="B7391" s="8" t="s">
        <v>9438</v>
      </c>
    </row>
    <row r="7392">
      <c r="A7392" s="8">
        <v>9306013.0</v>
      </c>
      <c r="B7392" s="8" t="s">
        <v>9439</v>
      </c>
    </row>
    <row r="7393">
      <c r="A7393" s="8">
        <v>6283519.0</v>
      </c>
      <c r="B7393" s="8" t="s">
        <v>9440</v>
      </c>
    </row>
    <row r="7394">
      <c r="A7394" s="8">
        <v>6208819.0</v>
      </c>
      <c r="B7394" s="8" t="s">
        <v>9441</v>
      </c>
    </row>
    <row r="7395">
      <c r="A7395" s="8">
        <v>6283187.0</v>
      </c>
      <c r="B7395" s="8" t="s">
        <v>9442</v>
      </c>
    </row>
    <row r="7396">
      <c r="A7396" s="8">
        <v>9305246.0</v>
      </c>
      <c r="B7396" s="8" t="s">
        <v>9443</v>
      </c>
    </row>
    <row r="7397">
      <c r="A7397" s="8">
        <v>6266894.0</v>
      </c>
      <c r="B7397" s="8" t="s">
        <v>9444</v>
      </c>
    </row>
    <row r="7398">
      <c r="A7398" s="8">
        <v>9064036.0</v>
      </c>
      <c r="B7398" s="8" t="s">
        <v>9445</v>
      </c>
    </row>
    <row r="7399">
      <c r="A7399" s="8">
        <v>9294031.0</v>
      </c>
      <c r="B7399" s="8" t="s">
        <v>9446</v>
      </c>
    </row>
    <row r="7400">
      <c r="A7400" s="8">
        <v>6276849.0</v>
      </c>
      <c r="B7400" s="8" t="s">
        <v>9447</v>
      </c>
    </row>
    <row r="7401">
      <c r="A7401" s="8">
        <v>6215319.0</v>
      </c>
      <c r="B7401" s="8" t="s">
        <v>9448</v>
      </c>
    </row>
    <row r="7402">
      <c r="A7402" s="8">
        <v>6040900.0</v>
      </c>
      <c r="B7402" s="8" t="s">
        <v>9449</v>
      </c>
    </row>
    <row r="7403">
      <c r="A7403" s="8">
        <v>9307699.0</v>
      </c>
      <c r="B7403" s="8" t="s">
        <v>9450</v>
      </c>
    </row>
    <row r="7404">
      <c r="A7404" s="8">
        <v>9305343.0</v>
      </c>
      <c r="B7404" s="8" t="s">
        <v>9451</v>
      </c>
    </row>
    <row r="7405">
      <c r="A7405" s="8">
        <v>6262945.0</v>
      </c>
      <c r="B7405" s="8" t="s">
        <v>9452</v>
      </c>
    </row>
    <row r="7406">
      <c r="A7406" s="8">
        <v>6179886.0</v>
      </c>
      <c r="B7406" s="8" t="s">
        <v>9453</v>
      </c>
    </row>
    <row r="7407">
      <c r="A7407" s="8">
        <v>6232043.0</v>
      </c>
      <c r="B7407" s="8" t="s">
        <v>9454</v>
      </c>
    </row>
    <row r="7408">
      <c r="A7408" s="8">
        <v>6205534.0</v>
      </c>
      <c r="B7408" s="8" t="s">
        <v>9455</v>
      </c>
    </row>
    <row r="7409">
      <c r="A7409" s="8">
        <v>6265235.0</v>
      </c>
      <c r="B7409" s="8" t="s">
        <v>9456</v>
      </c>
    </row>
    <row r="7410">
      <c r="A7410" s="8">
        <v>6280307.0</v>
      </c>
      <c r="B7410" s="8" t="s">
        <v>9457</v>
      </c>
    </row>
    <row r="7411">
      <c r="A7411" s="8">
        <v>6266614.0</v>
      </c>
      <c r="B7411" s="8" t="s">
        <v>9458</v>
      </c>
    </row>
    <row r="7412">
      <c r="A7412" s="8">
        <v>6248098.0</v>
      </c>
      <c r="B7412" s="8" t="s">
        <v>9459</v>
      </c>
    </row>
    <row r="7413">
      <c r="A7413" s="8">
        <v>6044778.0</v>
      </c>
      <c r="B7413" s="8" t="s">
        <v>9460</v>
      </c>
    </row>
    <row r="7414">
      <c r="A7414" s="8">
        <v>9292217.0</v>
      </c>
      <c r="B7414" s="8" t="s">
        <v>9461</v>
      </c>
    </row>
    <row r="7415">
      <c r="A7415" s="8">
        <v>6227457.0</v>
      </c>
      <c r="B7415" s="8" t="s">
        <v>9462</v>
      </c>
    </row>
    <row r="7416">
      <c r="A7416" s="8">
        <v>9294406.0</v>
      </c>
      <c r="B7416" s="8" t="s">
        <v>9463</v>
      </c>
    </row>
    <row r="7417">
      <c r="A7417" s="8">
        <v>6023053.0</v>
      </c>
      <c r="B7417" s="8" t="s">
        <v>9464</v>
      </c>
    </row>
    <row r="7418">
      <c r="A7418" s="8">
        <v>6225233.0</v>
      </c>
      <c r="B7418" s="8" t="s">
        <v>9465</v>
      </c>
    </row>
    <row r="7419">
      <c r="A7419" s="8">
        <v>9307681.0</v>
      </c>
      <c r="B7419" s="8" t="s">
        <v>9466</v>
      </c>
    </row>
    <row r="7420">
      <c r="A7420" s="8">
        <v>6219870.0</v>
      </c>
      <c r="B7420" s="8" t="s">
        <v>9467</v>
      </c>
    </row>
    <row r="7421">
      <c r="A7421" s="8">
        <v>6265979.0</v>
      </c>
      <c r="B7421" s="8" t="s">
        <v>9468</v>
      </c>
    </row>
    <row r="7422">
      <c r="A7422" s="8">
        <v>9299718.0</v>
      </c>
      <c r="B7422" s="8" t="s">
        <v>9469</v>
      </c>
    </row>
    <row r="7423">
      <c r="A7423" s="8">
        <v>9305041.0</v>
      </c>
      <c r="B7423" s="8" t="s">
        <v>9470</v>
      </c>
    </row>
    <row r="7424">
      <c r="A7424" s="8">
        <v>6275508.0</v>
      </c>
      <c r="B7424" s="8" t="s">
        <v>9471</v>
      </c>
    </row>
    <row r="7425">
      <c r="A7425" s="8">
        <v>9296913.0</v>
      </c>
      <c r="B7425" s="8" t="s">
        <v>9472</v>
      </c>
    </row>
    <row r="7426">
      <c r="A7426" s="8">
        <v>9293884.0</v>
      </c>
      <c r="B7426" s="8" t="s">
        <v>9473</v>
      </c>
    </row>
    <row r="7427">
      <c r="A7427" s="8">
        <v>9309187.0</v>
      </c>
      <c r="B7427" s="8" t="s">
        <v>9474</v>
      </c>
    </row>
    <row r="7428">
      <c r="A7428" s="8">
        <v>6757162.0</v>
      </c>
      <c r="B7428" s="8" t="s">
        <v>9475</v>
      </c>
    </row>
    <row r="7429">
      <c r="A7429" s="8">
        <v>6282687.0</v>
      </c>
      <c r="B7429" s="8" t="s">
        <v>9476</v>
      </c>
    </row>
    <row r="7430">
      <c r="A7430" s="8">
        <v>6185959.0</v>
      </c>
      <c r="B7430" s="8" t="s">
        <v>9477</v>
      </c>
    </row>
    <row r="7431">
      <c r="A7431" s="8">
        <v>6169856.0</v>
      </c>
      <c r="B7431" s="8" t="s">
        <v>9478</v>
      </c>
    </row>
    <row r="7432">
      <c r="A7432" s="8">
        <v>9299165.0</v>
      </c>
      <c r="B7432" s="8" t="s">
        <v>9479</v>
      </c>
    </row>
    <row r="7433">
      <c r="A7433" s="8">
        <v>6282296.0</v>
      </c>
      <c r="B7433" s="8" t="s">
        <v>9480</v>
      </c>
    </row>
    <row r="7434">
      <c r="A7434" s="8">
        <v>6308554.0</v>
      </c>
      <c r="B7434" s="8" t="s">
        <v>9481</v>
      </c>
    </row>
    <row r="7435">
      <c r="A7435" s="8">
        <v>6265600.0</v>
      </c>
      <c r="B7435" s="8" t="s">
        <v>9482</v>
      </c>
    </row>
    <row r="7436">
      <c r="A7436" s="8">
        <v>6720323.0</v>
      </c>
      <c r="B7436" s="8" t="s">
        <v>9483</v>
      </c>
    </row>
    <row r="7437">
      <c r="A7437" s="8">
        <v>6365680.0</v>
      </c>
      <c r="B7437" s="8" t="s">
        <v>9484</v>
      </c>
    </row>
    <row r="7438">
      <c r="A7438" s="8">
        <v>6249396.0</v>
      </c>
      <c r="B7438" s="8" t="s">
        <v>9485</v>
      </c>
    </row>
    <row r="7439">
      <c r="A7439" s="8">
        <v>6048102.0</v>
      </c>
      <c r="B7439" s="8" t="s">
        <v>9486</v>
      </c>
    </row>
    <row r="7440">
      <c r="A7440" s="8">
        <v>6228984.0</v>
      </c>
      <c r="B7440" s="8" t="s">
        <v>9487</v>
      </c>
    </row>
    <row r="7441">
      <c r="A7441" s="8">
        <v>6114091.0</v>
      </c>
      <c r="B7441" s="8" t="s">
        <v>9488</v>
      </c>
    </row>
    <row r="7442">
      <c r="A7442" s="8">
        <v>6262953.0</v>
      </c>
      <c r="B7442" s="8" t="s">
        <v>9489</v>
      </c>
    </row>
    <row r="7443">
      <c r="A7443" s="8">
        <v>9305769.0</v>
      </c>
      <c r="B7443" s="8" t="s">
        <v>9490</v>
      </c>
    </row>
    <row r="7444">
      <c r="A7444" s="8">
        <v>9293299.0</v>
      </c>
      <c r="B7444" s="8" t="s">
        <v>9491</v>
      </c>
    </row>
    <row r="7445">
      <c r="A7445" s="8">
        <v>6235069.0</v>
      </c>
      <c r="B7445" s="8" t="s">
        <v>9492</v>
      </c>
    </row>
    <row r="7446">
      <c r="A7446" s="8">
        <v>9294074.0</v>
      </c>
      <c r="B7446" s="8" t="s">
        <v>9493</v>
      </c>
    </row>
    <row r="7447">
      <c r="A7447" s="8">
        <v>6135498.0</v>
      </c>
      <c r="B7447" s="8" t="s">
        <v>9494</v>
      </c>
    </row>
    <row r="7448">
      <c r="A7448" s="8">
        <v>6419682.0</v>
      </c>
      <c r="B7448" s="8" t="s">
        <v>9495</v>
      </c>
    </row>
    <row r="7449">
      <c r="A7449" s="8">
        <v>6282997.0</v>
      </c>
      <c r="B7449" s="8" t="s">
        <v>9496</v>
      </c>
    </row>
    <row r="7450">
      <c r="A7450" s="8">
        <v>9307672.0</v>
      </c>
      <c r="B7450" s="8" t="s">
        <v>9497</v>
      </c>
    </row>
    <row r="7451">
      <c r="A7451" s="8">
        <v>9300767.0</v>
      </c>
      <c r="B7451" s="8" t="s">
        <v>9498</v>
      </c>
    </row>
    <row r="7452">
      <c r="A7452" s="8">
        <v>6427138.0</v>
      </c>
      <c r="B7452" s="8" t="s">
        <v>9499</v>
      </c>
    </row>
    <row r="7453">
      <c r="A7453" s="8">
        <v>6629946.0</v>
      </c>
      <c r="B7453" s="8" t="s">
        <v>9500</v>
      </c>
    </row>
    <row r="7454">
      <c r="A7454" s="8">
        <v>6275435.0</v>
      </c>
      <c r="B7454" s="8" t="s">
        <v>9501</v>
      </c>
    </row>
    <row r="7455">
      <c r="A7455" s="8">
        <v>6281869.0</v>
      </c>
      <c r="B7455" s="8" t="s">
        <v>9502</v>
      </c>
    </row>
    <row r="7456">
      <c r="A7456" s="8">
        <v>6270140.0</v>
      </c>
      <c r="B7456" s="8" t="s">
        <v>9503</v>
      </c>
    </row>
    <row r="7457">
      <c r="A7457" s="8">
        <v>9302841.0</v>
      </c>
      <c r="B7457" s="8" t="s">
        <v>9504</v>
      </c>
    </row>
    <row r="7458">
      <c r="A7458" s="8">
        <v>6220827.0</v>
      </c>
      <c r="B7458" s="8" t="s">
        <v>9505</v>
      </c>
    </row>
    <row r="7459">
      <c r="A7459" s="8">
        <v>9106251.0</v>
      </c>
      <c r="B7459" s="8" t="s">
        <v>9506</v>
      </c>
    </row>
    <row r="7460">
      <c r="A7460" s="8">
        <v>9303014.0</v>
      </c>
      <c r="B7460" s="8" t="s">
        <v>9507</v>
      </c>
    </row>
    <row r="7461">
      <c r="A7461" s="8">
        <v>6276831.0</v>
      </c>
      <c r="B7461" s="8" t="s">
        <v>9508</v>
      </c>
    </row>
    <row r="7462">
      <c r="A7462" s="8">
        <v>1792237.0</v>
      </c>
      <c r="B7462" s="8" t="s">
        <v>9509</v>
      </c>
    </row>
    <row r="7463">
      <c r="A7463" s="8">
        <v>6267033.0</v>
      </c>
      <c r="B7463" s="8" t="s">
        <v>9510</v>
      </c>
    </row>
    <row r="7464">
      <c r="A7464" s="8">
        <v>6179479.0</v>
      </c>
      <c r="B7464" s="8" t="s">
        <v>9511</v>
      </c>
    </row>
    <row r="7465">
      <c r="A7465" s="8">
        <v>6249213.0</v>
      </c>
      <c r="B7465" s="8" t="s">
        <v>9512</v>
      </c>
    </row>
    <row r="7466">
      <c r="A7466" s="8">
        <v>6271791.0</v>
      </c>
      <c r="B7466" s="8" t="s">
        <v>9513</v>
      </c>
    </row>
    <row r="7467">
      <c r="A7467" s="8">
        <v>6151256.0</v>
      </c>
      <c r="B7467" s="8" t="s">
        <v>9514</v>
      </c>
    </row>
    <row r="7468">
      <c r="A7468" s="8">
        <v>9307664.0</v>
      </c>
      <c r="B7468" s="8" t="s">
        <v>9515</v>
      </c>
    </row>
    <row r="7469">
      <c r="A7469" s="8">
        <v>6423469.0</v>
      </c>
      <c r="B7469" s="8" t="s">
        <v>9516</v>
      </c>
    </row>
    <row r="7470">
      <c r="A7470" s="8">
        <v>6283446.0</v>
      </c>
      <c r="B7470" s="8" t="s">
        <v>9517</v>
      </c>
    </row>
    <row r="7471">
      <c r="A7471" s="8">
        <v>9301500.0</v>
      </c>
      <c r="B7471" s="8" t="s">
        <v>9518</v>
      </c>
    </row>
    <row r="7472">
      <c r="A7472" s="8">
        <v>9307311.0</v>
      </c>
      <c r="B7472" s="8" t="s">
        <v>9519</v>
      </c>
    </row>
    <row r="7473">
      <c r="A7473" s="8">
        <v>6283632.0</v>
      </c>
      <c r="B7473" s="8" t="s">
        <v>9520</v>
      </c>
    </row>
    <row r="7474">
      <c r="A7474" s="8">
        <v>9307656.0</v>
      </c>
      <c r="B7474" s="8" t="s">
        <v>9521</v>
      </c>
    </row>
    <row r="7475">
      <c r="A7475" s="8">
        <v>6203523.0</v>
      </c>
      <c r="B7475" s="8" t="s">
        <v>9522</v>
      </c>
    </row>
    <row r="7476">
      <c r="A7476" s="8">
        <v>6266088.0</v>
      </c>
      <c r="B7476" s="8" t="s">
        <v>9523</v>
      </c>
    </row>
    <row r="7477">
      <c r="A7477" s="8">
        <v>9307630.0</v>
      </c>
      <c r="B7477" s="8" t="s">
        <v>9524</v>
      </c>
    </row>
    <row r="7478">
      <c r="A7478" s="8">
        <v>6183441.0</v>
      </c>
      <c r="B7478" s="8" t="s">
        <v>9525</v>
      </c>
    </row>
    <row r="7479">
      <c r="A7479" s="8">
        <v>6264603.0</v>
      </c>
      <c r="B7479" s="8" t="s">
        <v>9526</v>
      </c>
    </row>
    <row r="7480">
      <c r="A7480" s="8">
        <v>1788698.0</v>
      </c>
      <c r="B7480" s="8" t="s">
        <v>9527</v>
      </c>
    </row>
    <row r="7481">
      <c r="A7481" s="8">
        <v>1855115.0</v>
      </c>
      <c r="B7481" s="8" t="s">
        <v>9527</v>
      </c>
    </row>
    <row r="7482">
      <c r="A7482" s="8">
        <v>9307621.0</v>
      </c>
      <c r="B7482" s="8" t="s">
        <v>9528</v>
      </c>
    </row>
    <row r="7483">
      <c r="A7483" s="8">
        <v>6282521.0</v>
      </c>
      <c r="B7483" s="8" t="s">
        <v>9529</v>
      </c>
    </row>
    <row r="7484">
      <c r="A7484" s="8">
        <v>6236995.0</v>
      </c>
      <c r="B7484" s="8" t="s">
        <v>9530</v>
      </c>
    </row>
    <row r="7485">
      <c r="A7485" s="8">
        <v>6283501.0</v>
      </c>
      <c r="B7485" s="8" t="s">
        <v>9531</v>
      </c>
    </row>
    <row r="7486">
      <c r="A7486" s="8">
        <v>6248039.0</v>
      </c>
      <c r="B7486" s="8" t="s">
        <v>9532</v>
      </c>
    </row>
    <row r="7487">
      <c r="A7487" s="8">
        <v>9303812.0</v>
      </c>
      <c r="B7487" s="8" t="s">
        <v>9533</v>
      </c>
    </row>
    <row r="7488">
      <c r="A7488" s="8">
        <v>6052606.0</v>
      </c>
      <c r="B7488" s="8" t="s">
        <v>9534</v>
      </c>
    </row>
    <row r="7489">
      <c r="A7489" s="8">
        <v>6327419.0</v>
      </c>
      <c r="B7489" s="8" t="s">
        <v>9535</v>
      </c>
    </row>
    <row r="7490">
      <c r="A7490" s="8">
        <v>6198635.0</v>
      </c>
      <c r="B7490" s="8" t="s">
        <v>9536</v>
      </c>
    </row>
    <row r="7491">
      <c r="A7491" s="8">
        <v>9296727.0</v>
      </c>
      <c r="B7491" s="8" t="s">
        <v>9537</v>
      </c>
    </row>
    <row r="7492">
      <c r="A7492" s="8">
        <v>6261345.0</v>
      </c>
      <c r="B7492" s="8" t="s">
        <v>9538</v>
      </c>
    </row>
    <row r="7493">
      <c r="A7493" s="8">
        <v>9296638.0</v>
      </c>
      <c r="B7493" s="8" t="s">
        <v>9539</v>
      </c>
    </row>
    <row r="7494">
      <c r="A7494" s="8">
        <v>9305033.0</v>
      </c>
      <c r="B7494" s="8" t="s">
        <v>9540</v>
      </c>
    </row>
    <row r="7495">
      <c r="A7495" s="8">
        <v>1306316.0</v>
      </c>
      <c r="B7495" s="8" t="s">
        <v>9541</v>
      </c>
    </row>
    <row r="7496">
      <c r="A7496" s="8">
        <v>9302646.0</v>
      </c>
      <c r="B7496" s="8" t="s">
        <v>9542</v>
      </c>
    </row>
    <row r="7497">
      <c r="A7497" s="8">
        <v>6273572.0</v>
      </c>
      <c r="B7497" s="8" t="s">
        <v>9543</v>
      </c>
    </row>
    <row r="7498">
      <c r="A7498" s="8">
        <v>6209874.0</v>
      </c>
      <c r="B7498" s="8" t="s">
        <v>9544</v>
      </c>
    </row>
    <row r="7499">
      <c r="A7499" s="8">
        <v>9304576.0</v>
      </c>
      <c r="B7499" s="8" t="s">
        <v>9545</v>
      </c>
    </row>
    <row r="7500">
      <c r="A7500" s="8">
        <v>6276580.0</v>
      </c>
      <c r="B7500" s="8" t="s">
        <v>9546</v>
      </c>
    </row>
    <row r="7501">
      <c r="A7501" s="8">
        <v>9292861.0</v>
      </c>
      <c r="B7501" s="8" t="s">
        <v>9547</v>
      </c>
    </row>
    <row r="7502">
      <c r="A7502" s="8">
        <v>9299637.0</v>
      </c>
      <c r="B7502" s="8" t="s">
        <v>9548</v>
      </c>
    </row>
    <row r="7503">
      <c r="A7503" s="8">
        <v>9305009.0</v>
      </c>
      <c r="B7503" s="8" t="s">
        <v>9549</v>
      </c>
    </row>
    <row r="7504">
      <c r="A7504" s="8">
        <v>6274811.0</v>
      </c>
      <c r="B7504" s="8" t="s">
        <v>9550</v>
      </c>
    </row>
    <row r="7505">
      <c r="A7505" s="8">
        <v>9302751.0</v>
      </c>
      <c r="B7505" s="8" t="s">
        <v>9551</v>
      </c>
    </row>
    <row r="7506">
      <c r="A7506" s="8">
        <v>9294392.0</v>
      </c>
      <c r="B7506" s="8" t="s">
        <v>9552</v>
      </c>
    </row>
    <row r="7507">
      <c r="A7507" s="8">
        <v>6260446.0</v>
      </c>
      <c r="B7507" s="8" t="s">
        <v>9553</v>
      </c>
    </row>
    <row r="7508">
      <c r="A7508" s="8">
        <v>6064019.0</v>
      </c>
      <c r="B7508" s="8" t="s">
        <v>9554</v>
      </c>
    </row>
    <row r="7509">
      <c r="A7509" s="8">
        <v>9309420.0</v>
      </c>
      <c r="B7509" s="8" t="s">
        <v>9555</v>
      </c>
    </row>
    <row r="7510">
      <c r="A7510" s="8">
        <v>6281605.0</v>
      </c>
      <c r="B7510" s="8" t="s">
        <v>9556</v>
      </c>
    </row>
    <row r="7511">
      <c r="A7511" s="8">
        <v>9302743.0</v>
      </c>
      <c r="B7511" s="8" t="s">
        <v>9557</v>
      </c>
    </row>
    <row r="7512">
      <c r="A7512" s="8">
        <v>6088384.0</v>
      </c>
      <c r="B7512" s="8" t="s">
        <v>9558</v>
      </c>
    </row>
    <row r="7513">
      <c r="A7513" s="8">
        <v>6166806.0</v>
      </c>
      <c r="B7513" s="8" t="s">
        <v>9559</v>
      </c>
    </row>
    <row r="7514">
      <c r="A7514" s="8">
        <v>9297502.0</v>
      </c>
      <c r="B7514" s="8" t="s">
        <v>9560</v>
      </c>
    </row>
    <row r="7515">
      <c r="A7515" s="8">
        <v>6248586.0</v>
      </c>
      <c r="B7515" s="8" t="s">
        <v>9561</v>
      </c>
    </row>
    <row r="7516">
      <c r="A7516" s="8">
        <v>6275583.0</v>
      </c>
      <c r="B7516" s="8" t="s">
        <v>9562</v>
      </c>
    </row>
    <row r="7517">
      <c r="A7517" s="8">
        <v>6274285.0</v>
      </c>
      <c r="B7517" s="8" t="s">
        <v>9563</v>
      </c>
    </row>
    <row r="7518">
      <c r="A7518" s="8">
        <v>9299157.0</v>
      </c>
      <c r="B7518" s="8" t="s">
        <v>9564</v>
      </c>
    </row>
    <row r="7519">
      <c r="A7519" s="8">
        <v>6261418.0</v>
      </c>
      <c r="B7519" s="8" t="s">
        <v>9565</v>
      </c>
    </row>
    <row r="7520">
      <c r="A7520" s="8">
        <v>6237151.0</v>
      </c>
      <c r="B7520" s="8" t="s">
        <v>9566</v>
      </c>
    </row>
    <row r="7521">
      <c r="A7521" s="8">
        <v>6282130.0</v>
      </c>
      <c r="B7521" s="8" t="s">
        <v>9567</v>
      </c>
    </row>
    <row r="7522">
      <c r="A7522" s="8">
        <v>6284124.0</v>
      </c>
      <c r="B7522" s="8" t="s">
        <v>9568</v>
      </c>
    </row>
    <row r="7523">
      <c r="A7523" s="8">
        <v>9299211.0</v>
      </c>
      <c r="B7523" s="8" t="s">
        <v>9569</v>
      </c>
    </row>
    <row r="7524">
      <c r="A7524" s="8">
        <v>9305777.0</v>
      </c>
      <c r="B7524" s="8" t="s">
        <v>9570</v>
      </c>
    </row>
    <row r="7525">
      <c r="A7525" s="8">
        <v>6438504.0</v>
      </c>
      <c r="B7525" s="8" t="s">
        <v>9571</v>
      </c>
    </row>
    <row r="7526">
      <c r="A7526" s="8">
        <v>6282831.0</v>
      </c>
      <c r="B7526" s="8" t="s">
        <v>9572</v>
      </c>
    </row>
    <row r="7527">
      <c r="A7527" s="8">
        <v>6254845.0</v>
      </c>
      <c r="B7527" s="8" t="s">
        <v>9573</v>
      </c>
    </row>
    <row r="7528">
      <c r="A7528" s="8">
        <v>6269176.0</v>
      </c>
      <c r="B7528" s="8" t="s">
        <v>9574</v>
      </c>
    </row>
    <row r="7529">
      <c r="A7529" s="8">
        <v>6696589.0</v>
      </c>
      <c r="B7529" s="8" t="s">
        <v>9575</v>
      </c>
    </row>
    <row r="7530">
      <c r="A7530" s="8">
        <v>6206841.0</v>
      </c>
      <c r="B7530" s="8" t="s">
        <v>9576</v>
      </c>
    </row>
    <row r="7531">
      <c r="A7531" s="8">
        <v>9302735.0</v>
      </c>
      <c r="B7531" s="8" t="s">
        <v>9577</v>
      </c>
    </row>
    <row r="7532">
      <c r="A7532" s="8">
        <v>9302727.0</v>
      </c>
      <c r="B7532" s="8" t="s">
        <v>9578</v>
      </c>
    </row>
    <row r="7533">
      <c r="A7533" s="8">
        <v>9305017.0</v>
      </c>
      <c r="B7533" s="8" t="s">
        <v>9579</v>
      </c>
    </row>
    <row r="7534">
      <c r="A7534" s="8">
        <v>6689299.0</v>
      </c>
      <c r="B7534" s="8" t="s">
        <v>9580</v>
      </c>
    </row>
    <row r="7535">
      <c r="A7535" s="8">
        <v>1278916.0</v>
      </c>
      <c r="B7535" s="8" t="s">
        <v>9581</v>
      </c>
    </row>
    <row r="7536">
      <c r="A7536" s="8">
        <v>6211216.0</v>
      </c>
      <c r="B7536" s="8" t="s">
        <v>9582</v>
      </c>
    </row>
    <row r="7537">
      <c r="A7537" s="8">
        <v>6263046.0</v>
      </c>
      <c r="B7537" s="8" t="s">
        <v>9583</v>
      </c>
    </row>
    <row r="7538">
      <c r="A7538" s="8">
        <v>6313426.0</v>
      </c>
      <c r="B7538" s="8" t="s">
        <v>9584</v>
      </c>
    </row>
    <row r="7539">
      <c r="A7539" s="8">
        <v>6268846.0</v>
      </c>
      <c r="B7539" s="8" t="s">
        <v>9585</v>
      </c>
    </row>
    <row r="7540">
      <c r="A7540" s="8">
        <v>6196144.0</v>
      </c>
      <c r="B7540" s="8" t="s">
        <v>9586</v>
      </c>
    </row>
    <row r="7541">
      <c r="A7541" s="8">
        <v>6252494.0</v>
      </c>
      <c r="B7541" s="8" t="s">
        <v>9587</v>
      </c>
    </row>
    <row r="7542">
      <c r="A7542" s="8">
        <v>6276946.0</v>
      </c>
      <c r="B7542" s="8" t="s">
        <v>9588</v>
      </c>
    </row>
    <row r="7543">
      <c r="A7543" s="8">
        <v>6239803.0</v>
      </c>
      <c r="B7543" s="8" t="s">
        <v>9589</v>
      </c>
    </row>
    <row r="7544">
      <c r="A7544" s="8">
        <v>9297413.0</v>
      </c>
      <c r="B7544" s="8" t="s">
        <v>9590</v>
      </c>
    </row>
    <row r="7545">
      <c r="A7545" s="8">
        <v>6174914.0</v>
      </c>
      <c r="B7545" s="8" t="s">
        <v>9591</v>
      </c>
    </row>
    <row r="7546">
      <c r="A7546" s="8">
        <v>9305181.0</v>
      </c>
      <c r="B7546" s="8" t="s">
        <v>9592</v>
      </c>
    </row>
    <row r="7547">
      <c r="A7547" s="8">
        <v>1691805.0</v>
      </c>
      <c r="B7547" s="8" t="s">
        <v>9593</v>
      </c>
    </row>
    <row r="7548">
      <c r="A7548" s="8">
        <v>6271936.0</v>
      </c>
      <c r="B7548" s="8" t="s">
        <v>9594</v>
      </c>
    </row>
    <row r="7549">
      <c r="A7549" s="8">
        <v>6270221.0</v>
      </c>
      <c r="B7549" s="8" t="s">
        <v>9595</v>
      </c>
    </row>
    <row r="7550">
      <c r="A7550" s="8">
        <v>6277098.0</v>
      </c>
      <c r="B7550" s="8" t="s">
        <v>9596</v>
      </c>
    </row>
    <row r="7551">
      <c r="A7551" s="8">
        <v>6279953.0</v>
      </c>
      <c r="B7551" s="8" t="s">
        <v>9597</v>
      </c>
    </row>
    <row r="7552">
      <c r="A7552" s="8">
        <v>9296654.0</v>
      </c>
      <c r="B7552" s="8" t="s">
        <v>9598</v>
      </c>
    </row>
    <row r="7553">
      <c r="A7553" s="8">
        <v>6216269.0</v>
      </c>
      <c r="B7553" s="8" t="s">
        <v>9599</v>
      </c>
    </row>
    <row r="7554">
      <c r="A7554" s="8">
        <v>6275559.0</v>
      </c>
      <c r="B7554" s="8" t="s">
        <v>9600</v>
      </c>
    </row>
    <row r="7555">
      <c r="A7555" s="8">
        <v>6267173.0</v>
      </c>
      <c r="B7555" s="8" t="s">
        <v>9601</v>
      </c>
    </row>
    <row r="7556">
      <c r="A7556" s="8">
        <v>6255809.0</v>
      </c>
      <c r="B7556" s="8" t="s">
        <v>9602</v>
      </c>
    </row>
    <row r="7557">
      <c r="A7557" s="8">
        <v>6263399.0</v>
      </c>
      <c r="B7557" s="8" t="s">
        <v>9603</v>
      </c>
    </row>
    <row r="7558">
      <c r="A7558" s="8">
        <v>9293001.0</v>
      </c>
      <c r="B7558" s="8" t="s">
        <v>9604</v>
      </c>
    </row>
    <row r="7559">
      <c r="A7559" s="8">
        <v>6284035.0</v>
      </c>
      <c r="B7559" s="8" t="s">
        <v>9605</v>
      </c>
    </row>
    <row r="7560">
      <c r="A7560" s="8">
        <v>9307176.0</v>
      </c>
      <c r="B7560" s="8" t="s">
        <v>9606</v>
      </c>
    </row>
    <row r="7561">
      <c r="A7561" s="8">
        <v>9300261.0</v>
      </c>
      <c r="B7561" s="8" t="s">
        <v>9607</v>
      </c>
    </row>
    <row r="7562">
      <c r="A7562" s="8">
        <v>6206093.0</v>
      </c>
      <c r="B7562" s="8" t="s">
        <v>9608</v>
      </c>
    </row>
    <row r="7563">
      <c r="A7563" s="8">
        <v>6336884.0</v>
      </c>
      <c r="B7563" s="8" t="s">
        <v>9609</v>
      </c>
    </row>
    <row r="7564">
      <c r="A7564" s="8">
        <v>6207260.0</v>
      </c>
      <c r="B7564" s="8" t="s">
        <v>9610</v>
      </c>
    </row>
    <row r="7565">
      <c r="A7565" s="8">
        <v>6268889.0</v>
      </c>
      <c r="B7565" s="8" t="s">
        <v>9611</v>
      </c>
    </row>
    <row r="7566">
      <c r="A7566" s="8">
        <v>9303031.0</v>
      </c>
      <c r="B7566" s="8" t="s">
        <v>9612</v>
      </c>
    </row>
    <row r="7567">
      <c r="A7567" s="8">
        <v>6206468.0</v>
      </c>
      <c r="B7567" s="8" t="s">
        <v>9613</v>
      </c>
    </row>
    <row r="7568">
      <c r="A7568" s="8">
        <v>6247237.0</v>
      </c>
      <c r="B7568" s="8" t="s">
        <v>9614</v>
      </c>
    </row>
    <row r="7569">
      <c r="A7569" s="8">
        <v>9293922.0</v>
      </c>
      <c r="B7569" s="8" t="s">
        <v>9615</v>
      </c>
    </row>
    <row r="7570">
      <c r="A7570" s="8">
        <v>9307532.0</v>
      </c>
      <c r="B7570" s="8" t="s">
        <v>9616</v>
      </c>
    </row>
    <row r="7571">
      <c r="A7571" s="8">
        <v>6187251.0</v>
      </c>
      <c r="B7571" s="8" t="s">
        <v>9617</v>
      </c>
    </row>
    <row r="7572">
      <c r="A7572" s="8">
        <v>9299149.0</v>
      </c>
      <c r="B7572" s="8" t="s">
        <v>9618</v>
      </c>
    </row>
    <row r="7573">
      <c r="A7573" s="8">
        <v>6279571.0</v>
      </c>
      <c r="B7573" s="8" t="s">
        <v>9619</v>
      </c>
    </row>
    <row r="7574">
      <c r="A7574" s="8">
        <v>6274625.0</v>
      </c>
      <c r="B7574" s="8" t="s">
        <v>9620</v>
      </c>
    </row>
    <row r="7575">
      <c r="A7575" s="8">
        <v>9295577.0</v>
      </c>
      <c r="B7575" s="8" t="s">
        <v>9621</v>
      </c>
    </row>
    <row r="7576">
      <c r="A7576" s="8">
        <v>6283047.0</v>
      </c>
      <c r="B7576" s="8" t="s">
        <v>9622</v>
      </c>
    </row>
    <row r="7577">
      <c r="A7577" s="8">
        <v>6202748.0</v>
      </c>
      <c r="B7577" s="8" t="s">
        <v>9623</v>
      </c>
    </row>
    <row r="7578">
      <c r="A7578" s="8">
        <v>6272266.0</v>
      </c>
      <c r="B7578" s="8" t="s">
        <v>9624</v>
      </c>
    </row>
    <row r="7579">
      <c r="A7579" s="8">
        <v>6275192.0</v>
      </c>
      <c r="B7579" s="8" t="s">
        <v>9625</v>
      </c>
    </row>
    <row r="7580">
      <c r="A7580" s="8">
        <v>6271766.0</v>
      </c>
      <c r="B7580" s="8" t="s">
        <v>9626</v>
      </c>
    </row>
    <row r="7581">
      <c r="A7581" s="8">
        <v>6231306.0</v>
      </c>
      <c r="B7581" s="8" t="s">
        <v>9627</v>
      </c>
    </row>
    <row r="7582">
      <c r="A7582" s="8">
        <v>6159958.0</v>
      </c>
      <c r="B7582" s="8" t="s">
        <v>9628</v>
      </c>
    </row>
    <row r="7583">
      <c r="A7583" s="8">
        <v>9307524.0</v>
      </c>
      <c r="B7583" s="8" t="s">
        <v>9629</v>
      </c>
    </row>
    <row r="7584">
      <c r="A7584" s="8">
        <v>9297260.0</v>
      </c>
      <c r="B7584" s="8" t="s">
        <v>9630</v>
      </c>
    </row>
    <row r="7585">
      <c r="A7585" s="8">
        <v>9298738.0</v>
      </c>
      <c r="B7585" s="8" t="s">
        <v>9631</v>
      </c>
    </row>
    <row r="7586">
      <c r="A7586" s="8">
        <v>6270182.0</v>
      </c>
      <c r="B7586" s="8" t="s">
        <v>9632</v>
      </c>
    </row>
    <row r="7587">
      <c r="A7587" s="8">
        <v>9296620.0</v>
      </c>
      <c r="B7587" s="8" t="s">
        <v>9633</v>
      </c>
    </row>
    <row r="7588">
      <c r="A7588" s="8">
        <v>9298754.0</v>
      </c>
      <c r="B7588" s="8" t="s">
        <v>9634</v>
      </c>
    </row>
    <row r="7589">
      <c r="A7589" s="8">
        <v>9302450.0</v>
      </c>
      <c r="B7589" s="8" t="s">
        <v>9635</v>
      </c>
    </row>
    <row r="7590">
      <c r="A7590" s="8">
        <v>6261647.0</v>
      </c>
      <c r="B7590" s="8" t="s">
        <v>9636</v>
      </c>
    </row>
    <row r="7591">
      <c r="A7591" s="8">
        <v>9295666.0</v>
      </c>
      <c r="B7591" s="8" t="s">
        <v>9637</v>
      </c>
    </row>
    <row r="7592">
      <c r="A7592" s="8">
        <v>6261493.0</v>
      </c>
      <c r="B7592" s="8" t="s">
        <v>9638</v>
      </c>
    </row>
    <row r="7593">
      <c r="A7593" s="8">
        <v>9302964.0</v>
      </c>
      <c r="B7593" s="8" t="s">
        <v>9639</v>
      </c>
    </row>
    <row r="7594">
      <c r="A7594" s="8">
        <v>6271731.0</v>
      </c>
      <c r="B7594" s="8" t="s">
        <v>9640</v>
      </c>
    </row>
    <row r="7595">
      <c r="A7595" s="8">
        <v>9303090.0</v>
      </c>
      <c r="B7595" s="8" t="s">
        <v>9641</v>
      </c>
    </row>
    <row r="7596">
      <c r="A7596" s="8">
        <v>6237215.0</v>
      </c>
      <c r="B7596" s="8" t="s">
        <v>9642</v>
      </c>
    </row>
    <row r="7597">
      <c r="A7597" s="8">
        <v>9302972.0</v>
      </c>
      <c r="B7597" s="8" t="s">
        <v>9643</v>
      </c>
    </row>
    <row r="7598">
      <c r="A7598" s="8">
        <v>6277471.0</v>
      </c>
      <c r="B7598" s="8" t="s">
        <v>9644</v>
      </c>
    </row>
    <row r="7599">
      <c r="A7599" s="8">
        <v>9301411.0</v>
      </c>
      <c r="B7599" s="8" t="s">
        <v>9645</v>
      </c>
    </row>
    <row r="7600">
      <c r="A7600" s="8">
        <v>6283403.0</v>
      </c>
      <c r="B7600" s="8" t="s">
        <v>9646</v>
      </c>
    </row>
    <row r="7601">
      <c r="A7601" s="8">
        <v>6284159.0</v>
      </c>
      <c r="B7601" s="8" t="s">
        <v>9647</v>
      </c>
    </row>
    <row r="7602">
      <c r="A7602" s="8">
        <v>9306277.0</v>
      </c>
      <c r="B7602" s="8" t="s">
        <v>9648</v>
      </c>
    </row>
    <row r="7603">
      <c r="A7603" s="8">
        <v>6262180.0</v>
      </c>
      <c r="B7603" s="8" t="s">
        <v>9649</v>
      </c>
    </row>
    <row r="7604">
      <c r="A7604" s="8">
        <v>9303847.0</v>
      </c>
      <c r="B7604" s="8" t="s">
        <v>9650</v>
      </c>
    </row>
    <row r="7605">
      <c r="A7605" s="8">
        <v>9307605.0</v>
      </c>
      <c r="B7605" s="8" t="s">
        <v>9651</v>
      </c>
    </row>
    <row r="7606">
      <c r="A7606" s="8">
        <v>6278396.0</v>
      </c>
      <c r="B7606" s="8" t="s">
        <v>9652</v>
      </c>
    </row>
    <row r="7607">
      <c r="A7607" s="8">
        <v>9292306.0</v>
      </c>
      <c r="B7607" s="8" t="s">
        <v>9653</v>
      </c>
    </row>
    <row r="7608">
      <c r="A7608" s="8">
        <v>6274129.0</v>
      </c>
      <c r="B7608" s="8" t="s">
        <v>9654</v>
      </c>
    </row>
    <row r="7609">
      <c r="A7609" s="8">
        <v>6275605.0</v>
      </c>
      <c r="B7609" s="8" t="s">
        <v>9655</v>
      </c>
    </row>
    <row r="7610">
      <c r="A7610" s="8">
        <v>6278833.0</v>
      </c>
      <c r="B7610" s="8" t="s">
        <v>9656</v>
      </c>
    </row>
    <row r="7611">
      <c r="A7611" s="8">
        <v>9308016.0</v>
      </c>
      <c r="B7611" s="8" t="s">
        <v>9657</v>
      </c>
    </row>
    <row r="7612">
      <c r="A7612" s="8">
        <v>6766757.0</v>
      </c>
      <c r="B7612" s="8" t="s">
        <v>9658</v>
      </c>
    </row>
    <row r="7613">
      <c r="A7613" s="8">
        <v>6282253.0</v>
      </c>
      <c r="B7613" s="8" t="s">
        <v>9659</v>
      </c>
    </row>
    <row r="7614">
      <c r="A7614" s="8">
        <v>6757545.0</v>
      </c>
      <c r="B7614" s="8" t="s">
        <v>9660</v>
      </c>
    </row>
    <row r="7615">
      <c r="A7615" s="8">
        <v>6454895.0</v>
      </c>
      <c r="B7615" s="8" t="s">
        <v>9661</v>
      </c>
    </row>
    <row r="7616">
      <c r="A7616" s="8">
        <v>9307281.0</v>
      </c>
      <c r="B7616" s="8" t="s">
        <v>9662</v>
      </c>
    </row>
    <row r="7617">
      <c r="A7617" s="8">
        <v>6264522.0</v>
      </c>
      <c r="B7617" s="8" t="s">
        <v>9663</v>
      </c>
    </row>
    <row r="7618">
      <c r="A7618" s="8">
        <v>9305114.0</v>
      </c>
      <c r="B7618" s="8" t="s">
        <v>9664</v>
      </c>
    </row>
    <row r="7619">
      <c r="A7619" s="8">
        <v>6262635.0</v>
      </c>
      <c r="B7619" s="8" t="s">
        <v>9665</v>
      </c>
    </row>
    <row r="7620">
      <c r="A7620" s="8">
        <v>6280803.0</v>
      </c>
      <c r="B7620" s="8" t="s">
        <v>9666</v>
      </c>
    </row>
    <row r="7621">
      <c r="A7621" s="8">
        <v>9300163.0</v>
      </c>
      <c r="B7621" s="8" t="s">
        <v>9667</v>
      </c>
    </row>
    <row r="7622">
      <c r="A7622" s="8">
        <v>9292896.0</v>
      </c>
      <c r="B7622" s="8" t="s">
        <v>9668</v>
      </c>
    </row>
    <row r="7623">
      <c r="A7623" s="8">
        <v>6274536.0</v>
      </c>
      <c r="B7623" s="8" t="s">
        <v>9669</v>
      </c>
    </row>
    <row r="7624">
      <c r="A7624" s="8">
        <v>6229638.0</v>
      </c>
      <c r="B7624" s="8" t="s">
        <v>9670</v>
      </c>
    </row>
    <row r="7625">
      <c r="A7625" s="8">
        <v>6179487.0</v>
      </c>
      <c r="B7625" s="8" t="s">
        <v>9671</v>
      </c>
    </row>
    <row r="7626">
      <c r="A7626" s="8">
        <v>9306315.0</v>
      </c>
      <c r="B7626" s="8" t="s">
        <v>9672</v>
      </c>
    </row>
    <row r="7627">
      <c r="A7627" s="8">
        <v>9309195.0</v>
      </c>
      <c r="B7627" s="8" t="s">
        <v>9673</v>
      </c>
    </row>
    <row r="7628">
      <c r="A7628" s="8">
        <v>6276407.0</v>
      </c>
      <c r="B7628" s="8" t="s">
        <v>9674</v>
      </c>
    </row>
    <row r="7629">
      <c r="A7629" s="8">
        <v>6461875.0</v>
      </c>
      <c r="B7629" s="8" t="s">
        <v>9675</v>
      </c>
    </row>
    <row r="7630">
      <c r="A7630" s="8">
        <v>6265987.0</v>
      </c>
      <c r="B7630" s="8" t="s">
        <v>9676</v>
      </c>
    </row>
    <row r="7631">
      <c r="A7631" s="8">
        <v>9305025.0</v>
      </c>
      <c r="B7631" s="8" t="s">
        <v>9677</v>
      </c>
    </row>
    <row r="7632">
      <c r="A7632" s="8">
        <v>6280447.0</v>
      </c>
      <c r="B7632" s="8" t="s">
        <v>9678</v>
      </c>
    </row>
    <row r="7633">
      <c r="A7633" s="8">
        <v>6039987.0</v>
      </c>
      <c r="B7633" s="8" t="s">
        <v>9679</v>
      </c>
    </row>
    <row r="7634">
      <c r="A7634" s="8">
        <v>6204252.0</v>
      </c>
      <c r="B7634" s="8" t="s">
        <v>9680</v>
      </c>
    </row>
    <row r="7635">
      <c r="A7635" s="8">
        <v>6275931.0</v>
      </c>
      <c r="B7635" s="8" t="s">
        <v>9681</v>
      </c>
    </row>
    <row r="7636">
      <c r="A7636" s="8">
        <v>1774590.0</v>
      </c>
      <c r="B7636" s="8" t="s">
        <v>9682</v>
      </c>
    </row>
    <row r="7637">
      <c r="A7637" s="8">
        <v>6274358.0</v>
      </c>
      <c r="B7637" s="8" t="s">
        <v>9683</v>
      </c>
    </row>
    <row r="7638">
      <c r="A7638" s="8">
        <v>6674623.0</v>
      </c>
      <c r="B7638" s="8" t="s">
        <v>9684</v>
      </c>
    </row>
    <row r="7639">
      <c r="A7639" s="8">
        <v>6185002.0</v>
      </c>
      <c r="B7639" s="8" t="s">
        <v>9685</v>
      </c>
    </row>
    <row r="7640">
      <c r="A7640" s="8">
        <v>9294899.0</v>
      </c>
      <c r="B7640" s="8" t="s">
        <v>9686</v>
      </c>
    </row>
    <row r="7641">
      <c r="A7641" s="8">
        <v>9300783.0</v>
      </c>
      <c r="B7641" s="8" t="s">
        <v>9687</v>
      </c>
    </row>
    <row r="7642">
      <c r="A7642" s="8">
        <v>6268790.0</v>
      </c>
      <c r="B7642" s="8" t="s">
        <v>9688</v>
      </c>
    </row>
    <row r="7643">
      <c r="A7643" s="8">
        <v>9247297.0</v>
      </c>
      <c r="B7643" s="8" t="s">
        <v>9689</v>
      </c>
    </row>
    <row r="7644">
      <c r="A7644" s="8">
        <v>6276636.0</v>
      </c>
      <c r="B7644" s="8" t="s">
        <v>9690</v>
      </c>
    </row>
    <row r="7645">
      <c r="A7645" s="8">
        <v>6501338.0</v>
      </c>
      <c r="B7645" s="8" t="s">
        <v>9691</v>
      </c>
    </row>
    <row r="7646">
      <c r="A7646" s="8">
        <v>6372490.0</v>
      </c>
      <c r="B7646" s="8" t="s">
        <v>9692</v>
      </c>
    </row>
    <row r="7647">
      <c r="A7647" s="8">
        <v>9302352.0</v>
      </c>
      <c r="B7647" s="8" t="s">
        <v>9693</v>
      </c>
    </row>
    <row r="7648">
      <c r="A7648" s="8">
        <v>6278221.0</v>
      </c>
      <c r="B7648" s="8" t="s">
        <v>9694</v>
      </c>
    </row>
    <row r="7649">
      <c r="A7649" s="8">
        <v>9299645.0</v>
      </c>
      <c r="B7649" s="8" t="s">
        <v>9695</v>
      </c>
    </row>
    <row r="7650">
      <c r="A7650" s="8">
        <v>6033334.0</v>
      </c>
      <c r="B7650" s="8" t="s">
        <v>9696</v>
      </c>
    </row>
    <row r="7651">
      <c r="A7651" s="8">
        <v>9293981.0</v>
      </c>
      <c r="B7651" s="8" t="s">
        <v>9697</v>
      </c>
    </row>
    <row r="7652">
      <c r="A7652" s="8">
        <v>6226442.0</v>
      </c>
      <c r="B7652" s="8" t="s">
        <v>9698</v>
      </c>
    </row>
    <row r="7653">
      <c r="A7653" s="8">
        <v>6174710.0</v>
      </c>
      <c r="B7653" s="8" t="s">
        <v>9699</v>
      </c>
    </row>
    <row r="7654">
      <c r="A7654" s="8">
        <v>6214096.0</v>
      </c>
      <c r="B7654" s="8" t="s">
        <v>9700</v>
      </c>
    </row>
    <row r="7655">
      <c r="A7655" s="8">
        <v>6276393.0</v>
      </c>
      <c r="B7655" s="8" t="s">
        <v>9701</v>
      </c>
    </row>
    <row r="7656">
      <c r="A7656" s="8">
        <v>6261205.0</v>
      </c>
      <c r="B7656" s="8" t="s">
        <v>9702</v>
      </c>
    </row>
    <row r="7657">
      <c r="A7657" s="8">
        <v>6261809.0</v>
      </c>
      <c r="B7657" s="8" t="s">
        <v>9703</v>
      </c>
    </row>
    <row r="7658">
      <c r="A7658" s="8">
        <v>6198538.0</v>
      </c>
      <c r="B7658" s="8" t="s">
        <v>9704</v>
      </c>
    </row>
    <row r="7659">
      <c r="A7659" s="8">
        <v>9292501.0</v>
      </c>
      <c r="B7659" s="8" t="s">
        <v>9705</v>
      </c>
    </row>
    <row r="7660">
      <c r="A7660" s="8">
        <v>6261183.0</v>
      </c>
      <c r="B7660" s="8" t="s">
        <v>9706</v>
      </c>
    </row>
    <row r="7661">
      <c r="A7661" s="8">
        <v>9306269.0</v>
      </c>
      <c r="B7661" s="8" t="s">
        <v>9707</v>
      </c>
    </row>
    <row r="7662">
      <c r="A7662" s="8">
        <v>9292519.0</v>
      </c>
      <c r="B7662" s="8" t="s">
        <v>9708</v>
      </c>
    </row>
    <row r="7663">
      <c r="A7663" s="8">
        <v>6209203.0</v>
      </c>
      <c r="B7663" s="8" t="s">
        <v>9709</v>
      </c>
    </row>
    <row r="7664">
      <c r="A7664" s="8">
        <v>9297405.0</v>
      </c>
      <c r="B7664" s="8" t="s">
        <v>9710</v>
      </c>
    </row>
    <row r="7665">
      <c r="A7665" s="8">
        <v>6219691.0</v>
      </c>
      <c r="B7665" s="8" t="s">
        <v>9711</v>
      </c>
    </row>
    <row r="7666">
      <c r="A7666" s="8">
        <v>6265707.0</v>
      </c>
      <c r="B7666" s="8" t="s">
        <v>9712</v>
      </c>
    </row>
    <row r="7667">
      <c r="A7667" s="8">
        <v>6266291.0</v>
      </c>
      <c r="B7667" s="8" t="s">
        <v>9713</v>
      </c>
    </row>
    <row r="7668">
      <c r="A7668" s="8">
        <v>6261558.0</v>
      </c>
      <c r="B7668" s="8" t="s">
        <v>9714</v>
      </c>
    </row>
    <row r="7669">
      <c r="A7669" s="8">
        <v>6203698.0</v>
      </c>
      <c r="B7669" s="8" t="s">
        <v>9715</v>
      </c>
    </row>
    <row r="7670">
      <c r="A7670" s="8">
        <v>9296131.0</v>
      </c>
      <c r="B7670" s="8" t="s">
        <v>9716</v>
      </c>
    </row>
    <row r="7671">
      <c r="A7671" s="8">
        <v>6260586.0</v>
      </c>
      <c r="B7671" s="8" t="s">
        <v>9717</v>
      </c>
    </row>
    <row r="7672">
      <c r="A7672" s="8">
        <v>9301526.0</v>
      </c>
      <c r="B7672" s="8" t="s">
        <v>9718</v>
      </c>
    </row>
    <row r="7673">
      <c r="A7673" s="8">
        <v>9292870.0</v>
      </c>
      <c r="B7673" s="8" t="s">
        <v>9719</v>
      </c>
    </row>
    <row r="7674">
      <c r="A7674" s="8">
        <v>6214266.0</v>
      </c>
      <c r="B7674" s="8" t="s">
        <v>9720</v>
      </c>
    </row>
    <row r="7675">
      <c r="A7675" s="8">
        <v>9023518.0</v>
      </c>
      <c r="B7675" s="8" t="s">
        <v>9721</v>
      </c>
    </row>
    <row r="7676">
      <c r="A7676" s="8">
        <v>6279261.0</v>
      </c>
      <c r="B7676" s="8" t="s">
        <v>9722</v>
      </c>
    </row>
    <row r="7677">
      <c r="A7677" s="8">
        <v>6268358.0</v>
      </c>
      <c r="B7677" s="8" t="s">
        <v>9723</v>
      </c>
    </row>
    <row r="7678">
      <c r="A7678" s="8">
        <v>6014071.0</v>
      </c>
      <c r="B7678" s="8" t="s">
        <v>9724</v>
      </c>
    </row>
    <row r="7679">
      <c r="A7679" s="8">
        <v>6201750.0</v>
      </c>
      <c r="B7679" s="8" t="s">
        <v>9725</v>
      </c>
    </row>
    <row r="7680">
      <c r="A7680" s="8">
        <v>9296735.0</v>
      </c>
      <c r="B7680" s="8" t="s">
        <v>9726</v>
      </c>
    </row>
    <row r="7681">
      <c r="A7681" s="8">
        <v>9296662.0</v>
      </c>
      <c r="B7681" s="8" t="s">
        <v>9727</v>
      </c>
    </row>
    <row r="7682">
      <c r="A7682" s="8">
        <v>6167179.0</v>
      </c>
      <c r="B7682" s="8" t="s">
        <v>9728</v>
      </c>
    </row>
    <row r="7683">
      <c r="A7683" s="8">
        <v>6279813.0</v>
      </c>
      <c r="B7683" s="8" t="s">
        <v>9729</v>
      </c>
    </row>
    <row r="7684">
      <c r="A7684" s="8">
        <v>9292934.0</v>
      </c>
      <c r="B7684" s="8" t="s">
        <v>9730</v>
      </c>
    </row>
    <row r="7685">
      <c r="A7685" s="8">
        <v>9300236.0</v>
      </c>
      <c r="B7685" s="8" t="s">
        <v>9731</v>
      </c>
    </row>
    <row r="7686">
      <c r="A7686" s="8">
        <v>6262856.0</v>
      </c>
      <c r="B7686" s="8" t="s">
        <v>9732</v>
      </c>
    </row>
    <row r="7687">
      <c r="A7687" s="8">
        <v>6203302.0</v>
      </c>
      <c r="B7687" s="8" t="s">
        <v>9733</v>
      </c>
    </row>
    <row r="7688">
      <c r="A7688" s="8">
        <v>6777228.0</v>
      </c>
      <c r="B7688" s="8" t="s">
        <v>9734</v>
      </c>
    </row>
    <row r="7689">
      <c r="A7689" s="8">
        <v>6269907.0</v>
      </c>
      <c r="B7689" s="8" t="s">
        <v>9735</v>
      </c>
    </row>
    <row r="7690">
      <c r="A7690" s="8">
        <v>9303570.0</v>
      </c>
      <c r="B7690" s="8" t="s">
        <v>9736</v>
      </c>
    </row>
    <row r="7691">
      <c r="A7691" s="8">
        <v>6272215.0</v>
      </c>
      <c r="B7691" s="8" t="s">
        <v>9737</v>
      </c>
    </row>
    <row r="7692">
      <c r="A7692" s="8">
        <v>6260764.0</v>
      </c>
      <c r="B7692" s="8" t="s">
        <v>9738</v>
      </c>
    </row>
    <row r="7693">
      <c r="A7693" s="8">
        <v>850331.0</v>
      </c>
      <c r="B7693" s="8" t="s">
        <v>9739</v>
      </c>
    </row>
    <row r="7694">
      <c r="A7694" s="8">
        <v>6272274.0</v>
      </c>
      <c r="B7694" s="8" t="s">
        <v>9740</v>
      </c>
    </row>
    <row r="7695">
      <c r="A7695" s="8">
        <v>6495656.0</v>
      </c>
      <c r="B7695" s="8" t="s">
        <v>9741</v>
      </c>
    </row>
    <row r="7696">
      <c r="A7696" s="8">
        <v>9299131.0</v>
      </c>
      <c r="B7696" s="8" t="s">
        <v>9741</v>
      </c>
    </row>
    <row r="7697">
      <c r="A7697" s="8">
        <v>6282237.0</v>
      </c>
      <c r="B7697" s="8" t="s">
        <v>9742</v>
      </c>
    </row>
    <row r="7698">
      <c r="A7698" s="8">
        <v>6167101.0</v>
      </c>
      <c r="B7698" s="8" t="s">
        <v>9743</v>
      </c>
    </row>
    <row r="7699">
      <c r="A7699" s="8">
        <v>6370802.0</v>
      </c>
      <c r="B7699" s="8" t="s">
        <v>9744</v>
      </c>
    </row>
    <row r="7700">
      <c r="A7700" s="8">
        <v>6143440.0</v>
      </c>
      <c r="B7700" s="8" t="s">
        <v>9745</v>
      </c>
    </row>
    <row r="7701">
      <c r="A7701" s="8">
        <v>6207057.0</v>
      </c>
      <c r="B7701" s="8" t="s">
        <v>9746</v>
      </c>
    </row>
    <row r="7702">
      <c r="A7702" s="8">
        <v>6280234.0</v>
      </c>
      <c r="B7702" s="8" t="s">
        <v>9747</v>
      </c>
    </row>
    <row r="7703">
      <c r="A7703" s="8">
        <v>6209491.0</v>
      </c>
      <c r="B7703" s="8" t="s">
        <v>9748</v>
      </c>
    </row>
    <row r="7704">
      <c r="A7704" s="8">
        <v>6271740.0</v>
      </c>
      <c r="B7704" s="8" t="s">
        <v>9749</v>
      </c>
    </row>
    <row r="7705">
      <c r="A7705" s="8">
        <v>1383353.0</v>
      </c>
      <c r="B7705" s="8" t="s">
        <v>9750</v>
      </c>
    </row>
    <row r="7706">
      <c r="A7706" s="8">
        <v>6260071.0</v>
      </c>
      <c r="B7706" s="8" t="s">
        <v>9751</v>
      </c>
    </row>
    <row r="7707">
      <c r="A7707" s="8">
        <v>9296034.0</v>
      </c>
      <c r="B7707" s="8" t="s">
        <v>9752</v>
      </c>
    </row>
    <row r="7708">
      <c r="A7708" s="8">
        <v>9294171.0</v>
      </c>
      <c r="B7708" s="8" t="s">
        <v>9753</v>
      </c>
    </row>
    <row r="7709">
      <c r="A7709" s="8">
        <v>6179118.0</v>
      </c>
      <c r="B7709" s="8" t="s">
        <v>9754</v>
      </c>
    </row>
    <row r="7710">
      <c r="A7710" s="8">
        <v>6275150.0</v>
      </c>
      <c r="B7710" s="8" t="s">
        <v>9755</v>
      </c>
    </row>
    <row r="7711">
      <c r="A7711" s="8">
        <v>9293892.0</v>
      </c>
      <c r="B7711" s="8" t="s">
        <v>9756</v>
      </c>
    </row>
    <row r="7712">
      <c r="A7712" s="8">
        <v>6264654.0</v>
      </c>
      <c r="B7712" s="8" t="s">
        <v>9757</v>
      </c>
    </row>
    <row r="7713">
      <c r="A7713" s="8">
        <v>9297227.0</v>
      </c>
      <c r="B7713" s="8" t="s">
        <v>9758</v>
      </c>
    </row>
    <row r="7714">
      <c r="A7714" s="8">
        <v>1410661.0</v>
      </c>
      <c r="B7714" s="8" t="s">
        <v>9759</v>
      </c>
    </row>
    <row r="7715">
      <c r="A7715" s="8">
        <v>6280374.0</v>
      </c>
      <c r="B7715" s="8" t="s">
        <v>9760</v>
      </c>
    </row>
    <row r="7716">
      <c r="A7716" s="8">
        <v>6977561.0</v>
      </c>
      <c r="B7716" s="8" t="s">
        <v>9761</v>
      </c>
    </row>
    <row r="7717">
      <c r="A7717" s="8">
        <v>6211640.0</v>
      </c>
      <c r="B7717" s="8" t="s">
        <v>9762</v>
      </c>
    </row>
    <row r="7718">
      <c r="A7718" s="8">
        <v>9300465.0</v>
      </c>
      <c r="B7718" s="8" t="s">
        <v>9763</v>
      </c>
    </row>
    <row r="7719">
      <c r="A7719" s="8">
        <v>6281141.0</v>
      </c>
      <c r="B7719" s="8" t="s">
        <v>9764</v>
      </c>
    </row>
    <row r="7720">
      <c r="A7720" s="8">
        <v>6249868.0</v>
      </c>
      <c r="B7720" s="8" t="s">
        <v>9765</v>
      </c>
    </row>
    <row r="7721">
      <c r="A7721" s="8">
        <v>6819737.0</v>
      </c>
      <c r="B7721" s="8" t="s">
        <v>9766</v>
      </c>
    </row>
    <row r="7722">
      <c r="A7722" s="8">
        <v>6280536.0</v>
      </c>
      <c r="B7722" s="8" t="s">
        <v>9767</v>
      </c>
    </row>
    <row r="7723">
      <c r="A7723" s="8">
        <v>6268030.0</v>
      </c>
      <c r="B7723" s="8" t="s">
        <v>9768</v>
      </c>
    </row>
    <row r="7724">
      <c r="A7724" s="8">
        <v>6277381.0</v>
      </c>
      <c r="B7724" s="8" t="s">
        <v>9769</v>
      </c>
    </row>
    <row r="7725">
      <c r="A7725" s="8">
        <v>6270026.0</v>
      </c>
      <c r="B7725" s="8" t="s">
        <v>9770</v>
      </c>
    </row>
    <row r="7726">
      <c r="A7726" s="8">
        <v>6281273.0</v>
      </c>
      <c r="B7726" s="8" t="s">
        <v>9771</v>
      </c>
    </row>
    <row r="7727">
      <c r="A7727" s="8">
        <v>6247806.0</v>
      </c>
      <c r="B7727" s="8" t="s">
        <v>9772</v>
      </c>
    </row>
    <row r="7728">
      <c r="A7728" s="8">
        <v>6282580.0</v>
      </c>
      <c r="B7728" s="8" t="s">
        <v>9773</v>
      </c>
    </row>
    <row r="7729">
      <c r="A7729" s="8">
        <v>6270395.0</v>
      </c>
      <c r="B7729" s="8" t="s">
        <v>9774</v>
      </c>
    </row>
    <row r="7730">
      <c r="A7730" s="8">
        <v>9061835.0</v>
      </c>
      <c r="B7730" s="8" t="s">
        <v>9775</v>
      </c>
    </row>
    <row r="7731">
      <c r="A7731" s="8">
        <v>6155782.0</v>
      </c>
      <c r="B7731" s="8" t="s">
        <v>9776</v>
      </c>
    </row>
    <row r="7732">
      <c r="A7732" s="8">
        <v>9058621.0</v>
      </c>
      <c r="B7732" s="8" t="s">
        <v>9777</v>
      </c>
    </row>
    <row r="7733">
      <c r="A7733" s="8">
        <v>6276415.0</v>
      </c>
      <c r="B7733" s="8" t="s">
        <v>9778</v>
      </c>
    </row>
    <row r="7734">
      <c r="A7734" s="8">
        <v>9308105.0</v>
      </c>
      <c r="B7734" s="8" t="s">
        <v>9779</v>
      </c>
    </row>
    <row r="7735">
      <c r="A7735" s="8">
        <v>9301925.0</v>
      </c>
      <c r="B7735" s="8" t="s">
        <v>9780</v>
      </c>
    </row>
    <row r="7736">
      <c r="A7736" s="8">
        <v>6265367.0</v>
      </c>
      <c r="B7736" s="8" t="s">
        <v>9781</v>
      </c>
    </row>
    <row r="7737">
      <c r="A7737" s="8">
        <v>9307273.0</v>
      </c>
      <c r="B7737" s="8" t="s">
        <v>9782</v>
      </c>
    </row>
    <row r="7738">
      <c r="A7738" s="8">
        <v>9299602.0</v>
      </c>
      <c r="B7738" s="8" t="s">
        <v>9783</v>
      </c>
    </row>
    <row r="7739">
      <c r="A7739" s="8">
        <v>6215530.0</v>
      </c>
      <c r="B7739" s="8" t="s">
        <v>9784</v>
      </c>
    </row>
    <row r="7740">
      <c r="A7740" s="8">
        <v>6272428.0</v>
      </c>
      <c r="B7740" s="8" t="s">
        <v>9785</v>
      </c>
    </row>
    <row r="7741">
      <c r="A7741" s="8">
        <v>6024581.0</v>
      </c>
      <c r="B7741" s="8" t="s">
        <v>9786</v>
      </c>
    </row>
    <row r="7742">
      <c r="A7742" s="8">
        <v>9300953.0</v>
      </c>
      <c r="B7742" s="8" t="s">
        <v>9787</v>
      </c>
    </row>
    <row r="7743">
      <c r="A7743" s="8">
        <v>9301461.0</v>
      </c>
      <c r="B7743" s="8" t="s">
        <v>9788</v>
      </c>
    </row>
    <row r="7744">
      <c r="A7744" s="8">
        <v>6252435.0</v>
      </c>
      <c r="B7744" s="8" t="s">
        <v>9789</v>
      </c>
    </row>
    <row r="7745">
      <c r="A7745" s="8">
        <v>6410286.0</v>
      </c>
      <c r="B7745" s="8" t="s">
        <v>9790</v>
      </c>
    </row>
    <row r="7746">
      <c r="A7746" s="8">
        <v>9058061.0</v>
      </c>
      <c r="B7746" s="8" t="s">
        <v>9791</v>
      </c>
    </row>
    <row r="7747">
      <c r="A7747" s="8">
        <v>6271405.0</v>
      </c>
      <c r="B7747" s="8" t="s">
        <v>9792</v>
      </c>
    </row>
    <row r="7748">
      <c r="A7748" s="8">
        <v>9300422.0</v>
      </c>
      <c r="B7748" s="8" t="s">
        <v>9793</v>
      </c>
    </row>
    <row r="7749">
      <c r="A7749" s="8">
        <v>6765467.0</v>
      </c>
      <c r="B7749" s="8" t="s">
        <v>9794</v>
      </c>
    </row>
    <row r="7750">
      <c r="A7750" s="8">
        <v>9292764.0</v>
      </c>
      <c r="B7750" s="8" t="s">
        <v>9795</v>
      </c>
    </row>
    <row r="7751">
      <c r="A7751" s="8">
        <v>6268544.0</v>
      </c>
      <c r="B7751" s="8" t="s">
        <v>9796</v>
      </c>
    </row>
    <row r="7752">
      <c r="A7752" s="8">
        <v>9309411.0</v>
      </c>
      <c r="B7752" s="8" t="s">
        <v>9797</v>
      </c>
    </row>
    <row r="7753">
      <c r="A7753" s="8">
        <v>6273840.0</v>
      </c>
      <c r="B7753" s="8" t="s">
        <v>9798</v>
      </c>
    </row>
    <row r="7754">
      <c r="A7754" s="8">
        <v>9292586.0</v>
      </c>
      <c r="B7754" s="8" t="s">
        <v>9799</v>
      </c>
    </row>
    <row r="7755">
      <c r="A7755" s="8">
        <v>9292888.0</v>
      </c>
      <c r="B7755" s="8" t="s">
        <v>9800</v>
      </c>
    </row>
    <row r="7756">
      <c r="A7756" s="8">
        <v>6275168.0</v>
      </c>
      <c r="B7756" s="8" t="s">
        <v>9801</v>
      </c>
    </row>
    <row r="7757">
      <c r="A7757" s="8">
        <v>9304193.0</v>
      </c>
      <c r="B7757" s="8" t="s">
        <v>9802</v>
      </c>
    </row>
    <row r="7758">
      <c r="A7758" s="8">
        <v>9309306.0</v>
      </c>
      <c r="B7758" s="8" t="s">
        <v>9803</v>
      </c>
    </row>
    <row r="7759">
      <c r="A7759" s="8">
        <v>9300791.0</v>
      </c>
      <c r="B7759" s="8" t="s">
        <v>9804</v>
      </c>
    </row>
    <row r="7760">
      <c r="A7760" s="8">
        <v>6265391.0</v>
      </c>
      <c r="B7760" s="8" t="s">
        <v>9805</v>
      </c>
    </row>
    <row r="7761">
      <c r="A7761" s="8">
        <v>9302468.0</v>
      </c>
      <c r="B7761" s="8" t="s">
        <v>9806</v>
      </c>
    </row>
    <row r="7762">
      <c r="A7762" s="8">
        <v>6283365.0</v>
      </c>
      <c r="B7762" s="8" t="s">
        <v>9807</v>
      </c>
    </row>
    <row r="7763">
      <c r="A7763" s="8">
        <v>6276814.0</v>
      </c>
      <c r="B7763" s="8" t="s">
        <v>9808</v>
      </c>
    </row>
    <row r="7764">
      <c r="A7764" s="8">
        <v>6274111.0</v>
      </c>
      <c r="B7764" s="8" t="s">
        <v>9809</v>
      </c>
    </row>
    <row r="7765">
      <c r="A7765" s="8">
        <v>6269389.0</v>
      </c>
      <c r="B7765" s="8" t="s">
        <v>9810</v>
      </c>
    </row>
    <row r="7766">
      <c r="A7766" s="8">
        <v>6266886.0</v>
      </c>
      <c r="B7766" s="8" t="s">
        <v>9811</v>
      </c>
    </row>
    <row r="7767">
      <c r="A7767" s="8">
        <v>6281494.0</v>
      </c>
      <c r="B7767" s="8" t="s">
        <v>9812</v>
      </c>
    </row>
    <row r="7768">
      <c r="A7768" s="8">
        <v>6118836.0</v>
      </c>
      <c r="B7768" s="8" t="s">
        <v>9813</v>
      </c>
    </row>
    <row r="7769">
      <c r="A7769" s="8">
        <v>6278892.0</v>
      </c>
      <c r="B7769" s="8" t="s">
        <v>9814</v>
      </c>
    </row>
    <row r="7770">
      <c r="A7770" s="8">
        <v>6282679.0</v>
      </c>
      <c r="B7770" s="8" t="s">
        <v>9815</v>
      </c>
    </row>
    <row r="7771">
      <c r="A7771" s="8">
        <v>6273025.0</v>
      </c>
      <c r="B7771" s="8" t="s">
        <v>9816</v>
      </c>
    </row>
    <row r="7772">
      <c r="A7772" s="8">
        <v>6271197.0</v>
      </c>
      <c r="B7772" s="8" t="s">
        <v>9817</v>
      </c>
    </row>
    <row r="7773">
      <c r="A7773" s="8">
        <v>6279902.0</v>
      </c>
      <c r="B7773" s="8" t="s">
        <v>9818</v>
      </c>
    </row>
    <row r="7774">
      <c r="A7774" s="8">
        <v>6277870.0</v>
      </c>
      <c r="B7774" s="8" t="s">
        <v>9819</v>
      </c>
    </row>
    <row r="7775">
      <c r="A7775" s="8">
        <v>6054528.0</v>
      </c>
      <c r="B7775" s="8" t="s">
        <v>9820</v>
      </c>
    </row>
    <row r="7776">
      <c r="A7776" s="8">
        <v>6272410.0</v>
      </c>
      <c r="B7776" s="8" t="s">
        <v>9821</v>
      </c>
    </row>
    <row r="7777">
      <c r="A7777" s="8">
        <v>6270042.0</v>
      </c>
      <c r="B7777" s="8" t="s">
        <v>9822</v>
      </c>
    </row>
    <row r="7778">
      <c r="A7778" s="8">
        <v>9301470.0</v>
      </c>
      <c r="B7778" s="8" t="s">
        <v>9823</v>
      </c>
    </row>
    <row r="7779">
      <c r="A7779" s="8">
        <v>9045511.0</v>
      </c>
      <c r="B7779" s="8" t="s">
        <v>9824</v>
      </c>
    </row>
    <row r="7780">
      <c r="A7780" s="8">
        <v>6170323.0</v>
      </c>
      <c r="B7780" s="8" t="s">
        <v>9825</v>
      </c>
    </row>
    <row r="7781">
      <c r="A7781" s="8">
        <v>6207448.0</v>
      </c>
      <c r="B7781" s="8" t="s">
        <v>9826</v>
      </c>
    </row>
    <row r="7782">
      <c r="A7782" s="8">
        <v>9132171.0</v>
      </c>
      <c r="B7782" s="8" t="s">
        <v>9827</v>
      </c>
    </row>
    <row r="7783">
      <c r="A7783" s="8">
        <v>6279945.0</v>
      </c>
      <c r="B7783" s="8" t="s">
        <v>9828</v>
      </c>
    </row>
    <row r="7784">
      <c r="A7784" s="8">
        <v>6283209.0</v>
      </c>
      <c r="B7784" s="8" t="s">
        <v>9829</v>
      </c>
    </row>
    <row r="7785">
      <c r="A7785" s="8">
        <v>9292365.0</v>
      </c>
      <c r="B7785" s="8" t="s">
        <v>9830</v>
      </c>
    </row>
    <row r="7786">
      <c r="A7786" s="8">
        <v>6283594.0</v>
      </c>
      <c r="B7786" s="8" t="s">
        <v>9831</v>
      </c>
    </row>
    <row r="7787">
      <c r="A7787" s="8">
        <v>6264867.0</v>
      </c>
      <c r="B7787" s="8" t="s">
        <v>9832</v>
      </c>
    </row>
    <row r="7788">
      <c r="A7788" s="8">
        <v>6277675.0</v>
      </c>
      <c r="B7788" s="8" t="s">
        <v>9833</v>
      </c>
    </row>
    <row r="7789">
      <c r="A7789" s="8">
        <v>6268242.0</v>
      </c>
      <c r="B7789" s="8" t="s">
        <v>9834</v>
      </c>
    </row>
    <row r="7790">
      <c r="A7790" s="8">
        <v>6264565.0</v>
      </c>
      <c r="B7790" s="8" t="s">
        <v>9835</v>
      </c>
    </row>
    <row r="7791">
      <c r="A7791" s="8">
        <v>6274587.0</v>
      </c>
      <c r="B7791" s="8" t="s">
        <v>9836</v>
      </c>
    </row>
    <row r="7792">
      <c r="A7792" s="8">
        <v>6268927.0</v>
      </c>
      <c r="B7792" s="8" t="s">
        <v>9837</v>
      </c>
    </row>
    <row r="7793">
      <c r="A7793" s="8">
        <v>9295437.0</v>
      </c>
      <c r="B7793" s="8" t="s">
        <v>9838</v>
      </c>
    </row>
    <row r="7794">
      <c r="A7794" s="8">
        <v>9304215.0</v>
      </c>
      <c r="B7794" s="8" t="s">
        <v>9839</v>
      </c>
    </row>
    <row r="7795">
      <c r="A7795" s="8">
        <v>9299670.0</v>
      </c>
      <c r="B7795" s="8" t="s">
        <v>9840</v>
      </c>
    </row>
    <row r="7796">
      <c r="A7796" s="8">
        <v>6273599.0</v>
      </c>
      <c r="B7796" s="8" t="s">
        <v>9841</v>
      </c>
    </row>
    <row r="7797">
      <c r="A7797" s="8">
        <v>6267092.0</v>
      </c>
      <c r="B7797" s="8" t="s">
        <v>9842</v>
      </c>
    </row>
    <row r="7798">
      <c r="A7798" s="8">
        <v>6276229.0</v>
      </c>
      <c r="B7798" s="8" t="s">
        <v>9843</v>
      </c>
    </row>
    <row r="7799">
      <c r="A7799" s="8">
        <v>9308741.0</v>
      </c>
      <c r="B7799" s="8" t="s">
        <v>9844</v>
      </c>
    </row>
    <row r="7800">
      <c r="A7800" s="8">
        <v>6183069.0</v>
      </c>
      <c r="B7800" s="8" t="s">
        <v>9845</v>
      </c>
    </row>
    <row r="7801">
      <c r="A7801" s="8">
        <v>9460993.0</v>
      </c>
      <c r="B7801" s="8" t="s">
        <v>9846</v>
      </c>
    </row>
    <row r="7802">
      <c r="A7802" s="8">
        <v>6265570.0</v>
      </c>
      <c r="B7802" s="8" t="s">
        <v>9847</v>
      </c>
    </row>
    <row r="7803">
      <c r="A7803" s="8">
        <v>6266126.0</v>
      </c>
      <c r="B7803" s="8" t="s">
        <v>9848</v>
      </c>
    </row>
    <row r="7804">
      <c r="A7804" s="8">
        <v>6227562.0</v>
      </c>
      <c r="B7804" s="8" t="s">
        <v>9849</v>
      </c>
    </row>
    <row r="7805">
      <c r="A7805" s="8">
        <v>9308326.0</v>
      </c>
      <c r="B7805" s="8" t="s">
        <v>9850</v>
      </c>
    </row>
    <row r="7806">
      <c r="A7806" s="8">
        <v>6255701.0</v>
      </c>
      <c r="B7806" s="8" t="s">
        <v>9851</v>
      </c>
    </row>
    <row r="7807">
      <c r="A7807" s="8">
        <v>9300295.0</v>
      </c>
      <c r="B7807" s="8" t="s">
        <v>9852</v>
      </c>
    </row>
    <row r="7808">
      <c r="A7808" s="8">
        <v>6234763.0</v>
      </c>
      <c r="B7808" s="8" t="s">
        <v>9853</v>
      </c>
    </row>
    <row r="7809">
      <c r="A7809" s="8">
        <v>9307214.0</v>
      </c>
      <c r="B7809" s="8" t="s">
        <v>9854</v>
      </c>
    </row>
    <row r="7810">
      <c r="A7810" s="8">
        <v>6233376.0</v>
      </c>
      <c r="B7810" s="8" t="s">
        <v>9855</v>
      </c>
    </row>
    <row r="7811">
      <c r="A7811" s="8">
        <v>9300813.0</v>
      </c>
      <c r="B7811" s="8" t="s">
        <v>9856</v>
      </c>
    </row>
    <row r="7812">
      <c r="A7812" s="8">
        <v>9309322.0</v>
      </c>
      <c r="B7812" s="8" t="s">
        <v>9857</v>
      </c>
    </row>
    <row r="7813">
      <c r="A7813" s="8">
        <v>6779034.0</v>
      </c>
      <c r="B7813" s="8" t="s">
        <v>9858</v>
      </c>
    </row>
    <row r="7814">
      <c r="A7814" s="8">
        <v>9296760.0</v>
      </c>
      <c r="B7814" s="8" t="s">
        <v>9859</v>
      </c>
    </row>
    <row r="7815">
      <c r="A7815" s="8">
        <v>6245226.0</v>
      </c>
      <c r="B7815" s="8" t="s">
        <v>9860</v>
      </c>
    </row>
    <row r="7816">
      <c r="A7816" s="8">
        <v>9297669.0</v>
      </c>
      <c r="B7816" s="8" t="s">
        <v>9861</v>
      </c>
    </row>
    <row r="7817">
      <c r="A7817" s="8">
        <v>9302948.0</v>
      </c>
      <c r="B7817" s="8" t="s">
        <v>9862</v>
      </c>
    </row>
    <row r="7818">
      <c r="A7818" s="8">
        <v>6282326.0</v>
      </c>
      <c r="B7818" s="8" t="s">
        <v>9863</v>
      </c>
    </row>
    <row r="7819">
      <c r="A7819" s="8">
        <v>6265952.0</v>
      </c>
      <c r="B7819" s="8" t="s">
        <v>9864</v>
      </c>
    </row>
    <row r="7820">
      <c r="A7820" s="8">
        <v>9297367.0</v>
      </c>
      <c r="B7820" s="8" t="s">
        <v>9865</v>
      </c>
    </row>
    <row r="7821">
      <c r="A7821" s="8">
        <v>9308601.0</v>
      </c>
      <c r="B7821" s="8" t="s">
        <v>9866</v>
      </c>
    </row>
    <row r="7822">
      <c r="A7822" s="8">
        <v>9300252.0</v>
      </c>
      <c r="B7822" s="8" t="s">
        <v>9867</v>
      </c>
    </row>
    <row r="7823">
      <c r="A7823" s="8">
        <v>9306919.0</v>
      </c>
      <c r="B7823" s="8" t="s">
        <v>9868</v>
      </c>
    </row>
    <row r="7824">
      <c r="A7824" s="8">
        <v>9302956.0</v>
      </c>
      <c r="B7824" s="8" t="s">
        <v>9869</v>
      </c>
    </row>
    <row r="7825">
      <c r="A7825" s="8">
        <v>6192688.0</v>
      </c>
      <c r="B7825" s="8" t="s">
        <v>9870</v>
      </c>
    </row>
    <row r="7826">
      <c r="A7826" s="8">
        <v>9293965.0</v>
      </c>
      <c r="B7826" s="8" t="s">
        <v>9871</v>
      </c>
    </row>
    <row r="7827">
      <c r="A7827" s="8">
        <v>6228763.0</v>
      </c>
      <c r="B7827" s="8" t="s">
        <v>9872</v>
      </c>
    </row>
    <row r="7828">
      <c r="A7828" s="8">
        <v>6179461.0</v>
      </c>
      <c r="B7828" s="8" t="s">
        <v>9873</v>
      </c>
    </row>
    <row r="7829">
      <c r="A7829" s="8">
        <v>6209181.0</v>
      </c>
      <c r="B7829" s="8" t="s">
        <v>9874</v>
      </c>
    </row>
    <row r="7830">
      <c r="A7830" s="8">
        <v>6774202.0</v>
      </c>
      <c r="B7830" s="8" t="s">
        <v>9875</v>
      </c>
    </row>
    <row r="7831">
      <c r="A7831" s="8">
        <v>9308156.0</v>
      </c>
      <c r="B7831" s="8" t="s">
        <v>9876</v>
      </c>
    </row>
    <row r="7832">
      <c r="A7832" s="8">
        <v>6278191.0</v>
      </c>
      <c r="B7832" s="8" t="s">
        <v>9877</v>
      </c>
    </row>
    <row r="7833">
      <c r="A7833" s="8">
        <v>6283641.0</v>
      </c>
      <c r="B7833" s="8" t="s">
        <v>9878</v>
      </c>
    </row>
    <row r="7834">
      <c r="A7834" s="8">
        <v>6189385.0</v>
      </c>
      <c r="B7834" s="8" t="s">
        <v>9879</v>
      </c>
    </row>
    <row r="7835">
      <c r="A7835" s="8">
        <v>6277365.0</v>
      </c>
      <c r="B7835" s="8" t="s">
        <v>9880</v>
      </c>
    </row>
    <row r="7836">
      <c r="A7836" s="8">
        <v>6220436.0</v>
      </c>
      <c r="B7836" s="8" t="s">
        <v>9881</v>
      </c>
    </row>
    <row r="7837">
      <c r="A7837" s="8">
        <v>6277268.0</v>
      </c>
      <c r="B7837" s="8" t="s">
        <v>9882</v>
      </c>
    </row>
    <row r="7838">
      <c r="A7838" s="8">
        <v>6278078.0</v>
      </c>
      <c r="B7838" s="8" t="s">
        <v>9883</v>
      </c>
    </row>
    <row r="7839">
      <c r="A7839" s="8">
        <v>9306986.0</v>
      </c>
      <c r="B7839" s="8" t="s">
        <v>9884</v>
      </c>
    </row>
    <row r="7840">
      <c r="A7840" s="8">
        <v>6244351.0</v>
      </c>
      <c r="B7840" s="8" t="s">
        <v>9885</v>
      </c>
    </row>
    <row r="7841">
      <c r="A7841" s="8">
        <v>6276121.0</v>
      </c>
      <c r="B7841" s="8" t="s">
        <v>9886</v>
      </c>
    </row>
    <row r="7842">
      <c r="A7842" s="8">
        <v>9309527.0</v>
      </c>
      <c r="B7842" s="8" t="s">
        <v>9887</v>
      </c>
    </row>
    <row r="7843">
      <c r="A7843" s="8">
        <v>6275826.0</v>
      </c>
      <c r="B7843" s="8" t="s">
        <v>9888</v>
      </c>
    </row>
    <row r="7844">
      <c r="A7844" s="8">
        <v>9305823.0</v>
      </c>
      <c r="B7844" s="8" t="s">
        <v>9889</v>
      </c>
    </row>
    <row r="7845">
      <c r="A7845" s="8">
        <v>6278876.0</v>
      </c>
      <c r="B7845" s="8" t="s">
        <v>9890</v>
      </c>
    </row>
    <row r="7846">
      <c r="A7846" s="8">
        <v>9297880.0</v>
      </c>
      <c r="B7846" s="8" t="s">
        <v>9891</v>
      </c>
    </row>
    <row r="7847">
      <c r="A7847" s="8">
        <v>9298673.0</v>
      </c>
      <c r="B7847" s="8" t="s">
        <v>9892</v>
      </c>
    </row>
    <row r="7848">
      <c r="A7848" s="8">
        <v>9309276.0</v>
      </c>
      <c r="B7848" s="8" t="s">
        <v>9893</v>
      </c>
    </row>
    <row r="7849">
      <c r="A7849" s="8">
        <v>6280218.0</v>
      </c>
      <c r="B7849" s="8" t="s">
        <v>9894</v>
      </c>
    </row>
    <row r="7850">
      <c r="A7850" s="8">
        <v>9292357.0</v>
      </c>
      <c r="B7850" s="8" t="s">
        <v>9895</v>
      </c>
    </row>
    <row r="7851">
      <c r="A7851" s="8">
        <v>9302913.0</v>
      </c>
      <c r="B7851" s="8" t="s">
        <v>9896</v>
      </c>
    </row>
    <row r="7852">
      <c r="A7852" s="8">
        <v>6282334.0</v>
      </c>
      <c r="B7852" s="8" t="s">
        <v>9897</v>
      </c>
    </row>
    <row r="7853">
      <c r="A7853" s="8">
        <v>6283616.0</v>
      </c>
      <c r="B7853" s="8" t="s">
        <v>9898</v>
      </c>
    </row>
    <row r="7854">
      <c r="A7854" s="8">
        <v>6272151.0</v>
      </c>
      <c r="B7854" s="8" t="s">
        <v>9899</v>
      </c>
    </row>
    <row r="7855">
      <c r="A7855" s="8">
        <v>9302425.0</v>
      </c>
      <c r="B7855" s="8" t="s">
        <v>9900</v>
      </c>
    </row>
    <row r="7856">
      <c r="A7856" s="8">
        <v>9305203.0</v>
      </c>
      <c r="B7856" s="8" t="s">
        <v>9901</v>
      </c>
    </row>
    <row r="7857">
      <c r="A7857" s="8">
        <v>9296824.0</v>
      </c>
      <c r="B7857" s="8" t="s">
        <v>9902</v>
      </c>
    </row>
    <row r="7858">
      <c r="A7858" s="8">
        <v>9299742.0</v>
      </c>
      <c r="B7858" s="8" t="s">
        <v>9903</v>
      </c>
    </row>
    <row r="7859">
      <c r="A7859" s="8">
        <v>9300198.0</v>
      </c>
      <c r="B7859" s="8" t="s">
        <v>9904</v>
      </c>
    </row>
    <row r="7860">
      <c r="A7860" s="8">
        <v>9274634.0</v>
      </c>
      <c r="B7860" s="8" t="s">
        <v>9905</v>
      </c>
    </row>
    <row r="7861">
      <c r="A7861" s="8">
        <v>6281150.0</v>
      </c>
      <c r="B7861" s="8" t="s">
        <v>9906</v>
      </c>
    </row>
    <row r="7862">
      <c r="A7862" s="8">
        <v>9305173.0</v>
      </c>
      <c r="B7862" s="8" t="s">
        <v>9907</v>
      </c>
    </row>
    <row r="7863">
      <c r="A7863" s="8">
        <v>6276342.0</v>
      </c>
      <c r="B7863" s="8" t="s">
        <v>9908</v>
      </c>
    </row>
    <row r="7864">
      <c r="A7864" s="8">
        <v>6275214.0</v>
      </c>
      <c r="B7864" s="8" t="s">
        <v>9909</v>
      </c>
    </row>
    <row r="7865">
      <c r="A7865" s="8">
        <v>6274439.0</v>
      </c>
      <c r="B7865" s="8" t="s">
        <v>9910</v>
      </c>
    </row>
    <row r="7866">
      <c r="A7866" s="8">
        <v>9302921.0</v>
      </c>
      <c r="B7866" s="8" t="s">
        <v>9911</v>
      </c>
    </row>
    <row r="7867">
      <c r="A7867" s="8">
        <v>6234674.0</v>
      </c>
      <c r="B7867" s="8" t="s">
        <v>9912</v>
      </c>
    </row>
    <row r="7868">
      <c r="A7868" s="8">
        <v>6265294.0</v>
      </c>
      <c r="B7868" s="8" t="s">
        <v>9913</v>
      </c>
    </row>
    <row r="7869">
      <c r="A7869" s="8">
        <v>6195911.0</v>
      </c>
      <c r="B7869" s="8" t="s">
        <v>9914</v>
      </c>
    </row>
    <row r="7870">
      <c r="A7870" s="8">
        <v>9301941.0</v>
      </c>
      <c r="B7870" s="8" t="s">
        <v>9915</v>
      </c>
    </row>
    <row r="7871">
      <c r="A7871" s="8">
        <v>6264531.0</v>
      </c>
      <c r="B7871" s="8" t="s">
        <v>9916</v>
      </c>
    </row>
    <row r="7872">
      <c r="A7872" s="8">
        <v>6209424.0</v>
      </c>
      <c r="B7872" s="8" t="s">
        <v>9917</v>
      </c>
    </row>
    <row r="7873">
      <c r="A7873" s="8">
        <v>9302409.0</v>
      </c>
      <c r="B7873" s="8" t="s">
        <v>9918</v>
      </c>
    </row>
    <row r="7874">
      <c r="A7874" s="8">
        <v>6206441.0</v>
      </c>
      <c r="B7874" s="8" t="s">
        <v>9919</v>
      </c>
    </row>
    <row r="7875">
      <c r="A7875" s="8">
        <v>9294431.0</v>
      </c>
      <c r="B7875" s="8" t="s">
        <v>9920</v>
      </c>
    </row>
    <row r="7876">
      <c r="A7876" s="8">
        <v>6275851.0</v>
      </c>
      <c r="B7876" s="8" t="s">
        <v>9921</v>
      </c>
    </row>
    <row r="7877">
      <c r="A7877" s="8">
        <v>6268072.0</v>
      </c>
      <c r="B7877" s="8" t="s">
        <v>9922</v>
      </c>
    </row>
    <row r="7878">
      <c r="A7878" s="8">
        <v>9306285.0</v>
      </c>
      <c r="B7878" s="8" t="s">
        <v>9923</v>
      </c>
    </row>
    <row r="7879">
      <c r="A7879" s="8">
        <v>6276733.0</v>
      </c>
      <c r="B7879" s="8" t="s">
        <v>9924</v>
      </c>
    </row>
    <row r="7880">
      <c r="A7880" s="8">
        <v>6280081.0</v>
      </c>
      <c r="B7880" s="8" t="s">
        <v>9925</v>
      </c>
    </row>
    <row r="7881">
      <c r="A7881" s="8">
        <v>6283471.0</v>
      </c>
      <c r="B7881" s="8" t="s">
        <v>9926</v>
      </c>
    </row>
    <row r="7882">
      <c r="A7882" s="8">
        <v>6244114.0</v>
      </c>
      <c r="B7882" s="8" t="s">
        <v>9927</v>
      </c>
    </row>
    <row r="7883">
      <c r="A7883" s="8">
        <v>9299084.0</v>
      </c>
      <c r="B7883" s="8" t="s">
        <v>9928</v>
      </c>
    </row>
    <row r="7884">
      <c r="A7884" s="8">
        <v>6241247.0</v>
      </c>
      <c r="B7884" s="8" t="s">
        <v>9929</v>
      </c>
    </row>
    <row r="7885">
      <c r="A7885" s="8">
        <v>6277187.0</v>
      </c>
      <c r="B7885" s="8" t="s">
        <v>9930</v>
      </c>
    </row>
    <row r="7886">
      <c r="A7886" s="8">
        <v>6283489.0</v>
      </c>
      <c r="B7886" s="8" t="s">
        <v>9931</v>
      </c>
    </row>
    <row r="7887">
      <c r="A7887" s="8">
        <v>6275516.0</v>
      </c>
      <c r="B7887" s="8" t="s">
        <v>9932</v>
      </c>
    </row>
    <row r="7888">
      <c r="A7888" s="8">
        <v>6261507.0</v>
      </c>
      <c r="B7888" s="8" t="s">
        <v>9933</v>
      </c>
    </row>
    <row r="7889">
      <c r="A7889" s="8">
        <v>6251242.0</v>
      </c>
      <c r="B7889" s="8" t="s">
        <v>9934</v>
      </c>
    </row>
    <row r="7890">
      <c r="A7890" s="8">
        <v>6191592.0</v>
      </c>
      <c r="B7890" s="8" t="s">
        <v>9935</v>
      </c>
    </row>
    <row r="7891">
      <c r="A7891" s="8">
        <v>6268293.0</v>
      </c>
      <c r="B7891" s="8" t="s">
        <v>9936</v>
      </c>
    </row>
    <row r="7892">
      <c r="A7892" s="8">
        <v>9302255.0</v>
      </c>
      <c r="B7892" s="8" t="s">
        <v>9937</v>
      </c>
    </row>
    <row r="7893">
      <c r="A7893" s="8">
        <v>6269010.0</v>
      </c>
      <c r="B7893" s="8" t="s">
        <v>9938</v>
      </c>
    </row>
    <row r="7894">
      <c r="A7894" s="8">
        <v>6275141.0</v>
      </c>
      <c r="B7894" s="8" t="s">
        <v>9939</v>
      </c>
    </row>
    <row r="7895">
      <c r="A7895" s="8">
        <v>6266908.0</v>
      </c>
      <c r="B7895" s="8" t="s">
        <v>9940</v>
      </c>
    </row>
    <row r="7896">
      <c r="A7896" s="8">
        <v>6270841.0</v>
      </c>
      <c r="B7896" s="8" t="s">
        <v>9941</v>
      </c>
    </row>
    <row r="7897">
      <c r="A7897" s="8">
        <v>9063803.0</v>
      </c>
      <c r="B7897" s="8" t="s">
        <v>9942</v>
      </c>
    </row>
    <row r="7898">
      <c r="A7898" s="8">
        <v>6274641.0</v>
      </c>
      <c r="B7898" s="8" t="s">
        <v>9943</v>
      </c>
    </row>
    <row r="7899">
      <c r="A7899" s="8">
        <v>6085784.0</v>
      </c>
      <c r="B7899" s="8" t="s">
        <v>9944</v>
      </c>
    </row>
    <row r="7900">
      <c r="A7900" s="8">
        <v>6255779.0</v>
      </c>
      <c r="B7900" s="8" t="s">
        <v>9945</v>
      </c>
    </row>
    <row r="7901">
      <c r="A7901" s="8">
        <v>6283993.0</v>
      </c>
      <c r="B7901" s="8" t="s">
        <v>9946</v>
      </c>
    </row>
    <row r="7902">
      <c r="A7902" s="8">
        <v>6263381.0</v>
      </c>
      <c r="B7902" s="8" t="s">
        <v>9947</v>
      </c>
    </row>
    <row r="7903">
      <c r="A7903" s="8">
        <v>6082831.0</v>
      </c>
      <c r="B7903" s="8" t="s">
        <v>9948</v>
      </c>
    </row>
    <row r="7904">
      <c r="A7904" s="8">
        <v>6189881.0</v>
      </c>
      <c r="B7904" s="8" t="s">
        <v>9949</v>
      </c>
    </row>
    <row r="7905">
      <c r="A7905" s="8">
        <v>6050719.0</v>
      </c>
      <c r="B7905" s="8" t="s">
        <v>9950</v>
      </c>
    </row>
    <row r="7906">
      <c r="A7906" s="8">
        <v>6191649.0</v>
      </c>
      <c r="B7906" s="8" t="s">
        <v>9951</v>
      </c>
    </row>
    <row r="7907">
      <c r="A7907" s="8">
        <v>6235794.0</v>
      </c>
      <c r="B7907" s="8" t="s">
        <v>9952</v>
      </c>
    </row>
    <row r="7908">
      <c r="A7908" s="8">
        <v>6283098.0</v>
      </c>
      <c r="B7908" s="8" t="s">
        <v>9953</v>
      </c>
    </row>
    <row r="7909">
      <c r="A7909" s="8">
        <v>6283985.0</v>
      </c>
      <c r="B7909" s="8" t="s">
        <v>9954</v>
      </c>
    </row>
    <row r="7910">
      <c r="A7910" s="8">
        <v>6278973.0</v>
      </c>
      <c r="B7910" s="8" t="s">
        <v>9955</v>
      </c>
    </row>
    <row r="7911">
      <c r="A7911" s="8">
        <v>6264409.0</v>
      </c>
      <c r="B7911" s="8" t="s">
        <v>9956</v>
      </c>
    </row>
    <row r="7912">
      <c r="A7912" s="8">
        <v>6276181.0</v>
      </c>
      <c r="B7912" s="8" t="s">
        <v>9957</v>
      </c>
    </row>
    <row r="7913">
      <c r="A7913" s="8">
        <v>9300287.0</v>
      </c>
      <c r="B7913" s="8" t="s">
        <v>9958</v>
      </c>
    </row>
    <row r="7914">
      <c r="A7914" s="8">
        <v>6276571.0</v>
      </c>
      <c r="B7914" s="8" t="s">
        <v>9959</v>
      </c>
    </row>
    <row r="7915">
      <c r="A7915" s="8">
        <v>6897291.0</v>
      </c>
      <c r="B7915" s="8" t="s">
        <v>9960</v>
      </c>
    </row>
    <row r="7916">
      <c r="A7916" s="8">
        <v>6266118.0</v>
      </c>
      <c r="B7916" s="8" t="s">
        <v>9961</v>
      </c>
    </row>
    <row r="7917">
      <c r="A7917" s="8">
        <v>9299653.0</v>
      </c>
      <c r="B7917" s="8" t="s">
        <v>9962</v>
      </c>
    </row>
    <row r="7918">
      <c r="A7918" s="8">
        <v>6262660.0</v>
      </c>
      <c r="B7918" s="8" t="s">
        <v>9963</v>
      </c>
    </row>
    <row r="7919">
      <c r="A7919" s="8">
        <v>6261281.0</v>
      </c>
      <c r="B7919" s="8" t="s">
        <v>9964</v>
      </c>
    </row>
    <row r="7920">
      <c r="A7920" s="8">
        <v>9309063.0</v>
      </c>
      <c r="B7920" s="8" t="s">
        <v>9965</v>
      </c>
    </row>
    <row r="7921">
      <c r="A7921" s="8">
        <v>6267904.0</v>
      </c>
      <c r="B7921" s="8" t="s">
        <v>9966</v>
      </c>
    </row>
    <row r="7922">
      <c r="A7922" s="8">
        <v>6275648.0</v>
      </c>
      <c r="B7922" s="8" t="s">
        <v>9967</v>
      </c>
    </row>
    <row r="7923">
      <c r="A7923" s="8">
        <v>6276563.0</v>
      </c>
      <c r="B7923" s="8" t="s">
        <v>9968</v>
      </c>
    </row>
    <row r="7924">
      <c r="A7924" s="8">
        <v>6275346.0</v>
      </c>
      <c r="B7924" s="8" t="s">
        <v>9969</v>
      </c>
    </row>
    <row r="7925">
      <c r="A7925" s="8">
        <v>9298746.0</v>
      </c>
      <c r="B7925" s="8" t="s">
        <v>9970</v>
      </c>
    </row>
    <row r="7926">
      <c r="A7926" s="8">
        <v>6276261.0</v>
      </c>
      <c r="B7926" s="8" t="s">
        <v>9971</v>
      </c>
    </row>
    <row r="7927">
      <c r="A7927" s="8">
        <v>9019421.0</v>
      </c>
      <c r="B7927" s="8" t="s">
        <v>9972</v>
      </c>
    </row>
    <row r="7928">
      <c r="A7928" s="8">
        <v>9305831.0</v>
      </c>
      <c r="B7928" s="8" t="s">
        <v>9973</v>
      </c>
    </row>
    <row r="7929">
      <c r="A7929" s="8">
        <v>6487858.0</v>
      </c>
      <c r="B7929" s="8" t="s">
        <v>9974</v>
      </c>
    </row>
    <row r="7930">
      <c r="A7930" s="8">
        <v>6284051.0</v>
      </c>
      <c r="B7930" s="8" t="s">
        <v>9975</v>
      </c>
    </row>
    <row r="7931">
      <c r="A7931" s="8">
        <v>6210279.0</v>
      </c>
      <c r="B7931" s="8" t="s">
        <v>9976</v>
      </c>
    </row>
    <row r="7932">
      <c r="A7932" s="8">
        <v>9294490.0</v>
      </c>
      <c r="B7932" s="8" t="s">
        <v>9977</v>
      </c>
    </row>
    <row r="7933">
      <c r="A7933" s="8">
        <v>6239072.0</v>
      </c>
      <c r="B7933" s="8" t="s">
        <v>9978</v>
      </c>
    </row>
    <row r="7934">
      <c r="A7934" s="8">
        <v>6217052.0</v>
      </c>
      <c r="B7934" s="8" t="s">
        <v>9979</v>
      </c>
    </row>
    <row r="7935">
      <c r="A7935" s="8">
        <v>9294368.0</v>
      </c>
      <c r="B7935" s="8" t="s">
        <v>9980</v>
      </c>
    </row>
    <row r="7936">
      <c r="A7936" s="8">
        <v>6428541.0</v>
      </c>
      <c r="B7936" s="8" t="s">
        <v>9981</v>
      </c>
    </row>
    <row r="7937">
      <c r="A7937" s="8">
        <v>6201725.0</v>
      </c>
      <c r="B7937" s="8" t="s">
        <v>9982</v>
      </c>
    </row>
    <row r="7938">
      <c r="A7938" s="8">
        <v>6035558.0</v>
      </c>
      <c r="B7938" s="8" t="s">
        <v>9983</v>
      </c>
    </row>
    <row r="7939">
      <c r="A7939" s="8">
        <v>9305319.0</v>
      </c>
      <c r="B7939" s="8" t="s">
        <v>9984</v>
      </c>
    </row>
    <row r="7940">
      <c r="A7940" s="8">
        <v>6209882.0</v>
      </c>
      <c r="B7940" s="8" t="s">
        <v>9985</v>
      </c>
    </row>
    <row r="7941">
      <c r="A7941" s="8">
        <v>6261221.0</v>
      </c>
      <c r="B7941" s="8" t="s">
        <v>9986</v>
      </c>
    </row>
    <row r="7942">
      <c r="A7942" s="8">
        <v>6206085.0</v>
      </c>
      <c r="B7942" s="8" t="s">
        <v>9987</v>
      </c>
    </row>
    <row r="7943">
      <c r="A7943" s="8">
        <v>6262996.0</v>
      </c>
      <c r="B7943" s="8" t="s">
        <v>9988</v>
      </c>
    </row>
    <row r="7944">
      <c r="A7944" s="8">
        <v>9292551.0</v>
      </c>
      <c r="B7944" s="8" t="s">
        <v>9989</v>
      </c>
    </row>
    <row r="7945">
      <c r="A7945" s="8">
        <v>9308946.0</v>
      </c>
      <c r="B7945" s="8" t="s">
        <v>9990</v>
      </c>
    </row>
    <row r="7946">
      <c r="A7946" s="8">
        <v>6146902.0</v>
      </c>
      <c r="B7946" s="8" t="s">
        <v>9991</v>
      </c>
    </row>
    <row r="7947">
      <c r="A7947" s="8">
        <v>6271120.0</v>
      </c>
      <c r="B7947" s="8" t="s">
        <v>9992</v>
      </c>
    </row>
    <row r="7948">
      <c r="A7948" s="8">
        <v>6277292.0</v>
      </c>
      <c r="B7948" s="8" t="s">
        <v>9993</v>
      </c>
    </row>
    <row r="7949">
      <c r="A7949" s="8">
        <v>6268307.0</v>
      </c>
      <c r="B7949" s="8" t="s">
        <v>9994</v>
      </c>
    </row>
    <row r="7950">
      <c r="A7950" s="8">
        <v>6282458.0</v>
      </c>
      <c r="B7950" s="8" t="s">
        <v>9995</v>
      </c>
    </row>
    <row r="7951">
      <c r="A7951" s="8">
        <v>6223214.0</v>
      </c>
      <c r="B7951" s="8" t="s">
        <v>9996</v>
      </c>
    </row>
    <row r="7952">
      <c r="A7952" s="8">
        <v>6276423.0</v>
      </c>
      <c r="B7952" s="8" t="s">
        <v>9997</v>
      </c>
    </row>
    <row r="7953">
      <c r="A7953" s="8">
        <v>6282342.0</v>
      </c>
      <c r="B7953" s="8" t="s">
        <v>9998</v>
      </c>
    </row>
    <row r="7954">
      <c r="A7954" s="8">
        <v>6279783.0</v>
      </c>
      <c r="B7954" s="8" t="s">
        <v>9999</v>
      </c>
    </row>
    <row r="7955">
      <c r="A7955" s="8">
        <v>9295364.0</v>
      </c>
      <c r="B7955" s="8" t="s">
        <v>10000</v>
      </c>
    </row>
    <row r="7956">
      <c r="A7956" s="8">
        <v>9309071.0</v>
      </c>
      <c r="B7956" s="8" t="s">
        <v>10001</v>
      </c>
    </row>
    <row r="7957">
      <c r="A7957" s="8">
        <v>6282849.0</v>
      </c>
      <c r="B7957" s="8" t="s">
        <v>10002</v>
      </c>
    </row>
    <row r="7958">
      <c r="A7958" s="8">
        <v>6211861.0</v>
      </c>
      <c r="B7958" s="8" t="s">
        <v>10003</v>
      </c>
    </row>
    <row r="7959">
      <c r="A7959" s="8">
        <v>6277284.0</v>
      </c>
      <c r="B7959" s="8" t="s">
        <v>10004</v>
      </c>
    </row>
    <row r="7960">
      <c r="A7960" s="8">
        <v>9297189.0</v>
      </c>
      <c r="B7960" s="8" t="s">
        <v>10005</v>
      </c>
    </row>
    <row r="7961">
      <c r="A7961" s="8">
        <v>9293311.0</v>
      </c>
      <c r="B7961" s="8" t="s">
        <v>10006</v>
      </c>
    </row>
    <row r="7962">
      <c r="A7962" s="8">
        <v>6220657.0</v>
      </c>
      <c r="B7962" s="8" t="s">
        <v>10007</v>
      </c>
    </row>
    <row r="7963">
      <c r="A7963" s="8">
        <v>6276032.0</v>
      </c>
      <c r="B7963" s="8" t="s">
        <v>10008</v>
      </c>
    </row>
    <row r="7964">
      <c r="A7964" s="8">
        <v>6275079.0</v>
      </c>
      <c r="B7964" s="8" t="s">
        <v>10009</v>
      </c>
    </row>
    <row r="7965">
      <c r="A7965" s="8">
        <v>9295721.0</v>
      </c>
      <c r="B7965" s="8" t="s">
        <v>10010</v>
      </c>
    </row>
    <row r="7966">
      <c r="A7966" s="8">
        <v>6204414.0</v>
      </c>
      <c r="B7966" s="8" t="s">
        <v>10011</v>
      </c>
    </row>
    <row r="7967">
      <c r="A7967" s="8">
        <v>9298614.0</v>
      </c>
      <c r="B7967" s="8" t="s">
        <v>10012</v>
      </c>
    </row>
    <row r="7968">
      <c r="A7968" s="8">
        <v>6204309.0</v>
      </c>
      <c r="B7968" s="8" t="s">
        <v>10013</v>
      </c>
    </row>
    <row r="7969">
      <c r="A7969" s="8">
        <v>6262830.0</v>
      </c>
      <c r="B7969" s="8" t="s">
        <v>10014</v>
      </c>
    </row>
    <row r="7970">
      <c r="A7970" s="8">
        <v>6253628.0</v>
      </c>
      <c r="B7970" s="8" t="s">
        <v>10015</v>
      </c>
    </row>
    <row r="7971">
      <c r="A7971" s="8">
        <v>9293949.0</v>
      </c>
      <c r="B7971" s="8" t="s">
        <v>10016</v>
      </c>
    </row>
    <row r="7972">
      <c r="A7972" s="8">
        <v>6283934.0</v>
      </c>
      <c r="B7972" s="8" t="s">
        <v>10017</v>
      </c>
    </row>
    <row r="7973">
      <c r="A7973" s="8">
        <v>6281010.0</v>
      </c>
      <c r="B7973" s="8" t="s">
        <v>10018</v>
      </c>
    </row>
    <row r="7974">
      <c r="A7974" s="8">
        <v>6182569.0</v>
      </c>
      <c r="B7974" s="8" t="s">
        <v>10019</v>
      </c>
    </row>
    <row r="7975">
      <c r="A7975" s="8">
        <v>9293361.0</v>
      </c>
      <c r="B7975" s="8" t="s">
        <v>10020</v>
      </c>
    </row>
    <row r="7976">
      <c r="A7976" s="8">
        <v>9294082.0</v>
      </c>
      <c r="B7976" s="8" t="s">
        <v>10021</v>
      </c>
    </row>
    <row r="7977">
      <c r="A7977" s="8">
        <v>6272096.0</v>
      </c>
      <c r="B7977" s="8" t="s">
        <v>10022</v>
      </c>
    </row>
    <row r="7978">
      <c r="A7978" s="8">
        <v>6277080.0</v>
      </c>
      <c r="B7978" s="8" t="s">
        <v>10023</v>
      </c>
    </row>
    <row r="7979">
      <c r="A7979" s="8">
        <v>6272142.0</v>
      </c>
      <c r="B7979" s="8" t="s">
        <v>10024</v>
      </c>
    </row>
    <row r="7980">
      <c r="A7980" s="8">
        <v>6271511.0</v>
      </c>
      <c r="B7980" s="8" t="s">
        <v>10025</v>
      </c>
    </row>
    <row r="7981">
      <c r="A7981" s="8">
        <v>6284043.0</v>
      </c>
      <c r="B7981" s="8" t="s">
        <v>10026</v>
      </c>
    </row>
    <row r="7982">
      <c r="A7982" s="8">
        <v>9298240.0</v>
      </c>
      <c r="B7982" s="8" t="s">
        <v>10027</v>
      </c>
    </row>
    <row r="7983">
      <c r="A7983" s="8">
        <v>9304975.0</v>
      </c>
      <c r="B7983" s="8" t="s">
        <v>10028</v>
      </c>
    </row>
    <row r="7984">
      <c r="A7984" s="8">
        <v>6280960.0</v>
      </c>
      <c r="B7984" s="8" t="s">
        <v>10029</v>
      </c>
    </row>
    <row r="7985">
      <c r="A7985" s="8">
        <v>9297049.0</v>
      </c>
      <c r="B7985" s="8" t="s">
        <v>10030</v>
      </c>
    </row>
    <row r="7986">
      <c r="A7986" s="8">
        <v>6268218.0</v>
      </c>
      <c r="B7986" s="8" t="s">
        <v>10031</v>
      </c>
    </row>
    <row r="7987">
      <c r="A7987" s="8">
        <v>6275591.0</v>
      </c>
      <c r="B7987" s="8" t="s">
        <v>10032</v>
      </c>
    </row>
    <row r="7988">
      <c r="A7988" s="8">
        <v>9309098.0</v>
      </c>
      <c r="B7988" s="8" t="s">
        <v>10033</v>
      </c>
    </row>
    <row r="7989">
      <c r="A7989" s="8">
        <v>6268528.0</v>
      </c>
      <c r="B7989" s="8" t="s">
        <v>10034</v>
      </c>
    </row>
    <row r="7990">
      <c r="A7990" s="8">
        <v>6277152.0</v>
      </c>
      <c r="B7990" s="8" t="s">
        <v>10035</v>
      </c>
    </row>
    <row r="7991">
      <c r="A7991" s="8">
        <v>9304967.0</v>
      </c>
      <c r="B7991" s="8" t="s">
        <v>10036</v>
      </c>
    </row>
    <row r="7992">
      <c r="A7992" s="8">
        <v>6544177.0</v>
      </c>
      <c r="B7992" s="8" t="s">
        <v>10037</v>
      </c>
    </row>
    <row r="7993">
      <c r="A7993" s="8">
        <v>9295771.0</v>
      </c>
      <c r="B7993" s="8" t="s">
        <v>10038</v>
      </c>
    </row>
    <row r="7994">
      <c r="A7994" s="8">
        <v>6263402.0</v>
      </c>
      <c r="B7994" s="8" t="s">
        <v>10039</v>
      </c>
    </row>
    <row r="7995">
      <c r="A7995" s="8">
        <v>6249698.0</v>
      </c>
      <c r="B7995" s="8" t="s">
        <v>10040</v>
      </c>
    </row>
    <row r="7996">
      <c r="A7996" s="8">
        <v>6024947.0</v>
      </c>
      <c r="B7996" s="8" t="s">
        <v>10041</v>
      </c>
    </row>
    <row r="7997">
      <c r="A7997" s="8">
        <v>9292373.0</v>
      </c>
      <c r="B7997" s="8" t="s">
        <v>10042</v>
      </c>
    </row>
    <row r="7998">
      <c r="A7998" s="8">
        <v>6266401.0</v>
      </c>
      <c r="B7998" s="8" t="s">
        <v>10043</v>
      </c>
    </row>
    <row r="7999">
      <c r="A7999" s="8">
        <v>6204546.0</v>
      </c>
      <c r="B7999" s="8" t="s">
        <v>10044</v>
      </c>
    </row>
    <row r="8000">
      <c r="A8000" s="8">
        <v>6167161.0</v>
      </c>
      <c r="B8000" s="8" t="s">
        <v>10045</v>
      </c>
    </row>
    <row r="8001">
      <c r="A8001" s="8">
        <v>6261817.0</v>
      </c>
      <c r="B8001" s="8" t="s">
        <v>10046</v>
      </c>
    </row>
    <row r="8002">
      <c r="A8002" s="8">
        <v>6261078.0</v>
      </c>
      <c r="B8002" s="8" t="s">
        <v>10047</v>
      </c>
    </row>
    <row r="8003">
      <c r="A8003" s="8">
        <v>6280951.0</v>
      </c>
      <c r="B8003" s="8" t="s">
        <v>10048</v>
      </c>
    </row>
    <row r="8004">
      <c r="A8004" s="8">
        <v>9297481.0</v>
      </c>
      <c r="B8004" s="8" t="s">
        <v>10049</v>
      </c>
    </row>
    <row r="8005">
      <c r="A8005" s="8">
        <v>9294104.0</v>
      </c>
      <c r="B8005" s="8" t="s">
        <v>10050</v>
      </c>
    </row>
    <row r="8006">
      <c r="A8006" s="8">
        <v>6272223.0</v>
      </c>
      <c r="B8006" s="8" t="s">
        <v>10051</v>
      </c>
    </row>
    <row r="8007">
      <c r="A8007" s="8">
        <v>6147241.0</v>
      </c>
      <c r="B8007" s="8" t="s">
        <v>10052</v>
      </c>
    </row>
    <row r="8008">
      <c r="A8008" s="8">
        <v>6274889.0</v>
      </c>
      <c r="B8008" s="8" t="s">
        <v>10053</v>
      </c>
    </row>
    <row r="8009">
      <c r="A8009" s="8">
        <v>9309535.0</v>
      </c>
      <c r="B8009" s="8" t="s">
        <v>10054</v>
      </c>
    </row>
    <row r="8010">
      <c r="A8010" s="8">
        <v>9307303.0</v>
      </c>
      <c r="B8010" s="8" t="s">
        <v>10055</v>
      </c>
    </row>
    <row r="8011">
      <c r="A8011" s="8">
        <v>9294058.0</v>
      </c>
      <c r="B8011" s="8" t="s">
        <v>10056</v>
      </c>
    </row>
    <row r="8012">
      <c r="A8012" s="8">
        <v>6278566.0</v>
      </c>
      <c r="B8012" s="8" t="s">
        <v>10057</v>
      </c>
    </row>
    <row r="8013">
      <c r="A8013" s="8">
        <v>6271961.0</v>
      </c>
      <c r="B8013" s="8" t="s">
        <v>10058</v>
      </c>
    </row>
    <row r="8014">
      <c r="A8014" s="8">
        <v>6262058.0</v>
      </c>
      <c r="B8014" s="8" t="s">
        <v>10059</v>
      </c>
    </row>
    <row r="8015">
      <c r="A8015" s="8">
        <v>9297618.0</v>
      </c>
      <c r="B8015" s="8" t="s">
        <v>10060</v>
      </c>
    </row>
    <row r="8016">
      <c r="A8016" s="8">
        <v>6614418.0</v>
      </c>
      <c r="B8016" s="8" t="s">
        <v>10061</v>
      </c>
    </row>
    <row r="8017">
      <c r="A8017" s="8">
        <v>6266819.0</v>
      </c>
      <c r="B8017" s="8" t="s">
        <v>10062</v>
      </c>
    </row>
    <row r="8018">
      <c r="A8018" s="8">
        <v>9295160.0</v>
      </c>
      <c r="B8018" s="8" t="s">
        <v>10063</v>
      </c>
    </row>
    <row r="8019">
      <c r="A8019" s="8">
        <v>6233317.0</v>
      </c>
      <c r="B8019" s="8" t="s">
        <v>10064</v>
      </c>
    </row>
    <row r="8020">
      <c r="A8020" s="8">
        <v>1787586.0</v>
      </c>
      <c r="B8020" s="8" t="s">
        <v>10065</v>
      </c>
    </row>
    <row r="8021">
      <c r="A8021" s="8">
        <v>6734111.0</v>
      </c>
      <c r="B8021" s="8" t="s">
        <v>10066</v>
      </c>
    </row>
    <row r="8022">
      <c r="A8022" s="8">
        <v>6410197.0</v>
      </c>
      <c r="B8022" s="8" t="s">
        <v>10067</v>
      </c>
    </row>
    <row r="8023">
      <c r="A8023" s="8">
        <v>6225055.0</v>
      </c>
      <c r="B8023" s="8" t="s">
        <v>10068</v>
      </c>
    </row>
    <row r="8024">
      <c r="A8024" s="8">
        <v>6282598.0</v>
      </c>
      <c r="B8024" s="8" t="s">
        <v>10069</v>
      </c>
    </row>
    <row r="8025">
      <c r="A8025" s="8">
        <v>6261574.0</v>
      </c>
      <c r="B8025" s="8" t="s">
        <v>10070</v>
      </c>
    </row>
    <row r="8026">
      <c r="A8026" s="8">
        <v>6278906.0</v>
      </c>
      <c r="B8026" s="8" t="s">
        <v>10071</v>
      </c>
    </row>
    <row r="8027">
      <c r="A8027" s="8">
        <v>6232833.0</v>
      </c>
      <c r="B8027" s="8" t="s">
        <v>10072</v>
      </c>
    </row>
    <row r="8028">
      <c r="A8028" s="8">
        <v>6222676.0</v>
      </c>
      <c r="B8028" s="8" t="s">
        <v>10073</v>
      </c>
    </row>
    <row r="8029">
      <c r="A8029" s="8">
        <v>6267190.0</v>
      </c>
      <c r="B8029" s="8" t="s">
        <v>10074</v>
      </c>
    </row>
    <row r="8030">
      <c r="A8030" s="8">
        <v>9306081.0</v>
      </c>
      <c r="B8030" s="8" t="s">
        <v>10075</v>
      </c>
    </row>
    <row r="8031">
      <c r="A8031" s="8">
        <v>9300341.0</v>
      </c>
      <c r="B8031" s="8" t="s">
        <v>10076</v>
      </c>
    </row>
    <row r="8032">
      <c r="A8032" s="8">
        <v>1799991.0</v>
      </c>
      <c r="B8032" s="8" t="s">
        <v>10077</v>
      </c>
    </row>
    <row r="8033">
      <c r="A8033" s="8">
        <v>9294937.0</v>
      </c>
      <c r="B8033" s="8" t="s">
        <v>10078</v>
      </c>
    </row>
    <row r="8034">
      <c r="A8034" s="8">
        <v>6260993.0</v>
      </c>
      <c r="B8034" s="8" t="s">
        <v>10079</v>
      </c>
    </row>
    <row r="8035">
      <c r="A8035" s="8">
        <v>6267181.0</v>
      </c>
      <c r="B8035" s="8" t="s">
        <v>10080</v>
      </c>
    </row>
    <row r="8036">
      <c r="A8036" s="8">
        <v>6037844.0</v>
      </c>
      <c r="B8036" s="8" t="s">
        <v>10081</v>
      </c>
    </row>
    <row r="8037">
      <c r="A8037" s="8">
        <v>6264859.0</v>
      </c>
      <c r="B8037" s="8" t="s">
        <v>10082</v>
      </c>
    </row>
    <row r="8038">
      <c r="A8038" s="8">
        <v>6274897.0</v>
      </c>
      <c r="B8038" s="8" t="s">
        <v>10083</v>
      </c>
    </row>
    <row r="8039">
      <c r="A8039" s="8">
        <v>6251234.0</v>
      </c>
      <c r="B8039" s="8" t="s">
        <v>10084</v>
      </c>
    </row>
    <row r="8040">
      <c r="A8040" s="8">
        <v>6037364.0</v>
      </c>
      <c r="B8040" s="8" t="s">
        <v>10085</v>
      </c>
    </row>
    <row r="8041">
      <c r="A8041" s="8">
        <v>9308903.0</v>
      </c>
      <c r="B8041" s="8" t="s">
        <v>10086</v>
      </c>
    </row>
    <row r="8042">
      <c r="A8042" s="8">
        <v>9305572.0</v>
      </c>
      <c r="B8042" s="8" t="s">
        <v>10087</v>
      </c>
    </row>
    <row r="8043">
      <c r="A8043" s="8">
        <v>6262015.0</v>
      </c>
      <c r="B8043" s="8" t="s">
        <v>10088</v>
      </c>
    </row>
    <row r="8044">
      <c r="A8044" s="8">
        <v>6217486.0</v>
      </c>
      <c r="B8044" s="8" t="s">
        <v>10089</v>
      </c>
    </row>
    <row r="8045">
      <c r="A8045" s="8">
        <v>6276857.0</v>
      </c>
      <c r="B8045" s="8" t="s">
        <v>10090</v>
      </c>
    </row>
    <row r="8046">
      <c r="A8046" s="8">
        <v>6200222.0</v>
      </c>
      <c r="B8046" s="8" t="s">
        <v>10091</v>
      </c>
    </row>
    <row r="8047">
      <c r="A8047" s="8">
        <v>9305254.0</v>
      </c>
      <c r="B8047" s="8" t="s">
        <v>10092</v>
      </c>
    </row>
    <row r="8048">
      <c r="A8048" s="8">
        <v>6213863.0</v>
      </c>
      <c r="B8048" s="8" t="s">
        <v>10093</v>
      </c>
    </row>
    <row r="8049">
      <c r="A8049" s="8">
        <v>6240364.0</v>
      </c>
      <c r="B8049" s="8" t="s">
        <v>10094</v>
      </c>
    </row>
    <row r="8050">
      <c r="A8050" s="8">
        <v>9300759.0</v>
      </c>
      <c r="B8050" s="8" t="s">
        <v>10095</v>
      </c>
    </row>
    <row r="8051">
      <c r="A8051" s="8">
        <v>6276211.0</v>
      </c>
      <c r="B8051" s="8" t="s">
        <v>10096</v>
      </c>
    </row>
    <row r="8052">
      <c r="A8052" s="8">
        <v>9295429.0</v>
      </c>
      <c r="B8052" s="8" t="s">
        <v>10097</v>
      </c>
    </row>
    <row r="8053">
      <c r="A8053" s="8">
        <v>9296743.0</v>
      </c>
      <c r="B8053" s="8" t="s">
        <v>10098</v>
      </c>
    </row>
    <row r="8054">
      <c r="A8054" s="8">
        <v>6203655.0</v>
      </c>
      <c r="B8054" s="8" t="s">
        <v>10099</v>
      </c>
    </row>
    <row r="8055">
      <c r="A8055" s="8">
        <v>9306072.0</v>
      </c>
      <c r="B8055" s="8" t="s">
        <v>10100</v>
      </c>
    </row>
    <row r="8056">
      <c r="A8056" s="8">
        <v>9292594.0</v>
      </c>
      <c r="B8056" s="8" t="s">
        <v>10101</v>
      </c>
    </row>
    <row r="8057">
      <c r="A8057" s="8">
        <v>6593615.0</v>
      </c>
      <c r="B8057" s="8" t="s">
        <v>10102</v>
      </c>
    </row>
    <row r="8058">
      <c r="A8058" s="8">
        <v>9302344.0</v>
      </c>
      <c r="B8058" s="8" t="s">
        <v>10103</v>
      </c>
    </row>
    <row r="8059">
      <c r="A8059" s="8">
        <v>9292136.0</v>
      </c>
      <c r="B8059" s="8" t="s">
        <v>10104</v>
      </c>
    </row>
    <row r="8060">
      <c r="A8060" s="8">
        <v>6273696.0</v>
      </c>
      <c r="B8060" s="8" t="s">
        <v>10105</v>
      </c>
    </row>
    <row r="8061">
      <c r="A8061" s="8">
        <v>6190618.0</v>
      </c>
      <c r="B8061" s="8" t="s">
        <v>10106</v>
      </c>
    </row>
    <row r="8062">
      <c r="A8062" s="8">
        <v>6280145.0</v>
      </c>
      <c r="B8062" s="8" t="s">
        <v>10107</v>
      </c>
    </row>
    <row r="8063">
      <c r="A8063" s="8">
        <v>6282393.0</v>
      </c>
      <c r="B8063" s="8" t="s">
        <v>10108</v>
      </c>
    </row>
    <row r="8064">
      <c r="A8064" s="8">
        <v>6217389.0</v>
      </c>
      <c r="B8064" s="8" t="s">
        <v>10109</v>
      </c>
    </row>
    <row r="8065">
      <c r="A8065" s="8">
        <v>6271391.0</v>
      </c>
      <c r="B8065" s="8" t="s">
        <v>10110</v>
      </c>
    </row>
    <row r="8066">
      <c r="A8066" s="8">
        <v>9305840.0</v>
      </c>
      <c r="B8066" s="8" t="s">
        <v>10111</v>
      </c>
    </row>
    <row r="8067">
      <c r="A8067" s="8">
        <v>9304231.0</v>
      </c>
      <c r="B8067" s="8" t="s">
        <v>10112</v>
      </c>
    </row>
    <row r="8068">
      <c r="A8068" s="8">
        <v>9306021.0</v>
      </c>
      <c r="B8068" s="8" t="s">
        <v>10113</v>
      </c>
    </row>
    <row r="8069">
      <c r="A8069" s="8">
        <v>6350330.0</v>
      </c>
      <c r="B8069" s="8" t="s">
        <v>10114</v>
      </c>
    </row>
    <row r="8070">
      <c r="A8070" s="8">
        <v>9306439.0</v>
      </c>
      <c r="B8070" s="8" t="s">
        <v>10115</v>
      </c>
    </row>
    <row r="8071">
      <c r="A8071" s="8">
        <v>6767770.0</v>
      </c>
      <c r="B8071" s="8" t="s">
        <v>10116</v>
      </c>
    </row>
    <row r="8072">
      <c r="A8072" s="8">
        <v>6179169.0</v>
      </c>
      <c r="B8072" s="8" t="s">
        <v>10117</v>
      </c>
    </row>
    <row r="8073">
      <c r="A8073" s="8">
        <v>6256091.0</v>
      </c>
      <c r="B8073" s="8" t="s">
        <v>10118</v>
      </c>
    </row>
    <row r="8074">
      <c r="A8074" s="8">
        <v>6201326.0</v>
      </c>
      <c r="B8074" s="8" t="s">
        <v>10119</v>
      </c>
    </row>
    <row r="8075">
      <c r="A8075" s="8">
        <v>9296379.0</v>
      </c>
      <c r="B8075" s="8" t="s">
        <v>10120</v>
      </c>
    </row>
    <row r="8076">
      <c r="A8076" s="8">
        <v>6249078.0</v>
      </c>
      <c r="B8076" s="8" t="s">
        <v>10121</v>
      </c>
    </row>
    <row r="8077">
      <c r="A8077" s="8">
        <v>9292250.0</v>
      </c>
      <c r="B8077" s="8" t="s">
        <v>10122</v>
      </c>
    </row>
    <row r="8078">
      <c r="A8078" s="8">
        <v>6219241.0</v>
      </c>
      <c r="B8078" s="8" t="s">
        <v>10123</v>
      </c>
    </row>
    <row r="8079">
      <c r="A8079" s="8">
        <v>6186203.0</v>
      </c>
      <c r="B8079" s="8" t="s">
        <v>10124</v>
      </c>
    </row>
    <row r="8080">
      <c r="A8080" s="8">
        <v>9297472.0</v>
      </c>
      <c r="B8080" s="8" t="s">
        <v>10125</v>
      </c>
    </row>
    <row r="8081">
      <c r="A8081" s="8">
        <v>6869629.0</v>
      </c>
      <c r="B8081" s="8" t="s">
        <v>10126</v>
      </c>
    </row>
    <row r="8082">
      <c r="A8082" s="8">
        <v>6283918.0</v>
      </c>
      <c r="B8082" s="8" t="s">
        <v>10127</v>
      </c>
    </row>
    <row r="8083">
      <c r="A8083" s="8">
        <v>6264581.0</v>
      </c>
      <c r="B8083" s="8" t="s">
        <v>10128</v>
      </c>
    </row>
    <row r="8084">
      <c r="A8084" s="8">
        <v>6265553.0</v>
      </c>
      <c r="B8084" s="8" t="s">
        <v>10129</v>
      </c>
    </row>
    <row r="8085">
      <c r="A8085" s="8">
        <v>6186220.0</v>
      </c>
      <c r="B8085" s="8" t="s">
        <v>10130</v>
      </c>
    </row>
    <row r="8086">
      <c r="A8086" s="8">
        <v>9297812.0</v>
      </c>
      <c r="B8086" s="8" t="s">
        <v>10131</v>
      </c>
    </row>
    <row r="8087">
      <c r="A8087" s="8">
        <v>9297456.0</v>
      </c>
      <c r="B8087" s="8" t="s">
        <v>10132</v>
      </c>
    </row>
    <row r="8088">
      <c r="A8088" s="8">
        <v>6277110.0</v>
      </c>
      <c r="B8088" s="8" t="s">
        <v>10133</v>
      </c>
    </row>
    <row r="8089">
      <c r="A8089" s="8">
        <v>6428452.0</v>
      </c>
      <c r="B8089" s="8" t="s">
        <v>10134</v>
      </c>
    </row>
    <row r="8090">
      <c r="A8090" s="8">
        <v>6276865.0</v>
      </c>
      <c r="B8090" s="8" t="s">
        <v>10135</v>
      </c>
    </row>
    <row r="8091">
      <c r="A8091" s="8">
        <v>6278175.0</v>
      </c>
      <c r="B8091" s="8" t="s">
        <v>10136</v>
      </c>
    </row>
    <row r="8092">
      <c r="A8092" s="8">
        <v>6272231.0</v>
      </c>
      <c r="B8092" s="8" t="s">
        <v>10137</v>
      </c>
    </row>
    <row r="8093">
      <c r="A8093" s="8">
        <v>6203566.0</v>
      </c>
      <c r="B8093" s="8" t="s">
        <v>10138</v>
      </c>
    </row>
    <row r="8094">
      <c r="A8094" s="8">
        <v>898091.0</v>
      </c>
      <c r="B8094" s="8" t="s">
        <v>10139</v>
      </c>
    </row>
    <row r="8095">
      <c r="A8095" s="8">
        <v>6248021.0</v>
      </c>
      <c r="B8095" s="8" t="s">
        <v>10140</v>
      </c>
    </row>
    <row r="8096">
      <c r="A8096" s="8">
        <v>6277012.0</v>
      </c>
      <c r="B8096" s="8" t="s">
        <v>10141</v>
      </c>
    </row>
    <row r="8097">
      <c r="A8097" s="8">
        <v>666564.0</v>
      </c>
      <c r="B8097" s="8" t="s">
        <v>10142</v>
      </c>
    </row>
    <row r="8098">
      <c r="A8098" s="8">
        <v>6283381.0</v>
      </c>
      <c r="B8098" s="8" t="s">
        <v>10143</v>
      </c>
    </row>
    <row r="8099">
      <c r="A8099" s="8">
        <v>6275711.0</v>
      </c>
      <c r="B8099" s="8" t="s">
        <v>10144</v>
      </c>
    </row>
    <row r="8100">
      <c r="A8100" s="8">
        <v>1062492.0</v>
      </c>
      <c r="B8100" s="8" t="s">
        <v>10145</v>
      </c>
    </row>
    <row r="8101">
      <c r="A8101" s="8">
        <v>6723942.0</v>
      </c>
      <c r="B8101" s="8" t="s">
        <v>10146</v>
      </c>
    </row>
    <row r="8102">
      <c r="A8102" s="8">
        <v>6275672.0</v>
      </c>
      <c r="B8102" s="8" t="s">
        <v>10147</v>
      </c>
    </row>
    <row r="8103">
      <c r="A8103" s="8">
        <v>6283926.0</v>
      </c>
      <c r="B8103" s="8" t="s">
        <v>10148</v>
      </c>
    </row>
    <row r="8104">
      <c r="A8104" s="8">
        <v>9297758.0</v>
      </c>
      <c r="B8104" s="8" t="s">
        <v>10149</v>
      </c>
    </row>
    <row r="8105">
      <c r="A8105" s="8">
        <v>6275532.0</v>
      </c>
      <c r="B8105" s="8" t="s">
        <v>10150</v>
      </c>
    </row>
    <row r="8106">
      <c r="A8106" s="8">
        <v>6264751.0</v>
      </c>
      <c r="B8106" s="8" t="s">
        <v>10151</v>
      </c>
    </row>
    <row r="8107">
      <c r="A8107" s="8">
        <v>9307796.0</v>
      </c>
      <c r="B8107" s="8" t="s">
        <v>10152</v>
      </c>
    </row>
    <row r="8108">
      <c r="A8108" s="8">
        <v>9307788.0</v>
      </c>
      <c r="B8108" s="8" t="s">
        <v>10153</v>
      </c>
    </row>
    <row r="8109">
      <c r="A8109" s="8">
        <v>6890831.0</v>
      </c>
      <c r="B8109" s="8" t="s">
        <v>3138</v>
      </c>
    </row>
    <row r="8110">
      <c r="A8110" s="8">
        <v>9293337.0</v>
      </c>
      <c r="B8110" s="8" t="s">
        <v>10154</v>
      </c>
    </row>
    <row r="8111">
      <c r="A8111" s="8">
        <v>6263305.0</v>
      </c>
      <c r="B8111" s="8" t="s">
        <v>10155</v>
      </c>
    </row>
    <row r="8112">
      <c r="A8112" s="8">
        <v>6132286.0</v>
      </c>
      <c r="B8112" s="8" t="s">
        <v>10156</v>
      </c>
    </row>
    <row r="8113">
      <c r="A8113" s="8">
        <v>6188338.0</v>
      </c>
      <c r="B8113" s="8" t="s">
        <v>10157</v>
      </c>
    </row>
    <row r="8114">
      <c r="A8114" s="8">
        <v>9292543.0</v>
      </c>
      <c r="B8114" s="8" t="s">
        <v>10158</v>
      </c>
    </row>
    <row r="8115">
      <c r="A8115" s="8">
        <v>9299726.0</v>
      </c>
      <c r="B8115" s="8" t="s">
        <v>10159</v>
      </c>
    </row>
    <row r="8116">
      <c r="A8116" s="8">
        <v>1289764.0</v>
      </c>
      <c r="B8116" s="8" t="s">
        <v>10160</v>
      </c>
    </row>
    <row r="8117">
      <c r="A8117" s="8">
        <v>9097945.0</v>
      </c>
      <c r="B8117" s="8" t="s">
        <v>10161</v>
      </c>
    </row>
    <row r="8118">
      <c r="A8118" s="8">
        <v>6267009.0</v>
      </c>
      <c r="B8118" s="8" t="s">
        <v>10162</v>
      </c>
    </row>
    <row r="8119">
      <c r="A8119" s="8">
        <v>6228330.0</v>
      </c>
      <c r="B8119" s="8" t="s">
        <v>10163</v>
      </c>
    </row>
    <row r="8120">
      <c r="A8120" s="8">
        <v>9296549.0</v>
      </c>
      <c r="B8120" s="8" t="s">
        <v>10164</v>
      </c>
    </row>
    <row r="8121">
      <c r="A8121" s="8">
        <v>6276130.0</v>
      </c>
      <c r="B8121" s="8" t="s">
        <v>10165</v>
      </c>
    </row>
    <row r="8122">
      <c r="A8122" s="8">
        <v>6233961.0</v>
      </c>
      <c r="B8122" s="8" t="s">
        <v>10166</v>
      </c>
    </row>
    <row r="8123">
      <c r="A8123" s="8">
        <v>6278051.0</v>
      </c>
      <c r="B8123" s="8" t="s">
        <v>10167</v>
      </c>
    </row>
    <row r="8124">
      <c r="A8124" s="8">
        <v>6280269.0</v>
      </c>
      <c r="B8124" s="8" t="s">
        <v>10168</v>
      </c>
    </row>
    <row r="8125">
      <c r="A8125" s="8">
        <v>6276083.0</v>
      </c>
      <c r="B8125" s="8" t="s">
        <v>10169</v>
      </c>
    </row>
    <row r="8126">
      <c r="A8126" s="8">
        <v>6276113.0</v>
      </c>
      <c r="B8126" s="8" t="s">
        <v>10170</v>
      </c>
    </row>
    <row r="8127">
      <c r="A8127" s="8">
        <v>6218415.0</v>
      </c>
      <c r="B8127" s="8" t="s">
        <v>10171</v>
      </c>
    </row>
    <row r="8128">
      <c r="A8128" s="8">
        <v>9305645.0</v>
      </c>
      <c r="B8128" s="8" t="s">
        <v>10172</v>
      </c>
    </row>
    <row r="8129">
      <c r="A8129" s="8">
        <v>6274790.0</v>
      </c>
      <c r="B8129" s="8" t="s">
        <v>10173</v>
      </c>
    </row>
    <row r="8130">
      <c r="A8130" s="8">
        <v>6176160.0</v>
      </c>
      <c r="B8130" s="8" t="s">
        <v>10174</v>
      </c>
    </row>
    <row r="8131">
      <c r="A8131" s="8">
        <v>9306421.0</v>
      </c>
      <c r="B8131" s="8" t="s">
        <v>10175</v>
      </c>
    </row>
    <row r="8132">
      <c r="A8132" s="8">
        <v>9307737.0</v>
      </c>
      <c r="B8132" s="8" t="s">
        <v>10176</v>
      </c>
    </row>
    <row r="8133">
      <c r="A8133" s="8">
        <v>9304061.0</v>
      </c>
      <c r="B8133" s="8" t="s">
        <v>10177</v>
      </c>
    </row>
    <row r="8134">
      <c r="A8134" s="8">
        <v>6381553.0</v>
      </c>
      <c r="B8134" s="8" t="s">
        <v>10178</v>
      </c>
    </row>
    <row r="8135">
      <c r="A8135" s="8">
        <v>9039104.0</v>
      </c>
      <c r="B8135" s="8" t="s">
        <v>10179</v>
      </c>
    </row>
    <row r="8136">
      <c r="A8136" s="8">
        <v>6247148.0</v>
      </c>
      <c r="B8136" s="8" t="s">
        <v>10180</v>
      </c>
    </row>
    <row r="8137">
      <c r="A8137" s="8">
        <v>6361285.0</v>
      </c>
      <c r="B8137" s="8" t="s">
        <v>10181</v>
      </c>
    </row>
    <row r="8138">
      <c r="A8138" s="8">
        <v>6278361.0</v>
      </c>
      <c r="B8138" s="8" t="s">
        <v>10182</v>
      </c>
    </row>
    <row r="8139">
      <c r="A8139" s="8">
        <v>6196632.0</v>
      </c>
      <c r="B8139" s="8" t="s">
        <v>10183</v>
      </c>
    </row>
    <row r="8140">
      <c r="A8140" s="8">
        <v>6773125.0</v>
      </c>
      <c r="B8140" s="8" t="s">
        <v>10184</v>
      </c>
    </row>
    <row r="8141">
      <c r="A8141" s="8">
        <v>6255957.0</v>
      </c>
      <c r="B8141" s="8" t="s">
        <v>10185</v>
      </c>
    </row>
    <row r="8142">
      <c r="A8142" s="8">
        <v>6225616.0</v>
      </c>
      <c r="B8142" s="8" t="s">
        <v>10186</v>
      </c>
    </row>
    <row r="8143">
      <c r="A8143" s="8">
        <v>6260934.0</v>
      </c>
      <c r="B8143" s="8" t="s">
        <v>5553</v>
      </c>
    </row>
    <row r="8144">
      <c r="A8144" s="8">
        <v>6303994.0</v>
      </c>
      <c r="B8144" s="8" t="s">
        <v>10187</v>
      </c>
    </row>
    <row r="8145">
      <c r="A8145" s="8">
        <v>6591591.0</v>
      </c>
      <c r="B8145" s="8" t="s">
        <v>10188</v>
      </c>
    </row>
    <row r="8146">
      <c r="A8146" s="8">
        <v>6270204.0</v>
      </c>
      <c r="B8146" s="8" t="s">
        <v>10189</v>
      </c>
    </row>
    <row r="8147">
      <c r="A8147" s="8">
        <v>6230253.0</v>
      </c>
      <c r="B8147" s="8" t="s">
        <v>10190</v>
      </c>
    </row>
    <row r="8148">
      <c r="A8148" s="8">
        <v>6271804.0</v>
      </c>
      <c r="B8148" s="8" t="s">
        <v>10191</v>
      </c>
    </row>
    <row r="8149">
      <c r="A8149" s="8">
        <v>9305858.0</v>
      </c>
      <c r="B8149" s="8" t="s">
        <v>10192</v>
      </c>
    </row>
    <row r="8150">
      <c r="A8150" s="8">
        <v>6389121.0</v>
      </c>
      <c r="B8150" s="8" t="s">
        <v>10193</v>
      </c>
    </row>
    <row r="8151">
      <c r="A8151" s="8">
        <v>6267599.0</v>
      </c>
      <c r="B8151" s="8" t="s">
        <v>10194</v>
      </c>
    </row>
    <row r="8152">
      <c r="A8152" s="8">
        <v>6190642.0</v>
      </c>
      <c r="B8152" s="8" t="s">
        <v>10195</v>
      </c>
    </row>
    <row r="8153">
      <c r="A8153" s="8">
        <v>6185266.0</v>
      </c>
      <c r="B8153" s="8" t="s">
        <v>10196</v>
      </c>
    </row>
    <row r="8154">
      <c r="A8154" s="8">
        <v>9297464.0</v>
      </c>
      <c r="B8154" s="8" t="s">
        <v>10197</v>
      </c>
    </row>
    <row r="8155">
      <c r="A8155" s="8">
        <v>6000452.0</v>
      </c>
      <c r="B8155" s="8" t="s">
        <v>10198</v>
      </c>
    </row>
    <row r="8156">
      <c r="A8156" s="8">
        <v>9307745.0</v>
      </c>
      <c r="B8156" s="8" t="s">
        <v>10199</v>
      </c>
    </row>
    <row r="8157">
      <c r="A8157" s="8">
        <v>6183263.0</v>
      </c>
      <c r="B8157" s="8" t="s">
        <v>6213</v>
      </c>
    </row>
    <row r="8158">
      <c r="A8158" s="8">
        <v>6190651.0</v>
      </c>
      <c r="B8158" s="8" t="s">
        <v>10200</v>
      </c>
    </row>
    <row r="8159">
      <c r="A8159" s="8">
        <v>6261655.0</v>
      </c>
      <c r="B8159" s="8" t="s">
        <v>10201</v>
      </c>
    </row>
    <row r="8160">
      <c r="A8160" s="8">
        <v>6433065.0</v>
      </c>
      <c r="B8160" s="8" t="s">
        <v>10202</v>
      </c>
    </row>
    <row r="8161">
      <c r="A8161" s="8">
        <v>6814204.0</v>
      </c>
      <c r="B8161" s="8" t="s">
        <v>10203</v>
      </c>
    </row>
    <row r="8162">
      <c r="A8162" s="8">
        <v>6235051.0</v>
      </c>
      <c r="B8162" s="8" t="s">
        <v>10204</v>
      </c>
    </row>
    <row r="8163">
      <c r="A8163" s="8">
        <v>6234925.0</v>
      </c>
      <c r="B8163" s="8" t="s">
        <v>10205</v>
      </c>
    </row>
    <row r="8164">
      <c r="A8164" s="8">
        <v>9294929.0</v>
      </c>
      <c r="B8164" s="8" t="s">
        <v>10206</v>
      </c>
    </row>
    <row r="8165">
      <c r="A8165" s="8">
        <v>9306781.0</v>
      </c>
      <c r="B8165" s="8" t="s">
        <v>10207</v>
      </c>
    </row>
    <row r="8166">
      <c r="A8166" s="8">
        <v>9309390.0</v>
      </c>
      <c r="B8166" s="8" t="s">
        <v>10208</v>
      </c>
    </row>
    <row r="8167">
      <c r="A8167" s="8">
        <v>6164277.0</v>
      </c>
      <c r="B8167" s="8" t="s">
        <v>10209</v>
      </c>
    </row>
    <row r="8168">
      <c r="A8168" s="8">
        <v>6143598.0</v>
      </c>
      <c r="B8168" s="8" t="s">
        <v>10210</v>
      </c>
    </row>
    <row r="8169">
      <c r="A8169" s="8">
        <v>9292811.0</v>
      </c>
      <c r="B8169" s="8" t="s">
        <v>10211</v>
      </c>
    </row>
    <row r="8170">
      <c r="A8170" s="8">
        <v>6280501.0</v>
      </c>
      <c r="B8170" s="8" t="s">
        <v>10212</v>
      </c>
    </row>
    <row r="8171">
      <c r="A8171" s="8">
        <v>6279082.0</v>
      </c>
      <c r="B8171" s="8" t="s">
        <v>10213</v>
      </c>
    </row>
    <row r="8172">
      <c r="A8172" s="8">
        <v>9308466.0</v>
      </c>
      <c r="B8172" s="8" t="s">
        <v>10214</v>
      </c>
    </row>
    <row r="8173">
      <c r="A8173" s="8">
        <v>6266096.0</v>
      </c>
      <c r="B8173" s="8" t="s">
        <v>10215</v>
      </c>
    </row>
    <row r="8174">
      <c r="A8174" s="8">
        <v>6260748.0</v>
      </c>
      <c r="B8174" s="8" t="s">
        <v>10216</v>
      </c>
    </row>
    <row r="8175">
      <c r="A8175" s="8">
        <v>6271928.0</v>
      </c>
      <c r="B8175" s="8" t="s">
        <v>10217</v>
      </c>
    </row>
    <row r="8176">
      <c r="A8176" s="8">
        <v>6261248.0</v>
      </c>
      <c r="B8176" s="8" t="s">
        <v>10218</v>
      </c>
    </row>
    <row r="8177">
      <c r="A8177" s="8">
        <v>9297596.0</v>
      </c>
      <c r="B8177" s="8" t="s">
        <v>10219</v>
      </c>
    </row>
    <row r="8178">
      <c r="A8178" s="8">
        <v>6220282.0</v>
      </c>
      <c r="B8178" s="8" t="s">
        <v>10220</v>
      </c>
    </row>
    <row r="8179">
      <c r="A8179" s="8">
        <v>6266975.0</v>
      </c>
      <c r="B8179" s="8" t="s">
        <v>10221</v>
      </c>
    </row>
    <row r="8180">
      <c r="A8180" s="8">
        <v>6281893.0</v>
      </c>
      <c r="B8180" s="8" t="s">
        <v>10222</v>
      </c>
    </row>
    <row r="8181">
      <c r="A8181" s="8">
        <v>6261337.0</v>
      </c>
      <c r="B8181" s="8" t="s">
        <v>10223</v>
      </c>
    </row>
    <row r="8182">
      <c r="A8182" s="8">
        <v>9307729.0</v>
      </c>
      <c r="B8182" s="8" t="s">
        <v>10224</v>
      </c>
    </row>
    <row r="8183">
      <c r="A8183" s="8">
        <v>6274153.0</v>
      </c>
      <c r="B8183" s="8" t="s">
        <v>10225</v>
      </c>
    </row>
    <row r="8184">
      <c r="A8184" s="8">
        <v>6281753.0</v>
      </c>
      <c r="B8184" s="8" t="s">
        <v>10226</v>
      </c>
    </row>
    <row r="8185">
      <c r="A8185" s="8">
        <v>6278035.0</v>
      </c>
      <c r="B8185" s="8" t="s">
        <v>10227</v>
      </c>
    </row>
    <row r="8186">
      <c r="A8186" s="8">
        <v>6281168.0</v>
      </c>
      <c r="B8186" s="8" t="s">
        <v>10228</v>
      </c>
    </row>
    <row r="8187">
      <c r="A8187" s="8">
        <v>9292772.0</v>
      </c>
      <c r="B8187" s="8" t="s">
        <v>10229</v>
      </c>
    </row>
    <row r="8188">
      <c r="A8188" s="8">
        <v>6184529.0</v>
      </c>
      <c r="B8188" s="8" t="s">
        <v>10230</v>
      </c>
    </row>
    <row r="8189">
      <c r="A8189" s="8">
        <v>6172296.0</v>
      </c>
      <c r="B8189" s="8" t="s">
        <v>10231</v>
      </c>
    </row>
    <row r="8190">
      <c r="A8190" s="8">
        <v>6274820.0</v>
      </c>
      <c r="B8190" s="8" t="s">
        <v>10232</v>
      </c>
    </row>
    <row r="8191">
      <c r="A8191" s="8">
        <v>9307711.0</v>
      </c>
      <c r="B8191" s="8" t="s">
        <v>10233</v>
      </c>
    </row>
    <row r="8192">
      <c r="A8192" s="8">
        <v>6272339.0</v>
      </c>
      <c r="B8192" s="8" t="s">
        <v>10234</v>
      </c>
    </row>
    <row r="8193">
      <c r="A8193" s="8">
        <v>6228755.0</v>
      </c>
      <c r="B8193" s="8" t="s">
        <v>10235</v>
      </c>
    </row>
    <row r="8194">
      <c r="A8194" s="8">
        <v>6447571.0</v>
      </c>
      <c r="B8194" s="8" t="s">
        <v>10236</v>
      </c>
    </row>
    <row r="8195">
      <c r="A8195" s="8">
        <v>6251382.0</v>
      </c>
      <c r="B8195" s="8" t="s">
        <v>10237</v>
      </c>
    </row>
    <row r="8196">
      <c r="A8196" s="8">
        <v>6280340.0</v>
      </c>
      <c r="B8196" s="8" t="s">
        <v>10238</v>
      </c>
    </row>
    <row r="8197">
      <c r="A8197" s="8">
        <v>6272169.0</v>
      </c>
      <c r="B8197" s="8" t="s">
        <v>10239</v>
      </c>
    </row>
    <row r="8198">
      <c r="A8198" s="8">
        <v>6275541.0</v>
      </c>
      <c r="B8198" s="8" t="s">
        <v>10240</v>
      </c>
    </row>
    <row r="8199">
      <c r="A8199" s="8">
        <v>9304339.0</v>
      </c>
      <c r="B8199" s="8" t="s">
        <v>10241</v>
      </c>
    </row>
    <row r="8200">
      <c r="A8200" s="8">
        <v>9301640.0</v>
      </c>
      <c r="B8200" s="8" t="s">
        <v>10242</v>
      </c>
    </row>
    <row r="8201">
      <c r="A8201" s="8">
        <v>6199330.0</v>
      </c>
      <c r="B8201" s="8" t="s">
        <v>10243</v>
      </c>
    </row>
    <row r="8202">
      <c r="A8202" s="8">
        <v>6249060.0</v>
      </c>
      <c r="B8202" s="8" t="s">
        <v>10244</v>
      </c>
    </row>
    <row r="8203">
      <c r="A8203" s="8">
        <v>6255795.0</v>
      </c>
      <c r="B8203" s="8" t="s">
        <v>10245</v>
      </c>
    </row>
    <row r="8204">
      <c r="A8204" s="8">
        <v>6251293.0</v>
      </c>
      <c r="B8204" s="8" t="s">
        <v>10246</v>
      </c>
    </row>
    <row r="8205">
      <c r="A8205" s="8">
        <v>6260403.0</v>
      </c>
      <c r="B8205" s="8" t="s">
        <v>10247</v>
      </c>
    </row>
    <row r="8206">
      <c r="A8206" s="8">
        <v>6146384.0</v>
      </c>
      <c r="B8206" s="8" t="s">
        <v>10248</v>
      </c>
    </row>
    <row r="8207">
      <c r="A8207" s="8">
        <v>6279619.0</v>
      </c>
      <c r="B8207" s="8" t="s">
        <v>10249</v>
      </c>
    </row>
    <row r="8208">
      <c r="A8208" s="8">
        <v>6261001.0</v>
      </c>
      <c r="B8208" s="8" t="s">
        <v>10250</v>
      </c>
    </row>
    <row r="8209">
      <c r="A8209" s="8">
        <v>9304410.0</v>
      </c>
      <c r="B8209" s="8" t="s">
        <v>10251</v>
      </c>
    </row>
    <row r="8210">
      <c r="A8210" s="8">
        <v>6256015.0</v>
      </c>
      <c r="B8210" s="8" t="s">
        <v>10252</v>
      </c>
    </row>
    <row r="8211">
      <c r="A8211" s="8">
        <v>9303839.0</v>
      </c>
      <c r="B8211" s="8" t="s">
        <v>10253</v>
      </c>
    </row>
    <row r="8212">
      <c r="A8212" s="8">
        <v>6283411.0</v>
      </c>
      <c r="B8212" s="8" t="s">
        <v>10254</v>
      </c>
    </row>
    <row r="8213">
      <c r="A8213" s="8">
        <v>9309179.0</v>
      </c>
      <c r="B8213" s="8" t="s">
        <v>10255</v>
      </c>
    </row>
    <row r="8214">
      <c r="A8214" s="8">
        <v>6820492.0</v>
      </c>
      <c r="B8214" s="8" t="s">
        <v>10256</v>
      </c>
    </row>
    <row r="8215">
      <c r="A8215" s="8">
        <v>6451471.0</v>
      </c>
      <c r="B8215" s="8" t="s">
        <v>10257</v>
      </c>
    </row>
    <row r="8216">
      <c r="A8216" s="8">
        <v>6157572.0</v>
      </c>
      <c r="B8216" s="8" t="s">
        <v>10258</v>
      </c>
    </row>
    <row r="8217">
      <c r="A8217" s="8">
        <v>6200231.0</v>
      </c>
      <c r="B8217" s="8" t="s">
        <v>10259</v>
      </c>
    </row>
    <row r="8218">
      <c r="A8218" s="8">
        <v>6281796.0</v>
      </c>
      <c r="B8218" s="8" t="s">
        <v>10260</v>
      </c>
    </row>
    <row r="8219">
      <c r="A8219" s="8">
        <v>6199208.0</v>
      </c>
      <c r="B8219" s="8" t="s">
        <v>10261</v>
      </c>
    </row>
    <row r="8220">
      <c r="A8220" s="8">
        <v>6266061.0</v>
      </c>
      <c r="B8220" s="8" t="s">
        <v>10262</v>
      </c>
    </row>
    <row r="8221">
      <c r="A8221" s="8">
        <v>6199909.0</v>
      </c>
      <c r="B8221" s="8" t="s">
        <v>10263</v>
      </c>
    </row>
    <row r="8222">
      <c r="A8222" s="8">
        <v>9043497.0</v>
      </c>
      <c r="B8222" s="8" t="s">
        <v>10264</v>
      </c>
    </row>
    <row r="8223">
      <c r="A8223" s="8">
        <v>6277217.0</v>
      </c>
      <c r="B8223" s="8" t="s">
        <v>10265</v>
      </c>
    </row>
    <row r="8224">
      <c r="A8224" s="8">
        <v>6005802.0</v>
      </c>
      <c r="B8224" s="8" t="s">
        <v>10266</v>
      </c>
    </row>
    <row r="8225">
      <c r="A8225" s="8">
        <v>6278868.0</v>
      </c>
      <c r="B8225" s="8" t="s">
        <v>10267</v>
      </c>
    </row>
    <row r="8226">
      <c r="A8226" s="8">
        <v>6173802.0</v>
      </c>
      <c r="B8226" s="8" t="s">
        <v>10268</v>
      </c>
    </row>
    <row r="8227">
      <c r="A8227" s="8">
        <v>6269192.0</v>
      </c>
      <c r="B8227" s="8" t="s">
        <v>10269</v>
      </c>
    </row>
    <row r="8228">
      <c r="A8228" s="8">
        <v>6220193.0</v>
      </c>
      <c r="B8228" s="8" t="s">
        <v>10270</v>
      </c>
    </row>
    <row r="8229">
      <c r="A8229" s="8">
        <v>6260667.0</v>
      </c>
      <c r="B8229" s="8" t="s">
        <v>10271</v>
      </c>
    </row>
    <row r="8230">
      <c r="A8230" s="8">
        <v>6265359.0</v>
      </c>
      <c r="B8230" s="8" t="s">
        <v>10272</v>
      </c>
    </row>
    <row r="8231">
      <c r="A8231" s="8">
        <v>9015388.0</v>
      </c>
      <c r="B8231" s="8" t="s">
        <v>10273</v>
      </c>
    </row>
    <row r="8232">
      <c r="A8232" s="8">
        <v>6176020.0</v>
      </c>
      <c r="B8232" s="8" t="s">
        <v>10274</v>
      </c>
    </row>
    <row r="8233">
      <c r="A8233" s="8">
        <v>6283331.0</v>
      </c>
      <c r="B8233" s="8" t="s">
        <v>10275</v>
      </c>
    </row>
    <row r="8234">
      <c r="A8234" s="8">
        <v>9292748.0</v>
      </c>
      <c r="B8234" s="8" t="s">
        <v>10276</v>
      </c>
    </row>
    <row r="8235">
      <c r="A8235" s="8">
        <v>6111041.0</v>
      </c>
      <c r="B8235" s="8" t="s">
        <v>10277</v>
      </c>
    </row>
    <row r="8236">
      <c r="A8236" s="8">
        <v>6465871.0</v>
      </c>
      <c r="B8236" s="8" t="s">
        <v>10278</v>
      </c>
    </row>
    <row r="8237">
      <c r="A8237" s="8">
        <v>6554261.0</v>
      </c>
      <c r="B8237" s="8" t="s">
        <v>10279</v>
      </c>
    </row>
    <row r="8238">
      <c r="A8238" s="8">
        <v>9304428.0</v>
      </c>
      <c r="B8238" s="8" t="s">
        <v>10280</v>
      </c>
    </row>
    <row r="8239">
      <c r="A8239" s="8">
        <v>6265197.0</v>
      </c>
      <c r="B8239" s="8" t="s">
        <v>10281</v>
      </c>
    </row>
    <row r="8240">
      <c r="A8240" s="8">
        <v>6277195.0</v>
      </c>
      <c r="B8240" s="8" t="s">
        <v>10282</v>
      </c>
    </row>
    <row r="8241">
      <c r="A8241" s="8">
        <v>9292802.0</v>
      </c>
      <c r="B8241" s="8" t="s">
        <v>10283</v>
      </c>
    </row>
    <row r="8242">
      <c r="A8242" s="8">
        <v>9309438.0</v>
      </c>
      <c r="B8242" s="8" t="s">
        <v>10284</v>
      </c>
    </row>
    <row r="8243">
      <c r="A8243" s="8">
        <v>6283390.0</v>
      </c>
      <c r="B8243" s="8" t="s">
        <v>10285</v>
      </c>
    </row>
    <row r="8244">
      <c r="A8244" s="8">
        <v>9306374.0</v>
      </c>
      <c r="B8244" s="8" t="s">
        <v>10286</v>
      </c>
    </row>
    <row r="8245">
      <c r="A8245" s="8">
        <v>6185100.0</v>
      </c>
      <c r="B8245" s="8" t="s">
        <v>10287</v>
      </c>
    </row>
    <row r="8246">
      <c r="A8246" s="8">
        <v>6189750.0</v>
      </c>
      <c r="B8246" s="8" t="s">
        <v>10288</v>
      </c>
    </row>
    <row r="8247">
      <c r="A8247" s="8">
        <v>6066518.0</v>
      </c>
      <c r="B8247" s="8" t="s">
        <v>10289</v>
      </c>
    </row>
    <row r="8248">
      <c r="A8248" s="8">
        <v>6227066.0</v>
      </c>
      <c r="B8248" s="8" t="s">
        <v>10290</v>
      </c>
    </row>
    <row r="8249">
      <c r="A8249" s="8">
        <v>6266258.0</v>
      </c>
      <c r="B8249" s="8" t="s">
        <v>10291</v>
      </c>
    </row>
    <row r="8250">
      <c r="A8250" s="8">
        <v>9305092.0</v>
      </c>
      <c r="B8250" s="8" t="s">
        <v>10292</v>
      </c>
    </row>
    <row r="8251">
      <c r="A8251" s="8">
        <v>9304371.0</v>
      </c>
      <c r="B8251" s="8" t="s">
        <v>10293</v>
      </c>
    </row>
    <row r="8252">
      <c r="A8252" s="8">
        <v>6275664.0</v>
      </c>
      <c r="B8252" s="8" t="s">
        <v>10294</v>
      </c>
    </row>
    <row r="8253">
      <c r="A8253" s="8">
        <v>9301895.0</v>
      </c>
      <c r="B8253" s="8" t="s">
        <v>10295</v>
      </c>
    </row>
    <row r="8254">
      <c r="A8254" s="8">
        <v>9295381.0</v>
      </c>
      <c r="B8254" s="8" t="s">
        <v>10296</v>
      </c>
    </row>
    <row r="8255">
      <c r="A8255" s="8">
        <v>6263348.0</v>
      </c>
      <c r="B8255" s="8" t="s">
        <v>10297</v>
      </c>
    </row>
    <row r="8256">
      <c r="A8256" s="8">
        <v>6261876.0</v>
      </c>
      <c r="B8256" s="8" t="s">
        <v>10298</v>
      </c>
    </row>
    <row r="8257">
      <c r="A8257" s="8">
        <v>6202047.0</v>
      </c>
      <c r="B8257" s="8" t="s">
        <v>10299</v>
      </c>
    </row>
    <row r="8258">
      <c r="A8258" s="8">
        <v>9061142.0</v>
      </c>
      <c r="B8258" s="8" t="s">
        <v>10300</v>
      </c>
    </row>
    <row r="8259">
      <c r="A8259" s="8">
        <v>6003826.0</v>
      </c>
      <c r="B8259" s="8" t="s">
        <v>10301</v>
      </c>
    </row>
    <row r="8260">
      <c r="A8260" s="8">
        <v>6267289.0</v>
      </c>
      <c r="B8260" s="8" t="s">
        <v>10302</v>
      </c>
    </row>
    <row r="8261">
      <c r="A8261" s="8">
        <v>6226205.0</v>
      </c>
      <c r="B8261" s="8" t="s">
        <v>10303</v>
      </c>
    </row>
    <row r="8262">
      <c r="A8262" s="8">
        <v>6554393.0</v>
      </c>
      <c r="B8262" s="8" t="s">
        <v>10304</v>
      </c>
    </row>
    <row r="8263">
      <c r="A8263" s="8">
        <v>6255876.0</v>
      </c>
      <c r="B8263" s="8" t="s">
        <v>10305</v>
      </c>
    </row>
    <row r="8264">
      <c r="A8264" s="8">
        <v>6276512.0</v>
      </c>
      <c r="B8264" s="8" t="s">
        <v>10306</v>
      </c>
    </row>
    <row r="8265">
      <c r="A8265" s="8">
        <v>9175083.0</v>
      </c>
      <c r="B8265" s="8" t="s">
        <v>10307</v>
      </c>
    </row>
    <row r="8266">
      <c r="A8266" s="8">
        <v>9304592.0</v>
      </c>
      <c r="B8266" s="8" t="s">
        <v>10308</v>
      </c>
    </row>
    <row r="8267">
      <c r="A8267" s="8">
        <v>9292721.0</v>
      </c>
      <c r="B8267" s="8" t="s">
        <v>10309</v>
      </c>
    </row>
    <row r="8268">
      <c r="A8268" s="8">
        <v>6275206.0</v>
      </c>
      <c r="B8268" s="8" t="s">
        <v>10310</v>
      </c>
    </row>
    <row r="8269">
      <c r="A8269" s="8">
        <v>9292411.0</v>
      </c>
      <c r="B8269" s="8" t="s">
        <v>10311</v>
      </c>
    </row>
    <row r="8270">
      <c r="A8270" s="8">
        <v>6279678.0</v>
      </c>
      <c r="B8270" s="8" t="s">
        <v>10312</v>
      </c>
    </row>
    <row r="8271">
      <c r="A8271" s="8">
        <v>6270417.0</v>
      </c>
      <c r="B8271" s="8" t="s">
        <v>10313</v>
      </c>
    </row>
    <row r="8272">
      <c r="A8272" s="8">
        <v>6275044.0</v>
      </c>
      <c r="B8272" s="8" t="s">
        <v>10314</v>
      </c>
    </row>
    <row r="8273">
      <c r="A8273" s="8">
        <v>9308938.0</v>
      </c>
      <c r="B8273" s="8" t="s">
        <v>10315</v>
      </c>
    </row>
    <row r="8274">
      <c r="A8274" s="8">
        <v>6270077.0</v>
      </c>
      <c r="B8274" s="8" t="s">
        <v>10316</v>
      </c>
    </row>
    <row r="8275">
      <c r="A8275" s="8">
        <v>9298118.0</v>
      </c>
      <c r="B8275" s="8" t="s">
        <v>10317</v>
      </c>
    </row>
    <row r="8276">
      <c r="A8276" s="8">
        <v>6414915.0</v>
      </c>
      <c r="B8276" s="8" t="s">
        <v>10318</v>
      </c>
    </row>
    <row r="8277">
      <c r="A8277" s="8">
        <v>6274161.0</v>
      </c>
      <c r="B8277" s="8" t="s">
        <v>10319</v>
      </c>
    </row>
    <row r="8278">
      <c r="A8278" s="8">
        <v>6274200.0</v>
      </c>
      <c r="B8278" s="8" t="s">
        <v>10320</v>
      </c>
    </row>
    <row r="8279">
      <c r="A8279" s="8">
        <v>6276776.0</v>
      </c>
      <c r="B8279" s="8" t="s">
        <v>10321</v>
      </c>
    </row>
    <row r="8280">
      <c r="A8280" s="8">
        <v>6182925.0</v>
      </c>
      <c r="B8280" s="8" t="s">
        <v>10322</v>
      </c>
    </row>
    <row r="8281">
      <c r="A8281" s="8">
        <v>6044565.0</v>
      </c>
      <c r="B8281" s="8" t="s">
        <v>10323</v>
      </c>
    </row>
    <row r="8282">
      <c r="A8282" s="8">
        <v>6208096.0</v>
      </c>
      <c r="B8282" s="8" t="s">
        <v>10324</v>
      </c>
    </row>
    <row r="8283">
      <c r="A8283" s="8">
        <v>6185631.0</v>
      </c>
      <c r="B8283" s="8" t="s">
        <v>10325</v>
      </c>
    </row>
    <row r="8284">
      <c r="A8284" s="8">
        <v>6179444.0</v>
      </c>
      <c r="B8284" s="8" t="s">
        <v>10326</v>
      </c>
    </row>
    <row r="8285">
      <c r="A8285" s="8">
        <v>9306447.0</v>
      </c>
      <c r="B8285" s="8" t="s">
        <v>10327</v>
      </c>
    </row>
    <row r="8286">
      <c r="A8286" s="8">
        <v>9309560.0</v>
      </c>
      <c r="B8286" s="8" t="s">
        <v>10328</v>
      </c>
    </row>
    <row r="8287">
      <c r="A8287" s="8">
        <v>6918042.0</v>
      </c>
      <c r="B8287" s="8" t="s">
        <v>10329</v>
      </c>
    </row>
    <row r="8288">
      <c r="A8288" s="8">
        <v>6900178.0</v>
      </c>
      <c r="B8288" s="8" t="s">
        <v>10330</v>
      </c>
    </row>
    <row r="8289">
      <c r="A8289" s="8">
        <v>6247296.0</v>
      </c>
      <c r="B8289" s="8" t="s">
        <v>10331</v>
      </c>
    </row>
    <row r="8290">
      <c r="A8290" s="8">
        <v>6203167.0</v>
      </c>
      <c r="B8290" s="8" t="s">
        <v>10332</v>
      </c>
    </row>
    <row r="8291">
      <c r="A8291" s="8">
        <v>6679021.0</v>
      </c>
      <c r="B8291" s="8" t="s">
        <v>10333</v>
      </c>
    </row>
    <row r="8292">
      <c r="A8292" s="8">
        <v>6276890.0</v>
      </c>
      <c r="B8292" s="8" t="s">
        <v>10334</v>
      </c>
    </row>
    <row r="8293">
      <c r="A8293" s="8">
        <v>6264701.0</v>
      </c>
      <c r="B8293" s="8" t="s">
        <v>10335</v>
      </c>
    </row>
    <row r="8294">
      <c r="A8294" s="8">
        <v>6277055.0</v>
      </c>
      <c r="B8294" s="8" t="s">
        <v>10336</v>
      </c>
    </row>
    <row r="8295">
      <c r="A8295" s="8">
        <v>6407226.0</v>
      </c>
      <c r="B8295" s="8" t="s">
        <v>10337</v>
      </c>
    </row>
    <row r="8296">
      <c r="A8296" s="8">
        <v>6280251.0</v>
      </c>
      <c r="B8296" s="8" t="s">
        <v>10338</v>
      </c>
    </row>
    <row r="8297">
      <c r="A8297" s="8">
        <v>6277250.0</v>
      </c>
      <c r="B8297" s="8" t="s">
        <v>10339</v>
      </c>
    </row>
    <row r="8298">
      <c r="A8298" s="8">
        <v>6282091.0</v>
      </c>
      <c r="B8298" s="8" t="s">
        <v>10340</v>
      </c>
    </row>
    <row r="8299">
      <c r="A8299" s="8">
        <v>9296794.0</v>
      </c>
      <c r="B8299" s="8" t="s">
        <v>10341</v>
      </c>
    </row>
    <row r="8300">
      <c r="A8300" s="8">
        <v>6261604.0</v>
      </c>
      <c r="B8300" s="8" t="s">
        <v>10342</v>
      </c>
    </row>
    <row r="8301">
      <c r="A8301" s="8">
        <v>6206140.0</v>
      </c>
      <c r="B8301" s="8" t="s">
        <v>10343</v>
      </c>
    </row>
    <row r="8302">
      <c r="A8302" s="8">
        <v>6276873.0</v>
      </c>
      <c r="B8302" s="8" t="s">
        <v>10344</v>
      </c>
    </row>
    <row r="8303">
      <c r="A8303" s="8">
        <v>6276806.0</v>
      </c>
      <c r="B8303" s="8" t="s">
        <v>10345</v>
      </c>
    </row>
    <row r="8304">
      <c r="A8304" s="8">
        <v>6268021.0</v>
      </c>
      <c r="B8304" s="8" t="s">
        <v>10346</v>
      </c>
    </row>
    <row r="8305">
      <c r="A8305" s="8">
        <v>6278388.0</v>
      </c>
      <c r="B8305" s="8" t="s">
        <v>10347</v>
      </c>
    </row>
    <row r="8306">
      <c r="A8306" s="8">
        <v>6277004.0</v>
      </c>
      <c r="B8306" s="8" t="s">
        <v>10348</v>
      </c>
    </row>
    <row r="8307">
      <c r="A8307" s="8">
        <v>6192378.0</v>
      </c>
      <c r="B8307" s="8" t="s">
        <v>10349</v>
      </c>
    </row>
    <row r="8308">
      <c r="A8308" s="8">
        <v>9296328.0</v>
      </c>
      <c r="B8308" s="8" t="s">
        <v>10350</v>
      </c>
    </row>
    <row r="8309">
      <c r="A8309" s="8">
        <v>6198261.0</v>
      </c>
      <c r="B8309" s="8" t="s">
        <v>10351</v>
      </c>
    </row>
    <row r="8310">
      <c r="A8310" s="8">
        <v>6280790.0</v>
      </c>
      <c r="B8310" s="8" t="s">
        <v>10352</v>
      </c>
    </row>
    <row r="8311">
      <c r="A8311" s="8">
        <v>6208797.0</v>
      </c>
      <c r="B8311" s="8" t="s">
        <v>10353</v>
      </c>
    </row>
    <row r="8312">
      <c r="A8312" s="8">
        <v>6266142.0</v>
      </c>
      <c r="B8312" s="8" t="s">
        <v>10354</v>
      </c>
    </row>
    <row r="8313">
      <c r="A8313" s="8">
        <v>6219292.0</v>
      </c>
      <c r="B8313" s="8" t="s">
        <v>10355</v>
      </c>
    </row>
    <row r="8314">
      <c r="A8314" s="8">
        <v>6280137.0</v>
      </c>
      <c r="B8314" s="8" t="s">
        <v>10356</v>
      </c>
    </row>
    <row r="8315">
      <c r="A8315" s="8">
        <v>9308679.0</v>
      </c>
      <c r="B8315" s="8" t="s">
        <v>10357</v>
      </c>
    </row>
    <row r="8316">
      <c r="A8316" s="8">
        <v>9301488.0</v>
      </c>
      <c r="B8316" s="8" t="s">
        <v>10358</v>
      </c>
    </row>
    <row r="8317">
      <c r="A8317" s="8">
        <v>6214118.0</v>
      </c>
      <c r="B8317" s="8" t="s">
        <v>10359</v>
      </c>
    </row>
    <row r="8318">
      <c r="A8318" s="8">
        <v>6262287.0</v>
      </c>
      <c r="B8318" s="8" t="s">
        <v>10360</v>
      </c>
    </row>
    <row r="8319">
      <c r="A8319" s="8">
        <v>6277047.0</v>
      </c>
      <c r="B8319" s="8" t="s">
        <v>10361</v>
      </c>
    </row>
    <row r="8320">
      <c r="A8320" s="8">
        <v>6277489.0</v>
      </c>
      <c r="B8320" s="8" t="s">
        <v>10362</v>
      </c>
    </row>
    <row r="8321">
      <c r="A8321" s="8">
        <v>6238980.0</v>
      </c>
      <c r="B8321" s="8" t="s">
        <v>10363</v>
      </c>
    </row>
    <row r="8322">
      <c r="A8322" s="8">
        <v>9308911.0</v>
      </c>
      <c r="B8322" s="8" t="s">
        <v>10364</v>
      </c>
    </row>
    <row r="8323">
      <c r="A8323" s="8">
        <v>9294091.0</v>
      </c>
      <c r="B8323" s="8" t="s">
        <v>10365</v>
      </c>
    </row>
    <row r="8324">
      <c r="A8324" s="8">
        <v>9292659.0</v>
      </c>
      <c r="B8324" s="8" t="s">
        <v>10366</v>
      </c>
    </row>
    <row r="8325">
      <c r="A8325" s="8">
        <v>9298720.0</v>
      </c>
      <c r="B8325" s="8" t="s">
        <v>10367</v>
      </c>
    </row>
    <row r="8326">
      <c r="A8326" s="8">
        <v>9088873.0</v>
      </c>
      <c r="B8326" s="8" t="s">
        <v>5159</v>
      </c>
    </row>
    <row r="8327">
      <c r="A8327" s="8">
        <v>6238513.0</v>
      </c>
      <c r="B8327" s="8" t="s">
        <v>10368</v>
      </c>
    </row>
    <row r="8328">
      <c r="A8328" s="8">
        <v>6278027.0</v>
      </c>
      <c r="B8328" s="8" t="s">
        <v>10369</v>
      </c>
    </row>
    <row r="8329">
      <c r="A8329" s="8">
        <v>6867596.0</v>
      </c>
      <c r="B8329" s="8" t="s">
        <v>10370</v>
      </c>
    </row>
    <row r="8330">
      <c r="A8330" s="8">
        <v>6277985.0</v>
      </c>
      <c r="B8330" s="8" t="s">
        <v>10371</v>
      </c>
    </row>
    <row r="8331">
      <c r="A8331" s="8">
        <v>9301496.0</v>
      </c>
      <c r="B8331" s="8" t="s">
        <v>10372</v>
      </c>
    </row>
    <row r="8332">
      <c r="A8332" s="8">
        <v>9292667.0</v>
      </c>
      <c r="B8332" s="8" t="s">
        <v>10373</v>
      </c>
    </row>
    <row r="8333">
      <c r="A8333" s="8">
        <v>6275800.0</v>
      </c>
      <c r="B8333" s="8" t="s">
        <v>10374</v>
      </c>
    </row>
    <row r="8334">
      <c r="A8334" s="8">
        <v>9044281.0</v>
      </c>
      <c r="B8334" s="8" t="s">
        <v>10375</v>
      </c>
    </row>
    <row r="8335">
      <c r="A8335" s="8">
        <v>6264395.0</v>
      </c>
      <c r="B8335" s="8" t="s">
        <v>10376</v>
      </c>
    </row>
    <row r="8336">
      <c r="A8336" s="8">
        <v>6282563.0</v>
      </c>
      <c r="B8336" s="8" t="s">
        <v>10377</v>
      </c>
    </row>
    <row r="8337">
      <c r="A8337" s="8">
        <v>6256171.0</v>
      </c>
      <c r="B8337" s="8" t="s">
        <v>10378</v>
      </c>
    </row>
    <row r="8338">
      <c r="A8338" s="8">
        <v>6267271.0</v>
      </c>
      <c r="B8338" s="8" t="s">
        <v>10379</v>
      </c>
    </row>
    <row r="8339">
      <c r="A8339" s="8">
        <v>6275401.0</v>
      </c>
      <c r="B8339" s="8" t="s">
        <v>10380</v>
      </c>
    </row>
    <row r="8340">
      <c r="A8340" s="8">
        <v>6187854.0</v>
      </c>
      <c r="B8340" s="8" t="s">
        <v>10381</v>
      </c>
    </row>
    <row r="8341">
      <c r="A8341" s="8">
        <v>9294040.0</v>
      </c>
      <c r="B8341" s="8" t="s">
        <v>10382</v>
      </c>
    </row>
    <row r="8342">
      <c r="A8342" s="8">
        <v>9299092.0</v>
      </c>
      <c r="B8342" s="8" t="s">
        <v>10383</v>
      </c>
    </row>
    <row r="8343">
      <c r="A8343" s="8">
        <v>9301917.0</v>
      </c>
      <c r="B8343" s="8" t="s">
        <v>10384</v>
      </c>
    </row>
    <row r="8344">
      <c r="A8344" s="8">
        <v>9296531.0</v>
      </c>
      <c r="B8344" s="8" t="s">
        <v>10385</v>
      </c>
    </row>
    <row r="8345">
      <c r="A8345" s="8">
        <v>9300279.0</v>
      </c>
      <c r="B8345" s="8" t="s">
        <v>10386</v>
      </c>
    </row>
    <row r="8346">
      <c r="A8346" s="8">
        <v>9300431.0</v>
      </c>
      <c r="B8346" s="8" t="s">
        <v>10387</v>
      </c>
    </row>
    <row r="8347">
      <c r="A8347" s="8">
        <v>6170617.0</v>
      </c>
      <c r="B8347" s="8" t="s">
        <v>10388</v>
      </c>
    </row>
    <row r="8348">
      <c r="A8348" s="8">
        <v>9434194.0</v>
      </c>
      <c r="B8348" s="8" t="s">
        <v>10389</v>
      </c>
    </row>
    <row r="8349">
      <c r="A8349" s="8">
        <v>6282890.0</v>
      </c>
      <c r="B8349" s="8" t="s">
        <v>10390</v>
      </c>
    </row>
    <row r="8350">
      <c r="A8350" s="8">
        <v>9300368.0</v>
      </c>
      <c r="B8350" s="8" t="s">
        <v>10391</v>
      </c>
    </row>
    <row r="8351">
      <c r="A8351" s="8">
        <v>6279350.0</v>
      </c>
      <c r="B8351" s="8" t="s">
        <v>10392</v>
      </c>
    </row>
    <row r="8352">
      <c r="A8352" s="8">
        <v>6264361.0</v>
      </c>
      <c r="B8352" s="8" t="s">
        <v>10393</v>
      </c>
    </row>
    <row r="8353">
      <c r="A8353" s="8">
        <v>6225853.0</v>
      </c>
      <c r="B8353" s="8" t="s">
        <v>10394</v>
      </c>
    </row>
    <row r="8354">
      <c r="A8354" s="8">
        <v>6277934.0</v>
      </c>
      <c r="B8354" s="8" t="s">
        <v>10395</v>
      </c>
    </row>
    <row r="8355">
      <c r="A8355" s="8">
        <v>6040390.0</v>
      </c>
      <c r="B8355" s="8" t="s">
        <v>10396</v>
      </c>
    </row>
    <row r="8356">
      <c r="A8356" s="8">
        <v>6277063.0</v>
      </c>
      <c r="B8356" s="8" t="s">
        <v>10397</v>
      </c>
    </row>
    <row r="8357">
      <c r="A8357" s="8">
        <v>6275982.0</v>
      </c>
      <c r="B8357" s="8" t="s">
        <v>10398</v>
      </c>
    </row>
    <row r="8358">
      <c r="A8358" s="8">
        <v>6139647.0</v>
      </c>
      <c r="B8358" s="8" t="s">
        <v>10399</v>
      </c>
    </row>
    <row r="8359">
      <c r="A8359" s="8">
        <v>6211879.0</v>
      </c>
      <c r="B8359" s="8" t="s">
        <v>10400</v>
      </c>
    </row>
    <row r="8360">
      <c r="A8360" s="8">
        <v>6283004.0</v>
      </c>
      <c r="B8360" s="8" t="s">
        <v>10401</v>
      </c>
    </row>
    <row r="8361">
      <c r="A8361" s="8">
        <v>6467768.0</v>
      </c>
      <c r="B8361" s="8" t="s">
        <v>10402</v>
      </c>
    </row>
    <row r="8362">
      <c r="A8362" s="8">
        <v>9298096.0</v>
      </c>
      <c r="B8362" s="8" t="s">
        <v>10403</v>
      </c>
    </row>
    <row r="8363">
      <c r="A8363" s="8">
        <v>9297341.0</v>
      </c>
      <c r="B8363" s="8" t="s">
        <v>10404</v>
      </c>
    </row>
    <row r="8364">
      <c r="A8364" s="8">
        <v>9293973.0</v>
      </c>
      <c r="B8364" s="8" t="s">
        <v>10405</v>
      </c>
    </row>
    <row r="8365">
      <c r="A8365" s="8">
        <v>6282946.0</v>
      </c>
      <c r="B8365" s="8" t="s">
        <v>10406</v>
      </c>
    </row>
    <row r="8366">
      <c r="A8366" s="8">
        <v>6399622.0</v>
      </c>
      <c r="B8366" s="8" t="s">
        <v>10407</v>
      </c>
    </row>
    <row r="8367">
      <c r="A8367" s="8">
        <v>9113045.0</v>
      </c>
      <c r="B8367" s="8" t="s">
        <v>10408</v>
      </c>
    </row>
    <row r="8368">
      <c r="A8368" s="8">
        <v>6281290.0</v>
      </c>
      <c r="B8368" s="8" t="s">
        <v>10409</v>
      </c>
    </row>
    <row r="8369">
      <c r="A8369" s="8">
        <v>9295330.0</v>
      </c>
      <c r="B8369" s="8" t="s">
        <v>10410</v>
      </c>
    </row>
    <row r="8370">
      <c r="A8370" s="8">
        <v>965235.0</v>
      </c>
      <c r="B8370" s="8" t="s">
        <v>10411</v>
      </c>
    </row>
    <row r="8371">
      <c r="A8371" s="8">
        <v>6185070.0</v>
      </c>
      <c r="B8371" s="8" t="s">
        <v>10412</v>
      </c>
    </row>
    <row r="8372">
      <c r="A8372" s="8">
        <v>6249710.0</v>
      </c>
      <c r="B8372" s="8" t="s">
        <v>10413</v>
      </c>
    </row>
    <row r="8373">
      <c r="A8373" s="8">
        <v>9299815.0</v>
      </c>
      <c r="B8373" s="8" t="s">
        <v>10414</v>
      </c>
    </row>
    <row r="8374">
      <c r="A8374" s="8">
        <v>6225721.0</v>
      </c>
      <c r="B8374" s="8" t="s">
        <v>10415</v>
      </c>
    </row>
    <row r="8375">
      <c r="A8375" s="8">
        <v>6201423.0</v>
      </c>
      <c r="B8375" s="8" t="s">
        <v>10416</v>
      </c>
    </row>
    <row r="8376">
      <c r="A8376" s="8">
        <v>6245323.0</v>
      </c>
      <c r="B8376" s="8" t="s">
        <v>10417</v>
      </c>
    </row>
    <row r="8377">
      <c r="A8377" s="8">
        <v>6281800.0</v>
      </c>
      <c r="B8377" s="8" t="s">
        <v>10418</v>
      </c>
    </row>
    <row r="8378">
      <c r="A8378" s="8">
        <v>9296409.0</v>
      </c>
      <c r="B8378" s="8" t="s">
        <v>10419</v>
      </c>
    </row>
    <row r="8379">
      <c r="A8379" s="8">
        <v>6272240.0</v>
      </c>
      <c r="B8379" s="8" t="s">
        <v>10420</v>
      </c>
    </row>
    <row r="8380">
      <c r="A8380" s="8">
        <v>6097022.0</v>
      </c>
      <c r="B8380" s="8" t="s">
        <v>10421</v>
      </c>
    </row>
    <row r="8381">
      <c r="A8381" s="8">
        <v>6799965.0</v>
      </c>
      <c r="B8381" s="8" t="s">
        <v>10422</v>
      </c>
    </row>
    <row r="8382">
      <c r="A8382" s="8">
        <v>6251161.0</v>
      </c>
      <c r="B8382" s="8" t="s">
        <v>10423</v>
      </c>
    </row>
    <row r="8383">
      <c r="A8383" s="8">
        <v>6220037.0</v>
      </c>
      <c r="B8383" s="8" t="s">
        <v>10424</v>
      </c>
    </row>
    <row r="8384">
      <c r="A8384" s="8">
        <v>6797954.0</v>
      </c>
      <c r="B8384" s="8" t="s">
        <v>10425</v>
      </c>
    </row>
    <row r="8385">
      <c r="A8385" s="8">
        <v>9064931.0</v>
      </c>
      <c r="B8385" s="8" t="s">
        <v>10426</v>
      </c>
    </row>
    <row r="8386">
      <c r="A8386" s="8">
        <v>9304614.0</v>
      </c>
      <c r="B8386" s="8" t="s">
        <v>10427</v>
      </c>
    </row>
    <row r="8387">
      <c r="A8387" s="8">
        <v>6263283.0</v>
      </c>
      <c r="B8387" s="8" t="s">
        <v>10428</v>
      </c>
    </row>
    <row r="8388">
      <c r="A8388" s="8">
        <v>6265502.0</v>
      </c>
      <c r="B8388" s="8" t="s">
        <v>10429</v>
      </c>
    </row>
    <row r="8389">
      <c r="A8389" s="8">
        <v>6261566.0</v>
      </c>
      <c r="B8389" s="8" t="s">
        <v>10430</v>
      </c>
    </row>
    <row r="8390">
      <c r="A8390" s="8">
        <v>9296891.0</v>
      </c>
      <c r="B8390" s="8" t="s">
        <v>10431</v>
      </c>
    </row>
    <row r="8391">
      <c r="A8391" s="8">
        <v>6281877.0</v>
      </c>
      <c r="B8391" s="8" t="s">
        <v>10432</v>
      </c>
    </row>
    <row r="8392">
      <c r="A8392" s="8">
        <v>6185592.0</v>
      </c>
      <c r="B8392" s="8" t="s">
        <v>10433</v>
      </c>
    </row>
    <row r="8393">
      <c r="A8393" s="8">
        <v>6273807.0</v>
      </c>
      <c r="B8393" s="8" t="s">
        <v>10434</v>
      </c>
    </row>
    <row r="8394">
      <c r="A8394" s="8">
        <v>6137784.0</v>
      </c>
      <c r="B8394" s="8" t="s">
        <v>10435</v>
      </c>
    </row>
    <row r="8395">
      <c r="A8395" s="8">
        <v>6203272.0</v>
      </c>
      <c r="B8395" s="8" t="s">
        <v>10436</v>
      </c>
    </row>
    <row r="8396">
      <c r="A8396" s="8">
        <v>6279538.0</v>
      </c>
      <c r="B8396" s="8" t="s">
        <v>10437</v>
      </c>
    </row>
    <row r="8397">
      <c r="A8397" s="8">
        <v>9300449.0</v>
      </c>
      <c r="B8397" s="8" t="s">
        <v>10438</v>
      </c>
    </row>
    <row r="8398">
      <c r="A8398" s="8">
        <v>6120393.0</v>
      </c>
      <c r="B8398" s="8" t="s">
        <v>10439</v>
      </c>
    </row>
    <row r="8399">
      <c r="A8399" s="8">
        <v>6203744.0</v>
      </c>
      <c r="B8399" s="8" t="s">
        <v>10440</v>
      </c>
    </row>
    <row r="8400">
      <c r="A8400" s="8">
        <v>6283136.0</v>
      </c>
      <c r="B8400" s="8" t="s">
        <v>10441</v>
      </c>
    </row>
    <row r="8401">
      <c r="A8401" s="8">
        <v>6273815.0</v>
      </c>
      <c r="B8401" s="8" t="s">
        <v>10442</v>
      </c>
    </row>
    <row r="8402">
      <c r="A8402" s="8">
        <v>9296611.0</v>
      </c>
      <c r="B8402" s="8" t="s">
        <v>10443</v>
      </c>
    </row>
    <row r="8403">
      <c r="A8403" s="8">
        <v>6215955.0</v>
      </c>
      <c r="B8403" s="8" t="s">
        <v>10444</v>
      </c>
    </row>
    <row r="8404">
      <c r="A8404" s="8">
        <v>9235841.0</v>
      </c>
      <c r="B8404" s="8" t="s">
        <v>10445</v>
      </c>
    </row>
    <row r="8405">
      <c r="A8405" s="8">
        <v>9304959.0</v>
      </c>
      <c r="B8405" s="8" t="s">
        <v>10446</v>
      </c>
    </row>
    <row r="8406">
      <c r="A8406" s="8">
        <v>6206832.0</v>
      </c>
      <c r="B8406" s="8" t="s">
        <v>10447</v>
      </c>
    </row>
    <row r="8407">
      <c r="A8407" s="8">
        <v>9295909.0</v>
      </c>
      <c r="B8407" s="8" t="s">
        <v>10448</v>
      </c>
    </row>
    <row r="8408">
      <c r="A8408" s="8">
        <v>9299483.0</v>
      </c>
      <c r="B8408" s="8" t="s">
        <v>10449</v>
      </c>
    </row>
    <row r="8409">
      <c r="A8409" s="8">
        <v>9305866.0</v>
      </c>
      <c r="B8409" s="8" t="s">
        <v>10450</v>
      </c>
    </row>
    <row r="8410">
      <c r="A8410" s="8">
        <v>6268943.0</v>
      </c>
      <c r="B8410" s="8" t="s">
        <v>10451</v>
      </c>
    </row>
    <row r="8411">
      <c r="A8411" s="8">
        <v>6275311.0</v>
      </c>
      <c r="B8411" s="8" t="s">
        <v>10452</v>
      </c>
    </row>
    <row r="8412">
      <c r="A8412" s="8">
        <v>6266738.0</v>
      </c>
      <c r="B8412" s="8" t="s">
        <v>10453</v>
      </c>
    </row>
    <row r="8413">
      <c r="A8413" s="8">
        <v>6191061.0</v>
      </c>
      <c r="B8413" s="8" t="s">
        <v>10454</v>
      </c>
    </row>
    <row r="8414">
      <c r="A8414" s="8">
        <v>6273912.0</v>
      </c>
      <c r="B8414" s="8" t="s">
        <v>10455</v>
      </c>
    </row>
    <row r="8415">
      <c r="A8415" s="8">
        <v>6164480.0</v>
      </c>
      <c r="B8415" s="8" t="s">
        <v>10456</v>
      </c>
    </row>
    <row r="8416">
      <c r="A8416" s="8">
        <v>6220819.0</v>
      </c>
      <c r="B8416" s="8" t="s">
        <v>10457</v>
      </c>
    </row>
    <row r="8417">
      <c r="A8417" s="8">
        <v>6277071.0</v>
      </c>
      <c r="B8417" s="8" t="s">
        <v>10458</v>
      </c>
    </row>
    <row r="8418">
      <c r="A8418" s="8">
        <v>6279929.0</v>
      </c>
      <c r="B8418" s="8" t="s">
        <v>10459</v>
      </c>
    </row>
    <row r="8419">
      <c r="A8419" s="8">
        <v>6239455.0</v>
      </c>
      <c r="B8419" s="8" t="s">
        <v>10460</v>
      </c>
    </row>
    <row r="8420">
      <c r="A8420" s="8">
        <v>6274510.0</v>
      </c>
      <c r="B8420" s="8" t="s">
        <v>10461</v>
      </c>
    </row>
    <row r="8421">
      <c r="A8421" s="8">
        <v>6189679.0</v>
      </c>
      <c r="B8421" s="8" t="s">
        <v>10462</v>
      </c>
    </row>
    <row r="8422">
      <c r="A8422" s="8">
        <v>6261302.0</v>
      </c>
      <c r="B8422" s="8" t="s">
        <v>10463</v>
      </c>
    </row>
    <row r="8423">
      <c r="A8423" s="8">
        <v>6218369.0</v>
      </c>
      <c r="B8423" s="8" t="s">
        <v>10464</v>
      </c>
    </row>
    <row r="8424">
      <c r="A8424" s="8">
        <v>6234755.0</v>
      </c>
      <c r="B8424" s="8" t="s">
        <v>10465</v>
      </c>
    </row>
    <row r="8425">
      <c r="A8425" s="8">
        <v>6170285.0</v>
      </c>
      <c r="B8425" s="8" t="s">
        <v>10466</v>
      </c>
    </row>
    <row r="8426">
      <c r="A8426" s="8">
        <v>6279775.0</v>
      </c>
      <c r="B8426" s="8" t="s">
        <v>10467</v>
      </c>
    </row>
    <row r="8427">
      <c r="A8427" s="8">
        <v>6750371.0</v>
      </c>
      <c r="B8427" s="8" t="s">
        <v>10468</v>
      </c>
    </row>
    <row r="8428">
      <c r="A8428" s="8">
        <v>6262376.0</v>
      </c>
      <c r="B8428" s="8" t="s">
        <v>10469</v>
      </c>
    </row>
    <row r="8429">
      <c r="A8429" s="8">
        <v>6183492.0</v>
      </c>
      <c r="B8429" s="8" t="s">
        <v>10470</v>
      </c>
    </row>
    <row r="8430">
      <c r="A8430" s="8">
        <v>6271201.0</v>
      </c>
      <c r="B8430" s="8" t="s">
        <v>10471</v>
      </c>
    </row>
    <row r="8431">
      <c r="A8431" s="8">
        <v>9297791.0</v>
      </c>
      <c r="B8431" s="8" t="s">
        <v>10472</v>
      </c>
    </row>
    <row r="8432">
      <c r="A8432" s="8">
        <v>1691244.0</v>
      </c>
      <c r="B8432" s="8" t="s">
        <v>10473</v>
      </c>
    </row>
    <row r="8433">
      <c r="A8433" s="8">
        <v>9304941.0</v>
      </c>
      <c r="B8433" s="8" t="s">
        <v>10474</v>
      </c>
    </row>
    <row r="8434">
      <c r="A8434" s="8">
        <v>6234658.0</v>
      </c>
      <c r="B8434" s="8" t="s">
        <v>10475</v>
      </c>
    </row>
    <row r="8435">
      <c r="A8435" s="8">
        <v>6281541.0</v>
      </c>
      <c r="B8435" s="8" t="s">
        <v>10476</v>
      </c>
    </row>
    <row r="8436">
      <c r="A8436" s="8">
        <v>6202837.0</v>
      </c>
      <c r="B8436" s="8" t="s">
        <v>10477</v>
      </c>
    </row>
    <row r="8437">
      <c r="A8437" s="8">
        <v>9292101.0</v>
      </c>
      <c r="B8437" s="8" t="s">
        <v>10478</v>
      </c>
    </row>
    <row r="8438">
      <c r="A8438" s="8">
        <v>9304932.0</v>
      </c>
      <c r="B8438" s="8" t="s">
        <v>10479</v>
      </c>
    </row>
    <row r="8439">
      <c r="A8439" s="8">
        <v>6216285.0</v>
      </c>
      <c r="B8439" s="8" t="s">
        <v>10480</v>
      </c>
    </row>
    <row r="8440">
      <c r="A8440" s="8">
        <v>6265561.0</v>
      </c>
      <c r="B8440" s="8" t="s">
        <v>10481</v>
      </c>
    </row>
    <row r="8441">
      <c r="A8441" s="8">
        <v>6163858.0</v>
      </c>
      <c r="B8441" s="8" t="s">
        <v>10482</v>
      </c>
    </row>
    <row r="8442">
      <c r="A8442" s="8">
        <v>9308695.0</v>
      </c>
      <c r="B8442" s="8" t="s">
        <v>10483</v>
      </c>
    </row>
    <row r="8443">
      <c r="A8443" s="8">
        <v>9300741.0</v>
      </c>
      <c r="B8443" s="8" t="s">
        <v>10484</v>
      </c>
    </row>
    <row r="8444">
      <c r="A8444" s="8">
        <v>9306099.0</v>
      </c>
      <c r="B8444" s="8" t="s">
        <v>10485</v>
      </c>
    </row>
    <row r="8445">
      <c r="A8445" s="8">
        <v>6279821.0</v>
      </c>
      <c r="B8445" s="8" t="s">
        <v>10486</v>
      </c>
    </row>
    <row r="8446">
      <c r="A8446" s="8">
        <v>6248985.0</v>
      </c>
      <c r="B8446" s="8" t="s">
        <v>10487</v>
      </c>
    </row>
    <row r="8447">
      <c r="A8447" s="8">
        <v>9295275.0</v>
      </c>
      <c r="B8447" s="8" t="s">
        <v>10488</v>
      </c>
    </row>
    <row r="8448">
      <c r="A8448" s="8">
        <v>6282601.0</v>
      </c>
      <c r="B8448" s="8" t="s">
        <v>10489</v>
      </c>
    </row>
    <row r="8449">
      <c r="A8449" s="8">
        <v>6365302.0</v>
      </c>
      <c r="B8449" s="8" t="s">
        <v>10490</v>
      </c>
    </row>
    <row r="8450">
      <c r="A8450" s="8">
        <v>6712771.0</v>
      </c>
      <c r="B8450" s="8" t="s">
        <v>10491</v>
      </c>
    </row>
    <row r="8451">
      <c r="A8451" s="8">
        <v>6277322.0</v>
      </c>
      <c r="B8451" s="8" t="s">
        <v>10492</v>
      </c>
    </row>
    <row r="8452">
      <c r="A8452" s="8">
        <v>9309594.0</v>
      </c>
      <c r="B8452" s="8" t="s">
        <v>10493</v>
      </c>
    </row>
    <row r="8453">
      <c r="A8453" s="8">
        <v>9294538.0</v>
      </c>
      <c r="B8453" s="8" t="s">
        <v>10494</v>
      </c>
    </row>
    <row r="8454">
      <c r="A8454" s="8">
        <v>9309501.0</v>
      </c>
      <c r="B8454" s="8" t="s">
        <v>10495</v>
      </c>
    </row>
    <row r="8455">
      <c r="A8455" s="8">
        <v>6222811.0</v>
      </c>
      <c r="B8455" s="8" t="s">
        <v>10496</v>
      </c>
    </row>
    <row r="8456">
      <c r="A8456" s="8">
        <v>6262244.0</v>
      </c>
      <c r="B8456" s="8" t="s">
        <v>10497</v>
      </c>
    </row>
    <row r="8457">
      <c r="A8457" s="8">
        <v>6272207.0</v>
      </c>
      <c r="B8457" s="8" t="s">
        <v>10498</v>
      </c>
    </row>
    <row r="8458">
      <c r="A8458" s="8">
        <v>6269150.0</v>
      </c>
      <c r="B8458" s="8" t="s">
        <v>10499</v>
      </c>
    </row>
    <row r="8459">
      <c r="A8459" s="8">
        <v>9296948.0</v>
      </c>
      <c r="B8459" s="8" t="s">
        <v>10500</v>
      </c>
    </row>
    <row r="8460">
      <c r="A8460" s="8">
        <v>6107761.0</v>
      </c>
      <c r="B8460" s="8" t="s">
        <v>10501</v>
      </c>
    </row>
    <row r="8461">
      <c r="A8461" s="8">
        <v>6282024.0</v>
      </c>
      <c r="B8461" s="8" t="s">
        <v>10502</v>
      </c>
    </row>
    <row r="8462">
      <c r="A8462" s="8">
        <v>6278957.0</v>
      </c>
      <c r="B8462" s="8" t="s">
        <v>10503</v>
      </c>
    </row>
    <row r="8463">
      <c r="A8463" s="8">
        <v>6277888.0</v>
      </c>
      <c r="B8463" s="8" t="s">
        <v>10504</v>
      </c>
    </row>
    <row r="8464">
      <c r="A8464" s="8">
        <v>6247644.0</v>
      </c>
      <c r="B8464" s="8" t="s">
        <v>10505</v>
      </c>
    </row>
    <row r="8465">
      <c r="A8465" s="8">
        <v>6278558.0</v>
      </c>
      <c r="B8465" s="8" t="s">
        <v>10506</v>
      </c>
    </row>
    <row r="8466">
      <c r="A8466" s="8">
        <v>9292128.0</v>
      </c>
      <c r="B8466" s="8" t="s">
        <v>10507</v>
      </c>
    </row>
    <row r="8467">
      <c r="A8467" s="8">
        <v>9302492.0</v>
      </c>
      <c r="B8467" s="8" t="s">
        <v>10508</v>
      </c>
    </row>
    <row r="8468">
      <c r="A8468" s="8">
        <v>6271022.0</v>
      </c>
      <c r="B8468" s="8" t="s">
        <v>10509</v>
      </c>
    </row>
    <row r="8469">
      <c r="A8469" s="8">
        <v>6271642.0</v>
      </c>
      <c r="B8469" s="8" t="s">
        <v>10510</v>
      </c>
    </row>
    <row r="8470">
      <c r="A8470" s="8">
        <v>6418732.0</v>
      </c>
      <c r="B8470" s="8" t="s">
        <v>10511</v>
      </c>
    </row>
    <row r="8471">
      <c r="A8471" s="8">
        <v>6215467.0</v>
      </c>
      <c r="B8471" s="8" t="s">
        <v>10512</v>
      </c>
    </row>
    <row r="8472">
      <c r="A8472" s="8">
        <v>6262350.0</v>
      </c>
      <c r="B8472" s="8" t="s">
        <v>10513</v>
      </c>
    </row>
    <row r="8473">
      <c r="A8473" s="8">
        <v>6272177.0</v>
      </c>
      <c r="B8473" s="8" t="s">
        <v>10514</v>
      </c>
    </row>
    <row r="8474">
      <c r="A8474" s="8">
        <v>6278400.0</v>
      </c>
      <c r="B8474" s="8" t="s">
        <v>10515</v>
      </c>
    </row>
    <row r="8475">
      <c r="A8475" s="8">
        <v>9306293.0</v>
      </c>
      <c r="B8475" s="8" t="s">
        <v>10516</v>
      </c>
    </row>
    <row r="8476">
      <c r="A8476" s="8">
        <v>6261892.0</v>
      </c>
      <c r="B8476" s="8" t="s">
        <v>10517</v>
      </c>
    </row>
    <row r="8477">
      <c r="A8477" s="8">
        <v>6698344.0</v>
      </c>
      <c r="B8477" s="8" t="s">
        <v>10518</v>
      </c>
    </row>
    <row r="8478">
      <c r="A8478" s="8">
        <v>9299220.0</v>
      </c>
      <c r="B8478" s="8" t="s">
        <v>10519</v>
      </c>
    </row>
    <row r="8479">
      <c r="A8479" s="8">
        <v>6274927.0</v>
      </c>
      <c r="B8479" s="8" t="s">
        <v>10520</v>
      </c>
    </row>
    <row r="8480">
      <c r="A8480" s="8">
        <v>9303821.0</v>
      </c>
      <c r="B8480" s="8" t="s">
        <v>10521</v>
      </c>
    </row>
    <row r="8481">
      <c r="A8481" s="8">
        <v>6280552.0</v>
      </c>
      <c r="B8481" s="8" t="s">
        <v>10522</v>
      </c>
    </row>
    <row r="8482">
      <c r="A8482" s="8">
        <v>6274552.0</v>
      </c>
      <c r="B8482" s="8" t="s">
        <v>10523</v>
      </c>
    </row>
    <row r="8483">
      <c r="A8483" s="8">
        <v>6236812.0</v>
      </c>
      <c r="B8483" s="8" t="s">
        <v>10524</v>
      </c>
    </row>
    <row r="8484">
      <c r="A8484" s="8">
        <v>9069488.0</v>
      </c>
      <c r="B8484" s="8" t="s">
        <v>10525</v>
      </c>
    </row>
    <row r="8485">
      <c r="A8485" s="8">
        <v>6275613.0</v>
      </c>
      <c r="B8485" s="8" t="s">
        <v>10526</v>
      </c>
    </row>
    <row r="8486">
      <c r="A8486" s="8">
        <v>6264379.0</v>
      </c>
      <c r="B8486" s="8" t="s">
        <v>10527</v>
      </c>
    </row>
    <row r="8487">
      <c r="A8487" s="8">
        <v>6278841.0</v>
      </c>
      <c r="B8487" s="8" t="s">
        <v>10528</v>
      </c>
    </row>
    <row r="8488">
      <c r="A8488" s="8">
        <v>6276504.0</v>
      </c>
      <c r="B8488" s="8" t="s">
        <v>10529</v>
      </c>
    </row>
    <row r="8489">
      <c r="A8489" s="8">
        <v>6114946.0</v>
      </c>
      <c r="B8489" s="8" t="s">
        <v>10530</v>
      </c>
    </row>
    <row r="8490">
      <c r="A8490" s="8">
        <v>6198473.0</v>
      </c>
      <c r="B8490" s="8" t="s">
        <v>10531</v>
      </c>
    </row>
    <row r="8491">
      <c r="A8491" s="8">
        <v>6245307.0</v>
      </c>
      <c r="B8491" s="8" t="s">
        <v>10532</v>
      </c>
    </row>
    <row r="8492">
      <c r="A8492" s="8">
        <v>9305122.0</v>
      </c>
      <c r="B8492" s="8" t="s">
        <v>10533</v>
      </c>
    </row>
    <row r="8493">
      <c r="A8493" s="8">
        <v>9304924.0</v>
      </c>
      <c r="B8493" s="8" t="s">
        <v>10534</v>
      </c>
    </row>
    <row r="8494">
      <c r="A8494" s="8">
        <v>6275753.0</v>
      </c>
      <c r="B8494" s="8" t="s">
        <v>10535</v>
      </c>
    </row>
    <row r="8495">
      <c r="A8495" s="8">
        <v>9298100.0</v>
      </c>
      <c r="B8495" s="8" t="s">
        <v>10536</v>
      </c>
    </row>
    <row r="8496">
      <c r="A8496" s="8">
        <v>6280994.0</v>
      </c>
      <c r="B8496" s="8" t="s">
        <v>10537</v>
      </c>
    </row>
    <row r="8497">
      <c r="A8497" s="8">
        <v>6262651.0</v>
      </c>
      <c r="B8497" s="8" t="s">
        <v>10538</v>
      </c>
    </row>
    <row r="8498">
      <c r="A8498" s="8">
        <v>6022243.0</v>
      </c>
      <c r="B8498" s="8" t="s">
        <v>10539</v>
      </c>
    </row>
    <row r="8499">
      <c r="A8499" s="8">
        <v>6264832.0</v>
      </c>
      <c r="B8499" s="8" t="s">
        <v>10540</v>
      </c>
    </row>
    <row r="8500">
      <c r="A8500" s="8">
        <v>6273823.0</v>
      </c>
      <c r="B8500" s="8" t="s">
        <v>10541</v>
      </c>
    </row>
    <row r="8501">
      <c r="A8501" s="8">
        <v>9300538.0</v>
      </c>
      <c r="B8501" s="8" t="s">
        <v>10542</v>
      </c>
    </row>
    <row r="8502">
      <c r="A8502" s="8">
        <v>9292705.0</v>
      </c>
      <c r="B8502" s="8" t="s">
        <v>10543</v>
      </c>
    </row>
    <row r="8503">
      <c r="A8503" s="8">
        <v>6272282.0</v>
      </c>
      <c r="B8503" s="8" t="s">
        <v>10544</v>
      </c>
    </row>
    <row r="8504">
      <c r="A8504" s="8">
        <v>6188958.0</v>
      </c>
      <c r="B8504" s="8" t="s">
        <v>10545</v>
      </c>
    </row>
    <row r="8505">
      <c r="A8505" s="8">
        <v>6263356.0</v>
      </c>
      <c r="B8505" s="8" t="s">
        <v>10546</v>
      </c>
    </row>
    <row r="8506">
      <c r="A8506" s="8">
        <v>9306102.0</v>
      </c>
      <c r="B8506" s="8" t="s">
        <v>10547</v>
      </c>
    </row>
    <row r="8507">
      <c r="A8507" s="8">
        <v>6276521.0</v>
      </c>
      <c r="B8507" s="8" t="s">
        <v>10548</v>
      </c>
    </row>
    <row r="8508">
      <c r="A8508" s="8">
        <v>6274463.0</v>
      </c>
      <c r="B8508" s="8" t="s">
        <v>10549</v>
      </c>
    </row>
    <row r="8509">
      <c r="A8509" s="8">
        <v>9298258.0</v>
      </c>
      <c r="B8509" s="8" t="s">
        <v>10550</v>
      </c>
    </row>
    <row r="8510">
      <c r="A8510" s="8">
        <v>6279341.0</v>
      </c>
      <c r="B8510" s="8" t="s">
        <v>10551</v>
      </c>
    </row>
    <row r="8511">
      <c r="A8511" s="8">
        <v>6217567.0</v>
      </c>
      <c r="B8511" s="8" t="s">
        <v>10552</v>
      </c>
    </row>
    <row r="8512">
      <c r="A8512" s="8">
        <v>6279422.0</v>
      </c>
      <c r="B8512" s="8" t="s">
        <v>10553</v>
      </c>
    </row>
    <row r="8513">
      <c r="A8513" s="8">
        <v>6199470.0</v>
      </c>
      <c r="B8513" s="8" t="s">
        <v>10554</v>
      </c>
    </row>
    <row r="8514">
      <c r="A8514" s="8">
        <v>6279244.0</v>
      </c>
      <c r="B8514" s="8" t="s">
        <v>10555</v>
      </c>
    </row>
    <row r="8515">
      <c r="A8515" s="8">
        <v>9293078.0</v>
      </c>
      <c r="B8515" s="8" t="s">
        <v>10556</v>
      </c>
    </row>
    <row r="8516">
      <c r="A8516" s="8">
        <v>6272053.0</v>
      </c>
      <c r="B8516" s="8" t="s">
        <v>10557</v>
      </c>
    </row>
    <row r="8517">
      <c r="A8517" s="8">
        <v>6470211.0</v>
      </c>
      <c r="B8517" s="8" t="s">
        <v>10558</v>
      </c>
    </row>
    <row r="8518">
      <c r="A8518" s="8">
        <v>6282661.0</v>
      </c>
      <c r="B8518" s="8" t="s">
        <v>10559</v>
      </c>
    </row>
    <row r="8519">
      <c r="A8519" s="8">
        <v>6262775.0</v>
      </c>
      <c r="B8519" s="8" t="s">
        <v>10560</v>
      </c>
    </row>
    <row r="8520">
      <c r="A8520" s="8">
        <v>6260527.0</v>
      </c>
      <c r="B8520" s="8" t="s">
        <v>10561</v>
      </c>
    </row>
    <row r="8521">
      <c r="A8521" s="8">
        <v>9305238.0</v>
      </c>
      <c r="B8521" s="8" t="s">
        <v>10562</v>
      </c>
    </row>
    <row r="8522">
      <c r="A8522" s="8">
        <v>9308555.0</v>
      </c>
      <c r="B8522" s="8" t="s">
        <v>10563</v>
      </c>
    </row>
    <row r="8523">
      <c r="A8523" s="8">
        <v>6281711.0</v>
      </c>
      <c r="B8523" s="8" t="s">
        <v>10564</v>
      </c>
    </row>
    <row r="8524">
      <c r="A8524" s="8">
        <v>6265219.0</v>
      </c>
      <c r="B8524" s="8" t="s">
        <v>10565</v>
      </c>
    </row>
    <row r="8525">
      <c r="A8525" s="8">
        <v>6190766.0</v>
      </c>
      <c r="B8525" s="8" t="s">
        <v>10566</v>
      </c>
    </row>
    <row r="8526">
      <c r="A8526" s="8">
        <v>9153136.0</v>
      </c>
      <c r="B8526" s="8" t="s">
        <v>10567</v>
      </c>
    </row>
    <row r="8527">
      <c r="A8527" s="8">
        <v>9294228.0</v>
      </c>
      <c r="B8527" s="8" t="s">
        <v>10568</v>
      </c>
    </row>
    <row r="8528">
      <c r="A8528" s="8">
        <v>6271146.0</v>
      </c>
      <c r="B8528" s="8" t="s">
        <v>10569</v>
      </c>
    </row>
    <row r="8529">
      <c r="A8529" s="8">
        <v>6196080.0</v>
      </c>
      <c r="B8529" s="8" t="s">
        <v>10570</v>
      </c>
    </row>
    <row r="8530">
      <c r="A8530" s="8">
        <v>6221149.0</v>
      </c>
      <c r="B8530" s="8" t="s">
        <v>10571</v>
      </c>
    </row>
    <row r="8531">
      <c r="A8531" s="8">
        <v>9244867.0</v>
      </c>
      <c r="B8531" s="8" t="s">
        <v>10572</v>
      </c>
    </row>
    <row r="8532">
      <c r="A8532" s="8">
        <v>6266878.0</v>
      </c>
      <c r="B8532" s="8" t="s">
        <v>10573</v>
      </c>
    </row>
    <row r="8533">
      <c r="A8533" s="8">
        <v>6249086.0</v>
      </c>
      <c r="B8533" s="8" t="s">
        <v>10574</v>
      </c>
    </row>
    <row r="8534">
      <c r="A8534" s="8">
        <v>6233058.0</v>
      </c>
      <c r="B8534" s="8" t="s">
        <v>10575</v>
      </c>
    </row>
    <row r="8535">
      <c r="A8535" s="8">
        <v>6276199.0</v>
      </c>
      <c r="B8535" s="8" t="s">
        <v>10576</v>
      </c>
    </row>
    <row r="8536">
      <c r="A8536" s="8">
        <v>6241646.0</v>
      </c>
      <c r="B8536" s="8" t="s">
        <v>10577</v>
      </c>
    </row>
    <row r="8537">
      <c r="A8537" s="8">
        <v>6263011.0</v>
      </c>
      <c r="B8537" s="8" t="s">
        <v>10578</v>
      </c>
    </row>
    <row r="8538">
      <c r="A8538" s="8">
        <v>6187285.0</v>
      </c>
      <c r="B8538" s="8" t="s">
        <v>10579</v>
      </c>
    </row>
    <row r="8539">
      <c r="A8539" s="8">
        <v>9306218.0</v>
      </c>
      <c r="B8539" s="8" t="s">
        <v>10580</v>
      </c>
    </row>
    <row r="8540">
      <c r="A8540" s="8">
        <v>9301879.0</v>
      </c>
      <c r="B8540" s="8" t="s">
        <v>10581</v>
      </c>
    </row>
    <row r="8541">
      <c r="A8541" s="8">
        <v>9300805.0</v>
      </c>
      <c r="B8541" s="8" t="s">
        <v>10582</v>
      </c>
    </row>
    <row r="8542">
      <c r="A8542" s="8">
        <v>6266720.0</v>
      </c>
      <c r="B8542" s="8" t="s">
        <v>10583</v>
      </c>
    </row>
    <row r="8543">
      <c r="A8543" s="8">
        <v>6271529.0</v>
      </c>
      <c r="B8543" s="8" t="s">
        <v>10584</v>
      </c>
    </row>
    <row r="8544">
      <c r="A8544" s="8">
        <v>6277845.0</v>
      </c>
      <c r="B8544" s="8" t="s">
        <v>10585</v>
      </c>
    </row>
    <row r="8545">
      <c r="A8545" s="8">
        <v>9292985.0</v>
      </c>
      <c r="B8545" s="8" t="s">
        <v>10586</v>
      </c>
    </row>
    <row r="8546">
      <c r="A8546" s="8">
        <v>9305939.0</v>
      </c>
      <c r="B8546" s="8" t="s">
        <v>10587</v>
      </c>
    </row>
    <row r="8547">
      <c r="A8547" s="8">
        <v>9300457.0</v>
      </c>
      <c r="B8547" s="8" t="s">
        <v>10588</v>
      </c>
    </row>
    <row r="8548">
      <c r="A8548" s="8">
        <v>9305297.0</v>
      </c>
      <c r="B8548" s="8" t="s">
        <v>10589</v>
      </c>
    </row>
    <row r="8549">
      <c r="A8549" s="8">
        <v>6263330.0</v>
      </c>
      <c r="B8549" s="8" t="s">
        <v>10590</v>
      </c>
    </row>
    <row r="8550">
      <c r="A8550" s="8">
        <v>6282385.0</v>
      </c>
      <c r="B8550" s="8" t="s">
        <v>10591</v>
      </c>
    </row>
    <row r="8551">
      <c r="A8551" s="8">
        <v>1838041.0</v>
      </c>
      <c r="B8551" s="8" t="s">
        <v>10592</v>
      </c>
    </row>
    <row r="8552">
      <c r="A8552" s="8">
        <v>6005977.0</v>
      </c>
      <c r="B8552" s="8" t="s">
        <v>10593</v>
      </c>
    </row>
    <row r="8553">
      <c r="A8553" s="8">
        <v>9305688.0</v>
      </c>
      <c r="B8553" s="8" t="s">
        <v>10594</v>
      </c>
    </row>
    <row r="8554">
      <c r="A8554" s="8">
        <v>955221.0</v>
      </c>
      <c r="B8554" s="8" t="s">
        <v>10595</v>
      </c>
    </row>
    <row r="8555">
      <c r="A8555" s="8">
        <v>9308385.0</v>
      </c>
      <c r="B8555" s="8" t="s">
        <v>10596</v>
      </c>
    </row>
    <row r="8556">
      <c r="A8556" s="8">
        <v>6268269.0</v>
      </c>
      <c r="B8556" s="8" t="s">
        <v>10597</v>
      </c>
    </row>
    <row r="8557">
      <c r="A8557" s="8">
        <v>6030483.0</v>
      </c>
      <c r="B8557" s="8" t="s">
        <v>10598</v>
      </c>
    </row>
    <row r="8558">
      <c r="A8558" s="8">
        <v>6174183.0</v>
      </c>
      <c r="B8558" s="8" t="s">
        <v>10599</v>
      </c>
    </row>
    <row r="8559">
      <c r="A8559" s="8">
        <v>6277390.0</v>
      </c>
      <c r="B8559" s="8" t="s">
        <v>10600</v>
      </c>
    </row>
    <row r="8560">
      <c r="A8560" s="8">
        <v>6172687.0</v>
      </c>
      <c r="B8560" s="8" t="s">
        <v>10601</v>
      </c>
    </row>
    <row r="8561">
      <c r="A8561" s="8">
        <v>6274919.0</v>
      </c>
      <c r="B8561" s="8" t="s">
        <v>10602</v>
      </c>
    </row>
    <row r="8562">
      <c r="A8562" s="8">
        <v>6211950.0</v>
      </c>
      <c r="B8562" s="8" t="s">
        <v>10603</v>
      </c>
    </row>
    <row r="8563">
      <c r="A8563" s="8">
        <v>6184278.0</v>
      </c>
      <c r="B8563" s="8" t="s">
        <v>10604</v>
      </c>
    </row>
    <row r="8564">
      <c r="A8564" s="8">
        <v>6225969.0</v>
      </c>
      <c r="B8564" s="8" t="s">
        <v>10605</v>
      </c>
    </row>
    <row r="8565">
      <c r="A8565" s="8">
        <v>9308598.0</v>
      </c>
      <c r="B8565" s="8" t="s">
        <v>10606</v>
      </c>
    </row>
    <row r="8566">
      <c r="A8566" s="8">
        <v>9294252.0</v>
      </c>
      <c r="B8566" s="8" t="s">
        <v>10607</v>
      </c>
    </row>
    <row r="8567">
      <c r="A8567" s="8">
        <v>6251145.0</v>
      </c>
      <c r="B8567" s="8" t="s">
        <v>10608</v>
      </c>
    </row>
    <row r="8568">
      <c r="A8568" s="8">
        <v>6251218.0</v>
      </c>
      <c r="B8568" s="8" t="s">
        <v>10609</v>
      </c>
    </row>
    <row r="8569">
      <c r="A8569" s="8">
        <v>6160581.0</v>
      </c>
      <c r="B8569" s="8" t="s">
        <v>10610</v>
      </c>
    </row>
    <row r="8570">
      <c r="A8570" s="8">
        <v>6031552.0</v>
      </c>
      <c r="B8570" s="8" t="s">
        <v>10611</v>
      </c>
    </row>
    <row r="8571">
      <c r="A8571" s="8">
        <v>6103839.0</v>
      </c>
      <c r="B8571" s="8" t="s">
        <v>10612</v>
      </c>
    </row>
    <row r="8572">
      <c r="A8572" s="8">
        <v>6282377.0</v>
      </c>
      <c r="B8572" s="8" t="s">
        <v>10613</v>
      </c>
    </row>
    <row r="8573">
      <c r="A8573" s="8">
        <v>6221319.0</v>
      </c>
      <c r="B8573" s="8" t="s">
        <v>10614</v>
      </c>
    </row>
    <row r="8574">
      <c r="A8574" s="8">
        <v>6234429.0</v>
      </c>
      <c r="B8574" s="8" t="s">
        <v>10615</v>
      </c>
    </row>
    <row r="8575">
      <c r="A8575" s="8">
        <v>6283438.0</v>
      </c>
      <c r="B8575" s="8" t="s">
        <v>10616</v>
      </c>
    </row>
    <row r="8576">
      <c r="A8576" s="8">
        <v>6250661.0</v>
      </c>
      <c r="B8576" s="8" t="s">
        <v>10617</v>
      </c>
    </row>
    <row r="8577">
      <c r="A8577" s="8">
        <v>9308067.0</v>
      </c>
      <c r="B8577" s="8" t="s">
        <v>10618</v>
      </c>
    </row>
    <row r="8578">
      <c r="A8578" s="8">
        <v>6271162.0</v>
      </c>
      <c r="B8578" s="8" t="s">
        <v>10619</v>
      </c>
    </row>
    <row r="8579">
      <c r="A8579" s="8">
        <v>6429602.0</v>
      </c>
      <c r="B8579" s="8" t="s">
        <v>10620</v>
      </c>
    </row>
    <row r="8580">
      <c r="A8580" s="8">
        <v>9234560.0</v>
      </c>
      <c r="B8580" s="8" t="s">
        <v>10621</v>
      </c>
    </row>
    <row r="8581">
      <c r="A8581" s="8">
        <v>6282881.0</v>
      </c>
      <c r="B8581" s="8" t="s">
        <v>10622</v>
      </c>
    </row>
    <row r="8582">
      <c r="A8582" s="8">
        <v>6255949.0</v>
      </c>
      <c r="B8582" s="8" t="s">
        <v>10623</v>
      </c>
    </row>
    <row r="8583">
      <c r="A8583" s="8">
        <v>1798171.0</v>
      </c>
      <c r="B8583" s="8" t="s">
        <v>10624</v>
      </c>
    </row>
    <row r="8584">
      <c r="A8584" s="8">
        <v>9304916.0</v>
      </c>
      <c r="B8584" s="8" t="s">
        <v>10625</v>
      </c>
    </row>
    <row r="8585">
      <c r="A8585" s="8">
        <v>6282865.0</v>
      </c>
      <c r="B8585" s="8" t="s">
        <v>10626</v>
      </c>
    </row>
    <row r="8586">
      <c r="A8586" s="8">
        <v>6268749.0</v>
      </c>
      <c r="B8586" s="8" t="s">
        <v>10627</v>
      </c>
    </row>
    <row r="8587">
      <c r="A8587" s="8">
        <v>6184502.0</v>
      </c>
      <c r="B8587" s="8" t="s">
        <v>10628</v>
      </c>
    </row>
    <row r="8588">
      <c r="A8588" s="8">
        <v>9294236.0</v>
      </c>
      <c r="B8588" s="8" t="s">
        <v>10629</v>
      </c>
    </row>
    <row r="8589">
      <c r="A8589" s="8">
        <v>9296573.0</v>
      </c>
      <c r="B8589" s="8" t="s">
        <v>10630</v>
      </c>
    </row>
    <row r="8590">
      <c r="A8590" s="8">
        <v>9304223.0</v>
      </c>
      <c r="B8590" s="8" t="s">
        <v>10631</v>
      </c>
    </row>
    <row r="8591">
      <c r="A8591" s="8">
        <v>6264662.0</v>
      </c>
      <c r="B8591" s="8" t="s">
        <v>10632</v>
      </c>
    </row>
    <row r="8592">
      <c r="A8592" s="8">
        <v>6272061.0</v>
      </c>
      <c r="B8592" s="8" t="s">
        <v>10633</v>
      </c>
    </row>
    <row r="8593">
      <c r="A8593" s="8">
        <v>9296191.0</v>
      </c>
      <c r="B8593" s="8" t="s">
        <v>10634</v>
      </c>
    </row>
    <row r="8594">
      <c r="A8594" s="8">
        <v>6279121.0</v>
      </c>
      <c r="B8594" s="8" t="s">
        <v>10635</v>
      </c>
    </row>
    <row r="8595">
      <c r="A8595" s="8">
        <v>6276059.0</v>
      </c>
      <c r="B8595" s="8" t="s">
        <v>10636</v>
      </c>
    </row>
    <row r="8596">
      <c r="A8596" s="8">
        <v>9305564.0</v>
      </c>
      <c r="B8596" s="8" t="s">
        <v>10637</v>
      </c>
    </row>
    <row r="8597">
      <c r="A8597" s="8">
        <v>6277314.0</v>
      </c>
      <c r="B8597" s="8" t="s">
        <v>10638</v>
      </c>
    </row>
    <row r="8598">
      <c r="A8598" s="8">
        <v>6263364.0</v>
      </c>
      <c r="B8598" s="8" t="s">
        <v>10639</v>
      </c>
    </row>
    <row r="8599">
      <c r="A8599" s="8">
        <v>9292993.0</v>
      </c>
      <c r="B8599" s="8" t="s">
        <v>10640</v>
      </c>
    </row>
    <row r="8600">
      <c r="A8600" s="8">
        <v>6270034.0</v>
      </c>
      <c r="B8600" s="8" t="s">
        <v>10641</v>
      </c>
    </row>
    <row r="8601">
      <c r="A8601" s="8">
        <v>6244513.0</v>
      </c>
      <c r="B8601" s="8" t="s">
        <v>10642</v>
      </c>
    </row>
    <row r="8602">
      <c r="A8602" s="8">
        <v>9305131.0</v>
      </c>
      <c r="B8602" s="8" t="s">
        <v>10643</v>
      </c>
    </row>
    <row r="8603">
      <c r="A8603" s="8">
        <v>9302069.0</v>
      </c>
      <c r="B8603" s="8" t="s">
        <v>10644</v>
      </c>
    </row>
    <row r="8604">
      <c r="A8604" s="8">
        <v>6280277.0</v>
      </c>
      <c r="B8604" s="8" t="s">
        <v>10645</v>
      </c>
    </row>
    <row r="8605">
      <c r="A8605" s="8">
        <v>9305211.0</v>
      </c>
      <c r="B8605" s="8" t="s">
        <v>10646</v>
      </c>
    </row>
    <row r="8606">
      <c r="A8606" s="8">
        <v>6204619.0</v>
      </c>
      <c r="B8606" s="8" t="s">
        <v>10647</v>
      </c>
    </row>
    <row r="8607">
      <c r="A8607" s="8">
        <v>6280579.0</v>
      </c>
      <c r="B8607" s="8" t="s">
        <v>10648</v>
      </c>
    </row>
    <row r="8608">
      <c r="A8608" s="8">
        <v>6190057.0</v>
      </c>
      <c r="B8608" s="8" t="s">
        <v>10649</v>
      </c>
    </row>
    <row r="8609">
      <c r="A8609" s="8">
        <v>9304843.0</v>
      </c>
      <c r="B8609" s="8" t="s">
        <v>10650</v>
      </c>
    </row>
    <row r="8610">
      <c r="A8610" s="8">
        <v>1574493.0</v>
      </c>
      <c r="B8610" s="8" t="s">
        <v>4171</v>
      </c>
    </row>
    <row r="8611">
      <c r="A8611" s="8">
        <v>9143114.0</v>
      </c>
      <c r="B8611" s="8" t="s">
        <v>10651</v>
      </c>
    </row>
    <row r="8612">
      <c r="A8612" s="8">
        <v>6260781.0</v>
      </c>
      <c r="B8612" s="8" t="s">
        <v>10652</v>
      </c>
    </row>
    <row r="8613">
      <c r="A8613" s="8">
        <v>6275451.0</v>
      </c>
      <c r="B8613" s="8" t="s">
        <v>10653</v>
      </c>
    </row>
    <row r="8614">
      <c r="A8614" s="8">
        <v>6213723.0</v>
      </c>
      <c r="B8614" s="8" t="s">
        <v>10654</v>
      </c>
    </row>
    <row r="8615">
      <c r="A8615" s="8">
        <v>6757430.0</v>
      </c>
      <c r="B8615" s="8" t="s">
        <v>10655</v>
      </c>
    </row>
    <row r="8616">
      <c r="A8616" s="8">
        <v>6185126.0</v>
      </c>
      <c r="B8616" s="8" t="s">
        <v>10656</v>
      </c>
    </row>
    <row r="8617">
      <c r="A8617" s="8">
        <v>6275745.0</v>
      </c>
      <c r="B8617" s="8" t="s">
        <v>10657</v>
      </c>
    </row>
    <row r="8618">
      <c r="A8618" s="8">
        <v>9300244.0</v>
      </c>
      <c r="B8618" s="8" t="s">
        <v>10658</v>
      </c>
    </row>
    <row r="8619">
      <c r="A8619" s="8">
        <v>9448250.0</v>
      </c>
      <c r="B8619" s="8" t="s">
        <v>10659</v>
      </c>
    </row>
    <row r="8620">
      <c r="A8620" s="8">
        <v>6275338.0</v>
      </c>
      <c r="B8620" s="8" t="s">
        <v>10660</v>
      </c>
    </row>
    <row r="8621">
      <c r="A8621" s="8">
        <v>6379672.0</v>
      </c>
      <c r="B8621" s="8" t="s">
        <v>10661</v>
      </c>
    </row>
    <row r="8622">
      <c r="A8622" s="8">
        <v>6265014.0</v>
      </c>
      <c r="B8622" s="8" t="s">
        <v>10662</v>
      </c>
    </row>
    <row r="8623">
      <c r="A8623" s="8">
        <v>6271561.0</v>
      </c>
      <c r="B8623" s="8" t="s">
        <v>10663</v>
      </c>
    </row>
    <row r="8624">
      <c r="A8624" s="8">
        <v>6271669.0</v>
      </c>
      <c r="B8624" s="8" t="s">
        <v>10664</v>
      </c>
    </row>
    <row r="8625">
      <c r="A8625" s="8">
        <v>996289.0</v>
      </c>
      <c r="B8625" s="8" t="s">
        <v>10665</v>
      </c>
    </row>
    <row r="8626">
      <c r="A8626" s="8">
        <v>9306200.0</v>
      </c>
      <c r="B8626" s="8" t="s">
        <v>10666</v>
      </c>
    </row>
    <row r="8627">
      <c r="A8627" s="8">
        <v>6267319.0</v>
      </c>
      <c r="B8627" s="8" t="s">
        <v>10667</v>
      </c>
    </row>
    <row r="8628">
      <c r="A8628" s="8">
        <v>6208061.0</v>
      </c>
      <c r="B8628" s="8" t="s">
        <v>10668</v>
      </c>
    </row>
    <row r="8629">
      <c r="A8629" s="8">
        <v>9306676.0</v>
      </c>
      <c r="B8629" s="8" t="s">
        <v>10669</v>
      </c>
    </row>
    <row r="8630">
      <c r="A8630" s="8">
        <v>6266223.0</v>
      </c>
      <c r="B8630" s="8" t="s">
        <v>10670</v>
      </c>
    </row>
    <row r="8631">
      <c r="A8631" s="8">
        <v>6170641.0</v>
      </c>
      <c r="B8631" s="8" t="s">
        <v>10671</v>
      </c>
    </row>
    <row r="8632">
      <c r="A8632" s="8">
        <v>6276644.0</v>
      </c>
      <c r="B8632" s="8" t="s">
        <v>10672</v>
      </c>
    </row>
    <row r="8633">
      <c r="A8633" s="8">
        <v>6496440.0</v>
      </c>
      <c r="B8633" s="8" t="s">
        <v>10673</v>
      </c>
    </row>
    <row r="8634">
      <c r="A8634" s="8">
        <v>9292390.0</v>
      </c>
      <c r="B8634" s="8" t="s">
        <v>10674</v>
      </c>
    </row>
    <row r="8635">
      <c r="A8635" s="8">
        <v>6277241.0</v>
      </c>
      <c r="B8635" s="8" t="s">
        <v>10675</v>
      </c>
    </row>
    <row r="8636">
      <c r="A8636" s="8">
        <v>9297448.0</v>
      </c>
      <c r="B8636" s="8" t="s">
        <v>10676</v>
      </c>
    </row>
    <row r="8637">
      <c r="A8637" s="8">
        <v>6212191.0</v>
      </c>
      <c r="B8637" s="8" t="s">
        <v>10677</v>
      </c>
    </row>
    <row r="8638">
      <c r="A8638" s="8">
        <v>9303677.0</v>
      </c>
      <c r="B8638" s="8" t="s">
        <v>10678</v>
      </c>
    </row>
    <row r="8639">
      <c r="A8639" s="8">
        <v>6265588.0</v>
      </c>
      <c r="B8639" s="8" t="s">
        <v>10679</v>
      </c>
    </row>
    <row r="8640">
      <c r="A8640" s="8">
        <v>6280455.0</v>
      </c>
      <c r="B8640" s="8" t="s">
        <v>10680</v>
      </c>
    </row>
    <row r="8641">
      <c r="A8641" s="8">
        <v>9296646.0</v>
      </c>
      <c r="B8641" s="8" t="s">
        <v>10681</v>
      </c>
    </row>
    <row r="8642">
      <c r="A8642" s="8">
        <v>9296301.0</v>
      </c>
      <c r="B8642" s="8" t="s">
        <v>10682</v>
      </c>
    </row>
    <row r="8643">
      <c r="A8643" s="8">
        <v>9304908.0</v>
      </c>
      <c r="B8643" s="8" t="s">
        <v>10683</v>
      </c>
    </row>
    <row r="8644">
      <c r="A8644" s="8">
        <v>6174728.0</v>
      </c>
      <c r="B8644" s="8" t="s">
        <v>10684</v>
      </c>
    </row>
    <row r="8645">
      <c r="A8645" s="8">
        <v>6192564.0</v>
      </c>
      <c r="B8645" s="8" t="s">
        <v>10685</v>
      </c>
    </row>
    <row r="8646">
      <c r="A8646" s="8">
        <v>6173578.0</v>
      </c>
      <c r="B8646" s="8" t="s">
        <v>10686</v>
      </c>
    </row>
    <row r="8647">
      <c r="A8647" s="8">
        <v>6226361.0</v>
      </c>
      <c r="B8647" s="8" t="s">
        <v>10687</v>
      </c>
    </row>
    <row r="8648">
      <c r="A8648" s="8">
        <v>6161235.0</v>
      </c>
      <c r="B8648" s="8" t="s">
        <v>10688</v>
      </c>
    </row>
    <row r="8649">
      <c r="A8649" s="8">
        <v>9297235.0</v>
      </c>
      <c r="B8649" s="8" t="s">
        <v>10689</v>
      </c>
    </row>
    <row r="8650">
      <c r="A8650" s="8">
        <v>6267424.0</v>
      </c>
      <c r="B8650" s="8" t="s">
        <v>10690</v>
      </c>
    </row>
    <row r="8651">
      <c r="A8651" s="8">
        <v>9292420.0</v>
      </c>
      <c r="B8651" s="8" t="s">
        <v>10691</v>
      </c>
    </row>
    <row r="8652">
      <c r="A8652" s="8">
        <v>6268633.0</v>
      </c>
      <c r="B8652" s="8" t="s">
        <v>10692</v>
      </c>
    </row>
    <row r="8653">
      <c r="A8653" s="8">
        <v>6113401.0</v>
      </c>
      <c r="B8653" s="8" t="s">
        <v>10693</v>
      </c>
    </row>
    <row r="8654">
      <c r="A8654" s="8">
        <v>6905625.0</v>
      </c>
      <c r="B8654" s="8" t="s">
        <v>10694</v>
      </c>
    </row>
    <row r="8655">
      <c r="A8655" s="8">
        <v>6195938.0</v>
      </c>
      <c r="B8655" s="8" t="s">
        <v>10695</v>
      </c>
    </row>
    <row r="8656">
      <c r="A8656" s="8">
        <v>6252257.0</v>
      </c>
      <c r="B8656" s="8" t="s">
        <v>10696</v>
      </c>
    </row>
    <row r="8657">
      <c r="A8657" s="8">
        <v>6243461.0</v>
      </c>
      <c r="B8657" s="8" t="s">
        <v>10697</v>
      </c>
    </row>
    <row r="8658">
      <c r="A8658" s="8">
        <v>6429157.0</v>
      </c>
      <c r="B8658" s="8" t="s">
        <v>10698</v>
      </c>
    </row>
    <row r="8659">
      <c r="A8659" s="8">
        <v>6274099.0</v>
      </c>
      <c r="B8659" s="8" t="s">
        <v>10699</v>
      </c>
    </row>
    <row r="8660">
      <c r="A8660" s="8">
        <v>9302395.0</v>
      </c>
      <c r="B8660" s="8" t="s">
        <v>10700</v>
      </c>
    </row>
    <row r="8661">
      <c r="A8661" s="8">
        <v>9302379.0</v>
      </c>
      <c r="B8661" s="8" t="s">
        <v>10701</v>
      </c>
    </row>
    <row r="8662">
      <c r="A8662" s="8">
        <v>6157963.0</v>
      </c>
      <c r="B8662" s="8" t="s">
        <v>10702</v>
      </c>
    </row>
    <row r="8663">
      <c r="A8663" s="8">
        <v>6275907.0</v>
      </c>
      <c r="B8663" s="8" t="s">
        <v>10703</v>
      </c>
    </row>
    <row r="8664">
      <c r="A8664" s="8">
        <v>6203175.0</v>
      </c>
      <c r="B8664" s="8" t="s">
        <v>10704</v>
      </c>
    </row>
    <row r="8665">
      <c r="A8665" s="8">
        <v>9294155.0</v>
      </c>
      <c r="B8665" s="8" t="s">
        <v>10705</v>
      </c>
    </row>
    <row r="8666">
      <c r="A8666" s="8">
        <v>6215963.0</v>
      </c>
      <c r="B8666" s="8" t="s">
        <v>10706</v>
      </c>
    </row>
    <row r="8667">
      <c r="A8667" s="8">
        <v>6276431.0</v>
      </c>
      <c r="B8667" s="8" t="s">
        <v>10707</v>
      </c>
    </row>
    <row r="8668">
      <c r="A8668" s="8">
        <v>1880713.0</v>
      </c>
      <c r="B8668" s="8" t="s">
        <v>10708</v>
      </c>
    </row>
    <row r="8669">
      <c r="A8669" s="8">
        <v>6282075.0</v>
      </c>
      <c r="B8669" s="8" t="s">
        <v>10709</v>
      </c>
    </row>
    <row r="8670">
      <c r="A8670" s="8">
        <v>6275788.0</v>
      </c>
      <c r="B8670" s="8" t="s">
        <v>10710</v>
      </c>
    </row>
    <row r="8671">
      <c r="A8671" s="8">
        <v>6250670.0</v>
      </c>
      <c r="B8671" s="8" t="s">
        <v>10711</v>
      </c>
    </row>
    <row r="8672">
      <c r="A8672" s="8">
        <v>9300830.0</v>
      </c>
      <c r="B8672" s="8" t="s">
        <v>10712</v>
      </c>
    </row>
    <row r="8673">
      <c r="A8673" s="8">
        <v>6406513.0</v>
      </c>
      <c r="B8673" s="8" t="s">
        <v>10713</v>
      </c>
    </row>
    <row r="8674">
      <c r="A8674" s="8">
        <v>6280692.0</v>
      </c>
      <c r="B8674" s="8" t="s">
        <v>10714</v>
      </c>
    </row>
    <row r="8675">
      <c r="A8675" s="8">
        <v>6263321.0</v>
      </c>
      <c r="B8675" s="8" t="s">
        <v>10715</v>
      </c>
    </row>
    <row r="8676">
      <c r="A8676" s="8">
        <v>6269486.0</v>
      </c>
      <c r="B8676" s="8" t="s">
        <v>10716</v>
      </c>
    </row>
    <row r="8677">
      <c r="A8677" s="8">
        <v>6202021.0</v>
      </c>
      <c r="B8677" s="8" t="s">
        <v>10717</v>
      </c>
    </row>
    <row r="8678">
      <c r="A8678" s="8">
        <v>9307168.0</v>
      </c>
      <c r="B8678" s="8" t="s">
        <v>10718</v>
      </c>
    </row>
    <row r="8679">
      <c r="A8679" s="8">
        <v>6691986.0</v>
      </c>
      <c r="B8679" s="8" t="s">
        <v>10719</v>
      </c>
    </row>
    <row r="8680">
      <c r="A8680" s="8">
        <v>9300503.0</v>
      </c>
      <c r="B8680" s="8" t="s">
        <v>10720</v>
      </c>
    </row>
    <row r="8681">
      <c r="A8681" s="8">
        <v>6249931.0</v>
      </c>
      <c r="B8681" s="8" t="s">
        <v>10721</v>
      </c>
    </row>
    <row r="8682">
      <c r="A8682" s="8">
        <v>9173684.0</v>
      </c>
      <c r="B8682" s="8" t="s">
        <v>10722</v>
      </c>
    </row>
    <row r="8683">
      <c r="A8683" s="8">
        <v>6713688.0</v>
      </c>
      <c r="B8683" s="8" t="s">
        <v>10723</v>
      </c>
    </row>
    <row r="8684">
      <c r="A8684" s="8">
        <v>6232825.0</v>
      </c>
      <c r="B8684" s="8" t="s">
        <v>10724</v>
      </c>
    </row>
    <row r="8685">
      <c r="A8685" s="8">
        <v>9143289.0</v>
      </c>
      <c r="B8685" s="8" t="s">
        <v>10725</v>
      </c>
    </row>
    <row r="8686">
      <c r="A8686" s="8">
        <v>6203868.0</v>
      </c>
      <c r="B8686" s="8" t="s">
        <v>10726</v>
      </c>
    </row>
    <row r="8687">
      <c r="A8687" s="8">
        <v>6273564.0</v>
      </c>
      <c r="B8687" s="8" t="s">
        <v>10727</v>
      </c>
    </row>
    <row r="8688">
      <c r="A8688" s="8">
        <v>9307885.0</v>
      </c>
      <c r="B8688" s="8" t="s">
        <v>10728</v>
      </c>
    </row>
    <row r="8689">
      <c r="A8689" s="8">
        <v>6267891.0</v>
      </c>
      <c r="B8689" s="8" t="s">
        <v>10729</v>
      </c>
    </row>
    <row r="8690">
      <c r="A8690" s="8">
        <v>6248331.0</v>
      </c>
      <c r="B8690" s="8" t="s">
        <v>10730</v>
      </c>
    </row>
    <row r="8691">
      <c r="A8691" s="8">
        <v>6274862.0</v>
      </c>
      <c r="B8691" s="8" t="s">
        <v>10731</v>
      </c>
    </row>
    <row r="8692">
      <c r="A8692" s="8">
        <v>6280421.0</v>
      </c>
      <c r="B8692" s="8" t="s">
        <v>10732</v>
      </c>
    </row>
    <row r="8693">
      <c r="A8693" s="8">
        <v>6278965.0</v>
      </c>
      <c r="B8693" s="8" t="s">
        <v>10733</v>
      </c>
    </row>
    <row r="8694">
      <c r="A8694" s="8">
        <v>6696546.0</v>
      </c>
      <c r="B8694" s="8" t="s">
        <v>10734</v>
      </c>
    </row>
    <row r="8695">
      <c r="A8695" s="8">
        <v>6265065.0</v>
      </c>
      <c r="B8695" s="8" t="s">
        <v>10735</v>
      </c>
    </row>
    <row r="8696">
      <c r="A8696" s="8">
        <v>6264760.0</v>
      </c>
      <c r="B8696" s="8" t="s">
        <v>10736</v>
      </c>
    </row>
    <row r="8697">
      <c r="A8697" s="8">
        <v>6280544.0</v>
      </c>
      <c r="B8697" s="8" t="s">
        <v>10737</v>
      </c>
    </row>
    <row r="8698">
      <c r="A8698" s="8">
        <v>6275486.0</v>
      </c>
      <c r="B8698" s="8" t="s">
        <v>10738</v>
      </c>
    </row>
    <row r="8699">
      <c r="A8699" s="8">
        <v>6279171.0</v>
      </c>
      <c r="B8699" s="8" t="s">
        <v>10739</v>
      </c>
    </row>
    <row r="8700">
      <c r="A8700" s="8">
        <v>6224512.0</v>
      </c>
      <c r="B8700" s="8" t="s">
        <v>10740</v>
      </c>
    </row>
    <row r="8701">
      <c r="A8701" s="8">
        <v>6216277.0</v>
      </c>
      <c r="B8701" s="8" t="s">
        <v>10741</v>
      </c>
    </row>
    <row r="8702">
      <c r="A8702" s="8">
        <v>9297430.0</v>
      </c>
      <c r="B8702" s="8" t="s">
        <v>10742</v>
      </c>
    </row>
    <row r="8703">
      <c r="A8703" s="8">
        <v>9296247.0</v>
      </c>
      <c r="B8703" s="8" t="s">
        <v>10743</v>
      </c>
    </row>
    <row r="8704">
      <c r="A8704" s="8">
        <v>6203493.0</v>
      </c>
      <c r="B8704" s="8" t="s">
        <v>10744</v>
      </c>
    </row>
    <row r="8705">
      <c r="A8705" s="8">
        <v>6204554.0</v>
      </c>
      <c r="B8705" s="8" t="s">
        <v>10745</v>
      </c>
    </row>
    <row r="8706">
      <c r="A8706" s="8">
        <v>6265839.0</v>
      </c>
      <c r="B8706" s="8" t="s">
        <v>10746</v>
      </c>
    </row>
    <row r="8707">
      <c r="A8707" s="8">
        <v>9304452.0</v>
      </c>
      <c r="B8707" s="8" t="s">
        <v>10747</v>
      </c>
    </row>
    <row r="8708">
      <c r="A8708" s="8">
        <v>9294414.0</v>
      </c>
      <c r="B8708" s="8" t="s">
        <v>10748</v>
      </c>
    </row>
    <row r="8709">
      <c r="A8709" s="8">
        <v>9297421.0</v>
      </c>
      <c r="B8709" s="8" t="s">
        <v>10749</v>
      </c>
    </row>
    <row r="8710">
      <c r="A8710" s="8">
        <v>6132545.0</v>
      </c>
      <c r="B8710" s="8" t="s">
        <v>10750</v>
      </c>
    </row>
    <row r="8711">
      <c r="A8711" s="8">
        <v>6203329.0</v>
      </c>
      <c r="B8711" s="8" t="s">
        <v>10751</v>
      </c>
    </row>
    <row r="8712">
      <c r="A8712" s="8">
        <v>1924257.0</v>
      </c>
      <c r="B8712" s="8" t="s">
        <v>10752</v>
      </c>
    </row>
    <row r="8713">
      <c r="A8713" s="8">
        <v>6172016.0</v>
      </c>
      <c r="B8713" s="8" t="s">
        <v>10753</v>
      </c>
    </row>
    <row r="8714">
      <c r="A8714" s="8">
        <v>9307851.0</v>
      </c>
      <c r="B8714" s="8" t="s">
        <v>10754</v>
      </c>
    </row>
    <row r="8715">
      <c r="A8715" s="8">
        <v>6274242.0</v>
      </c>
      <c r="B8715" s="8" t="s">
        <v>10755</v>
      </c>
    </row>
    <row r="8716">
      <c r="A8716" s="8">
        <v>6238998.0</v>
      </c>
      <c r="B8716" s="8" t="s">
        <v>10756</v>
      </c>
    </row>
    <row r="8717">
      <c r="A8717" s="8">
        <v>9304622.0</v>
      </c>
      <c r="B8717" s="8" t="s">
        <v>10757</v>
      </c>
    </row>
    <row r="8718">
      <c r="A8718" s="8">
        <v>6270972.0</v>
      </c>
      <c r="B8718" s="8" t="s">
        <v>10758</v>
      </c>
    </row>
    <row r="8719">
      <c r="A8719" s="8">
        <v>6201741.0</v>
      </c>
      <c r="B8719" s="8" t="s">
        <v>10759</v>
      </c>
    </row>
    <row r="8720">
      <c r="A8720" s="8">
        <v>9306366.0</v>
      </c>
      <c r="B8720" s="8" t="s">
        <v>10760</v>
      </c>
    </row>
    <row r="8721">
      <c r="A8721" s="8">
        <v>6212093.0</v>
      </c>
      <c r="B8721" s="8" t="s">
        <v>10761</v>
      </c>
    </row>
    <row r="8722">
      <c r="A8722" s="8">
        <v>6260110.0</v>
      </c>
      <c r="B8722" s="8" t="s">
        <v>10762</v>
      </c>
    </row>
    <row r="8723">
      <c r="A8723" s="8">
        <v>6182518.0</v>
      </c>
      <c r="B8723" s="8" t="s">
        <v>10763</v>
      </c>
    </row>
    <row r="8724">
      <c r="A8724" s="8">
        <v>6281109.0</v>
      </c>
      <c r="B8724" s="8" t="s">
        <v>10764</v>
      </c>
    </row>
    <row r="8725">
      <c r="A8725" s="8">
        <v>6225951.0</v>
      </c>
      <c r="B8725" s="8" t="s">
        <v>10765</v>
      </c>
    </row>
    <row r="8726">
      <c r="A8726" s="8">
        <v>9063625.0</v>
      </c>
      <c r="B8726" s="8" t="s">
        <v>10766</v>
      </c>
    </row>
    <row r="8727">
      <c r="A8727" s="8">
        <v>6282792.0</v>
      </c>
      <c r="B8727" s="8" t="s">
        <v>10767</v>
      </c>
    </row>
    <row r="8728">
      <c r="A8728" s="8">
        <v>9301437.0</v>
      </c>
      <c r="B8728" s="8" t="s">
        <v>10768</v>
      </c>
    </row>
    <row r="8729">
      <c r="A8729" s="8">
        <v>9306412.0</v>
      </c>
      <c r="B8729" s="8" t="s">
        <v>10769</v>
      </c>
    </row>
    <row r="8730">
      <c r="A8730" s="8">
        <v>6264999.0</v>
      </c>
      <c r="B8730" s="8" t="s">
        <v>10770</v>
      </c>
    </row>
    <row r="8731">
      <c r="A8731" s="8">
        <v>6170501.0</v>
      </c>
      <c r="B8731" s="8" t="s">
        <v>10771</v>
      </c>
    </row>
    <row r="8732">
      <c r="A8732" s="8">
        <v>6248578.0</v>
      </c>
      <c r="B8732" s="8" t="s">
        <v>10772</v>
      </c>
    </row>
    <row r="8733">
      <c r="A8733" s="8">
        <v>6272185.0</v>
      </c>
      <c r="B8733" s="8" t="s">
        <v>10773</v>
      </c>
    </row>
    <row r="8734">
      <c r="A8734" s="8">
        <v>6276709.0</v>
      </c>
      <c r="B8734" s="8" t="s">
        <v>10774</v>
      </c>
    </row>
    <row r="8735">
      <c r="A8735" s="8">
        <v>9309128.0</v>
      </c>
      <c r="B8735" s="8" t="s">
        <v>10775</v>
      </c>
    </row>
    <row r="8736">
      <c r="A8736" s="8">
        <v>6240909.0</v>
      </c>
      <c r="B8736" s="8" t="s">
        <v>10776</v>
      </c>
    </row>
    <row r="8737">
      <c r="A8737" s="8">
        <v>6195032.0</v>
      </c>
      <c r="B8737" s="8" t="s">
        <v>10777</v>
      </c>
    </row>
    <row r="8738">
      <c r="A8738" s="8">
        <v>6276679.0</v>
      </c>
      <c r="B8738" s="8" t="s">
        <v>10778</v>
      </c>
    </row>
    <row r="8739">
      <c r="A8739" s="8">
        <v>6183107.0</v>
      </c>
      <c r="B8739" s="8" t="s">
        <v>10779</v>
      </c>
    </row>
    <row r="8740">
      <c r="A8740" s="8">
        <v>6281532.0</v>
      </c>
      <c r="B8740" s="8" t="s">
        <v>10780</v>
      </c>
    </row>
    <row r="8741">
      <c r="A8741" s="8">
        <v>6275273.0</v>
      </c>
      <c r="B8741" s="8" t="s">
        <v>10781</v>
      </c>
    </row>
    <row r="8742">
      <c r="A8742" s="8">
        <v>6274731.0</v>
      </c>
      <c r="B8742" s="8" t="s">
        <v>10782</v>
      </c>
    </row>
    <row r="8743">
      <c r="A8743" s="8">
        <v>6179622.0</v>
      </c>
      <c r="B8743" s="8" t="s">
        <v>10783</v>
      </c>
    </row>
    <row r="8744">
      <c r="A8744" s="8">
        <v>6269940.0</v>
      </c>
      <c r="B8744" s="8" t="s">
        <v>10784</v>
      </c>
    </row>
    <row r="8745">
      <c r="A8745" s="8">
        <v>6266428.0</v>
      </c>
      <c r="B8745" s="8" t="s">
        <v>10785</v>
      </c>
    </row>
    <row r="8746">
      <c r="A8746" s="8">
        <v>6269923.0</v>
      </c>
      <c r="B8746" s="8" t="s">
        <v>10786</v>
      </c>
    </row>
    <row r="8747">
      <c r="A8747" s="8">
        <v>6261868.0</v>
      </c>
      <c r="B8747" s="8" t="s">
        <v>10787</v>
      </c>
    </row>
    <row r="8748">
      <c r="A8748" s="8">
        <v>6265472.0</v>
      </c>
      <c r="B8748" s="8" t="s">
        <v>10788</v>
      </c>
    </row>
    <row r="8749">
      <c r="A8749" s="8">
        <v>6282016.0</v>
      </c>
      <c r="B8749" s="8" t="s">
        <v>10789</v>
      </c>
    </row>
    <row r="8750">
      <c r="A8750" s="8">
        <v>6279155.0</v>
      </c>
      <c r="B8750" s="8" t="s">
        <v>10790</v>
      </c>
    </row>
    <row r="8751">
      <c r="A8751" s="8">
        <v>9309578.0</v>
      </c>
      <c r="B8751" s="8" t="s">
        <v>10791</v>
      </c>
    </row>
    <row r="8752">
      <c r="A8752" s="8">
        <v>6187501.0</v>
      </c>
      <c r="B8752" s="8" t="s">
        <v>10792</v>
      </c>
    </row>
    <row r="8753">
      <c r="A8753" s="8">
        <v>6277136.0</v>
      </c>
      <c r="B8753" s="8" t="s">
        <v>10793</v>
      </c>
    </row>
    <row r="8754">
      <c r="A8754" s="8">
        <v>9297863.0</v>
      </c>
      <c r="B8754" s="8" t="s">
        <v>10794</v>
      </c>
    </row>
    <row r="8755">
      <c r="A8755" s="8">
        <v>1925237.0</v>
      </c>
      <c r="B8755" s="8" t="s">
        <v>10795</v>
      </c>
    </row>
    <row r="8756">
      <c r="A8756" s="8">
        <v>6267254.0</v>
      </c>
      <c r="B8756" s="8" t="s">
        <v>10796</v>
      </c>
    </row>
    <row r="8757">
      <c r="A8757" s="8">
        <v>6265332.0</v>
      </c>
      <c r="B8757" s="8" t="s">
        <v>10797</v>
      </c>
    </row>
    <row r="8758">
      <c r="A8758" s="8">
        <v>6274986.0</v>
      </c>
      <c r="B8758" s="8" t="s">
        <v>10798</v>
      </c>
    </row>
    <row r="8759">
      <c r="A8759" s="8">
        <v>6266436.0</v>
      </c>
      <c r="B8759" s="8" t="s">
        <v>10799</v>
      </c>
    </row>
    <row r="8760">
      <c r="A8760" s="8">
        <v>6230831.0</v>
      </c>
      <c r="B8760" s="8" t="s">
        <v>10800</v>
      </c>
    </row>
    <row r="8761">
      <c r="A8761" s="8">
        <v>6260454.0</v>
      </c>
      <c r="B8761" s="8" t="s">
        <v>10801</v>
      </c>
    </row>
    <row r="8762">
      <c r="A8762" s="8">
        <v>9294872.0</v>
      </c>
      <c r="B8762" s="8" t="s">
        <v>10802</v>
      </c>
    </row>
    <row r="8763">
      <c r="A8763" s="8">
        <v>1772872.0</v>
      </c>
      <c r="B8763" s="8" t="s">
        <v>10803</v>
      </c>
    </row>
    <row r="8764">
      <c r="A8764" s="8">
        <v>9294147.0</v>
      </c>
      <c r="B8764" s="8" t="s">
        <v>10804</v>
      </c>
    </row>
    <row r="8765">
      <c r="A8765" s="8">
        <v>6266410.0</v>
      </c>
      <c r="B8765" s="8" t="s">
        <v>10805</v>
      </c>
    </row>
    <row r="8766">
      <c r="A8766" s="8">
        <v>9306889.0</v>
      </c>
      <c r="B8766" s="8" t="s">
        <v>10806</v>
      </c>
    </row>
    <row r="8767">
      <c r="A8767" s="8">
        <v>9306935.0</v>
      </c>
      <c r="B8767" s="8" t="s">
        <v>10807</v>
      </c>
    </row>
    <row r="8768">
      <c r="A8768" s="8">
        <v>6284132.0</v>
      </c>
      <c r="B8768" s="8" t="s">
        <v>10808</v>
      </c>
    </row>
    <row r="8769">
      <c r="A8769" s="8">
        <v>6307388.0</v>
      </c>
      <c r="B8769" s="8" t="s">
        <v>10809</v>
      </c>
    </row>
    <row r="8770">
      <c r="A8770" s="8">
        <v>6175465.0</v>
      </c>
      <c r="B8770" s="8" t="s">
        <v>10810</v>
      </c>
    </row>
    <row r="8771">
      <c r="A8771" s="8">
        <v>9302085.0</v>
      </c>
      <c r="B8771" s="8" t="s">
        <v>10811</v>
      </c>
    </row>
    <row r="8772">
      <c r="A8772" s="8">
        <v>6222111.0</v>
      </c>
      <c r="B8772" s="8" t="s">
        <v>10812</v>
      </c>
    </row>
    <row r="8773">
      <c r="A8773" s="8">
        <v>6281745.0</v>
      </c>
      <c r="B8773" s="8" t="s">
        <v>10813</v>
      </c>
    </row>
    <row r="8774">
      <c r="A8774" s="8">
        <v>6256023.0</v>
      </c>
      <c r="B8774" s="8" t="s">
        <v>10814</v>
      </c>
    </row>
    <row r="8775">
      <c r="A8775" s="8">
        <v>6740332.0</v>
      </c>
      <c r="B8775" s="8" t="s">
        <v>10815</v>
      </c>
    </row>
    <row r="8776">
      <c r="A8776" s="8">
        <v>963755.0</v>
      </c>
      <c r="B8776" s="8" t="s">
        <v>10816</v>
      </c>
    </row>
    <row r="8777">
      <c r="A8777" s="8">
        <v>6265618.0</v>
      </c>
      <c r="B8777" s="8" t="s">
        <v>10817</v>
      </c>
    </row>
    <row r="8778">
      <c r="A8778" s="8">
        <v>6200371.0</v>
      </c>
      <c r="B8778" s="8" t="s">
        <v>10818</v>
      </c>
    </row>
    <row r="8779">
      <c r="A8779" s="8">
        <v>6266151.0</v>
      </c>
      <c r="B8779" s="8" t="s">
        <v>10819</v>
      </c>
    </row>
    <row r="8780">
      <c r="A8780" s="8">
        <v>6264875.0</v>
      </c>
      <c r="B8780" s="8" t="s">
        <v>10820</v>
      </c>
    </row>
    <row r="8781">
      <c r="A8781" s="8">
        <v>6283497.0</v>
      </c>
      <c r="B8781" s="8" t="s">
        <v>10821</v>
      </c>
    </row>
    <row r="8782">
      <c r="A8782" s="8">
        <v>9308580.0</v>
      </c>
      <c r="B8782" s="8" t="s">
        <v>10822</v>
      </c>
    </row>
    <row r="8783">
      <c r="A8783" s="8">
        <v>1770861.0</v>
      </c>
      <c r="B8783" s="8" t="s">
        <v>10823</v>
      </c>
    </row>
    <row r="8784">
      <c r="A8784" s="8">
        <v>6437745.0</v>
      </c>
      <c r="B8784" s="8" t="s">
        <v>10824</v>
      </c>
    </row>
    <row r="8785">
      <c r="A8785" s="8">
        <v>6275621.0</v>
      </c>
      <c r="B8785" s="8" t="s">
        <v>10825</v>
      </c>
    </row>
    <row r="8786">
      <c r="A8786" s="8">
        <v>6276741.0</v>
      </c>
      <c r="B8786" s="8" t="s">
        <v>10826</v>
      </c>
    </row>
    <row r="8787">
      <c r="A8787" s="8">
        <v>6271031.0</v>
      </c>
      <c r="B8787" s="8" t="s">
        <v>10827</v>
      </c>
    </row>
    <row r="8788">
      <c r="A8788" s="8">
        <v>6271537.0</v>
      </c>
      <c r="B8788" s="8" t="s">
        <v>10828</v>
      </c>
    </row>
    <row r="8789">
      <c r="A8789" s="8">
        <v>6225799.0</v>
      </c>
      <c r="B8789" s="8" t="s">
        <v>10829</v>
      </c>
    </row>
    <row r="8790">
      <c r="A8790" s="8">
        <v>6205712.0</v>
      </c>
      <c r="B8790" s="8" t="s">
        <v>10830</v>
      </c>
    </row>
    <row r="8791">
      <c r="A8791" s="8">
        <v>6388663.0</v>
      </c>
      <c r="B8791" s="8" t="s">
        <v>10831</v>
      </c>
    </row>
    <row r="8792">
      <c r="A8792" s="8">
        <v>6203728.0</v>
      </c>
      <c r="B8792" s="8" t="s">
        <v>10832</v>
      </c>
    </row>
    <row r="8793">
      <c r="A8793" s="8">
        <v>6232973.0</v>
      </c>
      <c r="B8793" s="8" t="s">
        <v>10833</v>
      </c>
    </row>
    <row r="8794">
      <c r="A8794" s="8">
        <v>6270018.0</v>
      </c>
      <c r="B8794" s="8" t="s">
        <v>10834</v>
      </c>
    </row>
    <row r="8795">
      <c r="A8795" s="8">
        <v>9308687.0</v>
      </c>
      <c r="B8795" s="8" t="s">
        <v>10835</v>
      </c>
    </row>
    <row r="8796">
      <c r="A8796" s="8">
        <v>6193391.0</v>
      </c>
      <c r="B8796" s="8" t="s">
        <v>10836</v>
      </c>
    </row>
    <row r="8797">
      <c r="A8797" s="8">
        <v>6262821.0</v>
      </c>
      <c r="B8797" s="8" t="s">
        <v>10837</v>
      </c>
    </row>
    <row r="8798">
      <c r="A8798" s="8">
        <v>6266991.0</v>
      </c>
      <c r="B8798" s="8" t="s">
        <v>10838</v>
      </c>
    </row>
    <row r="8799">
      <c r="A8799" s="8">
        <v>6161227.0</v>
      </c>
      <c r="B8799" s="8" t="s">
        <v>10839</v>
      </c>
    </row>
    <row r="8800">
      <c r="A8800" s="8">
        <v>6269931.0</v>
      </c>
      <c r="B8800" s="8" t="s">
        <v>10840</v>
      </c>
    </row>
    <row r="8801">
      <c r="A8801" s="8">
        <v>6248365.0</v>
      </c>
      <c r="B8801" s="8" t="s">
        <v>10841</v>
      </c>
    </row>
    <row r="8802">
      <c r="A8802" s="8">
        <v>6179495.0</v>
      </c>
      <c r="B8802" s="8" t="s">
        <v>10842</v>
      </c>
    </row>
    <row r="8803">
      <c r="A8803" s="8">
        <v>6279911.0</v>
      </c>
      <c r="B8803" s="8" t="s">
        <v>10843</v>
      </c>
    </row>
    <row r="8804">
      <c r="A8804" s="8">
        <v>6282440.0</v>
      </c>
      <c r="B8804" s="8" t="s">
        <v>10844</v>
      </c>
    </row>
    <row r="8805">
      <c r="A8805" s="8">
        <v>9309454.0</v>
      </c>
      <c r="B8805" s="8" t="s">
        <v>10845</v>
      </c>
    </row>
    <row r="8806">
      <c r="A8806" s="8">
        <v>6751229.0</v>
      </c>
      <c r="B8806" s="8" t="s">
        <v>10846</v>
      </c>
    </row>
    <row r="8807">
      <c r="A8807" s="8">
        <v>6276440.0</v>
      </c>
      <c r="B8807" s="8" t="s">
        <v>10847</v>
      </c>
    </row>
    <row r="8808">
      <c r="A8808" s="8">
        <v>6260713.0</v>
      </c>
      <c r="B8808" s="8" t="s">
        <v>10848</v>
      </c>
    </row>
    <row r="8809">
      <c r="A8809" s="8">
        <v>6278124.0</v>
      </c>
      <c r="B8809" s="8" t="s">
        <v>10849</v>
      </c>
    </row>
    <row r="8810">
      <c r="A8810" s="8">
        <v>6239773.0</v>
      </c>
      <c r="B8810" s="8" t="s">
        <v>10850</v>
      </c>
    </row>
    <row r="8811">
      <c r="A8811" s="8">
        <v>9293353.0</v>
      </c>
      <c r="B8811" s="8" t="s">
        <v>10851</v>
      </c>
    </row>
    <row r="8812">
      <c r="A8812" s="8">
        <v>6204015.0</v>
      </c>
      <c r="B8812" s="8" t="s">
        <v>10852</v>
      </c>
    </row>
    <row r="8813">
      <c r="A8813" s="8">
        <v>6208517.0</v>
      </c>
      <c r="B8813" s="8" t="s">
        <v>10853</v>
      </c>
    </row>
    <row r="8814">
      <c r="A8814" s="8">
        <v>6204511.0</v>
      </c>
      <c r="B8814" s="8" t="s">
        <v>10854</v>
      </c>
    </row>
    <row r="8815">
      <c r="A8815" s="8">
        <v>9268464.0</v>
      </c>
      <c r="B8815" s="8" t="s">
        <v>10855</v>
      </c>
    </row>
    <row r="8816">
      <c r="A8816" s="8">
        <v>1917421.0</v>
      </c>
      <c r="B8816" s="8" t="s">
        <v>10856</v>
      </c>
    </row>
    <row r="8817">
      <c r="A8817" s="8">
        <v>6262848.0</v>
      </c>
      <c r="B8817" s="8" t="s">
        <v>10857</v>
      </c>
    </row>
    <row r="8818">
      <c r="A8818" s="8">
        <v>6281389.0</v>
      </c>
      <c r="B8818" s="8" t="s">
        <v>10858</v>
      </c>
    </row>
    <row r="8819">
      <c r="A8819" s="8">
        <v>6272011.0</v>
      </c>
      <c r="B8819" s="8" t="s">
        <v>10859</v>
      </c>
    </row>
    <row r="8820">
      <c r="A8820" s="8">
        <v>6174736.0</v>
      </c>
      <c r="B8820" s="8" t="s">
        <v>10860</v>
      </c>
    </row>
    <row r="8821">
      <c r="A8821" s="8">
        <v>6223931.0</v>
      </c>
      <c r="B8821" s="8" t="s">
        <v>10861</v>
      </c>
    </row>
    <row r="8822">
      <c r="A8822" s="8">
        <v>6230890.0</v>
      </c>
      <c r="B8822" s="8" t="s">
        <v>10862</v>
      </c>
    </row>
    <row r="8823">
      <c r="A8823" s="8">
        <v>6248110.0</v>
      </c>
      <c r="B8823" s="8" t="s">
        <v>10863</v>
      </c>
    </row>
    <row r="8824">
      <c r="A8824" s="8">
        <v>9299122.0</v>
      </c>
      <c r="B8824" s="8" t="s">
        <v>10863</v>
      </c>
    </row>
    <row r="8825">
      <c r="A8825" s="8">
        <v>6170951.0</v>
      </c>
      <c r="B8825" s="8" t="s">
        <v>10864</v>
      </c>
    </row>
    <row r="8826">
      <c r="A8826" s="8">
        <v>6209246.0</v>
      </c>
      <c r="B8826" s="8" t="s">
        <v>10865</v>
      </c>
    </row>
    <row r="8827">
      <c r="A8827" s="8">
        <v>6282954.0</v>
      </c>
      <c r="B8827" s="8" t="s">
        <v>10866</v>
      </c>
    </row>
    <row r="8828">
      <c r="A8828" s="8">
        <v>6281397.0</v>
      </c>
      <c r="B8828" s="8" t="s">
        <v>10867</v>
      </c>
    </row>
    <row r="8829">
      <c r="A8829" s="8">
        <v>6249965.0</v>
      </c>
      <c r="B8829" s="8" t="s">
        <v>10868</v>
      </c>
    </row>
    <row r="8830">
      <c r="A8830" s="8">
        <v>6201440.0</v>
      </c>
      <c r="B8830" s="8" t="s">
        <v>10869</v>
      </c>
    </row>
    <row r="8831">
      <c r="A8831" s="8">
        <v>9306153.0</v>
      </c>
      <c r="B8831" s="8" t="s">
        <v>10870</v>
      </c>
    </row>
    <row r="8832">
      <c r="A8832" s="8">
        <v>9306960.0</v>
      </c>
      <c r="B8832" s="8" t="s">
        <v>10871</v>
      </c>
    </row>
    <row r="8833">
      <c r="A8833" s="8">
        <v>9304886.0</v>
      </c>
      <c r="B8833" s="8" t="s">
        <v>10872</v>
      </c>
    </row>
    <row r="8834">
      <c r="A8834" s="8">
        <v>6268200.0</v>
      </c>
      <c r="B8834" s="8" t="s">
        <v>10873</v>
      </c>
    </row>
    <row r="8835">
      <c r="A8835" s="8">
        <v>9306145.0</v>
      </c>
      <c r="B8835" s="8" t="s">
        <v>10874</v>
      </c>
    </row>
    <row r="8836">
      <c r="A8836" s="8">
        <v>9302786.0</v>
      </c>
      <c r="B8836" s="8" t="s">
        <v>10875</v>
      </c>
    </row>
    <row r="8837">
      <c r="A8837" s="8">
        <v>6201580.0</v>
      </c>
      <c r="B8837" s="8" t="s">
        <v>10876</v>
      </c>
    </row>
    <row r="8838">
      <c r="A8838" s="8">
        <v>6261388.0</v>
      </c>
      <c r="B8838" s="8" t="s">
        <v>10877</v>
      </c>
    </row>
    <row r="8839">
      <c r="A8839" s="8">
        <v>6275281.0</v>
      </c>
      <c r="B8839" s="8" t="s">
        <v>10878</v>
      </c>
    </row>
    <row r="8840">
      <c r="A8840" s="8">
        <v>9302093.0</v>
      </c>
      <c r="B8840" s="8" t="s">
        <v>10879</v>
      </c>
    </row>
    <row r="8841">
      <c r="A8841" s="8">
        <v>9304118.0</v>
      </c>
      <c r="B8841" s="8" t="s">
        <v>10880</v>
      </c>
    </row>
    <row r="8842">
      <c r="A8842" s="8">
        <v>6227554.0</v>
      </c>
      <c r="B8842" s="8" t="s">
        <v>10881</v>
      </c>
    </row>
    <row r="8843">
      <c r="A8843" s="8">
        <v>6273629.0</v>
      </c>
      <c r="B8843" s="8" t="s">
        <v>10882</v>
      </c>
    </row>
    <row r="8844">
      <c r="A8844" s="8">
        <v>6093990.0</v>
      </c>
      <c r="B8844" s="8" t="s">
        <v>10883</v>
      </c>
    </row>
    <row r="8845">
      <c r="A8845" s="8">
        <v>6185207.0</v>
      </c>
      <c r="B8845" s="8" t="s">
        <v>10884</v>
      </c>
    </row>
    <row r="8846">
      <c r="A8846" s="8">
        <v>6224431.0</v>
      </c>
      <c r="B8846" s="8" t="s">
        <v>10885</v>
      </c>
    </row>
    <row r="8847">
      <c r="A8847" s="8">
        <v>9297570.0</v>
      </c>
      <c r="B8847" s="8" t="s">
        <v>10886</v>
      </c>
    </row>
    <row r="8848">
      <c r="A8848" s="8">
        <v>6279279.0</v>
      </c>
      <c r="B8848" s="8" t="s">
        <v>10887</v>
      </c>
    </row>
    <row r="8849">
      <c r="A8849" s="8">
        <v>6157505.0</v>
      </c>
      <c r="B8849" s="8" t="s">
        <v>10888</v>
      </c>
    </row>
    <row r="8850">
      <c r="A8850" s="8">
        <v>9302808.0</v>
      </c>
      <c r="B8850" s="8" t="s">
        <v>10889</v>
      </c>
    </row>
    <row r="8851">
      <c r="A8851" s="8">
        <v>9302832.0</v>
      </c>
      <c r="B8851" s="8" t="s">
        <v>10890</v>
      </c>
    </row>
    <row r="8852">
      <c r="A8852" s="8">
        <v>9268561.0</v>
      </c>
      <c r="B8852" s="8" t="s">
        <v>10891</v>
      </c>
    </row>
    <row r="8853">
      <c r="A8853" s="8">
        <v>9292713.0</v>
      </c>
      <c r="B8853" s="8" t="s">
        <v>10892</v>
      </c>
    </row>
    <row r="8854">
      <c r="A8854" s="8">
        <v>9304088.0</v>
      </c>
      <c r="B8854" s="8" t="s">
        <v>10893</v>
      </c>
    </row>
    <row r="8855">
      <c r="A8855" s="8">
        <v>6283012.0</v>
      </c>
      <c r="B8855" s="8" t="s">
        <v>10894</v>
      </c>
    </row>
    <row r="8856">
      <c r="A8856" s="8">
        <v>6264727.0</v>
      </c>
      <c r="B8856" s="8" t="s">
        <v>10895</v>
      </c>
    </row>
    <row r="8857">
      <c r="A8857" s="8">
        <v>6218121.0</v>
      </c>
      <c r="B8857" s="8" t="s">
        <v>10896</v>
      </c>
    </row>
    <row r="8858">
      <c r="A8858" s="8">
        <v>6241620.0</v>
      </c>
      <c r="B8858" s="8" t="s">
        <v>10897</v>
      </c>
    </row>
    <row r="8859">
      <c r="A8859" s="8">
        <v>9300333.0</v>
      </c>
      <c r="B8859" s="8" t="s">
        <v>10898</v>
      </c>
    </row>
    <row r="8860">
      <c r="A8860" s="8">
        <v>6225306.0</v>
      </c>
      <c r="B8860" s="8" t="s">
        <v>10899</v>
      </c>
    </row>
    <row r="8861">
      <c r="A8861" s="8">
        <v>9466681.0</v>
      </c>
      <c r="B8861" s="8" t="s">
        <v>10900</v>
      </c>
    </row>
    <row r="8862">
      <c r="A8862" s="8">
        <v>9294066.0</v>
      </c>
      <c r="B8862" s="8" t="s">
        <v>10901</v>
      </c>
    </row>
    <row r="8863">
      <c r="A8863" s="8">
        <v>6251137.0</v>
      </c>
      <c r="B8863" s="8" t="s">
        <v>10902</v>
      </c>
    </row>
    <row r="8864">
      <c r="A8864" s="8">
        <v>6225560.0</v>
      </c>
      <c r="B8864" s="8" t="s">
        <v>10903</v>
      </c>
    </row>
    <row r="8865">
      <c r="A8865" s="8">
        <v>9296905.0</v>
      </c>
      <c r="B8865" s="8" t="s">
        <v>10904</v>
      </c>
    </row>
    <row r="8866">
      <c r="A8866" s="8">
        <v>6275681.0</v>
      </c>
      <c r="B8866" s="8" t="s">
        <v>10905</v>
      </c>
    </row>
    <row r="8867">
      <c r="A8867" s="8">
        <v>9306714.0</v>
      </c>
      <c r="B8867" s="8" t="s">
        <v>10906</v>
      </c>
    </row>
    <row r="8868">
      <c r="A8868" s="8">
        <v>6250351.0</v>
      </c>
      <c r="B8868" s="8" t="s">
        <v>10907</v>
      </c>
    </row>
    <row r="8869">
      <c r="A8869" s="8">
        <v>9309489.0</v>
      </c>
      <c r="B8869" s="8" t="s">
        <v>10908</v>
      </c>
    </row>
    <row r="8870">
      <c r="A8870" s="8">
        <v>6277896.0</v>
      </c>
      <c r="B8870" s="8" t="s">
        <v>10909</v>
      </c>
    </row>
    <row r="8871">
      <c r="A8871" s="8">
        <v>6203582.0</v>
      </c>
      <c r="B8871" s="8" t="s">
        <v>10910</v>
      </c>
    </row>
    <row r="8872">
      <c r="A8872" s="8">
        <v>6200435.0</v>
      </c>
      <c r="B8872" s="8" t="s">
        <v>10911</v>
      </c>
    </row>
    <row r="8873">
      <c r="A8873" s="8">
        <v>6278914.0</v>
      </c>
      <c r="B8873" s="8" t="s">
        <v>10912</v>
      </c>
    </row>
    <row r="8874">
      <c r="A8874" s="8">
        <v>6204635.0</v>
      </c>
      <c r="B8874" s="8" t="s">
        <v>10913</v>
      </c>
    </row>
    <row r="8875">
      <c r="A8875" s="8">
        <v>6170269.0</v>
      </c>
      <c r="B8875" s="8" t="s">
        <v>10914</v>
      </c>
    </row>
    <row r="8876">
      <c r="A8876" s="8">
        <v>9304878.0</v>
      </c>
      <c r="B8876" s="8" t="s">
        <v>10915</v>
      </c>
    </row>
    <row r="8877">
      <c r="A8877" s="8">
        <v>6953859.0</v>
      </c>
      <c r="B8877" s="8" t="s">
        <v>10916</v>
      </c>
    </row>
    <row r="8878">
      <c r="A8878" s="8">
        <v>6272380.0</v>
      </c>
      <c r="B8878" s="8" t="s">
        <v>10917</v>
      </c>
    </row>
    <row r="8879">
      <c r="A8879" s="8">
        <v>6209467.0</v>
      </c>
      <c r="B8879" s="8" t="s">
        <v>10918</v>
      </c>
    </row>
    <row r="8880">
      <c r="A8880" s="8">
        <v>6203043.0</v>
      </c>
      <c r="B8880" s="8" t="s">
        <v>10919</v>
      </c>
    </row>
    <row r="8881">
      <c r="A8881" s="8">
        <v>6410227.0</v>
      </c>
      <c r="B8881" s="8" t="s">
        <v>10920</v>
      </c>
    </row>
    <row r="8882">
      <c r="A8882" s="8">
        <v>6229557.0</v>
      </c>
      <c r="B8882" s="8" t="s">
        <v>10921</v>
      </c>
    </row>
    <row r="8883">
      <c r="A8883" s="8">
        <v>9304134.0</v>
      </c>
      <c r="B8883" s="8" t="s">
        <v>10922</v>
      </c>
    </row>
    <row r="8884">
      <c r="A8884" s="8">
        <v>6421814.0</v>
      </c>
      <c r="B8884" s="8" t="s">
        <v>10923</v>
      </c>
    </row>
    <row r="8885">
      <c r="A8885" s="8">
        <v>6276547.0</v>
      </c>
      <c r="B8885" s="8" t="s">
        <v>10924</v>
      </c>
    </row>
    <row r="8886">
      <c r="A8886" s="8">
        <v>6248519.0</v>
      </c>
      <c r="B8886" s="8" t="s">
        <v>10925</v>
      </c>
    </row>
    <row r="8887">
      <c r="A8887" s="8">
        <v>6276105.0</v>
      </c>
      <c r="B8887" s="8" t="s">
        <v>10926</v>
      </c>
    </row>
    <row r="8888">
      <c r="A8888" s="8">
        <v>9308954.0</v>
      </c>
      <c r="B8888" s="8" t="s">
        <v>10927</v>
      </c>
    </row>
    <row r="8889">
      <c r="A8889" s="8">
        <v>6254900.0</v>
      </c>
      <c r="B8889" s="8" t="s">
        <v>10928</v>
      </c>
    </row>
    <row r="8890">
      <c r="A8890" s="8">
        <v>6275940.0</v>
      </c>
      <c r="B8890" s="8" t="s">
        <v>10929</v>
      </c>
    </row>
    <row r="8891">
      <c r="A8891" s="8">
        <v>6270409.0</v>
      </c>
      <c r="B8891" s="8" t="s">
        <v>10930</v>
      </c>
    </row>
    <row r="8892">
      <c r="A8892" s="8">
        <v>6231705.0</v>
      </c>
      <c r="B8892" s="8" t="s">
        <v>10931</v>
      </c>
    </row>
    <row r="8893">
      <c r="A8893" s="8">
        <v>6271723.0</v>
      </c>
      <c r="B8893" s="8" t="s">
        <v>10932</v>
      </c>
    </row>
    <row r="8894">
      <c r="A8894" s="8">
        <v>6275354.0</v>
      </c>
      <c r="B8894" s="8" t="s">
        <v>10933</v>
      </c>
    </row>
    <row r="8895">
      <c r="A8895" s="8">
        <v>9305262.0</v>
      </c>
      <c r="B8895" s="8" t="s">
        <v>10934</v>
      </c>
    </row>
    <row r="8896">
      <c r="A8896" s="8">
        <v>6200681.0</v>
      </c>
      <c r="B8896" s="8" t="s">
        <v>10935</v>
      </c>
    </row>
    <row r="8897">
      <c r="A8897" s="8">
        <v>9299611.0</v>
      </c>
      <c r="B8897" s="8" t="s">
        <v>10936</v>
      </c>
    </row>
    <row r="8898">
      <c r="A8898" s="8">
        <v>6177255.0</v>
      </c>
      <c r="B8898" s="8" t="s">
        <v>10937</v>
      </c>
    </row>
    <row r="8899">
      <c r="A8899" s="8">
        <v>6249051.0</v>
      </c>
      <c r="B8899" s="8" t="s">
        <v>10938</v>
      </c>
    </row>
    <row r="8900">
      <c r="A8900" s="8">
        <v>9295267.0</v>
      </c>
      <c r="B8900" s="8" t="s">
        <v>10939</v>
      </c>
    </row>
    <row r="8901">
      <c r="A8901" s="8">
        <v>6282369.0</v>
      </c>
      <c r="B8901" s="8" t="s">
        <v>10940</v>
      </c>
    </row>
    <row r="8902">
      <c r="A8902" s="8">
        <v>6252184.0</v>
      </c>
      <c r="B8902" s="8" t="s">
        <v>10941</v>
      </c>
    </row>
    <row r="8903">
      <c r="A8903" s="8">
        <v>9292756.0</v>
      </c>
      <c r="B8903" s="8" t="s">
        <v>10942</v>
      </c>
    </row>
    <row r="8904">
      <c r="A8904" s="8">
        <v>6279295.0</v>
      </c>
      <c r="B8904" s="8" t="s">
        <v>10943</v>
      </c>
    </row>
    <row r="8905">
      <c r="A8905" s="8">
        <v>6282822.0</v>
      </c>
      <c r="B8905" s="8" t="s">
        <v>10944</v>
      </c>
    </row>
    <row r="8906">
      <c r="A8906" s="8">
        <v>6208584.0</v>
      </c>
      <c r="B8906" s="8" t="s">
        <v>10945</v>
      </c>
    </row>
    <row r="8907">
      <c r="A8907" s="8">
        <v>9292314.0</v>
      </c>
      <c r="B8907" s="8" t="s">
        <v>10946</v>
      </c>
    </row>
    <row r="8908">
      <c r="A8908" s="8">
        <v>6886884.0</v>
      </c>
      <c r="B8908" s="8" t="s">
        <v>10947</v>
      </c>
    </row>
    <row r="8909">
      <c r="A8909" s="8">
        <v>9300821.0</v>
      </c>
      <c r="B8909" s="8" t="s">
        <v>10948</v>
      </c>
    </row>
    <row r="8910">
      <c r="A8910" s="8">
        <v>6266398.0</v>
      </c>
      <c r="B8910" s="8" t="s">
        <v>10949</v>
      </c>
    </row>
    <row r="8911">
      <c r="A8911" s="8">
        <v>9307991.0</v>
      </c>
      <c r="B8911" s="8" t="s">
        <v>10950</v>
      </c>
    </row>
    <row r="8912">
      <c r="A8912" s="8">
        <v>9302417.0</v>
      </c>
      <c r="B8912" s="8" t="s">
        <v>10951</v>
      </c>
    </row>
    <row r="8913">
      <c r="A8913" s="8">
        <v>6260560.0</v>
      </c>
      <c r="B8913" s="8" t="s">
        <v>10952</v>
      </c>
    </row>
    <row r="8914">
      <c r="A8914" s="8">
        <v>6280871.0</v>
      </c>
      <c r="B8914" s="8" t="s">
        <v>10953</v>
      </c>
    </row>
    <row r="8915">
      <c r="A8915" s="8">
        <v>6281001.0</v>
      </c>
      <c r="B8915" s="8" t="s">
        <v>10954</v>
      </c>
    </row>
    <row r="8916">
      <c r="A8916" s="8">
        <v>6189199.0</v>
      </c>
      <c r="B8916" s="8" t="s">
        <v>10955</v>
      </c>
    </row>
    <row r="8917">
      <c r="A8917" s="8">
        <v>6266789.0</v>
      </c>
      <c r="B8917" s="8" t="s">
        <v>10956</v>
      </c>
    </row>
    <row r="8918">
      <c r="A8918" s="8">
        <v>6281231.0</v>
      </c>
      <c r="B8918" s="8" t="s">
        <v>10957</v>
      </c>
    </row>
    <row r="8919">
      <c r="A8919" s="8">
        <v>9149651.0</v>
      </c>
      <c r="B8919" s="8" t="s">
        <v>10958</v>
      </c>
    </row>
    <row r="8920">
      <c r="A8920" s="8">
        <v>6215297.0</v>
      </c>
      <c r="B8920" s="8" t="s">
        <v>10959</v>
      </c>
    </row>
    <row r="8921">
      <c r="A8921" s="8">
        <v>6211071.0</v>
      </c>
      <c r="B8921" s="8" t="s">
        <v>10960</v>
      </c>
    </row>
    <row r="8922">
      <c r="A8922" s="8">
        <v>9308962.0</v>
      </c>
      <c r="B8922" s="8" t="s">
        <v>10961</v>
      </c>
    </row>
    <row r="8923">
      <c r="A8923" s="8">
        <v>6269206.0</v>
      </c>
      <c r="B8923" s="8" t="s">
        <v>10962</v>
      </c>
    </row>
    <row r="8924">
      <c r="A8924" s="8">
        <v>9296476.0</v>
      </c>
      <c r="B8924" s="8" t="s">
        <v>10963</v>
      </c>
    </row>
    <row r="8925">
      <c r="A8925" s="8">
        <v>6273866.0</v>
      </c>
      <c r="B8925" s="8" t="s">
        <v>10964</v>
      </c>
    </row>
    <row r="8926">
      <c r="A8926" s="8">
        <v>6271880.0</v>
      </c>
      <c r="B8926" s="8" t="s">
        <v>10965</v>
      </c>
    </row>
    <row r="8927">
      <c r="A8927" s="8">
        <v>6265090.0</v>
      </c>
      <c r="B8927" s="8" t="s">
        <v>10966</v>
      </c>
    </row>
    <row r="8928">
      <c r="A8928" s="8">
        <v>6282512.0</v>
      </c>
      <c r="B8928" s="8" t="s">
        <v>10967</v>
      </c>
    </row>
    <row r="8929">
      <c r="A8929" s="8">
        <v>9294007.0</v>
      </c>
      <c r="B8929" s="8" t="s">
        <v>10968</v>
      </c>
    </row>
    <row r="8930">
      <c r="A8930" s="8">
        <v>9307982.0</v>
      </c>
      <c r="B8930" s="8" t="s">
        <v>10969</v>
      </c>
    </row>
    <row r="8931">
      <c r="A8931" s="8">
        <v>1757687.0</v>
      </c>
      <c r="B8931" s="8" t="s">
        <v>10970</v>
      </c>
    </row>
    <row r="8932">
      <c r="A8932" s="8">
        <v>6282270.0</v>
      </c>
      <c r="B8932" s="8" t="s">
        <v>10971</v>
      </c>
    </row>
    <row r="8933">
      <c r="A8933" s="8">
        <v>6271111.0</v>
      </c>
      <c r="B8933" s="8" t="s">
        <v>10972</v>
      </c>
    </row>
    <row r="8934">
      <c r="A8934" s="8">
        <v>6208924.0</v>
      </c>
      <c r="B8934" s="8" t="s">
        <v>10973</v>
      </c>
    </row>
    <row r="8935">
      <c r="A8935" s="8">
        <v>6266941.0</v>
      </c>
      <c r="B8935" s="8" t="s">
        <v>10974</v>
      </c>
    </row>
    <row r="8936">
      <c r="A8936" s="8">
        <v>6266347.0</v>
      </c>
      <c r="B8936" s="8" t="s">
        <v>10975</v>
      </c>
    </row>
    <row r="8937">
      <c r="A8937" s="8">
        <v>6273602.0</v>
      </c>
      <c r="B8937" s="8" t="s">
        <v>10976</v>
      </c>
    </row>
    <row r="8938">
      <c r="A8938" s="8">
        <v>9309012.0</v>
      </c>
      <c r="B8938" s="8" t="s">
        <v>10977</v>
      </c>
    </row>
    <row r="8939">
      <c r="A8939" s="8">
        <v>6174744.0</v>
      </c>
      <c r="B8939" s="8" t="s">
        <v>10978</v>
      </c>
    </row>
    <row r="8940">
      <c r="A8940" s="8">
        <v>6281966.0</v>
      </c>
      <c r="B8940" s="8" t="s">
        <v>10979</v>
      </c>
    </row>
    <row r="8941">
      <c r="A8941" s="8">
        <v>6171591.0</v>
      </c>
      <c r="B8941" s="8" t="s">
        <v>10980</v>
      </c>
    </row>
    <row r="8942">
      <c r="A8942" s="8">
        <v>6276288.0</v>
      </c>
      <c r="B8942" s="8" t="s">
        <v>10981</v>
      </c>
    </row>
    <row r="8943">
      <c r="A8943" s="8">
        <v>9305742.0</v>
      </c>
      <c r="B8943" s="8" t="s">
        <v>10982</v>
      </c>
    </row>
    <row r="8944">
      <c r="A8944" s="8">
        <v>9029117.0</v>
      </c>
      <c r="B8944" s="8" t="s">
        <v>10983</v>
      </c>
    </row>
    <row r="8945">
      <c r="A8945" s="8">
        <v>6271049.0</v>
      </c>
      <c r="B8945" s="8" t="s">
        <v>10984</v>
      </c>
    </row>
    <row r="8946">
      <c r="A8946" s="8">
        <v>9302581.0</v>
      </c>
      <c r="B8946" s="8" t="s">
        <v>10985</v>
      </c>
    </row>
    <row r="8947">
      <c r="A8947" s="8">
        <v>6276377.0</v>
      </c>
      <c r="B8947" s="8" t="s">
        <v>10986</v>
      </c>
    </row>
    <row r="8948">
      <c r="A8948" s="8">
        <v>6202489.0</v>
      </c>
      <c r="B8948" s="8" t="s">
        <v>10987</v>
      </c>
    </row>
    <row r="8949">
      <c r="A8949" s="8">
        <v>6275699.0</v>
      </c>
      <c r="B8949" s="8" t="s">
        <v>10988</v>
      </c>
    </row>
    <row r="8950">
      <c r="A8950" s="8">
        <v>9295763.0</v>
      </c>
      <c r="B8950" s="8" t="s">
        <v>10989</v>
      </c>
    </row>
    <row r="8951">
      <c r="A8951" s="8">
        <v>9292781.0</v>
      </c>
      <c r="B8951" s="8" t="s">
        <v>10990</v>
      </c>
    </row>
    <row r="8952">
      <c r="A8952" s="8">
        <v>9300490.0</v>
      </c>
      <c r="B8952" s="8" t="s">
        <v>10991</v>
      </c>
    </row>
    <row r="8953">
      <c r="A8953" s="8">
        <v>9295712.0</v>
      </c>
      <c r="B8953" s="8" t="s">
        <v>10992</v>
      </c>
    </row>
    <row r="8954">
      <c r="A8954" s="8">
        <v>6281761.0</v>
      </c>
      <c r="B8954" s="8" t="s">
        <v>10993</v>
      </c>
    </row>
    <row r="8955">
      <c r="A8955" s="8">
        <v>6272118.0</v>
      </c>
      <c r="B8955" s="8" t="s">
        <v>10994</v>
      </c>
    </row>
    <row r="8956">
      <c r="A8956" s="8">
        <v>6249159.0</v>
      </c>
      <c r="B8956" s="8" t="s">
        <v>10995</v>
      </c>
    </row>
    <row r="8957">
      <c r="A8957" s="8">
        <v>9303260.0</v>
      </c>
      <c r="B8957" s="8" t="s">
        <v>10996</v>
      </c>
    </row>
    <row r="8958">
      <c r="A8958" s="8">
        <v>6973850.0</v>
      </c>
      <c r="B8958" s="8" t="s">
        <v>10997</v>
      </c>
    </row>
    <row r="8959">
      <c r="A8959" s="8">
        <v>6252206.0</v>
      </c>
      <c r="B8959" s="8" t="s">
        <v>10998</v>
      </c>
    </row>
    <row r="8960">
      <c r="A8960" s="8">
        <v>9308342.0</v>
      </c>
      <c r="B8960" s="8" t="s">
        <v>10999</v>
      </c>
    </row>
    <row r="8961">
      <c r="A8961" s="8">
        <v>6277918.0</v>
      </c>
      <c r="B8961" s="8" t="s">
        <v>11000</v>
      </c>
    </row>
    <row r="8962">
      <c r="A8962" s="8">
        <v>6227805.0</v>
      </c>
      <c r="B8962" s="8" t="s">
        <v>11001</v>
      </c>
    </row>
    <row r="8963">
      <c r="A8963" s="8">
        <v>6271154.0</v>
      </c>
      <c r="B8963" s="8" t="s">
        <v>11002</v>
      </c>
    </row>
    <row r="8964">
      <c r="A8964" s="8">
        <v>6204503.0</v>
      </c>
      <c r="B8964" s="8" t="s">
        <v>11003</v>
      </c>
    </row>
    <row r="8965">
      <c r="A8965" s="8">
        <v>9306650.0</v>
      </c>
      <c r="B8965" s="8" t="s">
        <v>11004</v>
      </c>
    </row>
    <row r="8966">
      <c r="A8966" s="8">
        <v>6275460.0</v>
      </c>
      <c r="B8966" s="8" t="s">
        <v>11005</v>
      </c>
    </row>
    <row r="8967">
      <c r="A8967" s="8">
        <v>6198457.0</v>
      </c>
      <c r="B8967" s="8" t="s">
        <v>11006</v>
      </c>
    </row>
    <row r="8968">
      <c r="A8968" s="8">
        <v>6263135.0</v>
      </c>
      <c r="B8968" s="8" t="s">
        <v>11007</v>
      </c>
    </row>
    <row r="8969">
      <c r="A8969" s="8">
        <v>6179894.0</v>
      </c>
      <c r="B8969" s="8" t="s">
        <v>11008</v>
      </c>
    </row>
    <row r="8970">
      <c r="A8970" s="8">
        <v>6274251.0</v>
      </c>
      <c r="B8970" s="8" t="s">
        <v>11009</v>
      </c>
    </row>
    <row r="8971">
      <c r="A8971" s="8">
        <v>6280366.0</v>
      </c>
      <c r="B8971" s="8" t="s">
        <v>11010</v>
      </c>
    </row>
    <row r="8972">
      <c r="A8972" s="8">
        <v>9179682.0</v>
      </c>
      <c r="B8972" s="8" t="s">
        <v>11011</v>
      </c>
    </row>
    <row r="8973">
      <c r="A8973" s="8">
        <v>6216030.0</v>
      </c>
      <c r="B8973" s="8" t="s">
        <v>11012</v>
      </c>
    </row>
    <row r="8974">
      <c r="A8974" s="8">
        <v>6264841.0</v>
      </c>
      <c r="B8974" s="8" t="s">
        <v>11013</v>
      </c>
    </row>
    <row r="8975">
      <c r="A8975" s="8">
        <v>6277900.0</v>
      </c>
      <c r="B8975" s="8" t="s">
        <v>11014</v>
      </c>
    </row>
    <row r="8976">
      <c r="A8976" s="8">
        <v>6219004.0</v>
      </c>
      <c r="B8976" s="8" t="s">
        <v>11015</v>
      </c>
    </row>
    <row r="8977">
      <c r="A8977" s="8">
        <v>6265308.0</v>
      </c>
      <c r="B8977" s="8" t="s">
        <v>11016</v>
      </c>
    </row>
    <row r="8978">
      <c r="A8978" s="8">
        <v>9306641.0</v>
      </c>
      <c r="B8978" s="8" t="s">
        <v>11017</v>
      </c>
    </row>
    <row r="8979">
      <c r="A8979" s="8">
        <v>6271871.0</v>
      </c>
      <c r="B8979" s="8" t="s">
        <v>11018</v>
      </c>
    </row>
    <row r="8980">
      <c r="A8980" s="8">
        <v>6178090.0</v>
      </c>
      <c r="B8980" s="8" t="s">
        <v>11019</v>
      </c>
    </row>
    <row r="8981">
      <c r="A8981" s="8">
        <v>6276989.0</v>
      </c>
      <c r="B8981" s="8" t="s">
        <v>11020</v>
      </c>
    </row>
    <row r="8982">
      <c r="A8982" s="8">
        <v>6175309.0</v>
      </c>
      <c r="B8982" s="8" t="s">
        <v>11021</v>
      </c>
    </row>
    <row r="8983">
      <c r="A8983" s="8">
        <v>6207405.0</v>
      </c>
      <c r="B8983" s="8" t="s">
        <v>11022</v>
      </c>
    </row>
    <row r="8984">
      <c r="A8984" s="8">
        <v>6266100.0</v>
      </c>
      <c r="B8984" s="8" t="s">
        <v>11023</v>
      </c>
    </row>
    <row r="8985">
      <c r="A8985" s="8">
        <v>6268056.0</v>
      </c>
      <c r="B8985" s="8" t="s">
        <v>11024</v>
      </c>
    </row>
    <row r="8986">
      <c r="A8986" s="8">
        <v>9303171.0</v>
      </c>
      <c r="B8986" s="8" t="s">
        <v>11025</v>
      </c>
    </row>
    <row r="8987">
      <c r="A8987" s="8">
        <v>6265961.0</v>
      </c>
      <c r="B8987" s="8" t="s">
        <v>11026</v>
      </c>
    </row>
    <row r="8988">
      <c r="A8988" s="8">
        <v>1757750.0</v>
      </c>
      <c r="B8988" s="8" t="s">
        <v>11027</v>
      </c>
    </row>
    <row r="8989">
      <c r="A8989" s="8">
        <v>6274501.0</v>
      </c>
      <c r="B8989" s="8" t="s">
        <v>11028</v>
      </c>
    </row>
    <row r="8990">
      <c r="A8990" s="8">
        <v>6281664.0</v>
      </c>
      <c r="B8990" s="8" t="s">
        <v>11029</v>
      </c>
    </row>
    <row r="8991">
      <c r="A8991" s="8">
        <v>6228518.0</v>
      </c>
      <c r="B8991" s="8" t="s">
        <v>11030</v>
      </c>
    </row>
    <row r="8992">
      <c r="A8992" s="8">
        <v>6268901.0</v>
      </c>
      <c r="B8992" s="8" t="s">
        <v>11031</v>
      </c>
    </row>
    <row r="8993">
      <c r="A8993" s="8">
        <v>6272479.0</v>
      </c>
      <c r="B8993" s="8" t="s">
        <v>11032</v>
      </c>
    </row>
    <row r="8994">
      <c r="A8994" s="8">
        <v>9299700.0</v>
      </c>
      <c r="B8994" s="8" t="s">
        <v>11033</v>
      </c>
    </row>
    <row r="8995">
      <c r="A8995" s="8">
        <v>9301739.0</v>
      </c>
      <c r="B8995" s="8" t="s">
        <v>11034</v>
      </c>
    </row>
    <row r="8996">
      <c r="A8996" s="8">
        <v>6275923.0</v>
      </c>
      <c r="B8996" s="8" t="s">
        <v>11035</v>
      </c>
    </row>
    <row r="8997">
      <c r="A8997" s="8">
        <v>9050833.0</v>
      </c>
      <c r="B8997" s="8" t="s">
        <v>11036</v>
      </c>
    </row>
    <row r="8998">
      <c r="A8998" s="8">
        <v>6280293.0</v>
      </c>
      <c r="B8998" s="8" t="s">
        <v>11037</v>
      </c>
    </row>
    <row r="8999">
      <c r="A8999" s="8">
        <v>6276610.0</v>
      </c>
      <c r="B8999" s="8" t="s">
        <v>11038</v>
      </c>
    </row>
    <row r="9000">
      <c r="A9000" s="8">
        <v>1946366.0</v>
      </c>
      <c r="B9000" s="8" t="s">
        <v>11039</v>
      </c>
    </row>
    <row r="9001">
      <c r="A9001" s="8">
        <v>1937898.0</v>
      </c>
      <c r="B9001" s="8" t="s">
        <v>11040</v>
      </c>
    </row>
    <row r="9002">
      <c r="A9002" s="8">
        <v>1940864.0</v>
      </c>
      <c r="B9002" s="8" t="s">
        <v>11041</v>
      </c>
    </row>
    <row r="9003">
      <c r="A9003" s="8">
        <v>1938053.0</v>
      </c>
      <c r="B9003" s="8" t="s">
        <v>11042</v>
      </c>
    </row>
    <row r="9004">
      <c r="A9004" s="8">
        <v>1937782.0</v>
      </c>
      <c r="B9004" s="8" t="s">
        <v>11043</v>
      </c>
    </row>
    <row r="9005">
      <c r="A9005" s="8">
        <v>1938061.0</v>
      </c>
      <c r="B9005" s="8" t="s">
        <v>11044</v>
      </c>
    </row>
    <row r="9006">
      <c r="A9006" s="8">
        <v>1946439.0</v>
      </c>
      <c r="B9006" s="8" t="s">
        <v>11045</v>
      </c>
    </row>
    <row r="9007">
      <c r="A9007" s="8">
        <v>1937804.0</v>
      </c>
      <c r="B9007" s="8" t="s">
        <v>11046</v>
      </c>
    </row>
    <row r="9008">
      <c r="A9008" s="8">
        <v>1937936.0</v>
      </c>
      <c r="B9008" s="8" t="s">
        <v>11047</v>
      </c>
    </row>
    <row r="9009">
      <c r="A9009" s="8">
        <v>1937855.0</v>
      </c>
      <c r="B9009" s="8" t="s">
        <v>11048</v>
      </c>
    </row>
    <row r="9010">
      <c r="A9010" s="8">
        <v>1937812.0</v>
      </c>
      <c r="B9010" s="8" t="s">
        <v>11049</v>
      </c>
    </row>
    <row r="9011">
      <c r="A9011" s="8">
        <v>1935003.0</v>
      </c>
      <c r="B9011" s="8" t="s">
        <v>11050</v>
      </c>
    </row>
    <row r="9012">
      <c r="A9012" s="8">
        <v>6249302.0</v>
      </c>
      <c r="B9012" s="8" t="s">
        <v>11051</v>
      </c>
    </row>
    <row r="9013">
      <c r="A9013" s="8">
        <v>1779052.0</v>
      </c>
      <c r="B9013" s="8" t="s">
        <v>11052</v>
      </c>
    </row>
    <row r="9014">
      <c r="A9014" s="8">
        <v>6125131.0</v>
      </c>
      <c r="B9014" s="8" t="s">
        <v>11053</v>
      </c>
    </row>
    <row r="9015">
      <c r="A9015" s="8">
        <v>6457428.0</v>
      </c>
      <c r="B9015" s="8" t="s">
        <v>11054</v>
      </c>
    </row>
    <row r="9016">
      <c r="A9016" s="8">
        <v>6390552.0</v>
      </c>
      <c r="B9016" s="8" t="s">
        <v>11055</v>
      </c>
    </row>
    <row r="9017">
      <c r="A9017" s="8">
        <v>1935119.0</v>
      </c>
      <c r="B9017" s="8" t="s">
        <v>11056</v>
      </c>
    </row>
    <row r="9018">
      <c r="A9018" s="8">
        <v>6136826.0</v>
      </c>
      <c r="B9018" s="8" t="s">
        <v>11057</v>
      </c>
    </row>
    <row r="9019">
      <c r="A9019" s="8">
        <v>6239056.0</v>
      </c>
      <c r="B9019" s="8" t="s">
        <v>11058</v>
      </c>
    </row>
    <row r="9020">
      <c r="A9020" s="8">
        <v>6215947.0</v>
      </c>
      <c r="B9020" s="8" t="s">
        <v>11059</v>
      </c>
    </row>
    <row r="9021">
      <c r="A9021" s="8">
        <v>6694004.0</v>
      </c>
      <c r="B9021" s="8" t="s">
        <v>11060</v>
      </c>
    </row>
    <row r="9022">
      <c r="A9022" s="8">
        <v>6428614.0</v>
      </c>
      <c r="B9022" s="8" t="s">
        <v>11061</v>
      </c>
    </row>
    <row r="9023">
      <c r="A9023" s="8">
        <v>6691668.0</v>
      </c>
      <c r="B9023" s="8" t="s">
        <v>11062</v>
      </c>
    </row>
    <row r="9024">
      <c r="A9024" s="8">
        <v>6215939.0</v>
      </c>
      <c r="B9024" s="8" t="s">
        <v>11063</v>
      </c>
    </row>
    <row r="9025">
      <c r="A9025" s="8">
        <v>1752197.0</v>
      </c>
      <c r="B9025" s="8" t="s">
        <v>11064</v>
      </c>
    </row>
    <row r="9026">
      <c r="A9026" s="8">
        <v>1097750.0</v>
      </c>
      <c r="B9026" s="8" t="s">
        <v>11065</v>
      </c>
    </row>
    <row r="9027">
      <c r="A9027" s="8">
        <v>1935259.0</v>
      </c>
      <c r="B9027" s="8" t="s">
        <v>11066</v>
      </c>
    </row>
    <row r="9028">
      <c r="A9028" s="8">
        <v>1936042.0</v>
      </c>
      <c r="B9028" s="8" t="s">
        <v>11067</v>
      </c>
    </row>
    <row r="9029">
      <c r="A9029" s="8">
        <v>6206433.0</v>
      </c>
      <c r="B9029" s="8" t="s">
        <v>11068</v>
      </c>
    </row>
    <row r="9030">
      <c r="A9030" s="8">
        <v>6243533.0</v>
      </c>
      <c r="B9030" s="8" t="s">
        <v>11069</v>
      </c>
    </row>
    <row r="9031">
      <c r="A9031" s="8">
        <v>6155642.0</v>
      </c>
      <c r="B9031" s="8" t="s">
        <v>11070</v>
      </c>
    </row>
    <row r="9032">
      <c r="A9032" s="8">
        <v>6809740.0</v>
      </c>
      <c r="B9032" s="8" t="s">
        <v>11071</v>
      </c>
    </row>
    <row r="9033">
      <c r="A9033" s="8">
        <v>6419984.0</v>
      </c>
      <c r="B9033" s="8" t="s">
        <v>11072</v>
      </c>
    </row>
    <row r="9034">
      <c r="A9034" s="8">
        <v>6409296.0</v>
      </c>
      <c r="B9034" s="8" t="s">
        <v>11073</v>
      </c>
    </row>
    <row r="9035">
      <c r="A9035" s="8">
        <v>6993656.0</v>
      </c>
      <c r="B9035" s="8" t="s">
        <v>11074</v>
      </c>
    </row>
    <row r="9036">
      <c r="A9036" s="8">
        <v>6321755.0</v>
      </c>
      <c r="B9036" s="8" t="s">
        <v>11075</v>
      </c>
    </row>
    <row r="9037">
      <c r="A9037" s="8">
        <v>6009883.0</v>
      </c>
      <c r="B9037" s="8" t="s">
        <v>11076</v>
      </c>
    </row>
    <row r="9038">
      <c r="A9038" s="8">
        <v>6868568.0</v>
      </c>
      <c r="B9038" s="8" t="s">
        <v>11077</v>
      </c>
    </row>
    <row r="9039">
      <c r="A9039" s="8">
        <v>6133134.0</v>
      </c>
      <c r="B9039" s="8" t="s">
        <v>11078</v>
      </c>
    </row>
    <row r="9040">
      <c r="A9040" s="8">
        <v>6151787.0</v>
      </c>
      <c r="B9040" s="8" t="s">
        <v>11079</v>
      </c>
    </row>
    <row r="9041">
      <c r="A9041" s="8">
        <v>6141544.0</v>
      </c>
      <c r="B9041" s="8" t="s">
        <v>11080</v>
      </c>
    </row>
    <row r="9042">
      <c r="A9042" s="8">
        <v>6144799.0</v>
      </c>
      <c r="B9042" s="8" t="s">
        <v>11081</v>
      </c>
    </row>
    <row r="9043">
      <c r="A9043" s="8">
        <v>6076301.0</v>
      </c>
      <c r="B9043" s="8" t="s">
        <v>11082</v>
      </c>
    </row>
    <row r="9044">
      <c r="A9044" s="8">
        <v>6153755.0</v>
      </c>
      <c r="B9044" s="8" t="s">
        <v>11083</v>
      </c>
    </row>
    <row r="9045">
      <c r="A9045" s="8">
        <v>6198970.0</v>
      </c>
      <c r="B9045" s="8" t="s">
        <v>11084</v>
      </c>
    </row>
    <row r="9046">
      <c r="A9046" s="8">
        <v>6207456.0</v>
      </c>
      <c r="B9046" s="8" t="s">
        <v>11085</v>
      </c>
    </row>
    <row r="9047">
      <c r="A9047" s="8">
        <v>6175589.0</v>
      </c>
      <c r="B9047" s="8" t="s">
        <v>11086</v>
      </c>
    </row>
    <row r="9048">
      <c r="A9048" s="8">
        <v>6109969.0</v>
      </c>
      <c r="B9048" s="8" t="s">
        <v>11087</v>
      </c>
    </row>
    <row r="9049">
      <c r="A9049" s="8">
        <v>6059813.0</v>
      </c>
      <c r="B9049" s="8" t="s">
        <v>11088</v>
      </c>
    </row>
    <row r="9050">
      <c r="A9050" s="8">
        <v>6020542.0</v>
      </c>
      <c r="B9050" s="8" t="s">
        <v>11089</v>
      </c>
    </row>
    <row r="9051">
      <c r="A9051" s="8">
        <v>6263143.0</v>
      </c>
      <c r="B9051" s="8" t="s">
        <v>11090</v>
      </c>
    </row>
    <row r="9052">
      <c r="A9052" s="8">
        <v>6263429.0</v>
      </c>
      <c r="B9052" s="8" t="s">
        <v>11091</v>
      </c>
    </row>
    <row r="9053">
      <c r="A9053" s="8">
        <v>6173993.0</v>
      </c>
      <c r="B9053" s="8" t="s">
        <v>11092</v>
      </c>
    </row>
    <row r="9054">
      <c r="A9054" s="8">
        <v>9076344.0</v>
      </c>
      <c r="B9054" s="8" t="s">
        <v>11093</v>
      </c>
    </row>
    <row r="9055">
      <c r="A9055" s="8">
        <v>888737.0</v>
      </c>
      <c r="B9055" s="8" t="s">
        <v>11094</v>
      </c>
    </row>
    <row r="9056">
      <c r="A9056" s="8">
        <v>6313370.0</v>
      </c>
      <c r="B9056" s="8" t="s">
        <v>11095</v>
      </c>
    </row>
    <row r="9057">
      <c r="A9057" s="8">
        <v>9994271.0</v>
      </c>
      <c r="B9057" s="8" t="s">
        <v>11096</v>
      </c>
    </row>
    <row r="9058">
      <c r="A9058" s="8">
        <v>6052720.0</v>
      </c>
      <c r="B9058" s="8" t="s">
        <v>11097</v>
      </c>
    </row>
    <row r="9059">
      <c r="A9059" s="8">
        <v>6144519.0</v>
      </c>
      <c r="B9059" s="8" t="s">
        <v>11098</v>
      </c>
    </row>
    <row r="9060">
      <c r="A9060" s="8">
        <v>6036503.0</v>
      </c>
      <c r="B9060" s="8" t="s">
        <v>11099</v>
      </c>
    </row>
    <row r="9061">
      <c r="A9061" s="8">
        <v>6278884.0</v>
      </c>
      <c r="B9061" s="8" t="s">
        <v>11100</v>
      </c>
    </row>
    <row r="9062">
      <c r="A9062" s="8">
        <v>6021182.0</v>
      </c>
      <c r="B9062" s="8" t="s">
        <v>11101</v>
      </c>
    </row>
    <row r="9063">
      <c r="A9063" s="8">
        <v>6145515.0</v>
      </c>
      <c r="B9063" s="8" t="s">
        <v>11102</v>
      </c>
    </row>
    <row r="9064">
      <c r="A9064" s="8">
        <v>6169775.0</v>
      </c>
      <c r="B9064" s="8" t="s">
        <v>11103</v>
      </c>
    </row>
    <row r="9065">
      <c r="A9065" s="8">
        <v>6977642.0</v>
      </c>
      <c r="B9065" s="8" t="s">
        <v>11104</v>
      </c>
    </row>
    <row r="9066">
      <c r="A9066" s="8">
        <v>6136681.0</v>
      </c>
      <c r="B9066" s="8" t="s">
        <v>11105</v>
      </c>
    </row>
    <row r="9067">
      <c r="A9067" s="8">
        <v>984191.0</v>
      </c>
      <c r="B9067" s="8" t="s">
        <v>11106</v>
      </c>
    </row>
    <row r="9068">
      <c r="A9068" s="8">
        <v>6276997.0</v>
      </c>
      <c r="B9068" s="8" t="s">
        <v>11107</v>
      </c>
    </row>
    <row r="9069">
      <c r="A9069" s="8">
        <v>6697241.0</v>
      </c>
      <c r="B9069" s="8" t="s">
        <v>11108</v>
      </c>
    </row>
    <row r="9070">
      <c r="A9070" s="8">
        <v>6281303.0</v>
      </c>
      <c r="B9070" s="8" t="s">
        <v>11109</v>
      </c>
    </row>
    <row r="9071">
      <c r="A9071" s="8">
        <v>1778498.0</v>
      </c>
      <c r="B9071" s="8" t="s">
        <v>11110</v>
      </c>
    </row>
    <row r="9072">
      <c r="A9072" s="8">
        <v>6234283.0</v>
      </c>
      <c r="B9072" s="8" t="s">
        <v>11111</v>
      </c>
    </row>
    <row r="9073">
      <c r="A9073" s="8">
        <v>902667.0</v>
      </c>
      <c r="B9073" s="8" t="s">
        <v>11112</v>
      </c>
    </row>
    <row r="9074">
      <c r="A9074" s="8">
        <v>6185665.0</v>
      </c>
      <c r="B9074" s="8" t="s">
        <v>11113</v>
      </c>
    </row>
    <row r="9075">
      <c r="A9075" s="8">
        <v>1934953.0</v>
      </c>
      <c r="B9075" s="8" t="s">
        <v>11114</v>
      </c>
    </row>
    <row r="9076">
      <c r="A9076" s="8">
        <v>1779001.0</v>
      </c>
      <c r="B9076" s="8" t="s">
        <v>11115</v>
      </c>
    </row>
    <row r="9077">
      <c r="A9077" s="8">
        <v>6952551.0</v>
      </c>
      <c r="B9077" s="8" t="s">
        <v>10816</v>
      </c>
    </row>
    <row r="9078">
      <c r="A9078" s="8">
        <v>1917986.0</v>
      </c>
      <c r="B9078" s="8" t="s">
        <v>11116</v>
      </c>
    </row>
    <row r="9079">
      <c r="A9079" s="8">
        <v>1889885.0</v>
      </c>
      <c r="B9079" s="8" t="s">
        <v>11117</v>
      </c>
    </row>
    <row r="9080">
      <c r="A9080" s="8">
        <v>1888234.0</v>
      </c>
      <c r="B9080" s="8" t="s">
        <v>11118</v>
      </c>
    </row>
    <row r="9081">
      <c r="A9081" s="8">
        <v>1852001.0</v>
      </c>
      <c r="B9081" s="8" t="s">
        <v>11119</v>
      </c>
    </row>
    <row r="9082">
      <c r="A9082" s="8">
        <v>1850652.0</v>
      </c>
      <c r="B9082" s="8" t="s">
        <v>11120</v>
      </c>
    </row>
    <row r="9083">
      <c r="A9083" s="8">
        <v>1309846.0</v>
      </c>
      <c r="B9083" s="8" t="s">
        <v>11121</v>
      </c>
    </row>
    <row r="9084">
      <c r="A9084" s="8">
        <v>1857801.0</v>
      </c>
      <c r="B9084" s="8" t="s">
        <v>11122</v>
      </c>
    </row>
    <row r="9085">
      <c r="A9085" s="8">
        <v>6185185.0</v>
      </c>
      <c r="B9085" s="8" t="s">
        <v>11123</v>
      </c>
    </row>
    <row r="9086">
      <c r="A9086" s="8">
        <v>6983693.0</v>
      </c>
      <c r="B9086" s="8" t="s">
        <v>11124</v>
      </c>
    </row>
    <row r="9087">
      <c r="A9087" s="8">
        <v>6481001.0</v>
      </c>
      <c r="B9087" s="8" t="s">
        <v>11125</v>
      </c>
    </row>
    <row r="9088">
      <c r="A9088" s="8">
        <v>6787037.0</v>
      </c>
      <c r="B9088" s="8" t="s">
        <v>11126</v>
      </c>
    </row>
    <row r="9089">
      <c r="A9089" s="8">
        <v>6173951.0</v>
      </c>
      <c r="B9089" s="8" t="s">
        <v>11127</v>
      </c>
    </row>
    <row r="9090">
      <c r="A9090" s="8">
        <v>6002013.0</v>
      </c>
      <c r="B9090" s="8" t="s">
        <v>11128</v>
      </c>
    </row>
    <row r="9091">
      <c r="A9091" s="8">
        <v>1765205.0</v>
      </c>
      <c r="B9091" s="8" t="s">
        <v>11129</v>
      </c>
    </row>
    <row r="9092">
      <c r="A9092" s="8">
        <v>6091717.0</v>
      </c>
      <c r="B9092" s="8" t="s">
        <v>11130</v>
      </c>
    </row>
    <row r="9093">
      <c r="A9093" s="8">
        <v>6683444.0</v>
      </c>
      <c r="B9093" s="8" t="s">
        <v>11131</v>
      </c>
    </row>
    <row r="9094">
      <c r="A9094" s="8">
        <v>1655752.0</v>
      </c>
      <c r="B9094" s="8" t="s">
        <v>11132</v>
      </c>
    </row>
    <row r="9095">
      <c r="A9095" s="8">
        <v>1855450.0</v>
      </c>
      <c r="B9095" s="8" t="s">
        <v>11133</v>
      </c>
    </row>
    <row r="9096">
      <c r="A9096" s="8">
        <v>1292404.0</v>
      </c>
      <c r="B9096" s="8" t="s">
        <v>11134</v>
      </c>
    </row>
    <row r="9097">
      <c r="A9097" s="8">
        <v>6199135.0</v>
      </c>
      <c r="B9097" s="8" t="s">
        <v>11135</v>
      </c>
    </row>
    <row r="9098">
      <c r="A9098" s="8">
        <v>6199241.0</v>
      </c>
      <c r="B9098" s="8" t="s">
        <v>11136</v>
      </c>
    </row>
    <row r="9099">
      <c r="A9099" s="8">
        <v>6418554.0</v>
      </c>
      <c r="B9099" s="8" t="s">
        <v>11137</v>
      </c>
    </row>
    <row r="9100">
      <c r="A9100" s="8">
        <v>6202683.0</v>
      </c>
      <c r="B9100" s="8" t="s">
        <v>11138</v>
      </c>
    </row>
    <row r="9101">
      <c r="A9101" s="8">
        <v>6163904.0</v>
      </c>
      <c r="B9101" s="8" t="s">
        <v>11139</v>
      </c>
    </row>
    <row r="9102">
      <c r="A9102" s="8">
        <v>6744508.0</v>
      </c>
      <c r="B9102" s="8" t="s">
        <v>11140</v>
      </c>
    </row>
    <row r="9103">
      <c r="A9103" s="8">
        <v>6185291.0</v>
      </c>
      <c r="B9103" s="8" t="s">
        <v>11141</v>
      </c>
    </row>
    <row r="9104">
      <c r="A9104" s="8">
        <v>6527931.0</v>
      </c>
      <c r="B9104" s="8" t="s">
        <v>11142</v>
      </c>
    </row>
    <row r="9105">
      <c r="A9105" s="8">
        <v>6260152.0</v>
      </c>
      <c r="B9105" s="8" t="s">
        <v>11143</v>
      </c>
    </row>
    <row r="9106">
      <c r="A9106" s="8">
        <v>1410750.0</v>
      </c>
      <c r="B9106" s="8" t="s">
        <v>11144</v>
      </c>
    </row>
    <row r="9107">
      <c r="A9107" s="8">
        <v>6409504.0</v>
      </c>
      <c r="B9107" s="8" t="s">
        <v>11145</v>
      </c>
    </row>
    <row r="9108">
      <c r="A9108" s="8">
        <v>6975551.0</v>
      </c>
      <c r="B9108" s="8" t="s">
        <v>11146</v>
      </c>
    </row>
    <row r="9109">
      <c r="A9109" s="8">
        <v>6582630.0</v>
      </c>
      <c r="B9109" s="8" t="s">
        <v>11147</v>
      </c>
    </row>
    <row r="9110">
      <c r="A9110" s="8">
        <v>6922058.0</v>
      </c>
      <c r="B9110" s="8" t="s">
        <v>11148</v>
      </c>
    </row>
    <row r="9111">
      <c r="A9111" s="8">
        <v>6197141.0</v>
      </c>
      <c r="B9111" s="8" t="s">
        <v>11149</v>
      </c>
    </row>
    <row r="9112">
      <c r="A9112" s="8">
        <v>6224091.0</v>
      </c>
      <c r="B9112" s="8" t="s">
        <v>11150</v>
      </c>
    </row>
    <row r="9113">
      <c r="A9113" s="8">
        <v>6506054.0</v>
      </c>
      <c r="B9113" s="8" t="s">
        <v>11151</v>
      </c>
    </row>
    <row r="9114">
      <c r="A9114" s="8">
        <v>6161189.0</v>
      </c>
      <c r="B9114" s="8" t="s">
        <v>11152</v>
      </c>
    </row>
    <row r="9115">
      <c r="A9115" s="8">
        <v>1756354.0</v>
      </c>
      <c r="B9115" s="8" t="s">
        <v>11153</v>
      </c>
    </row>
    <row r="9116">
      <c r="A9116" s="8">
        <v>6418511.0</v>
      </c>
      <c r="B9116" s="8" t="s">
        <v>11154</v>
      </c>
    </row>
    <row r="9117">
      <c r="A9117" s="8">
        <v>6199127.0</v>
      </c>
      <c r="B9117" s="8" t="s">
        <v>11155</v>
      </c>
    </row>
    <row r="9118">
      <c r="A9118" s="8">
        <v>6959083.0</v>
      </c>
      <c r="B9118" s="8" t="s">
        <v>11156</v>
      </c>
    </row>
    <row r="9119">
      <c r="A9119" s="8">
        <v>6396356.0</v>
      </c>
      <c r="B9119" s="8" t="s">
        <v>11157</v>
      </c>
    </row>
    <row r="9120">
      <c r="A9120" s="8">
        <v>6344003.0</v>
      </c>
      <c r="B9120" s="8" t="s">
        <v>11158</v>
      </c>
    </row>
    <row r="9121">
      <c r="A9121" s="8">
        <v>6033601.0</v>
      </c>
      <c r="B9121" s="8" t="s">
        <v>11159</v>
      </c>
    </row>
    <row r="9122">
      <c r="A9122" s="8">
        <v>6185151.0</v>
      </c>
      <c r="B9122" s="8" t="s">
        <v>11160</v>
      </c>
    </row>
    <row r="9123">
      <c r="A9123" s="8">
        <v>6977758.0</v>
      </c>
      <c r="B9123" s="8" t="s">
        <v>11161</v>
      </c>
    </row>
    <row r="9124">
      <c r="A9124" s="8">
        <v>6428665.0</v>
      </c>
      <c r="B9124" s="8" t="s">
        <v>11162</v>
      </c>
    </row>
    <row r="9125">
      <c r="A9125" s="8">
        <v>6174850.0</v>
      </c>
      <c r="B9125" s="8" t="s">
        <v>11163</v>
      </c>
    </row>
    <row r="9126">
      <c r="A9126" s="8">
        <v>6947239.0</v>
      </c>
      <c r="B9126" s="8" t="s">
        <v>11164</v>
      </c>
    </row>
    <row r="9127">
      <c r="A9127" s="8">
        <v>6209505.0</v>
      </c>
      <c r="B9127" s="8" t="s">
        <v>11165</v>
      </c>
    </row>
    <row r="9128">
      <c r="A9128" s="8">
        <v>6410341.0</v>
      </c>
      <c r="B9128" s="8" t="s">
        <v>11166</v>
      </c>
    </row>
    <row r="9129">
      <c r="A9129" s="8">
        <v>6480934.0</v>
      </c>
      <c r="B9129" s="8" t="s">
        <v>11167</v>
      </c>
    </row>
    <row r="9130">
      <c r="A9130" s="8">
        <v>6719872.0</v>
      </c>
      <c r="B9130" s="8" t="s">
        <v>11168</v>
      </c>
    </row>
    <row r="9131">
      <c r="A9131" s="8">
        <v>6485227.0</v>
      </c>
      <c r="B9131" s="8" t="s">
        <v>11169</v>
      </c>
    </row>
    <row r="9132">
      <c r="A9132" s="8">
        <v>6400621.0</v>
      </c>
      <c r="B9132" s="8" t="s">
        <v>11170</v>
      </c>
    </row>
    <row r="9133">
      <c r="A9133" s="8">
        <v>1757911.0</v>
      </c>
      <c r="B9133" s="8" t="s">
        <v>11171</v>
      </c>
    </row>
    <row r="9134">
      <c r="A9134" s="8">
        <v>6171079.0</v>
      </c>
      <c r="B9134" s="8" t="s">
        <v>11172</v>
      </c>
    </row>
    <row r="9135">
      <c r="A9135" s="8">
        <v>6389767.0</v>
      </c>
      <c r="B9135" s="8" t="s">
        <v>11173</v>
      </c>
    </row>
    <row r="9136">
      <c r="A9136" s="8">
        <v>6211887.0</v>
      </c>
      <c r="B9136" s="8" t="s">
        <v>11174</v>
      </c>
    </row>
    <row r="9137">
      <c r="A9137" s="8">
        <v>6267602.0</v>
      </c>
      <c r="B9137" s="8" t="s">
        <v>11175</v>
      </c>
    </row>
    <row r="9138">
      <c r="A9138" s="8">
        <v>1791982.0</v>
      </c>
      <c r="B9138" s="8" t="s">
        <v>11176</v>
      </c>
    </row>
    <row r="9139">
      <c r="A9139" s="8">
        <v>6460275.0</v>
      </c>
      <c r="B9139" s="8" t="s">
        <v>11177</v>
      </c>
    </row>
    <row r="9140">
      <c r="A9140" s="8">
        <v>6177751.0</v>
      </c>
      <c r="B9140" s="8" t="s">
        <v>11178</v>
      </c>
    </row>
    <row r="9141">
      <c r="A9141" s="8">
        <v>6184251.0</v>
      </c>
      <c r="B9141" s="8" t="s">
        <v>11179</v>
      </c>
    </row>
    <row r="9142">
      <c r="A9142" s="8">
        <v>6717055.0</v>
      </c>
      <c r="B9142" s="8" t="s">
        <v>11180</v>
      </c>
    </row>
    <row r="9143">
      <c r="A9143" s="8">
        <v>1360531.0</v>
      </c>
      <c r="B9143" s="8" t="s">
        <v>11181</v>
      </c>
    </row>
    <row r="9144">
      <c r="A9144" s="8">
        <v>6869297.0</v>
      </c>
      <c r="B9144" s="8" t="s">
        <v>11182</v>
      </c>
    </row>
    <row r="9145">
      <c r="A9145" s="8">
        <v>6152066.0</v>
      </c>
      <c r="B9145" s="8" t="s">
        <v>11183</v>
      </c>
    </row>
    <row r="9146">
      <c r="A9146" s="8">
        <v>6106650.0</v>
      </c>
      <c r="B9146" s="8" t="s">
        <v>11184</v>
      </c>
    </row>
    <row r="9147">
      <c r="A9147" s="8">
        <v>1767691.0</v>
      </c>
      <c r="B9147" s="8" t="s">
        <v>11185</v>
      </c>
    </row>
    <row r="9148">
      <c r="A9148" s="8">
        <v>6144578.0</v>
      </c>
      <c r="B9148" s="8" t="s">
        <v>11186</v>
      </c>
    </row>
    <row r="9149">
      <c r="A9149" s="8">
        <v>6168957.0</v>
      </c>
      <c r="B9149" s="8" t="s">
        <v>11187</v>
      </c>
    </row>
    <row r="9150">
      <c r="A9150" s="8">
        <v>6421440.0</v>
      </c>
      <c r="B9150" s="8" t="s">
        <v>11188</v>
      </c>
    </row>
    <row r="9151">
      <c r="A9151" s="8">
        <v>1376578.0</v>
      </c>
      <c r="B9151" s="8" t="s">
        <v>11189</v>
      </c>
    </row>
    <row r="9152">
      <c r="A9152" s="8">
        <v>6177999.0</v>
      </c>
      <c r="B9152" s="8" t="s">
        <v>11190</v>
      </c>
    </row>
    <row r="9153">
      <c r="A9153" s="8">
        <v>6075002.0</v>
      </c>
      <c r="B9153" s="8" t="s">
        <v>11191</v>
      </c>
    </row>
    <row r="9154">
      <c r="A9154" s="8">
        <v>6339841.0</v>
      </c>
      <c r="B9154" s="8" t="s">
        <v>11192</v>
      </c>
    </row>
    <row r="9155">
      <c r="A9155" s="8">
        <v>1776401.0</v>
      </c>
      <c r="B9155" s="8" t="s">
        <v>11193</v>
      </c>
    </row>
    <row r="9156">
      <c r="A9156" s="8">
        <v>6995276.0</v>
      </c>
      <c r="B9156" s="8" t="s">
        <v>11194</v>
      </c>
    </row>
    <row r="9157">
      <c r="A9157" s="8">
        <v>6338585.0</v>
      </c>
      <c r="B9157" s="8" t="s">
        <v>11195</v>
      </c>
    </row>
    <row r="9158">
      <c r="A9158" s="8">
        <v>6153330.0</v>
      </c>
      <c r="B9158" s="8" t="s">
        <v>11196</v>
      </c>
    </row>
    <row r="9159">
      <c r="A9159" s="8">
        <v>6211798.0</v>
      </c>
      <c r="B9159" s="8" t="s">
        <v>11197</v>
      </c>
    </row>
    <row r="9160">
      <c r="A9160" s="8">
        <v>1348931.0</v>
      </c>
      <c r="B9160" s="8" t="s">
        <v>11198</v>
      </c>
    </row>
    <row r="9161">
      <c r="A9161" s="8">
        <v>887200.0</v>
      </c>
      <c r="B9161" s="8" t="s">
        <v>11199</v>
      </c>
    </row>
    <row r="9162">
      <c r="A9162" s="8">
        <v>871583.0</v>
      </c>
      <c r="B9162" s="8" t="s">
        <v>7738</v>
      </c>
    </row>
    <row r="9163">
      <c r="A9163" s="8">
        <v>1450689.0</v>
      </c>
      <c r="B9163" s="8" t="s">
        <v>11200</v>
      </c>
    </row>
    <row r="9164">
      <c r="A9164" s="8">
        <v>6194583.0</v>
      </c>
      <c r="B9164" s="8" t="s">
        <v>11201</v>
      </c>
    </row>
    <row r="9165">
      <c r="A9165" s="8">
        <v>1343807.0</v>
      </c>
      <c r="B9165" s="8" t="s">
        <v>11202</v>
      </c>
    </row>
    <row r="9166">
      <c r="A9166" s="8">
        <v>840220.0</v>
      </c>
      <c r="B9166" s="8" t="s">
        <v>11203</v>
      </c>
    </row>
    <row r="9167">
      <c r="A9167" s="8">
        <v>1441957.0</v>
      </c>
      <c r="B9167" s="8" t="s">
        <v>11204</v>
      </c>
    </row>
    <row r="9168">
      <c r="A9168" s="8">
        <v>1787993.0</v>
      </c>
      <c r="B9168" s="8" t="s">
        <v>11205</v>
      </c>
    </row>
    <row r="9169">
      <c r="A9169" s="8">
        <v>6770380.0</v>
      </c>
      <c r="B9169" s="8" t="s">
        <v>11206</v>
      </c>
    </row>
    <row r="9170">
      <c r="A9170" s="8">
        <v>9023950.0</v>
      </c>
      <c r="B9170" s="8" t="s">
        <v>11207</v>
      </c>
    </row>
    <row r="9171">
      <c r="A9171" s="8">
        <v>6196349.0</v>
      </c>
      <c r="B9171" s="8" t="s">
        <v>11208</v>
      </c>
    </row>
    <row r="9172">
      <c r="A9172" s="8">
        <v>6070655.0</v>
      </c>
      <c r="B9172" s="8" t="s">
        <v>11209</v>
      </c>
    </row>
    <row r="9173">
      <c r="A9173" s="8">
        <v>6744702.0</v>
      </c>
      <c r="B9173" s="8" t="s">
        <v>11210</v>
      </c>
    </row>
    <row r="9174">
      <c r="A9174" s="8">
        <v>6390561.0</v>
      </c>
      <c r="B9174" s="8" t="s">
        <v>11211</v>
      </c>
    </row>
    <row r="9175">
      <c r="A9175" s="8">
        <v>6564453.0</v>
      </c>
      <c r="B9175" s="8" t="s">
        <v>11212</v>
      </c>
    </row>
    <row r="9176">
      <c r="A9176" s="8">
        <v>6465684.0</v>
      </c>
      <c r="B9176" s="8" t="s">
        <v>11213</v>
      </c>
    </row>
    <row r="9177">
      <c r="A9177" s="8">
        <v>6869386.0</v>
      </c>
      <c r="B9177" s="8" t="s">
        <v>11214</v>
      </c>
    </row>
    <row r="9178">
      <c r="A9178" s="8">
        <v>9149627.0</v>
      </c>
      <c r="B9178" s="8" t="s">
        <v>11215</v>
      </c>
    </row>
    <row r="9179">
      <c r="A9179" s="8">
        <v>6421415.0</v>
      </c>
      <c r="B9179" s="8" t="s">
        <v>11216</v>
      </c>
    </row>
    <row r="9180">
      <c r="A9180" s="8">
        <v>1777726.0</v>
      </c>
      <c r="B9180" s="8" t="s">
        <v>11217</v>
      </c>
    </row>
    <row r="9181">
      <c r="A9181" s="8">
        <v>6400736.0</v>
      </c>
      <c r="B9181" s="8" t="s">
        <v>11218</v>
      </c>
    </row>
    <row r="9182">
      <c r="A9182" s="8">
        <v>6199917.0</v>
      </c>
      <c r="B9182" s="8" t="s">
        <v>11219</v>
      </c>
    </row>
    <row r="9183">
      <c r="A9183" s="8">
        <v>6178545.0</v>
      </c>
      <c r="B9183" s="8" t="s">
        <v>11220</v>
      </c>
    </row>
    <row r="9184">
      <c r="A9184" s="8">
        <v>6592651.0</v>
      </c>
      <c r="B9184" s="8" t="s">
        <v>11221</v>
      </c>
    </row>
    <row r="9185">
      <c r="A9185" s="8">
        <v>6004334.0</v>
      </c>
      <c r="B9185" s="8" t="s">
        <v>11222</v>
      </c>
    </row>
    <row r="9186">
      <c r="A9186" s="8">
        <v>6044514.0</v>
      </c>
      <c r="B9186" s="8" t="s">
        <v>11223</v>
      </c>
    </row>
    <row r="9187">
      <c r="A9187" s="8">
        <v>6351891.0</v>
      </c>
      <c r="B9187" s="8" t="s">
        <v>11224</v>
      </c>
    </row>
    <row r="9188">
      <c r="A9188" s="8">
        <v>6730744.0</v>
      </c>
      <c r="B9188" s="8" t="s">
        <v>11225</v>
      </c>
    </row>
    <row r="9189">
      <c r="A9189" s="8">
        <v>6027679.0</v>
      </c>
      <c r="B9189" s="8" t="s">
        <v>11226</v>
      </c>
    </row>
    <row r="9190">
      <c r="A9190" s="8">
        <v>6325327.0</v>
      </c>
      <c r="B9190" s="8" t="s">
        <v>11227</v>
      </c>
    </row>
    <row r="9191">
      <c r="A9191" s="8">
        <v>6310818.0</v>
      </c>
      <c r="B9191" s="8" t="s">
        <v>11228</v>
      </c>
    </row>
    <row r="9192">
      <c r="A9192" s="8">
        <v>6111980.0</v>
      </c>
      <c r="B9192" s="8" t="s">
        <v>11229</v>
      </c>
    </row>
    <row r="9193">
      <c r="A9193" s="8">
        <v>6199895.0</v>
      </c>
      <c r="B9193" s="8" t="s">
        <v>11230</v>
      </c>
    </row>
    <row r="9194">
      <c r="A9194" s="8">
        <v>6267017.0</v>
      </c>
      <c r="B9194" s="8" t="s">
        <v>11231</v>
      </c>
    </row>
    <row r="9195">
      <c r="A9195" s="8">
        <v>6164820.0</v>
      </c>
      <c r="B9195" s="8" t="s">
        <v>11232</v>
      </c>
    </row>
    <row r="9196">
      <c r="A9196" s="8">
        <v>1791575.0</v>
      </c>
      <c r="B9196" s="8" t="s">
        <v>11233</v>
      </c>
    </row>
    <row r="9197">
      <c r="A9197" s="8">
        <v>818372.0</v>
      </c>
      <c r="B9197" s="8" t="s">
        <v>11234</v>
      </c>
    </row>
    <row r="9198">
      <c r="A9198" s="8">
        <v>1891715.0</v>
      </c>
      <c r="B9198" s="8" t="s">
        <v>11235</v>
      </c>
    </row>
    <row r="9199">
      <c r="A9199" s="8">
        <v>1763628.0</v>
      </c>
      <c r="B9199" s="8" t="s">
        <v>11236</v>
      </c>
    </row>
    <row r="9200">
      <c r="A9200" s="8">
        <v>1776428.0</v>
      </c>
      <c r="B9200" s="8" t="s">
        <v>11237</v>
      </c>
    </row>
    <row r="9201">
      <c r="A9201" s="8">
        <v>1317032.0</v>
      </c>
      <c r="B9201" s="8" t="s">
        <v>11238</v>
      </c>
    </row>
    <row r="9202">
      <c r="A9202" s="8">
        <v>1757636.0</v>
      </c>
      <c r="B9202" s="8" t="s">
        <v>11239</v>
      </c>
    </row>
    <row r="9203">
      <c r="A9203" s="8">
        <v>1770098.0</v>
      </c>
      <c r="B9203" s="8" t="s">
        <v>11240</v>
      </c>
    </row>
    <row r="9204">
      <c r="A9204" s="8">
        <v>927112.0</v>
      </c>
      <c r="B9204" s="8" t="s">
        <v>11241</v>
      </c>
    </row>
    <row r="9205">
      <c r="A9205" s="8">
        <v>795305.0</v>
      </c>
      <c r="B9205" s="8" t="s">
        <v>11242</v>
      </c>
    </row>
    <row r="9206">
      <c r="A9206" s="8">
        <v>1780981.0</v>
      </c>
      <c r="B9206" s="8" t="s">
        <v>11243</v>
      </c>
    </row>
    <row r="9207">
      <c r="A9207" s="8">
        <v>1763806.0</v>
      </c>
      <c r="B9207" s="8" t="s">
        <v>11244</v>
      </c>
    </row>
    <row r="9208">
      <c r="A9208" s="8">
        <v>1963279.0</v>
      </c>
      <c r="B9208" s="8" t="s">
        <v>11245</v>
      </c>
    </row>
    <row r="9209">
      <c r="A9209" s="8">
        <v>1780514.0</v>
      </c>
      <c r="B9209" s="8" t="s">
        <v>11246</v>
      </c>
    </row>
    <row r="9210">
      <c r="A9210" s="8">
        <v>1769740.0</v>
      </c>
      <c r="B9210" s="8" t="s">
        <v>11247</v>
      </c>
    </row>
    <row r="9211">
      <c r="A9211" s="8">
        <v>1770004.0</v>
      </c>
      <c r="B9211" s="8" t="s">
        <v>11248</v>
      </c>
    </row>
    <row r="9212">
      <c r="A9212" s="8">
        <v>1778757.0</v>
      </c>
      <c r="B9212" s="8" t="s">
        <v>11249</v>
      </c>
    </row>
    <row r="9213">
      <c r="A9213" s="8">
        <v>1756273.0</v>
      </c>
      <c r="B9213" s="8" t="s">
        <v>11250</v>
      </c>
    </row>
    <row r="9214">
      <c r="A9214" s="8">
        <v>1753941.0</v>
      </c>
      <c r="B9214" s="8" t="s">
        <v>11251</v>
      </c>
    </row>
    <row r="9215">
      <c r="A9215" s="8">
        <v>1763156.0</v>
      </c>
      <c r="B9215" s="8" t="s">
        <v>11252</v>
      </c>
    </row>
    <row r="9216">
      <c r="A9216" s="8">
        <v>1785508.0</v>
      </c>
      <c r="B9216" s="8" t="s">
        <v>11253</v>
      </c>
    </row>
    <row r="9217">
      <c r="A9217" s="8">
        <v>1963708.0</v>
      </c>
      <c r="B9217" s="8" t="s">
        <v>11254</v>
      </c>
    </row>
    <row r="9218">
      <c r="A9218" s="8">
        <v>1341235.0</v>
      </c>
      <c r="B9218" s="8" t="s">
        <v>11255</v>
      </c>
    </row>
    <row r="9219">
      <c r="A9219" s="8">
        <v>1300377.0</v>
      </c>
      <c r="B9219" s="8" t="s">
        <v>11256</v>
      </c>
    </row>
    <row r="9220">
      <c r="A9220" s="8">
        <v>1777751.0</v>
      </c>
      <c r="B9220" s="8" t="s">
        <v>11257</v>
      </c>
    </row>
    <row r="9221">
      <c r="A9221" s="8">
        <v>1771442.0</v>
      </c>
      <c r="B9221" s="8" t="s">
        <v>11258</v>
      </c>
    </row>
    <row r="9222">
      <c r="A9222" s="8">
        <v>1775871.0</v>
      </c>
      <c r="B9222" s="8" t="s">
        <v>11259</v>
      </c>
    </row>
    <row r="9223">
      <c r="A9223" s="8">
        <v>852490.0</v>
      </c>
      <c r="B9223" s="8" t="s">
        <v>11260</v>
      </c>
    </row>
    <row r="9224">
      <c r="A9224" s="8">
        <v>968137.0</v>
      </c>
      <c r="B9224" s="8" t="s">
        <v>11261</v>
      </c>
    </row>
    <row r="9225">
      <c r="A9225" s="8">
        <v>1787608.0</v>
      </c>
      <c r="B9225" s="8" t="s">
        <v>11262</v>
      </c>
    </row>
    <row r="9226">
      <c r="A9226" s="8">
        <v>721158.0</v>
      </c>
      <c r="B9226" s="8" t="s">
        <v>11263</v>
      </c>
    </row>
    <row r="9227">
      <c r="A9227" s="8">
        <v>917061.0</v>
      </c>
      <c r="B9227" s="8" t="s">
        <v>11264</v>
      </c>
    </row>
    <row r="9228">
      <c r="A9228" s="8">
        <v>895016.0</v>
      </c>
      <c r="B9228" s="8" t="s">
        <v>11265</v>
      </c>
    </row>
    <row r="9229">
      <c r="A9229" s="8">
        <v>1352920.0</v>
      </c>
      <c r="B9229" s="8" t="s">
        <v>11266</v>
      </c>
    </row>
    <row r="9230">
      <c r="A9230" s="8">
        <v>1765817.0</v>
      </c>
      <c r="B9230" s="8" t="s">
        <v>11267</v>
      </c>
    </row>
    <row r="9231">
      <c r="A9231" s="8">
        <v>926442.0</v>
      </c>
      <c r="B9231" s="8" t="s">
        <v>11268</v>
      </c>
    </row>
    <row r="9232">
      <c r="A9232" s="8">
        <v>985392.0</v>
      </c>
      <c r="B9232" s="8" t="s">
        <v>11269</v>
      </c>
    </row>
    <row r="9233">
      <c r="A9233" s="8">
        <v>1763920.0</v>
      </c>
      <c r="B9233" s="8" t="s">
        <v>11270</v>
      </c>
    </row>
    <row r="9234">
      <c r="A9234" s="8">
        <v>886017.0</v>
      </c>
      <c r="B9234" s="8" t="s">
        <v>11271</v>
      </c>
    </row>
    <row r="9235">
      <c r="A9235" s="8">
        <v>906956.0</v>
      </c>
      <c r="B9235" s="8" t="s">
        <v>11272</v>
      </c>
    </row>
    <row r="9236">
      <c r="A9236" s="8">
        <v>1755803.0</v>
      </c>
      <c r="B9236" s="8" t="s">
        <v>11273</v>
      </c>
    </row>
    <row r="9237">
      <c r="A9237" s="8">
        <v>1860232.0</v>
      </c>
      <c r="B9237" s="8" t="s">
        <v>11274</v>
      </c>
    </row>
    <row r="9238">
      <c r="A9238" s="8">
        <v>1269933.0</v>
      </c>
      <c r="B9238" s="8" t="s">
        <v>11275</v>
      </c>
    </row>
    <row r="9239">
      <c r="A9239" s="8">
        <v>1776843.0</v>
      </c>
      <c r="B9239" s="8" t="s">
        <v>11276</v>
      </c>
    </row>
    <row r="9240">
      <c r="A9240" s="8">
        <v>946451.0</v>
      </c>
      <c r="B9240" s="8" t="s">
        <v>11277</v>
      </c>
    </row>
    <row r="9241">
      <c r="A9241" s="8">
        <v>1754793.0</v>
      </c>
      <c r="B9241" s="8" t="s">
        <v>11278</v>
      </c>
    </row>
    <row r="9242">
      <c r="A9242" s="8">
        <v>807249.0</v>
      </c>
      <c r="B9242" s="8" t="s">
        <v>11279</v>
      </c>
    </row>
    <row r="9243">
      <c r="A9243" s="8">
        <v>1784137.0</v>
      </c>
      <c r="B9243" s="8" t="s">
        <v>11280</v>
      </c>
    </row>
    <row r="9244">
      <c r="A9244" s="8">
        <v>1811967.0</v>
      </c>
      <c r="B9244" s="8" t="s">
        <v>11281</v>
      </c>
    </row>
    <row r="9245">
      <c r="A9245" s="8">
        <v>953091.0</v>
      </c>
      <c r="B9245" s="8" t="s">
        <v>11282</v>
      </c>
    </row>
    <row r="9246">
      <c r="A9246" s="8">
        <v>1777165.0</v>
      </c>
      <c r="B9246" s="8" t="s">
        <v>11283</v>
      </c>
    </row>
    <row r="9247">
      <c r="A9247" s="8">
        <v>6171052.0</v>
      </c>
      <c r="B9247" s="8" t="s">
        <v>11284</v>
      </c>
    </row>
    <row r="9248">
      <c r="A9248" s="8">
        <v>829536.0</v>
      </c>
      <c r="B9248" s="8" t="s">
        <v>11285</v>
      </c>
    </row>
    <row r="9249">
      <c r="A9249" s="8">
        <v>1751786.0</v>
      </c>
      <c r="B9249" s="8" t="s">
        <v>11286</v>
      </c>
    </row>
    <row r="9250">
      <c r="A9250" s="8">
        <v>1429981.0</v>
      </c>
      <c r="B9250" s="8" t="s">
        <v>11287</v>
      </c>
    </row>
    <row r="9251">
      <c r="A9251" s="8">
        <v>945561.0</v>
      </c>
      <c r="B9251" s="8" t="s">
        <v>11288</v>
      </c>
    </row>
    <row r="9252">
      <c r="A9252" s="8">
        <v>1755510.0</v>
      </c>
      <c r="B9252" s="8" t="s">
        <v>11289</v>
      </c>
    </row>
    <row r="9253">
      <c r="A9253" s="8">
        <v>1757148.0</v>
      </c>
      <c r="B9253" s="8" t="s">
        <v>11290</v>
      </c>
    </row>
    <row r="9254">
      <c r="A9254" s="8">
        <v>840611.0</v>
      </c>
      <c r="B9254" s="8" t="s">
        <v>11291</v>
      </c>
    </row>
    <row r="9255">
      <c r="A9255" s="8">
        <v>936448.0</v>
      </c>
      <c r="B9255" s="8" t="s">
        <v>11292</v>
      </c>
    </row>
    <row r="9256">
      <c r="A9256" s="8">
        <v>932884.0</v>
      </c>
      <c r="B9256" s="8" t="s">
        <v>11293</v>
      </c>
    </row>
    <row r="9257">
      <c r="A9257" s="8">
        <v>1121375.0</v>
      </c>
      <c r="B9257" s="8" t="s">
        <v>11294</v>
      </c>
    </row>
    <row r="9258">
      <c r="A9258" s="8">
        <v>770221.0</v>
      </c>
      <c r="B9258" s="8" t="s">
        <v>11295</v>
      </c>
    </row>
    <row r="9259">
      <c r="A9259" s="8">
        <v>1773453.0</v>
      </c>
      <c r="B9259" s="8" t="s">
        <v>11296</v>
      </c>
    </row>
    <row r="9260">
      <c r="A9260" s="8">
        <v>1759493.0</v>
      </c>
      <c r="B9260" s="8" t="s">
        <v>11297</v>
      </c>
    </row>
    <row r="9261">
      <c r="A9261" s="8">
        <v>989461.0</v>
      </c>
      <c r="B9261" s="8" t="s">
        <v>11298</v>
      </c>
    </row>
    <row r="9262">
      <c r="A9262" s="8">
        <v>1760025.0</v>
      </c>
      <c r="B9262" s="8" t="s">
        <v>11299</v>
      </c>
    </row>
    <row r="9263">
      <c r="A9263" s="8">
        <v>1959441.0</v>
      </c>
      <c r="B9263" s="8" t="s">
        <v>11300</v>
      </c>
    </row>
    <row r="9264">
      <c r="A9264" s="8">
        <v>1752618.0</v>
      </c>
      <c r="B9264" s="8" t="s">
        <v>11301</v>
      </c>
    </row>
    <row r="9265">
      <c r="A9265" s="8">
        <v>1775162.0</v>
      </c>
      <c r="B9265" s="8" t="s">
        <v>11302</v>
      </c>
    </row>
    <row r="9266">
      <c r="A9266" s="8">
        <v>1097903.0</v>
      </c>
      <c r="B9266" s="8" t="s">
        <v>11303</v>
      </c>
    </row>
    <row r="9267">
      <c r="A9267" s="8">
        <v>1776410.0</v>
      </c>
      <c r="B9267" s="8" t="s">
        <v>11304</v>
      </c>
    </row>
    <row r="9268">
      <c r="A9268" s="8">
        <v>792772.0</v>
      </c>
      <c r="B9268" s="8" t="s">
        <v>11305</v>
      </c>
    </row>
    <row r="9269">
      <c r="A9269" s="8">
        <v>971758.0</v>
      </c>
      <c r="B9269" s="8" t="s">
        <v>11306</v>
      </c>
    </row>
    <row r="9270">
      <c r="A9270" s="8">
        <v>946583.0</v>
      </c>
      <c r="B9270" s="8" t="s">
        <v>11307</v>
      </c>
    </row>
    <row r="9271">
      <c r="A9271" s="8">
        <v>833363.0</v>
      </c>
      <c r="B9271" s="8" t="s">
        <v>11308</v>
      </c>
    </row>
    <row r="9272">
      <c r="A9272" s="8">
        <v>1770926.0</v>
      </c>
      <c r="B9272" s="8" t="s">
        <v>11309</v>
      </c>
    </row>
    <row r="9273">
      <c r="A9273" s="8">
        <v>1965191.0</v>
      </c>
      <c r="B9273" s="8" t="s">
        <v>11310</v>
      </c>
    </row>
    <row r="9274">
      <c r="A9274" s="8">
        <v>1756958.0</v>
      </c>
      <c r="B9274" s="8" t="s">
        <v>11311</v>
      </c>
    </row>
    <row r="9275">
      <c r="A9275" s="8">
        <v>1777858.0</v>
      </c>
      <c r="B9275" s="8" t="s">
        <v>11312</v>
      </c>
    </row>
    <row r="9276">
      <c r="A9276" s="8">
        <v>737631.0</v>
      </c>
      <c r="B9276" s="8" t="s">
        <v>11313</v>
      </c>
    </row>
    <row r="9277">
      <c r="A9277" s="8">
        <v>1778501.0</v>
      </c>
      <c r="B9277" s="8" t="s">
        <v>11314</v>
      </c>
    </row>
    <row r="9278">
      <c r="A9278" s="8">
        <v>887994.0</v>
      </c>
      <c r="B9278" s="8" t="s">
        <v>11315</v>
      </c>
    </row>
    <row r="9279">
      <c r="A9279" s="8">
        <v>1773011.0</v>
      </c>
      <c r="B9279" s="8" t="s">
        <v>11316</v>
      </c>
    </row>
    <row r="9280">
      <c r="A9280" s="8">
        <v>1761498.0</v>
      </c>
      <c r="B9280" s="8" t="s">
        <v>11317</v>
      </c>
    </row>
    <row r="9281">
      <c r="A9281" s="8">
        <v>1307282.0</v>
      </c>
      <c r="B9281" s="8" t="s">
        <v>11318</v>
      </c>
    </row>
    <row r="9282">
      <c r="A9282" s="8">
        <v>1275178.0</v>
      </c>
      <c r="B9282" s="8" t="s">
        <v>11319</v>
      </c>
    </row>
    <row r="9283">
      <c r="A9283" s="8">
        <v>1755773.0</v>
      </c>
      <c r="B9283" s="8" t="s">
        <v>11320</v>
      </c>
    </row>
    <row r="9284">
      <c r="A9284" s="8">
        <v>1967274.0</v>
      </c>
      <c r="B9284" s="8" t="s">
        <v>11321</v>
      </c>
    </row>
    <row r="9285">
      <c r="A9285" s="8">
        <v>1295501.0</v>
      </c>
      <c r="B9285" s="8" t="s">
        <v>11322</v>
      </c>
    </row>
    <row r="9286">
      <c r="A9286" s="8">
        <v>1790102.0</v>
      </c>
      <c r="B9286" s="8" t="s">
        <v>11323</v>
      </c>
    </row>
    <row r="9287">
      <c r="A9287" s="8">
        <v>1779869.0</v>
      </c>
      <c r="B9287" s="8" t="s">
        <v>11324</v>
      </c>
    </row>
    <row r="9288">
      <c r="A9288" s="8">
        <v>1763873.0</v>
      </c>
      <c r="B9288" s="8" t="s">
        <v>11325</v>
      </c>
    </row>
    <row r="9289">
      <c r="A9289" s="8">
        <v>1771361.0</v>
      </c>
      <c r="B9289" s="8" t="s">
        <v>11326</v>
      </c>
    </row>
    <row r="9290">
      <c r="A9290" s="8">
        <v>984884.0</v>
      </c>
      <c r="B9290" s="8" t="s">
        <v>11327</v>
      </c>
    </row>
    <row r="9291">
      <c r="A9291" s="8">
        <v>918261.0</v>
      </c>
      <c r="B9291" s="8" t="s">
        <v>11328</v>
      </c>
    </row>
    <row r="9292">
      <c r="A9292" s="8">
        <v>1776592.0</v>
      </c>
      <c r="B9292" s="8" t="s">
        <v>11329</v>
      </c>
    </row>
    <row r="9293">
      <c r="A9293" s="8">
        <v>1762192.0</v>
      </c>
      <c r="B9293" s="8" t="s">
        <v>11330</v>
      </c>
    </row>
    <row r="9294">
      <c r="A9294" s="8">
        <v>1430556.0</v>
      </c>
      <c r="B9294" s="8" t="s">
        <v>11331</v>
      </c>
    </row>
    <row r="9295">
      <c r="A9295" s="8">
        <v>887234.0</v>
      </c>
      <c r="B9295" s="8" t="s">
        <v>11332</v>
      </c>
    </row>
    <row r="9296">
      <c r="A9296" s="8">
        <v>949108.0</v>
      </c>
      <c r="B9296" s="8" t="s">
        <v>11333</v>
      </c>
    </row>
    <row r="9297">
      <c r="A9297" s="8">
        <v>892807.0</v>
      </c>
      <c r="B9297" s="8" t="s">
        <v>11334</v>
      </c>
    </row>
    <row r="9298">
      <c r="A9298" s="8">
        <v>1758454.0</v>
      </c>
      <c r="B9298" s="8" t="s">
        <v>11335</v>
      </c>
    </row>
    <row r="9299">
      <c r="A9299" s="8">
        <v>1269640.0</v>
      </c>
      <c r="B9299" s="8" t="s">
        <v>11336</v>
      </c>
    </row>
    <row r="9300">
      <c r="A9300" s="8">
        <v>1766741.0</v>
      </c>
      <c r="B9300" s="8" t="s">
        <v>11337</v>
      </c>
    </row>
    <row r="9301">
      <c r="A9301" s="8">
        <v>1578103.0</v>
      </c>
      <c r="B9301" s="8" t="s">
        <v>11338</v>
      </c>
    </row>
    <row r="9302">
      <c r="A9302" s="8">
        <v>1774816.0</v>
      </c>
      <c r="B9302" s="8" t="s">
        <v>11339</v>
      </c>
    </row>
    <row r="9303">
      <c r="A9303" s="8">
        <v>927040.0</v>
      </c>
      <c r="B9303" s="8" t="s">
        <v>11340</v>
      </c>
    </row>
    <row r="9304">
      <c r="A9304" s="8">
        <v>1777866.0</v>
      </c>
      <c r="B9304" s="8" t="s">
        <v>11341</v>
      </c>
    </row>
    <row r="9305">
      <c r="A9305" s="8">
        <v>926353.0</v>
      </c>
      <c r="B9305" s="8" t="s">
        <v>11342</v>
      </c>
    </row>
    <row r="9306">
      <c r="A9306" s="8">
        <v>1754491.0</v>
      </c>
      <c r="B9306" s="8" t="s">
        <v>11343</v>
      </c>
    </row>
    <row r="9307">
      <c r="A9307" s="8">
        <v>1764349.0</v>
      </c>
      <c r="B9307" s="8" t="s">
        <v>11344</v>
      </c>
    </row>
    <row r="9308">
      <c r="A9308" s="8">
        <v>1753720.0</v>
      </c>
      <c r="B9308" s="8" t="s">
        <v>11345</v>
      </c>
    </row>
    <row r="9309">
      <c r="A9309" s="8">
        <v>1078151.0</v>
      </c>
      <c r="B9309" s="8" t="s">
        <v>11346</v>
      </c>
    </row>
    <row r="9310">
      <c r="A9310" s="8">
        <v>969753.0</v>
      </c>
      <c r="B9310" s="8" t="s">
        <v>11347</v>
      </c>
    </row>
    <row r="9311">
      <c r="A9311" s="8">
        <v>982644.0</v>
      </c>
      <c r="B9311" s="8" t="s">
        <v>11348</v>
      </c>
    </row>
    <row r="9312">
      <c r="A9312" s="8">
        <v>1759795.0</v>
      </c>
      <c r="B9312" s="8" t="s">
        <v>11349</v>
      </c>
    </row>
    <row r="9313">
      <c r="A9313" s="8">
        <v>952303.0</v>
      </c>
      <c r="B9313" s="8" t="s">
        <v>11350</v>
      </c>
    </row>
    <row r="9314">
      <c r="A9314" s="8">
        <v>1760084.0</v>
      </c>
      <c r="B9314" s="8" t="s">
        <v>11351</v>
      </c>
    </row>
    <row r="9315">
      <c r="A9315" s="8">
        <v>1767763.0</v>
      </c>
      <c r="B9315" s="8" t="s">
        <v>11352</v>
      </c>
    </row>
    <row r="9316">
      <c r="A9316" s="8">
        <v>1757296.0</v>
      </c>
      <c r="B9316" s="8" t="s">
        <v>11353</v>
      </c>
    </row>
    <row r="9317">
      <c r="A9317" s="8">
        <v>987361.0</v>
      </c>
      <c r="B9317" s="8" t="s">
        <v>11354</v>
      </c>
    </row>
    <row r="9318">
      <c r="A9318" s="8">
        <v>1766961.0</v>
      </c>
      <c r="B9318" s="8" t="s">
        <v>11355</v>
      </c>
    </row>
    <row r="9319">
      <c r="A9319" s="8">
        <v>930989.0</v>
      </c>
      <c r="B9319" s="8" t="s">
        <v>11356</v>
      </c>
    </row>
    <row r="9320">
      <c r="A9320" s="8">
        <v>1759990.0</v>
      </c>
      <c r="B9320" s="8" t="s">
        <v>11357</v>
      </c>
    </row>
    <row r="9321">
      <c r="A9321" s="8">
        <v>853127.0</v>
      </c>
      <c r="B9321" s="8" t="s">
        <v>11358</v>
      </c>
    </row>
    <row r="9322">
      <c r="A9322" s="8">
        <v>1389661.0</v>
      </c>
      <c r="B9322" s="8" t="s">
        <v>11359</v>
      </c>
    </row>
    <row r="9323">
      <c r="A9323" s="8">
        <v>745057.0</v>
      </c>
      <c r="B9323" s="8" t="s">
        <v>11360</v>
      </c>
    </row>
    <row r="9324">
      <c r="A9324" s="8">
        <v>1791761.0</v>
      </c>
      <c r="B9324" s="8" t="s">
        <v>11361</v>
      </c>
    </row>
    <row r="9325">
      <c r="A9325" s="8">
        <v>782246.0</v>
      </c>
      <c r="B9325" s="8" t="s">
        <v>11362</v>
      </c>
    </row>
    <row r="9326">
      <c r="A9326" s="8">
        <v>1766520.0</v>
      </c>
      <c r="B9326" s="8" t="s">
        <v>11363</v>
      </c>
    </row>
    <row r="9327">
      <c r="A9327" s="8">
        <v>1449362.0</v>
      </c>
      <c r="B9327" s="8" t="s">
        <v>11364</v>
      </c>
    </row>
    <row r="9328">
      <c r="A9328" s="8">
        <v>1093711.0</v>
      </c>
      <c r="B9328" s="8" t="s">
        <v>11365</v>
      </c>
    </row>
    <row r="9329">
      <c r="A9329" s="8">
        <v>1935461.0</v>
      </c>
      <c r="B9329" s="8" t="s">
        <v>5249</v>
      </c>
    </row>
    <row r="9330">
      <c r="A9330" s="8">
        <v>1762320.0</v>
      </c>
      <c r="B9330" s="8" t="s">
        <v>11366</v>
      </c>
    </row>
    <row r="9331">
      <c r="A9331" s="8">
        <v>1974700.0</v>
      </c>
      <c r="B9331" s="8" t="s">
        <v>11367</v>
      </c>
    </row>
    <row r="9332">
      <c r="A9332" s="8">
        <v>1752901.0</v>
      </c>
      <c r="B9332" s="8" t="s">
        <v>11368</v>
      </c>
    </row>
    <row r="9333">
      <c r="A9333" s="8">
        <v>895679.0</v>
      </c>
      <c r="B9333" s="8" t="s">
        <v>11369</v>
      </c>
    </row>
    <row r="9334">
      <c r="A9334" s="8">
        <v>1431480.0</v>
      </c>
      <c r="B9334" s="8" t="s">
        <v>11370</v>
      </c>
    </row>
    <row r="9335">
      <c r="A9335" s="8">
        <v>1769758.0</v>
      </c>
      <c r="B9335" s="8" t="s">
        <v>11371</v>
      </c>
    </row>
    <row r="9336">
      <c r="A9336" s="8">
        <v>868434.0</v>
      </c>
      <c r="B9336" s="8" t="s">
        <v>11372</v>
      </c>
    </row>
    <row r="9337">
      <c r="A9337" s="8">
        <v>1760751.0</v>
      </c>
      <c r="B9337" s="8" t="s">
        <v>11373</v>
      </c>
    </row>
    <row r="9338">
      <c r="A9338" s="8">
        <v>907880.0</v>
      </c>
      <c r="B9338" s="8" t="s">
        <v>11374</v>
      </c>
    </row>
    <row r="9339">
      <c r="A9339" s="8">
        <v>1780743.0</v>
      </c>
      <c r="B9339" s="8" t="s">
        <v>11375</v>
      </c>
    </row>
    <row r="9340">
      <c r="A9340" s="8">
        <v>1772619.0</v>
      </c>
      <c r="B9340" s="8" t="s">
        <v>11376</v>
      </c>
    </row>
    <row r="9341">
      <c r="A9341" s="8">
        <v>1755854.0</v>
      </c>
      <c r="B9341" s="8" t="s">
        <v>11377</v>
      </c>
    </row>
    <row r="9342">
      <c r="A9342" s="8">
        <v>1772252.0</v>
      </c>
      <c r="B9342" s="8" t="s">
        <v>11378</v>
      </c>
    </row>
    <row r="9343">
      <c r="A9343" s="8">
        <v>1767089.0</v>
      </c>
      <c r="B9343" s="8" t="s">
        <v>11379</v>
      </c>
    </row>
    <row r="9344">
      <c r="A9344" s="8">
        <v>986615.0</v>
      </c>
      <c r="B9344" s="8" t="s">
        <v>11380</v>
      </c>
    </row>
    <row r="9345">
      <c r="A9345" s="8">
        <v>1764683.0</v>
      </c>
      <c r="B9345" s="8" t="s">
        <v>11381</v>
      </c>
    </row>
    <row r="9346">
      <c r="A9346" s="8">
        <v>1057499.0</v>
      </c>
      <c r="B9346" s="8" t="s">
        <v>11382</v>
      </c>
    </row>
    <row r="9347">
      <c r="A9347" s="8">
        <v>1778340.0</v>
      </c>
      <c r="B9347" s="8" t="s">
        <v>11383</v>
      </c>
    </row>
    <row r="9348">
      <c r="A9348" s="8">
        <v>1312235.0</v>
      </c>
      <c r="B9348" s="8" t="s">
        <v>11384</v>
      </c>
    </row>
    <row r="9349">
      <c r="A9349" s="8">
        <v>873659.0</v>
      </c>
      <c r="B9349" s="8" t="s">
        <v>11385</v>
      </c>
    </row>
    <row r="9350">
      <c r="A9350" s="8">
        <v>1763636.0</v>
      </c>
      <c r="B9350" s="8" t="s">
        <v>11386</v>
      </c>
    </row>
    <row r="9351">
      <c r="A9351" s="8">
        <v>1269623.0</v>
      </c>
      <c r="B9351" s="8" t="s">
        <v>11387</v>
      </c>
    </row>
    <row r="9352">
      <c r="A9352" s="8">
        <v>1096923.0</v>
      </c>
      <c r="B9352" s="8" t="s">
        <v>11388</v>
      </c>
    </row>
    <row r="9353">
      <c r="A9353" s="8">
        <v>1768891.0</v>
      </c>
      <c r="B9353" s="8" t="s">
        <v>11389</v>
      </c>
    </row>
    <row r="9354">
      <c r="A9354" s="8">
        <v>1776070.0</v>
      </c>
      <c r="B9354" s="8" t="s">
        <v>11390</v>
      </c>
    </row>
    <row r="9355">
      <c r="A9355" s="8">
        <v>1764527.0</v>
      </c>
      <c r="B9355" s="8" t="s">
        <v>11391</v>
      </c>
    </row>
    <row r="9356">
      <c r="A9356" s="8">
        <v>1964879.0</v>
      </c>
      <c r="B9356" s="8" t="s">
        <v>11392</v>
      </c>
    </row>
    <row r="9357">
      <c r="A9357" s="8">
        <v>1759337.0</v>
      </c>
      <c r="B9357" s="8" t="s">
        <v>11393</v>
      </c>
    </row>
    <row r="9358">
      <c r="A9358" s="8">
        <v>1762991.0</v>
      </c>
      <c r="B9358" s="8" t="s">
        <v>11394</v>
      </c>
    </row>
    <row r="9359">
      <c r="A9359" s="8">
        <v>907286.0</v>
      </c>
      <c r="B9359" s="8" t="s">
        <v>11395</v>
      </c>
    </row>
    <row r="9360">
      <c r="A9360" s="8">
        <v>1962914.0</v>
      </c>
      <c r="B9360" s="8" t="s">
        <v>11396</v>
      </c>
    </row>
    <row r="9361">
      <c r="A9361" s="8">
        <v>870471.0</v>
      </c>
      <c r="B9361" s="8" t="s">
        <v>11397</v>
      </c>
    </row>
    <row r="9362">
      <c r="A9362" s="8">
        <v>952320.0</v>
      </c>
      <c r="B9362" s="8" t="s">
        <v>11398</v>
      </c>
    </row>
    <row r="9363">
      <c r="A9363" s="8">
        <v>1786504.0</v>
      </c>
      <c r="B9363" s="8" t="s">
        <v>11399</v>
      </c>
    </row>
    <row r="9364">
      <c r="A9364" s="8">
        <v>1389424.0</v>
      </c>
      <c r="B9364" s="8" t="s">
        <v>11400</v>
      </c>
    </row>
    <row r="9365">
      <c r="A9365" s="8">
        <v>835536.0</v>
      </c>
      <c r="B9365" s="8" t="s">
        <v>11401</v>
      </c>
    </row>
    <row r="9366">
      <c r="A9366" s="8">
        <v>952711.0</v>
      </c>
      <c r="B9366" s="8" t="s">
        <v>11402</v>
      </c>
    </row>
    <row r="9367">
      <c r="A9367" s="8">
        <v>1775219.0</v>
      </c>
      <c r="B9367" s="8" t="s">
        <v>11403</v>
      </c>
    </row>
    <row r="9368">
      <c r="A9368" s="8">
        <v>1765728.0</v>
      </c>
      <c r="B9368" s="8" t="s">
        <v>11404</v>
      </c>
    </row>
    <row r="9369">
      <c r="A9369" s="8">
        <v>1769332.0</v>
      </c>
      <c r="B9369" s="8" t="s">
        <v>11405</v>
      </c>
    </row>
    <row r="9370">
      <c r="A9370" s="8">
        <v>1782380.0</v>
      </c>
      <c r="B9370" s="8" t="s">
        <v>11406</v>
      </c>
    </row>
    <row r="9371">
      <c r="A9371" s="8">
        <v>952761.0</v>
      </c>
      <c r="B9371" s="8" t="s">
        <v>11407</v>
      </c>
    </row>
    <row r="9372">
      <c r="A9372" s="8">
        <v>799041.0</v>
      </c>
      <c r="B9372" s="8" t="s">
        <v>11408</v>
      </c>
    </row>
    <row r="9373">
      <c r="A9373" s="8">
        <v>1767097.0</v>
      </c>
      <c r="B9373" s="8" t="s">
        <v>11409</v>
      </c>
    </row>
    <row r="9374">
      <c r="A9374" s="8">
        <v>625060.0</v>
      </c>
      <c r="B9374" s="8" t="s">
        <v>11410</v>
      </c>
    </row>
    <row r="9375">
      <c r="A9375" s="8">
        <v>1443925.0</v>
      </c>
      <c r="B9375" s="8" t="s">
        <v>11411</v>
      </c>
    </row>
    <row r="9376">
      <c r="A9376" s="8">
        <v>1293036.0</v>
      </c>
      <c r="B9376" s="8" t="s">
        <v>11412</v>
      </c>
    </row>
    <row r="9377">
      <c r="A9377" s="8">
        <v>888567.0</v>
      </c>
      <c r="B9377" s="8" t="s">
        <v>11413</v>
      </c>
    </row>
    <row r="9378">
      <c r="A9378" s="8">
        <v>1093321.0</v>
      </c>
      <c r="B9378" s="8" t="s">
        <v>11414</v>
      </c>
    </row>
    <row r="9379">
      <c r="A9379" s="8">
        <v>1973711.0</v>
      </c>
      <c r="B9379" s="8" t="s">
        <v>11415</v>
      </c>
    </row>
    <row r="9380">
      <c r="A9380" s="8">
        <v>1927817.0</v>
      </c>
      <c r="B9380" s="8" t="s">
        <v>11416</v>
      </c>
    </row>
    <row r="9381">
      <c r="A9381" s="8">
        <v>1762303.0</v>
      </c>
      <c r="B9381" s="8" t="s">
        <v>11417</v>
      </c>
    </row>
    <row r="9382">
      <c r="A9382" s="8">
        <v>905291.0</v>
      </c>
      <c r="B9382" s="8" t="s">
        <v>11418</v>
      </c>
    </row>
    <row r="9383">
      <c r="A9383" s="8">
        <v>1270371.0</v>
      </c>
      <c r="B9383" s="8" t="s">
        <v>11419</v>
      </c>
    </row>
    <row r="9384">
      <c r="A9384" s="8">
        <v>1772732.0</v>
      </c>
      <c r="B9384" s="8" t="s">
        <v>11420</v>
      </c>
    </row>
    <row r="9385">
      <c r="A9385" s="8">
        <v>1767291.0</v>
      </c>
      <c r="B9385" s="8" t="s">
        <v>11421</v>
      </c>
    </row>
    <row r="9386">
      <c r="A9386" s="8">
        <v>1143336.0</v>
      </c>
      <c r="B9386" s="8" t="s">
        <v>11422</v>
      </c>
    </row>
    <row r="9387">
      <c r="A9387" s="8">
        <v>909670.0</v>
      </c>
      <c r="B9387" s="8" t="s">
        <v>11423</v>
      </c>
    </row>
    <row r="9388">
      <c r="A9388" s="8">
        <v>1780972.0</v>
      </c>
      <c r="B9388" s="8" t="s">
        <v>11424</v>
      </c>
    </row>
    <row r="9389">
      <c r="A9389" s="8">
        <v>1762451.0</v>
      </c>
      <c r="B9389" s="8" t="s">
        <v>11425</v>
      </c>
    </row>
    <row r="9390">
      <c r="A9390" s="8">
        <v>1779168.0</v>
      </c>
      <c r="B9390" s="8" t="s">
        <v>11426</v>
      </c>
    </row>
    <row r="9391">
      <c r="A9391" s="8">
        <v>1959611.0</v>
      </c>
      <c r="B9391" s="8" t="s">
        <v>11427</v>
      </c>
    </row>
    <row r="9392">
      <c r="A9392" s="8">
        <v>1778048.0</v>
      </c>
      <c r="B9392" s="8" t="s">
        <v>11428</v>
      </c>
    </row>
    <row r="9393">
      <c r="A9393" s="8">
        <v>1787721.0</v>
      </c>
      <c r="B9393" s="8" t="s">
        <v>11429</v>
      </c>
    </row>
    <row r="9394">
      <c r="A9394" s="8">
        <v>1754297.0</v>
      </c>
      <c r="B9394" s="8" t="s">
        <v>11430</v>
      </c>
    </row>
    <row r="9395">
      <c r="A9395" s="8">
        <v>1306405.0</v>
      </c>
      <c r="B9395" s="8" t="s">
        <v>11431</v>
      </c>
    </row>
    <row r="9396">
      <c r="A9396" s="8">
        <v>1763661.0</v>
      </c>
      <c r="B9396" s="8" t="s">
        <v>11432</v>
      </c>
    </row>
    <row r="9397">
      <c r="A9397" s="8">
        <v>1788167.0</v>
      </c>
      <c r="B9397" s="8" t="s">
        <v>11433</v>
      </c>
    </row>
    <row r="9398">
      <c r="A9398" s="8">
        <v>1780191.0</v>
      </c>
      <c r="B9398" s="8" t="s">
        <v>11434</v>
      </c>
    </row>
    <row r="9399">
      <c r="A9399" s="8">
        <v>964280.0</v>
      </c>
      <c r="B9399" s="8" t="s">
        <v>11435</v>
      </c>
    </row>
    <row r="9400">
      <c r="A9400" s="8">
        <v>1270397.0</v>
      </c>
      <c r="B9400" s="8" t="s">
        <v>11436</v>
      </c>
    </row>
    <row r="9401">
      <c r="A9401" s="8">
        <v>1800116.0</v>
      </c>
      <c r="B9401" s="8" t="s">
        <v>11437</v>
      </c>
    </row>
    <row r="9402">
      <c r="A9402" s="8">
        <v>1752057.0</v>
      </c>
      <c r="B9402" s="8" t="s">
        <v>11438</v>
      </c>
    </row>
    <row r="9403">
      <c r="A9403" s="8">
        <v>1787365.0</v>
      </c>
      <c r="B9403" s="8" t="s">
        <v>11439</v>
      </c>
    </row>
    <row r="9404">
      <c r="A9404" s="8">
        <v>1975153.0</v>
      </c>
      <c r="B9404" s="8" t="s">
        <v>11440</v>
      </c>
    </row>
    <row r="9405">
      <c r="A9405" s="8">
        <v>1767488.0</v>
      </c>
      <c r="B9405" s="8" t="s">
        <v>11441</v>
      </c>
    </row>
    <row r="9406">
      <c r="A9406" s="8">
        <v>1776134.0</v>
      </c>
      <c r="B9406" s="8" t="s">
        <v>11442</v>
      </c>
    </row>
    <row r="9407">
      <c r="A9407" s="8">
        <v>836885.0</v>
      </c>
      <c r="B9407" s="8" t="s">
        <v>11443</v>
      </c>
    </row>
    <row r="9408">
      <c r="A9408" s="8">
        <v>953245.0</v>
      </c>
      <c r="B9408" s="8" t="s">
        <v>11444</v>
      </c>
    </row>
    <row r="9409">
      <c r="A9409" s="8">
        <v>968650.0</v>
      </c>
      <c r="B9409" s="8" t="s">
        <v>11445</v>
      </c>
    </row>
    <row r="9410">
      <c r="A9410" s="8">
        <v>1757555.0</v>
      </c>
      <c r="B9410" s="8" t="s">
        <v>11446</v>
      </c>
    </row>
    <row r="9411">
      <c r="A9411" s="8">
        <v>1756788.0</v>
      </c>
      <c r="B9411" s="8" t="s">
        <v>11447</v>
      </c>
    </row>
    <row r="9412">
      <c r="A9412" s="8">
        <v>1895648.0</v>
      </c>
      <c r="B9412" s="8" t="s">
        <v>11448</v>
      </c>
    </row>
    <row r="9413">
      <c r="A9413" s="8">
        <v>1963651.0</v>
      </c>
      <c r="B9413" s="8" t="s">
        <v>11449</v>
      </c>
    </row>
    <row r="9414">
      <c r="A9414" s="8">
        <v>1779532.0</v>
      </c>
      <c r="B9414" s="8" t="s">
        <v>11450</v>
      </c>
    </row>
    <row r="9415">
      <c r="A9415" s="8">
        <v>1754475.0</v>
      </c>
      <c r="B9415" s="8" t="s">
        <v>11451</v>
      </c>
    </row>
    <row r="9416">
      <c r="A9416" s="8">
        <v>893331.0</v>
      </c>
      <c r="B9416" s="8" t="s">
        <v>11452</v>
      </c>
    </row>
    <row r="9417">
      <c r="A9417" s="8">
        <v>1890085.0</v>
      </c>
      <c r="B9417" s="8" t="s">
        <v>11453</v>
      </c>
    </row>
    <row r="9418">
      <c r="A9418" s="8">
        <v>1280538.0</v>
      </c>
      <c r="B9418" s="8" t="s">
        <v>11454</v>
      </c>
    </row>
    <row r="9419">
      <c r="A9419" s="8">
        <v>969508.0</v>
      </c>
      <c r="B9419" s="8" t="s">
        <v>11455</v>
      </c>
    </row>
    <row r="9420">
      <c r="A9420" s="8">
        <v>946389.0</v>
      </c>
      <c r="B9420" s="8" t="s">
        <v>11456</v>
      </c>
    </row>
    <row r="9421">
      <c r="A9421" s="8">
        <v>825841.0</v>
      </c>
      <c r="B9421" s="8" t="s">
        <v>11457</v>
      </c>
    </row>
    <row r="9422">
      <c r="A9422" s="8">
        <v>946877.0</v>
      </c>
      <c r="B9422" s="8" t="s">
        <v>11458</v>
      </c>
    </row>
    <row r="9423">
      <c r="A9423" s="8">
        <v>790028.0</v>
      </c>
      <c r="B9423" s="8" t="s">
        <v>11459</v>
      </c>
    </row>
    <row r="9424">
      <c r="A9424" s="8">
        <v>1773585.0</v>
      </c>
      <c r="B9424" s="8" t="s">
        <v>11460</v>
      </c>
    </row>
    <row r="9425">
      <c r="A9425" s="8">
        <v>882011.0</v>
      </c>
      <c r="B9425" s="8" t="s">
        <v>11461</v>
      </c>
    </row>
    <row r="9426">
      <c r="A9426" s="8">
        <v>1729501.0</v>
      </c>
      <c r="B9426" s="8" t="s">
        <v>11462</v>
      </c>
    </row>
    <row r="9427">
      <c r="A9427" s="8">
        <v>578240.0</v>
      </c>
      <c r="B9427" s="8" t="s">
        <v>11463</v>
      </c>
    </row>
    <row r="9428">
      <c r="A9428" s="8">
        <v>1796593.0</v>
      </c>
      <c r="B9428" s="8" t="s">
        <v>11464</v>
      </c>
    </row>
    <row r="9429">
      <c r="A9429" s="8">
        <v>1769910.0</v>
      </c>
      <c r="B9429" s="8" t="s">
        <v>11465</v>
      </c>
    </row>
    <row r="9430">
      <c r="A9430" s="8">
        <v>1126458.0</v>
      </c>
      <c r="B9430" s="8" t="s">
        <v>11466</v>
      </c>
    </row>
    <row r="9431">
      <c r="A9431" s="8">
        <v>883069.0</v>
      </c>
      <c r="B9431" s="8" t="s">
        <v>11467</v>
      </c>
    </row>
    <row r="9432">
      <c r="A9432" s="8">
        <v>956708.0</v>
      </c>
      <c r="B9432" s="8" t="s">
        <v>11468</v>
      </c>
    </row>
    <row r="9433">
      <c r="A9433" s="8">
        <v>898503.0</v>
      </c>
      <c r="B9433" s="8" t="s">
        <v>11469</v>
      </c>
    </row>
    <row r="9434">
      <c r="A9434" s="8">
        <v>1768255.0</v>
      </c>
      <c r="B9434" s="8" t="s">
        <v>11470</v>
      </c>
    </row>
    <row r="9435">
      <c r="A9435" s="8">
        <v>1759825.0</v>
      </c>
      <c r="B9435" s="8" t="s">
        <v>11471</v>
      </c>
    </row>
    <row r="9436">
      <c r="A9436" s="8">
        <v>811041.0</v>
      </c>
      <c r="B9436" s="8" t="s">
        <v>11472</v>
      </c>
    </row>
    <row r="9437">
      <c r="A9437" s="8">
        <v>1778161.0</v>
      </c>
      <c r="B9437" s="8" t="s">
        <v>11473</v>
      </c>
    </row>
    <row r="9438">
      <c r="A9438" s="8">
        <v>790095.0</v>
      </c>
      <c r="B9438" s="8" t="s">
        <v>11474</v>
      </c>
    </row>
    <row r="9439">
      <c r="A9439" s="8">
        <v>945871.0</v>
      </c>
      <c r="B9439" s="8" t="s">
        <v>11475</v>
      </c>
    </row>
    <row r="9440">
      <c r="A9440" s="8">
        <v>1288890.0</v>
      </c>
      <c r="B9440" s="8" t="s">
        <v>11476</v>
      </c>
    </row>
    <row r="9441">
      <c r="A9441" s="8">
        <v>937924.0</v>
      </c>
      <c r="B9441" s="8" t="s">
        <v>11477</v>
      </c>
    </row>
    <row r="9442">
      <c r="A9442" s="8">
        <v>997455.0</v>
      </c>
      <c r="B9442" s="8" t="s">
        <v>11478</v>
      </c>
    </row>
    <row r="9443">
      <c r="A9443" s="8">
        <v>1766988.0</v>
      </c>
      <c r="B9443" s="8" t="s">
        <v>11479</v>
      </c>
    </row>
    <row r="9444">
      <c r="A9444" s="8">
        <v>793426.0</v>
      </c>
      <c r="B9444" s="8" t="s">
        <v>11480</v>
      </c>
    </row>
    <row r="9445">
      <c r="A9445" s="8">
        <v>923265.0</v>
      </c>
      <c r="B9445" s="8" t="s">
        <v>11481</v>
      </c>
    </row>
    <row r="9446">
      <c r="A9446" s="8">
        <v>760331.0</v>
      </c>
      <c r="B9446" s="8" t="s">
        <v>11482</v>
      </c>
    </row>
    <row r="9447">
      <c r="A9447" s="8">
        <v>901717.0</v>
      </c>
      <c r="B9447" s="8" t="s">
        <v>11483</v>
      </c>
    </row>
    <row r="9448">
      <c r="A9448" s="8">
        <v>1784404.0</v>
      </c>
      <c r="B9448" s="8" t="s">
        <v>11484</v>
      </c>
    </row>
    <row r="9449">
      <c r="A9449" s="8">
        <v>1317059.0</v>
      </c>
      <c r="B9449" s="8" t="s">
        <v>11485</v>
      </c>
    </row>
    <row r="9450">
      <c r="A9450" s="8">
        <v>999245.0</v>
      </c>
      <c r="B9450" s="8" t="s">
        <v>11486</v>
      </c>
    </row>
    <row r="9451">
      <c r="A9451" s="8">
        <v>1758098.0</v>
      </c>
      <c r="B9451" s="8" t="s">
        <v>11487</v>
      </c>
    </row>
    <row r="9452">
      <c r="A9452" s="8">
        <v>1377116.0</v>
      </c>
      <c r="B9452" s="8" t="s">
        <v>11488</v>
      </c>
    </row>
    <row r="9453">
      <c r="A9453" s="8">
        <v>1316915.0</v>
      </c>
      <c r="B9453" s="8" t="s">
        <v>11489</v>
      </c>
    </row>
    <row r="9454">
      <c r="A9454" s="8">
        <v>1208284.0</v>
      </c>
      <c r="B9454" s="8" t="s">
        <v>11490</v>
      </c>
    </row>
    <row r="9455">
      <c r="A9455" s="8">
        <v>1252810.0</v>
      </c>
      <c r="B9455" s="8" t="s">
        <v>11491</v>
      </c>
    </row>
    <row r="9456">
      <c r="A9456" s="8">
        <v>1390571.0</v>
      </c>
      <c r="B9456" s="8" t="s">
        <v>11492</v>
      </c>
    </row>
    <row r="9457">
      <c r="A9457" s="8">
        <v>761184.0</v>
      </c>
      <c r="B9457" s="8" t="s">
        <v>11493</v>
      </c>
    </row>
    <row r="9458">
      <c r="A9458" s="8">
        <v>724203.0</v>
      </c>
      <c r="B9458" s="8" t="s">
        <v>11494</v>
      </c>
    </row>
    <row r="9459">
      <c r="A9459" s="8">
        <v>983225.0</v>
      </c>
      <c r="B9459" s="8" t="s">
        <v>11495</v>
      </c>
    </row>
    <row r="9460">
      <c r="A9460" s="8">
        <v>731510.0</v>
      </c>
      <c r="B9460" s="8" t="s">
        <v>11496</v>
      </c>
    </row>
    <row r="9461">
      <c r="A9461" s="8">
        <v>897141.0</v>
      </c>
      <c r="B9461" s="8" t="s">
        <v>11497</v>
      </c>
    </row>
    <row r="9462">
      <c r="A9462" s="8">
        <v>947296.0</v>
      </c>
      <c r="B9462" s="8" t="s">
        <v>11498</v>
      </c>
    </row>
    <row r="9463">
      <c r="A9463" s="8">
        <v>1295187.0</v>
      </c>
      <c r="B9463" s="8" t="s">
        <v>11499</v>
      </c>
    </row>
    <row r="9464">
      <c r="A9464" s="8">
        <v>957933.0</v>
      </c>
      <c r="B9464" s="8" t="s">
        <v>11500</v>
      </c>
    </row>
    <row r="9465">
      <c r="A9465" s="8">
        <v>1269712.0</v>
      </c>
      <c r="B9465" s="8" t="s">
        <v>11501</v>
      </c>
    </row>
    <row r="9466">
      <c r="A9466" s="8">
        <v>1013092.0</v>
      </c>
      <c r="B9466" s="8" t="s">
        <v>11502</v>
      </c>
    </row>
    <row r="9467">
      <c r="A9467" s="8">
        <v>785148.0</v>
      </c>
      <c r="B9467" s="8" t="s">
        <v>11503</v>
      </c>
    </row>
    <row r="9468">
      <c r="A9468" s="8">
        <v>856797.0</v>
      </c>
      <c r="B9468" s="8" t="s">
        <v>11504</v>
      </c>
    </row>
    <row r="9469">
      <c r="A9469" s="8">
        <v>655261.0</v>
      </c>
      <c r="B9469" s="8" t="s">
        <v>11505</v>
      </c>
    </row>
    <row r="9470">
      <c r="A9470" s="8">
        <v>799874.0</v>
      </c>
      <c r="B9470" s="8" t="s">
        <v>11506</v>
      </c>
    </row>
    <row r="9471">
      <c r="A9471" s="8">
        <v>785547.0</v>
      </c>
      <c r="B9471" s="8" t="s">
        <v>11507</v>
      </c>
    </row>
    <row r="9472">
      <c r="A9472" s="8">
        <v>825140.0</v>
      </c>
      <c r="B9472" s="8" t="s">
        <v>11508</v>
      </c>
    </row>
    <row r="9473">
      <c r="A9473" s="8">
        <v>822442.0</v>
      </c>
      <c r="B9473" s="8" t="s">
        <v>11509</v>
      </c>
    </row>
    <row r="9474">
      <c r="A9474" s="8">
        <v>907090.0</v>
      </c>
      <c r="B9474" s="8" t="s">
        <v>11510</v>
      </c>
    </row>
    <row r="9475">
      <c r="A9475" s="8">
        <v>1759191.0</v>
      </c>
      <c r="B9475" s="8" t="s">
        <v>11511</v>
      </c>
    </row>
    <row r="9476">
      <c r="A9476" s="8">
        <v>775584.0</v>
      </c>
      <c r="B9476" s="8" t="s">
        <v>11512</v>
      </c>
    </row>
    <row r="9477">
      <c r="A9477" s="8">
        <v>817040.0</v>
      </c>
      <c r="B9477" s="8" t="s">
        <v>11513</v>
      </c>
    </row>
    <row r="9478">
      <c r="A9478" s="8">
        <v>1777505.0</v>
      </c>
      <c r="B9478" s="8" t="s">
        <v>11514</v>
      </c>
    </row>
    <row r="9479">
      <c r="A9479" s="8">
        <v>1961977.0</v>
      </c>
      <c r="B9479" s="8" t="s">
        <v>11515</v>
      </c>
    </row>
    <row r="9480">
      <c r="A9480" s="8">
        <v>1965000.0</v>
      </c>
      <c r="B9480" s="8" t="s">
        <v>11516</v>
      </c>
    </row>
    <row r="9481">
      <c r="A9481" s="8">
        <v>841889.0</v>
      </c>
      <c r="B9481" s="8" t="s">
        <v>11517</v>
      </c>
    </row>
    <row r="9482">
      <c r="A9482" s="8">
        <v>1370693.0</v>
      </c>
      <c r="B9482" s="8" t="s">
        <v>11518</v>
      </c>
    </row>
    <row r="9483">
      <c r="A9483" s="8">
        <v>932841.0</v>
      </c>
      <c r="B9483" s="8" t="s">
        <v>11519</v>
      </c>
    </row>
    <row r="9484">
      <c r="A9484" s="8">
        <v>824542.0</v>
      </c>
      <c r="B9484" s="8" t="s">
        <v>11520</v>
      </c>
    </row>
    <row r="9485">
      <c r="A9485" s="8">
        <v>1753053.0</v>
      </c>
      <c r="B9485" s="8" t="s">
        <v>11521</v>
      </c>
    </row>
    <row r="9486">
      <c r="A9486" s="8">
        <v>996751.0</v>
      </c>
      <c r="B9486" s="8" t="s">
        <v>11522</v>
      </c>
    </row>
    <row r="9487">
      <c r="A9487" s="8">
        <v>1974661.0</v>
      </c>
      <c r="B9487" s="8" t="s">
        <v>11523</v>
      </c>
    </row>
    <row r="9488">
      <c r="A9488" s="8">
        <v>1941623.0</v>
      </c>
      <c r="B9488" s="8" t="s">
        <v>11524</v>
      </c>
    </row>
    <row r="9489">
      <c r="A9489" s="8">
        <v>1771124.0</v>
      </c>
      <c r="B9489" s="8" t="s">
        <v>11525</v>
      </c>
    </row>
    <row r="9490">
      <c r="A9490" s="8">
        <v>1787926.0</v>
      </c>
      <c r="B9490" s="8" t="s">
        <v>11526</v>
      </c>
    </row>
    <row r="9491">
      <c r="A9491" s="8">
        <v>895032.0</v>
      </c>
      <c r="B9491" s="8" t="s">
        <v>11527</v>
      </c>
    </row>
    <row r="9492">
      <c r="A9492" s="8">
        <v>1967088.0</v>
      </c>
      <c r="B9492" s="8" t="s">
        <v>11528</v>
      </c>
    </row>
    <row r="9493">
      <c r="A9493" s="8">
        <v>1269861.0</v>
      </c>
      <c r="B9493" s="8" t="s">
        <v>11529</v>
      </c>
    </row>
    <row r="9494">
      <c r="A9494" s="8">
        <v>1772686.0</v>
      </c>
      <c r="B9494" s="8" t="s">
        <v>11530</v>
      </c>
    </row>
    <row r="9495">
      <c r="A9495" s="8">
        <v>1759876.0</v>
      </c>
      <c r="B9495" s="8" t="s">
        <v>11531</v>
      </c>
    </row>
    <row r="9496">
      <c r="A9496" s="8">
        <v>1767607.0</v>
      </c>
      <c r="B9496" s="8" t="s">
        <v>11532</v>
      </c>
    </row>
    <row r="9497">
      <c r="A9497" s="8">
        <v>1763351.0</v>
      </c>
      <c r="B9497" s="8" t="s">
        <v>11533</v>
      </c>
    </row>
    <row r="9498">
      <c r="A9498" s="8">
        <v>6277411.0</v>
      </c>
      <c r="B9498" s="8" t="s">
        <v>11534</v>
      </c>
    </row>
    <row r="9499">
      <c r="A9499" s="8">
        <v>1762931.0</v>
      </c>
      <c r="B9499" s="8" t="s">
        <v>11535</v>
      </c>
    </row>
    <row r="9500">
      <c r="A9500" s="8">
        <v>1388011.0</v>
      </c>
      <c r="B9500" s="8" t="s">
        <v>11536</v>
      </c>
    </row>
    <row r="9501">
      <c r="A9501" s="8">
        <v>782211.0</v>
      </c>
      <c r="B9501" s="8" t="s">
        <v>11537</v>
      </c>
    </row>
    <row r="9502">
      <c r="A9502" s="8">
        <v>753939.0</v>
      </c>
      <c r="B9502" s="8" t="s">
        <v>11538</v>
      </c>
    </row>
    <row r="9503">
      <c r="A9503" s="8">
        <v>1787071.0</v>
      </c>
      <c r="B9503" s="8" t="s">
        <v>11539</v>
      </c>
    </row>
    <row r="9504">
      <c r="A9504" s="8">
        <v>986992.0</v>
      </c>
      <c r="B9504" s="8" t="s">
        <v>11540</v>
      </c>
    </row>
    <row r="9505">
      <c r="A9505" s="8">
        <v>1755315.0</v>
      </c>
      <c r="B9505" s="8" t="s">
        <v>11541</v>
      </c>
    </row>
    <row r="9506">
      <c r="A9506" s="8">
        <v>1780697.0</v>
      </c>
      <c r="B9506" s="8" t="s">
        <v>11542</v>
      </c>
    </row>
    <row r="9507">
      <c r="A9507" s="8">
        <v>931233.0</v>
      </c>
      <c r="B9507" s="8" t="s">
        <v>11543</v>
      </c>
    </row>
    <row r="9508">
      <c r="A9508" s="8">
        <v>910406.0</v>
      </c>
      <c r="B9508" s="8" t="s">
        <v>11544</v>
      </c>
    </row>
    <row r="9509">
      <c r="A9509" s="8">
        <v>1765451.0</v>
      </c>
      <c r="B9509" s="8" t="s">
        <v>11545</v>
      </c>
    </row>
    <row r="9510">
      <c r="A9510" s="8">
        <v>1451910.0</v>
      </c>
      <c r="B9510" s="8" t="s">
        <v>11546</v>
      </c>
    </row>
    <row r="9511">
      <c r="A9511" s="8">
        <v>1774654.0</v>
      </c>
      <c r="B9511" s="8" t="s">
        <v>11547</v>
      </c>
    </row>
    <row r="9512">
      <c r="A9512" s="8">
        <v>795267.0</v>
      </c>
      <c r="B9512" s="8" t="s">
        <v>11548</v>
      </c>
    </row>
    <row r="9513">
      <c r="A9513" s="8">
        <v>1027531.0</v>
      </c>
      <c r="B9513" s="8" t="s">
        <v>11549</v>
      </c>
    </row>
    <row r="9514">
      <c r="A9514" s="8">
        <v>1971034.0</v>
      </c>
      <c r="B9514" s="8" t="s">
        <v>11550</v>
      </c>
    </row>
    <row r="9515">
      <c r="A9515" s="8">
        <v>1294776.0</v>
      </c>
      <c r="B9515" s="8" t="s">
        <v>11551</v>
      </c>
    </row>
    <row r="9516">
      <c r="A9516" s="8">
        <v>1759094.0</v>
      </c>
      <c r="B9516" s="8" t="s">
        <v>11552</v>
      </c>
    </row>
    <row r="9517">
      <c r="A9517" s="8">
        <v>1764837.0</v>
      </c>
      <c r="B9517" s="8" t="s">
        <v>11553</v>
      </c>
    </row>
    <row r="9518">
      <c r="A9518" s="8">
        <v>1767771.0</v>
      </c>
      <c r="B9518" s="8" t="s">
        <v>11554</v>
      </c>
    </row>
    <row r="9519">
      <c r="A9519" s="8">
        <v>1758195.0</v>
      </c>
      <c r="B9519" s="8" t="s">
        <v>11555</v>
      </c>
    </row>
    <row r="9520">
      <c r="A9520" s="8">
        <v>1974548.0</v>
      </c>
      <c r="B9520" s="8" t="s">
        <v>11556</v>
      </c>
    </row>
    <row r="9521">
      <c r="A9521" s="8">
        <v>1764675.0</v>
      </c>
      <c r="B9521" s="8" t="s">
        <v>11557</v>
      </c>
    </row>
    <row r="9522">
      <c r="A9522" s="8">
        <v>1767526.0</v>
      </c>
      <c r="B9522" s="8" t="s">
        <v>11558</v>
      </c>
    </row>
    <row r="9523">
      <c r="A9523" s="8">
        <v>1779176.0</v>
      </c>
      <c r="B9523" s="8" t="s">
        <v>11559</v>
      </c>
    </row>
    <row r="9524">
      <c r="A9524" s="8">
        <v>1765191.0</v>
      </c>
      <c r="B9524" s="8" t="s">
        <v>11560</v>
      </c>
    </row>
    <row r="9525">
      <c r="A9525" s="8">
        <v>1297694.0</v>
      </c>
      <c r="B9525" s="8" t="s">
        <v>11561</v>
      </c>
    </row>
    <row r="9526">
      <c r="A9526" s="8">
        <v>1788680.0</v>
      </c>
      <c r="B9526" s="8" t="s">
        <v>11562</v>
      </c>
    </row>
    <row r="9527">
      <c r="A9527" s="8">
        <v>1387863.0</v>
      </c>
      <c r="B9527" s="8" t="s">
        <v>11563</v>
      </c>
    </row>
    <row r="9528">
      <c r="A9528" s="8">
        <v>1789899.0</v>
      </c>
      <c r="B9528" s="8" t="s">
        <v>11564</v>
      </c>
    </row>
    <row r="9529">
      <c r="A9529" s="8">
        <v>1388002.0</v>
      </c>
      <c r="B9529" s="8" t="s">
        <v>11565</v>
      </c>
    </row>
    <row r="9530">
      <c r="A9530" s="8">
        <v>1752669.0</v>
      </c>
      <c r="B9530" s="8" t="s">
        <v>11566</v>
      </c>
    </row>
    <row r="9531">
      <c r="A9531" s="8">
        <v>846139.0</v>
      </c>
      <c r="B9531" s="8" t="s">
        <v>11567</v>
      </c>
    </row>
    <row r="9532">
      <c r="A9532" s="8">
        <v>1278797.0</v>
      </c>
      <c r="B9532" s="8" t="s">
        <v>11568</v>
      </c>
    </row>
    <row r="9533">
      <c r="A9533" s="8">
        <v>925535.0</v>
      </c>
      <c r="B9533" s="8" t="s">
        <v>11569</v>
      </c>
    </row>
    <row r="9534">
      <c r="A9534" s="8">
        <v>1786229.0</v>
      </c>
      <c r="B9534" s="8" t="s">
        <v>11570</v>
      </c>
    </row>
    <row r="9535">
      <c r="A9535" s="8">
        <v>1964062.0</v>
      </c>
      <c r="B9535" s="8" t="s">
        <v>11571</v>
      </c>
    </row>
    <row r="9536">
      <c r="A9536" s="8">
        <v>1970721.0</v>
      </c>
      <c r="B9536" s="8" t="s">
        <v>11572</v>
      </c>
    </row>
    <row r="9537">
      <c r="A9537" s="8">
        <v>1795643.0</v>
      </c>
      <c r="B9537" s="8" t="s">
        <v>11573</v>
      </c>
    </row>
    <row r="9538">
      <c r="A9538" s="8">
        <v>780634.0</v>
      </c>
      <c r="B9538" s="8" t="s">
        <v>11574</v>
      </c>
    </row>
    <row r="9539">
      <c r="A9539" s="8">
        <v>1767054.0</v>
      </c>
      <c r="B9539" s="8" t="s">
        <v>11575</v>
      </c>
    </row>
    <row r="9540">
      <c r="A9540" s="8">
        <v>1096419.0</v>
      </c>
      <c r="B9540" s="8" t="s">
        <v>11576</v>
      </c>
    </row>
    <row r="9541">
      <c r="A9541" s="8">
        <v>935093.0</v>
      </c>
      <c r="B9541" s="8" t="s">
        <v>11577</v>
      </c>
    </row>
    <row r="9542">
      <c r="A9542" s="8">
        <v>853291.0</v>
      </c>
      <c r="B9542" s="8" t="s">
        <v>11578</v>
      </c>
    </row>
    <row r="9543">
      <c r="A9543" s="8">
        <v>904465.0</v>
      </c>
      <c r="B9543" s="8" t="s">
        <v>11579</v>
      </c>
    </row>
    <row r="9544">
      <c r="A9544" s="8">
        <v>912425.0</v>
      </c>
      <c r="B9544" s="8" t="s">
        <v>11580</v>
      </c>
    </row>
    <row r="9545">
      <c r="A9545" s="8">
        <v>1278380.0</v>
      </c>
      <c r="B9545" s="8" t="s">
        <v>11581</v>
      </c>
    </row>
    <row r="9546">
      <c r="A9546" s="8">
        <v>854531.0</v>
      </c>
      <c r="B9546" s="8" t="s">
        <v>11582</v>
      </c>
    </row>
    <row r="9547">
      <c r="A9547" s="8">
        <v>792624.0</v>
      </c>
      <c r="B9547" s="8" t="s">
        <v>11583</v>
      </c>
    </row>
    <row r="9548">
      <c r="A9548" s="8">
        <v>1778331.0</v>
      </c>
      <c r="B9548" s="8" t="s">
        <v>11584</v>
      </c>
    </row>
    <row r="9549">
      <c r="A9549" s="8">
        <v>1754068.0</v>
      </c>
      <c r="B9549" s="8" t="s">
        <v>11585</v>
      </c>
    </row>
    <row r="9550">
      <c r="A9550" s="8">
        <v>6276792.0</v>
      </c>
      <c r="B9550" s="8" t="s">
        <v>11586</v>
      </c>
    </row>
    <row r="9551">
      <c r="A9551" s="8">
        <v>1759591.0</v>
      </c>
      <c r="B9551" s="8" t="s">
        <v>11587</v>
      </c>
    </row>
    <row r="9552">
      <c r="A9552" s="8">
        <v>931985.0</v>
      </c>
      <c r="B9552" s="8" t="s">
        <v>11588</v>
      </c>
    </row>
    <row r="9553">
      <c r="A9553" s="8">
        <v>1974742.0</v>
      </c>
      <c r="B9553" s="8" t="s">
        <v>11589</v>
      </c>
    </row>
    <row r="9554">
      <c r="A9554" s="8">
        <v>1753746.0</v>
      </c>
      <c r="B9554" s="8" t="s">
        <v>11590</v>
      </c>
    </row>
    <row r="9555">
      <c r="A9555" s="8">
        <v>1754882.0</v>
      </c>
      <c r="B9555" s="8" t="s">
        <v>11591</v>
      </c>
    </row>
    <row r="9556">
      <c r="A9556" s="8">
        <v>1753541.0</v>
      </c>
      <c r="B9556" s="8" t="s">
        <v>11592</v>
      </c>
    </row>
    <row r="9557">
      <c r="A9557" s="8">
        <v>1343548.0</v>
      </c>
      <c r="B9557" s="8" t="s">
        <v>11593</v>
      </c>
    </row>
    <row r="9558">
      <c r="A9558" s="8">
        <v>1775766.0</v>
      </c>
      <c r="B9558" s="8" t="s">
        <v>11594</v>
      </c>
    </row>
    <row r="9559">
      <c r="A9559" s="8">
        <v>1261088.0</v>
      </c>
      <c r="B9559" s="8" t="s">
        <v>11595</v>
      </c>
    </row>
    <row r="9560">
      <c r="A9560" s="8">
        <v>1311832.0</v>
      </c>
      <c r="B9560" s="8" t="s">
        <v>11596</v>
      </c>
    </row>
    <row r="9561">
      <c r="A9561" s="8">
        <v>819000.0</v>
      </c>
      <c r="B9561" s="8" t="s">
        <v>11597</v>
      </c>
    </row>
    <row r="9562">
      <c r="A9562" s="8">
        <v>1770519.0</v>
      </c>
      <c r="B9562" s="8" t="s">
        <v>11598</v>
      </c>
    </row>
    <row r="9563">
      <c r="A9563" s="8">
        <v>1754386.0</v>
      </c>
      <c r="B9563" s="8" t="s">
        <v>11599</v>
      </c>
    </row>
    <row r="9564">
      <c r="A9564" s="8">
        <v>1927442.0</v>
      </c>
      <c r="B9564" s="8" t="s">
        <v>11600</v>
      </c>
    </row>
    <row r="9565">
      <c r="A9565" s="8">
        <v>794651.0</v>
      </c>
      <c r="B9565" s="8" t="s">
        <v>11601</v>
      </c>
    </row>
    <row r="9566">
      <c r="A9566" s="8">
        <v>1149806.0</v>
      </c>
      <c r="B9566" s="8" t="s">
        <v>11602</v>
      </c>
    </row>
    <row r="9567">
      <c r="A9567" s="8">
        <v>1271181.0</v>
      </c>
      <c r="B9567" s="8" t="s">
        <v>11603</v>
      </c>
    </row>
    <row r="9568">
      <c r="A9568" s="8">
        <v>870048.0</v>
      </c>
      <c r="B9568" s="8" t="s">
        <v>11604</v>
      </c>
    </row>
    <row r="9569">
      <c r="A9569" s="8">
        <v>1389432.0</v>
      </c>
      <c r="B9569" s="8" t="s">
        <v>11605</v>
      </c>
    </row>
    <row r="9570">
      <c r="A9570" s="8">
        <v>1775901.0</v>
      </c>
      <c r="B9570" s="8" t="s">
        <v>11606</v>
      </c>
    </row>
    <row r="9571">
      <c r="A9571" s="8">
        <v>6277462.0</v>
      </c>
      <c r="B9571" s="8" t="s">
        <v>11607</v>
      </c>
    </row>
    <row r="9572">
      <c r="A9572" s="8">
        <v>955418.0</v>
      </c>
      <c r="B9572" s="8" t="s">
        <v>11608</v>
      </c>
    </row>
    <row r="9573">
      <c r="A9573" s="8">
        <v>779326.0</v>
      </c>
      <c r="B9573" s="8" t="s">
        <v>11609</v>
      </c>
    </row>
    <row r="9574">
      <c r="A9574" s="8">
        <v>1784331.0</v>
      </c>
      <c r="B9574" s="8" t="s">
        <v>11610</v>
      </c>
    </row>
    <row r="9575">
      <c r="A9575" s="8">
        <v>1793098.0</v>
      </c>
      <c r="B9575" s="8" t="s">
        <v>11611</v>
      </c>
    </row>
    <row r="9576">
      <c r="A9576" s="8">
        <v>772020.0</v>
      </c>
      <c r="B9576" s="8" t="s">
        <v>11612</v>
      </c>
    </row>
    <row r="9577">
      <c r="A9577" s="8">
        <v>1773020.0</v>
      </c>
      <c r="B9577" s="8" t="s">
        <v>11613</v>
      </c>
    </row>
    <row r="9578">
      <c r="A9578" s="8">
        <v>1780433.0</v>
      </c>
      <c r="B9578" s="8" t="s">
        <v>11614</v>
      </c>
    </row>
    <row r="9579">
      <c r="A9579" s="8">
        <v>1782410.0</v>
      </c>
      <c r="B9579" s="8" t="s">
        <v>11615</v>
      </c>
    </row>
    <row r="9580">
      <c r="A9580" s="8">
        <v>853119.0</v>
      </c>
      <c r="B9580" s="8" t="s">
        <v>11616</v>
      </c>
    </row>
    <row r="9581">
      <c r="A9581" s="8">
        <v>1774948.0</v>
      </c>
      <c r="B9581" s="8" t="s">
        <v>11617</v>
      </c>
    </row>
    <row r="9582">
      <c r="A9582" s="8">
        <v>1171933.0</v>
      </c>
      <c r="B9582" s="8" t="s">
        <v>11618</v>
      </c>
    </row>
    <row r="9583">
      <c r="A9583" s="8">
        <v>957402.0</v>
      </c>
      <c r="B9583" s="8" t="s">
        <v>11619</v>
      </c>
    </row>
    <row r="9584">
      <c r="A9584" s="8">
        <v>1763768.0</v>
      </c>
      <c r="B9584" s="8" t="s">
        <v>11620</v>
      </c>
    </row>
    <row r="9585">
      <c r="A9585" s="8">
        <v>1949721.0</v>
      </c>
      <c r="B9585" s="8" t="s">
        <v>11621</v>
      </c>
    </row>
    <row r="9586">
      <c r="A9586" s="8">
        <v>1972944.0</v>
      </c>
      <c r="B9586" s="8" t="s">
        <v>11622</v>
      </c>
    </row>
    <row r="9587">
      <c r="A9587" s="8">
        <v>1972901.0</v>
      </c>
      <c r="B9587" s="8" t="s">
        <v>11623</v>
      </c>
    </row>
    <row r="9588">
      <c r="A9588" s="8">
        <v>1771001.0</v>
      </c>
      <c r="B9588" s="8" t="s">
        <v>11624</v>
      </c>
    </row>
    <row r="9589">
      <c r="A9589" s="8">
        <v>1786938.0</v>
      </c>
      <c r="B9589" s="8" t="s">
        <v>11625</v>
      </c>
    </row>
    <row r="9590">
      <c r="A9590" s="8">
        <v>1367242.0</v>
      </c>
      <c r="B9590" s="8" t="s">
        <v>11626</v>
      </c>
    </row>
    <row r="9591">
      <c r="A9591" s="8">
        <v>1759116.0</v>
      </c>
      <c r="B9591" s="8" t="s">
        <v>11627</v>
      </c>
    </row>
    <row r="9592">
      <c r="A9592" s="8">
        <v>1792041.0</v>
      </c>
      <c r="B9592" s="8" t="s">
        <v>11628</v>
      </c>
    </row>
    <row r="9593">
      <c r="A9593" s="8">
        <v>1773879.0</v>
      </c>
      <c r="B9593" s="8" t="s">
        <v>11629</v>
      </c>
    </row>
    <row r="9594">
      <c r="A9594" s="8">
        <v>1760351.0</v>
      </c>
      <c r="B9594" s="8" t="s">
        <v>11630</v>
      </c>
    </row>
    <row r="9595">
      <c r="A9595" s="8">
        <v>1775201.0</v>
      </c>
      <c r="B9595" s="8" t="s">
        <v>11631</v>
      </c>
    </row>
    <row r="9596">
      <c r="A9596" s="8">
        <v>764825.0</v>
      </c>
      <c r="B9596" s="8" t="s">
        <v>11632</v>
      </c>
    </row>
    <row r="9597">
      <c r="A9597" s="8">
        <v>752223.0</v>
      </c>
      <c r="B9597" s="8" t="s">
        <v>11633</v>
      </c>
    </row>
    <row r="9598">
      <c r="A9598" s="8">
        <v>1106023.0</v>
      </c>
      <c r="B9598" s="8" t="s">
        <v>11634</v>
      </c>
    </row>
    <row r="9599">
      <c r="A9599" s="8">
        <v>6011829.0</v>
      </c>
      <c r="B9599" s="8" t="s">
        <v>11635</v>
      </c>
    </row>
    <row r="9600">
      <c r="A9600" s="8">
        <v>1767950.0</v>
      </c>
      <c r="B9600" s="8" t="s">
        <v>11636</v>
      </c>
    </row>
    <row r="9601">
      <c r="A9601" s="8">
        <v>6227007.0</v>
      </c>
      <c r="B9601" s="8" t="s">
        <v>11637</v>
      </c>
    </row>
    <row r="9602">
      <c r="A9602" s="8">
        <v>1766791.0</v>
      </c>
      <c r="B9602" s="8" t="s">
        <v>11638</v>
      </c>
    </row>
    <row r="9603">
      <c r="A9603" s="8">
        <v>1952030.0</v>
      </c>
      <c r="B9603" s="8" t="s">
        <v>11639</v>
      </c>
    </row>
    <row r="9604">
      <c r="A9604" s="8">
        <v>6187102.0</v>
      </c>
      <c r="B9604" s="8" t="s">
        <v>11640</v>
      </c>
    </row>
    <row r="9605">
      <c r="A9605" s="8">
        <v>1934937.0</v>
      </c>
      <c r="B9605" s="8" t="s">
        <v>11641</v>
      </c>
    </row>
    <row r="9606">
      <c r="A9606" s="8">
        <v>1843451.0</v>
      </c>
      <c r="B9606" s="8" t="s">
        <v>11642</v>
      </c>
    </row>
    <row r="9607">
      <c r="A9607" s="8">
        <v>1792971.0</v>
      </c>
      <c r="B9607" s="8" t="s">
        <v>11643</v>
      </c>
    </row>
    <row r="9608">
      <c r="A9608" s="8">
        <v>1860861.0</v>
      </c>
      <c r="B9608" s="8" t="s">
        <v>11644</v>
      </c>
    </row>
    <row r="9609">
      <c r="A9609" s="8">
        <v>1273949.0</v>
      </c>
      <c r="B9609" s="8" t="s">
        <v>11645</v>
      </c>
    </row>
    <row r="9610">
      <c r="A9610" s="8">
        <v>1762907.0</v>
      </c>
      <c r="B9610" s="8" t="s">
        <v>11646</v>
      </c>
    </row>
    <row r="9611">
      <c r="A9611" s="8">
        <v>6213383.0</v>
      </c>
      <c r="B9611" s="8" t="s">
        <v>11647</v>
      </c>
    </row>
    <row r="9612">
      <c r="A9612" s="8">
        <v>6213456.0</v>
      </c>
      <c r="B9612" s="8" t="s">
        <v>11648</v>
      </c>
    </row>
    <row r="9613">
      <c r="A9613" s="8">
        <v>1936221.0</v>
      </c>
      <c r="B9613" s="8" t="s">
        <v>11649</v>
      </c>
    </row>
    <row r="9614">
      <c r="A9614" s="8">
        <v>1935101.0</v>
      </c>
      <c r="B9614" s="8" t="s">
        <v>11650</v>
      </c>
    </row>
    <row r="9615">
      <c r="A9615" s="8">
        <v>6213391.0</v>
      </c>
      <c r="B9615" s="8" t="s">
        <v>11651</v>
      </c>
    </row>
    <row r="9616">
      <c r="A9616" s="8">
        <v>6280978.0</v>
      </c>
      <c r="B9616" s="8" t="s">
        <v>11652</v>
      </c>
    </row>
    <row r="9617">
      <c r="A9617" s="8">
        <v>1936379.0</v>
      </c>
      <c r="B9617" s="8" t="s">
        <v>11653</v>
      </c>
    </row>
    <row r="9618">
      <c r="A9618" s="8">
        <v>6265278.0</v>
      </c>
      <c r="B9618" s="8" t="s">
        <v>11654</v>
      </c>
    </row>
    <row r="9619">
      <c r="A9619" s="8">
        <v>930237.0</v>
      </c>
      <c r="B9619" s="8" t="s">
        <v>11655</v>
      </c>
    </row>
    <row r="9620">
      <c r="A9620" s="8">
        <v>1756389.0</v>
      </c>
      <c r="B9620" s="8" t="s">
        <v>11656</v>
      </c>
    </row>
    <row r="9621">
      <c r="A9621" s="8">
        <v>6266193.0</v>
      </c>
      <c r="B9621" s="8" t="s">
        <v>11657</v>
      </c>
    </row>
    <row r="9622">
      <c r="A9622" s="8">
        <v>6201695.0</v>
      </c>
      <c r="B9622" s="8" t="s">
        <v>11658</v>
      </c>
    </row>
    <row r="9623">
      <c r="A9623" s="8">
        <v>6036520.0</v>
      </c>
      <c r="B9623" s="8" t="s">
        <v>11659</v>
      </c>
    </row>
    <row r="9624">
      <c r="A9624" s="8">
        <v>1664263.0</v>
      </c>
      <c r="B9624" s="8" t="s">
        <v>11660</v>
      </c>
    </row>
    <row r="9625">
      <c r="A9625" s="8">
        <v>6265006.0</v>
      </c>
      <c r="B9625" s="8" t="s">
        <v>11661</v>
      </c>
    </row>
    <row r="9626">
      <c r="A9626" s="8">
        <v>6174868.0</v>
      </c>
      <c r="B9626" s="8" t="s">
        <v>11662</v>
      </c>
    </row>
    <row r="9627">
      <c r="A9627" s="8">
        <v>6966471.0</v>
      </c>
      <c r="B9627" s="8" t="s">
        <v>11663</v>
      </c>
    </row>
    <row r="9628">
      <c r="A9628" s="8">
        <v>6033326.0</v>
      </c>
      <c r="B9628" s="8" t="s">
        <v>11664</v>
      </c>
    </row>
    <row r="9629">
      <c r="A9629" s="8">
        <v>6225624.0</v>
      </c>
      <c r="B9629" s="8" t="s">
        <v>11665</v>
      </c>
    </row>
    <row r="9630">
      <c r="A9630" s="8">
        <v>6264719.0</v>
      </c>
      <c r="B9630" s="8" t="s">
        <v>11666</v>
      </c>
    </row>
    <row r="9631">
      <c r="A9631" s="8">
        <v>6183689.0</v>
      </c>
      <c r="B9631" s="8" t="s">
        <v>11667</v>
      </c>
    </row>
    <row r="9632">
      <c r="A9632" s="8">
        <v>6663702.0</v>
      </c>
      <c r="B9632" s="8" t="s">
        <v>11668</v>
      </c>
    </row>
    <row r="9633">
      <c r="A9633" s="8">
        <v>6267084.0</v>
      </c>
      <c r="B9633" s="8" t="s">
        <v>11669</v>
      </c>
    </row>
    <row r="9634">
      <c r="A9634" s="8">
        <v>6993745.0</v>
      </c>
      <c r="B9634" s="8" t="s">
        <v>11670</v>
      </c>
    </row>
    <row r="9635">
      <c r="A9635" s="8">
        <v>6428827.0</v>
      </c>
      <c r="B9635" s="8" t="s">
        <v>11671</v>
      </c>
    </row>
    <row r="9636">
      <c r="A9636" s="8">
        <v>6264921.0</v>
      </c>
      <c r="B9636" s="8" t="s">
        <v>11672</v>
      </c>
    </row>
    <row r="9637">
      <c r="A9637" s="8">
        <v>6966497.0</v>
      </c>
      <c r="B9637" s="8" t="s">
        <v>11673</v>
      </c>
    </row>
    <row r="9638">
      <c r="A9638" s="8">
        <v>6033440.0</v>
      </c>
      <c r="B9638" s="8" t="s">
        <v>11674</v>
      </c>
    </row>
    <row r="9639">
      <c r="A9639" s="8">
        <v>6504477.0</v>
      </c>
      <c r="B9639" s="8" t="s">
        <v>11675</v>
      </c>
    </row>
    <row r="9640">
      <c r="A9640" s="8">
        <v>1297589.0</v>
      </c>
      <c r="B9640" s="8" t="s">
        <v>11676</v>
      </c>
    </row>
    <row r="9641">
      <c r="A9641" s="8">
        <v>6253300.0</v>
      </c>
      <c r="B9641" s="8" t="s">
        <v>11677</v>
      </c>
    </row>
    <row r="9642">
      <c r="A9642" s="8">
        <v>1779672.0</v>
      </c>
      <c r="B9642" s="8" t="s">
        <v>11678</v>
      </c>
    </row>
    <row r="9643">
      <c r="A9643" s="8">
        <v>1949012.0</v>
      </c>
      <c r="B9643" s="8" t="s">
        <v>11679</v>
      </c>
    </row>
    <row r="9644">
      <c r="A9644" s="8">
        <v>1298348.0</v>
      </c>
      <c r="B9644" s="8" t="s">
        <v>11680</v>
      </c>
    </row>
    <row r="9645">
      <c r="A9645" s="8">
        <v>6267220.0</v>
      </c>
      <c r="B9645" s="8" t="s">
        <v>11681</v>
      </c>
    </row>
    <row r="9646">
      <c r="A9646" s="8">
        <v>6217222.0</v>
      </c>
      <c r="B9646" s="8" t="s">
        <v>11682</v>
      </c>
    </row>
    <row r="9647">
      <c r="A9647" s="8">
        <v>6164374.0</v>
      </c>
      <c r="B9647" s="8" t="s">
        <v>11683</v>
      </c>
    </row>
    <row r="9648">
      <c r="A9648" s="8">
        <v>904201.0</v>
      </c>
      <c r="B9648" s="8" t="s">
        <v>11684</v>
      </c>
    </row>
    <row r="9649">
      <c r="A9649" s="8">
        <v>6690475.0</v>
      </c>
      <c r="B9649" s="8" t="s">
        <v>11685</v>
      </c>
    </row>
    <row r="9650">
      <c r="A9650" s="8">
        <v>6199275.0</v>
      </c>
      <c r="B9650" s="8" t="s">
        <v>11686</v>
      </c>
    </row>
    <row r="9651">
      <c r="A9651" s="8">
        <v>6252591.0</v>
      </c>
      <c r="B9651" s="8" t="s">
        <v>11687</v>
      </c>
    </row>
    <row r="9652">
      <c r="A9652" s="8">
        <v>6419739.0</v>
      </c>
      <c r="B9652" s="8" t="s">
        <v>11688</v>
      </c>
    </row>
    <row r="9653">
      <c r="A9653" s="8">
        <v>1936336.0</v>
      </c>
      <c r="B9653" s="8" t="s">
        <v>11689</v>
      </c>
    </row>
    <row r="9654">
      <c r="A9654" s="8">
        <v>1105191.0</v>
      </c>
      <c r="B9654" s="8" t="s">
        <v>11690</v>
      </c>
    </row>
    <row r="9655">
      <c r="A9655" s="8">
        <v>6747884.0</v>
      </c>
      <c r="B9655" s="8" t="s">
        <v>11691</v>
      </c>
    </row>
    <row r="9656">
      <c r="A9656" s="8">
        <v>1784552.0</v>
      </c>
      <c r="B9656" s="8" t="s">
        <v>11692</v>
      </c>
    </row>
    <row r="9657">
      <c r="A9657" s="8">
        <v>6115730.0</v>
      </c>
      <c r="B9657" s="8" t="s">
        <v>11693</v>
      </c>
    </row>
    <row r="9658">
      <c r="A9658" s="8">
        <v>6268153.0</v>
      </c>
      <c r="B9658" s="8" t="s">
        <v>11694</v>
      </c>
    </row>
    <row r="9659">
      <c r="A9659" s="8">
        <v>6379311.0</v>
      </c>
      <c r="B9659" s="8" t="s">
        <v>11695</v>
      </c>
    </row>
    <row r="9660">
      <c r="A9660" s="8">
        <v>926728.0</v>
      </c>
      <c r="B9660" s="8" t="s">
        <v>11696</v>
      </c>
    </row>
    <row r="9661">
      <c r="A9661" s="8">
        <v>6844626.0</v>
      </c>
      <c r="B9661" s="8" t="s">
        <v>11697</v>
      </c>
    </row>
    <row r="9662">
      <c r="A9662" s="8">
        <v>6868657.0</v>
      </c>
      <c r="B9662" s="8" t="s">
        <v>11698</v>
      </c>
    </row>
    <row r="9663">
      <c r="A9663" s="8">
        <v>701971.0</v>
      </c>
      <c r="B9663" s="8" t="s">
        <v>11699</v>
      </c>
    </row>
    <row r="9664">
      <c r="A9664" s="8">
        <v>1298526.0</v>
      </c>
      <c r="B9664" s="8" t="s">
        <v>11700</v>
      </c>
    </row>
    <row r="9665">
      <c r="A9665" s="8">
        <v>1765353.0</v>
      </c>
      <c r="B9665" s="8" t="s">
        <v>11701</v>
      </c>
    </row>
    <row r="9666">
      <c r="A9666" s="8">
        <v>6193404.0</v>
      </c>
      <c r="B9666" s="8" t="s">
        <v>11702</v>
      </c>
    </row>
    <row r="9667">
      <c r="A9667" s="8">
        <v>6237291.0</v>
      </c>
      <c r="B9667" s="8" t="s">
        <v>11703</v>
      </c>
    </row>
    <row r="9668">
      <c r="A9668" s="8">
        <v>905356.0</v>
      </c>
      <c r="B9668" s="8" t="s">
        <v>11704</v>
      </c>
    </row>
    <row r="9669">
      <c r="A9669" s="8">
        <v>6268498.0</v>
      </c>
      <c r="B9669" s="8" t="s">
        <v>11705</v>
      </c>
    </row>
    <row r="9670">
      <c r="A9670" s="8">
        <v>6174001.0</v>
      </c>
      <c r="B9670" s="8" t="s">
        <v>11706</v>
      </c>
    </row>
    <row r="9671">
      <c r="A9671" s="8">
        <v>6245145.0</v>
      </c>
      <c r="B9671" s="8" t="s">
        <v>11707</v>
      </c>
    </row>
    <row r="9672">
      <c r="A9672" s="8">
        <v>6228593.0</v>
      </c>
      <c r="B9672" s="8" t="s">
        <v>11708</v>
      </c>
    </row>
    <row r="9673">
      <c r="A9673" s="8">
        <v>6229051.0</v>
      </c>
      <c r="B9673" s="8" t="s">
        <v>11709</v>
      </c>
    </row>
    <row r="9674">
      <c r="A9674" s="8">
        <v>6562078.0</v>
      </c>
      <c r="B9674" s="8" t="s">
        <v>11710</v>
      </c>
    </row>
    <row r="9675">
      <c r="A9675" s="8">
        <v>1751671.0</v>
      </c>
      <c r="B9675" s="8" t="s">
        <v>11711</v>
      </c>
    </row>
    <row r="9676">
      <c r="A9676" s="8">
        <v>6180426.0</v>
      </c>
      <c r="B9676" s="8" t="s">
        <v>11712</v>
      </c>
    </row>
    <row r="9677">
      <c r="A9677" s="8">
        <v>6229646.0</v>
      </c>
      <c r="B9677" s="8" t="s">
        <v>11713</v>
      </c>
    </row>
    <row r="9678">
      <c r="A9678" s="8">
        <v>1779290.0</v>
      </c>
      <c r="B9678" s="8" t="s">
        <v>11714</v>
      </c>
    </row>
    <row r="9679">
      <c r="A9679" s="8">
        <v>6281940.0</v>
      </c>
      <c r="B9679" s="8" t="s">
        <v>11715</v>
      </c>
    </row>
    <row r="9680">
      <c r="A9680" s="8">
        <v>6155031.0</v>
      </c>
      <c r="B9680" s="8" t="s">
        <v>11716</v>
      </c>
    </row>
    <row r="9681">
      <c r="A9681" s="8">
        <v>6205763.0</v>
      </c>
      <c r="B9681" s="8" t="s">
        <v>11717</v>
      </c>
    </row>
    <row r="9682">
      <c r="A9682" s="8">
        <v>1702611.0</v>
      </c>
      <c r="B9682" s="8" t="s">
        <v>11718</v>
      </c>
    </row>
    <row r="9683">
      <c r="A9683" s="8">
        <v>6190065.0</v>
      </c>
      <c r="B9683" s="8" t="s">
        <v>11719</v>
      </c>
    </row>
    <row r="9684">
      <c r="A9684" s="8">
        <v>6206000.0</v>
      </c>
      <c r="B9684" s="8" t="s">
        <v>11720</v>
      </c>
    </row>
    <row r="9685">
      <c r="A9685" s="8">
        <v>794121.0</v>
      </c>
      <c r="B9685" s="8" t="s">
        <v>7259</v>
      </c>
    </row>
    <row r="9686">
      <c r="A9686" s="8">
        <v>6174647.0</v>
      </c>
      <c r="B9686" s="8" t="s">
        <v>11721</v>
      </c>
    </row>
    <row r="9687">
      <c r="A9687" s="8">
        <v>6246753.0</v>
      </c>
      <c r="B9687" s="8" t="s">
        <v>11722</v>
      </c>
    </row>
    <row r="9688">
      <c r="A9688" s="8">
        <v>6200621.0</v>
      </c>
      <c r="B9688" s="8" t="s">
        <v>11723</v>
      </c>
    </row>
    <row r="9689">
      <c r="A9689" s="8">
        <v>6235638.0</v>
      </c>
      <c r="B9689" s="8" t="s">
        <v>11724</v>
      </c>
    </row>
    <row r="9690">
      <c r="A9690" s="8">
        <v>1951955.0</v>
      </c>
      <c r="B9690" s="8" t="s">
        <v>11725</v>
      </c>
    </row>
    <row r="9691">
      <c r="A9691" s="8">
        <v>6210368.0</v>
      </c>
      <c r="B9691" s="8" t="s">
        <v>11726</v>
      </c>
    </row>
    <row r="9692">
      <c r="A9692" s="8">
        <v>6205992.0</v>
      </c>
      <c r="B9692" s="8" t="s">
        <v>11727</v>
      </c>
    </row>
    <row r="9693">
      <c r="A9693" s="8">
        <v>6225071.0</v>
      </c>
      <c r="B9693" s="8" t="s">
        <v>11728</v>
      </c>
    </row>
    <row r="9694">
      <c r="A9694" s="8">
        <v>6261396.0</v>
      </c>
      <c r="B9694" s="8" t="s">
        <v>11729</v>
      </c>
    </row>
    <row r="9695">
      <c r="A9695" s="8">
        <v>6279376.0</v>
      </c>
      <c r="B9695" s="8" t="s">
        <v>11730</v>
      </c>
    </row>
    <row r="9696">
      <c r="A9696" s="8">
        <v>6209980.0</v>
      </c>
      <c r="B9696" s="8" t="s">
        <v>11731</v>
      </c>
    </row>
    <row r="9697">
      <c r="A9697" s="8">
        <v>6222587.0</v>
      </c>
      <c r="B9697" s="8" t="s">
        <v>11732</v>
      </c>
    </row>
    <row r="9698">
      <c r="A9698" s="8">
        <v>9278168.0</v>
      </c>
      <c r="B9698" s="8" t="s">
        <v>11733</v>
      </c>
    </row>
    <row r="9699">
      <c r="A9699" s="8">
        <v>6266029.0</v>
      </c>
      <c r="B9699" s="8" t="s">
        <v>11734</v>
      </c>
    </row>
    <row r="9700">
      <c r="A9700" s="8">
        <v>6219799.0</v>
      </c>
      <c r="B9700" s="8" t="s">
        <v>11735</v>
      </c>
    </row>
    <row r="9701">
      <c r="A9701" s="8">
        <v>6260683.0</v>
      </c>
      <c r="B9701" s="8" t="s">
        <v>11736</v>
      </c>
    </row>
    <row r="9702">
      <c r="A9702" s="8">
        <v>6271294.0</v>
      </c>
      <c r="B9702" s="8" t="s">
        <v>11737</v>
      </c>
    </row>
    <row r="9703">
      <c r="A9703" s="8">
        <v>6203337.0</v>
      </c>
      <c r="B9703" s="8" t="s">
        <v>11738</v>
      </c>
    </row>
    <row r="9704">
      <c r="A9704" s="8">
        <v>6139361.0</v>
      </c>
      <c r="B9704" s="8" t="s">
        <v>11739</v>
      </c>
    </row>
    <row r="9705">
      <c r="A9705" s="8">
        <v>6260691.0</v>
      </c>
      <c r="B9705" s="8" t="s">
        <v>11740</v>
      </c>
    </row>
    <row r="9706">
      <c r="A9706" s="8">
        <v>6220673.0</v>
      </c>
      <c r="B9706" s="8" t="s">
        <v>11741</v>
      </c>
    </row>
    <row r="9707">
      <c r="A9707" s="8">
        <v>6195539.0</v>
      </c>
      <c r="B9707" s="8" t="s">
        <v>11742</v>
      </c>
    </row>
    <row r="9708">
      <c r="A9708" s="8">
        <v>6261027.0</v>
      </c>
      <c r="B9708" s="8" t="s">
        <v>11743</v>
      </c>
    </row>
    <row r="9709">
      <c r="A9709" s="8">
        <v>9051457.0</v>
      </c>
      <c r="B9709" s="8" t="s">
        <v>11744</v>
      </c>
    </row>
    <row r="9710">
      <c r="A9710" s="8">
        <v>6226043.0</v>
      </c>
      <c r="B9710" s="8" t="s">
        <v>11745</v>
      </c>
    </row>
    <row r="9711">
      <c r="A9711" s="8">
        <v>6184626.0</v>
      </c>
      <c r="B9711" s="8" t="s">
        <v>11746</v>
      </c>
    </row>
    <row r="9712">
      <c r="A9712" s="8">
        <v>9163166.0</v>
      </c>
      <c r="B9712" s="8" t="s">
        <v>11747</v>
      </c>
    </row>
    <row r="9713">
      <c r="A9713" s="8">
        <v>6205976.0</v>
      </c>
      <c r="B9713" s="8" t="s">
        <v>11748</v>
      </c>
    </row>
    <row r="9714">
      <c r="A9714" s="8">
        <v>6856811.0</v>
      </c>
      <c r="B9714" s="8" t="s">
        <v>11749</v>
      </c>
    </row>
    <row r="9715">
      <c r="A9715" s="8">
        <v>6244998.0</v>
      </c>
      <c r="B9715" s="8" t="s">
        <v>11750</v>
      </c>
    </row>
    <row r="9716">
      <c r="A9716" s="8">
        <v>6877311.0</v>
      </c>
      <c r="B9716" s="8" t="s">
        <v>11751</v>
      </c>
    </row>
    <row r="9717">
      <c r="A9717" s="8">
        <v>6203345.0</v>
      </c>
      <c r="B9717" s="8" t="s">
        <v>11752</v>
      </c>
    </row>
    <row r="9718">
      <c r="A9718" s="8">
        <v>6200842.0</v>
      </c>
      <c r="B9718" s="8" t="s">
        <v>11753</v>
      </c>
    </row>
    <row r="9719">
      <c r="A9719" s="8">
        <v>6178847.0</v>
      </c>
      <c r="B9719" s="8" t="s">
        <v>11754</v>
      </c>
    </row>
    <row r="9720">
      <c r="A9720" s="8">
        <v>6216501.0</v>
      </c>
      <c r="B9720" s="8" t="s">
        <v>11755</v>
      </c>
    </row>
    <row r="9721">
      <c r="A9721" s="8">
        <v>6139370.0</v>
      </c>
      <c r="B9721" s="8" t="s">
        <v>11756</v>
      </c>
    </row>
    <row r="9722">
      <c r="A9722" s="8">
        <v>6225713.0</v>
      </c>
      <c r="B9722" s="8" t="s">
        <v>11757</v>
      </c>
    </row>
    <row r="9723">
      <c r="A9723" s="8">
        <v>6187111.0</v>
      </c>
      <c r="B9723" s="8" t="s">
        <v>11758</v>
      </c>
    </row>
    <row r="9724">
      <c r="A9724" s="8">
        <v>9301976.0</v>
      </c>
      <c r="B9724" s="8" t="s">
        <v>11759</v>
      </c>
    </row>
    <row r="9725">
      <c r="A9725" s="8">
        <v>6244572.0</v>
      </c>
      <c r="B9725" s="8" t="s">
        <v>11760</v>
      </c>
    </row>
    <row r="9726">
      <c r="A9726" s="8">
        <v>6252605.0</v>
      </c>
      <c r="B9726" s="8" t="s">
        <v>11761</v>
      </c>
    </row>
    <row r="9727">
      <c r="A9727" s="8">
        <v>6196624.0</v>
      </c>
      <c r="B9727" s="8" t="s">
        <v>11762</v>
      </c>
    </row>
    <row r="9728">
      <c r="A9728" s="8">
        <v>6249540.0</v>
      </c>
      <c r="B9728" s="8" t="s">
        <v>11763</v>
      </c>
    </row>
    <row r="9729">
      <c r="A9729" s="8">
        <v>6284116.0</v>
      </c>
      <c r="B9729" s="8" t="s">
        <v>11764</v>
      </c>
    </row>
    <row r="9730">
      <c r="A9730" s="8">
        <v>6229328.0</v>
      </c>
      <c r="B9730" s="8" t="s">
        <v>11765</v>
      </c>
    </row>
    <row r="9731">
      <c r="A9731" s="8">
        <v>6260608.0</v>
      </c>
      <c r="B9731" s="8" t="s">
        <v>11766</v>
      </c>
    </row>
    <row r="9732">
      <c r="A9732" s="8">
        <v>1746031.0</v>
      </c>
      <c r="B9732" s="8" t="s">
        <v>11767</v>
      </c>
    </row>
    <row r="9733">
      <c r="A9733" s="8">
        <v>6260861.0</v>
      </c>
      <c r="B9733" s="8" t="s">
        <v>11768</v>
      </c>
    </row>
    <row r="9734">
      <c r="A9734" s="8">
        <v>6209998.0</v>
      </c>
      <c r="B9734" s="8" t="s">
        <v>11769</v>
      </c>
    </row>
    <row r="9735">
      <c r="A9735" s="8">
        <v>6264786.0</v>
      </c>
      <c r="B9735" s="8" t="s">
        <v>11770</v>
      </c>
    </row>
    <row r="9736">
      <c r="A9736" s="8">
        <v>1940970.0</v>
      </c>
      <c r="B9736" s="8" t="s">
        <v>11771</v>
      </c>
    </row>
    <row r="9737">
      <c r="A9737" s="8">
        <v>1754220.0</v>
      </c>
      <c r="B9737" s="8" t="s">
        <v>11772</v>
      </c>
    </row>
    <row r="9738">
      <c r="A9738" s="8">
        <v>6201211.0</v>
      </c>
      <c r="B9738" s="8" t="s">
        <v>11773</v>
      </c>
    </row>
    <row r="9739">
      <c r="A9739" s="8">
        <v>6139345.0</v>
      </c>
      <c r="B9739" s="8" t="s">
        <v>11774</v>
      </c>
    </row>
    <row r="9740">
      <c r="A9740" s="8">
        <v>6209360.0</v>
      </c>
      <c r="B9740" s="8" t="s">
        <v>11775</v>
      </c>
    </row>
    <row r="9741">
      <c r="A9741" s="8">
        <v>6195202.0</v>
      </c>
      <c r="B9741" s="8" t="s">
        <v>11776</v>
      </c>
    </row>
    <row r="9742">
      <c r="A9742" s="8">
        <v>6150811.0</v>
      </c>
      <c r="B9742" s="8" t="s">
        <v>11777</v>
      </c>
    </row>
    <row r="9743">
      <c r="A9743" s="8">
        <v>6184545.0</v>
      </c>
      <c r="B9743" s="8" t="s">
        <v>11778</v>
      </c>
    </row>
    <row r="9744">
      <c r="A9744" s="8">
        <v>6252681.0</v>
      </c>
      <c r="B9744" s="8" t="s">
        <v>11779</v>
      </c>
    </row>
    <row r="9745">
      <c r="A9745" s="8">
        <v>6252656.0</v>
      </c>
      <c r="B9745" s="8" t="s">
        <v>11780</v>
      </c>
    </row>
    <row r="9746">
      <c r="A9746" s="8">
        <v>6266631.0</v>
      </c>
      <c r="B9746" s="8" t="s">
        <v>11781</v>
      </c>
    </row>
    <row r="9747">
      <c r="A9747" s="8">
        <v>6277667.0</v>
      </c>
      <c r="B9747" s="8" t="s">
        <v>11782</v>
      </c>
    </row>
    <row r="9748">
      <c r="A9748" s="8">
        <v>1774239.0</v>
      </c>
      <c r="B9748" s="8" t="s">
        <v>11783</v>
      </c>
    </row>
    <row r="9749">
      <c r="A9749" s="8">
        <v>1951769.0</v>
      </c>
      <c r="B9749" s="8" t="s">
        <v>11784</v>
      </c>
    </row>
    <row r="9750">
      <c r="A9750" s="8">
        <v>770311.0</v>
      </c>
      <c r="B9750" s="8" t="s">
        <v>11785</v>
      </c>
    </row>
    <row r="9751">
      <c r="A9751" s="8">
        <v>6200303.0</v>
      </c>
      <c r="B9751" s="8" t="s">
        <v>11786</v>
      </c>
    </row>
    <row r="9752">
      <c r="A9752" s="8">
        <v>6044522.0</v>
      </c>
      <c r="B9752" s="8" t="s">
        <v>11787</v>
      </c>
    </row>
    <row r="9753">
      <c r="A9753" s="8">
        <v>6150799.0</v>
      </c>
      <c r="B9753" s="8" t="s">
        <v>11788</v>
      </c>
    </row>
    <row r="9754">
      <c r="A9754" s="8">
        <v>1755986.0</v>
      </c>
      <c r="B9754" s="8" t="s">
        <v>11789</v>
      </c>
    </row>
    <row r="9755">
      <c r="A9755" s="8">
        <v>6225136.0</v>
      </c>
      <c r="B9755" s="8" t="s">
        <v>11790</v>
      </c>
    </row>
    <row r="9756">
      <c r="A9756" s="8">
        <v>9301933.0</v>
      </c>
      <c r="B9756" s="8" t="s">
        <v>11791</v>
      </c>
    </row>
    <row r="9757">
      <c r="A9757" s="8">
        <v>6197302.0</v>
      </c>
      <c r="B9757" s="8" t="s">
        <v>11792</v>
      </c>
    </row>
    <row r="9758">
      <c r="A9758" s="8">
        <v>6268188.0</v>
      </c>
      <c r="B9758" s="8" t="s">
        <v>11793</v>
      </c>
    </row>
    <row r="9759">
      <c r="A9759" s="8">
        <v>6237401.0</v>
      </c>
      <c r="B9759" s="8" t="s">
        <v>11794</v>
      </c>
    </row>
    <row r="9760">
      <c r="A9760" s="8">
        <v>6220100.0</v>
      </c>
      <c r="B9760" s="8" t="s">
        <v>11795</v>
      </c>
    </row>
    <row r="9761">
      <c r="A9761" s="8">
        <v>1785265.0</v>
      </c>
      <c r="B9761" s="8" t="s">
        <v>11796</v>
      </c>
    </row>
    <row r="9762">
      <c r="A9762" s="8">
        <v>6209441.0</v>
      </c>
      <c r="B9762" s="8" t="s">
        <v>11797</v>
      </c>
    </row>
    <row r="9763">
      <c r="A9763" s="8">
        <v>6246915.0</v>
      </c>
      <c r="B9763" s="8" t="s">
        <v>11798</v>
      </c>
    </row>
    <row r="9764">
      <c r="A9764" s="8">
        <v>6252354.0</v>
      </c>
      <c r="B9764" s="8" t="s">
        <v>11799</v>
      </c>
    </row>
    <row r="9765">
      <c r="A9765" s="8">
        <v>1951904.0</v>
      </c>
      <c r="B9765" s="8" t="s">
        <v>11800</v>
      </c>
    </row>
    <row r="9766">
      <c r="A9766" s="8">
        <v>6260942.0</v>
      </c>
      <c r="B9766" s="8" t="s">
        <v>11801</v>
      </c>
    </row>
    <row r="9767">
      <c r="A9767" s="8">
        <v>9293833.0</v>
      </c>
      <c r="B9767" s="8" t="s">
        <v>11802</v>
      </c>
    </row>
    <row r="9768">
      <c r="A9768" s="8">
        <v>9301950.0</v>
      </c>
      <c r="B9768" s="8" t="s">
        <v>11803</v>
      </c>
    </row>
    <row r="9769">
      <c r="A9769" s="8">
        <v>6229310.0</v>
      </c>
      <c r="B9769" s="8" t="s">
        <v>11804</v>
      </c>
    </row>
    <row r="9770">
      <c r="A9770" s="8">
        <v>6183956.0</v>
      </c>
      <c r="B9770" s="8" t="s">
        <v>11805</v>
      </c>
    </row>
    <row r="9771">
      <c r="A9771" s="8">
        <v>6197477.0</v>
      </c>
      <c r="B9771" s="8" t="s">
        <v>11806</v>
      </c>
    </row>
    <row r="9772">
      <c r="A9772" s="8">
        <v>6266134.0</v>
      </c>
      <c r="B9772" s="8" t="s">
        <v>11807</v>
      </c>
    </row>
    <row r="9773">
      <c r="A9773" s="8">
        <v>6276458.0</v>
      </c>
      <c r="B9773" s="8" t="s">
        <v>11808</v>
      </c>
    </row>
    <row r="9774">
      <c r="A9774" s="8">
        <v>1764314.0</v>
      </c>
      <c r="B9774" s="8" t="s">
        <v>11809</v>
      </c>
    </row>
    <row r="9775">
      <c r="A9775" s="8">
        <v>6233082.0</v>
      </c>
      <c r="B9775" s="8" t="s">
        <v>11810</v>
      </c>
    </row>
    <row r="9776">
      <c r="A9776" s="8">
        <v>6260578.0</v>
      </c>
      <c r="B9776" s="8" t="s">
        <v>11811</v>
      </c>
    </row>
    <row r="9777">
      <c r="A9777" s="8">
        <v>6193251.0</v>
      </c>
      <c r="B9777" s="8" t="s">
        <v>11812</v>
      </c>
    </row>
    <row r="9778">
      <c r="A9778" s="8">
        <v>6188575.0</v>
      </c>
      <c r="B9778" s="8" t="s">
        <v>11813</v>
      </c>
    </row>
    <row r="9779">
      <c r="A9779" s="8">
        <v>6196811.0</v>
      </c>
      <c r="B9779" s="8" t="s">
        <v>11814</v>
      </c>
    </row>
    <row r="9780">
      <c r="A9780" s="8">
        <v>6198139.0</v>
      </c>
      <c r="B9780" s="8" t="s">
        <v>11815</v>
      </c>
    </row>
    <row r="9781">
      <c r="A9781" s="8">
        <v>6268595.0</v>
      </c>
      <c r="B9781" s="8" t="s">
        <v>11816</v>
      </c>
    </row>
    <row r="9782">
      <c r="A9782" s="8">
        <v>6199097.0</v>
      </c>
      <c r="B9782" s="8" t="s">
        <v>11817</v>
      </c>
    </row>
    <row r="9783">
      <c r="A9783" s="8">
        <v>6266339.0</v>
      </c>
      <c r="B9783" s="8" t="s">
        <v>11818</v>
      </c>
    </row>
    <row r="9784">
      <c r="A9784" s="8">
        <v>6203388.0</v>
      </c>
      <c r="B9784" s="8" t="s">
        <v>11819</v>
      </c>
    </row>
    <row r="9785">
      <c r="A9785" s="8">
        <v>6205747.0</v>
      </c>
      <c r="B9785" s="8" t="s">
        <v>11820</v>
      </c>
    </row>
    <row r="9786">
      <c r="A9786" s="8">
        <v>6196551.0</v>
      </c>
      <c r="B9786" s="8" t="s">
        <v>11821</v>
      </c>
    </row>
    <row r="9787">
      <c r="A9787" s="8">
        <v>6206905.0</v>
      </c>
      <c r="B9787" s="8" t="s">
        <v>11822</v>
      </c>
    </row>
    <row r="9788">
      <c r="A9788" s="8">
        <v>6164960.0</v>
      </c>
      <c r="B9788" s="8" t="s">
        <v>11823</v>
      </c>
    </row>
    <row r="9789">
      <c r="A9789" s="8">
        <v>1790781.0</v>
      </c>
      <c r="B9789" s="8" t="s">
        <v>11824</v>
      </c>
    </row>
    <row r="9790">
      <c r="A9790" s="8">
        <v>6279384.0</v>
      </c>
      <c r="B9790" s="8" t="s">
        <v>11825</v>
      </c>
    </row>
    <row r="9791">
      <c r="A9791" s="8">
        <v>6200699.0</v>
      </c>
      <c r="B9791" s="8" t="s">
        <v>11826</v>
      </c>
    </row>
    <row r="9792">
      <c r="A9792" s="8">
        <v>6209939.0</v>
      </c>
      <c r="B9792" s="8" t="s">
        <v>11827</v>
      </c>
    </row>
    <row r="9793">
      <c r="A9793" s="8">
        <v>6209866.0</v>
      </c>
      <c r="B9793" s="8" t="s">
        <v>11828</v>
      </c>
    </row>
    <row r="9794">
      <c r="A9794" s="8">
        <v>9295607.0</v>
      </c>
      <c r="B9794" s="8" t="s">
        <v>11829</v>
      </c>
    </row>
    <row r="9795">
      <c r="A9795" s="8">
        <v>6260551.0</v>
      </c>
      <c r="B9795" s="8" t="s">
        <v>11830</v>
      </c>
    </row>
    <row r="9796">
      <c r="A9796" s="8">
        <v>6256112.0</v>
      </c>
      <c r="B9796" s="8" t="s">
        <v>11831</v>
      </c>
    </row>
    <row r="9797">
      <c r="A9797" s="8">
        <v>6195326.0</v>
      </c>
      <c r="B9797" s="8" t="s">
        <v>11832</v>
      </c>
    </row>
    <row r="9798">
      <c r="A9798" s="8">
        <v>6262163.0</v>
      </c>
      <c r="B9798" s="8" t="s">
        <v>11833</v>
      </c>
    </row>
    <row r="9799">
      <c r="A9799" s="8">
        <v>6260632.0</v>
      </c>
      <c r="B9799" s="8" t="s">
        <v>11834</v>
      </c>
    </row>
    <row r="9800">
      <c r="A9800" s="8">
        <v>6238271.0</v>
      </c>
      <c r="B9800" s="8" t="s">
        <v>11835</v>
      </c>
    </row>
    <row r="9801">
      <c r="A9801" s="8">
        <v>6203281.0</v>
      </c>
      <c r="B9801" s="8" t="s">
        <v>11836</v>
      </c>
    </row>
    <row r="9802">
      <c r="A9802" s="8">
        <v>6262066.0</v>
      </c>
      <c r="B9802" s="8" t="s">
        <v>11837</v>
      </c>
    </row>
    <row r="9803">
      <c r="A9803" s="8">
        <v>6260985.0</v>
      </c>
      <c r="B9803" s="8" t="s">
        <v>11838</v>
      </c>
    </row>
    <row r="9804">
      <c r="A9804" s="8">
        <v>6204406.0</v>
      </c>
      <c r="B9804" s="8" t="s">
        <v>11839</v>
      </c>
    </row>
    <row r="9805">
      <c r="A9805" s="8">
        <v>6261469.0</v>
      </c>
      <c r="B9805" s="8" t="s">
        <v>11840</v>
      </c>
    </row>
    <row r="9806">
      <c r="A9806" s="8">
        <v>1935071.0</v>
      </c>
      <c r="B9806" s="8" t="s">
        <v>11841</v>
      </c>
    </row>
    <row r="9807">
      <c r="A9807" s="8">
        <v>6260535.0</v>
      </c>
      <c r="B9807" s="8" t="s">
        <v>11842</v>
      </c>
    </row>
    <row r="9808">
      <c r="A9808" s="8">
        <v>6246664.0</v>
      </c>
      <c r="B9808" s="8" t="s">
        <v>11843</v>
      </c>
    </row>
    <row r="9809">
      <c r="A9809" s="8">
        <v>1803328.0</v>
      </c>
      <c r="B9809" s="8" t="s">
        <v>11844</v>
      </c>
    </row>
    <row r="9810">
      <c r="A9810" s="8">
        <v>1878531.0</v>
      </c>
      <c r="B9810" s="8" t="s">
        <v>11845</v>
      </c>
    </row>
    <row r="9811">
      <c r="A9811" s="8">
        <v>6203213.0</v>
      </c>
      <c r="B9811" s="8" t="s">
        <v>11846</v>
      </c>
    </row>
    <row r="9812">
      <c r="A9812" s="8">
        <v>6265154.0</v>
      </c>
      <c r="B9812" s="8" t="s">
        <v>11847</v>
      </c>
    </row>
    <row r="9813">
      <c r="A9813" s="8">
        <v>1476106.0</v>
      </c>
      <c r="B9813" s="8" t="s">
        <v>11848</v>
      </c>
    </row>
    <row r="9814">
      <c r="A9814" s="8">
        <v>1951726.0</v>
      </c>
      <c r="B9814" s="8" t="s">
        <v>11849</v>
      </c>
    </row>
    <row r="9815">
      <c r="A9815" s="8">
        <v>1951807.0</v>
      </c>
      <c r="B9815" s="8" t="s">
        <v>11850</v>
      </c>
    </row>
    <row r="9816">
      <c r="A9816" s="8">
        <v>6260268.0</v>
      </c>
      <c r="B9816" s="8" t="s">
        <v>11851</v>
      </c>
    </row>
    <row r="9817">
      <c r="A9817" s="8">
        <v>6260471.0</v>
      </c>
      <c r="B9817" s="8" t="s">
        <v>11852</v>
      </c>
    </row>
    <row r="9818">
      <c r="A9818" s="8">
        <v>6139787.0</v>
      </c>
      <c r="B9818" s="8" t="s">
        <v>11853</v>
      </c>
    </row>
    <row r="9819">
      <c r="A9819" s="8">
        <v>1770187.0</v>
      </c>
      <c r="B9819" s="8" t="s">
        <v>11854</v>
      </c>
    </row>
    <row r="9820">
      <c r="A9820" s="8">
        <v>6186688.0</v>
      </c>
      <c r="B9820" s="8" t="s">
        <v>11855</v>
      </c>
    </row>
    <row r="9821">
      <c r="A9821" s="8">
        <v>6643434.0</v>
      </c>
      <c r="B9821" s="8" t="s">
        <v>11856</v>
      </c>
    </row>
    <row r="9822">
      <c r="A9822" s="8">
        <v>6260489.0</v>
      </c>
      <c r="B9822" s="8" t="s">
        <v>11857</v>
      </c>
    </row>
    <row r="9823">
      <c r="A9823" s="8">
        <v>1953001.0</v>
      </c>
      <c r="B9823" s="8" t="s">
        <v>11858</v>
      </c>
    </row>
    <row r="9824">
      <c r="A9824" s="8">
        <v>1951815.0</v>
      </c>
      <c r="B9824" s="8" t="s">
        <v>11859</v>
      </c>
    </row>
    <row r="9825">
      <c r="A9825" s="8">
        <v>1951840.0</v>
      </c>
      <c r="B9825" s="8" t="s">
        <v>11860</v>
      </c>
    </row>
    <row r="9826">
      <c r="A9826" s="8">
        <v>1951696.0</v>
      </c>
      <c r="B9826" s="8" t="s">
        <v>11861</v>
      </c>
    </row>
    <row r="9827">
      <c r="A9827" s="8">
        <v>1768417.0</v>
      </c>
      <c r="B9827" s="8" t="s">
        <v>11862</v>
      </c>
    </row>
    <row r="9828">
      <c r="A9828" s="8">
        <v>1762478.0</v>
      </c>
      <c r="B9828" s="8" t="s">
        <v>11863</v>
      </c>
    </row>
    <row r="9829">
      <c r="A9829" s="8">
        <v>1776851.0</v>
      </c>
      <c r="B9829" s="8" t="s">
        <v>11864</v>
      </c>
    </row>
    <row r="9830">
      <c r="A9830" s="8">
        <v>6270450.0</v>
      </c>
      <c r="B9830" s="8" t="s">
        <v>11865</v>
      </c>
    </row>
    <row r="9831">
      <c r="A9831" s="8">
        <v>6199267.0</v>
      </c>
      <c r="B9831" s="8" t="s">
        <v>11866</v>
      </c>
    </row>
    <row r="9832">
      <c r="A9832" s="8">
        <v>1761188.0</v>
      </c>
      <c r="B9832" s="8" t="s">
        <v>11867</v>
      </c>
    </row>
    <row r="9833">
      <c r="A9833" s="8">
        <v>6024980.0</v>
      </c>
      <c r="B9833" s="8" t="s">
        <v>11868</v>
      </c>
    </row>
    <row r="9834">
      <c r="A9834" s="8">
        <v>6184031.0</v>
      </c>
      <c r="B9834" s="8" t="s">
        <v>11869</v>
      </c>
    </row>
    <row r="9835">
      <c r="A9835" s="8">
        <v>931764.0</v>
      </c>
      <c r="B9835" s="8" t="s">
        <v>11870</v>
      </c>
    </row>
    <row r="9836">
      <c r="A9836" s="8">
        <v>1770837.0</v>
      </c>
      <c r="B9836" s="8" t="s">
        <v>11871</v>
      </c>
    </row>
    <row r="9837">
      <c r="A9837" s="8">
        <v>6187081.0</v>
      </c>
      <c r="B9837" s="8" t="s">
        <v>11872</v>
      </c>
    </row>
    <row r="9838">
      <c r="A9838" s="8">
        <v>1938444.0</v>
      </c>
      <c r="B9838" s="8" t="s">
        <v>11873</v>
      </c>
    </row>
    <row r="9839">
      <c r="A9839" s="8">
        <v>6248284.0</v>
      </c>
      <c r="B9839" s="8" t="s">
        <v>11874</v>
      </c>
    </row>
    <row r="9840">
      <c r="A9840" s="8">
        <v>6260276.0</v>
      </c>
      <c r="B9840" s="8" t="s">
        <v>11875</v>
      </c>
    </row>
    <row r="9841">
      <c r="A9841" s="8">
        <v>1930265.0</v>
      </c>
      <c r="B9841" s="8" t="s">
        <v>11876</v>
      </c>
    </row>
    <row r="9842">
      <c r="A9842" s="8">
        <v>1930257.0</v>
      </c>
      <c r="B9842" s="8" t="s">
        <v>11877</v>
      </c>
    </row>
    <row r="9843">
      <c r="A9843" s="8">
        <v>6869190.0</v>
      </c>
      <c r="B9843" s="8" t="s">
        <v>11878</v>
      </c>
    </row>
    <row r="9844">
      <c r="A9844" s="8">
        <v>1765931.0</v>
      </c>
      <c r="B9844" s="8" t="s">
        <v>11879</v>
      </c>
    </row>
    <row r="9845">
      <c r="A9845" s="8">
        <v>1718215.0</v>
      </c>
      <c r="B9845" s="8" t="s">
        <v>11880</v>
      </c>
    </row>
    <row r="9846">
      <c r="A9846" s="8">
        <v>6397646.0</v>
      </c>
      <c r="B9846" s="8" t="s">
        <v>11881</v>
      </c>
    </row>
    <row r="9847">
      <c r="A9847" s="8">
        <v>1951921.0</v>
      </c>
      <c r="B9847" s="8" t="s">
        <v>11882</v>
      </c>
    </row>
    <row r="9848">
      <c r="A9848" s="8">
        <v>6600123.0</v>
      </c>
      <c r="B9848" s="8" t="s">
        <v>11883</v>
      </c>
    </row>
    <row r="9849">
      <c r="A9849" s="8">
        <v>6045120.0</v>
      </c>
      <c r="B9849" s="8" t="s">
        <v>11884</v>
      </c>
    </row>
    <row r="9850">
      <c r="A9850" s="8">
        <v>1781391.0</v>
      </c>
      <c r="B9850" s="8" t="s">
        <v>11885</v>
      </c>
    </row>
    <row r="9851">
      <c r="A9851" s="8">
        <v>1783807.0</v>
      </c>
      <c r="B9851" s="8" t="s">
        <v>11886</v>
      </c>
    </row>
    <row r="9852">
      <c r="A9852" s="8">
        <v>1878484.0</v>
      </c>
      <c r="B9852" s="8" t="s">
        <v>11887</v>
      </c>
    </row>
    <row r="9853">
      <c r="A9853" s="8">
        <v>6260136.0</v>
      </c>
      <c r="B9853" s="8" t="s">
        <v>11888</v>
      </c>
    </row>
    <row r="9854">
      <c r="A9854" s="8">
        <v>6261540.0</v>
      </c>
      <c r="B9854" s="8" t="s">
        <v>11889</v>
      </c>
    </row>
    <row r="9855">
      <c r="A9855" s="8">
        <v>6255078.0</v>
      </c>
      <c r="B9855" s="8" t="s">
        <v>11890</v>
      </c>
    </row>
    <row r="9856">
      <c r="A9856" s="8">
        <v>6207332.0</v>
      </c>
      <c r="B9856" s="8" t="s">
        <v>11891</v>
      </c>
    </row>
    <row r="9857">
      <c r="A9857" s="8">
        <v>6069606.0</v>
      </c>
      <c r="B9857" s="8" t="s">
        <v>11892</v>
      </c>
    </row>
    <row r="9858">
      <c r="A9858" s="8">
        <v>6174701.0</v>
      </c>
      <c r="B9858" s="8" t="s">
        <v>11893</v>
      </c>
    </row>
    <row r="9859">
      <c r="A9859" s="8">
        <v>9145770.0</v>
      </c>
      <c r="B9859" s="8" t="s">
        <v>11894</v>
      </c>
    </row>
    <row r="9860">
      <c r="A9860" s="8">
        <v>6141340.0</v>
      </c>
      <c r="B9860" s="8" t="s">
        <v>11895</v>
      </c>
    </row>
    <row r="9861">
      <c r="A9861" s="8">
        <v>6245161.0</v>
      </c>
      <c r="B9861" s="8" t="s">
        <v>11896</v>
      </c>
    </row>
    <row r="9862">
      <c r="A9862" s="8">
        <v>6253482.0</v>
      </c>
      <c r="B9862" s="8" t="s">
        <v>11897</v>
      </c>
    </row>
    <row r="9863">
      <c r="A9863" s="8">
        <v>6695451.0</v>
      </c>
      <c r="B9863" s="8" t="s">
        <v>11898</v>
      </c>
    </row>
    <row r="9864">
      <c r="A9864" s="8">
        <v>6143130.0</v>
      </c>
      <c r="B9864" s="8" t="s">
        <v>11899</v>
      </c>
    </row>
    <row r="9865">
      <c r="A9865" s="8">
        <v>6731244.0</v>
      </c>
      <c r="B9865" s="8" t="s">
        <v>11900</v>
      </c>
    </row>
    <row r="9866">
      <c r="A9866" s="8">
        <v>772089.0</v>
      </c>
      <c r="B9866" s="8" t="s">
        <v>11901</v>
      </c>
    </row>
    <row r="9867">
      <c r="A9867" s="8">
        <v>6190502.0</v>
      </c>
      <c r="B9867" s="8" t="s">
        <v>11902</v>
      </c>
    </row>
    <row r="9868">
      <c r="A9868" s="8">
        <v>6184537.0</v>
      </c>
      <c r="B9868" s="8" t="s">
        <v>11903</v>
      </c>
    </row>
    <row r="9869">
      <c r="A9869" s="8">
        <v>6966489.0</v>
      </c>
      <c r="B9869" s="8" t="s">
        <v>11904</v>
      </c>
    </row>
    <row r="9870">
      <c r="A9870" s="8">
        <v>6208291.0</v>
      </c>
      <c r="B9870" s="8" t="s">
        <v>11905</v>
      </c>
    </row>
    <row r="9871">
      <c r="A9871" s="8">
        <v>1849565.0</v>
      </c>
      <c r="B9871" s="8" t="s">
        <v>11906</v>
      </c>
    </row>
    <row r="9872">
      <c r="A9872" s="8">
        <v>797561.0</v>
      </c>
      <c r="B9872" s="8" t="s">
        <v>11907</v>
      </c>
    </row>
    <row r="9873">
      <c r="A9873" s="8">
        <v>6337511.0</v>
      </c>
      <c r="B9873" s="8" t="s">
        <v>11908</v>
      </c>
    </row>
    <row r="9874">
      <c r="A9874" s="8">
        <v>6190570.0</v>
      </c>
      <c r="B9874" s="8" t="s">
        <v>11909</v>
      </c>
    </row>
    <row r="9875">
      <c r="A9875" s="8">
        <v>998770.0</v>
      </c>
      <c r="B9875" s="8" t="s">
        <v>11910</v>
      </c>
    </row>
    <row r="9876">
      <c r="A9876" s="8">
        <v>933295.0</v>
      </c>
      <c r="B9876" s="8" t="s">
        <v>11911</v>
      </c>
    </row>
    <row r="9877">
      <c r="A9877" s="8">
        <v>6180418.0</v>
      </c>
      <c r="B9877" s="8" t="s">
        <v>11912</v>
      </c>
    </row>
    <row r="9878">
      <c r="A9878" s="8">
        <v>6189717.0</v>
      </c>
      <c r="B9878" s="8" t="s">
        <v>11913</v>
      </c>
    </row>
    <row r="9879">
      <c r="A9879" s="8">
        <v>6091695.0</v>
      </c>
      <c r="B9879" s="8" t="s">
        <v>11914</v>
      </c>
    </row>
    <row r="9880">
      <c r="A9880" s="8">
        <v>1344811.0</v>
      </c>
      <c r="B9880" s="8" t="s">
        <v>11915</v>
      </c>
    </row>
    <row r="9881">
      <c r="A9881" s="8">
        <v>6212689.0</v>
      </c>
      <c r="B9881" s="8" t="s">
        <v>11916</v>
      </c>
    </row>
    <row r="9882">
      <c r="A9882" s="8">
        <v>6266711.0</v>
      </c>
      <c r="B9882" s="8" t="s">
        <v>11917</v>
      </c>
    </row>
    <row r="9883">
      <c r="A9883" s="8">
        <v>6178588.0</v>
      </c>
      <c r="B9883" s="8" t="s">
        <v>11918</v>
      </c>
    </row>
    <row r="9884">
      <c r="A9884" s="8">
        <v>6480080.0</v>
      </c>
      <c r="B9884" s="8" t="s">
        <v>11919</v>
      </c>
    </row>
    <row r="9885">
      <c r="A9885" s="8">
        <v>6260799.0</v>
      </c>
      <c r="B9885" s="8" t="s">
        <v>11920</v>
      </c>
    </row>
    <row r="9886">
      <c r="A9886" s="8">
        <v>6217451.0</v>
      </c>
      <c r="B9886" s="8" t="s">
        <v>11921</v>
      </c>
    </row>
    <row r="9887">
      <c r="A9887" s="8">
        <v>6209904.0</v>
      </c>
      <c r="B9887" s="8" t="s">
        <v>11922</v>
      </c>
    </row>
    <row r="9888">
      <c r="A9888" s="8">
        <v>6781454.0</v>
      </c>
      <c r="B9888" s="8" t="s">
        <v>11923</v>
      </c>
    </row>
    <row r="9889">
      <c r="A9889" s="8">
        <v>6177204.0</v>
      </c>
      <c r="B9889" s="8" t="s">
        <v>11924</v>
      </c>
    </row>
    <row r="9890">
      <c r="A9890" s="8">
        <v>6190448.0</v>
      </c>
      <c r="B9890" s="8" t="s">
        <v>11925</v>
      </c>
    </row>
    <row r="9891">
      <c r="A9891" s="8">
        <v>1934945.0</v>
      </c>
      <c r="B9891" s="8" t="s">
        <v>11926</v>
      </c>
    </row>
    <row r="9892">
      <c r="A9892" s="8">
        <v>6953140.0</v>
      </c>
      <c r="B9892" s="8" t="s">
        <v>11927</v>
      </c>
    </row>
    <row r="9893">
      <c r="A9893" s="8">
        <v>6797636.0</v>
      </c>
      <c r="B9893" s="8" t="s">
        <v>11928</v>
      </c>
    </row>
    <row r="9894">
      <c r="A9894" s="8">
        <v>6265162.0</v>
      </c>
      <c r="B9894" s="8" t="s">
        <v>11929</v>
      </c>
    </row>
    <row r="9895">
      <c r="A9895" s="8">
        <v>6421636.0</v>
      </c>
      <c r="B9895" s="8" t="s">
        <v>11930</v>
      </c>
    </row>
    <row r="9896">
      <c r="A9896" s="8">
        <v>806871.0</v>
      </c>
      <c r="B9896" s="8" t="s">
        <v>11931</v>
      </c>
    </row>
    <row r="9897">
      <c r="A9897" s="8">
        <v>6204562.0</v>
      </c>
      <c r="B9897" s="8" t="s">
        <v>11932</v>
      </c>
    </row>
    <row r="9898">
      <c r="A9898" s="8">
        <v>6440771.0</v>
      </c>
      <c r="B9898" s="8" t="s">
        <v>11933</v>
      </c>
    </row>
    <row r="9899">
      <c r="A9899" s="8">
        <v>1936107.0</v>
      </c>
      <c r="B9899" s="8" t="s">
        <v>11934</v>
      </c>
    </row>
    <row r="9900">
      <c r="A9900" s="8">
        <v>1924664.0</v>
      </c>
      <c r="B9900" s="8" t="s">
        <v>11935</v>
      </c>
    </row>
    <row r="9901">
      <c r="A9901" s="8">
        <v>1936093.0</v>
      </c>
      <c r="B9901" s="8" t="s">
        <v>11936</v>
      </c>
    </row>
    <row r="9902">
      <c r="A9902" s="8">
        <v>6043828.0</v>
      </c>
      <c r="B9902" s="8" t="s">
        <v>11937</v>
      </c>
    </row>
    <row r="9903">
      <c r="A9903" s="8">
        <v>6186254.0</v>
      </c>
      <c r="B9903" s="8" t="s">
        <v>11938</v>
      </c>
    </row>
    <row r="9904">
      <c r="A9904" s="8">
        <v>6204597.0</v>
      </c>
      <c r="B9904" s="8" t="s">
        <v>11939</v>
      </c>
    </row>
    <row r="9905">
      <c r="A9905" s="8">
        <v>6045031.0</v>
      </c>
      <c r="B9905" s="8" t="s">
        <v>11940</v>
      </c>
    </row>
    <row r="9906">
      <c r="A9906" s="8">
        <v>1772376.0</v>
      </c>
      <c r="B9906" s="8" t="s">
        <v>11941</v>
      </c>
    </row>
    <row r="9907">
      <c r="A9907" s="8">
        <v>6474683.0</v>
      </c>
      <c r="B9907" s="8" t="s">
        <v>11942</v>
      </c>
    </row>
    <row r="9908">
      <c r="A9908" s="8">
        <v>6207430.0</v>
      </c>
      <c r="B9908" s="8" t="s">
        <v>11943</v>
      </c>
    </row>
    <row r="9909">
      <c r="A9909" s="8">
        <v>6157165.0</v>
      </c>
      <c r="B9909" s="8" t="s">
        <v>11944</v>
      </c>
    </row>
    <row r="9910">
      <c r="A9910" s="8">
        <v>6211551.0</v>
      </c>
      <c r="B9910" s="8" t="s">
        <v>11945</v>
      </c>
    </row>
    <row r="9911">
      <c r="A9911" s="8">
        <v>6272037.0</v>
      </c>
      <c r="B9911" s="8" t="s">
        <v>11946</v>
      </c>
    </row>
    <row r="9912">
      <c r="A9912" s="8">
        <v>1765779.0</v>
      </c>
      <c r="B9912" s="8" t="s">
        <v>11947</v>
      </c>
    </row>
    <row r="9913">
      <c r="A9913" s="8">
        <v>6265073.0</v>
      </c>
      <c r="B9913" s="8" t="s">
        <v>11948</v>
      </c>
    </row>
    <row r="9914">
      <c r="A9914" s="8">
        <v>6571280.0</v>
      </c>
      <c r="B9914" s="8" t="s">
        <v>11949</v>
      </c>
    </row>
    <row r="9915">
      <c r="A9915" s="8">
        <v>6384854.0</v>
      </c>
      <c r="B9915" s="8" t="s">
        <v>11950</v>
      </c>
    </row>
    <row r="9916">
      <c r="A9916" s="8">
        <v>6179185.0</v>
      </c>
      <c r="B9916" s="8" t="s">
        <v>11951</v>
      </c>
    </row>
    <row r="9917">
      <c r="A9917" s="8">
        <v>6160719.0</v>
      </c>
      <c r="B9917" s="8" t="s">
        <v>11952</v>
      </c>
    </row>
    <row r="9918">
      <c r="A9918" s="8">
        <v>6216421.0</v>
      </c>
      <c r="B9918" s="8" t="s">
        <v>11953</v>
      </c>
    </row>
    <row r="9919">
      <c r="A9919" s="8">
        <v>6185487.0</v>
      </c>
      <c r="B9919" s="8" t="s">
        <v>11954</v>
      </c>
    </row>
    <row r="9920">
      <c r="A9920" s="8">
        <v>6034705.0</v>
      </c>
      <c r="B9920" s="8" t="s">
        <v>11955</v>
      </c>
    </row>
    <row r="9921">
      <c r="A9921" s="8">
        <v>6215459.0</v>
      </c>
      <c r="B9921" s="8" t="s">
        <v>11956</v>
      </c>
    </row>
    <row r="9922">
      <c r="A9922" s="8">
        <v>1935151.0</v>
      </c>
      <c r="B9922" s="8" t="s">
        <v>11957</v>
      </c>
    </row>
    <row r="9923">
      <c r="A9923" s="8">
        <v>6213707.0</v>
      </c>
      <c r="B9923" s="8" t="s">
        <v>11958</v>
      </c>
    </row>
    <row r="9924">
      <c r="A9924" s="8">
        <v>6211569.0</v>
      </c>
      <c r="B9924" s="8" t="s">
        <v>11959</v>
      </c>
    </row>
    <row r="9925">
      <c r="A9925" s="8">
        <v>6271171.0</v>
      </c>
      <c r="B9925" s="8" t="s">
        <v>11960</v>
      </c>
    </row>
    <row r="9926">
      <c r="A9926" s="8">
        <v>6209173.0</v>
      </c>
      <c r="B9926" s="8" t="s">
        <v>11961</v>
      </c>
    </row>
    <row r="9927">
      <c r="A9927" s="8">
        <v>6211321.0</v>
      </c>
      <c r="B9927" s="8" t="s">
        <v>11962</v>
      </c>
    </row>
    <row r="9928">
      <c r="A9928" s="8">
        <v>6215165.0</v>
      </c>
      <c r="B9928" s="8" t="s">
        <v>11963</v>
      </c>
    </row>
    <row r="9929">
      <c r="A9929" s="8">
        <v>6182755.0</v>
      </c>
      <c r="B9929" s="8" t="s">
        <v>11964</v>
      </c>
    </row>
    <row r="9930">
      <c r="A9930" s="8">
        <v>6189903.0</v>
      </c>
      <c r="B9930" s="8" t="s">
        <v>11965</v>
      </c>
    </row>
    <row r="9931">
      <c r="A9931" s="8">
        <v>6200991.0</v>
      </c>
      <c r="B9931" s="8" t="s">
        <v>11966</v>
      </c>
    </row>
    <row r="9932">
      <c r="A9932" s="8">
        <v>1759604.0</v>
      </c>
      <c r="B9932" s="8" t="s">
        <v>11967</v>
      </c>
    </row>
    <row r="9933">
      <c r="A9933" s="8">
        <v>1794728.0</v>
      </c>
      <c r="B9933" s="8" t="s">
        <v>11968</v>
      </c>
    </row>
    <row r="9934">
      <c r="A9934" s="8">
        <v>6183271.0</v>
      </c>
      <c r="B9934" s="8" t="s">
        <v>11969</v>
      </c>
    </row>
    <row r="9935">
      <c r="A9935" s="8">
        <v>6183701.0</v>
      </c>
      <c r="B9935" s="8" t="s">
        <v>11970</v>
      </c>
    </row>
    <row r="9936">
      <c r="A9936" s="8">
        <v>1873512.0</v>
      </c>
      <c r="B9936" s="8" t="s">
        <v>11971</v>
      </c>
    </row>
    <row r="9937">
      <c r="A9937" s="8">
        <v>1763695.0</v>
      </c>
      <c r="B9937" s="8" t="s">
        <v>11972</v>
      </c>
    </row>
    <row r="9938">
      <c r="A9938" s="8">
        <v>1833359.0</v>
      </c>
      <c r="B9938" s="8" t="s">
        <v>11973</v>
      </c>
    </row>
    <row r="9939">
      <c r="A9939" s="8">
        <v>6425526.0</v>
      </c>
      <c r="B9939" s="8" t="s">
        <v>11974</v>
      </c>
    </row>
    <row r="9940">
      <c r="A9940" s="8">
        <v>6742572.0</v>
      </c>
      <c r="B9940" s="8" t="s">
        <v>11975</v>
      </c>
    </row>
    <row r="9941">
      <c r="A9941" s="8">
        <v>6870465.0</v>
      </c>
      <c r="B9941" s="8" t="s">
        <v>11976</v>
      </c>
    </row>
    <row r="9942">
      <c r="A9942" s="8">
        <v>6600913.0</v>
      </c>
      <c r="B9942" s="8" t="s">
        <v>11977</v>
      </c>
    </row>
    <row r="9943">
      <c r="A9943" s="8">
        <v>6679331.0</v>
      </c>
      <c r="B9943" s="8" t="s">
        <v>11978</v>
      </c>
    </row>
    <row r="9944">
      <c r="A9944" s="8">
        <v>6266380.0</v>
      </c>
      <c r="B9944" s="8" t="s">
        <v>11979</v>
      </c>
    </row>
    <row r="9945">
      <c r="A9945" s="8">
        <v>6639119.0</v>
      </c>
      <c r="B9945" s="8" t="s">
        <v>11980</v>
      </c>
    </row>
    <row r="9946">
      <c r="A9946" s="8">
        <v>6254730.0</v>
      </c>
      <c r="B9946" s="8" t="s">
        <v>11981</v>
      </c>
    </row>
    <row r="9947">
      <c r="A9947" s="8">
        <v>6183719.0</v>
      </c>
      <c r="B9947" s="8" t="s">
        <v>11982</v>
      </c>
    </row>
    <row r="9948">
      <c r="A9948" s="8">
        <v>6149511.0</v>
      </c>
      <c r="B9948" s="8" t="s">
        <v>11983</v>
      </c>
    </row>
    <row r="9949">
      <c r="A9949" s="8">
        <v>960225.0</v>
      </c>
      <c r="B9949" s="8" t="s">
        <v>11984</v>
      </c>
    </row>
    <row r="9950">
      <c r="A9950" s="8">
        <v>6040683.0</v>
      </c>
      <c r="B9950" s="8" t="s">
        <v>11985</v>
      </c>
    </row>
    <row r="9951">
      <c r="A9951" s="8">
        <v>6110941.0</v>
      </c>
      <c r="B9951" s="8" t="s">
        <v>11986</v>
      </c>
    </row>
    <row r="9952">
      <c r="A9952" s="8">
        <v>6200443.0</v>
      </c>
      <c r="B9952" s="8" t="s">
        <v>11987</v>
      </c>
    </row>
    <row r="9953">
      <c r="A9953" s="8">
        <v>6054285.0</v>
      </c>
      <c r="B9953" s="8" t="s">
        <v>11988</v>
      </c>
    </row>
    <row r="9954">
      <c r="A9954" s="8">
        <v>1771582.0</v>
      </c>
      <c r="B9954" s="8" t="s">
        <v>11989</v>
      </c>
    </row>
    <row r="9955">
      <c r="A9955" s="8">
        <v>6420249.0</v>
      </c>
      <c r="B9955" s="8" t="s">
        <v>11990</v>
      </c>
    </row>
    <row r="9956">
      <c r="A9956" s="8">
        <v>6170943.0</v>
      </c>
      <c r="B9956" s="8" t="s">
        <v>11991</v>
      </c>
    </row>
    <row r="9957">
      <c r="A9957" s="8">
        <v>1769324.0</v>
      </c>
      <c r="B9957" s="8" t="s">
        <v>11992</v>
      </c>
    </row>
    <row r="9958">
      <c r="A9958" s="8">
        <v>6183395.0</v>
      </c>
      <c r="B9958" s="8" t="s">
        <v>11993</v>
      </c>
    </row>
    <row r="9959">
      <c r="A9959" s="8">
        <v>6170331.0</v>
      </c>
      <c r="B9959" s="8" t="s">
        <v>11994</v>
      </c>
    </row>
    <row r="9960">
      <c r="A9960" s="8">
        <v>6204392.0</v>
      </c>
      <c r="B9960" s="8" t="s">
        <v>11995</v>
      </c>
    </row>
    <row r="9961">
      <c r="A9961" s="8">
        <v>6184006.0</v>
      </c>
      <c r="B9961" s="8" t="s">
        <v>11996</v>
      </c>
    </row>
    <row r="9962">
      <c r="A9962" s="8">
        <v>6246591.0</v>
      </c>
      <c r="B9962" s="8" t="s">
        <v>11997</v>
      </c>
    </row>
    <row r="9963">
      <c r="A9963" s="8">
        <v>6272100.0</v>
      </c>
      <c r="B9963" s="8" t="s">
        <v>11998</v>
      </c>
    </row>
    <row r="9964">
      <c r="A9964" s="8">
        <v>6107711.0</v>
      </c>
      <c r="B9964" s="8" t="s">
        <v>11999</v>
      </c>
    </row>
    <row r="9965">
      <c r="A9965" s="8">
        <v>6421652.0</v>
      </c>
      <c r="B9965" s="8" t="s">
        <v>12000</v>
      </c>
    </row>
    <row r="9966">
      <c r="A9966" s="8">
        <v>6268447.0</v>
      </c>
      <c r="B9966" s="8" t="s">
        <v>12001</v>
      </c>
    </row>
    <row r="9967">
      <c r="A9967" s="8">
        <v>6424368.0</v>
      </c>
      <c r="B9967" s="8" t="s">
        <v>12002</v>
      </c>
    </row>
    <row r="9968">
      <c r="A9968" s="8">
        <v>1761439.0</v>
      </c>
      <c r="B9968" s="8" t="s">
        <v>12003</v>
      </c>
    </row>
    <row r="9969">
      <c r="A9969" s="8">
        <v>1767500.0</v>
      </c>
      <c r="B9969" s="8" t="s">
        <v>12004</v>
      </c>
    </row>
    <row r="9970">
      <c r="A9970" s="8">
        <v>6532187.0</v>
      </c>
      <c r="B9970" s="8" t="s">
        <v>12005</v>
      </c>
    </row>
    <row r="9971">
      <c r="A9971" s="8">
        <v>6265421.0</v>
      </c>
      <c r="B9971" s="8" t="s">
        <v>12006</v>
      </c>
    </row>
    <row r="9972">
      <c r="A9972" s="8">
        <v>1952099.0</v>
      </c>
      <c r="B9972" s="8" t="s">
        <v>12007</v>
      </c>
    </row>
    <row r="9973">
      <c r="A9973" s="8">
        <v>6064591.0</v>
      </c>
      <c r="B9973" s="8" t="s">
        <v>12008</v>
      </c>
    </row>
    <row r="9974">
      <c r="A9974" s="8">
        <v>1951947.0</v>
      </c>
      <c r="B9974" s="8" t="s">
        <v>12009</v>
      </c>
    </row>
    <row r="9975">
      <c r="A9975" s="8">
        <v>1657810.0</v>
      </c>
      <c r="B9975" s="8" t="s">
        <v>12010</v>
      </c>
    </row>
    <row r="9976">
      <c r="A9976" s="8">
        <v>6247784.0</v>
      </c>
      <c r="B9976" s="8" t="s">
        <v>12011</v>
      </c>
    </row>
    <row r="9977">
      <c r="A9977" s="8">
        <v>6337457.0</v>
      </c>
      <c r="B9977" s="8" t="s">
        <v>12012</v>
      </c>
    </row>
    <row r="9978">
      <c r="A9978" s="8">
        <v>736660.0</v>
      </c>
      <c r="B9978" s="8" t="s">
        <v>12013</v>
      </c>
    </row>
    <row r="9979">
      <c r="A9979" s="8">
        <v>1936689.0</v>
      </c>
      <c r="B9979" s="8" t="s">
        <v>12014</v>
      </c>
    </row>
    <row r="9980">
      <c r="A9980" s="8">
        <v>6782361.0</v>
      </c>
      <c r="B9980" s="8" t="s">
        <v>12015</v>
      </c>
    </row>
    <row r="9981">
      <c r="A9981" s="8">
        <v>6190511.0</v>
      </c>
      <c r="B9981" s="8" t="s">
        <v>12016</v>
      </c>
    </row>
    <row r="9982">
      <c r="A9982" s="8">
        <v>6190529.0</v>
      </c>
      <c r="B9982" s="8" t="s">
        <v>12017</v>
      </c>
    </row>
    <row r="9983">
      <c r="A9983" s="8">
        <v>933821.0</v>
      </c>
      <c r="B9983" s="8" t="s">
        <v>12018</v>
      </c>
    </row>
    <row r="9984">
      <c r="A9984" s="8">
        <v>894991.0</v>
      </c>
      <c r="B9984" s="8" t="s">
        <v>12019</v>
      </c>
    </row>
    <row r="9985">
      <c r="A9985" s="8">
        <v>776041.0</v>
      </c>
      <c r="B9985" s="8" t="s">
        <v>12020</v>
      </c>
    </row>
    <row r="9986">
      <c r="A9986" s="8">
        <v>700771.0</v>
      </c>
      <c r="B9986" s="8" t="s">
        <v>12021</v>
      </c>
    </row>
    <row r="9987">
      <c r="A9987" s="8">
        <v>774022.0</v>
      </c>
      <c r="B9987" s="8" t="s">
        <v>12022</v>
      </c>
    </row>
    <row r="9988">
      <c r="A9988" s="8">
        <v>776033.0</v>
      </c>
      <c r="B9988" s="8" t="s">
        <v>12023</v>
      </c>
    </row>
    <row r="9989">
      <c r="A9989" s="8">
        <v>6276172.0</v>
      </c>
      <c r="B9989" s="8" t="s">
        <v>12024</v>
      </c>
    </row>
    <row r="9990">
      <c r="A9990" s="8">
        <v>857092.0</v>
      </c>
      <c r="B9990" s="8" t="s">
        <v>12025</v>
      </c>
    </row>
    <row r="9991">
      <c r="A9991" s="8">
        <v>937118.0</v>
      </c>
      <c r="B9991" s="8" t="s">
        <v>12026</v>
      </c>
    </row>
    <row r="9992">
      <c r="A9992" s="8">
        <v>937100.0</v>
      </c>
      <c r="B9992" s="8" t="s">
        <v>12027</v>
      </c>
    </row>
    <row r="9993">
      <c r="A9993" s="8">
        <v>6281265.0</v>
      </c>
      <c r="B9993" s="8" t="s">
        <v>12028</v>
      </c>
    </row>
    <row r="9994">
      <c r="A9994" s="8">
        <v>1938576.0</v>
      </c>
      <c r="B9994" s="8" t="s">
        <v>12029</v>
      </c>
    </row>
    <row r="9995">
      <c r="A9995" s="8">
        <v>6869041.0</v>
      </c>
      <c r="B9995" s="8" t="s">
        <v>12030</v>
      </c>
    </row>
    <row r="9996">
      <c r="A9996" s="8">
        <v>1751336.0</v>
      </c>
      <c r="B9996" s="8" t="s">
        <v>12031</v>
      </c>
    </row>
    <row r="9997">
      <c r="A9997" s="8">
        <v>6159257.0</v>
      </c>
      <c r="B9997" s="8" t="s">
        <v>12032</v>
      </c>
    </row>
    <row r="9998">
      <c r="A9998" s="8">
        <v>6184065.0</v>
      </c>
      <c r="B9998" s="8" t="s">
        <v>12033</v>
      </c>
    </row>
    <row r="9999">
      <c r="A9999" s="8">
        <v>1935089.0</v>
      </c>
      <c r="B9999" s="8" t="s">
        <v>12034</v>
      </c>
    </row>
    <row r="10000">
      <c r="A10000" s="8">
        <v>6191134.0</v>
      </c>
      <c r="B10000" s="8" t="s">
        <v>12035</v>
      </c>
    </row>
    <row r="10001">
      <c r="A10001" s="8">
        <v>6410308.0</v>
      </c>
      <c r="B10001" s="8" t="s">
        <v>12036</v>
      </c>
    </row>
    <row r="10002">
      <c r="A10002" s="8">
        <v>6157459.0</v>
      </c>
      <c r="B10002" s="8" t="s">
        <v>12037</v>
      </c>
    </row>
    <row r="10003">
      <c r="A10003" s="8">
        <v>6200966.0</v>
      </c>
      <c r="B10003" s="8" t="s">
        <v>12038</v>
      </c>
    </row>
    <row r="10004">
      <c r="A10004" s="8">
        <v>6082467.0</v>
      </c>
      <c r="B10004" s="8" t="s">
        <v>12039</v>
      </c>
    </row>
    <row r="10005">
      <c r="A10005" s="8">
        <v>6410162.0</v>
      </c>
      <c r="B10005" s="8" t="s">
        <v>12040</v>
      </c>
    </row>
    <row r="10006">
      <c r="A10006" s="8">
        <v>6012698.0</v>
      </c>
      <c r="B10006" s="8" t="s">
        <v>12041</v>
      </c>
    </row>
    <row r="10007">
      <c r="A10007" s="8">
        <v>6176305.0</v>
      </c>
      <c r="B10007" s="8" t="s">
        <v>12042</v>
      </c>
    </row>
    <row r="10008">
      <c r="A10008" s="8">
        <v>6260322.0</v>
      </c>
      <c r="B10008" s="8" t="s">
        <v>12043</v>
      </c>
    </row>
    <row r="10009">
      <c r="A10009" s="8">
        <v>6410189.0</v>
      </c>
      <c r="B10009" s="8" t="s">
        <v>12044</v>
      </c>
    </row>
    <row r="10010">
      <c r="A10010" s="8">
        <v>6323081.0</v>
      </c>
      <c r="B10010" s="8" t="s">
        <v>12045</v>
      </c>
    </row>
    <row r="10011">
      <c r="A10011" s="8">
        <v>6002200.0</v>
      </c>
      <c r="B10011" s="8" t="s">
        <v>12046</v>
      </c>
    </row>
    <row r="10012">
      <c r="A10012" s="8">
        <v>6339999.0</v>
      </c>
      <c r="B10012" s="8" t="s">
        <v>12047</v>
      </c>
    </row>
    <row r="10013">
      <c r="A10013" s="8">
        <v>6222579.0</v>
      </c>
      <c r="B10013" s="8" t="s">
        <v>12048</v>
      </c>
    </row>
    <row r="10014">
      <c r="A10014" s="8">
        <v>6401937.0</v>
      </c>
      <c r="B10014" s="8" t="s">
        <v>12049</v>
      </c>
    </row>
    <row r="10015">
      <c r="A10015" s="8">
        <v>6191347.0</v>
      </c>
      <c r="B10015" s="8" t="s">
        <v>12050</v>
      </c>
    </row>
    <row r="10016">
      <c r="A10016" s="8">
        <v>6084451.0</v>
      </c>
      <c r="B10016" s="8" t="s">
        <v>12051</v>
      </c>
    </row>
    <row r="10017">
      <c r="A10017" s="8">
        <v>1033794.0</v>
      </c>
      <c r="B10017" s="8" t="s">
        <v>12052</v>
      </c>
    </row>
    <row r="10018">
      <c r="A10018" s="8">
        <v>6323057.0</v>
      </c>
      <c r="B10018" s="8" t="s">
        <v>12053</v>
      </c>
    </row>
    <row r="10019">
      <c r="A10019" s="8">
        <v>686379.0</v>
      </c>
      <c r="B10019" s="8" t="s">
        <v>12054</v>
      </c>
    </row>
    <row r="10020">
      <c r="A10020" s="8">
        <v>6097057.0</v>
      </c>
      <c r="B10020" s="8" t="s">
        <v>12055</v>
      </c>
    </row>
    <row r="10021">
      <c r="A10021" s="8">
        <v>9182497.0</v>
      </c>
      <c r="B10021" s="8" t="s">
        <v>12056</v>
      </c>
    </row>
    <row r="10022">
      <c r="A10022" s="8">
        <v>6410332.0</v>
      </c>
      <c r="B10022" s="8" t="s">
        <v>12057</v>
      </c>
    </row>
    <row r="10023">
      <c r="A10023" s="8">
        <v>6196136.0</v>
      </c>
      <c r="B10023" s="8" t="s">
        <v>12058</v>
      </c>
    </row>
    <row r="10024">
      <c r="A10024" s="8">
        <v>6185720.0</v>
      </c>
      <c r="B10024" s="8" t="s">
        <v>12059</v>
      </c>
    </row>
    <row r="10025">
      <c r="A10025" s="8">
        <v>6249248.0</v>
      </c>
      <c r="B10025" s="8" t="s">
        <v>12060</v>
      </c>
    </row>
    <row r="10026">
      <c r="A10026" s="8">
        <v>6024483.0</v>
      </c>
      <c r="B10026" s="8" t="s">
        <v>12061</v>
      </c>
    </row>
    <row r="10027">
      <c r="A10027" s="8">
        <v>6106307.0</v>
      </c>
      <c r="B10027" s="8" t="s">
        <v>12062</v>
      </c>
    </row>
    <row r="10028">
      <c r="A10028" s="8">
        <v>6574955.0</v>
      </c>
      <c r="B10028" s="8" t="s">
        <v>12063</v>
      </c>
    </row>
    <row r="10029">
      <c r="A10029" s="8">
        <v>6394965.0</v>
      </c>
      <c r="B10029" s="8" t="s">
        <v>12064</v>
      </c>
    </row>
    <row r="10030">
      <c r="A10030" s="8">
        <v>6200176.0</v>
      </c>
      <c r="B10030" s="8" t="s">
        <v>12065</v>
      </c>
    </row>
    <row r="10031">
      <c r="A10031" s="8">
        <v>6260870.0</v>
      </c>
      <c r="B10031" s="8" t="s">
        <v>12066</v>
      </c>
    </row>
    <row r="10032">
      <c r="A10032" s="8">
        <v>6137768.0</v>
      </c>
      <c r="B10032" s="8" t="s">
        <v>12067</v>
      </c>
    </row>
    <row r="10033">
      <c r="A10033" s="8">
        <v>6091687.0</v>
      </c>
      <c r="B10033" s="8" t="s">
        <v>12068</v>
      </c>
    </row>
    <row r="10034">
      <c r="A10034" s="8">
        <v>6261434.0</v>
      </c>
      <c r="B10034" s="8" t="s">
        <v>12069</v>
      </c>
    </row>
    <row r="10035">
      <c r="A10035" s="8">
        <v>6226990.0</v>
      </c>
      <c r="B10035" s="8" t="s">
        <v>12070</v>
      </c>
    </row>
    <row r="10036">
      <c r="A10036" s="8">
        <v>6410324.0</v>
      </c>
      <c r="B10036" s="8" t="s">
        <v>12071</v>
      </c>
    </row>
    <row r="10037">
      <c r="A10037" s="8">
        <v>6033521.0</v>
      </c>
      <c r="B10037" s="8" t="s">
        <v>12072</v>
      </c>
    </row>
    <row r="10038">
      <c r="A10038" s="8">
        <v>6410243.0</v>
      </c>
      <c r="B10038" s="8" t="s">
        <v>12073</v>
      </c>
    </row>
    <row r="10039">
      <c r="A10039" s="8">
        <v>6410294.0</v>
      </c>
      <c r="B10039" s="8" t="s">
        <v>12074</v>
      </c>
    </row>
    <row r="10040">
      <c r="A10040" s="8">
        <v>6410278.0</v>
      </c>
      <c r="B10040" s="8" t="s">
        <v>12075</v>
      </c>
    </row>
    <row r="10041">
      <c r="A10041" s="8">
        <v>6309879.0</v>
      </c>
      <c r="B10041" s="8" t="s">
        <v>12076</v>
      </c>
    </row>
    <row r="10042">
      <c r="A10042" s="8">
        <v>6265138.0</v>
      </c>
      <c r="B10042" s="8" t="s">
        <v>12077</v>
      </c>
    </row>
    <row r="10043">
      <c r="A10043" s="8">
        <v>6002790.0</v>
      </c>
      <c r="B10043" s="8" t="s">
        <v>12078</v>
      </c>
    </row>
    <row r="10044">
      <c r="A10044" s="8">
        <v>6216331.0</v>
      </c>
      <c r="B10044" s="8" t="s">
        <v>12079</v>
      </c>
    </row>
    <row r="10045">
      <c r="A10045" s="8">
        <v>6163599.0</v>
      </c>
      <c r="B10045" s="8" t="s">
        <v>12080</v>
      </c>
    </row>
    <row r="10046">
      <c r="A10046" s="8">
        <v>6201776.0</v>
      </c>
      <c r="B10046" s="8" t="s">
        <v>12081</v>
      </c>
    </row>
    <row r="10047">
      <c r="A10047" s="8">
        <v>6424490.0</v>
      </c>
      <c r="B10047" s="8" t="s">
        <v>12082</v>
      </c>
    </row>
    <row r="10048">
      <c r="A10048" s="8">
        <v>6151981.0</v>
      </c>
      <c r="B10048" s="8" t="s">
        <v>12083</v>
      </c>
    </row>
    <row r="10049">
      <c r="A10049" s="8">
        <v>6620817.0</v>
      </c>
      <c r="B10049" s="8" t="s">
        <v>12084</v>
      </c>
    </row>
    <row r="10050">
      <c r="A10050" s="8">
        <v>6126308.0</v>
      </c>
      <c r="B10050" s="8" t="s">
        <v>12085</v>
      </c>
    </row>
    <row r="10051">
      <c r="A10051" s="8">
        <v>6388680.0</v>
      </c>
      <c r="B10051" s="8" t="s">
        <v>12086</v>
      </c>
    </row>
    <row r="10052">
      <c r="A10052" s="8">
        <v>6319009.0</v>
      </c>
      <c r="B10052" s="8" t="s">
        <v>12087</v>
      </c>
    </row>
    <row r="10053">
      <c r="A10053" s="8">
        <v>6332439.0</v>
      </c>
      <c r="B10053" s="8" t="s">
        <v>12088</v>
      </c>
    </row>
    <row r="10054">
      <c r="A10054" s="8">
        <v>6092403.0</v>
      </c>
      <c r="B10054" s="8" t="s">
        <v>12089</v>
      </c>
    </row>
    <row r="10055">
      <c r="A10055" s="8">
        <v>826821.0</v>
      </c>
      <c r="B10055" s="8" t="s">
        <v>12090</v>
      </c>
    </row>
    <row r="10056">
      <c r="A10056" s="8">
        <v>6794718.0</v>
      </c>
      <c r="B10056" s="8" t="s">
        <v>12091</v>
      </c>
    </row>
    <row r="10057">
      <c r="A10057" s="8">
        <v>6091644.0</v>
      </c>
      <c r="B10057" s="8" t="s">
        <v>12092</v>
      </c>
    </row>
    <row r="10058">
      <c r="A10058" s="8">
        <v>6328075.0</v>
      </c>
      <c r="B10058" s="8" t="s">
        <v>12093</v>
      </c>
    </row>
    <row r="10059">
      <c r="A10059" s="8">
        <v>6328270.0</v>
      </c>
      <c r="B10059" s="8" t="s">
        <v>12094</v>
      </c>
    </row>
    <row r="10060">
      <c r="A10060" s="8">
        <v>6027563.0</v>
      </c>
      <c r="B10060" s="8" t="s">
        <v>12095</v>
      </c>
    </row>
    <row r="10061">
      <c r="A10061" s="8">
        <v>6153062.0</v>
      </c>
      <c r="B10061" s="8" t="s">
        <v>12096</v>
      </c>
    </row>
    <row r="10062">
      <c r="A10062" s="8">
        <v>6027831.0</v>
      </c>
      <c r="B10062" s="8" t="s">
        <v>12097</v>
      </c>
    </row>
    <row r="10063">
      <c r="A10063" s="8">
        <v>6527167.0</v>
      </c>
      <c r="B10063" s="8" t="s">
        <v>12098</v>
      </c>
    </row>
    <row r="10064">
      <c r="A10064" s="8">
        <v>6648185.0</v>
      </c>
      <c r="B10064" s="8" t="s">
        <v>12099</v>
      </c>
    </row>
    <row r="10065">
      <c r="A10065" s="8">
        <v>6310729.0</v>
      </c>
      <c r="B10065" s="8" t="s">
        <v>12100</v>
      </c>
    </row>
    <row r="10066">
      <c r="A10066" s="8">
        <v>6112978.0</v>
      </c>
      <c r="B10066" s="8" t="s">
        <v>12101</v>
      </c>
    </row>
    <row r="10067">
      <c r="A10067" s="8">
        <v>6485481.0</v>
      </c>
      <c r="B10067" s="8" t="s">
        <v>12102</v>
      </c>
    </row>
    <row r="10068">
      <c r="A10068" s="8">
        <v>6870279.0</v>
      </c>
      <c r="B10068" s="8" t="s">
        <v>12103</v>
      </c>
    </row>
    <row r="10069">
      <c r="A10069" s="8">
        <v>6088881.0</v>
      </c>
      <c r="B10069" s="8" t="s">
        <v>12104</v>
      </c>
    </row>
    <row r="10070">
      <c r="A10070" s="8">
        <v>1935038.0</v>
      </c>
      <c r="B10070" s="8" t="s">
        <v>12105</v>
      </c>
    </row>
    <row r="10071">
      <c r="A10071" s="8">
        <v>897540.0</v>
      </c>
      <c r="B10071" s="8" t="s">
        <v>12106</v>
      </c>
    </row>
    <row r="10072">
      <c r="A10072" s="8">
        <v>1314556.0</v>
      </c>
      <c r="B10072" s="8" t="s">
        <v>12107</v>
      </c>
    </row>
    <row r="10073">
      <c r="A10073" s="8">
        <v>1858114.0</v>
      </c>
      <c r="B10073" s="8" t="s">
        <v>12108</v>
      </c>
    </row>
    <row r="10074">
      <c r="A10074" s="8">
        <v>595781.0</v>
      </c>
      <c r="B10074" s="8" t="s">
        <v>12109</v>
      </c>
    </row>
    <row r="10075">
      <c r="A10075" s="8">
        <v>6235786.0</v>
      </c>
      <c r="B10075" s="8" t="s">
        <v>12110</v>
      </c>
    </row>
    <row r="10076">
      <c r="A10076" s="8">
        <v>6226515.0</v>
      </c>
      <c r="B10076" s="8" t="s">
        <v>12111</v>
      </c>
    </row>
    <row r="10077">
      <c r="A10077" s="8">
        <v>917818.0</v>
      </c>
      <c r="B10077" s="8" t="s">
        <v>12112</v>
      </c>
    </row>
    <row r="10078">
      <c r="A10078" s="8">
        <v>6131271.0</v>
      </c>
      <c r="B10078" s="8" t="s">
        <v>12113</v>
      </c>
    </row>
    <row r="10079">
      <c r="A10079" s="8">
        <v>6145400.0</v>
      </c>
      <c r="B10079" s="8" t="s">
        <v>12114</v>
      </c>
    </row>
    <row r="10080">
      <c r="A10080" s="8">
        <v>1796810.0</v>
      </c>
      <c r="B10080" s="8" t="s">
        <v>12115</v>
      </c>
    </row>
    <row r="10081">
      <c r="A10081" s="8">
        <v>6268579.0</v>
      </c>
      <c r="B10081" s="8" t="s">
        <v>12116</v>
      </c>
    </row>
    <row r="10082">
      <c r="A10082" s="8">
        <v>1298054.0</v>
      </c>
      <c r="B10082" s="8" t="s">
        <v>12117</v>
      </c>
    </row>
    <row r="10083">
      <c r="A10083" s="8">
        <v>879584.0</v>
      </c>
      <c r="B10083" s="8" t="s">
        <v>12118</v>
      </c>
    </row>
    <row r="10084">
      <c r="A10084" s="8">
        <v>6104029.0</v>
      </c>
      <c r="B10084" s="8" t="s">
        <v>12119</v>
      </c>
    </row>
    <row r="10085">
      <c r="A10085" s="8">
        <v>1216694.0</v>
      </c>
      <c r="B10085" s="8" t="s">
        <v>12120</v>
      </c>
    </row>
    <row r="10086">
      <c r="A10086" s="8">
        <v>616923.0</v>
      </c>
      <c r="B10086" s="8" t="s">
        <v>12121</v>
      </c>
    </row>
    <row r="10087">
      <c r="A10087" s="8">
        <v>6237321.0</v>
      </c>
      <c r="B10087" s="8" t="s">
        <v>12122</v>
      </c>
    </row>
    <row r="10088">
      <c r="A10088" s="8">
        <v>6410901.0</v>
      </c>
      <c r="B10088" s="8" t="s">
        <v>12123</v>
      </c>
    </row>
    <row r="10089">
      <c r="A10089" s="8">
        <v>6271596.0</v>
      </c>
      <c r="B10089" s="8" t="s">
        <v>12124</v>
      </c>
    </row>
    <row r="10090">
      <c r="A10090" s="8">
        <v>6172440.0</v>
      </c>
      <c r="B10090" s="8" t="s">
        <v>12125</v>
      </c>
    </row>
    <row r="10091">
      <c r="A10091" s="8">
        <v>6397930.0</v>
      </c>
      <c r="B10091" s="8" t="s">
        <v>12126</v>
      </c>
    </row>
    <row r="10092">
      <c r="A10092" s="8">
        <v>1773429.0</v>
      </c>
      <c r="B10092" s="8" t="s">
        <v>12127</v>
      </c>
    </row>
    <row r="10093">
      <c r="A10093" s="8">
        <v>1875230.0</v>
      </c>
      <c r="B10093" s="8" t="s">
        <v>12128</v>
      </c>
    </row>
    <row r="10094">
      <c r="A10094" s="8">
        <v>6956084.0</v>
      </c>
      <c r="B10094" s="8" t="s">
        <v>12129</v>
      </c>
    </row>
    <row r="10095">
      <c r="A10095" s="8">
        <v>6410898.0</v>
      </c>
      <c r="B10095" s="8" t="s">
        <v>12130</v>
      </c>
    </row>
    <row r="10096">
      <c r="A10096" s="8">
        <v>767191.0</v>
      </c>
      <c r="B10096" s="8" t="s">
        <v>12131</v>
      </c>
    </row>
    <row r="10097">
      <c r="A10097" s="8">
        <v>1186086.0</v>
      </c>
      <c r="B10097" s="8" t="s">
        <v>12132</v>
      </c>
    </row>
    <row r="10098">
      <c r="A10098" s="8">
        <v>1437879.0</v>
      </c>
      <c r="B10098" s="8" t="s">
        <v>12132</v>
      </c>
    </row>
    <row r="10099">
      <c r="A10099" s="8">
        <v>773689.0</v>
      </c>
      <c r="B10099" s="8" t="s">
        <v>12133</v>
      </c>
    </row>
    <row r="10100">
      <c r="A10100" s="8">
        <v>6918689.0</v>
      </c>
      <c r="B10100" s="8" t="s">
        <v>12134</v>
      </c>
    </row>
    <row r="10101">
      <c r="A10101" s="8">
        <v>6143032.0</v>
      </c>
      <c r="B10101" s="8" t="s">
        <v>12135</v>
      </c>
    </row>
    <row r="10102">
      <c r="A10102" s="8">
        <v>6420672.0</v>
      </c>
      <c r="B10102" s="8" t="s">
        <v>12136</v>
      </c>
    </row>
    <row r="10103">
      <c r="A10103" s="8">
        <v>6070094.0</v>
      </c>
      <c r="B10103" s="8" t="s">
        <v>12137</v>
      </c>
    </row>
    <row r="10104">
      <c r="A10104" s="8">
        <v>6279546.0</v>
      </c>
      <c r="B10104" s="8" t="s">
        <v>12138</v>
      </c>
    </row>
    <row r="10105">
      <c r="A10105" s="8">
        <v>6251064.0</v>
      </c>
      <c r="B10105" s="8" t="s">
        <v>12139</v>
      </c>
    </row>
    <row r="10106">
      <c r="A10106" s="8">
        <v>6723764.0</v>
      </c>
      <c r="B10106" s="8" t="s">
        <v>12140</v>
      </c>
    </row>
    <row r="10107">
      <c r="A10107" s="8">
        <v>6398197.0</v>
      </c>
      <c r="B10107" s="8" t="s">
        <v>12141</v>
      </c>
    </row>
    <row r="10108">
      <c r="A10108" s="8">
        <v>6281249.0</v>
      </c>
      <c r="B10108" s="8" t="s">
        <v>12142</v>
      </c>
    </row>
    <row r="10109">
      <c r="A10109" s="8">
        <v>919161.0</v>
      </c>
      <c r="B10109" s="8" t="s">
        <v>12143</v>
      </c>
    </row>
    <row r="10110">
      <c r="A10110" s="8">
        <v>9297731.0</v>
      </c>
      <c r="B10110" s="8" t="s">
        <v>12144</v>
      </c>
    </row>
    <row r="10111">
      <c r="A10111" s="8">
        <v>983713.0</v>
      </c>
      <c r="B10111" s="8" t="s">
        <v>12145</v>
      </c>
    </row>
    <row r="10112">
      <c r="A10112" s="8">
        <v>1638459.0</v>
      </c>
      <c r="B10112" s="8" t="s">
        <v>12146</v>
      </c>
    </row>
    <row r="10113">
      <c r="A10113" s="8">
        <v>841951.0</v>
      </c>
      <c r="B10113" s="8" t="s">
        <v>12147</v>
      </c>
    </row>
    <row r="10114">
      <c r="A10114" s="8">
        <v>897485.0</v>
      </c>
      <c r="B10114" s="8" t="s">
        <v>12148</v>
      </c>
    </row>
    <row r="10115">
      <c r="A10115" s="8">
        <v>1734237.0</v>
      </c>
      <c r="B10115" s="8" t="s">
        <v>12149</v>
      </c>
    </row>
    <row r="10116">
      <c r="A10116" s="8">
        <v>1796071.0</v>
      </c>
      <c r="B10116" s="8" t="s">
        <v>12149</v>
      </c>
    </row>
    <row r="10117">
      <c r="A10117" s="8">
        <v>6279872.0</v>
      </c>
      <c r="B10117" s="8" t="s">
        <v>12150</v>
      </c>
    </row>
    <row r="10118">
      <c r="A10118" s="8">
        <v>6266495.0</v>
      </c>
      <c r="B10118" s="8" t="s">
        <v>12151</v>
      </c>
    </row>
    <row r="10119">
      <c r="A10119" s="8">
        <v>6232752.0</v>
      </c>
      <c r="B10119" s="8" t="s">
        <v>12152</v>
      </c>
    </row>
    <row r="10120">
      <c r="A10120" s="8">
        <v>837113.0</v>
      </c>
      <c r="B10120" s="8" t="s">
        <v>12153</v>
      </c>
    </row>
    <row r="10121">
      <c r="A10121" s="8">
        <v>909548.0</v>
      </c>
      <c r="B10121" s="8" t="s">
        <v>12154</v>
      </c>
    </row>
    <row r="10122">
      <c r="A10122" s="8">
        <v>987077.0</v>
      </c>
      <c r="B10122" s="8" t="s">
        <v>12155</v>
      </c>
    </row>
    <row r="10123">
      <c r="A10123" s="8">
        <v>6207162.0</v>
      </c>
      <c r="B10123" s="8" t="s">
        <v>12156</v>
      </c>
    </row>
    <row r="10124">
      <c r="A10124" s="8">
        <v>6328130.0</v>
      </c>
      <c r="B10124" s="8" t="s">
        <v>12157</v>
      </c>
    </row>
    <row r="10125">
      <c r="A10125" s="8">
        <v>1852728.0</v>
      </c>
      <c r="B10125" s="8" t="s">
        <v>12158</v>
      </c>
    </row>
    <row r="10126">
      <c r="A10126" s="8">
        <v>6390366.0</v>
      </c>
      <c r="B10126" s="8" t="s">
        <v>12159</v>
      </c>
    </row>
    <row r="10127">
      <c r="A10127" s="8">
        <v>6269125.0</v>
      </c>
      <c r="B10127" s="8" t="s">
        <v>12160</v>
      </c>
    </row>
    <row r="10128">
      <c r="A10128" s="8">
        <v>636339.0</v>
      </c>
      <c r="B10128" s="8" t="s">
        <v>12161</v>
      </c>
    </row>
    <row r="10129">
      <c r="A10129" s="8">
        <v>1729918.0</v>
      </c>
      <c r="B10129" s="8" t="s">
        <v>12162</v>
      </c>
    </row>
    <row r="10130">
      <c r="A10130" s="8">
        <v>6768377.0</v>
      </c>
      <c r="B10130" s="8" t="s">
        <v>12163</v>
      </c>
    </row>
    <row r="10131">
      <c r="A10131" s="8">
        <v>897515.0</v>
      </c>
      <c r="B10131" s="8" t="s">
        <v>12164</v>
      </c>
    </row>
    <row r="10132">
      <c r="A10132" s="8">
        <v>1339214.0</v>
      </c>
      <c r="B10132" s="8" t="s">
        <v>12165</v>
      </c>
    </row>
    <row r="10133">
      <c r="A10133" s="8">
        <v>6514332.0</v>
      </c>
      <c r="B10133" s="8" t="s">
        <v>12166</v>
      </c>
    </row>
    <row r="10134">
      <c r="A10134" s="8">
        <v>6279732.0</v>
      </c>
      <c r="B10134" s="8" t="s">
        <v>12167</v>
      </c>
    </row>
    <row r="10135">
      <c r="A10135" s="8">
        <v>860565.0</v>
      </c>
      <c r="B10135" s="8" t="s">
        <v>12168</v>
      </c>
    </row>
    <row r="10136">
      <c r="A10136" s="8">
        <v>935891.0</v>
      </c>
      <c r="B10136" s="8" t="s">
        <v>12169</v>
      </c>
    </row>
    <row r="10137">
      <c r="A10137" s="8">
        <v>917788.0</v>
      </c>
      <c r="B10137" s="8" t="s">
        <v>12170</v>
      </c>
    </row>
    <row r="10138">
      <c r="A10138" s="8">
        <v>1341243.0</v>
      </c>
      <c r="B10138" s="8" t="s">
        <v>12171</v>
      </c>
    </row>
    <row r="10139">
      <c r="A10139" s="8">
        <v>6160930.0</v>
      </c>
      <c r="B10139" s="8" t="s">
        <v>12172</v>
      </c>
    </row>
    <row r="10140">
      <c r="A10140" s="8">
        <v>6029558.0</v>
      </c>
      <c r="B10140" s="8" t="s">
        <v>12173</v>
      </c>
    </row>
    <row r="10141">
      <c r="A10141" s="8">
        <v>6157360.0</v>
      </c>
      <c r="B10141" s="8" t="s">
        <v>12174</v>
      </c>
    </row>
    <row r="10142">
      <c r="A10142" s="8">
        <v>840882.0</v>
      </c>
      <c r="B10142" s="8" t="s">
        <v>12175</v>
      </c>
    </row>
    <row r="10143">
      <c r="A10143" s="8">
        <v>6238351.0</v>
      </c>
      <c r="B10143" s="8" t="s">
        <v>12176</v>
      </c>
    </row>
    <row r="10144">
      <c r="A10144" s="8">
        <v>1726455.0</v>
      </c>
      <c r="B10144" s="8" t="s">
        <v>12177</v>
      </c>
    </row>
    <row r="10145">
      <c r="A10145" s="8">
        <v>855367.0</v>
      </c>
      <c r="B10145" s="8" t="s">
        <v>12178</v>
      </c>
    </row>
    <row r="10146">
      <c r="A10146" s="8">
        <v>1882571.0</v>
      </c>
      <c r="B10146" s="8" t="s">
        <v>12179</v>
      </c>
    </row>
    <row r="10147">
      <c r="A10147" s="8">
        <v>6251633.0</v>
      </c>
      <c r="B10147" s="8" t="s">
        <v>12180</v>
      </c>
    </row>
    <row r="10148">
      <c r="A10148" s="8">
        <v>6443401.0</v>
      </c>
      <c r="B10148" s="8" t="s">
        <v>12181</v>
      </c>
    </row>
    <row r="10149">
      <c r="A10149" s="8">
        <v>6666744.0</v>
      </c>
      <c r="B10149" s="8" t="s">
        <v>12182</v>
      </c>
    </row>
    <row r="10150">
      <c r="A10150" s="8">
        <v>6682880.0</v>
      </c>
      <c r="B10150" s="8" t="s">
        <v>12183</v>
      </c>
    </row>
    <row r="10151">
      <c r="A10151" s="8">
        <v>6390404.0</v>
      </c>
      <c r="B10151" s="8" t="s">
        <v>12184</v>
      </c>
    </row>
    <row r="10152">
      <c r="A10152" s="8">
        <v>6526641.0</v>
      </c>
      <c r="B10152" s="8" t="s">
        <v>12185</v>
      </c>
    </row>
    <row r="10153">
      <c r="A10153" s="8">
        <v>1439588.0</v>
      </c>
      <c r="B10153" s="8" t="s">
        <v>5891</v>
      </c>
    </row>
    <row r="10154">
      <c r="A10154" s="8">
        <v>6161219.0</v>
      </c>
      <c r="B10154" s="8" t="s">
        <v>12186</v>
      </c>
    </row>
    <row r="10155">
      <c r="A10155" s="8">
        <v>1304704.0</v>
      </c>
      <c r="B10155" s="8" t="s">
        <v>12187</v>
      </c>
    </row>
    <row r="10156">
      <c r="A10156" s="8">
        <v>6267149.0</v>
      </c>
      <c r="B10156" s="8" t="s">
        <v>12188</v>
      </c>
    </row>
    <row r="10157">
      <c r="A10157" s="8">
        <v>6398201.0</v>
      </c>
      <c r="B10157" s="8" t="s">
        <v>12189</v>
      </c>
    </row>
    <row r="10158">
      <c r="A10158" s="8">
        <v>957682.0</v>
      </c>
      <c r="B10158" s="8" t="s">
        <v>12190</v>
      </c>
    </row>
    <row r="10159">
      <c r="A10159" s="8">
        <v>777188.0</v>
      </c>
      <c r="B10159" s="8" t="s">
        <v>12191</v>
      </c>
    </row>
    <row r="10160">
      <c r="A10160" s="8">
        <v>632431.0</v>
      </c>
      <c r="B10160" s="8" t="s">
        <v>12192</v>
      </c>
    </row>
    <row r="10161">
      <c r="A10161" s="8">
        <v>6415806.0</v>
      </c>
      <c r="B10161" s="8" t="s">
        <v>12193</v>
      </c>
    </row>
    <row r="10162">
      <c r="A10162" s="8">
        <v>6248845.0</v>
      </c>
      <c r="B10162" s="8" t="s">
        <v>12194</v>
      </c>
    </row>
    <row r="10163">
      <c r="A10163" s="8">
        <v>816027.0</v>
      </c>
      <c r="B10163" s="8" t="s">
        <v>12195</v>
      </c>
    </row>
    <row r="10164">
      <c r="A10164" s="8">
        <v>6768369.0</v>
      </c>
      <c r="B10164" s="8" t="s">
        <v>12196</v>
      </c>
    </row>
    <row r="10165">
      <c r="A10165" s="8">
        <v>846325.0</v>
      </c>
      <c r="B10165" s="8" t="s">
        <v>12197</v>
      </c>
    </row>
    <row r="10166">
      <c r="A10166" s="8">
        <v>1297830.0</v>
      </c>
      <c r="B10166" s="8" t="s">
        <v>12198</v>
      </c>
    </row>
    <row r="10167">
      <c r="A10167" s="8">
        <v>6241727.0</v>
      </c>
      <c r="B10167" s="8" t="s">
        <v>12199</v>
      </c>
    </row>
    <row r="10168">
      <c r="A10168" s="8">
        <v>1432991.0</v>
      </c>
      <c r="B10168" s="8" t="s">
        <v>12200</v>
      </c>
    </row>
    <row r="10169">
      <c r="A10169" s="8">
        <v>839337.0</v>
      </c>
      <c r="B10169" s="8" t="s">
        <v>12201</v>
      </c>
    </row>
    <row r="10170">
      <c r="A10170" s="8">
        <v>6277446.0</v>
      </c>
      <c r="B10170" s="8" t="s">
        <v>12202</v>
      </c>
    </row>
    <row r="10171">
      <c r="A10171" s="8">
        <v>6175856.0</v>
      </c>
      <c r="B10171" s="8" t="s">
        <v>12203</v>
      </c>
    </row>
    <row r="10172">
      <c r="A10172" s="8">
        <v>9234632.0</v>
      </c>
      <c r="B10172" s="8" t="s">
        <v>12204</v>
      </c>
    </row>
    <row r="10173">
      <c r="A10173" s="8">
        <v>6126901.0</v>
      </c>
      <c r="B10173" s="8" t="s">
        <v>12205</v>
      </c>
    </row>
    <row r="10174">
      <c r="A10174" s="8">
        <v>6250599.0</v>
      </c>
      <c r="B10174" s="8" t="s">
        <v>12206</v>
      </c>
    </row>
    <row r="10175">
      <c r="A10175" s="8">
        <v>875317.0</v>
      </c>
      <c r="B10175" s="8" t="s">
        <v>12207</v>
      </c>
    </row>
    <row r="10176">
      <c r="A10176" s="8">
        <v>6226281.0</v>
      </c>
      <c r="B10176" s="8" t="s">
        <v>12208</v>
      </c>
    </row>
    <row r="10177">
      <c r="A10177" s="8">
        <v>6518656.0</v>
      </c>
      <c r="B10177" s="8" t="s">
        <v>12209</v>
      </c>
    </row>
    <row r="10178">
      <c r="A10178" s="8">
        <v>1343751.0</v>
      </c>
      <c r="B10178" s="8" t="s">
        <v>12210</v>
      </c>
    </row>
    <row r="10179">
      <c r="A10179" s="8">
        <v>1765868.0</v>
      </c>
      <c r="B10179" s="8" t="s">
        <v>12211</v>
      </c>
    </row>
    <row r="10180">
      <c r="A10180" s="8">
        <v>1856278.0</v>
      </c>
      <c r="B10180" s="8" t="s">
        <v>12211</v>
      </c>
    </row>
    <row r="10181">
      <c r="A10181" s="8">
        <v>6261108.0</v>
      </c>
      <c r="B10181" s="8" t="s">
        <v>12212</v>
      </c>
    </row>
    <row r="10182">
      <c r="A10182" s="8">
        <v>1790935.0</v>
      </c>
      <c r="B10182" s="8" t="s">
        <v>12213</v>
      </c>
    </row>
    <row r="10183">
      <c r="A10183" s="8">
        <v>713261.0</v>
      </c>
      <c r="B10183" s="8" t="s">
        <v>12214</v>
      </c>
    </row>
    <row r="10184">
      <c r="A10184" s="8">
        <v>897680.0</v>
      </c>
      <c r="B10184" s="8" t="s">
        <v>12215</v>
      </c>
    </row>
    <row r="10185">
      <c r="A10185" s="8">
        <v>1294431.0</v>
      </c>
      <c r="B10185" s="8" t="s">
        <v>12216</v>
      </c>
    </row>
    <row r="10186">
      <c r="A10186" s="8">
        <v>1889486.0</v>
      </c>
      <c r="B10186" s="8" t="s">
        <v>12217</v>
      </c>
    </row>
    <row r="10187">
      <c r="A10187" s="8">
        <v>926701.0</v>
      </c>
      <c r="B10187" s="8" t="s">
        <v>12218</v>
      </c>
    </row>
    <row r="10188">
      <c r="A10188" s="8">
        <v>6247407.0</v>
      </c>
      <c r="B10188" s="8" t="s">
        <v>12219</v>
      </c>
    </row>
    <row r="10189">
      <c r="A10189" s="8">
        <v>6250751.0</v>
      </c>
      <c r="B10189" s="8" t="s">
        <v>12220</v>
      </c>
    </row>
    <row r="10190">
      <c r="A10190" s="8">
        <v>1453823.0</v>
      </c>
      <c r="B10190" s="8" t="s">
        <v>12221</v>
      </c>
    </row>
    <row r="10191">
      <c r="A10191" s="8">
        <v>1447092.0</v>
      </c>
      <c r="B10191" s="8" t="s">
        <v>12222</v>
      </c>
    </row>
    <row r="10192">
      <c r="A10192" s="8">
        <v>1896733.0</v>
      </c>
      <c r="B10192" s="8" t="s">
        <v>12223</v>
      </c>
    </row>
    <row r="10193">
      <c r="A10193" s="8">
        <v>6209653.0</v>
      </c>
      <c r="B10193" s="8" t="s">
        <v>12224</v>
      </c>
    </row>
    <row r="10194">
      <c r="A10194" s="8">
        <v>9045406.0</v>
      </c>
      <c r="B10194" s="8" t="s">
        <v>12225</v>
      </c>
    </row>
    <row r="10195">
      <c r="A10195" s="8">
        <v>6204244.0</v>
      </c>
      <c r="B10195" s="8" t="s">
        <v>12226</v>
      </c>
    </row>
    <row r="10196">
      <c r="A10196" s="8">
        <v>1597086.0</v>
      </c>
      <c r="B10196" s="8" t="s">
        <v>12227</v>
      </c>
    </row>
    <row r="10197">
      <c r="A10197" s="8">
        <v>6071104.0</v>
      </c>
      <c r="B10197" s="8" t="s">
        <v>12228</v>
      </c>
    </row>
    <row r="10198">
      <c r="A10198" s="8">
        <v>1577751.0</v>
      </c>
      <c r="B10198" s="8" t="s">
        <v>12229</v>
      </c>
    </row>
    <row r="10199">
      <c r="A10199" s="8">
        <v>1729985.0</v>
      </c>
      <c r="B10199" s="8" t="s">
        <v>12230</v>
      </c>
    </row>
    <row r="10200">
      <c r="A10200" s="8">
        <v>1453921.0</v>
      </c>
      <c r="B10200" s="8" t="s">
        <v>12231</v>
      </c>
    </row>
    <row r="10201">
      <c r="A10201" s="8">
        <v>1295519.0</v>
      </c>
      <c r="B10201" s="8" t="s">
        <v>12232</v>
      </c>
    </row>
    <row r="10202">
      <c r="A10202" s="8">
        <v>6365141.0</v>
      </c>
      <c r="B10202" s="8" t="s">
        <v>12233</v>
      </c>
    </row>
    <row r="10203">
      <c r="A10203" s="8">
        <v>1295691.0</v>
      </c>
      <c r="B10203" s="8" t="s">
        <v>12234</v>
      </c>
    </row>
    <row r="10204">
      <c r="A10204" s="8">
        <v>735809.0</v>
      </c>
      <c r="B10204" s="8" t="s">
        <v>12235</v>
      </c>
    </row>
    <row r="10205">
      <c r="A10205" s="8">
        <v>6390374.0</v>
      </c>
      <c r="B10205" s="8" t="s">
        <v>12236</v>
      </c>
    </row>
    <row r="10206">
      <c r="A10206" s="8">
        <v>6458301.0</v>
      </c>
      <c r="B10206" s="8" t="s">
        <v>12237</v>
      </c>
    </row>
    <row r="10207">
      <c r="A10207" s="8">
        <v>6246826.0</v>
      </c>
      <c r="B10207" s="8" t="s">
        <v>12238</v>
      </c>
    </row>
    <row r="10208">
      <c r="A10208" s="8">
        <v>6178669.0</v>
      </c>
      <c r="B10208" s="8" t="s">
        <v>12239</v>
      </c>
    </row>
    <row r="10209">
      <c r="A10209" s="8">
        <v>1914430.0</v>
      </c>
      <c r="B10209" s="8" t="s">
        <v>12240</v>
      </c>
    </row>
    <row r="10210">
      <c r="A10210" s="8">
        <v>6189491.0</v>
      </c>
      <c r="B10210" s="8" t="s">
        <v>12241</v>
      </c>
    </row>
    <row r="10211">
      <c r="A10211" s="8">
        <v>6203426.0</v>
      </c>
      <c r="B10211" s="8" t="s">
        <v>12242</v>
      </c>
    </row>
    <row r="10212">
      <c r="A10212" s="8">
        <v>6683525.0</v>
      </c>
      <c r="B10212" s="8" t="s">
        <v>12243</v>
      </c>
    </row>
    <row r="10213">
      <c r="A10213" s="8">
        <v>1949811.0</v>
      </c>
      <c r="B10213" s="8" t="s">
        <v>12244</v>
      </c>
    </row>
    <row r="10214">
      <c r="A10214" s="8">
        <v>6068413.0</v>
      </c>
      <c r="B10214" s="8" t="s">
        <v>12245</v>
      </c>
    </row>
    <row r="10215">
      <c r="A10215" s="8">
        <v>6134475.0</v>
      </c>
      <c r="B10215" s="8" t="s">
        <v>12246</v>
      </c>
    </row>
    <row r="10216">
      <c r="A10216" s="8">
        <v>6388221.0</v>
      </c>
      <c r="B10216" s="8" t="s">
        <v>12247</v>
      </c>
    </row>
    <row r="10217">
      <c r="A10217" s="8">
        <v>6492576.0</v>
      </c>
      <c r="B10217" s="8" t="s">
        <v>12248</v>
      </c>
    </row>
    <row r="10218">
      <c r="A10218" s="8">
        <v>6532047.0</v>
      </c>
      <c r="B10218" s="8" t="s">
        <v>12249</v>
      </c>
    </row>
    <row r="10219">
      <c r="A10219" s="8">
        <v>1845373.0</v>
      </c>
      <c r="B10219" s="8" t="s">
        <v>12250</v>
      </c>
    </row>
    <row r="10220">
      <c r="A10220" s="8">
        <v>6170765.0</v>
      </c>
      <c r="B10220" s="8" t="s">
        <v>12251</v>
      </c>
    </row>
    <row r="10221">
      <c r="A10221" s="8">
        <v>1701649.0</v>
      </c>
      <c r="B10221" s="8" t="s">
        <v>12252</v>
      </c>
    </row>
    <row r="10222">
      <c r="A10222" s="8">
        <v>6194192.0</v>
      </c>
      <c r="B10222" s="8" t="s">
        <v>12253</v>
      </c>
    </row>
    <row r="10223">
      <c r="A10223" s="8">
        <v>1964950.0</v>
      </c>
      <c r="B10223" s="8" t="s">
        <v>12254</v>
      </c>
    </row>
    <row r="10224">
      <c r="A10224" s="8">
        <v>1421760.0</v>
      </c>
      <c r="B10224" s="8" t="s">
        <v>12255</v>
      </c>
    </row>
    <row r="10225">
      <c r="A10225" s="8">
        <v>6203710.0</v>
      </c>
      <c r="B10225" s="8" t="s">
        <v>12256</v>
      </c>
    </row>
    <row r="10226">
      <c r="A10226" s="8">
        <v>6445454.0</v>
      </c>
      <c r="B10226" s="8" t="s">
        <v>12257</v>
      </c>
    </row>
    <row r="10227">
      <c r="A10227" s="8">
        <v>1422090.0</v>
      </c>
      <c r="B10227" s="8" t="s">
        <v>12258</v>
      </c>
    </row>
    <row r="10228">
      <c r="A10228" s="8">
        <v>6208860.0</v>
      </c>
      <c r="B10228" s="8" t="s">
        <v>12259</v>
      </c>
    </row>
    <row r="10229">
      <c r="A10229" s="8">
        <v>1455648.0</v>
      </c>
      <c r="B10229" s="8" t="s">
        <v>12260</v>
      </c>
    </row>
    <row r="10230">
      <c r="A10230" s="8">
        <v>6761429.0</v>
      </c>
      <c r="B10230" s="8" t="s">
        <v>12261</v>
      </c>
    </row>
    <row r="10231">
      <c r="A10231" s="8">
        <v>6110100.0</v>
      </c>
      <c r="B10231" s="8" t="s">
        <v>12262</v>
      </c>
    </row>
    <row r="10232">
      <c r="A10232" s="8">
        <v>6267556.0</v>
      </c>
      <c r="B10232" s="8" t="s">
        <v>12263</v>
      </c>
    </row>
    <row r="10233">
      <c r="A10233" s="8">
        <v>6134645.0</v>
      </c>
      <c r="B10233" s="8" t="s">
        <v>12264</v>
      </c>
    </row>
    <row r="10234">
      <c r="A10234" s="8">
        <v>6204821.0</v>
      </c>
      <c r="B10234" s="8" t="s">
        <v>12265</v>
      </c>
    </row>
    <row r="10235">
      <c r="A10235" s="8">
        <v>6914721.0</v>
      </c>
      <c r="B10235" s="8" t="s">
        <v>12266</v>
      </c>
    </row>
    <row r="10236">
      <c r="A10236" s="8">
        <v>1421778.0</v>
      </c>
      <c r="B10236" s="8" t="s">
        <v>12267</v>
      </c>
    </row>
    <row r="10237">
      <c r="A10237" s="8">
        <v>1421816.0</v>
      </c>
      <c r="B10237" s="8" t="s">
        <v>12268</v>
      </c>
    </row>
    <row r="10238">
      <c r="A10238" s="8">
        <v>6073158.0</v>
      </c>
      <c r="B10238" s="8" t="s">
        <v>12269</v>
      </c>
    </row>
    <row r="10239">
      <c r="A10239" s="8">
        <v>878162.0</v>
      </c>
      <c r="B10239" s="8" t="s">
        <v>12270</v>
      </c>
    </row>
    <row r="10240">
      <c r="A10240" s="8">
        <v>1421786.0</v>
      </c>
      <c r="B10240" s="8" t="s">
        <v>12271</v>
      </c>
    </row>
    <row r="10241">
      <c r="A10241" s="8">
        <v>6207740.0</v>
      </c>
      <c r="B10241" s="8" t="s">
        <v>12272</v>
      </c>
    </row>
    <row r="10242">
      <c r="A10242" s="8">
        <v>6262279.0</v>
      </c>
      <c r="B10242" s="8" t="s">
        <v>12273</v>
      </c>
    </row>
    <row r="10243">
      <c r="A10243" s="8">
        <v>1793543.0</v>
      </c>
      <c r="B10243" s="8" t="s">
        <v>12274</v>
      </c>
    </row>
    <row r="10244">
      <c r="A10244" s="8">
        <v>1962272.0</v>
      </c>
      <c r="B10244" s="8" t="s">
        <v>12275</v>
      </c>
    </row>
    <row r="10245">
      <c r="A10245" s="8">
        <v>1574531.0</v>
      </c>
      <c r="B10245" s="8" t="s">
        <v>12276</v>
      </c>
    </row>
    <row r="10246">
      <c r="A10246" s="8">
        <v>6137041.0</v>
      </c>
      <c r="B10246" s="8" t="s">
        <v>12277</v>
      </c>
    </row>
    <row r="10247">
      <c r="A10247" s="8">
        <v>6151647.0</v>
      </c>
      <c r="B10247" s="8" t="s">
        <v>12278</v>
      </c>
    </row>
    <row r="10248">
      <c r="A10248" s="8">
        <v>6173632.0</v>
      </c>
      <c r="B10248" s="8" t="s">
        <v>12279</v>
      </c>
    </row>
    <row r="10249">
      <c r="A10249" s="8">
        <v>6134629.0</v>
      </c>
      <c r="B10249" s="8" t="s">
        <v>12280</v>
      </c>
    </row>
    <row r="10250">
      <c r="A10250" s="8">
        <v>6134637.0</v>
      </c>
      <c r="B10250" s="8" t="s">
        <v>12281</v>
      </c>
    </row>
    <row r="10251">
      <c r="A10251" s="8">
        <v>1940520.0</v>
      </c>
      <c r="B10251" s="8" t="s">
        <v>12282</v>
      </c>
    </row>
    <row r="10252">
      <c r="A10252" s="8">
        <v>1304127.0</v>
      </c>
      <c r="B10252" s="8" t="s">
        <v>12283</v>
      </c>
    </row>
    <row r="10253">
      <c r="A10253" s="8">
        <v>6270786.0</v>
      </c>
      <c r="B10253" s="8" t="s">
        <v>12284</v>
      </c>
    </row>
    <row r="10254">
      <c r="A10254" s="8">
        <v>1755358.0</v>
      </c>
      <c r="B10254" s="8" t="s">
        <v>12285</v>
      </c>
    </row>
    <row r="10255">
      <c r="A10255" s="8">
        <v>1813528.0</v>
      </c>
      <c r="B10255" s="8" t="s">
        <v>12286</v>
      </c>
    </row>
    <row r="10256">
      <c r="A10256" s="8">
        <v>6244092.0</v>
      </c>
      <c r="B10256" s="8" t="s">
        <v>12287</v>
      </c>
    </row>
    <row r="10257">
      <c r="A10257" s="8">
        <v>1960733.0</v>
      </c>
      <c r="B10257" s="8" t="s">
        <v>12288</v>
      </c>
    </row>
    <row r="10258">
      <c r="A10258" s="8">
        <v>6134653.0</v>
      </c>
      <c r="B10258" s="8" t="s">
        <v>12289</v>
      </c>
    </row>
    <row r="10259">
      <c r="A10259" s="8">
        <v>1912844.0</v>
      </c>
      <c r="B10259" s="8" t="s">
        <v>12290</v>
      </c>
    </row>
    <row r="10260">
      <c r="A10260" s="8">
        <v>1758730.0</v>
      </c>
      <c r="B10260" s="8" t="s">
        <v>12291</v>
      </c>
    </row>
    <row r="10261">
      <c r="A10261" s="8">
        <v>6046096.0</v>
      </c>
      <c r="B10261" s="8" t="s">
        <v>12292</v>
      </c>
    </row>
    <row r="10262">
      <c r="A10262" s="8">
        <v>6125891.0</v>
      </c>
      <c r="B10262" s="8" t="s">
        <v>12293</v>
      </c>
    </row>
    <row r="10263">
      <c r="A10263" s="8">
        <v>6207669.0</v>
      </c>
      <c r="B10263" s="8" t="s">
        <v>12294</v>
      </c>
    </row>
    <row r="10264">
      <c r="A10264" s="8">
        <v>6104541.0</v>
      </c>
      <c r="B10264" s="8" t="s">
        <v>12295</v>
      </c>
    </row>
    <row r="10265">
      <c r="A10265" s="8">
        <v>6958923.0</v>
      </c>
      <c r="B10265" s="8" t="s">
        <v>12296</v>
      </c>
    </row>
    <row r="10266">
      <c r="A10266" s="8">
        <v>1924869.0</v>
      </c>
      <c r="B10266" s="8" t="s">
        <v>12297</v>
      </c>
    </row>
    <row r="10267">
      <c r="A10267" s="8">
        <v>1455117.0</v>
      </c>
      <c r="B10267" s="8" t="s">
        <v>12298</v>
      </c>
    </row>
    <row r="10268">
      <c r="A10268" s="8">
        <v>1596497.0</v>
      </c>
      <c r="B10268" s="8" t="s">
        <v>12299</v>
      </c>
    </row>
    <row r="10269">
      <c r="A10269" s="8">
        <v>1961730.0</v>
      </c>
      <c r="B10269" s="8" t="s">
        <v>12300</v>
      </c>
    </row>
    <row r="10270">
      <c r="A10270" s="8">
        <v>6268366.0</v>
      </c>
      <c r="B10270" s="8" t="s">
        <v>12301</v>
      </c>
    </row>
    <row r="10271">
      <c r="A10271" s="8">
        <v>1725696.0</v>
      </c>
      <c r="B10271" s="8" t="s">
        <v>12302</v>
      </c>
    </row>
    <row r="10272">
      <c r="A10272" s="8">
        <v>6206425.0</v>
      </c>
      <c r="B10272" s="8" t="s">
        <v>12303</v>
      </c>
    </row>
    <row r="10273">
      <c r="A10273" s="8">
        <v>6885853.0</v>
      </c>
      <c r="B10273" s="8" t="s">
        <v>12304</v>
      </c>
    </row>
    <row r="10274">
      <c r="A10274" s="8">
        <v>6325891.0</v>
      </c>
      <c r="B10274" s="8" t="s">
        <v>12305</v>
      </c>
    </row>
    <row r="10275">
      <c r="A10275" s="8">
        <v>1881922.0</v>
      </c>
      <c r="B10275" s="8" t="s">
        <v>12306</v>
      </c>
    </row>
    <row r="10276">
      <c r="A10276" s="8">
        <v>847500.0</v>
      </c>
      <c r="B10276" s="8" t="s">
        <v>12307</v>
      </c>
    </row>
    <row r="10277">
      <c r="A10277" s="8">
        <v>1910167.0</v>
      </c>
      <c r="B10277" s="8" t="s">
        <v>12308</v>
      </c>
    </row>
    <row r="10278">
      <c r="A10278" s="8">
        <v>6197680.0</v>
      </c>
      <c r="B10278" s="8" t="s">
        <v>12309</v>
      </c>
    </row>
    <row r="10279">
      <c r="A10279" s="8">
        <v>1940562.0</v>
      </c>
      <c r="B10279" s="8" t="s">
        <v>12310</v>
      </c>
    </row>
    <row r="10280">
      <c r="A10280" s="8">
        <v>1725939.0</v>
      </c>
      <c r="B10280" s="8" t="s">
        <v>12311</v>
      </c>
    </row>
    <row r="10281">
      <c r="A10281" s="8">
        <v>6947115.0</v>
      </c>
      <c r="B10281" s="8" t="s">
        <v>12312</v>
      </c>
    </row>
    <row r="10282">
      <c r="A10282" s="8">
        <v>6119018.0</v>
      </c>
      <c r="B10282" s="8" t="s">
        <v>12313</v>
      </c>
    </row>
    <row r="10283">
      <c r="A10283" s="8">
        <v>1853261.0</v>
      </c>
      <c r="B10283" s="8" t="s">
        <v>12314</v>
      </c>
    </row>
    <row r="10284">
      <c r="A10284" s="8">
        <v>1657089.0</v>
      </c>
      <c r="B10284" s="8" t="s">
        <v>12315</v>
      </c>
    </row>
    <row r="10285">
      <c r="A10285" s="8">
        <v>1168941.0</v>
      </c>
      <c r="B10285" s="8" t="s">
        <v>12316</v>
      </c>
    </row>
    <row r="10286">
      <c r="A10286" s="8">
        <v>6925162.0</v>
      </c>
      <c r="B10286" s="8" t="s">
        <v>12317</v>
      </c>
    </row>
    <row r="10287">
      <c r="A10287" s="8">
        <v>1446029.0</v>
      </c>
      <c r="B10287" s="8" t="s">
        <v>12318</v>
      </c>
    </row>
    <row r="10288">
      <c r="A10288" s="8">
        <v>6528759.0</v>
      </c>
      <c r="B10288" s="8" t="s">
        <v>12319</v>
      </c>
    </row>
    <row r="10289">
      <c r="A10289" s="8">
        <v>1327623.0</v>
      </c>
      <c r="B10289" s="8" t="s">
        <v>12320</v>
      </c>
    </row>
    <row r="10290">
      <c r="A10290" s="8">
        <v>1421808.0</v>
      </c>
      <c r="B10290" s="8" t="s">
        <v>12321</v>
      </c>
    </row>
    <row r="10291">
      <c r="A10291" s="8">
        <v>6171427.0</v>
      </c>
      <c r="B10291" s="8" t="s">
        <v>12322</v>
      </c>
    </row>
    <row r="10292">
      <c r="A10292" s="8">
        <v>1899791.0</v>
      </c>
      <c r="B10292" s="8" t="s">
        <v>12323</v>
      </c>
    </row>
    <row r="10293">
      <c r="A10293" s="8">
        <v>1421654.0</v>
      </c>
      <c r="B10293" s="8" t="s">
        <v>12324</v>
      </c>
    </row>
    <row r="10294">
      <c r="A10294" s="8">
        <v>1890018.0</v>
      </c>
      <c r="B10294" s="8" t="s">
        <v>12325</v>
      </c>
    </row>
    <row r="10295">
      <c r="A10295" s="8">
        <v>6544631.0</v>
      </c>
      <c r="B10295" s="8" t="s">
        <v>12326</v>
      </c>
    </row>
    <row r="10296">
      <c r="A10296" s="8">
        <v>1446037.0</v>
      </c>
      <c r="B10296" s="8" t="s">
        <v>12327</v>
      </c>
    </row>
    <row r="10297">
      <c r="A10297" s="8">
        <v>1421573.0</v>
      </c>
      <c r="B10297" s="8" t="s">
        <v>12328</v>
      </c>
    </row>
    <row r="10298">
      <c r="A10298" s="8">
        <v>1959859.0</v>
      </c>
      <c r="B10298" s="8" t="s">
        <v>12329</v>
      </c>
    </row>
    <row r="10299">
      <c r="A10299" s="8">
        <v>6094597.0</v>
      </c>
      <c r="B10299" s="8" t="s">
        <v>12330</v>
      </c>
    </row>
    <row r="10300">
      <c r="A10300" s="8">
        <v>1901575.0</v>
      </c>
      <c r="B10300" s="8" t="s">
        <v>12331</v>
      </c>
    </row>
    <row r="10301">
      <c r="A10301" s="8">
        <v>6446469.0</v>
      </c>
      <c r="B10301" s="8" t="s">
        <v>12332</v>
      </c>
    </row>
    <row r="10302">
      <c r="A10302" s="8">
        <v>1168932.0</v>
      </c>
      <c r="B10302" s="8" t="s">
        <v>12333</v>
      </c>
    </row>
    <row r="10303">
      <c r="A10303" s="8">
        <v>6931243.0</v>
      </c>
      <c r="B10303" s="8" t="s">
        <v>12334</v>
      </c>
    </row>
    <row r="10304">
      <c r="A10304" s="8">
        <v>1421549.0</v>
      </c>
      <c r="B10304" s="8" t="s">
        <v>12335</v>
      </c>
    </row>
    <row r="10305">
      <c r="A10305" s="8">
        <v>6505830.0</v>
      </c>
      <c r="B10305" s="8" t="s">
        <v>12336</v>
      </c>
    </row>
    <row r="10306">
      <c r="A10306" s="8">
        <v>6148549.0</v>
      </c>
      <c r="B10306" s="8" t="s">
        <v>12337</v>
      </c>
    </row>
    <row r="10307">
      <c r="A10307" s="8">
        <v>6724230.0</v>
      </c>
      <c r="B10307" s="8" t="s">
        <v>12338</v>
      </c>
    </row>
    <row r="10308">
      <c r="A10308" s="8">
        <v>1947796.0</v>
      </c>
      <c r="B10308" s="8" t="s">
        <v>12339</v>
      </c>
    </row>
    <row r="10309">
      <c r="A10309" s="8">
        <v>1728741.0</v>
      </c>
      <c r="B10309" s="8" t="s">
        <v>12340</v>
      </c>
    </row>
    <row r="10310">
      <c r="A10310" s="8">
        <v>6947107.0</v>
      </c>
      <c r="B10310" s="8" t="s">
        <v>12341</v>
      </c>
    </row>
    <row r="10311">
      <c r="A10311" s="8">
        <v>1905694.0</v>
      </c>
      <c r="B10311" s="8" t="s">
        <v>12342</v>
      </c>
    </row>
    <row r="10312">
      <c r="A10312" s="8">
        <v>1975269.0</v>
      </c>
      <c r="B10312" s="8" t="s">
        <v>12343</v>
      </c>
    </row>
    <row r="10313">
      <c r="A10313" s="8">
        <v>6014968.0</v>
      </c>
      <c r="B10313" s="8" t="s">
        <v>12344</v>
      </c>
    </row>
    <row r="10314">
      <c r="A10314" s="8">
        <v>6594310.0</v>
      </c>
      <c r="B10314" s="8" t="s">
        <v>12345</v>
      </c>
    </row>
    <row r="10315">
      <c r="A10315" s="8">
        <v>1884433.0</v>
      </c>
      <c r="B10315" s="8" t="s">
        <v>12346</v>
      </c>
    </row>
    <row r="10316">
      <c r="A10316" s="8">
        <v>1948032.0</v>
      </c>
      <c r="B10316" s="8" t="s">
        <v>12347</v>
      </c>
    </row>
    <row r="10317">
      <c r="A10317" s="8">
        <v>6124101.0</v>
      </c>
      <c r="B10317" s="8" t="s">
        <v>12348</v>
      </c>
    </row>
    <row r="10318">
      <c r="A10318" s="8">
        <v>6847862.0</v>
      </c>
      <c r="B10318" s="8" t="s">
        <v>12349</v>
      </c>
    </row>
    <row r="10319">
      <c r="A10319" s="8">
        <v>1884646.0</v>
      </c>
      <c r="B10319" s="8" t="s">
        <v>12350</v>
      </c>
    </row>
    <row r="10320">
      <c r="A10320" s="8">
        <v>6242511.0</v>
      </c>
      <c r="B10320" s="8" t="s">
        <v>12351</v>
      </c>
    </row>
    <row r="10321">
      <c r="A10321" s="8">
        <v>1655809.0</v>
      </c>
      <c r="B10321" s="8" t="s">
        <v>12352</v>
      </c>
    </row>
    <row r="10322">
      <c r="A10322" s="8">
        <v>1960938.0</v>
      </c>
      <c r="B10322" s="8" t="s">
        <v>12353</v>
      </c>
    </row>
    <row r="10323">
      <c r="A10323" s="8">
        <v>1882449.0</v>
      </c>
      <c r="B10323" s="8" t="s">
        <v>12354</v>
      </c>
    </row>
    <row r="10324">
      <c r="A10324" s="8">
        <v>1856260.0</v>
      </c>
      <c r="B10324" s="8" t="s">
        <v>12355</v>
      </c>
    </row>
    <row r="10325">
      <c r="A10325" s="8">
        <v>1730843.0</v>
      </c>
      <c r="B10325" s="8" t="s">
        <v>12356</v>
      </c>
    </row>
    <row r="10326">
      <c r="A10326" s="8">
        <v>1792962.0</v>
      </c>
      <c r="B10326" s="8" t="s">
        <v>12356</v>
      </c>
    </row>
    <row r="10327">
      <c r="A10327" s="8">
        <v>1859625.0</v>
      </c>
      <c r="B10327" s="8" t="s">
        <v>12357</v>
      </c>
    </row>
    <row r="10328">
      <c r="A10328" s="8">
        <v>1895796.0</v>
      </c>
      <c r="B10328" s="8" t="s">
        <v>12358</v>
      </c>
    </row>
    <row r="10329">
      <c r="A10329" s="8">
        <v>6134742.0</v>
      </c>
      <c r="B10329" s="8" t="s">
        <v>12359</v>
      </c>
    </row>
    <row r="10330">
      <c r="A10330" s="8">
        <v>6399541.0</v>
      </c>
      <c r="B10330" s="8" t="s">
        <v>12360</v>
      </c>
    </row>
    <row r="10331">
      <c r="A10331" s="8">
        <v>6909965.0</v>
      </c>
      <c r="B10331" s="8" t="s">
        <v>12361</v>
      </c>
    </row>
    <row r="10332">
      <c r="A10332" s="8">
        <v>6270531.0</v>
      </c>
      <c r="B10332" s="8" t="s">
        <v>12362</v>
      </c>
    </row>
    <row r="10333">
      <c r="A10333" s="8">
        <v>1799592.0</v>
      </c>
      <c r="B10333" s="8" t="s">
        <v>12363</v>
      </c>
    </row>
    <row r="10334">
      <c r="A10334" s="8">
        <v>1853805.0</v>
      </c>
      <c r="B10334" s="8" t="s">
        <v>12363</v>
      </c>
    </row>
    <row r="10335">
      <c r="A10335" s="8">
        <v>6216846.0</v>
      </c>
      <c r="B10335" s="8" t="s">
        <v>12364</v>
      </c>
    </row>
    <row r="10336">
      <c r="A10336" s="8">
        <v>997978.0</v>
      </c>
      <c r="B10336" s="8" t="s">
        <v>12365</v>
      </c>
    </row>
    <row r="10337">
      <c r="A10337" s="8">
        <v>899127.0</v>
      </c>
      <c r="B10337" s="8" t="s">
        <v>12366</v>
      </c>
    </row>
    <row r="10338">
      <c r="A10338" s="8">
        <v>6134734.0</v>
      </c>
      <c r="B10338" s="8" t="s">
        <v>12367</v>
      </c>
    </row>
    <row r="10339">
      <c r="A10339" s="8">
        <v>6399606.0</v>
      </c>
      <c r="B10339" s="8" t="s">
        <v>12368</v>
      </c>
    </row>
    <row r="10340">
      <c r="A10340" s="8">
        <v>6033784.0</v>
      </c>
      <c r="B10340" s="8" t="s">
        <v>12369</v>
      </c>
    </row>
    <row r="10341">
      <c r="A10341" s="8">
        <v>1658166.0</v>
      </c>
      <c r="B10341" s="8" t="s">
        <v>12370</v>
      </c>
    </row>
    <row r="10342">
      <c r="A10342" s="8">
        <v>6230369.0</v>
      </c>
      <c r="B10342" s="8" t="s">
        <v>12371</v>
      </c>
    </row>
    <row r="10343">
      <c r="A10343" s="8">
        <v>1840975.0</v>
      </c>
      <c r="B10343" s="8" t="s">
        <v>12372</v>
      </c>
    </row>
    <row r="10344">
      <c r="A10344" s="8">
        <v>6159591.0</v>
      </c>
      <c r="B10344" s="8" t="s">
        <v>12373</v>
      </c>
    </row>
    <row r="10345">
      <c r="A10345" s="8">
        <v>1878913.0</v>
      </c>
      <c r="B10345" s="8" t="s">
        <v>12374</v>
      </c>
    </row>
    <row r="10346">
      <c r="A10346" s="8">
        <v>6766617.0</v>
      </c>
      <c r="B10346" s="8" t="s">
        <v>12375</v>
      </c>
    </row>
    <row r="10347">
      <c r="A10347" s="8">
        <v>1723626.0</v>
      </c>
      <c r="B10347" s="8" t="s">
        <v>12376</v>
      </c>
    </row>
    <row r="10348">
      <c r="A10348" s="8">
        <v>6109578.0</v>
      </c>
      <c r="B10348" s="8" t="s">
        <v>12377</v>
      </c>
    </row>
    <row r="10349">
      <c r="A10349" s="8">
        <v>6349641.0</v>
      </c>
      <c r="B10349" s="8" t="s">
        <v>12378</v>
      </c>
    </row>
    <row r="10350">
      <c r="A10350" s="8">
        <v>6274013.0</v>
      </c>
      <c r="B10350" s="8" t="s">
        <v>12379</v>
      </c>
    </row>
    <row r="10351">
      <c r="A10351" s="8">
        <v>6051707.0</v>
      </c>
      <c r="B10351" s="8" t="s">
        <v>12380</v>
      </c>
    </row>
    <row r="10352">
      <c r="A10352" s="8">
        <v>1464736.0</v>
      </c>
      <c r="B10352" s="8" t="s">
        <v>12381</v>
      </c>
    </row>
    <row r="10353">
      <c r="A10353" s="8">
        <v>1429086.0</v>
      </c>
      <c r="B10353" s="8" t="s">
        <v>12382</v>
      </c>
    </row>
    <row r="10354">
      <c r="A10354" s="8">
        <v>1855735.0</v>
      </c>
      <c r="B10354" s="8" t="s">
        <v>12383</v>
      </c>
    </row>
    <row r="10355">
      <c r="A10355" s="8">
        <v>1898451.0</v>
      </c>
      <c r="B10355" s="8" t="s">
        <v>12383</v>
      </c>
    </row>
    <row r="10356">
      <c r="A10356" s="8">
        <v>1789201.0</v>
      </c>
      <c r="B10356" s="8" t="s">
        <v>12384</v>
      </c>
    </row>
    <row r="10357">
      <c r="A10357" s="8">
        <v>1793071.0</v>
      </c>
      <c r="B10357" s="8" t="s">
        <v>12385</v>
      </c>
    </row>
    <row r="10358">
      <c r="A10358" s="8">
        <v>1725157.0</v>
      </c>
      <c r="B10358" s="8" t="s">
        <v>12355</v>
      </c>
    </row>
    <row r="10359">
      <c r="A10359" s="8">
        <v>1835696.0</v>
      </c>
      <c r="B10359" s="8" t="s">
        <v>12386</v>
      </c>
    </row>
    <row r="10360">
      <c r="A10360" s="8">
        <v>1850750.0</v>
      </c>
      <c r="B10360" s="8" t="s">
        <v>12387</v>
      </c>
    </row>
    <row r="10361">
      <c r="A10361" s="8">
        <v>1887602.0</v>
      </c>
      <c r="B10361" s="8" t="s">
        <v>12387</v>
      </c>
    </row>
    <row r="10362">
      <c r="A10362" s="8">
        <v>1644793.0</v>
      </c>
      <c r="B10362" s="8" t="s">
        <v>12388</v>
      </c>
    </row>
    <row r="10363">
      <c r="A10363" s="8">
        <v>6121403.0</v>
      </c>
      <c r="B10363" s="8" t="s">
        <v>12389</v>
      </c>
    </row>
    <row r="10364">
      <c r="A10364" s="8">
        <v>1895231.0</v>
      </c>
      <c r="B10364" s="8" t="s">
        <v>12390</v>
      </c>
    </row>
    <row r="10365">
      <c r="A10365" s="8">
        <v>6160395.0</v>
      </c>
      <c r="B10365" s="8" t="s">
        <v>12391</v>
      </c>
    </row>
    <row r="10366">
      <c r="A10366" s="8">
        <v>1637100.0</v>
      </c>
      <c r="B10366" s="8" t="s">
        <v>12392</v>
      </c>
    </row>
    <row r="10367">
      <c r="A10367" s="8">
        <v>1588320.0</v>
      </c>
      <c r="B10367" s="8" t="s">
        <v>12393</v>
      </c>
    </row>
    <row r="10368">
      <c r="A10368" s="8">
        <v>1774662.0</v>
      </c>
      <c r="B10368" s="8" t="s">
        <v>12394</v>
      </c>
    </row>
    <row r="10369">
      <c r="A10369" s="8">
        <v>1881884.0</v>
      </c>
      <c r="B10369" s="8" t="s">
        <v>12394</v>
      </c>
    </row>
    <row r="10370">
      <c r="A10370" s="8">
        <v>6918352.0</v>
      </c>
      <c r="B10370" s="8" t="s">
        <v>12395</v>
      </c>
    </row>
    <row r="10371">
      <c r="A10371" s="8">
        <v>1789228.0</v>
      </c>
      <c r="B10371" s="8" t="s">
        <v>12396</v>
      </c>
    </row>
    <row r="10372">
      <c r="A10372" s="8">
        <v>6235531.0</v>
      </c>
      <c r="B10372" s="8" t="s">
        <v>12397</v>
      </c>
    </row>
    <row r="10373">
      <c r="A10373" s="8">
        <v>1789597.0</v>
      </c>
      <c r="B10373" s="8" t="s">
        <v>12398</v>
      </c>
    </row>
    <row r="10374">
      <c r="A10374" s="8">
        <v>1807382.0</v>
      </c>
      <c r="B10374" s="8" t="s">
        <v>12399</v>
      </c>
    </row>
    <row r="10375">
      <c r="A10375" s="8">
        <v>1428071.0</v>
      </c>
      <c r="B10375" s="8" t="s">
        <v>12400</v>
      </c>
    </row>
    <row r="10376">
      <c r="A10376" s="8">
        <v>6875327.0</v>
      </c>
      <c r="B10376" s="8" t="s">
        <v>12401</v>
      </c>
    </row>
    <row r="10377">
      <c r="A10377" s="8">
        <v>6946151.0</v>
      </c>
      <c r="B10377" s="8" t="s">
        <v>12402</v>
      </c>
    </row>
    <row r="10378">
      <c r="A10378" s="8">
        <v>6097375.0</v>
      </c>
      <c r="B10378" s="8" t="s">
        <v>12403</v>
      </c>
    </row>
    <row r="10379">
      <c r="A10379" s="8">
        <v>1948571.0</v>
      </c>
      <c r="B10379" s="8" t="s">
        <v>12404</v>
      </c>
    </row>
    <row r="10380">
      <c r="A10380" s="8">
        <v>6104584.0</v>
      </c>
      <c r="B10380" s="8" t="s">
        <v>12405</v>
      </c>
    </row>
    <row r="10381">
      <c r="A10381" s="8">
        <v>6102841.0</v>
      </c>
      <c r="B10381" s="8" t="s">
        <v>12406</v>
      </c>
    </row>
    <row r="10382">
      <c r="A10382" s="8">
        <v>6409458.0</v>
      </c>
      <c r="B10382" s="8" t="s">
        <v>12407</v>
      </c>
    </row>
    <row r="10383">
      <c r="A10383" s="8">
        <v>1781154.0</v>
      </c>
      <c r="B10383" s="8" t="s">
        <v>12408</v>
      </c>
    </row>
    <row r="10384">
      <c r="A10384" s="8">
        <v>1940040.0</v>
      </c>
      <c r="B10384" s="8" t="s">
        <v>12409</v>
      </c>
    </row>
    <row r="10385">
      <c r="A10385" s="8">
        <v>1912551.0</v>
      </c>
      <c r="B10385" s="8" t="s">
        <v>12410</v>
      </c>
    </row>
    <row r="10386">
      <c r="A10386" s="8">
        <v>6206263.0</v>
      </c>
      <c r="B10386" s="8" t="s">
        <v>12411</v>
      </c>
    </row>
    <row r="10387">
      <c r="A10387" s="8">
        <v>6169384.0</v>
      </c>
      <c r="B10387" s="8" t="s">
        <v>12412</v>
      </c>
    </row>
    <row r="10388">
      <c r="A10388" s="8">
        <v>1337840.0</v>
      </c>
      <c r="B10388" s="8" t="s">
        <v>12413</v>
      </c>
    </row>
    <row r="10389">
      <c r="A10389" s="8">
        <v>1855441.0</v>
      </c>
      <c r="B10389" s="8" t="s">
        <v>12414</v>
      </c>
    </row>
    <row r="10390">
      <c r="A10390" s="8">
        <v>1961756.0</v>
      </c>
      <c r="B10390" s="8" t="s">
        <v>12415</v>
      </c>
    </row>
    <row r="10391">
      <c r="A10391" s="8">
        <v>1811304.0</v>
      </c>
      <c r="B10391" s="8" t="s">
        <v>12416</v>
      </c>
    </row>
    <row r="10392">
      <c r="A10392" s="8">
        <v>6078940.0</v>
      </c>
      <c r="B10392" s="8" t="s">
        <v>12417</v>
      </c>
    </row>
    <row r="10393">
      <c r="A10393" s="8">
        <v>6449387.0</v>
      </c>
      <c r="B10393" s="8" t="s">
        <v>12418</v>
      </c>
    </row>
    <row r="10394">
      <c r="A10394" s="8">
        <v>1799258.0</v>
      </c>
      <c r="B10394" s="8" t="s">
        <v>12419</v>
      </c>
    </row>
    <row r="10395">
      <c r="A10395" s="8">
        <v>1894331.0</v>
      </c>
      <c r="B10395" s="8" t="s">
        <v>12420</v>
      </c>
    </row>
    <row r="10396">
      <c r="A10396" s="8">
        <v>6084516.0</v>
      </c>
      <c r="B10396" s="8" t="s">
        <v>12421</v>
      </c>
    </row>
    <row r="10397">
      <c r="A10397" s="8">
        <v>1733371.0</v>
      </c>
      <c r="B10397" s="8" t="s">
        <v>12422</v>
      </c>
    </row>
    <row r="10398">
      <c r="A10398" s="8">
        <v>6131964.0</v>
      </c>
      <c r="B10398" s="8" t="s">
        <v>12423</v>
      </c>
    </row>
    <row r="10399">
      <c r="A10399" s="8">
        <v>1792270.0</v>
      </c>
      <c r="B10399" s="8" t="s">
        <v>12424</v>
      </c>
    </row>
    <row r="10400">
      <c r="A10400" s="8">
        <v>6570038.0</v>
      </c>
      <c r="B10400" s="8" t="s">
        <v>12425</v>
      </c>
    </row>
    <row r="10401">
      <c r="A10401" s="8">
        <v>1455419.0</v>
      </c>
      <c r="B10401" s="8" t="s">
        <v>12426</v>
      </c>
    </row>
    <row r="10402">
      <c r="A10402" s="8">
        <v>1729535.0</v>
      </c>
      <c r="B10402" s="8" t="s">
        <v>12427</v>
      </c>
    </row>
    <row r="10403">
      <c r="A10403" s="8">
        <v>1967321.0</v>
      </c>
      <c r="B10403" s="8" t="s">
        <v>12428</v>
      </c>
    </row>
    <row r="10404">
      <c r="A10404" s="8">
        <v>1856995.0</v>
      </c>
      <c r="B10404" s="8" t="s">
        <v>12429</v>
      </c>
    </row>
    <row r="10405">
      <c r="A10405" s="8">
        <v>1813293.0</v>
      </c>
      <c r="B10405" s="8" t="s">
        <v>12430</v>
      </c>
    </row>
    <row r="10406">
      <c r="A10406" s="8">
        <v>1862901.0</v>
      </c>
      <c r="B10406" s="8" t="s">
        <v>12431</v>
      </c>
    </row>
    <row r="10407">
      <c r="A10407" s="8">
        <v>1859587.0</v>
      </c>
      <c r="B10407" s="8" t="s">
        <v>12432</v>
      </c>
    </row>
    <row r="10408">
      <c r="A10408" s="8">
        <v>818437.0</v>
      </c>
      <c r="B10408" s="8" t="s">
        <v>12433</v>
      </c>
    </row>
    <row r="10409">
      <c r="A10409" s="8">
        <v>6079318.0</v>
      </c>
      <c r="B10409" s="8" t="s">
        <v>12434</v>
      </c>
    </row>
    <row r="10410">
      <c r="A10410" s="8">
        <v>1243420.0</v>
      </c>
      <c r="B10410" s="8" t="s">
        <v>12435</v>
      </c>
    </row>
    <row r="10411">
      <c r="A10411" s="8">
        <v>846091.0</v>
      </c>
      <c r="B10411" s="8" t="s">
        <v>12436</v>
      </c>
    </row>
    <row r="10412">
      <c r="A10412" s="8">
        <v>1788752.0</v>
      </c>
      <c r="B10412" s="8" t="s">
        <v>12437</v>
      </c>
    </row>
    <row r="10413">
      <c r="A10413" s="8">
        <v>1755251.0</v>
      </c>
      <c r="B10413" s="8" t="s">
        <v>12438</v>
      </c>
    </row>
    <row r="10414">
      <c r="A10414" s="8">
        <v>1781944.0</v>
      </c>
      <c r="B10414" s="8" t="s">
        <v>12439</v>
      </c>
    </row>
    <row r="10415">
      <c r="A10415" s="8">
        <v>969176.0</v>
      </c>
      <c r="B10415" s="8" t="s">
        <v>12440</v>
      </c>
    </row>
    <row r="10416">
      <c r="A10416" s="8">
        <v>1896776.0</v>
      </c>
      <c r="B10416" s="8" t="s">
        <v>12441</v>
      </c>
    </row>
    <row r="10417">
      <c r="A10417" s="8">
        <v>1858939.0</v>
      </c>
      <c r="B10417" s="8" t="s">
        <v>12442</v>
      </c>
    </row>
    <row r="10418">
      <c r="A10418" s="8">
        <v>1455842.0</v>
      </c>
      <c r="B10418" s="8" t="s">
        <v>12443</v>
      </c>
    </row>
    <row r="10419">
      <c r="A10419" s="8">
        <v>1841688.0</v>
      </c>
      <c r="B10419" s="8" t="s">
        <v>12444</v>
      </c>
    </row>
    <row r="10420">
      <c r="A10420" s="8">
        <v>1304691.0</v>
      </c>
      <c r="B10420" s="8" t="s">
        <v>12445</v>
      </c>
    </row>
    <row r="10421">
      <c r="A10421" s="8">
        <v>6079326.0</v>
      </c>
      <c r="B10421" s="8" t="s">
        <v>12446</v>
      </c>
    </row>
    <row r="10422">
      <c r="A10422" s="8">
        <v>1794825.0</v>
      </c>
      <c r="B10422" s="8" t="s">
        <v>12447</v>
      </c>
    </row>
    <row r="10423">
      <c r="A10423" s="8">
        <v>1789376.0</v>
      </c>
      <c r="B10423" s="8" t="s">
        <v>12422</v>
      </c>
    </row>
    <row r="10424">
      <c r="A10424" s="8">
        <v>1881990.0</v>
      </c>
      <c r="B10424" s="8" t="s">
        <v>12448</v>
      </c>
    </row>
    <row r="10425">
      <c r="A10425" s="8">
        <v>1798006.0</v>
      </c>
      <c r="B10425" s="8" t="s">
        <v>12449</v>
      </c>
    </row>
    <row r="10426">
      <c r="A10426" s="8">
        <v>1655973.0</v>
      </c>
      <c r="B10426" s="8" t="s">
        <v>12450</v>
      </c>
    </row>
    <row r="10427">
      <c r="A10427" s="8">
        <v>6380182.0</v>
      </c>
      <c r="B10427" s="8" t="s">
        <v>12451</v>
      </c>
    </row>
    <row r="10428">
      <c r="A10428" s="8">
        <v>1733923.0</v>
      </c>
      <c r="B10428" s="8" t="s">
        <v>12452</v>
      </c>
    </row>
    <row r="10429">
      <c r="A10429" s="8">
        <v>6267661.0</v>
      </c>
      <c r="B10429" s="8" t="s">
        <v>12453</v>
      </c>
    </row>
    <row r="10430">
      <c r="A10430" s="8">
        <v>1726901.0</v>
      </c>
      <c r="B10430" s="8" t="s">
        <v>12454</v>
      </c>
    </row>
    <row r="10431">
      <c r="A10431" s="8">
        <v>6248675.0</v>
      </c>
      <c r="B10431" s="8" t="s">
        <v>12455</v>
      </c>
    </row>
    <row r="10432">
      <c r="A10432" s="8">
        <v>6465986.0</v>
      </c>
      <c r="B10432" s="8" t="s">
        <v>12456</v>
      </c>
    </row>
    <row r="10433">
      <c r="A10433" s="8">
        <v>6091954.0</v>
      </c>
      <c r="B10433" s="8" t="s">
        <v>12457</v>
      </c>
    </row>
    <row r="10434">
      <c r="A10434" s="8">
        <v>1421484.0</v>
      </c>
      <c r="B10434" s="8" t="s">
        <v>12458</v>
      </c>
    </row>
    <row r="10435">
      <c r="A10435" s="8">
        <v>1313606.0</v>
      </c>
      <c r="B10435" s="8" t="s">
        <v>12459</v>
      </c>
    </row>
    <row r="10436">
      <c r="A10436" s="8">
        <v>1811100.0</v>
      </c>
      <c r="B10436" s="8" t="s">
        <v>12460</v>
      </c>
    </row>
    <row r="10437">
      <c r="A10437" s="8">
        <v>1421182.0</v>
      </c>
      <c r="B10437" s="8" t="s">
        <v>12461</v>
      </c>
    </row>
    <row r="10438">
      <c r="A10438" s="8">
        <v>1880179.0</v>
      </c>
      <c r="B10438" s="8" t="s">
        <v>12427</v>
      </c>
    </row>
    <row r="10439">
      <c r="A10439" s="8">
        <v>1421417.0</v>
      </c>
      <c r="B10439" s="8" t="s">
        <v>12462</v>
      </c>
    </row>
    <row r="10440">
      <c r="A10440" s="8">
        <v>6197922.0</v>
      </c>
      <c r="B10440" s="8" t="s">
        <v>12463</v>
      </c>
    </row>
    <row r="10441">
      <c r="A10441" s="8">
        <v>6616178.0</v>
      </c>
      <c r="B10441" s="8" t="s">
        <v>12464</v>
      </c>
    </row>
    <row r="10442">
      <c r="A10442" s="8">
        <v>6199887.0</v>
      </c>
      <c r="B10442" s="8" t="s">
        <v>12465</v>
      </c>
    </row>
    <row r="10443">
      <c r="A10443" s="8">
        <v>1792105.0</v>
      </c>
      <c r="B10443" s="8" t="s">
        <v>12466</v>
      </c>
    </row>
    <row r="10444">
      <c r="A10444" s="8">
        <v>1540343.0</v>
      </c>
      <c r="B10444" s="8" t="s">
        <v>12467</v>
      </c>
    </row>
    <row r="10445">
      <c r="A10445" s="8">
        <v>6197833.0</v>
      </c>
      <c r="B10445" s="8" t="s">
        <v>12468</v>
      </c>
    </row>
    <row r="10446">
      <c r="A10446" s="8">
        <v>1962850.0</v>
      </c>
      <c r="B10446" s="8" t="s">
        <v>12469</v>
      </c>
    </row>
    <row r="10447">
      <c r="A10447" s="8">
        <v>1966928.0</v>
      </c>
      <c r="B10447" s="8" t="s">
        <v>12470</v>
      </c>
    </row>
    <row r="10448">
      <c r="A10448" s="8">
        <v>1964372.0</v>
      </c>
      <c r="B10448" s="8" t="s">
        <v>12471</v>
      </c>
    </row>
    <row r="10449">
      <c r="A10449" s="8">
        <v>6991815.0</v>
      </c>
      <c r="B10449" s="8" t="s">
        <v>12472</v>
      </c>
    </row>
    <row r="10450">
      <c r="A10450" s="8">
        <v>1559079.0</v>
      </c>
      <c r="B10450" s="8" t="s">
        <v>12473</v>
      </c>
    </row>
    <row r="10451">
      <c r="A10451" s="8">
        <v>1966944.0</v>
      </c>
      <c r="B10451" s="8" t="s">
        <v>12474</v>
      </c>
    </row>
    <row r="10452">
      <c r="A10452" s="8">
        <v>1964364.0</v>
      </c>
      <c r="B10452" s="8" t="s">
        <v>12475</v>
      </c>
    </row>
    <row r="10453">
      <c r="A10453" s="8">
        <v>1570773.0</v>
      </c>
      <c r="B10453" s="8" t="s">
        <v>12476</v>
      </c>
    </row>
    <row r="10454">
      <c r="A10454" s="8">
        <v>1333381.0</v>
      </c>
      <c r="B10454" s="8" t="s">
        <v>12477</v>
      </c>
    </row>
    <row r="10455">
      <c r="A10455" s="8">
        <v>1730126.0</v>
      </c>
      <c r="B10455" s="8" t="s">
        <v>12478</v>
      </c>
    </row>
    <row r="10456">
      <c r="A10456" s="8">
        <v>1939947.0</v>
      </c>
      <c r="B10456" s="8" t="s">
        <v>12479</v>
      </c>
    </row>
    <row r="10457">
      <c r="A10457" s="8">
        <v>1451634.0</v>
      </c>
      <c r="B10457" s="8" t="s">
        <v>12480</v>
      </c>
    </row>
    <row r="10458">
      <c r="A10458" s="8">
        <v>6156118.0</v>
      </c>
      <c r="B10458" s="8" t="s">
        <v>12481</v>
      </c>
    </row>
    <row r="10459">
      <c r="A10459" s="8">
        <v>6366848.0</v>
      </c>
      <c r="B10459" s="8" t="s">
        <v>12482</v>
      </c>
    </row>
    <row r="10460">
      <c r="A10460" s="8">
        <v>6022154.0</v>
      </c>
      <c r="B10460" s="8" t="s">
        <v>12483</v>
      </c>
    </row>
    <row r="10461">
      <c r="A10461" s="8">
        <v>6170111.0</v>
      </c>
      <c r="B10461" s="8" t="s">
        <v>12484</v>
      </c>
    </row>
    <row r="10462">
      <c r="A10462" s="8">
        <v>6016979.0</v>
      </c>
      <c r="B10462" s="8" t="s">
        <v>12485</v>
      </c>
    </row>
    <row r="10463">
      <c r="A10463" s="8">
        <v>1779893.0</v>
      </c>
      <c r="B10463" s="8" t="s">
        <v>12486</v>
      </c>
    </row>
    <row r="10464">
      <c r="A10464" s="8">
        <v>1881281.0</v>
      </c>
      <c r="B10464" s="8" t="s">
        <v>12487</v>
      </c>
    </row>
    <row r="10465">
      <c r="A10465" s="8">
        <v>1852205.0</v>
      </c>
      <c r="B10465" s="8" t="s">
        <v>12488</v>
      </c>
    </row>
    <row r="10466">
      <c r="A10466" s="8">
        <v>1733753.0</v>
      </c>
      <c r="B10466" s="8" t="s">
        <v>12489</v>
      </c>
    </row>
    <row r="10467">
      <c r="A10467" s="8">
        <v>1780344.0</v>
      </c>
      <c r="B10467" s="8" t="s">
        <v>12490</v>
      </c>
    </row>
    <row r="10468">
      <c r="A10468" s="8">
        <v>6950779.0</v>
      </c>
      <c r="B10468" s="8" t="s">
        <v>12491</v>
      </c>
    </row>
    <row r="10469">
      <c r="A10469" s="8">
        <v>1780107.0</v>
      </c>
      <c r="B10469" s="8" t="s">
        <v>12492</v>
      </c>
    </row>
    <row r="10470">
      <c r="A10470" s="8">
        <v>1694928.0</v>
      </c>
      <c r="B10470" s="8" t="s">
        <v>12493</v>
      </c>
    </row>
    <row r="10471">
      <c r="A10471" s="8">
        <v>1736141.0</v>
      </c>
      <c r="B10471" s="8" t="s">
        <v>12494</v>
      </c>
    </row>
    <row r="10472">
      <c r="A10472" s="8">
        <v>1859331.0</v>
      </c>
      <c r="B10472" s="8" t="s">
        <v>12495</v>
      </c>
    </row>
    <row r="10473">
      <c r="A10473" s="8">
        <v>1787217.0</v>
      </c>
      <c r="B10473" s="8" t="s">
        <v>12496</v>
      </c>
    </row>
    <row r="10474">
      <c r="A10474" s="8">
        <v>6095461.0</v>
      </c>
      <c r="B10474" s="8" t="s">
        <v>12497</v>
      </c>
    </row>
    <row r="10475">
      <c r="A10475" s="8">
        <v>6819966.0</v>
      </c>
      <c r="B10475" s="8" t="s">
        <v>12498</v>
      </c>
    </row>
    <row r="10476">
      <c r="A10476" s="8">
        <v>1756346.0</v>
      </c>
      <c r="B10476" s="8" t="s">
        <v>12499</v>
      </c>
    </row>
    <row r="10477">
      <c r="A10477" s="8">
        <v>6940421.0</v>
      </c>
      <c r="B10477" s="8" t="s">
        <v>12500</v>
      </c>
    </row>
    <row r="10478">
      <c r="A10478" s="8">
        <v>6346600.0</v>
      </c>
      <c r="B10478" s="8" t="s">
        <v>12501</v>
      </c>
    </row>
    <row r="10479">
      <c r="A10479" s="8">
        <v>9059849.0</v>
      </c>
      <c r="B10479" s="8" t="s">
        <v>12502</v>
      </c>
    </row>
    <row r="10480">
      <c r="A10480" s="8">
        <v>6493173.0</v>
      </c>
      <c r="B10480" s="8" t="s">
        <v>12503</v>
      </c>
    </row>
    <row r="10481">
      <c r="A10481" s="8">
        <v>6524419.0</v>
      </c>
      <c r="B10481" s="8" t="s">
        <v>12504</v>
      </c>
    </row>
    <row r="10482">
      <c r="A10482" s="8">
        <v>6958389.0</v>
      </c>
      <c r="B10482" s="8" t="s">
        <v>12505</v>
      </c>
    </row>
    <row r="10483">
      <c r="A10483" s="8">
        <v>1952731.0</v>
      </c>
      <c r="B10483" s="8" t="s">
        <v>12506</v>
      </c>
    </row>
    <row r="10484">
      <c r="A10484" s="8">
        <v>6114199.0</v>
      </c>
      <c r="B10484" s="8" t="s">
        <v>12507</v>
      </c>
    </row>
    <row r="10485">
      <c r="A10485" s="8">
        <v>6978398.0</v>
      </c>
      <c r="B10485" s="8" t="s">
        <v>12508</v>
      </c>
    </row>
    <row r="10486">
      <c r="A10486" s="8">
        <v>1947516.0</v>
      </c>
      <c r="B10486" s="8" t="s">
        <v>12509</v>
      </c>
    </row>
    <row r="10487">
      <c r="A10487" s="8">
        <v>6270522.0</v>
      </c>
      <c r="B10487" s="8" t="s">
        <v>12510</v>
      </c>
    </row>
    <row r="10488">
      <c r="A10488" s="8">
        <v>1425749.0</v>
      </c>
      <c r="B10488" s="8" t="s">
        <v>12511</v>
      </c>
    </row>
    <row r="10489">
      <c r="A10489" s="8">
        <v>6357890.0</v>
      </c>
      <c r="B10489" s="8" t="s">
        <v>12512</v>
      </c>
    </row>
    <row r="10490">
      <c r="A10490" s="8">
        <v>6908501.0</v>
      </c>
      <c r="B10490" s="8" t="s">
        <v>12513</v>
      </c>
    </row>
    <row r="10491">
      <c r="A10491" s="8">
        <v>1425692.0</v>
      </c>
      <c r="B10491" s="8" t="s">
        <v>12514</v>
      </c>
    </row>
    <row r="10492">
      <c r="A10492" s="8">
        <v>6779425.0</v>
      </c>
      <c r="B10492" s="8" t="s">
        <v>12515</v>
      </c>
    </row>
    <row r="10493">
      <c r="A10493" s="8">
        <v>6045839.0</v>
      </c>
      <c r="B10493" s="8" t="s">
        <v>12516</v>
      </c>
    </row>
    <row r="10494">
      <c r="A10494" s="8">
        <v>1276603.0</v>
      </c>
      <c r="B10494" s="8" t="s">
        <v>12517</v>
      </c>
    </row>
    <row r="10495">
      <c r="A10495" s="8">
        <v>6250688.0</v>
      </c>
      <c r="B10495" s="8" t="s">
        <v>12518</v>
      </c>
    </row>
    <row r="10496">
      <c r="A10496" s="8">
        <v>1315226.0</v>
      </c>
      <c r="B10496" s="8" t="s">
        <v>12519</v>
      </c>
    </row>
    <row r="10497">
      <c r="A10497" s="8">
        <v>1888331.0</v>
      </c>
      <c r="B10497" s="8" t="s">
        <v>12520</v>
      </c>
    </row>
    <row r="10498">
      <c r="A10498" s="8">
        <v>6121136.0</v>
      </c>
      <c r="B10498" s="8" t="s">
        <v>12521</v>
      </c>
    </row>
    <row r="10499">
      <c r="A10499" s="8">
        <v>1637495.0</v>
      </c>
      <c r="B10499" s="8" t="s">
        <v>12522</v>
      </c>
    </row>
    <row r="10500">
      <c r="A10500" s="8">
        <v>1899171.0</v>
      </c>
      <c r="B10500" s="8" t="s">
        <v>12523</v>
      </c>
    </row>
    <row r="10501">
      <c r="A10501" s="8">
        <v>836508.0</v>
      </c>
      <c r="B10501" s="8" t="s">
        <v>12524</v>
      </c>
    </row>
    <row r="10502">
      <c r="A10502" s="8">
        <v>1694804.0</v>
      </c>
      <c r="B10502" s="8" t="s">
        <v>12525</v>
      </c>
    </row>
    <row r="10503">
      <c r="A10503" s="8">
        <v>6114202.0</v>
      </c>
      <c r="B10503" s="8" t="s">
        <v>12526</v>
      </c>
    </row>
    <row r="10504">
      <c r="A10504" s="8">
        <v>6826059.0</v>
      </c>
      <c r="B10504" s="8" t="s">
        <v>12527</v>
      </c>
    </row>
    <row r="10505">
      <c r="A10505" s="8">
        <v>1587382.0</v>
      </c>
      <c r="B10505" s="8" t="s">
        <v>12528</v>
      </c>
    </row>
    <row r="10506">
      <c r="A10506" s="8">
        <v>1947397.0</v>
      </c>
      <c r="B10506" s="8" t="s">
        <v>12529</v>
      </c>
    </row>
    <row r="10507">
      <c r="A10507" s="8">
        <v>1775430.0</v>
      </c>
      <c r="B10507" s="8" t="s">
        <v>12530</v>
      </c>
    </row>
    <row r="10508">
      <c r="A10508" s="8">
        <v>6389431.0</v>
      </c>
      <c r="B10508" s="8" t="s">
        <v>12531</v>
      </c>
    </row>
    <row r="10509">
      <c r="A10509" s="8">
        <v>1895559.0</v>
      </c>
      <c r="B10509" s="8" t="s">
        <v>12532</v>
      </c>
    </row>
    <row r="10510">
      <c r="A10510" s="8">
        <v>6076343.0</v>
      </c>
      <c r="B10510" s="8" t="s">
        <v>12533</v>
      </c>
    </row>
    <row r="10511">
      <c r="A10511" s="8">
        <v>6403654.0</v>
      </c>
      <c r="B10511" s="8" t="s">
        <v>12534</v>
      </c>
    </row>
    <row r="10512">
      <c r="A10512" s="8">
        <v>6270263.0</v>
      </c>
      <c r="B10512" s="8" t="s">
        <v>12535</v>
      </c>
    </row>
    <row r="10513">
      <c r="A10513" s="8">
        <v>1781642.0</v>
      </c>
      <c r="B10513" s="8" t="s">
        <v>3070</v>
      </c>
    </row>
    <row r="10514">
      <c r="A10514" s="8">
        <v>1781456.0</v>
      </c>
      <c r="B10514" s="8" t="s">
        <v>12536</v>
      </c>
    </row>
    <row r="10515">
      <c r="A10515" s="8">
        <v>857114.0</v>
      </c>
      <c r="B10515" s="8" t="s">
        <v>12537</v>
      </c>
    </row>
    <row r="10516">
      <c r="A10516" s="8">
        <v>1949381.0</v>
      </c>
      <c r="B10516" s="8" t="s">
        <v>12538</v>
      </c>
    </row>
    <row r="10517">
      <c r="A10517" s="8">
        <v>1333372.0</v>
      </c>
      <c r="B10517" s="8" t="s">
        <v>12539</v>
      </c>
    </row>
    <row r="10518">
      <c r="A10518" s="8">
        <v>6896588.0</v>
      </c>
      <c r="B10518" s="8" t="s">
        <v>12540</v>
      </c>
    </row>
    <row r="10519">
      <c r="A10519" s="8">
        <v>6156096.0</v>
      </c>
      <c r="B10519" s="8" t="s">
        <v>12541</v>
      </c>
    </row>
    <row r="10520">
      <c r="A10520" s="8">
        <v>1799339.0</v>
      </c>
      <c r="B10520" s="8" t="s">
        <v>12542</v>
      </c>
    </row>
    <row r="10521">
      <c r="A10521" s="8">
        <v>1725921.0</v>
      </c>
      <c r="B10521" s="8" t="s">
        <v>12476</v>
      </c>
    </row>
    <row r="10522">
      <c r="A10522" s="8">
        <v>1881523.0</v>
      </c>
      <c r="B10522" s="8" t="s">
        <v>12543</v>
      </c>
    </row>
    <row r="10523">
      <c r="A10523" s="8">
        <v>1862707.0</v>
      </c>
      <c r="B10523" s="8" t="s">
        <v>12544</v>
      </c>
    </row>
    <row r="10524">
      <c r="A10524" s="8">
        <v>1897586.0</v>
      </c>
      <c r="B10524" s="8" t="s">
        <v>12544</v>
      </c>
    </row>
    <row r="10525">
      <c r="A10525" s="8">
        <v>1780531.0</v>
      </c>
      <c r="B10525" s="8" t="s">
        <v>12522</v>
      </c>
    </row>
    <row r="10526">
      <c r="A10526" s="8">
        <v>1756796.0</v>
      </c>
      <c r="B10526" s="8" t="s">
        <v>12545</v>
      </c>
    </row>
    <row r="10527">
      <c r="A10527" s="8">
        <v>1850784.0</v>
      </c>
      <c r="B10527" s="8" t="s">
        <v>12546</v>
      </c>
    </row>
    <row r="10528">
      <c r="A10528" s="8">
        <v>6227384.0</v>
      </c>
      <c r="B10528" s="8" t="s">
        <v>12547</v>
      </c>
    </row>
    <row r="10529">
      <c r="A10529" s="8">
        <v>6832709.0</v>
      </c>
      <c r="B10529" s="8" t="s">
        <v>12548</v>
      </c>
    </row>
    <row r="10530">
      <c r="A10530" s="8">
        <v>1789252.0</v>
      </c>
      <c r="B10530" s="8" t="s">
        <v>12549</v>
      </c>
    </row>
    <row r="10531">
      <c r="A10531" s="8">
        <v>1724266.0</v>
      </c>
      <c r="B10531" s="8" t="s">
        <v>12550</v>
      </c>
    </row>
    <row r="10532">
      <c r="A10532" s="8">
        <v>1794809.0</v>
      </c>
      <c r="B10532" s="8" t="s">
        <v>12551</v>
      </c>
    </row>
    <row r="10533">
      <c r="A10533" s="8">
        <v>1726935.0</v>
      </c>
      <c r="B10533" s="8" t="s">
        <v>12552</v>
      </c>
    </row>
    <row r="10534">
      <c r="A10534" s="8">
        <v>6170382.0</v>
      </c>
      <c r="B10534" s="8" t="s">
        <v>12553</v>
      </c>
    </row>
    <row r="10535">
      <c r="A10535" s="8">
        <v>6115632.0</v>
      </c>
      <c r="B10535" s="8" t="s">
        <v>12554</v>
      </c>
    </row>
    <row r="10536">
      <c r="A10536" s="8">
        <v>1765892.0</v>
      </c>
      <c r="B10536" s="8" t="s">
        <v>12555</v>
      </c>
    </row>
    <row r="10537">
      <c r="A10537" s="8">
        <v>1315617.0</v>
      </c>
      <c r="B10537" s="8" t="s">
        <v>12556</v>
      </c>
    </row>
    <row r="10538">
      <c r="A10538" s="8">
        <v>6158315.0</v>
      </c>
      <c r="B10538" s="8" t="s">
        <v>12557</v>
      </c>
    </row>
    <row r="10539">
      <c r="A10539" s="8">
        <v>1787730.0</v>
      </c>
      <c r="B10539" s="8" t="s">
        <v>12558</v>
      </c>
    </row>
    <row r="10540">
      <c r="A10540" s="8">
        <v>6284248.0</v>
      </c>
      <c r="B10540" s="8" t="s">
        <v>12559</v>
      </c>
    </row>
    <row r="10541">
      <c r="A10541" s="8">
        <v>6819796.0</v>
      </c>
      <c r="B10541" s="8" t="s">
        <v>12560</v>
      </c>
    </row>
    <row r="10542">
      <c r="A10542" s="8">
        <v>1947419.0</v>
      </c>
      <c r="B10542" s="8" t="s">
        <v>12561</v>
      </c>
    </row>
    <row r="10543">
      <c r="A10543" s="8">
        <v>1559061.0</v>
      </c>
      <c r="B10543" s="8" t="s">
        <v>12562</v>
      </c>
    </row>
    <row r="10544">
      <c r="A10544" s="8">
        <v>1910591.0</v>
      </c>
      <c r="B10544" s="8" t="s">
        <v>12563</v>
      </c>
    </row>
    <row r="10545">
      <c r="A10545" s="8">
        <v>6262210.0</v>
      </c>
      <c r="B10545" s="8" t="s">
        <v>12564</v>
      </c>
    </row>
    <row r="10546">
      <c r="A10546" s="8">
        <v>1886991.0</v>
      </c>
      <c r="B10546" s="8" t="s">
        <v>12565</v>
      </c>
    </row>
    <row r="10547">
      <c r="A10547" s="8">
        <v>6129552.0</v>
      </c>
      <c r="B10547" s="8" t="s">
        <v>12566</v>
      </c>
    </row>
    <row r="10548">
      <c r="A10548" s="8">
        <v>1452720.0</v>
      </c>
      <c r="B10548" s="8" t="s">
        <v>12567</v>
      </c>
    </row>
    <row r="10549">
      <c r="A10549" s="8">
        <v>847682.0</v>
      </c>
      <c r="B10549" s="8" t="s">
        <v>12568</v>
      </c>
    </row>
    <row r="10550">
      <c r="A10550" s="8">
        <v>6966373.0</v>
      </c>
      <c r="B10550" s="8" t="s">
        <v>12569</v>
      </c>
    </row>
    <row r="10551">
      <c r="A10551" s="8">
        <v>1740270.0</v>
      </c>
      <c r="B10551" s="8" t="s">
        <v>12570</v>
      </c>
    </row>
    <row r="10552">
      <c r="A10552" s="8">
        <v>1850466.0</v>
      </c>
      <c r="B10552" s="8" t="s">
        <v>12571</v>
      </c>
    </row>
    <row r="10553">
      <c r="A10553" s="8">
        <v>1890549.0</v>
      </c>
      <c r="B10553" s="8" t="s">
        <v>12571</v>
      </c>
    </row>
    <row r="10554">
      <c r="A10554" s="8">
        <v>1783530.0</v>
      </c>
      <c r="B10554" s="8" t="s">
        <v>12572</v>
      </c>
    </row>
    <row r="10555">
      <c r="A10555" s="8">
        <v>6262228.0</v>
      </c>
      <c r="B10555" s="8" t="s">
        <v>10037</v>
      </c>
    </row>
    <row r="10556">
      <c r="A10556" s="8">
        <v>1899091.0</v>
      </c>
      <c r="B10556" s="8" t="s">
        <v>3070</v>
      </c>
    </row>
    <row r="10557">
      <c r="A10557" s="8">
        <v>1885421.0</v>
      </c>
      <c r="B10557" s="8" t="s">
        <v>12488</v>
      </c>
    </row>
    <row r="10558">
      <c r="A10558" s="8">
        <v>1898353.0</v>
      </c>
      <c r="B10558" s="8" t="s">
        <v>12573</v>
      </c>
    </row>
    <row r="10559">
      <c r="A10559" s="8">
        <v>1727338.0</v>
      </c>
      <c r="B10559" s="8" t="s">
        <v>12574</v>
      </c>
    </row>
    <row r="10560">
      <c r="A10560" s="8">
        <v>6882293.0</v>
      </c>
      <c r="B10560" s="8" t="s">
        <v>12575</v>
      </c>
    </row>
    <row r="10561">
      <c r="A10561" s="8">
        <v>1657429.0</v>
      </c>
      <c r="B10561" s="8" t="s">
        <v>6787</v>
      </c>
    </row>
    <row r="10562">
      <c r="A10562" s="8">
        <v>1887475.0</v>
      </c>
      <c r="B10562" s="8" t="s">
        <v>12576</v>
      </c>
    </row>
    <row r="10563">
      <c r="A10563" s="8">
        <v>6819788.0</v>
      </c>
      <c r="B10563" s="8" t="s">
        <v>12577</v>
      </c>
    </row>
    <row r="10564">
      <c r="A10564" s="8">
        <v>1949161.0</v>
      </c>
      <c r="B10564" s="8" t="s">
        <v>12578</v>
      </c>
    </row>
    <row r="10565">
      <c r="A10565" s="8">
        <v>1898787.0</v>
      </c>
      <c r="B10565" s="8" t="s">
        <v>12579</v>
      </c>
    </row>
    <row r="10566">
      <c r="A10566" s="8">
        <v>1583808.0</v>
      </c>
      <c r="B10566" s="8" t="s">
        <v>12580</v>
      </c>
    </row>
    <row r="10567">
      <c r="A10567" s="8">
        <v>1571028.0</v>
      </c>
      <c r="B10567" s="8" t="s">
        <v>12581</v>
      </c>
    </row>
    <row r="10568">
      <c r="A10568" s="8">
        <v>1726561.0</v>
      </c>
      <c r="B10568" s="8" t="s">
        <v>12581</v>
      </c>
    </row>
    <row r="10569">
      <c r="A10569" s="8">
        <v>1851314.0</v>
      </c>
      <c r="B10569" s="8" t="s">
        <v>12582</v>
      </c>
    </row>
    <row r="10570">
      <c r="A10570" s="8">
        <v>1578031.0</v>
      </c>
      <c r="B10570" s="8" t="s">
        <v>12583</v>
      </c>
    </row>
    <row r="10571">
      <c r="A10571" s="8">
        <v>6594204.0</v>
      </c>
      <c r="B10571" s="8" t="s">
        <v>12584</v>
      </c>
    </row>
    <row r="10572">
      <c r="A10572" s="8">
        <v>1637461.0</v>
      </c>
      <c r="B10572" s="8" t="s">
        <v>12585</v>
      </c>
    </row>
    <row r="10573">
      <c r="A10573" s="8">
        <v>1929801.0</v>
      </c>
      <c r="B10573" s="8" t="s">
        <v>12586</v>
      </c>
    </row>
    <row r="10574">
      <c r="A10574" s="8">
        <v>1455583.0</v>
      </c>
      <c r="B10574" s="8" t="s">
        <v>12587</v>
      </c>
    </row>
    <row r="10575">
      <c r="A10575" s="8">
        <v>1962540.0</v>
      </c>
      <c r="B10575" s="8" t="s">
        <v>12588</v>
      </c>
    </row>
    <row r="10576">
      <c r="A10576" s="8">
        <v>1590774.0</v>
      </c>
      <c r="B10576" s="8" t="s">
        <v>12589</v>
      </c>
    </row>
    <row r="10577">
      <c r="A10577" s="8">
        <v>1966413.0</v>
      </c>
      <c r="B10577" s="8" t="s">
        <v>12590</v>
      </c>
    </row>
    <row r="10578">
      <c r="A10578" s="8">
        <v>1859099.0</v>
      </c>
      <c r="B10578" s="8" t="s">
        <v>12591</v>
      </c>
    </row>
    <row r="10579">
      <c r="A10579" s="8">
        <v>1455745.0</v>
      </c>
      <c r="B10579" s="8" t="s">
        <v>12592</v>
      </c>
    </row>
    <row r="10580">
      <c r="A10580" s="8">
        <v>1302671.0</v>
      </c>
      <c r="B10580" s="8" t="s">
        <v>12593</v>
      </c>
    </row>
    <row r="10581">
      <c r="A10581" s="8">
        <v>6138543.0</v>
      </c>
      <c r="B10581" s="8" t="s">
        <v>12594</v>
      </c>
    </row>
    <row r="10582">
      <c r="A10582" s="8">
        <v>1888862.0</v>
      </c>
      <c r="B10582" s="8" t="s">
        <v>12595</v>
      </c>
    </row>
    <row r="10583">
      <c r="A10583" s="8">
        <v>6355200.0</v>
      </c>
      <c r="B10583" s="8" t="s">
        <v>12596</v>
      </c>
    </row>
    <row r="10584">
      <c r="A10584" s="8">
        <v>1838903.0</v>
      </c>
      <c r="B10584" s="8" t="s">
        <v>12597</v>
      </c>
    </row>
    <row r="10585">
      <c r="A10585" s="8">
        <v>6513671.0</v>
      </c>
      <c r="B10585" s="8" t="s">
        <v>12598</v>
      </c>
    </row>
    <row r="10586">
      <c r="A10586" s="8">
        <v>1851799.0</v>
      </c>
      <c r="B10586" s="8" t="s">
        <v>12599</v>
      </c>
    </row>
    <row r="10587">
      <c r="A10587" s="8">
        <v>1464426.0</v>
      </c>
      <c r="B10587" s="8" t="s">
        <v>12600</v>
      </c>
    </row>
    <row r="10588">
      <c r="A10588" s="8">
        <v>6713700.0</v>
      </c>
      <c r="B10588" s="8" t="s">
        <v>12601</v>
      </c>
    </row>
    <row r="10589">
      <c r="A10589" s="8">
        <v>6874665.0</v>
      </c>
      <c r="B10589" s="8" t="s">
        <v>12602</v>
      </c>
    </row>
    <row r="10590">
      <c r="A10590" s="8">
        <v>863556.0</v>
      </c>
      <c r="B10590" s="8" t="s">
        <v>12603</v>
      </c>
    </row>
    <row r="10591">
      <c r="A10591" s="8">
        <v>1964232.0</v>
      </c>
      <c r="B10591" s="8" t="s">
        <v>12604</v>
      </c>
    </row>
    <row r="10592">
      <c r="A10592" s="8">
        <v>1767755.0</v>
      </c>
      <c r="B10592" s="8" t="s">
        <v>12605</v>
      </c>
    </row>
    <row r="10593">
      <c r="A10593" s="8">
        <v>6148778.0</v>
      </c>
      <c r="B10593" s="8" t="s">
        <v>12606</v>
      </c>
    </row>
    <row r="10594">
      <c r="A10594" s="8">
        <v>1960628.0</v>
      </c>
      <c r="B10594" s="8" t="s">
        <v>12607</v>
      </c>
    </row>
    <row r="10595">
      <c r="A10595" s="8">
        <v>6248608.0</v>
      </c>
      <c r="B10595" s="8" t="s">
        <v>12608</v>
      </c>
    </row>
    <row r="10596">
      <c r="A10596" s="8">
        <v>6951589.0</v>
      </c>
      <c r="B10596" s="8" t="s">
        <v>12609</v>
      </c>
    </row>
    <row r="10597">
      <c r="A10597" s="8">
        <v>662275.0</v>
      </c>
      <c r="B10597" s="8" t="s">
        <v>12610</v>
      </c>
    </row>
    <row r="10598">
      <c r="A10598" s="8">
        <v>6874843.0</v>
      </c>
      <c r="B10598" s="8" t="s">
        <v>12611</v>
      </c>
    </row>
    <row r="10599">
      <c r="A10599" s="8">
        <v>1787659.0</v>
      </c>
      <c r="B10599" s="8" t="s">
        <v>12612</v>
      </c>
    </row>
    <row r="10600">
      <c r="A10600" s="8">
        <v>1792296.0</v>
      </c>
      <c r="B10600" s="8" t="s">
        <v>12613</v>
      </c>
    </row>
    <row r="10601">
      <c r="A10601" s="8">
        <v>1729861.0</v>
      </c>
      <c r="B10601" s="8" t="s">
        <v>12614</v>
      </c>
    </row>
    <row r="10602">
      <c r="A10602" s="8">
        <v>1779567.0</v>
      </c>
      <c r="B10602" s="8" t="s">
        <v>12614</v>
      </c>
    </row>
    <row r="10603">
      <c r="A10603" s="8">
        <v>840416.0</v>
      </c>
      <c r="B10603" s="8" t="s">
        <v>12615</v>
      </c>
    </row>
    <row r="10604">
      <c r="A10604" s="8">
        <v>6919006.0</v>
      </c>
      <c r="B10604" s="8" t="s">
        <v>12616</v>
      </c>
    </row>
    <row r="10605">
      <c r="A10605" s="8">
        <v>6928641.0</v>
      </c>
      <c r="B10605" s="8" t="s">
        <v>12617</v>
      </c>
    </row>
    <row r="10606">
      <c r="A10606" s="8">
        <v>6999131.0</v>
      </c>
      <c r="B10606" s="8" t="s">
        <v>12618</v>
      </c>
    </row>
    <row r="10607">
      <c r="A10607" s="8">
        <v>1886380.0</v>
      </c>
      <c r="B10607" s="8" t="s">
        <v>4294</v>
      </c>
    </row>
    <row r="10608">
      <c r="A10608" s="8">
        <v>6249141.0</v>
      </c>
      <c r="B10608" s="8" t="s">
        <v>12619</v>
      </c>
    </row>
    <row r="10609">
      <c r="A10609" s="8">
        <v>1796992.0</v>
      </c>
      <c r="B10609" s="8" t="s">
        <v>12620</v>
      </c>
    </row>
    <row r="10610">
      <c r="A10610" s="8">
        <v>1597248.0</v>
      </c>
      <c r="B10610" s="8" t="s">
        <v>12621</v>
      </c>
    </row>
    <row r="10611">
      <c r="A10611" s="8">
        <v>6221858.0</v>
      </c>
      <c r="B10611" s="8" t="s">
        <v>12622</v>
      </c>
    </row>
    <row r="10612">
      <c r="A10612" s="8">
        <v>6874738.0</v>
      </c>
      <c r="B10612" s="8" t="s">
        <v>12623</v>
      </c>
    </row>
    <row r="10613">
      <c r="A10613" s="8">
        <v>1637185.0</v>
      </c>
      <c r="B10613" s="8" t="s">
        <v>12624</v>
      </c>
    </row>
    <row r="10614">
      <c r="A10614" s="8">
        <v>1433091.0</v>
      </c>
      <c r="B10614" s="8" t="s">
        <v>12625</v>
      </c>
    </row>
    <row r="10615">
      <c r="A10615" s="8">
        <v>6243631.0</v>
      </c>
      <c r="B10615" s="8" t="s">
        <v>12626</v>
      </c>
    </row>
    <row r="10616">
      <c r="A10616" s="8">
        <v>6169210.0</v>
      </c>
      <c r="B10616" s="8" t="s">
        <v>12627</v>
      </c>
    </row>
    <row r="10617">
      <c r="A10617" s="8">
        <v>1909908.0</v>
      </c>
      <c r="B10617" s="8" t="s">
        <v>12628</v>
      </c>
    </row>
    <row r="10618">
      <c r="A10618" s="8">
        <v>1733184.0</v>
      </c>
      <c r="B10618" s="8" t="s">
        <v>12629</v>
      </c>
    </row>
    <row r="10619">
      <c r="A10619" s="8">
        <v>1455257.0</v>
      </c>
      <c r="B10619" s="8" t="s">
        <v>12630</v>
      </c>
    </row>
    <row r="10620">
      <c r="A10620" s="8">
        <v>1739191.0</v>
      </c>
      <c r="B10620" s="8" t="s">
        <v>12631</v>
      </c>
    </row>
    <row r="10621">
      <c r="A10621" s="8">
        <v>1597213.0</v>
      </c>
      <c r="B10621" s="8" t="s">
        <v>12632</v>
      </c>
    </row>
    <row r="10622">
      <c r="A10622" s="8">
        <v>1726081.0</v>
      </c>
      <c r="B10622" s="8" t="s">
        <v>12632</v>
      </c>
    </row>
    <row r="10623">
      <c r="A10623" s="8">
        <v>1820958.0</v>
      </c>
      <c r="B10623" s="8" t="s">
        <v>12633</v>
      </c>
    </row>
    <row r="10624">
      <c r="A10624" s="8">
        <v>6255469.0</v>
      </c>
      <c r="B10624" s="8" t="s">
        <v>12634</v>
      </c>
    </row>
    <row r="10625">
      <c r="A10625" s="8">
        <v>6170781.0</v>
      </c>
      <c r="B10625" s="8" t="s">
        <v>12635</v>
      </c>
    </row>
    <row r="10626">
      <c r="A10626" s="8">
        <v>1734245.0</v>
      </c>
      <c r="B10626" s="8" t="s">
        <v>12636</v>
      </c>
    </row>
    <row r="10627">
      <c r="A10627" s="8">
        <v>1588494.0</v>
      </c>
      <c r="B10627" s="8" t="s">
        <v>12637</v>
      </c>
    </row>
    <row r="10628">
      <c r="A10628" s="8">
        <v>1734121.0</v>
      </c>
      <c r="B10628" s="8" t="s">
        <v>12637</v>
      </c>
    </row>
    <row r="10629">
      <c r="A10629" s="8">
        <v>1894391.0</v>
      </c>
      <c r="B10629" s="8" t="s">
        <v>12599</v>
      </c>
    </row>
    <row r="10630">
      <c r="A10630" s="8">
        <v>1421522.0</v>
      </c>
      <c r="B10630" s="8" t="s">
        <v>12638</v>
      </c>
    </row>
    <row r="10631">
      <c r="A10631" s="8">
        <v>6434614.0</v>
      </c>
      <c r="B10631" s="8" t="s">
        <v>12639</v>
      </c>
    </row>
    <row r="10632">
      <c r="A10632" s="8">
        <v>6436323.0</v>
      </c>
      <c r="B10632" s="8" t="s">
        <v>12640</v>
      </c>
    </row>
    <row r="10633">
      <c r="A10633" s="8">
        <v>1571737.0</v>
      </c>
      <c r="B10633" s="8" t="s">
        <v>12641</v>
      </c>
    </row>
    <row r="10634">
      <c r="A10634" s="8">
        <v>1948580.0</v>
      </c>
      <c r="B10634" s="8" t="s">
        <v>12642</v>
      </c>
    </row>
    <row r="10635">
      <c r="A10635" s="8">
        <v>6774024.0</v>
      </c>
      <c r="B10635" s="8" t="s">
        <v>12643</v>
      </c>
    </row>
    <row r="10636">
      <c r="A10636" s="8">
        <v>1802399.0</v>
      </c>
      <c r="B10636" s="8" t="s">
        <v>12644</v>
      </c>
    </row>
    <row r="10637">
      <c r="A10637" s="8">
        <v>1814656.0</v>
      </c>
      <c r="B10637" s="8" t="s">
        <v>12645</v>
      </c>
    </row>
    <row r="10638">
      <c r="A10638" s="8">
        <v>6243703.0</v>
      </c>
      <c r="B10638" s="8" t="s">
        <v>12646</v>
      </c>
    </row>
    <row r="10639">
      <c r="A10639" s="8">
        <v>1739522.0</v>
      </c>
      <c r="B10639" s="8" t="s">
        <v>12647</v>
      </c>
    </row>
    <row r="10640">
      <c r="A10640" s="8">
        <v>1794302.0</v>
      </c>
      <c r="B10640" s="8" t="s">
        <v>12647</v>
      </c>
    </row>
    <row r="10641">
      <c r="A10641" s="8">
        <v>6212581.0</v>
      </c>
      <c r="B10641" s="8" t="s">
        <v>12648</v>
      </c>
    </row>
    <row r="10642">
      <c r="A10642" s="8">
        <v>1880268.0</v>
      </c>
      <c r="B10642" s="8" t="s">
        <v>12649</v>
      </c>
    </row>
    <row r="10643">
      <c r="A10643" s="8">
        <v>1464582.0</v>
      </c>
      <c r="B10643" s="8" t="s">
        <v>12650</v>
      </c>
    </row>
    <row r="10644">
      <c r="A10644" s="8">
        <v>1206273.0</v>
      </c>
      <c r="B10644" s="8" t="s">
        <v>12651</v>
      </c>
    </row>
    <row r="10645">
      <c r="A10645" s="8">
        <v>1446134.0</v>
      </c>
      <c r="B10645" s="8" t="s">
        <v>12652</v>
      </c>
    </row>
    <row r="10646">
      <c r="A10646" s="8">
        <v>1946986.0</v>
      </c>
      <c r="B10646" s="8" t="s">
        <v>12653</v>
      </c>
    </row>
    <row r="10647">
      <c r="A10647" s="8">
        <v>6143326.0</v>
      </c>
      <c r="B10647" s="8" t="s">
        <v>12654</v>
      </c>
    </row>
    <row r="10648">
      <c r="A10648" s="8">
        <v>6309631.0</v>
      </c>
      <c r="B10648" s="8" t="s">
        <v>12655</v>
      </c>
    </row>
    <row r="10649">
      <c r="A10649" s="8">
        <v>1781570.0</v>
      </c>
      <c r="B10649" s="8" t="s">
        <v>12656</v>
      </c>
    </row>
    <row r="10650">
      <c r="A10650" s="8">
        <v>6144462.0</v>
      </c>
      <c r="B10650" s="8" t="s">
        <v>12657</v>
      </c>
    </row>
    <row r="10651">
      <c r="A10651" s="8">
        <v>1964445.0</v>
      </c>
      <c r="B10651" s="8" t="s">
        <v>12658</v>
      </c>
    </row>
    <row r="10652">
      <c r="A10652" s="8">
        <v>1725637.0</v>
      </c>
      <c r="B10652" s="8" t="s">
        <v>12659</v>
      </c>
    </row>
    <row r="10653">
      <c r="A10653" s="8">
        <v>1724983.0</v>
      </c>
      <c r="B10653" s="8" t="s">
        <v>12660</v>
      </c>
    </row>
    <row r="10654">
      <c r="A10654" s="8">
        <v>1782703.0</v>
      </c>
      <c r="B10654" s="8" t="s">
        <v>12661</v>
      </c>
    </row>
    <row r="10655">
      <c r="A10655" s="8">
        <v>1638351.0</v>
      </c>
      <c r="B10655" s="8" t="s">
        <v>12662</v>
      </c>
    </row>
    <row r="10656">
      <c r="A10656" s="8">
        <v>1828789.0</v>
      </c>
      <c r="B10656" s="8" t="s">
        <v>12663</v>
      </c>
    </row>
    <row r="10657">
      <c r="A10657" s="8">
        <v>1895125.0</v>
      </c>
      <c r="B10657" s="8" t="s">
        <v>12664</v>
      </c>
    </row>
    <row r="10658">
      <c r="A10658" s="8">
        <v>1863592.0</v>
      </c>
      <c r="B10658" s="8" t="s">
        <v>12665</v>
      </c>
    </row>
    <row r="10659">
      <c r="A10659" s="8">
        <v>1854046.0</v>
      </c>
      <c r="B10659" s="8" t="s">
        <v>12666</v>
      </c>
    </row>
    <row r="10660">
      <c r="A10660" s="8">
        <v>1963180.0</v>
      </c>
      <c r="B10660" s="8" t="s">
        <v>12667</v>
      </c>
    </row>
    <row r="10661">
      <c r="A10661" s="8">
        <v>6192467.0</v>
      </c>
      <c r="B10661" s="8" t="s">
        <v>12668</v>
      </c>
    </row>
    <row r="10662">
      <c r="A10662" s="8">
        <v>1729292.0</v>
      </c>
      <c r="B10662" s="8" t="s">
        <v>12669</v>
      </c>
    </row>
    <row r="10663">
      <c r="A10663" s="8">
        <v>6203787.0</v>
      </c>
      <c r="B10663" s="8" t="s">
        <v>12670</v>
      </c>
    </row>
    <row r="10664">
      <c r="A10664" s="8">
        <v>6013082.0</v>
      </c>
      <c r="B10664" s="8" t="s">
        <v>12671</v>
      </c>
    </row>
    <row r="10665">
      <c r="A10665" s="8">
        <v>6165923.0</v>
      </c>
      <c r="B10665" s="8" t="s">
        <v>12672</v>
      </c>
    </row>
    <row r="10666">
      <c r="A10666" s="8">
        <v>1794205.0</v>
      </c>
      <c r="B10666" s="8" t="s">
        <v>12673</v>
      </c>
    </row>
    <row r="10667">
      <c r="A10667" s="8">
        <v>1883275.0</v>
      </c>
      <c r="B10667" s="8" t="s">
        <v>12674</v>
      </c>
    </row>
    <row r="10668">
      <c r="A10668" s="8">
        <v>1951301.0</v>
      </c>
      <c r="B10668" s="8" t="s">
        <v>12675</v>
      </c>
    </row>
    <row r="10669">
      <c r="A10669" s="8">
        <v>6383670.0</v>
      </c>
      <c r="B10669" s="8" t="s">
        <v>12676</v>
      </c>
    </row>
    <row r="10670">
      <c r="A10670" s="8">
        <v>1855646.0</v>
      </c>
      <c r="B10670" s="8" t="s">
        <v>12677</v>
      </c>
    </row>
    <row r="10671">
      <c r="A10671" s="8">
        <v>1859102.0</v>
      </c>
      <c r="B10671" s="8" t="s">
        <v>12678</v>
      </c>
    </row>
    <row r="10672">
      <c r="A10672" s="8">
        <v>1780794.0</v>
      </c>
      <c r="B10672" s="8" t="s">
        <v>12679</v>
      </c>
    </row>
    <row r="10673">
      <c r="A10673" s="8">
        <v>1888897.0</v>
      </c>
      <c r="B10673" s="8" t="s">
        <v>12680</v>
      </c>
    </row>
    <row r="10674">
      <c r="A10674" s="8">
        <v>839469.0</v>
      </c>
      <c r="B10674" s="8" t="s">
        <v>12681</v>
      </c>
    </row>
    <row r="10675">
      <c r="A10675" s="8">
        <v>1421395.0</v>
      </c>
      <c r="B10675" s="8" t="s">
        <v>12682</v>
      </c>
    </row>
    <row r="10676">
      <c r="A10676" s="8">
        <v>1912241.0</v>
      </c>
      <c r="B10676" s="8" t="s">
        <v>12666</v>
      </c>
    </row>
    <row r="10677">
      <c r="A10677" s="8">
        <v>6153828.0</v>
      </c>
      <c r="B10677" s="8" t="s">
        <v>12683</v>
      </c>
    </row>
    <row r="10678">
      <c r="A10678" s="8">
        <v>1455613.0</v>
      </c>
      <c r="B10678" s="8" t="s">
        <v>12684</v>
      </c>
    </row>
    <row r="10679">
      <c r="A10679" s="8">
        <v>1785451.0</v>
      </c>
      <c r="B10679" s="8" t="s">
        <v>12685</v>
      </c>
    </row>
    <row r="10680">
      <c r="A10680" s="8">
        <v>1655680.0</v>
      </c>
      <c r="B10680" s="8" t="s">
        <v>12686</v>
      </c>
    </row>
    <row r="10681">
      <c r="A10681" s="8">
        <v>6308333.0</v>
      </c>
      <c r="B10681" s="8" t="s">
        <v>12687</v>
      </c>
    </row>
    <row r="10682">
      <c r="A10682" s="8">
        <v>1726927.0</v>
      </c>
      <c r="B10682" s="8" t="s">
        <v>12688</v>
      </c>
    </row>
    <row r="10683">
      <c r="A10683" s="8">
        <v>1907255.0</v>
      </c>
      <c r="B10683" s="8" t="s">
        <v>12689</v>
      </c>
    </row>
    <row r="10684">
      <c r="A10684" s="8">
        <v>1726056.0</v>
      </c>
      <c r="B10684" s="8" t="s">
        <v>12690</v>
      </c>
    </row>
    <row r="10685">
      <c r="A10685" s="8">
        <v>1795325.0</v>
      </c>
      <c r="B10685" s="8" t="s">
        <v>12690</v>
      </c>
    </row>
    <row r="10686">
      <c r="A10686" s="8">
        <v>6853951.0</v>
      </c>
      <c r="B10686" s="8" t="s">
        <v>12691</v>
      </c>
    </row>
    <row r="10687">
      <c r="A10687" s="8">
        <v>1570196.0</v>
      </c>
      <c r="B10687" s="8" t="s">
        <v>12692</v>
      </c>
    </row>
    <row r="10688">
      <c r="A10688" s="8">
        <v>6209033.0</v>
      </c>
      <c r="B10688" s="8" t="s">
        <v>12693</v>
      </c>
    </row>
    <row r="10689">
      <c r="A10689" s="8">
        <v>1494589.0</v>
      </c>
      <c r="B10689" s="8" t="s">
        <v>12694</v>
      </c>
    </row>
    <row r="10690">
      <c r="A10690" s="8">
        <v>1783955.0</v>
      </c>
      <c r="B10690" s="8" t="s">
        <v>12695</v>
      </c>
    </row>
    <row r="10691">
      <c r="A10691" s="8">
        <v>1948652.0</v>
      </c>
      <c r="B10691" s="8" t="s">
        <v>12696</v>
      </c>
    </row>
    <row r="10692">
      <c r="A10692" s="8">
        <v>1433083.0</v>
      </c>
      <c r="B10692" s="8" t="s">
        <v>12697</v>
      </c>
    </row>
    <row r="10693">
      <c r="A10693" s="8">
        <v>6906711.0</v>
      </c>
      <c r="B10693" s="8" t="s">
        <v>12698</v>
      </c>
    </row>
    <row r="10694">
      <c r="A10694" s="8">
        <v>1774174.0</v>
      </c>
      <c r="B10694" s="8" t="s">
        <v>12699</v>
      </c>
    </row>
    <row r="10695">
      <c r="A10695" s="8">
        <v>6333958.0</v>
      </c>
      <c r="B10695" s="8" t="s">
        <v>12700</v>
      </c>
    </row>
    <row r="10696">
      <c r="A10696" s="8">
        <v>6252842.0</v>
      </c>
      <c r="B10696" s="8" t="s">
        <v>12701</v>
      </c>
    </row>
    <row r="10697">
      <c r="A10697" s="8">
        <v>6492738.0</v>
      </c>
      <c r="B10697" s="8" t="s">
        <v>12702</v>
      </c>
    </row>
    <row r="10698">
      <c r="A10698" s="8">
        <v>1886720.0</v>
      </c>
      <c r="B10698" s="8" t="s">
        <v>12703</v>
      </c>
    </row>
    <row r="10699">
      <c r="A10699" s="8">
        <v>1728822.0</v>
      </c>
      <c r="B10699" s="8" t="s">
        <v>12704</v>
      </c>
    </row>
    <row r="10700">
      <c r="A10700" s="8">
        <v>684945.0</v>
      </c>
      <c r="B10700" s="8" t="s">
        <v>12705</v>
      </c>
    </row>
    <row r="10701">
      <c r="A10701" s="8">
        <v>6230431.0</v>
      </c>
      <c r="B10701" s="8" t="s">
        <v>12706</v>
      </c>
    </row>
    <row r="10702">
      <c r="A10702" s="8">
        <v>1432931.0</v>
      </c>
      <c r="B10702" s="8" t="s">
        <v>12707</v>
      </c>
    </row>
    <row r="10703">
      <c r="A10703" s="8">
        <v>6922813.0</v>
      </c>
      <c r="B10703" s="8" t="s">
        <v>12708</v>
      </c>
    </row>
    <row r="10704">
      <c r="A10704" s="8">
        <v>6117040.0</v>
      </c>
      <c r="B10704" s="8" t="s">
        <v>12709</v>
      </c>
    </row>
    <row r="10705">
      <c r="A10705" s="8">
        <v>1879910.0</v>
      </c>
      <c r="B10705" s="8" t="s">
        <v>12710</v>
      </c>
    </row>
    <row r="10706">
      <c r="A10706" s="8">
        <v>1439952.0</v>
      </c>
      <c r="B10706" s="8" t="s">
        <v>12711</v>
      </c>
    </row>
    <row r="10707">
      <c r="A10707" s="8">
        <v>1879383.0</v>
      </c>
      <c r="B10707" s="8" t="s">
        <v>12712</v>
      </c>
    </row>
    <row r="10708">
      <c r="A10708" s="8">
        <v>6381316.0</v>
      </c>
      <c r="B10708" s="8" t="s">
        <v>12713</v>
      </c>
    </row>
    <row r="10709">
      <c r="A10709" s="8">
        <v>6601693.0</v>
      </c>
      <c r="B10709" s="8" t="s">
        <v>12714</v>
      </c>
    </row>
    <row r="10710">
      <c r="A10710" s="8">
        <v>6642616.0</v>
      </c>
      <c r="B10710" s="8" t="s">
        <v>12715</v>
      </c>
    </row>
    <row r="10711">
      <c r="A10711" s="8">
        <v>6191797.0</v>
      </c>
      <c r="B10711" s="8" t="s">
        <v>12716</v>
      </c>
    </row>
    <row r="10712">
      <c r="A10712" s="8">
        <v>6119751.0</v>
      </c>
      <c r="B10712" s="8" t="s">
        <v>12717</v>
      </c>
    </row>
    <row r="10713">
      <c r="A10713" s="8">
        <v>1964119.0</v>
      </c>
      <c r="B10713" s="8" t="s">
        <v>12718</v>
      </c>
    </row>
    <row r="10714">
      <c r="A10714" s="8">
        <v>1446223.0</v>
      </c>
      <c r="B10714" s="8" t="s">
        <v>12719</v>
      </c>
    </row>
    <row r="10715">
      <c r="A10715" s="8">
        <v>6163718.0</v>
      </c>
      <c r="B10715" s="8" t="s">
        <v>12720</v>
      </c>
    </row>
    <row r="10716">
      <c r="A10716" s="8">
        <v>6480225.0</v>
      </c>
      <c r="B10716" s="8" t="s">
        <v>12721</v>
      </c>
    </row>
    <row r="10717">
      <c r="A10717" s="8">
        <v>1973606.0</v>
      </c>
      <c r="B10717" s="8" t="s">
        <v>12722</v>
      </c>
    </row>
    <row r="10718">
      <c r="A10718" s="8">
        <v>1491822.0</v>
      </c>
      <c r="B10718" s="8" t="s">
        <v>12723</v>
      </c>
    </row>
    <row r="10719">
      <c r="A10719" s="8">
        <v>754382.0</v>
      </c>
      <c r="B10719" s="8" t="s">
        <v>12724</v>
      </c>
    </row>
    <row r="10720">
      <c r="A10720" s="8">
        <v>1949098.0</v>
      </c>
      <c r="B10720" s="8" t="s">
        <v>12725</v>
      </c>
    </row>
    <row r="10721">
      <c r="A10721" s="8">
        <v>6938841.0</v>
      </c>
      <c r="B10721" s="8" t="s">
        <v>12726</v>
      </c>
    </row>
    <row r="10722">
      <c r="A10722" s="8">
        <v>6681760.0</v>
      </c>
      <c r="B10722" s="8" t="s">
        <v>12727</v>
      </c>
    </row>
    <row r="10723">
      <c r="A10723" s="8">
        <v>1638408.0</v>
      </c>
      <c r="B10723" s="8" t="s">
        <v>12728</v>
      </c>
    </row>
    <row r="10724">
      <c r="A10724" s="8">
        <v>850527.0</v>
      </c>
      <c r="B10724" s="8" t="s">
        <v>12729</v>
      </c>
    </row>
    <row r="10725">
      <c r="A10725" s="8">
        <v>6913971.0</v>
      </c>
      <c r="B10725" s="8" t="s">
        <v>12730</v>
      </c>
    </row>
    <row r="10726">
      <c r="A10726" s="8">
        <v>1574116.0</v>
      </c>
      <c r="B10726" s="8" t="s">
        <v>12731</v>
      </c>
    </row>
    <row r="10727">
      <c r="A10727" s="8">
        <v>1432974.0</v>
      </c>
      <c r="B10727" s="8" t="s">
        <v>12732</v>
      </c>
    </row>
    <row r="10728">
      <c r="A10728" s="8">
        <v>6212514.0</v>
      </c>
      <c r="B10728" s="8" t="s">
        <v>12733</v>
      </c>
    </row>
    <row r="10729">
      <c r="A10729" s="8">
        <v>1971603.0</v>
      </c>
      <c r="B10729" s="8" t="s">
        <v>12734</v>
      </c>
    </row>
    <row r="10730">
      <c r="A10730" s="8">
        <v>6216200.0</v>
      </c>
      <c r="B10730" s="8" t="s">
        <v>12735</v>
      </c>
    </row>
    <row r="10731">
      <c r="A10731" s="8">
        <v>1924818.0</v>
      </c>
      <c r="B10731" s="8" t="s">
        <v>12736</v>
      </c>
    </row>
    <row r="10732">
      <c r="A10732" s="8">
        <v>6172482.0</v>
      </c>
      <c r="B10732" s="8" t="s">
        <v>12737</v>
      </c>
    </row>
    <row r="10733">
      <c r="A10733" s="8">
        <v>6418333.0</v>
      </c>
      <c r="B10733" s="8" t="s">
        <v>12738</v>
      </c>
    </row>
    <row r="10734">
      <c r="A10734" s="8">
        <v>6137067.0</v>
      </c>
      <c r="B10734" s="8" t="s">
        <v>12739</v>
      </c>
    </row>
    <row r="10735">
      <c r="A10735" s="8">
        <v>1574922.0</v>
      </c>
      <c r="B10735" s="8" t="s">
        <v>12740</v>
      </c>
    </row>
    <row r="10736">
      <c r="A10736" s="8">
        <v>6137717.0</v>
      </c>
      <c r="B10736" s="8" t="s">
        <v>12741</v>
      </c>
    </row>
    <row r="10737">
      <c r="A10737" s="8">
        <v>6082921.0</v>
      </c>
      <c r="B10737" s="8" t="s">
        <v>12742</v>
      </c>
    </row>
    <row r="10738">
      <c r="A10738" s="8">
        <v>6212921.0</v>
      </c>
      <c r="B10738" s="8" t="s">
        <v>12743</v>
      </c>
    </row>
    <row r="10739">
      <c r="A10739" s="8">
        <v>6212522.0</v>
      </c>
      <c r="B10739" s="8" t="s">
        <v>12744</v>
      </c>
    </row>
    <row r="10740">
      <c r="A10740" s="8">
        <v>6213553.0</v>
      </c>
      <c r="B10740" s="8" t="s">
        <v>12745</v>
      </c>
    </row>
    <row r="10741">
      <c r="A10741" s="8">
        <v>1938479.0</v>
      </c>
      <c r="B10741" s="8" t="s">
        <v>12746</v>
      </c>
    </row>
    <row r="10742">
      <c r="A10742" s="8">
        <v>6444237.0</v>
      </c>
      <c r="B10742" s="8" t="s">
        <v>12747</v>
      </c>
    </row>
    <row r="10743">
      <c r="A10743" s="8">
        <v>1887599.0</v>
      </c>
      <c r="B10743" s="8" t="s">
        <v>12748</v>
      </c>
    </row>
    <row r="10744">
      <c r="A10744" s="8">
        <v>6177913.0</v>
      </c>
      <c r="B10744" s="8" t="s">
        <v>12749</v>
      </c>
    </row>
    <row r="10745">
      <c r="A10745" s="8">
        <v>6417132.0</v>
      </c>
      <c r="B10745" s="8" t="s">
        <v>12750</v>
      </c>
    </row>
    <row r="10746">
      <c r="A10746" s="8">
        <v>6155308.0</v>
      </c>
      <c r="B10746" s="8" t="s">
        <v>12751</v>
      </c>
    </row>
    <row r="10747">
      <c r="A10747" s="8">
        <v>1947508.0</v>
      </c>
      <c r="B10747" s="8" t="s">
        <v>12752</v>
      </c>
    </row>
    <row r="10748">
      <c r="A10748" s="8">
        <v>6407340.0</v>
      </c>
      <c r="B10748" s="8" t="s">
        <v>12753</v>
      </c>
    </row>
    <row r="10749">
      <c r="A10749" s="8">
        <v>1735152.0</v>
      </c>
      <c r="B10749" s="8" t="s">
        <v>12754</v>
      </c>
    </row>
    <row r="10750">
      <c r="A10750" s="8">
        <v>6213138.0</v>
      </c>
      <c r="B10750" s="8" t="s">
        <v>12755</v>
      </c>
    </row>
    <row r="10751">
      <c r="A10751" s="8">
        <v>6170366.0</v>
      </c>
      <c r="B10751" s="8" t="s">
        <v>12756</v>
      </c>
    </row>
    <row r="10752">
      <c r="A10752" s="8">
        <v>1831755.0</v>
      </c>
      <c r="B10752" s="8" t="s">
        <v>12757</v>
      </c>
    </row>
    <row r="10753">
      <c r="A10753" s="8">
        <v>6507051.0</v>
      </c>
      <c r="B10753" s="8" t="s">
        <v>12758</v>
      </c>
    </row>
    <row r="10754">
      <c r="A10754" s="8">
        <v>6102727.0</v>
      </c>
      <c r="B10754" s="8" t="s">
        <v>12759</v>
      </c>
    </row>
    <row r="10755">
      <c r="A10755" s="8">
        <v>6267483.0</v>
      </c>
      <c r="B10755" s="8" t="s">
        <v>12760</v>
      </c>
    </row>
    <row r="10756">
      <c r="A10756" s="8">
        <v>6017479.0</v>
      </c>
      <c r="B10756" s="8" t="s">
        <v>12761</v>
      </c>
    </row>
    <row r="10757">
      <c r="A10757" s="8">
        <v>1775120.0</v>
      </c>
      <c r="B10757" s="8" t="s">
        <v>12762</v>
      </c>
    </row>
    <row r="10758">
      <c r="A10758" s="8">
        <v>969591.0</v>
      </c>
      <c r="B10758" s="8" t="s">
        <v>12763</v>
      </c>
    </row>
    <row r="10759">
      <c r="A10759" s="8">
        <v>1897870.0</v>
      </c>
      <c r="B10759" s="8" t="s">
        <v>12764</v>
      </c>
    </row>
    <row r="10760">
      <c r="A10760" s="8">
        <v>1911422.0</v>
      </c>
      <c r="B10760" s="8" t="s">
        <v>12765</v>
      </c>
    </row>
    <row r="10761">
      <c r="A10761" s="8">
        <v>6604374.0</v>
      </c>
      <c r="B10761" s="8" t="s">
        <v>12766</v>
      </c>
    </row>
    <row r="10762">
      <c r="A10762" s="8">
        <v>1894951.0</v>
      </c>
      <c r="B10762" s="8" t="s">
        <v>12767</v>
      </c>
    </row>
    <row r="10763">
      <c r="A10763" s="8">
        <v>1885685.0</v>
      </c>
      <c r="B10763" s="8" t="s">
        <v>12768</v>
      </c>
    </row>
    <row r="10764">
      <c r="A10764" s="8">
        <v>1958836.0</v>
      </c>
      <c r="B10764" s="8" t="s">
        <v>12769</v>
      </c>
    </row>
    <row r="10765">
      <c r="A10765" s="8">
        <v>1456067.0</v>
      </c>
      <c r="B10765" s="8" t="s">
        <v>12770</v>
      </c>
    </row>
    <row r="10766">
      <c r="A10766" s="8">
        <v>1835521.0</v>
      </c>
      <c r="B10766" s="8" t="s">
        <v>12771</v>
      </c>
    </row>
    <row r="10767">
      <c r="A10767" s="8">
        <v>1725513.0</v>
      </c>
      <c r="B10767" s="8" t="s">
        <v>12772</v>
      </c>
    </row>
    <row r="10768">
      <c r="A10768" s="8">
        <v>1779231.0</v>
      </c>
      <c r="B10768" s="8" t="s">
        <v>12772</v>
      </c>
    </row>
    <row r="10769">
      <c r="A10769" s="8">
        <v>1726285.0</v>
      </c>
      <c r="B10769" s="8" t="s">
        <v>12773</v>
      </c>
    </row>
    <row r="10770">
      <c r="A10770" s="8">
        <v>1773739.0</v>
      </c>
      <c r="B10770" s="8" t="s">
        <v>12773</v>
      </c>
    </row>
    <row r="10771">
      <c r="A10771" s="8">
        <v>1726234.0</v>
      </c>
      <c r="B10771" s="8" t="s">
        <v>12774</v>
      </c>
    </row>
    <row r="10772">
      <c r="A10772" s="8">
        <v>1752391.0</v>
      </c>
      <c r="B10772" s="8" t="s">
        <v>12774</v>
      </c>
    </row>
    <row r="10773">
      <c r="A10773" s="8">
        <v>1902695.0</v>
      </c>
      <c r="B10773" s="8" t="s">
        <v>12775</v>
      </c>
    </row>
    <row r="10774">
      <c r="A10774" s="8">
        <v>1781065.0</v>
      </c>
      <c r="B10774" s="8" t="s">
        <v>12776</v>
      </c>
    </row>
    <row r="10775">
      <c r="A10775" s="8">
        <v>6815944.0</v>
      </c>
      <c r="B10775" s="8" t="s">
        <v>12777</v>
      </c>
    </row>
    <row r="10776">
      <c r="A10776" s="8">
        <v>1787306.0</v>
      </c>
      <c r="B10776" s="8" t="s">
        <v>12778</v>
      </c>
    </row>
    <row r="10777">
      <c r="A10777" s="8">
        <v>6409679.0</v>
      </c>
      <c r="B10777" s="8" t="s">
        <v>12779</v>
      </c>
    </row>
    <row r="10778">
      <c r="A10778" s="8">
        <v>1455991.0</v>
      </c>
      <c r="B10778" s="8" t="s">
        <v>12780</v>
      </c>
    </row>
    <row r="10779">
      <c r="A10779" s="8">
        <v>1456059.0</v>
      </c>
      <c r="B10779" s="8" t="s">
        <v>12781</v>
      </c>
    </row>
    <row r="10780">
      <c r="A10780" s="8">
        <v>6367631.0</v>
      </c>
      <c r="B10780" s="8" t="s">
        <v>12782</v>
      </c>
    </row>
    <row r="10781">
      <c r="A10781" s="8">
        <v>1732242.0</v>
      </c>
      <c r="B10781" s="8" t="s">
        <v>12783</v>
      </c>
    </row>
    <row r="10782">
      <c r="A10782" s="8">
        <v>1655116.0</v>
      </c>
      <c r="B10782" s="8" t="s">
        <v>12784</v>
      </c>
    </row>
    <row r="10783">
      <c r="A10783" s="8">
        <v>1897811.0</v>
      </c>
      <c r="B10783" s="8" t="s">
        <v>12785</v>
      </c>
    </row>
    <row r="10784">
      <c r="A10784" s="8">
        <v>1778781.0</v>
      </c>
      <c r="B10784" s="8" t="s">
        <v>12786</v>
      </c>
    </row>
    <row r="10785">
      <c r="A10785" s="8">
        <v>1946994.0</v>
      </c>
      <c r="B10785" s="8" t="s">
        <v>12787</v>
      </c>
    </row>
    <row r="10786">
      <c r="A10786" s="8">
        <v>6102735.0</v>
      </c>
      <c r="B10786" s="8" t="s">
        <v>12788</v>
      </c>
    </row>
    <row r="10787">
      <c r="A10787" s="8">
        <v>6367992.0</v>
      </c>
      <c r="B10787" s="8" t="s">
        <v>12789</v>
      </c>
    </row>
    <row r="10788">
      <c r="A10788" s="8">
        <v>1880420.0</v>
      </c>
      <c r="B10788" s="8" t="s">
        <v>12790</v>
      </c>
    </row>
    <row r="10789">
      <c r="A10789" s="8">
        <v>1767241.0</v>
      </c>
      <c r="B10789" s="8" t="s">
        <v>12791</v>
      </c>
    </row>
    <row r="10790">
      <c r="A10790" s="8">
        <v>1725548.0</v>
      </c>
      <c r="B10790" s="8" t="s">
        <v>12792</v>
      </c>
    </row>
    <row r="10791">
      <c r="A10791" s="8">
        <v>1432915.0</v>
      </c>
      <c r="B10791" s="8" t="s">
        <v>12793</v>
      </c>
    </row>
    <row r="10792">
      <c r="A10792" s="8">
        <v>6530745.0</v>
      </c>
      <c r="B10792" s="8" t="s">
        <v>12794</v>
      </c>
    </row>
    <row r="10793">
      <c r="A10793" s="8">
        <v>1862171.0</v>
      </c>
      <c r="B10793" s="8" t="s">
        <v>12795</v>
      </c>
    </row>
    <row r="10794">
      <c r="A10794" s="8">
        <v>6127690.0</v>
      </c>
      <c r="B10794" s="8" t="s">
        <v>12796</v>
      </c>
    </row>
    <row r="10795">
      <c r="A10795" s="8">
        <v>6248501.0</v>
      </c>
      <c r="B10795" s="8" t="s">
        <v>12797</v>
      </c>
    </row>
    <row r="10796">
      <c r="A10796" s="8">
        <v>1882619.0</v>
      </c>
      <c r="B10796" s="8" t="s">
        <v>12798</v>
      </c>
    </row>
    <row r="10797">
      <c r="A10797" s="8">
        <v>6177182.0</v>
      </c>
      <c r="B10797" s="8" t="s">
        <v>12799</v>
      </c>
    </row>
    <row r="10798">
      <c r="A10798" s="8">
        <v>1944070.0</v>
      </c>
      <c r="B10798" s="8" t="s">
        <v>12800</v>
      </c>
    </row>
    <row r="10799">
      <c r="A10799" s="8">
        <v>1853333.0</v>
      </c>
      <c r="B10799" s="8" t="s">
        <v>12801</v>
      </c>
    </row>
    <row r="10800">
      <c r="A10800" s="8">
        <v>1876236.0</v>
      </c>
      <c r="B10800" s="8" t="s">
        <v>12802</v>
      </c>
    </row>
    <row r="10801">
      <c r="A10801" s="8">
        <v>1882091.0</v>
      </c>
      <c r="B10801" s="8" t="s">
        <v>12803</v>
      </c>
    </row>
    <row r="10802">
      <c r="A10802" s="8">
        <v>1786245.0</v>
      </c>
      <c r="B10802" s="8" t="s">
        <v>12804</v>
      </c>
    </row>
    <row r="10803">
      <c r="A10803" s="8">
        <v>1860135.0</v>
      </c>
      <c r="B10803" s="8" t="s">
        <v>12805</v>
      </c>
    </row>
    <row r="10804">
      <c r="A10804" s="8">
        <v>6173608.0</v>
      </c>
      <c r="B10804" s="8" t="s">
        <v>12806</v>
      </c>
    </row>
    <row r="10805">
      <c r="A10805" s="8">
        <v>6239790.0</v>
      </c>
      <c r="B10805" s="8" t="s">
        <v>12807</v>
      </c>
    </row>
    <row r="10806">
      <c r="A10806" s="8">
        <v>1787616.0</v>
      </c>
      <c r="B10806" s="8" t="s">
        <v>12808</v>
      </c>
    </row>
    <row r="10807">
      <c r="A10807" s="8">
        <v>6096468.0</v>
      </c>
      <c r="B10807" s="8" t="s">
        <v>12809</v>
      </c>
    </row>
    <row r="10808">
      <c r="A10808" s="8">
        <v>1455494.0</v>
      </c>
      <c r="B10808" s="8" t="s">
        <v>12810</v>
      </c>
    </row>
    <row r="10809">
      <c r="A10809" s="8">
        <v>6262511.0</v>
      </c>
      <c r="B10809" s="8" t="s">
        <v>12811</v>
      </c>
    </row>
    <row r="10810">
      <c r="A10810" s="8">
        <v>6267815.0</v>
      </c>
      <c r="B10810" s="8" t="s">
        <v>12812</v>
      </c>
    </row>
    <row r="10811">
      <c r="A10811" s="8">
        <v>1421701.0</v>
      </c>
      <c r="B10811" s="8" t="s">
        <v>12813</v>
      </c>
    </row>
    <row r="10812">
      <c r="A10812" s="8">
        <v>6182470.0</v>
      </c>
      <c r="B10812" s="8" t="s">
        <v>12814</v>
      </c>
    </row>
    <row r="10813">
      <c r="A10813" s="8">
        <v>1465392.0</v>
      </c>
      <c r="B10813" s="8" t="s">
        <v>12815</v>
      </c>
    </row>
    <row r="10814">
      <c r="A10814" s="8">
        <v>6182330.0</v>
      </c>
      <c r="B10814" s="8" t="s">
        <v>12816</v>
      </c>
    </row>
    <row r="10815">
      <c r="A10815" s="8">
        <v>1886738.0</v>
      </c>
      <c r="B10815" s="8" t="s">
        <v>12817</v>
      </c>
    </row>
    <row r="10816">
      <c r="A10816" s="8">
        <v>1889711.0</v>
      </c>
      <c r="B10816" s="8" t="s">
        <v>12678</v>
      </c>
    </row>
    <row r="10817">
      <c r="A10817" s="8">
        <v>1965221.0</v>
      </c>
      <c r="B10817" s="8" t="s">
        <v>12818</v>
      </c>
    </row>
    <row r="10818">
      <c r="A10818" s="8">
        <v>6404341.0</v>
      </c>
      <c r="B10818" s="8" t="s">
        <v>12819</v>
      </c>
    </row>
    <row r="10819">
      <c r="A10819" s="8">
        <v>6169244.0</v>
      </c>
      <c r="B10819" s="8" t="s">
        <v>12820</v>
      </c>
    </row>
    <row r="10820">
      <c r="A10820" s="8">
        <v>1377591.0</v>
      </c>
      <c r="B10820" s="8" t="s">
        <v>12821</v>
      </c>
    </row>
    <row r="10821">
      <c r="A10821" s="8">
        <v>1454188.0</v>
      </c>
      <c r="B10821" s="8" t="s">
        <v>12822</v>
      </c>
    </row>
    <row r="10822">
      <c r="A10822" s="8">
        <v>1912534.0</v>
      </c>
      <c r="B10822" s="8" t="s">
        <v>12823</v>
      </c>
    </row>
    <row r="10823">
      <c r="A10823" s="8">
        <v>6161766.0</v>
      </c>
      <c r="B10823" s="8" t="s">
        <v>12824</v>
      </c>
    </row>
    <row r="10824">
      <c r="A10824" s="8">
        <v>1859056.0</v>
      </c>
      <c r="B10824" s="8" t="s">
        <v>12825</v>
      </c>
    </row>
    <row r="10825">
      <c r="A10825" s="8">
        <v>1884107.0</v>
      </c>
      <c r="B10825" s="8" t="s">
        <v>12825</v>
      </c>
    </row>
    <row r="10826">
      <c r="A10826" s="8">
        <v>1729667.0</v>
      </c>
      <c r="B10826" s="8" t="s">
        <v>12826</v>
      </c>
    </row>
    <row r="10827">
      <c r="A10827" s="8">
        <v>1796054.0</v>
      </c>
      <c r="B10827" s="8" t="s">
        <v>12826</v>
      </c>
    </row>
    <row r="10828">
      <c r="A10828" s="8">
        <v>1752880.0</v>
      </c>
      <c r="B10828" s="8" t="s">
        <v>4876</v>
      </c>
    </row>
    <row r="10829">
      <c r="A10829" s="8">
        <v>1799100.0</v>
      </c>
      <c r="B10829" s="8" t="s">
        <v>12827</v>
      </c>
    </row>
    <row r="10830">
      <c r="A10830" s="8">
        <v>6267921.0</v>
      </c>
      <c r="B10830" s="8" t="s">
        <v>12828</v>
      </c>
    </row>
    <row r="10831">
      <c r="A10831" s="8">
        <v>6381910.0</v>
      </c>
      <c r="B10831" s="8" t="s">
        <v>12829</v>
      </c>
    </row>
    <row r="10832">
      <c r="A10832" s="8">
        <v>1944967.0</v>
      </c>
      <c r="B10832" s="8" t="s">
        <v>12830</v>
      </c>
    </row>
    <row r="10833">
      <c r="A10833" s="8">
        <v>1859803.0</v>
      </c>
      <c r="B10833" s="8" t="s">
        <v>12831</v>
      </c>
    </row>
    <row r="10834">
      <c r="A10834" s="8">
        <v>6246265.0</v>
      </c>
      <c r="B10834" s="8" t="s">
        <v>12832</v>
      </c>
    </row>
    <row r="10835">
      <c r="A10835" s="8">
        <v>1162519.0</v>
      </c>
      <c r="B10835" s="8" t="s">
        <v>12833</v>
      </c>
    </row>
    <row r="10836">
      <c r="A10836" s="8">
        <v>1655485.0</v>
      </c>
      <c r="B10836" s="8" t="s">
        <v>12834</v>
      </c>
    </row>
    <row r="10837">
      <c r="A10837" s="8">
        <v>1918346.0</v>
      </c>
      <c r="B10837" s="8" t="s">
        <v>12835</v>
      </c>
    </row>
    <row r="10838">
      <c r="A10838" s="8">
        <v>6239374.0</v>
      </c>
      <c r="B10838" s="8" t="s">
        <v>12836</v>
      </c>
    </row>
    <row r="10839">
      <c r="A10839" s="8">
        <v>1885812.0</v>
      </c>
      <c r="B10839" s="8" t="s">
        <v>12837</v>
      </c>
    </row>
    <row r="10840">
      <c r="A10840" s="8">
        <v>1795210.0</v>
      </c>
      <c r="B10840" s="8" t="s">
        <v>12838</v>
      </c>
    </row>
    <row r="10841">
      <c r="A10841" s="8">
        <v>6205623.0</v>
      </c>
      <c r="B10841" s="8" t="s">
        <v>12839</v>
      </c>
    </row>
    <row r="10842">
      <c r="A10842" s="8">
        <v>1960946.0</v>
      </c>
      <c r="B10842" s="8" t="s">
        <v>12840</v>
      </c>
    </row>
    <row r="10843">
      <c r="A10843" s="8">
        <v>1912933.0</v>
      </c>
      <c r="B10843" s="8" t="s">
        <v>12841</v>
      </c>
    </row>
    <row r="10844">
      <c r="A10844" s="8">
        <v>6273947.0</v>
      </c>
      <c r="B10844" s="8" t="s">
        <v>12842</v>
      </c>
    </row>
    <row r="10845">
      <c r="A10845" s="8">
        <v>6172504.0</v>
      </c>
      <c r="B10845" s="8" t="s">
        <v>12843</v>
      </c>
    </row>
    <row r="10846">
      <c r="A10846" s="8">
        <v>6273874.0</v>
      </c>
      <c r="B10846" s="8" t="s">
        <v>12844</v>
      </c>
    </row>
    <row r="10847">
      <c r="A10847" s="8">
        <v>6832784.0</v>
      </c>
      <c r="B10847" s="8" t="s">
        <v>12845</v>
      </c>
    </row>
    <row r="10848">
      <c r="A10848" s="8">
        <v>6273955.0</v>
      </c>
      <c r="B10848" s="8" t="s">
        <v>12846</v>
      </c>
    </row>
    <row r="10849">
      <c r="A10849" s="8">
        <v>6102514.0</v>
      </c>
      <c r="B10849" s="8" t="s">
        <v>12847</v>
      </c>
    </row>
    <row r="10850">
      <c r="A10850" s="8">
        <v>1853902.0</v>
      </c>
      <c r="B10850" s="8" t="s">
        <v>12848</v>
      </c>
    </row>
    <row r="10851">
      <c r="A10851" s="8">
        <v>1888340.0</v>
      </c>
      <c r="B10851" s="8" t="s">
        <v>12848</v>
      </c>
    </row>
    <row r="10852">
      <c r="A10852" s="8">
        <v>1727672.0</v>
      </c>
      <c r="B10852" s="8" t="s">
        <v>12849</v>
      </c>
    </row>
    <row r="10853">
      <c r="A10853" s="8">
        <v>1909177.0</v>
      </c>
      <c r="B10853" s="8" t="s">
        <v>12850</v>
      </c>
    </row>
    <row r="10854">
      <c r="A10854" s="8">
        <v>6192581.0</v>
      </c>
      <c r="B10854" s="8" t="s">
        <v>12851</v>
      </c>
    </row>
    <row r="10855">
      <c r="A10855" s="8">
        <v>1947460.0</v>
      </c>
      <c r="B10855" s="8" t="s">
        <v>12852</v>
      </c>
    </row>
    <row r="10856">
      <c r="A10856" s="8">
        <v>1943324.0</v>
      </c>
      <c r="B10856" s="8" t="s">
        <v>12853</v>
      </c>
    </row>
    <row r="10857">
      <c r="A10857" s="8">
        <v>6611486.0</v>
      </c>
      <c r="B10857" s="8" t="s">
        <v>12854</v>
      </c>
    </row>
    <row r="10858">
      <c r="A10858" s="8">
        <v>6240607.0</v>
      </c>
      <c r="B10858" s="8" t="s">
        <v>12855</v>
      </c>
    </row>
    <row r="10859">
      <c r="A10859" s="8">
        <v>6193463.0</v>
      </c>
      <c r="B10859" s="8" t="s">
        <v>12856</v>
      </c>
    </row>
    <row r="10860">
      <c r="A10860" s="8">
        <v>6102751.0</v>
      </c>
      <c r="B10860" s="8" t="s">
        <v>12857</v>
      </c>
    </row>
    <row r="10861">
      <c r="A10861" s="8">
        <v>6197655.0</v>
      </c>
      <c r="B10861" s="8" t="s">
        <v>12858</v>
      </c>
    </row>
    <row r="10862">
      <c r="A10862" s="8">
        <v>6316701.0</v>
      </c>
      <c r="B10862" s="8" t="s">
        <v>12859</v>
      </c>
    </row>
    <row r="10863">
      <c r="A10863" s="8">
        <v>1896881.0</v>
      </c>
      <c r="B10863" s="8" t="s">
        <v>12860</v>
      </c>
    </row>
    <row r="10864">
      <c r="A10864" s="8">
        <v>1307517.0</v>
      </c>
      <c r="B10864" s="8" t="s">
        <v>12861</v>
      </c>
    </row>
    <row r="10865">
      <c r="A10865" s="8">
        <v>6605273.0</v>
      </c>
      <c r="B10865" s="8" t="s">
        <v>12862</v>
      </c>
    </row>
    <row r="10866">
      <c r="A10866" s="8">
        <v>6243649.0</v>
      </c>
      <c r="B10866" s="8" t="s">
        <v>12863</v>
      </c>
    </row>
    <row r="10867">
      <c r="A10867" s="8">
        <v>6976182.0</v>
      </c>
      <c r="B10867" s="8" t="s">
        <v>12864</v>
      </c>
    </row>
    <row r="10868">
      <c r="A10868" s="8">
        <v>6574092.0</v>
      </c>
      <c r="B10868" s="8" t="s">
        <v>12865</v>
      </c>
    </row>
    <row r="10869">
      <c r="A10869" s="8">
        <v>6115837.0</v>
      </c>
      <c r="B10869" s="8" t="s">
        <v>12866</v>
      </c>
    </row>
    <row r="10870">
      <c r="A10870" s="8">
        <v>855120.0</v>
      </c>
      <c r="B10870" s="8" t="s">
        <v>12867</v>
      </c>
    </row>
    <row r="10871">
      <c r="A10871" s="8">
        <v>6134467.0</v>
      </c>
      <c r="B10871" s="8" t="s">
        <v>12868</v>
      </c>
    </row>
    <row r="10872">
      <c r="A10872" s="8">
        <v>6601651.0</v>
      </c>
      <c r="B10872" s="8" t="s">
        <v>12869</v>
      </c>
    </row>
    <row r="10873">
      <c r="A10873" s="8">
        <v>1948547.0</v>
      </c>
      <c r="B10873" s="8" t="s">
        <v>12870</v>
      </c>
    </row>
    <row r="10874">
      <c r="A10874" s="8">
        <v>1966219.0</v>
      </c>
      <c r="B10874" s="8" t="s">
        <v>12871</v>
      </c>
    </row>
    <row r="10875">
      <c r="A10875" s="8">
        <v>1888633.0</v>
      </c>
      <c r="B10875" s="8" t="s">
        <v>12254</v>
      </c>
    </row>
    <row r="10876">
      <c r="A10876" s="8">
        <v>6967442.0</v>
      </c>
      <c r="B10876" s="8" t="s">
        <v>12872</v>
      </c>
    </row>
    <row r="10877">
      <c r="A10877" s="8">
        <v>1456946.0</v>
      </c>
      <c r="B10877" s="8" t="s">
        <v>12873</v>
      </c>
    </row>
    <row r="10878">
      <c r="A10878" s="8">
        <v>1830473.0</v>
      </c>
      <c r="B10878" s="8" t="s">
        <v>12874</v>
      </c>
    </row>
    <row r="10879">
      <c r="A10879" s="8">
        <v>6048111.0</v>
      </c>
      <c r="B10879" s="8" t="s">
        <v>12875</v>
      </c>
    </row>
    <row r="10880">
      <c r="A10880" s="8">
        <v>1066269.0</v>
      </c>
      <c r="B10880" s="8" t="s">
        <v>12876</v>
      </c>
    </row>
    <row r="10881">
      <c r="A10881" s="8">
        <v>6217303.0</v>
      </c>
      <c r="B10881" s="8" t="s">
        <v>12877</v>
      </c>
    </row>
    <row r="10882">
      <c r="A10882" s="8">
        <v>6583491.0</v>
      </c>
      <c r="B10882" s="8" t="s">
        <v>12878</v>
      </c>
    </row>
    <row r="10883">
      <c r="A10883" s="8">
        <v>6161511.0</v>
      </c>
      <c r="B10883" s="8" t="s">
        <v>12879</v>
      </c>
    </row>
    <row r="10884">
      <c r="A10884" s="8">
        <v>6151833.0</v>
      </c>
      <c r="B10884" s="8" t="s">
        <v>12880</v>
      </c>
    </row>
    <row r="10885">
      <c r="A10885" s="8">
        <v>6226825.0</v>
      </c>
      <c r="B10885" s="8" t="s">
        <v>12881</v>
      </c>
    </row>
    <row r="10886">
      <c r="A10886" s="8">
        <v>6267475.0</v>
      </c>
      <c r="B10886" s="8" t="s">
        <v>12882</v>
      </c>
    </row>
    <row r="10887">
      <c r="A10887" s="8">
        <v>1276387.0</v>
      </c>
      <c r="B10887" s="8" t="s">
        <v>12883</v>
      </c>
    </row>
    <row r="10888">
      <c r="A10888" s="8">
        <v>6909582.0</v>
      </c>
      <c r="B10888" s="8" t="s">
        <v>12884</v>
      </c>
    </row>
    <row r="10889">
      <c r="A10889" s="8">
        <v>6914730.0</v>
      </c>
      <c r="B10889" s="8" t="s">
        <v>12885</v>
      </c>
    </row>
    <row r="10890">
      <c r="A10890" s="8">
        <v>6814387.0</v>
      </c>
      <c r="B10890" s="8" t="s">
        <v>12886</v>
      </c>
    </row>
    <row r="10891">
      <c r="A10891" s="8">
        <v>6196888.0</v>
      </c>
      <c r="B10891" s="8" t="s">
        <v>12887</v>
      </c>
    </row>
    <row r="10892">
      <c r="A10892" s="8">
        <v>6195008.0</v>
      </c>
      <c r="B10892" s="8" t="s">
        <v>12888</v>
      </c>
    </row>
    <row r="10893">
      <c r="A10893" s="8">
        <v>1787501.0</v>
      </c>
      <c r="B10893" s="8" t="s">
        <v>12889</v>
      </c>
    </row>
    <row r="10894">
      <c r="A10894" s="8">
        <v>6195016.0</v>
      </c>
      <c r="B10894" s="8" t="s">
        <v>12890</v>
      </c>
    </row>
    <row r="10895">
      <c r="A10895" s="8">
        <v>6206638.0</v>
      </c>
      <c r="B10895" s="8" t="s">
        <v>12891</v>
      </c>
    </row>
    <row r="10896">
      <c r="A10896" s="8">
        <v>1961781.0</v>
      </c>
      <c r="B10896" s="8" t="s">
        <v>12892</v>
      </c>
    </row>
    <row r="10897">
      <c r="A10897" s="8">
        <v>1900633.0</v>
      </c>
      <c r="B10897" s="8" t="s">
        <v>12893</v>
      </c>
    </row>
    <row r="10898">
      <c r="A10898" s="8">
        <v>6194478.0</v>
      </c>
      <c r="B10898" s="8" t="s">
        <v>12894</v>
      </c>
    </row>
    <row r="10899">
      <c r="A10899" s="8">
        <v>1859773.0</v>
      </c>
      <c r="B10899" s="8" t="s">
        <v>12895</v>
      </c>
    </row>
    <row r="10900">
      <c r="A10900" s="8">
        <v>6530567.0</v>
      </c>
      <c r="B10900" s="8" t="s">
        <v>12896</v>
      </c>
    </row>
    <row r="10901">
      <c r="A10901" s="8">
        <v>6171478.0</v>
      </c>
      <c r="B10901" s="8" t="s">
        <v>12897</v>
      </c>
    </row>
    <row r="10902">
      <c r="A10902" s="8">
        <v>6169252.0</v>
      </c>
      <c r="B10902" s="8" t="s">
        <v>12898</v>
      </c>
    </row>
    <row r="10903">
      <c r="A10903" s="8">
        <v>1853996.0</v>
      </c>
      <c r="B10903" s="8" t="s">
        <v>12899</v>
      </c>
    </row>
    <row r="10904">
      <c r="A10904" s="8">
        <v>6139639.0</v>
      </c>
      <c r="B10904" s="8" t="s">
        <v>12900</v>
      </c>
    </row>
    <row r="10905">
      <c r="A10905" s="8">
        <v>1739913.0</v>
      </c>
      <c r="B10905" s="8" t="s">
        <v>12901</v>
      </c>
    </row>
    <row r="10906">
      <c r="A10906" s="8">
        <v>1780883.0</v>
      </c>
      <c r="B10906" s="8" t="s">
        <v>12901</v>
      </c>
    </row>
    <row r="10907">
      <c r="A10907" s="8">
        <v>6204783.0</v>
      </c>
      <c r="B10907" s="8" t="s">
        <v>12902</v>
      </c>
    </row>
    <row r="10908">
      <c r="A10908" s="8">
        <v>6074464.0</v>
      </c>
      <c r="B10908" s="8" t="s">
        <v>6060</v>
      </c>
    </row>
    <row r="10909">
      <c r="A10909" s="8">
        <v>6186955.0</v>
      </c>
      <c r="B10909" s="8" t="s">
        <v>9790</v>
      </c>
    </row>
    <row r="10910">
      <c r="A10910" s="8">
        <v>6928021.0</v>
      </c>
      <c r="B10910" s="8" t="s">
        <v>12903</v>
      </c>
    </row>
    <row r="10911">
      <c r="A10911" s="8">
        <v>1928767.0</v>
      </c>
      <c r="B10911" s="8" t="s">
        <v>12904</v>
      </c>
    </row>
    <row r="10912">
      <c r="A10912" s="8">
        <v>6911668.0</v>
      </c>
      <c r="B10912" s="8" t="s">
        <v>12905</v>
      </c>
    </row>
    <row r="10913">
      <c r="A10913" s="8">
        <v>6042970.0</v>
      </c>
      <c r="B10913" s="8" t="s">
        <v>12906</v>
      </c>
    </row>
    <row r="10914">
      <c r="A10914" s="8">
        <v>1793691.0</v>
      </c>
      <c r="B10914" s="8" t="s">
        <v>12907</v>
      </c>
    </row>
    <row r="10915">
      <c r="A10915" s="8">
        <v>1852281.0</v>
      </c>
      <c r="B10915" s="8" t="s">
        <v>12907</v>
      </c>
    </row>
    <row r="10916">
      <c r="A10916" s="8">
        <v>1421638.0</v>
      </c>
      <c r="B10916" s="8" t="s">
        <v>12457</v>
      </c>
    </row>
    <row r="10917">
      <c r="A10917" s="8">
        <v>1455605.0</v>
      </c>
      <c r="B10917" s="8" t="s">
        <v>12908</v>
      </c>
    </row>
    <row r="10918">
      <c r="A10918" s="8">
        <v>6157319.0</v>
      </c>
      <c r="B10918" s="8" t="s">
        <v>12909</v>
      </c>
    </row>
    <row r="10919">
      <c r="A10919" s="8">
        <v>1693280.0</v>
      </c>
      <c r="B10919" s="8" t="s">
        <v>12910</v>
      </c>
    </row>
    <row r="10920">
      <c r="A10920" s="8">
        <v>6186548.0</v>
      </c>
      <c r="B10920" s="8" t="s">
        <v>12911</v>
      </c>
    </row>
    <row r="10921">
      <c r="A10921" s="8">
        <v>1457535.0</v>
      </c>
      <c r="B10921" s="8" t="s">
        <v>12912</v>
      </c>
    </row>
    <row r="10922">
      <c r="A10922" s="8">
        <v>6204775.0</v>
      </c>
      <c r="B10922" s="8" t="s">
        <v>12913</v>
      </c>
    </row>
    <row r="10923">
      <c r="A10923" s="8">
        <v>6930981.0</v>
      </c>
      <c r="B10923" s="8" t="s">
        <v>12914</v>
      </c>
    </row>
    <row r="10924">
      <c r="A10924" s="8">
        <v>6042490.0</v>
      </c>
      <c r="B10924" s="8" t="s">
        <v>12915</v>
      </c>
    </row>
    <row r="10925">
      <c r="A10925" s="8">
        <v>6762778.0</v>
      </c>
      <c r="B10925" s="8" t="s">
        <v>12916</v>
      </c>
    </row>
    <row r="10926">
      <c r="A10926" s="8">
        <v>6139591.0</v>
      </c>
      <c r="B10926" s="8" t="s">
        <v>12917</v>
      </c>
    </row>
    <row r="10927">
      <c r="A10927" s="8">
        <v>6405924.0</v>
      </c>
      <c r="B10927" s="8" t="s">
        <v>12918</v>
      </c>
    </row>
    <row r="10928">
      <c r="A10928" s="8">
        <v>6042503.0</v>
      </c>
      <c r="B10928" s="8" t="s">
        <v>12919</v>
      </c>
    </row>
    <row r="10929">
      <c r="A10929" s="8">
        <v>6182798.0</v>
      </c>
      <c r="B10929" s="8" t="s">
        <v>12920</v>
      </c>
    </row>
    <row r="10930">
      <c r="A10930" s="8">
        <v>6169201.0</v>
      </c>
      <c r="B10930" s="8" t="s">
        <v>12921</v>
      </c>
    </row>
    <row r="10931">
      <c r="A10931" s="8">
        <v>1817469.0</v>
      </c>
      <c r="B10931" s="8" t="s">
        <v>12922</v>
      </c>
    </row>
    <row r="10932">
      <c r="A10932" s="8">
        <v>6013031.0</v>
      </c>
      <c r="B10932" s="8" t="s">
        <v>12923</v>
      </c>
    </row>
    <row r="10933">
      <c r="A10933" s="8">
        <v>1796887.0</v>
      </c>
      <c r="B10933" s="8" t="s">
        <v>12924</v>
      </c>
    </row>
    <row r="10934">
      <c r="A10934" s="8">
        <v>1821237.0</v>
      </c>
      <c r="B10934" s="8" t="s">
        <v>12925</v>
      </c>
    </row>
    <row r="10935">
      <c r="A10935" s="8">
        <v>6168191.0</v>
      </c>
      <c r="B10935" s="8" t="s">
        <v>12926</v>
      </c>
    </row>
    <row r="10936">
      <c r="A10936" s="8">
        <v>6149961.0</v>
      </c>
      <c r="B10936" s="8" t="s">
        <v>12927</v>
      </c>
    </row>
    <row r="10937">
      <c r="A10937" s="8">
        <v>6177271.0</v>
      </c>
      <c r="B10937" s="8" t="s">
        <v>12928</v>
      </c>
    </row>
    <row r="10938">
      <c r="A10938" s="8">
        <v>1949071.0</v>
      </c>
      <c r="B10938" s="8" t="s">
        <v>12929</v>
      </c>
    </row>
    <row r="10939">
      <c r="A10939" s="8">
        <v>6980686.0</v>
      </c>
      <c r="B10939" s="8" t="s">
        <v>12930</v>
      </c>
    </row>
    <row r="10940">
      <c r="A10940" s="8">
        <v>6170684.0</v>
      </c>
      <c r="B10940" s="8" t="s">
        <v>12931</v>
      </c>
    </row>
    <row r="10941">
      <c r="A10941" s="8">
        <v>6407722.0</v>
      </c>
      <c r="B10941" s="8" t="s">
        <v>12932</v>
      </c>
    </row>
    <row r="10942">
      <c r="A10942" s="8">
        <v>6531768.0</v>
      </c>
      <c r="B10942" s="8" t="s">
        <v>12933</v>
      </c>
    </row>
    <row r="10943">
      <c r="A10943" s="8">
        <v>6264069.0</v>
      </c>
      <c r="B10943" s="8" t="s">
        <v>12934</v>
      </c>
    </row>
    <row r="10944">
      <c r="A10944" s="8">
        <v>6200648.0</v>
      </c>
      <c r="B10944" s="8" t="s">
        <v>12935</v>
      </c>
    </row>
    <row r="10945">
      <c r="A10945" s="8">
        <v>6262538.0</v>
      </c>
      <c r="B10945" s="8" t="s">
        <v>12936</v>
      </c>
    </row>
    <row r="10946">
      <c r="A10946" s="8">
        <v>6194427.0</v>
      </c>
      <c r="B10946" s="8" t="s">
        <v>12937</v>
      </c>
    </row>
    <row r="10947">
      <c r="A10947" s="8">
        <v>6979637.0</v>
      </c>
      <c r="B10947" s="8" t="s">
        <v>12938</v>
      </c>
    </row>
    <row r="10948">
      <c r="A10948" s="8">
        <v>6169261.0</v>
      </c>
      <c r="B10948" s="8" t="s">
        <v>12939</v>
      </c>
    </row>
    <row r="10949">
      <c r="A10949" s="8">
        <v>716499.0</v>
      </c>
      <c r="B10949" s="8" t="s">
        <v>12940</v>
      </c>
    </row>
    <row r="10950">
      <c r="A10950" s="8">
        <v>1943880.0</v>
      </c>
      <c r="B10950" s="8" t="s">
        <v>12941</v>
      </c>
    </row>
    <row r="10951">
      <c r="A10951" s="8">
        <v>6262791.0</v>
      </c>
      <c r="B10951" s="8" t="s">
        <v>12942</v>
      </c>
    </row>
    <row r="10952">
      <c r="A10952" s="8">
        <v>1975358.0</v>
      </c>
      <c r="B10952" s="8" t="s">
        <v>12943</v>
      </c>
    </row>
    <row r="10953">
      <c r="A10953" s="8">
        <v>6226752.0</v>
      </c>
      <c r="B10953" s="8" t="s">
        <v>12944</v>
      </c>
    </row>
    <row r="10954">
      <c r="A10954" s="8">
        <v>6075096.0</v>
      </c>
      <c r="B10954" s="8" t="s">
        <v>12945</v>
      </c>
    </row>
    <row r="10955">
      <c r="A10955" s="8">
        <v>1444999.0</v>
      </c>
      <c r="B10955" s="8" t="s">
        <v>12946</v>
      </c>
    </row>
    <row r="10956">
      <c r="A10956" s="8">
        <v>1442350.0</v>
      </c>
      <c r="B10956" s="8" t="s">
        <v>12947</v>
      </c>
    </row>
    <row r="10957">
      <c r="A10957" s="8">
        <v>6377033.0</v>
      </c>
      <c r="B10957" s="8" t="s">
        <v>12948</v>
      </c>
    </row>
    <row r="10958">
      <c r="A10958" s="8">
        <v>6316565.0</v>
      </c>
      <c r="B10958" s="8" t="s">
        <v>12949</v>
      </c>
    </row>
    <row r="10959">
      <c r="A10959" s="8">
        <v>6188877.0</v>
      </c>
      <c r="B10959" s="8" t="s">
        <v>12950</v>
      </c>
    </row>
    <row r="10960">
      <c r="A10960" s="8">
        <v>1844776.0</v>
      </c>
      <c r="B10960" s="8" t="s">
        <v>12951</v>
      </c>
    </row>
    <row r="10961">
      <c r="A10961" s="8">
        <v>6262520.0</v>
      </c>
      <c r="B10961" s="8" t="s">
        <v>12952</v>
      </c>
    </row>
    <row r="10962">
      <c r="A10962" s="8">
        <v>6200605.0</v>
      </c>
      <c r="B10962" s="8" t="s">
        <v>12953</v>
      </c>
    </row>
    <row r="10963">
      <c r="A10963" s="8">
        <v>6528813.0</v>
      </c>
      <c r="B10963" s="8" t="s">
        <v>12954</v>
      </c>
    </row>
    <row r="10964">
      <c r="A10964" s="8">
        <v>6158188.0</v>
      </c>
      <c r="B10964" s="8" t="s">
        <v>12955</v>
      </c>
    </row>
    <row r="10965">
      <c r="A10965" s="8">
        <v>1730673.0</v>
      </c>
      <c r="B10965" s="8" t="s">
        <v>12956</v>
      </c>
    </row>
    <row r="10966">
      <c r="A10966" s="8">
        <v>1575091.0</v>
      </c>
      <c r="B10966" s="8" t="s">
        <v>12957</v>
      </c>
    </row>
    <row r="10967">
      <c r="A10967" s="8">
        <v>1905163.0</v>
      </c>
      <c r="B10967" s="8" t="s">
        <v>12958</v>
      </c>
    </row>
    <row r="10968">
      <c r="A10968" s="8">
        <v>1947541.0</v>
      </c>
      <c r="B10968" s="8" t="s">
        <v>12959</v>
      </c>
    </row>
    <row r="10969">
      <c r="A10969" s="8">
        <v>6905790.0</v>
      </c>
      <c r="B10969" s="8" t="s">
        <v>12960</v>
      </c>
    </row>
    <row r="10970">
      <c r="A10970" s="8">
        <v>6125352.0</v>
      </c>
      <c r="B10970" s="8" t="s">
        <v>12961</v>
      </c>
    </row>
    <row r="10971">
      <c r="A10971" s="8">
        <v>6148085.0</v>
      </c>
      <c r="B10971" s="8" t="s">
        <v>12962</v>
      </c>
    </row>
    <row r="10972">
      <c r="A10972" s="8">
        <v>6268340.0</v>
      </c>
      <c r="B10972" s="8" t="s">
        <v>12963</v>
      </c>
    </row>
    <row r="10973">
      <c r="A10973" s="8">
        <v>6243711.0</v>
      </c>
      <c r="B10973" s="8" t="s">
        <v>12964</v>
      </c>
    </row>
    <row r="10974">
      <c r="A10974" s="8">
        <v>6928684.0</v>
      </c>
      <c r="B10974" s="8" t="s">
        <v>12965</v>
      </c>
    </row>
    <row r="10975">
      <c r="A10975" s="8">
        <v>1913743.0</v>
      </c>
      <c r="B10975" s="8" t="s">
        <v>12966</v>
      </c>
    </row>
    <row r="10976">
      <c r="A10976" s="8">
        <v>6913831.0</v>
      </c>
      <c r="B10976" s="8" t="s">
        <v>12967</v>
      </c>
    </row>
    <row r="10977">
      <c r="A10977" s="8">
        <v>6197175.0</v>
      </c>
      <c r="B10977" s="8" t="s">
        <v>12968</v>
      </c>
    </row>
    <row r="10978">
      <c r="A10978" s="8">
        <v>1728059.0</v>
      </c>
      <c r="B10978" s="8" t="s">
        <v>12969</v>
      </c>
    </row>
    <row r="10979">
      <c r="A10979" s="8">
        <v>1760041.0</v>
      </c>
      <c r="B10979" s="8" t="s">
        <v>12970</v>
      </c>
    </row>
    <row r="10980">
      <c r="A10980" s="8">
        <v>1910001.0</v>
      </c>
      <c r="B10980" s="8" t="s">
        <v>12971</v>
      </c>
    </row>
    <row r="10981">
      <c r="A10981" s="8">
        <v>6187951.0</v>
      </c>
      <c r="B10981" s="8" t="s">
        <v>12972</v>
      </c>
    </row>
    <row r="10982">
      <c r="A10982" s="8">
        <v>1897845.0</v>
      </c>
      <c r="B10982" s="8" t="s">
        <v>12973</v>
      </c>
    </row>
    <row r="10983">
      <c r="A10983" s="8">
        <v>6933688.0</v>
      </c>
      <c r="B10983" s="8" t="s">
        <v>12054</v>
      </c>
    </row>
    <row r="10984">
      <c r="A10984" s="8">
        <v>1924672.0</v>
      </c>
      <c r="B10984" s="8" t="s">
        <v>12974</v>
      </c>
    </row>
    <row r="10985">
      <c r="A10985" s="8">
        <v>6107834.0</v>
      </c>
      <c r="B10985" s="8" t="s">
        <v>12975</v>
      </c>
    </row>
    <row r="10986">
      <c r="A10986" s="8">
        <v>840491.0</v>
      </c>
      <c r="B10986" s="8" t="s">
        <v>12976</v>
      </c>
    </row>
    <row r="10987">
      <c r="A10987" s="8">
        <v>1597493.0</v>
      </c>
      <c r="B10987" s="8" t="s">
        <v>12977</v>
      </c>
    </row>
    <row r="10988">
      <c r="A10988" s="8">
        <v>1962884.0</v>
      </c>
      <c r="B10988" s="8" t="s">
        <v>12978</v>
      </c>
    </row>
    <row r="10989">
      <c r="A10989" s="8">
        <v>6209149.0</v>
      </c>
      <c r="B10989" s="8" t="s">
        <v>12979</v>
      </c>
    </row>
    <row r="10990">
      <c r="A10990" s="8">
        <v>6408168.0</v>
      </c>
      <c r="B10990" s="8" t="s">
        <v>12980</v>
      </c>
    </row>
    <row r="10991">
      <c r="A10991" s="8">
        <v>6268811.0</v>
      </c>
      <c r="B10991" s="8" t="s">
        <v>12981</v>
      </c>
    </row>
    <row r="10992">
      <c r="A10992" s="8">
        <v>6262619.0</v>
      </c>
      <c r="B10992" s="8" t="s">
        <v>12982</v>
      </c>
    </row>
    <row r="10993">
      <c r="A10993" s="8">
        <v>1896695.0</v>
      </c>
      <c r="B10993" s="8" t="s">
        <v>12983</v>
      </c>
    </row>
    <row r="10994">
      <c r="A10994" s="8">
        <v>6537723.0</v>
      </c>
      <c r="B10994" s="8" t="s">
        <v>12984</v>
      </c>
    </row>
    <row r="10995">
      <c r="A10995" s="8">
        <v>1455893.0</v>
      </c>
      <c r="B10995" s="8" t="s">
        <v>12985</v>
      </c>
    </row>
    <row r="10996">
      <c r="A10996" s="8">
        <v>1872818.0</v>
      </c>
      <c r="B10996" s="8" t="s">
        <v>12986</v>
      </c>
    </row>
    <row r="10997">
      <c r="A10997" s="8">
        <v>1961403.0</v>
      </c>
      <c r="B10997" s="8" t="s">
        <v>12987</v>
      </c>
    </row>
    <row r="10998">
      <c r="A10998" s="8">
        <v>720402.0</v>
      </c>
      <c r="B10998" s="8" t="s">
        <v>12988</v>
      </c>
    </row>
    <row r="10999">
      <c r="A10999" s="8">
        <v>896942.0</v>
      </c>
      <c r="B10999" s="8" t="s">
        <v>12989</v>
      </c>
    </row>
    <row r="11000">
      <c r="A11000" s="8">
        <v>1421131.0</v>
      </c>
      <c r="B11000" s="8" t="s">
        <v>12990</v>
      </c>
    </row>
    <row r="11001">
      <c r="A11001" s="8">
        <v>1455338.0</v>
      </c>
      <c r="B11001" s="8" t="s">
        <v>12991</v>
      </c>
    </row>
    <row r="11002">
      <c r="A11002" s="8">
        <v>1587544.0</v>
      </c>
      <c r="B11002" s="8" t="s">
        <v>12992</v>
      </c>
    </row>
    <row r="11003">
      <c r="A11003" s="8">
        <v>6134483.0</v>
      </c>
      <c r="B11003" s="8" t="s">
        <v>12993</v>
      </c>
    </row>
    <row r="11004">
      <c r="A11004" s="8">
        <v>1766708.0</v>
      </c>
      <c r="B11004" s="8" t="s">
        <v>12994</v>
      </c>
    </row>
    <row r="11005">
      <c r="A11005" s="8">
        <v>6209041.0</v>
      </c>
      <c r="B11005" s="8" t="s">
        <v>12995</v>
      </c>
    </row>
    <row r="11006">
      <c r="A11006" s="8">
        <v>1964585.0</v>
      </c>
      <c r="B11006" s="8" t="s">
        <v>12996</v>
      </c>
    </row>
    <row r="11007">
      <c r="A11007" s="8">
        <v>1887319.0</v>
      </c>
      <c r="B11007" s="8" t="s">
        <v>12997</v>
      </c>
    </row>
    <row r="11008">
      <c r="A11008" s="8">
        <v>1852906.0</v>
      </c>
      <c r="B11008" s="8" t="s">
        <v>12998</v>
      </c>
    </row>
    <row r="11009">
      <c r="A11009" s="8">
        <v>1972651.0</v>
      </c>
      <c r="B11009" s="8" t="s">
        <v>12999</v>
      </c>
    </row>
    <row r="11010">
      <c r="A11010" s="8">
        <v>1455095.0</v>
      </c>
      <c r="B11010" s="8" t="s">
        <v>13000</v>
      </c>
    </row>
    <row r="11011">
      <c r="A11011" s="8">
        <v>6109454.0</v>
      </c>
      <c r="B11011" s="8" t="s">
        <v>13001</v>
      </c>
    </row>
    <row r="11012">
      <c r="A11012" s="8">
        <v>6139612.0</v>
      </c>
      <c r="B11012" s="8" t="s">
        <v>13002</v>
      </c>
    </row>
    <row r="11013">
      <c r="A11013" s="8">
        <v>6159150.0</v>
      </c>
      <c r="B11013" s="8" t="s">
        <v>13003</v>
      </c>
    </row>
    <row r="11014">
      <c r="A11014" s="8">
        <v>6196918.0</v>
      </c>
      <c r="B11014" s="8" t="s">
        <v>13004</v>
      </c>
    </row>
    <row r="11015">
      <c r="A11015" s="8">
        <v>6163564.0</v>
      </c>
      <c r="B11015" s="8" t="s">
        <v>13005</v>
      </c>
    </row>
    <row r="11016">
      <c r="A11016" s="8">
        <v>6209408.0</v>
      </c>
      <c r="B11016" s="8" t="s">
        <v>13006</v>
      </c>
    </row>
    <row r="11017">
      <c r="A11017" s="8">
        <v>6134459.0</v>
      </c>
      <c r="B11017" s="8" t="s">
        <v>13007</v>
      </c>
    </row>
    <row r="11018">
      <c r="A11018" s="8">
        <v>6965636.0</v>
      </c>
      <c r="B11018" s="8" t="s">
        <v>13008</v>
      </c>
    </row>
    <row r="11019">
      <c r="A11019" s="8">
        <v>6204694.0</v>
      </c>
      <c r="B11019" s="8" t="s">
        <v>13009</v>
      </c>
    </row>
    <row r="11020">
      <c r="A11020" s="8">
        <v>1302051.0</v>
      </c>
      <c r="B11020" s="8" t="s">
        <v>13010</v>
      </c>
    </row>
    <row r="11021">
      <c r="A11021" s="8">
        <v>1960075.0</v>
      </c>
      <c r="B11021" s="8" t="s">
        <v>13011</v>
      </c>
    </row>
    <row r="11022">
      <c r="A11022" s="8">
        <v>6139337.0</v>
      </c>
      <c r="B11022" s="8" t="s">
        <v>13012</v>
      </c>
    </row>
    <row r="11023">
      <c r="A11023" s="8">
        <v>6268986.0</v>
      </c>
      <c r="B11023" s="8" t="s">
        <v>13013</v>
      </c>
    </row>
    <row r="11024">
      <c r="A11024" s="8">
        <v>6160212.0</v>
      </c>
      <c r="B11024" s="8" t="s">
        <v>13014</v>
      </c>
    </row>
    <row r="11025">
      <c r="A11025" s="8">
        <v>1867253.0</v>
      </c>
      <c r="B11025" s="8" t="s">
        <v>13015</v>
      </c>
    </row>
    <row r="11026">
      <c r="A11026" s="8">
        <v>6124135.0</v>
      </c>
      <c r="B11026" s="8" t="s">
        <v>13016</v>
      </c>
    </row>
    <row r="11027">
      <c r="A11027" s="8">
        <v>6155839.0</v>
      </c>
      <c r="B11027" s="8" t="s">
        <v>13017</v>
      </c>
    </row>
    <row r="11028">
      <c r="A11028" s="8">
        <v>6270280.0</v>
      </c>
      <c r="B11028" s="8" t="s">
        <v>13018</v>
      </c>
    </row>
    <row r="11029">
      <c r="A11029" s="8">
        <v>6886221.0</v>
      </c>
      <c r="B11029" s="8" t="s">
        <v>13019</v>
      </c>
    </row>
    <row r="11030">
      <c r="A11030" s="8">
        <v>1961705.0</v>
      </c>
      <c r="B11030" s="8" t="s">
        <v>13020</v>
      </c>
    </row>
    <row r="11031">
      <c r="A11031" s="8">
        <v>1728253.0</v>
      </c>
      <c r="B11031" s="8" t="s">
        <v>13021</v>
      </c>
    </row>
    <row r="11032">
      <c r="A11032" s="8">
        <v>1964631.0</v>
      </c>
      <c r="B11032" s="8" t="s">
        <v>13022</v>
      </c>
    </row>
    <row r="11033">
      <c r="A11033" s="8">
        <v>1888650.0</v>
      </c>
      <c r="B11033" s="8" t="s">
        <v>13023</v>
      </c>
    </row>
    <row r="11034">
      <c r="A11034" s="8">
        <v>6190235.0</v>
      </c>
      <c r="B11034" s="8" t="s">
        <v>13024</v>
      </c>
    </row>
    <row r="11035">
      <c r="A11035" s="8">
        <v>1939921.0</v>
      </c>
      <c r="B11035" s="8" t="s">
        <v>13025</v>
      </c>
    </row>
    <row r="11036">
      <c r="A11036" s="8">
        <v>1910540.0</v>
      </c>
      <c r="B11036" s="8" t="s">
        <v>13026</v>
      </c>
    </row>
    <row r="11037">
      <c r="A11037" s="8">
        <v>1755307.0</v>
      </c>
      <c r="B11037" s="8" t="s">
        <v>13027</v>
      </c>
    </row>
    <row r="11038">
      <c r="A11038" s="8">
        <v>1943341.0</v>
      </c>
      <c r="B11038" s="8" t="s">
        <v>13028</v>
      </c>
    </row>
    <row r="11039">
      <c r="A11039" s="8">
        <v>6227953.0</v>
      </c>
      <c r="B11039" s="8" t="s">
        <v>13029</v>
      </c>
    </row>
    <row r="11040">
      <c r="A11040" s="8">
        <v>1962175.0</v>
      </c>
      <c r="B11040" s="8" t="s">
        <v>13030</v>
      </c>
    </row>
    <row r="11041">
      <c r="A11041" s="8">
        <v>6153801.0</v>
      </c>
      <c r="B11041" s="8" t="s">
        <v>13031</v>
      </c>
    </row>
    <row r="11042">
      <c r="A11042" s="8">
        <v>1882945.0</v>
      </c>
      <c r="B11042" s="8" t="s">
        <v>13032</v>
      </c>
    </row>
    <row r="11043">
      <c r="A11043" s="8">
        <v>6104576.0</v>
      </c>
      <c r="B11043" s="8" t="s">
        <v>13033</v>
      </c>
    </row>
    <row r="11044">
      <c r="A11044" s="8">
        <v>6115152.0</v>
      </c>
      <c r="B11044" s="8" t="s">
        <v>13034</v>
      </c>
    </row>
    <row r="11045">
      <c r="A11045" s="8">
        <v>6605281.0</v>
      </c>
      <c r="B11045" s="8" t="s">
        <v>13035</v>
      </c>
    </row>
    <row r="11046">
      <c r="A11046" s="8">
        <v>1960121.0</v>
      </c>
      <c r="B11046" s="8" t="s">
        <v>13036</v>
      </c>
    </row>
    <row r="11047">
      <c r="A11047" s="8">
        <v>6205879.0</v>
      </c>
      <c r="B11047" s="8" t="s">
        <v>13037</v>
      </c>
    </row>
    <row r="11048">
      <c r="A11048" s="8">
        <v>6188885.0</v>
      </c>
      <c r="B11048" s="8" t="s">
        <v>13038</v>
      </c>
    </row>
    <row r="11049">
      <c r="A11049" s="8">
        <v>6224911.0</v>
      </c>
      <c r="B11049" s="8" t="s">
        <v>13039</v>
      </c>
    </row>
    <row r="11050">
      <c r="A11050" s="8">
        <v>1917498.0</v>
      </c>
      <c r="B11050" s="8" t="s">
        <v>13040</v>
      </c>
    </row>
    <row r="11051">
      <c r="A11051" s="8">
        <v>6198040.0</v>
      </c>
      <c r="B11051" s="8" t="s">
        <v>13041</v>
      </c>
    </row>
    <row r="11052">
      <c r="A11052" s="8">
        <v>1881299.0</v>
      </c>
      <c r="B11052" s="8" t="s">
        <v>13042</v>
      </c>
    </row>
    <row r="11053">
      <c r="A11053" s="8">
        <v>6256503.0</v>
      </c>
      <c r="B11053" s="8" t="s">
        <v>13043</v>
      </c>
    </row>
    <row r="11054">
      <c r="A11054" s="8">
        <v>1895907.0</v>
      </c>
      <c r="B11054" s="8" t="s">
        <v>13044</v>
      </c>
    </row>
    <row r="11055">
      <c r="A11055" s="8">
        <v>1727095.0</v>
      </c>
      <c r="B11055" s="8" t="s">
        <v>13045</v>
      </c>
    </row>
    <row r="11056">
      <c r="A11056" s="8">
        <v>1911163.0</v>
      </c>
      <c r="B11056" s="8" t="s">
        <v>13046</v>
      </c>
    </row>
    <row r="11057">
      <c r="A11057" s="8">
        <v>6134491.0</v>
      </c>
      <c r="B11057" s="8" t="s">
        <v>13047</v>
      </c>
    </row>
    <row r="11058">
      <c r="A11058" s="8">
        <v>6195059.0</v>
      </c>
      <c r="B11058" s="8" t="s">
        <v>13048</v>
      </c>
    </row>
    <row r="11059">
      <c r="A11059" s="8">
        <v>846198.0</v>
      </c>
      <c r="B11059" s="8" t="s">
        <v>13049</v>
      </c>
    </row>
    <row r="11060">
      <c r="A11060" s="8">
        <v>1961446.0</v>
      </c>
      <c r="B11060" s="8" t="s">
        <v>13050</v>
      </c>
    </row>
    <row r="11061">
      <c r="A11061" s="8">
        <v>1835050.0</v>
      </c>
      <c r="B11061" s="8" t="s">
        <v>13051</v>
      </c>
    </row>
    <row r="11062">
      <c r="A11062" s="8">
        <v>6213146.0</v>
      </c>
      <c r="B11062" s="8" t="s">
        <v>13052</v>
      </c>
    </row>
    <row r="11063">
      <c r="A11063" s="8">
        <v>6195156.0</v>
      </c>
      <c r="B11063" s="8" t="s">
        <v>13053</v>
      </c>
    </row>
    <row r="11064">
      <c r="A11064" s="8">
        <v>6050468.0</v>
      </c>
      <c r="B11064" s="8" t="s">
        <v>13054</v>
      </c>
    </row>
    <row r="11065">
      <c r="A11065" s="8">
        <v>1963333.0</v>
      </c>
      <c r="B11065" s="8" t="s">
        <v>13055</v>
      </c>
    </row>
    <row r="11066">
      <c r="A11066" s="8">
        <v>6407706.0</v>
      </c>
      <c r="B11066" s="8" t="s">
        <v>13056</v>
      </c>
    </row>
    <row r="11067">
      <c r="A11067" s="8">
        <v>1913867.0</v>
      </c>
      <c r="B11067" s="8" t="s">
        <v>13057</v>
      </c>
    </row>
    <row r="11068">
      <c r="A11068" s="8">
        <v>1964160.0</v>
      </c>
      <c r="B11068" s="8" t="s">
        <v>13058</v>
      </c>
    </row>
    <row r="11069">
      <c r="A11069" s="8">
        <v>1948644.0</v>
      </c>
      <c r="B11069" s="8" t="s">
        <v>13059</v>
      </c>
    </row>
    <row r="11070">
      <c r="A11070" s="8">
        <v>1213172.0</v>
      </c>
      <c r="B11070" s="8" t="s">
        <v>13060</v>
      </c>
    </row>
    <row r="11071">
      <c r="A11071" s="8">
        <v>1417967.0</v>
      </c>
      <c r="B11071" s="8" t="s">
        <v>13061</v>
      </c>
    </row>
    <row r="11072">
      <c r="A11072" s="8">
        <v>1455303.0</v>
      </c>
      <c r="B11072" s="8" t="s">
        <v>13062</v>
      </c>
    </row>
    <row r="11073">
      <c r="A11073" s="8">
        <v>1963309.0</v>
      </c>
      <c r="B11073" s="8" t="s">
        <v>13063</v>
      </c>
    </row>
    <row r="11074">
      <c r="A11074" s="8">
        <v>664880.0</v>
      </c>
      <c r="B11074" s="8" t="s">
        <v>13064</v>
      </c>
    </row>
    <row r="11075">
      <c r="A11075" s="8">
        <v>6181457.0</v>
      </c>
      <c r="B11075" s="8" t="s">
        <v>13065</v>
      </c>
    </row>
    <row r="11076">
      <c r="A11076" s="8">
        <v>1964046.0</v>
      </c>
      <c r="B11076" s="8" t="s">
        <v>13066</v>
      </c>
    </row>
    <row r="11077">
      <c r="A11077" s="8">
        <v>6273661.0</v>
      </c>
      <c r="B11077" s="8" t="s">
        <v>13067</v>
      </c>
    </row>
    <row r="11078">
      <c r="A11078" s="8">
        <v>6415628.0</v>
      </c>
      <c r="B11078" s="8" t="s">
        <v>13068</v>
      </c>
    </row>
    <row r="11079">
      <c r="A11079" s="8">
        <v>1735861.0</v>
      </c>
      <c r="B11079" s="8" t="s">
        <v>13069</v>
      </c>
    </row>
    <row r="11080">
      <c r="A11080" s="8">
        <v>6039880.0</v>
      </c>
      <c r="B11080" s="8" t="s">
        <v>13070</v>
      </c>
    </row>
    <row r="11081">
      <c r="A11081" s="8">
        <v>6250416.0</v>
      </c>
      <c r="B11081" s="8" t="s">
        <v>13071</v>
      </c>
    </row>
    <row r="11082">
      <c r="A11082" s="8">
        <v>6106773.0</v>
      </c>
      <c r="B11082" s="8" t="s">
        <v>13072</v>
      </c>
    </row>
    <row r="11083">
      <c r="A11083" s="8">
        <v>6412751.0</v>
      </c>
      <c r="B11083" s="8" t="s">
        <v>13073</v>
      </c>
    </row>
    <row r="11084">
      <c r="A11084" s="8">
        <v>6169309.0</v>
      </c>
      <c r="B11084" s="8" t="s">
        <v>13074</v>
      </c>
    </row>
    <row r="11085">
      <c r="A11085" s="8">
        <v>6228364.0</v>
      </c>
      <c r="B11085" s="8" t="s">
        <v>13075</v>
      </c>
    </row>
    <row r="11086">
      <c r="A11086" s="8">
        <v>6139418.0</v>
      </c>
      <c r="B11086" s="8" t="s">
        <v>13076</v>
      </c>
    </row>
    <row r="11087">
      <c r="A11087" s="8">
        <v>6171389.0</v>
      </c>
      <c r="B11087" s="8" t="s">
        <v>13077</v>
      </c>
    </row>
    <row r="11088">
      <c r="A11088" s="8">
        <v>6222439.0</v>
      </c>
      <c r="B11088" s="8" t="s">
        <v>13078</v>
      </c>
    </row>
    <row r="11089">
      <c r="A11089" s="8">
        <v>6265782.0</v>
      </c>
      <c r="B11089" s="8" t="s">
        <v>13079</v>
      </c>
    </row>
    <row r="11090">
      <c r="A11090" s="8">
        <v>6187862.0</v>
      </c>
      <c r="B11090" s="8" t="s">
        <v>13080</v>
      </c>
    </row>
    <row r="11091">
      <c r="A11091" s="8">
        <v>6814883.0</v>
      </c>
      <c r="B11091" s="8" t="s">
        <v>13081</v>
      </c>
    </row>
    <row r="11092">
      <c r="A11092" s="8">
        <v>6173586.0</v>
      </c>
      <c r="B11092" s="8" t="s">
        <v>13082</v>
      </c>
    </row>
    <row r="11093">
      <c r="A11093" s="8">
        <v>6171397.0</v>
      </c>
      <c r="B11093" s="8" t="s">
        <v>13083</v>
      </c>
    </row>
    <row r="11094">
      <c r="A11094" s="8">
        <v>6070680.0</v>
      </c>
      <c r="B11094" s="8" t="s">
        <v>13084</v>
      </c>
    </row>
    <row r="11095">
      <c r="A11095" s="8">
        <v>1943154.0</v>
      </c>
      <c r="B11095" s="8" t="s">
        <v>13085</v>
      </c>
    </row>
    <row r="11096">
      <c r="A11096" s="8">
        <v>1974581.0</v>
      </c>
      <c r="B11096" s="8" t="s">
        <v>13086</v>
      </c>
    </row>
    <row r="11097">
      <c r="A11097" s="8">
        <v>6187871.0</v>
      </c>
      <c r="B11097" s="8" t="s">
        <v>13087</v>
      </c>
    </row>
    <row r="11098">
      <c r="A11098" s="8">
        <v>6269079.0</v>
      </c>
      <c r="B11098" s="8" t="s">
        <v>13088</v>
      </c>
    </row>
    <row r="11099">
      <c r="A11099" s="8">
        <v>6542956.0</v>
      </c>
      <c r="B11099" s="8" t="s">
        <v>13089</v>
      </c>
    </row>
    <row r="11100">
      <c r="A11100" s="8">
        <v>6486061.0</v>
      </c>
      <c r="B11100" s="8" t="s">
        <v>13090</v>
      </c>
    </row>
    <row r="11101">
      <c r="A11101" s="8">
        <v>1883356.0</v>
      </c>
      <c r="B11101" s="8" t="s">
        <v>13091</v>
      </c>
    </row>
    <row r="11102">
      <c r="A11102" s="8">
        <v>1853228.0</v>
      </c>
      <c r="B11102" s="8" t="s">
        <v>13092</v>
      </c>
    </row>
    <row r="11103">
      <c r="A11103" s="8">
        <v>1598872.0</v>
      </c>
      <c r="B11103" s="8" t="s">
        <v>13093</v>
      </c>
    </row>
    <row r="11104">
      <c r="A11104" s="8">
        <v>1732986.0</v>
      </c>
      <c r="B11104" s="8" t="s">
        <v>13093</v>
      </c>
    </row>
    <row r="11105">
      <c r="A11105" s="8">
        <v>6179029.0</v>
      </c>
      <c r="B11105" s="8" t="s">
        <v>13094</v>
      </c>
    </row>
    <row r="11106">
      <c r="A11106" s="8">
        <v>6815821.0</v>
      </c>
      <c r="B11106" s="8" t="s">
        <v>13095</v>
      </c>
    </row>
    <row r="11107">
      <c r="A11107" s="8">
        <v>1754921.0</v>
      </c>
      <c r="B11107" s="8" t="s">
        <v>13096</v>
      </c>
    </row>
    <row r="11108">
      <c r="A11108" s="8">
        <v>1787624.0</v>
      </c>
      <c r="B11108" s="8" t="s">
        <v>13097</v>
      </c>
    </row>
    <row r="11109">
      <c r="A11109" s="8">
        <v>1884590.0</v>
      </c>
      <c r="B11109" s="8" t="s">
        <v>13097</v>
      </c>
    </row>
    <row r="11110">
      <c r="A11110" s="8">
        <v>1730681.0</v>
      </c>
      <c r="B11110" s="8" t="s">
        <v>13098</v>
      </c>
    </row>
    <row r="11111">
      <c r="A11111" s="8">
        <v>1457004.0</v>
      </c>
      <c r="B11111" s="8" t="s">
        <v>13099</v>
      </c>
    </row>
    <row r="11112">
      <c r="A11112" s="8">
        <v>1779907.0</v>
      </c>
      <c r="B11112" s="8" t="s">
        <v>13100</v>
      </c>
    </row>
    <row r="11113">
      <c r="A11113" s="8">
        <v>1897519.0</v>
      </c>
      <c r="B11113" s="8" t="s">
        <v>13100</v>
      </c>
    </row>
    <row r="11114">
      <c r="A11114" s="8">
        <v>6229077.0</v>
      </c>
      <c r="B11114" s="8" t="s">
        <v>13101</v>
      </c>
    </row>
    <row r="11115">
      <c r="A11115" s="8">
        <v>1598759.0</v>
      </c>
      <c r="B11115" s="8" t="s">
        <v>13102</v>
      </c>
    </row>
    <row r="11116">
      <c r="A11116" s="8">
        <v>1862588.0</v>
      </c>
      <c r="B11116" s="8" t="s">
        <v>13102</v>
      </c>
    </row>
    <row r="11117">
      <c r="A11117" s="8">
        <v>6204091.0</v>
      </c>
      <c r="B11117" s="8" t="s">
        <v>13103</v>
      </c>
    </row>
    <row r="11118">
      <c r="A11118" s="8">
        <v>9166173.0</v>
      </c>
      <c r="B11118" s="8" t="s">
        <v>13104</v>
      </c>
    </row>
    <row r="11119">
      <c r="A11119" s="8">
        <v>6308830.0</v>
      </c>
      <c r="B11119" s="8" t="s">
        <v>13105</v>
      </c>
    </row>
    <row r="11120">
      <c r="A11120" s="8">
        <v>1734351.0</v>
      </c>
      <c r="B11120" s="8" t="s">
        <v>13106</v>
      </c>
    </row>
    <row r="11121">
      <c r="A11121" s="8">
        <v>6205569.0</v>
      </c>
      <c r="B11121" s="8" t="s">
        <v>13107</v>
      </c>
    </row>
    <row r="11122">
      <c r="A11122" s="8">
        <v>1699369.0</v>
      </c>
      <c r="B11122" s="8" t="s">
        <v>13108</v>
      </c>
    </row>
    <row r="11123">
      <c r="A11123" s="8">
        <v>1775847.0</v>
      </c>
      <c r="B11123" s="8" t="s">
        <v>13109</v>
      </c>
    </row>
    <row r="11124">
      <c r="A11124" s="8">
        <v>1596276.0</v>
      </c>
      <c r="B11124" s="8" t="s">
        <v>13110</v>
      </c>
    </row>
    <row r="11125">
      <c r="A11125" s="8">
        <v>1974483.0</v>
      </c>
      <c r="B11125" s="8" t="s">
        <v>13111</v>
      </c>
    </row>
    <row r="11126">
      <c r="A11126" s="8">
        <v>1856162.0</v>
      </c>
      <c r="B11126" s="8" t="s">
        <v>13112</v>
      </c>
    </row>
    <row r="11127">
      <c r="A11127" s="8">
        <v>6204074.0</v>
      </c>
      <c r="B11127" s="8" t="s">
        <v>13113</v>
      </c>
    </row>
    <row r="11128">
      <c r="A11128" s="8">
        <v>6831711.0</v>
      </c>
      <c r="B11128" s="8" t="s">
        <v>13114</v>
      </c>
    </row>
    <row r="11129">
      <c r="A11129" s="8">
        <v>6998321.0</v>
      </c>
      <c r="B11129" s="8" t="s">
        <v>13115</v>
      </c>
    </row>
    <row r="11130">
      <c r="A11130" s="8">
        <v>1724568.0</v>
      </c>
      <c r="B11130" s="8" t="s">
        <v>13116</v>
      </c>
    </row>
    <row r="11131">
      <c r="A11131" s="8">
        <v>1793284.0</v>
      </c>
      <c r="B11131" s="8" t="s">
        <v>13117</v>
      </c>
    </row>
    <row r="11132">
      <c r="A11132" s="8">
        <v>1455664.0</v>
      </c>
      <c r="B11132" s="8" t="s">
        <v>13118</v>
      </c>
    </row>
    <row r="11133">
      <c r="A11133" s="8">
        <v>6169295.0</v>
      </c>
      <c r="B11133" s="8" t="s">
        <v>13119</v>
      </c>
    </row>
    <row r="11134">
      <c r="A11134" s="8">
        <v>6179002.0</v>
      </c>
      <c r="B11134" s="8" t="s">
        <v>13120</v>
      </c>
    </row>
    <row r="11135">
      <c r="A11135" s="8">
        <v>6267122.0</v>
      </c>
      <c r="B11135" s="8" t="s">
        <v>13121</v>
      </c>
    </row>
    <row r="11136">
      <c r="A11136" s="8">
        <v>1882520.0</v>
      </c>
      <c r="B11136" s="8" t="s">
        <v>13122</v>
      </c>
    </row>
    <row r="11137">
      <c r="A11137" s="8">
        <v>875481.0</v>
      </c>
      <c r="B11137" s="8" t="s">
        <v>13123</v>
      </c>
    </row>
    <row r="11138">
      <c r="A11138" s="8">
        <v>6381430.0</v>
      </c>
      <c r="B11138" s="8" t="s">
        <v>13124</v>
      </c>
    </row>
    <row r="11139">
      <c r="A11139" s="8">
        <v>6696392.0</v>
      </c>
      <c r="B11139" s="8" t="s">
        <v>13125</v>
      </c>
    </row>
    <row r="11140">
      <c r="A11140" s="8">
        <v>1739735.0</v>
      </c>
      <c r="B11140" s="8" t="s">
        <v>13126</v>
      </c>
    </row>
    <row r="11141">
      <c r="A11141" s="8">
        <v>6204112.0</v>
      </c>
      <c r="B11141" s="8" t="s">
        <v>13127</v>
      </c>
    </row>
    <row r="11142">
      <c r="A11142" s="8">
        <v>6416357.0</v>
      </c>
      <c r="B11142" s="8" t="s">
        <v>13128</v>
      </c>
    </row>
    <row r="11143">
      <c r="A11143" s="8">
        <v>1855492.0</v>
      </c>
      <c r="B11143" s="8" t="s">
        <v>13129</v>
      </c>
    </row>
    <row r="11144">
      <c r="A11144" s="8">
        <v>6189202.0</v>
      </c>
      <c r="B11144" s="8" t="s">
        <v>13130</v>
      </c>
    </row>
    <row r="11145">
      <c r="A11145" s="8">
        <v>6255299.0</v>
      </c>
      <c r="B11145" s="8" t="s">
        <v>13131</v>
      </c>
    </row>
    <row r="11146">
      <c r="A11146" s="8">
        <v>6255302.0</v>
      </c>
      <c r="B11146" s="8" t="s">
        <v>13132</v>
      </c>
    </row>
    <row r="11147">
      <c r="A11147" s="8">
        <v>1947605.0</v>
      </c>
      <c r="B11147" s="8" t="s">
        <v>13133</v>
      </c>
    </row>
    <row r="11148">
      <c r="A11148" s="8">
        <v>1783602.0</v>
      </c>
      <c r="B11148" s="8" t="s">
        <v>13134</v>
      </c>
    </row>
    <row r="11149">
      <c r="A11149" s="8">
        <v>1420887.0</v>
      </c>
      <c r="B11149" s="8" t="s">
        <v>13135</v>
      </c>
    </row>
    <row r="11150">
      <c r="A11150" s="8">
        <v>853691.0</v>
      </c>
      <c r="B11150" s="8" t="s">
        <v>13136</v>
      </c>
    </row>
    <row r="11151">
      <c r="A11151" s="8">
        <v>1421123.0</v>
      </c>
      <c r="B11151" s="8" t="s">
        <v>13137</v>
      </c>
    </row>
    <row r="11152">
      <c r="A11152" s="8">
        <v>6406912.0</v>
      </c>
      <c r="B11152" s="8" t="s">
        <v>13138</v>
      </c>
    </row>
    <row r="11153">
      <c r="A11153" s="8">
        <v>1421115.0</v>
      </c>
      <c r="B11153" s="8" t="s">
        <v>13139</v>
      </c>
    </row>
    <row r="11154">
      <c r="A11154" s="8">
        <v>1420844.0</v>
      </c>
      <c r="B11154" s="8" t="s">
        <v>13140</v>
      </c>
    </row>
    <row r="11155">
      <c r="A11155" s="8">
        <v>6179011.0</v>
      </c>
      <c r="B11155" s="8" t="s">
        <v>13141</v>
      </c>
    </row>
    <row r="11156">
      <c r="A11156" s="8">
        <v>1420763.0</v>
      </c>
      <c r="B11156" s="8" t="s">
        <v>13142</v>
      </c>
    </row>
    <row r="11157">
      <c r="A11157" s="8">
        <v>1432800.0</v>
      </c>
      <c r="B11157" s="8" t="s">
        <v>13143</v>
      </c>
    </row>
    <row r="11158">
      <c r="A11158" s="8">
        <v>6204082.0</v>
      </c>
      <c r="B11158" s="8" t="s">
        <v>13144</v>
      </c>
    </row>
    <row r="11159">
      <c r="A11159" s="8">
        <v>1786261.0</v>
      </c>
      <c r="B11159" s="8" t="s">
        <v>13145</v>
      </c>
    </row>
    <row r="11160">
      <c r="A11160" s="8">
        <v>1851322.0</v>
      </c>
      <c r="B11160" s="8" t="s">
        <v>13145</v>
      </c>
    </row>
    <row r="11161">
      <c r="A11161" s="8">
        <v>1889605.0</v>
      </c>
      <c r="B11161" s="8" t="s">
        <v>13146</v>
      </c>
    </row>
    <row r="11162">
      <c r="A11162" s="8">
        <v>6268757.0</v>
      </c>
      <c r="B11162" s="8" t="s">
        <v>13147</v>
      </c>
    </row>
    <row r="11163">
      <c r="A11163" s="8">
        <v>1792032.0</v>
      </c>
      <c r="B11163" s="8" t="s">
        <v>13148</v>
      </c>
    </row>
    <row r="11164">
      <c r="A11164" s="8">
        <v>1726196.0</v>
      </c>
      <c r="B11164" s="8" t="s">
        <v>13149</v>
      </c>
    </row>
    <row r="11165">
      <c r="A11165" s="8">
        <v>1420704.0</v>
      </c>
      <c r="B11165" s="8" t="s">
        <v>13150</v>
      </c>
    </row>
    <row r="11166">
      <c r="A11166" s="8">
        <v>1872737.0</v>
      </c>
      <c r="B11166" s="8" t="s">
        <v>13151</v>
      </c>
    </row>
    <row r="11167">
      <c r="A11167" s="8">
        <v>1786814.0</v>
      </c>
      <c r="B11167" s="8" t="s">
        <v>13152</v>
      </c>
    </row>
    <row r="11168">
      <c r="A11168" s="8">
        <v>1455958.0</v>
      </c>
      <c r="B11168" s="8" t="s">
        <v>13153</v>
      </c>
    </row>
    <row r="11169">
      <c r="A11169" s="8">
        <v>1420984.0</v>
      </c>
      <c r="B11169" s="8" t="s">
        <v>13154</v>
      </c>
    </row>
    <row r="11170">
      <c r="A11170" s="8">
        <v>1863967.0</v>
      </c>
      <c r="B11170" s="8" t="s">
        <v>13155</v>
      </c>
    </row>
    <row r="11171">
      <c r="A11171" s="8">
        <v>6255311.0</v>
      </c>
      <c r="B11171" s="8" t="s">
        <v>13156</v>
      </c>
    </row>
    <row r="11172">
      <c r="A11172" s="8">
        <v>1785087.0</v>
      </c>
      <c r="B11172" s="8" t="s">
        <v>13157</v>
      </c>
    </row>
    <row r="11173">
      <c r="A11173" s="8">
        <v>6099084.0</v>
      </c>
      <c r="B11173" s="8" t="s">
        <v>13158</v>
      </c>
    </row>
    <row r="11174">
      <c r="A11174" s="8">
        <v>6606521.0</v>
      </c>
      <c r="B11174" s="8" t="s">
        <v>13159</v>
      </c>
    </row>
    <row r="11175">
      <c r="A11175" s="8">
        <v>6388108.0</v>
      </c>
      <c r="B11175" s="8" t="s">
        <v>13160</v>
      </c>
    </row>
    <row r="11176">
      <c r="A11176" s="8">
        <v>1596331.0</v>
      </c>
      <c r="B11176" s="8" t="s">
        <v>13161</v>
      </c>
    </row>
    <row r="11177">
      <c r="A11177" s="8">
        <v>6930310.0</v>
      </c>
      <c r="B11177" s="8" t="s">
        <v>13162</v>
      </c>
    </row>
    <row r="11178">
      <c r="A11178" s="8">
        <v>6593691.0</v>
      </c>
      <c r="B11178" s="8" t="s">
        <v>13163</v>
      </c>
    </row>
    <row r="11179">
      <c r="A11179" s="8">
        <v>1636154.0</v>
      </c>
      <c r="B11179" s="8" t="s">
        <v>13164</v>
      </c>
    </row>
    <row r="11180">
      <c r="A11180" s="8">
        <v>1852639.0</v>
      </c>
      <c r="B11180" s="8" t="s">
        <v>13165</v>
      </c>
    </row>
    <row r="11181">
      <c r="A11181" s="8">
        <v>6277608.0</v>
      </c>
      <c r="B11181" s="8" t="s">
        <v>13166</v>
      </c>
    </row>
    <row r="11182">
      <c r="A11182" s="8">
        <v>1294971.0</v>
      </c>
      <c r="B11182" s="8" t="s">
        <v>13167</v>
      </c>
    </row>
    <row r="11183">
      <c r="A11183" s="8">
        <v>6351557.0</v>
      </c>
      <c r="B11183" s="8" t="s">
        <v>13168</v>
      </c>
    </row>
    <row r="11184">
      <c r="A11184" s="8">
        <v>1910019.0</v>
      </c>
      <c r="B11184" s="8" t="s">
        <v>13169</v>
      </c>
    </row>
    <row r="11185">
      <c r="A11185" s="8">
        <v>6169279.0</v>
      </c>
      <c r="B11185" s="8" t="s">
        <v>13170</v>
      </c>
    </row>
    <row r="11186">
      <c r="A11186" s="8">
        <v>1860593.0</v>
      </c>
      <c r="B11186" s="8" t="s">
        <v>13171</v>
      </c>
    </row>
    <row r="11187">
      <c r="A11187" s="8">
        <v>6157211.0</v>
      </c>
      <c r="B11187" s="8" t="s">
        <v>13172</v>
      </c>
    </row>
    <row r="11188">
      <c r="A11188" s="8">
        <v>1834509.0</v>
      </c>
      <c r="B11188" s="8" t="s">
        <v>13173</v>
      </c>
    </row>
    <row r="11189">
      <c r="A11189" s="8">
        <v>6226817.0</v>
      </c>
      <c r="B11189" s="8" t="s">
        <v>13174</v>
      </c>
    </row>
    <row r="11190">
      <c r="A11190" s="8">
        <v>6155847.0</v>
      </c>
      <c r="B11190" s="8" t="s">
        <v>13175</v>
      </c>
    </row>
    <row r="11191">
      <c r="A11191" s="8">
        <v>6351531.0</v>
      </c>
      <c r="B11191" s="8" t="s">
        <v>13176</v>
      </c>
    </row>
    <row r="11192">
      <c r="A11192" s="8">
        <v>1725271.0</v>
      </c>
      <c r="B11192" s="8" t="s">
        <v>13177</v>
      </c>
    </row>
    <row r="11193">
      <c r="A11193" s="8">
        <v>6751270.0</v>
      </c>
      <c r="B11193" s="8" t="s">
        <v>13178</v>
      </c>
    </row>
    <row r="11194">
      <c r="A11194" s="8">
        <v>6408184.0</v>
      </c>
      <c r="B11194" s="8" t="s">
        <v>13179</v>
      </c>
    </row>
    <row r="11195">
      <c r="A11195" s="8">
        <v>6099114.0</v>
      </c>
      <c r="B11195" s="8" t="s">
        <v>13180</v>
      </c>
    </row>
    <row r="11196">
      <c r="A11196" s="8">
        <v>1755099.0</v>
      </c>
      <c r="B11196" s="8" t="s">
        <v>13181</v>
      </c>
    </row>
    <row r="11197">
      <c r="A11197" s="8">
        <v>763870.0</v>
      </c>
      <c r="B11197" s="8" t="s">
        <v>13182</v>
      </c>
    </row>
    <row r="11198">
      <c r="A11198" s="8">
        <v>1896113.0</v>
      </c>
      <c r="B11198" s="8" t="s">
        <v>13183</v>
      </c>
    </row>
    <row r="11199">
      <c r="A11199" s="8">
        <v>1959280.0</v>
      </c>
      <c r="B11199" s="8" t="s">
        <v>13184</v>
      </c>
    </row>
    <row r="11200">
      <c r="A11200" s="8">
        <v>1785231.0</v>
      </c>
      <c r="B11200" s="8" t="s">
        <v>13185</v>
      </c>
    </row>
    <row r="11201">
      <c r="A11201" s="8">
        <v>6440398.0</v>
      </c>
      <c r="B11201" s="8" t="s">
        <v>13186</v>
      </c>
    </row>
    <row r="11202">
      <c r="A11202" s="8">
        <v>6814638.0</v>
      </c>
      <c r="B11202" s="8" t="s">
        <v>13187</v>
      </c>
    </row>
    <row r="11203">
      <c r="A11203" s="8">
        <v>6226591.0</v>
      </c>
      <c r="B11203" s="8" t="s">
        <v>13188</v>
      </c>
    </row>
    <row r="11204">
      <c r="A11204" s="8">
        <v>6271685.0</v>
      </c>
      <c r="B11204" s="8" t="s">
        <v>13189</v>
      </c>
    </row>
    <row r="11205">
      <c r="A11205" s="8">
        <v>6837611.0</v>
      </c>
      <c r="B11205" s="8" t="s">
        <v>13190</v>
      </c>
    </row>
    <row r="11206">
      <c r="A11206" s="8">
        <v>1849883.0</v>
      </c>
      <c r="B11206" s="8" t="s">
        <v>13191</v>
      </c>
    </row>
    <row r="11207">
      <c r="A11207" s="8">
        <v>1296663.0</v>
      </c>
      <c r="B11207" s="8" t="s">
        <v>13192</v>
      </c>
    </row>
    <row r="11208">
      <c r="A11208" s="8">
        <v>1764845.0</v>
      </c>
      <c r="B11208" s="8" t="s">
        <v>13193</v>
      </c>
    </row>
    <row r="11209">
      <c r="A11209" s="8">
        <v>6193358.0</v>
      </c>
      <c r="B11209" s="8" t="s">
        <v>13194</v>
      </c>
    </row>
    <row r="11210">
      <c r="A11210" s="8">
        <v>1751361.0</v>
      </c>
      <c r="B11210" s="8" t="s">
        <v>13195</v>
      </c>
    </row>
    <row r="11211">
      <c r="A11211" s="8">
        <v>1734091.0</v>
      </c>
      <c r="B11211" s="8" t="s">
        <v>13196</v>
      </c>
    </row>
    <row r="11212">
      <c r="A11212" s="8">
        <v>1456954.0</v>
      </c>
      <c r="B11212" s="8" t="s">
        <v>13197</v>
      </c>
    </row>
    <row r="11213">
      <c r="A11213" s="8">
        <v>1455818.0</v>
      </c>
      <c r="B11213" s="8" t="s">
        <v>13198</v>
      </c>
    </row>
    <row r="11214">
      <c r="A11214" s="8">
        <v>6109543.0</v>
      </c>
      <c r="B11214" s="8" t="s">
        <v>13199</v>
      </c>
    </row>
    <row r="11215">
      <c r="A11215" s="8">
        <v>6204716.0</v>
      </c>
      <c r="B11215" s="8" t="s">
        <v>13200</v>
      </c>
    </row>
    <row r="11216">
      <c r="A11216" s="8">
        <v>1889389.0</v>
      </c>
      <c r="B11216" s="8" t="s">
        <v>13201</v>
      </c>
    </row>
    <row r="11217">
      <c r="A11217" s="8">
        <v>6226019.0</v>
      </c>
      <c r="B11217" s="8" t="s">
        <v>13202</v>
      </c>
    </row>
    <row r="11218">
      <c r="A11218" s="8">
        <v>1887378.0</v>
      </c>
      <c r="B11218" s="8" t="s">
        <v>13110</v>
      </c>
    </row>
    <row r="11219">
      <c r="A11219" s="8">
        <v>1727761.0</v>
      </c>
      <c r="B11219" s="8" t="s">
        <v>13203</v>
      </c>
    </row>
    <row r="11220">
      <c r="A11220" s="8">
        <v>827347.0</v>
      </c>
      <c r="B11220" s="8" t="s">
        <v>13204</v>
      </c>
    </row>
    <row r="11221">
      <c r="A11221" s="8">
        <v>1453718.0</v>
      </c>
      <c r="B11221" s="8" t="s">
        <v>13205</v>
      </c>
    </row>
    <row r="11222">
      <c r="A11222" s="8">
        <v>1949136.0</v>
      </c>
      <c r="B11222" s="8" t="s">
        <v>13206</v>
      </c>
    </row>
    <row r="11223">
      <c r="A11223" s="8">
        <v>1276701.0</v>
      </c>
      <c r="B11223" s="8" t="s">
        <v>13207</v>
      </c>
    </row>
    <row r="11224">
      <c r="A11224" s="8">
        <v>6204724.0</v>
      </c>
      <c r="B11224" s="8" t="s">
        <v>13208</v>
      </c>
    </row>
    <row r="11225">
      <c r="A11225" s="8">
        <v>1455753.0</v>
      </c>
      <c r="B11225" s="8" t="s">
        <v>13209</v>
      </c>
    </row>
    <row r="11226">
      <c r="A11226" s="8">
        <v>1420968.0</v>
      </c>
      <c r="B11226" s="8" t="s">
        <v>13210</v>
      </c>
    </row>
    <row r="11227">
      <c r="A11227" s="8">
        <v>1453866.0</v>
      </c>
      <c r="B11227" s="8" t="s">
        <v>13211</v>
      </c>
    </row>
    <row r="11228">
      <c r="A11228" s="8">
        <v>1328328.0</v>
      </c>
      <c r="B11228" s="8" t="s">
        <v>13212</v>
      </c>
    </row>
    <row r="11229">
      <c r="A11229" s="8">
        <v>1794361.0</v>
      </c>
      <c r="B11229" s="8" t="s">
        <v>13213</v>
      </c>
    </row>
    <row r="11230">
      <c r="A11230" s="8">
        <v>1887815.0</v>
      </c>
      <c r="B11230" s="8" t="s">
        <v>13214</v>
      </c>
    </row>
    <row r="11231">
      <c r="A11231" s="8">
        <v>1794400.0</v>
      </c>
      <c r="B11231" s="8" t="s">
        <v>13215</v>
      </c>
    </row>
    <row r="11232">
      <c r="A11232" s="8">
        <v>6322166.0</v>
      </c>
      <c r="B11232" s="8" t="s">
        <v>13216</v>
      </c>
    </row>
    <row r="11233">
      <c r="A11233" s="8">
        <v>1798081.0</v>
      </c>
      <c r="B11233" s="8" t="s">
        <v>13217</v>
      </c>
    </row>
    <row r="11234">
      <c r="A11234" s="8">
        <v>1912178.0</v>
      </c>
      <c r="B11234" s="8" t="s">
        <v>13218</v>
      </c>
    </row>
    <row r="11235">
      <c r="A11235" s="8">
        <v>1895109.0</v>
      </c>
      <c r="B11235" s="8" t="s">
        <v>13219</v>
      </c>
    </row>
    <row r="11236">
      <c r="A11236" s="8">
        <v>6880088.0</v>
      </c>
      <c r="B11236" s="8" t="s">
        <v>13220</v>
      </c>
    </row>
    <row r="11237">
      <c r="A11237" s="8">
        <v>1911376.0</v>
      </c>
      <c r="B11237" s="8" t="s">
        <v>13221</v>
      </c>
    </row>
    <row r="11238">
      <c r="A11238" s="8">
        <v>6957196.0</v>
      </c>
      <c r="B11238" s="8" t="s">
        <v>13222</v>
      </c>
    </row>
    <row r="11239">
      <c r="A11239" s="8">
        <v>6207553.0</v>
      </c>
      <c r="B11239" s="8" t="s">
        <v>13223</v>
      </c>
    </row>
    <row r="11240">
      <c r="A11240" s="8">
        <v>6277161.0</v>
      </c>
      <c r="B11240" s="8" t="s">
        <v>13224</v>
      </c>
    </row>
    <row r="11241">
      <c r="A11241" s="8">
        <v>1895133.0</v>
      </c>
      <c r="B11241" s="8" t="s">
        <v>13225</v>
      </c>
    </row>
    <row r="11242">
      <c r="A11242" s="8">
        <v>1793527.0</v>
      </c>
      <c r="B11242" s="8" t="s">
        <v>13226</v>
      </c>
    </row>
    <row r="11243">
      <c r="A11243" s="8">
        <v>1831739.0</v>
      </c>
      <c r="B11243" s="8" t="s">
        <v>13227</v>
      </c>
    </row>
    <row r="11244">
      <c r="A11244" s="8">
        <v>1895141.0</v>
      </c>
      <c r="B11244" s="8" t="s">
        <v>13228</v>
      </c>
    </row>
    <row r="11245">
      <c r="A11245" s="8">
        <v>6209190.0</v>
      </c>
      <c r="B11245" s="8" t="s">
        <v>13229</v>
      </c>
    </row>
    <row r="11246">
      <c r="A11246" s="8">
        <v>1910124.0</v>
      </c>
      <c r="B11246" s="8" t="s">
        <v>12274</v>
      </c>
    </row>
    <row r="11247">
      <c r="A11247" s="8">
        <v>1917471.0</v>
      </c>
      <c r="B11247" s="8" t="s">
        <v>13230</v>
      </c>
    </row>
    <row r="11248">
      <c r="A11248" s="8">
        <v>1951114.0</v>
      </c>
      <c r="B11248" s="8" t="s">
        <v>13231</v>
      </c>
    </row>
    <row r="11249">
      <c r="A11249" s="8">
        <v>1851373.0</v>
      </c>
      <c r="B11249" s="8" t="s">
        <v>13232</v>
      </c>
    </row>
    <row r="11250">
      <c r="A11250" s="8">
        <v>1769944.0</v>
      </c>
      <c r="B11250" s="8" t="s">
        <v>13233</v>
      </c>
    </row>
    <row r="11251">
      <c r="A11251" s="8">
        <v>1728342.0</v>
      </c>
      <c r="B11251" s="8" t="s">
        <v>13234</v>
      </c>
    </row>
    <row r="11252">
      <c r="A11252" s="8">
        <v>1456938.0</v>
      </c>
      <c r="B11252" s="8" t="s">
        <v>13235</v>
      </c>
    </row>
    <row r="11253">
      <c r="A11253" s="8">
        <v>1739336.0</v>
      </c>
      <c r="B11253" s="8" t="s">
        <v>13117</v>
      </c>
    </row>
    <row r="11254">
      <c r="A11254" s="8">
        <v>1948504.0</v>
      </c>
      <c r="B11254" s="8" t="s">
        <v>13236</v>
      </c>
    </row>
    <row r="11255">
      <c r="A11255" s="8">
        <v>1832425.0</v>
      </c>
      <c r="B11255" s="8" t="s">
        <v>13237</v>
      </c>
    </row>
    <row r="11256">
      <c r="A11256" s="8">
        <v>6209793.0</v>
      </c>
      <c r="B11256" s="8" t="s">
        <v>13238</v>
      </c>
    </row>
    <row r="11257">
      <c r="A11257" s="8">
        <v>1455826.0</v>
      </c>
      <c r="B11257" s="8" t="s">
        <v>13239</v>
      </c>
    </row>
    <row r="11258">
      <c r="A11258" s="8">
        <v>6305091.0</v>
      </c>
      <c r="B11258" s="8" t="s">
        <v>13240</v>
      </c>
    </row>
    <row r="11259">
      <c r="A11259" s="8">
        <v>1783076.0</v>
      </c>
      <c r="B11259" s="8" t="s">
        <v>13241</v>
      </c>
    </row>
    <row r="11260">
      <c r="A11260" s="8">
        <v>1909258.0</v>
      </c>
      <c r="B11260" s="8" t="s">
        <v>13242</v>
      </c>
    </row>
    <row r="11261">
      <c r="A11261" s="8">
        <v>1290525.0</v>
      </c>
      <c r="B11261" s="8" t="s">
        <v>13243</v>
      </c>
    </row>
    <row r="11262">
      <c r="A11262" s="8">
        <v>1420861.0</v>
      </c>
      <c r="B11262" s="8" t="s">
        <v>13244</v>
      </c>
    </row>
    <row r="11263">
      <c r="A11263" s="8">
        <v>1898752.0</v>
      </c>
      <c r="B11263" s="8" t="s">
        <v>12957</v>
      </c>
    </row>
    <row r="11264">
      <c r="A11264" s="8">
        <v>1850687.0</v>
      </c>
      <c r="B11264" s="8" t="s">
        <v>13245</v>
      </c>
    </row>
    <row r="11265">
      <c r="A11265" s="8">
        <v>6216897.0</v>
      </c>
      <c r="B11265" s="8" t="s">
        <v>13246</v>
      </c>
    </row>
    <row r="11266">
      <c r="A11266" s="8">
        <v>1725386.0</v>
      </c>
      <c r="B11266" s="8" t="s">
        <v>13247</v>
      </c>
    </row>
    <row r="11267">
      <c r="A11267" s="8">
        <v>1597655.0</v>
      </c>
      <c r="B11267" s="8" t="s">
        <v>13248</v>
      </c>
    </row>
    <row r="11268">
      <c r="A11268" s="8">
        <v>6537715.0</v>
      </c>
      <c r="B11268" s="8" t="s">
        <v>13249</v>
      </c>
    </row>
    <row r="11269">
      <c r="A11269" s="8">
        <v>6209157.0</v>
      </c>
      <c r="B11269" s="8" t="s">
        <v>13250</v>
      </c>
    </row>
    <row r="11270">
      <c r="A11270" s="8">
        <v>1974467.0</v>
      </c>
      <c r="B11270" s="8" t="s">
        <v>13251</v>
      </c>
    </row>
    <row r="11271">
      <c r="A11271" s="8">
        <v>1974521.0</v>
      </c>
      <c r="B11271" s="8" t="s">
        <v>13252</v>
      </c>
    </row>
    <row r="11272">
      <c r="A11272" s="8">
        <v>1637312.0</v>
      </c>
      <c r="B11272" s="8" t="s">
        <v>13253</v>
      </c>
    </row>
    <row r="11273">
      <c r="A11273" s="8">
        <v>1724100.0</v>
      </c>
      <c r="B11273" s="8" t="s">
        <v>13253</v>
      </c>
    </row>
    <row r="11274">
      <c r="A11274" s="8">
        <v>1457012.0</v>
      </c>
      <c r="B11274" s="8" t="s">
        <v>13254</v>
      </c>
    </row>
    <row r="11275">
      <c r="A11275" s="8">
        <v>1456989.0</v>
      </c>
      <c r="B11275" s="8" t="s">
        <v>13255</v>
      </c>
    </row>
    <row r="11276">
      <c r="A11276" s="8">
        <v>1733419.0</v>
      </c>
      <c r="B11276" s="8" t="s">
        <v>13256</v>
      </c>
    </row>
    <row r="11277">
      <c r="A11277" s="8">
        <v>919748.0</v>
      </c>
      <c r="B11277" s="8" t="s">
        <v>13257</v>
      </c>
    </row>
    <row r="11278">
      <c r="A11278" s="8">
        <v>1809164.0</v>
      </c>
      <c r="B11278" s="8" t="s">
        <v>13258</v>
      </c>
    </row>
    <row r="11279">
      <c r="A11279" s="8">
        <v>1575121.0</v>
      </c>
      <c r="B11279" s="8" t="s">
        <v>13259</v>
      </c>
    </row>
    <row r="11280">
      <c r="A11280" s="8">
        <v>6928064.0</v>
      </c>
      <c r="B11280" s="8" t="s">
        <v>13260</v>
      </c>
    </row>
    <row r="11281">
      <c r="A11281" s="8">
        <v>1446169.0</v>
      </c>
      <c r="B11281" s="8" t="s">
        <v>13261</v>
      </c>
    </row>
    <row r="11282">
      <c r="A11282" s="8">
        <v>1761234.0</v>
      </c>
      <c r="B11282" s="8" t="s">
        <v>13262</v>
      </c>
    </row>
    <row r="11283">
      <c r="A11283" s="8">
        <v>1597329.0</v>
      </c>
      <c r="B11283" s="8" t="s">
        <v>13263</v>
      </c>
    </row>
    <row r="11284">
      <c r="A11284" s="8">
        <v>6449034.0</v>
      </c>
      <c r="B11284" s="8" t="s">
        <v>13264</v>
      </c>
    </row>
    <row r="11285">
      <c r="A11285" s="8">
        <v>1882457.0</v>
      </c>
      <c r="B11285" s="8" t="s">
        <v>13265</v>
      </c>
    </row>
    <row r="11286">
      <c r="A11286" s="8">
        <v>1793586.0</v>
      </c>
      <c r="B11286" s="8" t="s">
        <v>13266</v>
      </c>
    </row>
    <row r="11287">
      <c r="A11287" s="8">
        <v>1858751.0</v>
      </c>
      <c r="B11287" s="8" t="s">
        <v>13266</v>
      </c>
    </row>
    <row r="11288">
      <c r="A11288" s="8">
        <v>1420631.0</v>
      </c>
      <c r="B11288" s="8" t="s">
        <v>13267</v>
      </c>
    </row>
    <row r="11289">
      <c r="A11289" s="8">
        <v>1793292.0</v>
      </c>
      <c r="B11289" s="8" t="s">
        <v>13268</v>
      </c>
    </row>
    <row r="11290">
      <c r="A11290" s="8">
        <v>1588672.0</v>
      </c>
      <c r="B11290" s="8" t="s">
        <v>13269</v>
      </c>
    </row>
    <row r="11291">
      <c r="A11291" s="8">
        <v>1455761.0</v>
      </c>
      <c r="B11291" s="8" t="s">
        <v>13270</v>
      </c>
    </row>
    <row r="11292">
      <c r="A11292" s="8">
        <v>1455273.0</v>
      </c>
      <c r="B11292" s="8" t="s">
        <v>13271</v>
      </c>
    </row>
    <row r="11293">
      <c r="A11293" s="8">
        <v>854298.0</v>
      </c>
      <c r="B11293" s="8" t="s">
        <v>13272</v>
      </c>
    </row>
    <row r="11294">
      <c r="A11294" s="8">
        <v>6482970.0</v>
      </c>
      <c r="B11294" s="8" t="s">
        <v>13273</v>
      </c>
    </row>
    <row r="11295">
      <c r="A11295" s="8">
        <v>1745646.0</v>
      </c>
      <c r="B11295" s="8" t="s">
        <v>13274</v>
      </c>
    </row>
    <row r="11296">
      <c r="A11296" s="8">
        <v>1783106.0</v>
      </c>
      <c r="B11296" s="8" t="s">
        <v>13275</v>
      </c>
    </row>
    <row r="11297">
      <c r="A11297" s="8">
        <v>1889869.0</v>
      </c>
      <c r="B11297" s="8" t="s">
        <v>13275</v>
      </c>
    </row>
    <row r="11298">
      <c r="A11298" s="8">
        <v>1913174.0</v>
      </c>
      <c r="B11298" s="8" t="s">
        <v>13276</v>
      </c>
    </row>
    <row r="11299">
      <c r="A11299" s="8">
        <v>1328395.0</v>
      </c>
      <c r="B11299" s="8" t="s">
        <v>13277</v>
      </c>
    </row>
    <row r="11300">
      <c r="A11300" s="8">
        <v>1729225.0</v>
      </c>
      <c r="B11300" s="8" t="s">
        <v>13278</v>
      </c>
    </row>
    <row r="11301">
      <c r="A11301" s="8">
        <v>6215149.0</v>
      </c>
      <c r="B11301" s="8" t="s">
        <v>13279</v>
      </c>
    </row>
    <row r="11302">
      <c r="A11302" s="8">
        <v>1457021.0</v>
      </c>
      <c r="B11302" s="8" t="s">
        <v>13280</v>
      </c>
    </row>
    <row r="11303">
      <c r="A11303" s="8">
        <v>1587501.0</v>
      </c>
      <c r="B11303" s="8" t="s">
        <v>13280</v>
      </c>
    </row>
    <row r="11304">
      <c r="A11304" s="8">
        <v>1420771.0</v>
      </c>
      <c r="B11304" s="8" t="s">
        <v>13281</v>
      </c>
    </row>
    <row r="11305">
      <c r="A11305" s="8">
        <v>6948294.0</v>
      </c>
      <c r="B11305" s="8" t="s">
        <v>13282</v>
      </c>
    </row>
    <row r="11306">
      <c r="A11306" s="8">
        <v>1642880.0</v>
      </c>
      <c r="B11306" s="8" t="s">
        <v>13283</v>
      </c>
    </row>
    <row r="11307">
      <c r="A11307" s="8">
        <v>1453696.0</v>
      </c>
      <c r="B11307" s="8" t="s">
        <v>13284</v>
      </c>
    </row>
    <row r="11308">
      <c r="A11308" s="8">
        <v>1446207.0</v>
      </c>
      <c r="B11308" s="8" t="s">
        <v>13285</v>
      </c>
    </row>
    <row r="11309">
      <c r="A11309" s="8">
        <v>1739379.0</v>
      </c>
      <c r="B11309" s="8" t="s">
        <v>13181</v>
      </c>
    </row>
    <row r="11310">
      <c r="A11310" s="8">
        <v>1729411.0</v>
      </c>
      <c r="B11310" s="8" t="s">
        <v>12998</v>
      </c>
    </row>
    <row r="11311">
      <c r="A11311" s="8">
        <v>874752.0</v>
      </c>
      <c r="B11311" s="8" t="s">
        <v>13286</v>
      </c>
    </row>
    <row r="11312">
      <c r="A11312" s="8">
        <v>6082386.0</v>
      </c>
      <c r="B11312" s="8" t="s">
        <v>13287</v>
      </c>
    </row>
    <row r="11313">
      <c r="A11313" s="8">
        <v>1420364.0</v>
      </c>
      <c r="B11313" s="8" t="s">
        <v>13288</v>
      </c>
    </row>
    <row r="11314">
      <c r="A11314" s="8">
        <v>878189.0</v>
      </c>
      <c r="B11314" s="8" t="s">
        <v>13289</v>
      </c>
    </row>
    <row r="11315">
      <c r="A11315" s="8">
        <v>1597728.0</v>
      </c>
      <c r="B11315" s="8" t="s">
        <v>13290</v>
      </c>
    </row>
    <row r="11316">
      <c r="A11316" s="8">
        <v>6186998.0</v>
      </c>
      <c r="B11316" s="8" t="s">
        <v>13291</v>
      </c>
    </row>
    <row r="11317">
      <c r="A11317" s="8">
        <v>1453238.0</v>
      </c>
      <c r="B11317" s="8" t="s">
        <v>13292</v>
      </c>
    </row>
    <row r="11318">
      <c r="A11318" s="8">
        <v>6724248.0</v>
      </c>
      <c r="B11318" s="8" t="s">
        <v>13293</v>
      </c>
    </row>
    <row r="11319">
      <c r="A11319" s="8">
        <v>6133851.0</v>
      </c>
      <c r="B11319" s="8" t="s">
        <v>13294</v>
      </c>
    </row>
    <row r="11320">
      <c r="A11320" s="8">
        <v>1936301.0</v>
      </c>
      <c r="B11320" s="8" t="s">
        <v>13295</v>
      </c>
    </row>
    <row r="11321">
      <c r="A11321" s="8">
        <v>6217931.0</v>
      </c>
      <c r="B11321" s="8" t="s">
        <v>13296</v>
      </c>
    </row>
    <row r="11322">
      <c r="A11322" s="8">
        <v>6266703.0</v>
      </c>
      <c r="B11322" s="8" t="s">
        <v>13297</v>
      </c>
    </row>
    <row r="11323">
      <c r="A11323" s="8">
        <v>6268099.0</v>
      </c>
      <c r="B11323" s="8" t="s">
        <v>13298</v>
      </c>
    </row>
    <row r="11324">
      <c r="A11324" s="8">
        <v>6265642.0</v>
      </c>
      <c r="B11324" s="8" t="s">
        <v>13299</v>
      </c>
    </row>
    <row r="11325">
      <c r="A11325" s="8">
        <v>1934864.0</v>
      </c>
      <c r="B11325" s="8" t="s">
        <v>13300</v>
      </c>
    </row>
    <row r="11326">
      <c r="A11326" s="8">
        <v>6266851.0</v>
      </c>
      <c r="B11326" s="8" t="s">
        <v>13301</v>
      </c>
    </row>
    <row r="11327">
      <c r="A11327" s="8">
        <v>6244122.0</v>
      </c>
      <c r="B11327" s="8" t="s">
        <v>13302</v>
      </c>
    </row>
    <row r="11328">
      <c r="A11328" s="8">
        <v>6267050.0</v>
      </c>
      <c r="B11328" s="8" t="s">
        <v>13303</v>
      </c>
    </row>
    <row r="11329">
      <c r="A11329" s="8">
        <v>6953247.0</v>
      </c>
      <c r="B11329" s="8" t="s">
        <v>13304</v>
      </c>
    </row>
    <row r="11330">
      <c r="A11330" s="8">
        <v>1936204.0</v>
      </c>
      <c r="B11330" s="8" t="s">
        <v>13305</v>
      </c>
    </row>
    <row r="11331">
      <c r="A11331" s="8">
        <v>6262643.0</v>
      </c>
      <c r="B11331" s="8" t="s">
        <v>13306</v>
      </c>
    </row>
    <row r="11332">
      <c r="A11332" s="8">
        <v>6237711.0</v>
      </c>
      <c r="B11332" s="8" t="s">
        <v>13307</v>
      </c>
    </row>
    <row r="11333">
      <c r="A11333" s="8">
        <v>6217630.0</v>
      </c>
      <c r="B11333" s="8" t="s">
        <v>13308</v>
      </c>
    </row>
    <row r="11334">
      <c r="A11334" s="8">
        <v>6220029.0</v>
      </c>
      <c r="B11334" s="8" t="s">
        <v>13309</v>
      </c>
    </row>
    <row r="11335">
      <c r="A11335" s="8">
        <v>1774905.0</v>
      </c>
      <c r="B11335" s="8" t="s">
        <v>13310</v>
      </c>
    </row>
    <row r="11336">
      <c r="A11336" s="8">
        <v>6977014.0</v>
      </c>
      <c r="B11336" s="8" t="s">
        <v>13311</v>
      </c>
    </row>
    <row r="11337">
      <c r="A11337" s="8">
        <v>1934813.0</v>
      </c>
      <c r="B11337" s="8" t="s">
        <v>13312</v>
      </c>
    </row>
    <row r="11338">
      <c r="A11338" s="8">
        <v>1935046.0</v>
      </c>
      <c r="B11338" s="8" t="s">
        <v>13313</v>
      </c>
    </row>
    <row r="11339">
      <c r="A11339" s="8">
        <v>1938096.0</v>
      </c>
      <c r="B11339" s="8" t="s">
        <v>13314</v>
      </c>
    </row>
    <row r="11340">
      <c r="A11340" s="8">
        <v>1935224.0</v>
      </c>
      <c r="B11340" s="8" t="s">
        <v>13315</v>
      </c>
    </row>
    <row r="11341">
      <c r="A11341" s="8">
        <v>1937995.0</v>
      </c>
      <c r="B11341" s="8" t="s">
        <v>13316</v>
      </c>
    </row>
    <row r="11342">
      <c r="A11342" s="8">
        <v>6212506.0</v>
      </c>
      <c r="B11342" s="8" t="s">
        <v>13317</v>
      </c>
    </row>
    <row r="11343">
      <c r="A11343" s="8">
        <v>6204058.0</v>
      </c>
      <c r="B11343" s="8" t="s">
        <v>13318</v>
      </c>
    </row>
    <row r="11344">
      <c r="A11344" s="8">
        <v>6232191.0</v>
      </c>
      <c r="B11344" s="8" t="s">
        <v>13319</v>
      </c>
    </row>
    <row r="11345">
      <c r="A11345" s="8">
        <v>6206573.0</v>
      </c>
      <c r="B11345" s="8" t="s">
        <v>13320</v>
      </c>
    </row>
    <row r="11346">
      <c r="A11346" s="8">
        <v>6228844.0</v>
      </c>
      <c r="B11346" s="8" t="s">
        <v>13321</v>
      </c>
    </row>
    <row r="11347">
      <c r="A11347" s="8">
        <v>6272371.0</v>
      </c>
      <c r="B11347" s="8" t="s">
        <v>13322</v>
      </c>
    </row>
    <row r="11348">
      <c r="A11348" s="8">
        <v>1838393.0</v>
      </c>
      <c r="B11348" s="8" t="s">
        <v>13323</v>
      </c>
    </row>
    <row r="11349">
      <c r="A11349" s="8">
        <v>6208428.0</v>
      </c>
      <c r="B11349" s="8" t="s">
        <v>13324</v>
      </c>
    </row>
    <row r="11350">
      <c r="A11350" s="8">
        <v>6061494.0</v>
      </c>
      <c r="B11350" s="8" t="s">
        <v>13325</v>
      </c>
    </row>
    <row r="11351">
      <c r="A11351" s="8">
        <v>6224288.0</v>
      </c>
      <c r="B11351" s="8" t="s">
        <v>13326</v>
      </c>
    </row>
    <row r="11352">
      <c r="A11352" s="8">
        <v>6228739.0</v>
      </c>
      <c r="B11352" s="8" t="s">
        <v>13327</v>
      </c>
    </row>
    <row r="11353">
      <c r="A11353" s="8">
        <v>6268978.0</v>
      </c>
      <c r="B11353" s="8" t="s">
        <v>13328</v>
      </c>
    </row>
    <row r="11354">
      <c r="A11354" s="8">
        <v>6711545.0</v>
      </c>
      <c r="B11354" s="8" t="s">
        <v>13329</v>
      </c>
    </row>
    <row r="11355">
      <c r="A11355" s="8">
        <v>1783564.0</v>
      </c>
      <c r="B11355" s="8" t="s">
        <v>13330</v>
      </c>
    </row>
    <row r="11356">
      <c r="A11356" s="8">
        <v>6220177.0</v>
      </c>
      <c r="B11356" s="8" t="s">
        <v>13331</v>
      </c>
    </row>
    <row r="11357">
      <c r="A11357" s="8">
        <v>6228747.0</v>
      </c>
      <c r="B11357" s="8" t="s">
        <v>13332</v>
      </c>
    </row>
    <row r="11358">
      <c r="A11358" s="8">
        <v>1764101.0</v>
      </c>
      <c r="B11358" s="8" t="s">
        <v>13333</v>
      </c>
    </row>
    <row r="11359">
      <c r="A11359" s="8">
        <v>6058698.0</v>
      </c>
      <c r="B11359" s="8" t="s">
        <v>13334</v>
      </c>
    </row>
    <row r="11360">
      <c r="A11360" s="8">
        <v>6322905.0</v>
      </c>
      <c r="B11360" s="8" t="s">
        <v>13335</v>
      </c>
    </row>
    <row r="11361">
      <c r="A11361" s="8">
        <v>1453769.0</v>
      </c>
      <c r="B11361" s="8" t="s">
        <v>13336</v>
      </c>
    </row>
    <row r="11362">
      <c r="A11362" s="8">
        <v>6197531.0</v>
      </c>
      <c r="B11362" s="8" t="s">
        <v>13337</v>
      </c>
    </row>
    <row r="11363">
      <c r="A11363" s="8">
        <v>6252281.0</v>
      </c>
      <c r="B11363" s="8" t="s">
        <v>13338</v>
      </c>
    </row>
    <row r="11364">
      <c r="A11364" s="8">
        <v>6218270.0</v>
      </c>
      <c r="B11364" s="8" t="s">
        <v>13339</v>
      </c>
    </row>
    <row r="11365">
      <c r="A11365" s="8">
        <v>6188524.0</v>
      </c>
      <c r="B11365" s="8" t="s">
        <v>13340</v>
      </c>
    </row>
    <row r="11366">
      <c r="A11366" s="8">
        <v>6225373.0</v>
      </c>
      <c r="B11366" s="8" t="s">
        <v>13341</v>
      </c>
    </row>
    <row r="11367">
      <c r="A11367" s="8">
        <v>6192793.0</v>
      </c>
      <c r="B11367" s="8" t="s">
        <v>13342</v>
      </c>
    </row>
    <row r="11368">
      <c r="A11368" s="8">
        <v>6119671.0</v>
      </c>
      <c r="B11368" s="8" t="s">
        <v>13343</v>
      </c>
    </row>
    <row r="11369">
      <c r="A11369" s="8">
        <v>6187609.0</v>
      </c>
      <c r="B11369" s="8" t="s">
        <v>13344</v>
      </c>
    </row>
    <row r="11370">
      <c r="A11370" s="8">
        <v>6814913.0</v>
      </c>
      <c r="B11370" s="8" t="s">
        <v>13345</v>
      </c>
    </row>
    <row r="11371">
      <c r="A11371" s="8">
        <v>6058710.0</v>
      </c>
      <c r="B11371" s="8" t="s">
        <v>13346</v>
      </c>
    </row>
    <row r="11372">
      <c r="A11372" s="8">
        <v>6674577.0</v>
      </c>
      <c r="B11372" s="8" t="s">
        <v>13347</v>
      </c>
    </row>
    <row r="11373">
      <c r="A11373" s="8">
        <v>6229930.0</v>
      </c>
      <c r="B11373" s="8" t="s">
        <v>13348</v>
      </c>
    </row>
    <row r="11374">
      <c r="A11374" s="8">
        <v>6226922.0</v>
      </c>
      <c r="B11374" s="8" t="s">
        <v>13349</v>
      </c>
    </row>
    <row r="11375">
      <c r="A11375" s="8">
        <v>6058701.0</v>
      </c>
      <c r="B11375" s="8" t="s">
        <v>13350</v>
      </c>
    </row>
    <row r="11376">
      <c r="A11376" s="8">
        <v>6186351.0</v>
      </c>
      <c r="B11376" s="8" t="s">
        <v>13351</v>
      </c>
    </row>
    <row r="11377">
      <c r="A11377" s="8">
        <v>6372252.0</v>
      </c>
      <c r="B11377" s="8" t="s">
        <v>13352</v>
      </c>
    </row>
    <row r="11378">
      <c r="A11378" s="8">
        <v>6225403.0</v>
      </c>
      <c r="B11378" s="8" t="s">
        <v>13353</v>
      </c>
    </row>
    <row r="11379">
      <c r="A11379" s="8">
        <v>6067018.0</v>
      </c>
      <c r="B11379" s="8" t="s">
        <v>13354</v>
      </c>
    </row>
    <row r="11380">
      <c r="A11380" s="8">
        <v>6381863.0</v>
      </c>
      <c r="B11380" s="8" t="s">
        <v>13355</v>
      </c>
    </row>
    <row r="11381">
      <c r="A11381" s="8">
        <v>6368298.0</v>
      </c>
      <c r="B11381" s="8" t="s">
        <v>13356</v>
      </c>
    </row>
    <row r="11382">
      <c r="A11382" s="8">
        <v>6106781.0</v>
      </c>
      <c r="B11382" s="8" t="s">
        <v>13357</v>
      </c>
    </row>
    <row r="11383">
      <c r="A11383" s="8">
        <v>6122698.0</v>
      </c>
      <c r="B11383" s="8" t="s">
        <v>13358</v>
      </c>
    </row>
    <row r="11384">
      <c r="A11384" s="8">
        <v>6208550.0</v>
      </c>
      <c r="B11384" s="8" t="s">
        <v>13359</v>
      </c>
    </row>
    <row r="11385">
      <c r="A11385" s="8">
        <v>6531849.0</v>
      </c>
      <c r="B11385" s="8" t="s">
        <v>13360</v>
      </c>
    </row>
    <row r="11386">
      <c r="A11386" s="8">
        <v>6209076.0</v>
      </c>
      <c r="B11386" s="8" t="s">
        <v>13361</v>
      </c>
    </row>
    <row r="11387">
      <c r="A11387" s="8">
        <v>6399169.0</v>
      </c>
      <c r="B11387" s="8" t="s">
        <v>13362</v>
      </c>
    </row>
    <row r="11388">
      <c r="A11388" s="8">
        <v>1960521.0</v>
      </c>
      <c r="B11388" s="8" t="s">
        <v>13363</v>
      </c>
    </row>
    <row r="11389">
      <c r="A11389" s="8">
        <v>836354.0</v>
      </c>
      <c r="B11389" s="8" t="s">
        <v>13364</v>
      </c>
    </row>
    <row r="11390">
      <c r="A11390" s="8">
        <v>6523781.0</v>
      </c>
      <c r="B11390" s="8" t="s">
        <v>13365</v>
      </c>
    </row>
    <row r="11391">
      <c r="A11391" s="8">
        <v>6100929.0</v>
      </c>
      <c r="B11391" s="8" t="s">
        <v>13366</v>
      </c>
    </row>
    <row r="11392">
      <c r="A11392" s="8">
        <v>6097944.0</v>
      </c>
      <c r="B11392" s="8" t="s">
        <v>13367</v>
      </c>
    </row>
    <row r="11393">
      <c r="A11393" s="8">
        <v>6560539.0</v>
      </c>
      <c r="B11393" s="8" t="s">
        <v>13368</v>
      </c>
    </row>
    <row r="11394">
      <c r="A11394" s="8">
        <v>1947486.0</v>
      </c>
      <c r="B11394" s="8" t="s">
        <v>13369</v>
      </c>
    </row>
    <row r="11395">
      <c r="A11395" s="8">
        <v>1965093.0</v>
      </c>
      <c r="B11395" s="8" t="s">
        <v>13370</v>
      </c>
    </row>
    <row r="11396">
      <c r="A11396" s="8">
        <v>840521.0</v>
      </c>
      <c r="B11396" s="8" t="s">
        <v>13371</v>
      </c>
    </row>
    <row r="11397">
      <c r="A11397" s="8">
        <v>1733028.0</v>
      </c>
      <c r="B11397" s="8" t="s">
        <v>13372</v>
      </c>
    </row>
    <row r="11398">
      <c r="A11398" s="8">
        <v>747661.0</v>
      </c>
      <c r="B11398" s="8" t="s">
        <v>13373</v>
      </c>
    </row>
    <row r="11399">
      <c r="A11399" s="8">
        <v>6240356.0</v>
      </c>
      <c r="B11399" s="8" t="s">
        <v>13374</v>
      </c>
    </row>
    <row r="11400">
      <c r="A11400" s="8">
        <v>1965727.0</v>
      </c>
      <c r="B11400" s="8" t="s">
        <v>13375</v>
      </c>
    </row>
    <row r="11401">
      <c r="A11401" s="8">
        <v>6097138.0</v>
      </c>
      <c r="B11401" s="8" t="s">
        <v>13376</v>
      </c>
    </row>
    <row r="11402">
      <c r="A11402" s="8">
        <v>6408354.0</v>
      </c>
      <c r="B11402" s="8" t="s">
        <v>13377</v>
      </c>
    </row>
    <row r="11403">
      <c r="A11403" s="8">
        <v>1420658.0</v>
      </c>
      <c r="B11403" s="8" t="s">
        <v>13378</v>
      </c>
    </row>
    <row r="11404">
      <c r="A11404" s="8">
        <v>1455222.0</v>
      </c>
      <c r="B11404" s="8" t="s">
        <v>13379</v>
      </c>
    </row>
    <row r="11405">
      <c r="A11405" s="8">
        <v>6073832.0</v>
      </c>
      <c r="B11405" s="8" t="s">
        <v>13380</v>
      </c>
    </row>
    <row r="11406">
      <c r="A11406" s="8">
        <v>1974572.0</v>
      </c>
      <c r="B11406" s="8" t="s">
        <v>13381</v>
      </c>
    </row>
    <row r="11407">
      <c r="A11407" s="8">
        <v>1959549.0</v>
      </c>
      <c r="B11407" s="8" t="s">
        <v>13382</v>
      </c>
    </row>
    <row r="11408">
      <c r="A11408" s="8">
        <v>6210007.0</v>
      </c>
      <c r="B11408" s="8" t="s">
        <v>13383</v>
      </c>
    </row>
    <row r="11409">
      <c r="A11409" s="8">
        <v>6137598.0</v>
      </c>
      <c r="B11409" s="8" t="s">
        <v>13384</v>
      </c>
    </row>
    <row r="11410">
      <c r="A11410" s="8">
        <v>1570811.0</v>
      </c>
      <c r="B11410" s="8" t="s">
        <v>13385</v>
      </c>
    </row>
    <row r="11411">
      <c r="A11411" s="8">
        <v>1924788.0</v>
      </c>
      <c r="B11411" s="8" t="s">
        <v>13386</v>
      </c>
    </row>
    <row r="11412">
      <c r="A11412" s="8">
        <v>6267823.0</v>
      </c>
      <c r="B11412" s="8" t="s">
        <v>13387</v>
      </c>
    </row>
    <row r="11413">
      <c r="A11413" s="8">
        <v>6175236.0</v>
      </c>
      <c r="B11413" s="8" t="s">
        <v>13388</v>
      </c>
    </row>
    <row r="11414">
      <c r="A11414" s="8">
        <v>6179801.0</v>
      </c>
      <c r="B11414" s="8" t="s">
        <v>13389</v>
      </c>
    </row>
    <row r="11415">
      <c r="A11415" s="8">
        <v>1570820.0</v>
      </c>
      <c r="B11415" s="8" t="s">
        <v>13390</v>
      </c>
    </row>
    <row r="11416">
      <c r="A11416" s="8">
        <v>6899374.0</v>
      </c>
      <c r="B11416" s="8" t="s">
        <v>13391</v>
      </c>
    </row>
    <row r="11417">
      <c r="A11417" s="8">
        <v>1304348.0</v>
      </c>
      <c r="B11417" s="8" t="s">
        <v>13392</v>
      </c>
    </row>
    <row r="11418">
      <c r="A11418" s="8">
        <v>968676.0</v>
      </c>
      <c r="B11418" s="8" t="s">
        <v>13393</v>
      </c>
    </row>
    <row r="11419">
      <c r="A11419" s="8">
        <v>1574973.0</v>
      </c>
      <c r="B11419" s="8" t="s">
        <v>13394</v>
      </c>
    </row>
    <row r="11420">
      <c r="A11420" s="8">
        <v>1857860.0</v>
      </c>
      <c r="B11420" s="8" t="s">
        <v>13395</v>
      </c>
    </row>
    <row r="11421">
      <c r="A11421" s="8">
        <v>1734512.0</v>
      </c>
      <c r="B11421" s="8" t="s">
        <v>13396</v>
      </c>
    </row>
    <row r="11422">
      <c r="A11422" s="8">
        <v>1895150.0</v>
      </c>
      <c r="B11422" s="8" t="s">
        <v>13397</v>
      </c>
    </row>
    <row r="11423">
      <c r="A11423" s="8">
        <v>1788973.0</v>
      </c>
      <c r="B11423" s="8" t="s">
        <v>13372</v>
      </c>
    </row>
    <row r="11424">
      <c r="A11424" s="8">
        <v>6240585.0</v>
      </c>
      <c r="B11424" s="8" t="s">
        <v>13398</v>
      </c>
    </row>
    <row r="11425">
      <c r="A11425" s="8">
        <v>1850563.0</v>
      </c>
      <c r="B11425" s="8" t="s">
        <v>13399</v>
      </c>
    </row>
    <row r="11426">
      <c r="A11426" s="8">
        <v>1455389.0</v>
      </c>
      <c r="B11426" s="8" t="s">
        <v>13400</v>
      </c>
    </row>
    <row r="11427">
      <c r="A11427" s="8">
        <v>6159966.0</v>
      </c>
      <c r="B11427" s="8" t="s">
        <v>13401</v>
      </c>
    </row>
    <row r="11428">
      <c r="A11428" s="8">
        <v>6093604.0</v>
      </c>
      <c r="B11428" s="8" t="s">
        <v>13402</v>
      </c>
    </row>
    <row r="11429">
      <c r="A11429" s="8">
        <v>836346.0</v>
      </c>
      <c r="B11429" s="8" t="s">
        <v>13403</v>
      </c>
    </row>
    <row r="11430">
      <c r="A11430" s="8">
        <v>1446231.0</v>
      </c>
      <c r="B11430" s="8" t="s">
        <v>13403</v>
      </c>
    </row>
    <row r="11431">
      <c r="A11431" s="8">
        <v>1722387.0</v>
      </c>
      <c r="B11431" s="8" t="s">
        <v>13404</v>
      </c>
    </row>
    <row r="11432">
      <c r="A11432" s="8">
        <v>1924125.0</v>
      </c>
      <c r="B11432" s="8" t="s">
        <v>13405</v>
      </c>
    </row>
    <row r="11433">
      <c r="A11433" s="8">
        <v>1760157.0</v>
      </c>
      <c r="B11433" s="8" t="s">
        <v>13406</v>
      </c>
    </row>
    <row r="11434">
      <c r="A11434" s="8">
        <v>6125832.0</v>
      </c>
      <c r="B11434" s="8" t="s">
        <v>13407</v>
      </c>
    </row>
    <row r="11435">
      <c r="A11435" s="8">
        <v>6837620.0</v>
      </c>
      <c r="B11435" s="8" t="s">
        <v>13408</v>
      </c>
    </row>
    <row r="11436">
      <c r="A11436" s="8">
        <v>6187404.0</v>
      </c>
      <c r="B11436" s="8" t="s">
        <v>13409</v>
      </c>
    </row>
    <row r="11437">
      <c r="A11437" s="8">
        <v>1885529.0</v>
      </c>
      <c r="B11437" s="8" t="s">
        <v>13410</v>
      </c>
    </row>
    <row r="11438">
      <c r="A11438" s="8">
        <v>1936425.0</v>
      </c>
      <c r="B11438" s="8" t="s">
        <v>13411</v>
      </c>
    </row>
    <row r="11439">
      <c r="A11439" s="8">
        <v>6103472.0</v>
      </c>
      <c r="B11439" s="8" t="s">
        <v>13412</v>
      </c>
    </row>
    <row r="11440">
      <c r="A11440" s="8">
        <v>1927469.0</v>
      </c>
      <c r="B11440" s="8" t="s">
        <v>13413</v>
      </c>
    </row>
    <row r="11441">
      <c r="A11441" s="8">
        <v>6168621.0</v>
      </c>
      <c r="B11441" s="8" t="s">
        <v>13414</v>
      </c>
    </row>
    <row r="11442">
      <c r="A11442" s="8">
        <v>6267840.0</v>
      </c>
      <c r="B11442" s="8" t="s">
        <v>13415</v>
      </c>
    </row>
    <row r="11443">
      <c r="A11443" s="8">
        <v>968625.0</v>
      </c>
      <c r="B11443" s="8" t="s">
        <v>13416</v>
      </c>
    </row>
    <row r="11444">
      <c r="A11444" s="8">
        <v>1693557.0</v>
      </c>
      <c r="B11444" s="8" t="s">
        <v>13417</v>
      </c>
    </row>
    <row r="11445">
      <c r="A11445" s="8">
        <v>6264492.0</v>
      </c>
      <c r="B11445" s="8" t="s">
        <v>13418</v>
      </c>
    </row>
    <row r="11446">
      <c r="A11446" s="8">
        <v>1910361.0</v>
      </c>
      <c r="B11446" s="8" t="s">
        <v>13419</v>
      </c>
    </row>
    <row r="11447">
      <c r="A11447" s="8">
        <v>1728814.0</v>
      </c>
      <c r="B11447" s="8" t="s">
        <v>13420</v>
      </c>
    </row>
    <row r="11448">
      <c r="A11448" s="8">
        <v>1890492.0</v>
      </c>
      <c r="B11448" s="8" t="s">
        <v>13421</v>
      </c>
    </row>
    <row r="11449">
      <c r="A11449" s="8">
        <v>1900951.0</v>
      </c>
      <c r="B11449" s="8" t="s">
        <v>13422</v>
      </c>
    </row>
    <row r="11450">
      <c r="A11450" s="8">
        <v>6131972.0</v>
      </c>
      <c r="B11450" s="8" t="s">
        <v>13423</v>
      </c>
    </row>
    <row r="11451">
      <c r="A11451" s="8">
        <v>1961284.0</v>
      </c>
      <c r="B11451" s="8" t="s">
        <v>13424</v>
      </c>
    </row>
    <row r="11452">
      <c r="A11452" s="8">
        <v>6263836.0</v>
      </c>
      <c r="B11452" s="8" t="s">
        <v>13425</v>
      </c>
    </row>
    <row r="11453">
      <c r="A11453" s="8">
        <v>1795899.0</v>
      </c>
      <c r="B11453" s="8" t="s">
        <v>13426</v>
      </c>
    </row>
    <row r="11454">
      <c r="A11454" s="8">
        <v>1898388.0</v>
      </c>
      <c r="B11454" s="8" t="s">
        <v>13427</v>
      </c>
    </row>
    <row r="11455">
      <c r="A11455" s="8">
        <v>1790323.0</v>
      </c>
      <c r="B11455" s="8" t="s">
        <v>13428</v>
      </c>
    </row>
    <row r="11456">
      <c r="A11456" s="8">
        <v>6197299.0</v>
      </c>
      <c r="B11456" s="8" t="s">
        <v>13429</v>
      </c>
    </row>
    <row r="11457">
      <c r="A11457" s="8">
        <v>6348173.0</v>
      </c>
      <c r="B11457" s="8" t="s">
        <v>13430</v>
      </c>
    </row>
    <row r="11458">
      <c r="A11458" s="8">
        <v>6201911.0</v>
      </c>
      <c r="B11458" s="8" t="s">
        <v>13431</v>
      </c>
    </row>
    <row r="11459">
      <c r="A11459" s="8">
        <v>1895028.0</v>
      </c>
      <c r="B11459" s="8" t="s">
        <v>13432</v>
      </c>
    </row>
    <row r="11460">
      <c r="A11460" s="8">
        <v>6169333.0</v>
      </c>
      <c r="B11460" s="8" t="s">
        <v>13433</v>
      </c>
    </row>
    <row r="11461">
      <c r="A11461" s="8">
        <v>6348181.0</v>
      </c>
      <c r="B11461" s="8" t="s">
        <v>13434</v>
      </c>
    </row>
    <row r="11462">
      <c r="A11462" s="8">
        <v>6263674.0</v>
      </c>
      <c r="B11462" s="8" t="s">
        <v>13435</v>
      </c>
    </row>
    <row r="11463">
      <c r="A11463" s="8">
        <v>6704239.0</v>
      </c>
      <c r="B11463" s="8" t="s">
        <v>13436</v>
      </c>
    </row>
    <row r="11464">
      <c r="A11464" s="8">
        <v>1605151.0</v>
      </c>
      <c r="B11464" s="8" t="s">
        <v>13437</v>
      </c>
    </row>
    <row r="11465">
      <c r="A11465" s="8">
        <v>1948491.0</v>
      </c>
      <c r="B11465" s="8" t="s">
        <v>13438</v>
      </c>
    </row>
    <row r="11466">
      <c r="A11466" s="8">
        <v>6546455.0</v>
      </c>
      <c r="B11466" s="8" t="s">
        <v>13439</v>
      </c>
    </row>
    <row r="11467">
      <c r="A11467" s="8">
        <v>1962345.0</v>
      </c>
      <c r="B11467" s="8" t="s">
        <v>4572</v>
      </c>
    </row>
    <row r="11468">
      <c r="A11468" s="8">
        <v>1796062.0</v>
      </c>
      <c r="B11468" s="8" t="s">
        <v>13440</v>
      </c>
    </row>
    <row r="11469">
      <c r="A11469" s="8">
        <v>6008640.0</v>
      </c>
      <c r="B11469" s="8" t="s">
        <v>13441</v>
      </c>
    </row>
    <row r="11470">
      <c r="A11470" s="8">
        <v>6012922.0</v>
      </c>
      <c r="B11470" s="8" t="s">
        <v>13442</v>
      </c>
    </row>
    <row r="11471">
      <c r="A11471" s="8">
        <v>1947010.0</v>
      </c>
      <c r="B11471" s="8" t="s">
        <v>13443</v>
      </c>
    </row>
    <row r="11472">
      <c r="A11472" s="8">
        <v>6092136.0</v>
      </c>
      <c r="B11472" s="8" t="s">
        <v>13444</v>
      </c>
    </row>
    <row r="11473">
      <c r="A11473" s="8">
        <v>6104321.0</v>
      </c>
      <c r="B11473" s="8" t="s">
        <v>13445</v>
      </c>
    </row>
    <row r="11474">
      <c r="A11474" s="8">
        <v>1795406.0</v>
      </c>
      <c r="B11474" s="8" t="s">
        <v>13446</v>
      </c>
    </row>
    <row r="11475">
      <c r="A11475" s="8">
        <v>6007627.0</v>
      </c>
      <c r="B11475" s="8" t="s">
        <v>13447</v>
      </c>
    </row>
    <row r="11476">
      <c r="A11476" s="8">
        <v>1963376.0</v>
      </c>
      <c r="B11476" s="8" t="s">
        <v>13448</v>
      </c>
    </row>
    <row r="11477">
      <c r="A11477" s="8">
        <v>6102808.0</v>
      </c>
      <c r="B11477" s="8" t="s">
        <v>13449</v>
      </c>
    </row>
    <row r="11478">
      <c r="A11478" s="8">
        <v>1420607.0</v>
      </c>
      <c r="B11478" s="8" t="s">
        <v>13450</v>
      </c>
    </row>
    <row r="11479">
      <c r="A11479" s="8">
        <v>1965557.0</v>
      </c>
      <c r="B11479" s="8" t="s">
        <v>13451</v>
      </c>
    </row>
    <row r="11480">
      <c r="A11480" s="8">
        <v>6167110.0</v>
      </c>
      <c r="B11480" s="8" t="s">
        <v>13452</v>
      </c>
    </row>
    <row r="11481">
      <c r="A11481" s="8">
        <v>6134513.0</v>
      </c>
      <c r="B11481" s="8" t="s">
        <v>13453</v>
      </c>
    </row>
    <row r="11482">
      <c r="A11482" s="8">
        <v>6208851.0</v>
      </c>
      <c r="B11482" s="8" t="s">
        <v>13454</v>
      </c>
    </row>
    <row r="11483">
      <c r="A11483" s="8">
        <v>6322212.0</v>
      </c>
      <c r="B11483" s="8" t="s">
        <v>13455</v>
      </c>
    </row>
    <row r="11484">
      <c r="A11484" s="8">
        <v>6155855.0</v>
      </c>
      <c r="B11484" s="8" t="s">
        <v>13456</v>
      </c>
    </row>
    <row r="11485">
      <c r="A11485" s="8">
        <v>6329527.0</v>
      </c>
      <c r="B11485" s="8" t="s">
        <v>13457</v>
      </c>
    </row>
    <row r="11486">
      <c r="A11486" s="8">
        <v>1727699.0</v>
      </c>
      <c r="B11486" s="8" t="s">
        <v>13458</v>
      </c>
    </row>
    <row r="11487">
      <c r="A11487" s="8">
        <v>6198112.0</v>
      </c>
      <c r="B11487" s="8" t="s">
        <v>13459</v>
      </c>
    </row>
    <row r="11488">
      <c r="A11488" s="8">
        <v>1828631.0</v>
      </c>
      <c r="B11488" s="8" t="s">
        <v>13460</v>
      </c>
    </row>
    <row r="11489">
      <c r="A11489" s="8">
        <v>6177018.0</v>
      </c>
      <c r="B11489" s="8" t="s">
        <v>13461</v>
      </c>
    </row>
    <row r="11490">
      <c r="A11490" s="8">
        <v>6436145.0</v>
      </c>
      <c r="B11490" s="8" t="s">
        <v>13462</v>
      </c>
    </row>
    <row r="11491">
      <c r="A11491" s="8">
        <v>6445845.0</v>
      </c>
      <c r="B11491" s="8" t="s">
        <v>13463</v>
      </c>
    </row>
    <row r="11492">
      <c r="A11492" s="8">
        <v>6829708.0</v>
      </c>
      <c r="B11492" s="8" t="s">
        <v>13464</v>
      </c>
    </row>
    <row r="11493">
      <c r="A11493" s="8">
        <v>1872265.0</v>
      </c>
      <c r="B11493" s="8" t="s">
        <v>13465</v>
      </c>
    </row>
    <row r="11494">
      <c r="A11494" s="8">
        <v>1963368.0</v>
      </c>
      <c r="B11494" s="8" t="s">
        <v>13466</v>
      </c>
    </row>
    <row r="11495">
      <c r="A11495" s="8">
        <v>6436137.0</v>
      </c>
      <c r="B11495" s="8" t="s">
        <v>13467</v>
      </c>
    </row>
    <row r="11496">
      <c r="A11496" s="8">
        <v>6023673.0</v>
      </c>
      <c r="B11496" s="8" t="s">
        <v>13468</v>
      </c>
    </row>
    <row r="11497">
      <c r="A11497" s="8">
        <v>1856073.0</v>
      </c>
      <c r="B11497" s="8" t="s">
        <v>13446</v>
      </c>
    </row>
    <row r="11498">
      <c r="A11498" s="8">
        <v>1917064.0</v>
      </c>
      <c r="B11498" s="8" t="s">
        <v>13469</v>
      </c>
    </row>
    <row r="11499">
      <c r="A11499" s="8">
        <v>6219772.0</v>
      </c>
      <c r="B11499" s="8" t="s">
        <v>13470</v>
      </c>
    </row>
    <row r="11500">
      <c r="A11500" s="8">
        <v>6353461.0</v>
      </c>
      <c r="B11500" s="8" t="s">
        <v>13471</v>
      </c>
    </row>
    <row r="11501">
      <c r="A11501" s="8">
        <v>1420585.0</v>
      </c>
      <c r="B11501" s="8" t="s">
        <v>13472</v>
      </c>
    </row>
    <row r="11502">
      <c r="A11502" s="8">
        <v>6076262.0</v>
      </c>
      <c r="B11502" s="8" t="s">
        <v>13473</v>
      </c>
    </row>
    <row r="11503">
      <c r="A11503" s="8">
        <v>6911439.0</v>
      </c>
      <c r="B11503" s="8" t="s">
        <v>13474</v>
      </c>
    </row>
    <row r="11504">
      <c r="A11504" s="8">
        <v>1911082.0</v>
      </c>
      <c r="B11504" s="8" t="s">
        <v>13475</v>
      </c>
    </row>
    <row r="11505">
      <c r="A11505" s="8">
        <v>6197523.0</v>
      </c>
      <c r="B11505" s="8" t="s">
        <v>13476</v>
      </c>
    </row>
    <row r="11506">
      <c r="A11506" s="8">
        <v>6202951.0</v>
      </c>
      <c r="B11506" s="8" t="s">
        <v>13477</v>
      </c>
    </row>
    <row r="11507">
      <c r="A11507" s="8">
        <v>1420569.0</v>
      </c>
      <c r="B11507" s="8" t="s">
        <v>13478</v>
      </c>
    </row>
    <row r="11508">
      <c r="A11508" s="8">
        <v>1420615.0</v>
      </c>
      <c r="B11508" s="8" t="s">
        <v>13479</v>
      </c>
    </row>
    <row r="11509">
      <c r="A11509" s="8">
        <v>6311768.0</v>
      </c>
      <c r="B11509" s="8" t="s">
        <v>13480</v>
      </c>
    </row>
    <row r="11510">
      <c r="A11510" s="8">
        <v>6192475.0</v>
      </c>
      <c r="B11510" s="8" t="s">
        <v>13481</v>
      </c>
    </row>
    <row r="11511">
      <c r="A11511" s="8">
        <v>1889800.0</v>
      </c>
      <c r="B11511" s="8" t="s">
        <v>13458</v>
      </c>
    </row>
    <row r="11512">
      <c r="A11512" s="8">
        <v>1420623.0</v>
      </c>
      <c r="B11512" s="8" t="s">
        <v>13482</v>
      </c>
    </row>
    <row r="11513">
      <c r="A11513" s="8">
        <v>1266101.0</v>
      </c>
      <c r="B11513" s="8" t="s">
        <v>13483</v>
      </c>
    </row>
    <row r="11514">
      <c r="A11514" s="8">
        <v>1455346.0</v>
      </c>
      <c r="B11514" s="8" t="s">
        <v>13484</v>
      </c>
    </row>
    <row r="11515">
      <c r="A11515" s="8">
        <v>1570269.0</v>
      </c>
      <c r="B11515" s="8" t="s">
        <v>13485</v>
      </c>
    </row>
    <row r="11516">
      <c r="A11516" s="8">
        <v>834076.0</v>
      </c>
      <c r="B11516" s="8" t="s">
        <v>13486</v>
      </c>
    </row>
    <row r="11517">
      <c r="A11517" s="8">
        <v>6311776.0</v>
      </c>
      <c r="B11517" s="8" t="s">
        <v>13487</v>
      </c>
    </row>
    <row r="11518">
      <c r="A11518" s="8">
        <v>6114911.0</v>
      </c>
      <c r="B11518" s="8" t="s">
        <v>13488</v>
      </c>
    </row>
    <row r="11519">
      <c r="A11519" s="8">
        <v>6071848.0</v>
      </c>
      <c r="B11519" s="8" t="s">
        <v>13489</v>
      </c>
    </row>
    <row r="11520">
      <c r="A11520" s="8">
        <v>6240275.0</v>
      </c>
      <c r="B11520" s="8" t="s">
        <v>13490</v>
      </c>
    </row>
    <row r="11521">
      <c r="A11521" s="8">
        <v>6153771.0</v>
      </c>
      <c r="B11521" s="8" t="s">
        <v>13491</v>
      </c>
    </row>
    <row r="11522">
      <c r="A11522" s="8">
        <v>6226761.0</v>
      </c>
      <c r="B11522" s="8" t="s">
        <v>13492</v>
      </c>
    </row>
    <row r="11523">
      <c r="A11523" s="8">
        <v>6153798.0</v>
      </c>
      <c r="B11523" s="8" t="s">
        <v>13493</v>
      </c>
    </row>
    <row r="11524">
      <c r="A11524" s="8">
        <v>1647105.0</v>
      </c>
      <c r="B11524" s="8" t="s">
        <v>13494</v>
      </c>
    </row>
    <row r="11525">
      <c r="A11525" s="8">
        <v>6032435.0</v>
      </c>
      <c r="B11525" s="8" t="s">
        <v>13495</v>
      </c>
    </row>
    <row r="11526">
      <c r="A11526" s="8">
        <v>6009654.0</v>
      </c>
      <c r="B11526" s="8" t="s">
        <v>13496</v>
      </c>
    </row>
    <row r="11527">
      <c r="A11527" s="8">
        <v>6187889.0</v>
      </c>
      <c r="B11527" s="8" t="s">
        <v>13497</v>
      </c>
    </row>
    <row r="11528">
      <c r="A11528" s="8">
        <v>6143415.0</v>
      </c>
      <c r="B11528" s="8" t="s">
        <v>13498</v>
      </c>
    </row>
    <row r="11529">
      <c r="A11529" s="8">
        <v>6114148.0</v>
      </c>
      <c r="B11529" s="8" t="s">
        <v>13499</v>
      </c>
    </row>
    <row r="11530">
      <c r="A11530" s="8">
        <v>6153780.0</v>
      </c>
      <c r="B11530" s="8" t="s">
        <v>13500</v>
      </c>
    </row>
    <row r="11531">
      <c r="A11531" s="8">
        <v>6224989.0</v>
      </c>
      <c r="B11531" s="8" t="s">
        <v>13501</v>
      </c>
    </row>
    <row r="11532">
      <c r="A11532" s="8">
        <v>6046118.0</v>
      </c>
      <c r="B11532" s="8" t="s">
        <v>13502</v>
      </c>
    </row>
    <row r="11533">
      <c r="A11533" s="8">
        <v>6074863.0</v>
      </c>
      <c r="B11533" s="8" t="s">
        <v>13503</v>
      </c>
    </row>
    <row r="11534">
      <c r="A11534" s="8">
        <v>6315887.0</v>
      </c>
      <c r="B11534" s="8" t="s">
        <v>13504</v>
      </c>
    </row>
    <row r="11535">
      <c r="A11535" s="8">
        <v>6118461.0</v>
      </c>
      <c r="B11535" s="8" t="s">
        <v>13505</v>
      </c>
    </row>
    <row r="11536">
      <c r="A11536" s="8">
        <v>6065911.0</v>
      </c>
      <c r="B11536" s="8" t="s">
        <v>13506</v>
      </c>
    </row>
    <row r="11537">
      <c r="A11537" s="8">
        <v>6343856.0</v>
      </c>
      <c r="B11537" s="8" t="s">
        <v>13507</v>
      </c>
    </row>
    <row r="11538">
      <c r="A11538" s="8">
        <v>6912397.0</v>
      </c>
      <c r="B11538" s="8" t="s">
        <v>13508</v>
      </c>
    </row>
    <row r="11539">
      <c r="A11539" s="8">
        <v>6436161.0</v>
      </c>
      <c r="B11539" s="8" t="s">
        <v>13509</v>
      </c>
    </row>
    <row r="11540">
      <c r="A11540" s="8">
        <v>6311725.0</v>
      </c>
      <c r="B11540" s="8" t="s">
        <v>13510</v>
      </c>
    </row>
    <row r="11541">
      <c r="A11541" s="8">
        <v>6188737.0</v>
      </c>
      <c r="B11541" s="8" t="s">
        <v>13511</v>
      </c>
    </row>
    <row r="11542">
      <c r="A11542" s="8">
        <v>6351565.0</v>
      </c>
      <c r="B11542" s="8" t="s">
        <v>13512</v>
      </c>
    </row>
    <row r="11543">
      <c r="A11543" s="8">
        <v>6311750.0</v>
      </c>
      <c r="B11543" s="8" t="s">
        <v>13513</v>
      </c>
    </row>
    <row r="11544">
      <c r="A11544" s="8">
        <v>6176623.0</v>
      </c>
      <c r="B11544" s="8" t="s">
        <v>13514</v>
      </c>
    </row>
    <row r="11545">
      <c r="A11545" s="8">
        <v>6196420.0</v>
      </c>
      <c r="B11545" s="8" t="s">
        <v>13515</v>
      </c>
    </row>
    <row r="11546">
      <c r="A11546" s="8">
        <v>6322298.0</v>
      </c>
      <c r="B11546" s="8" t="s">
        <v>13516</v>
      </c>
    </row>
    <row r="11547">
      <c r="A11547" s="8">
        <v>6047831.0</v>
      </c>
      <c r="B11547" s="8" t="s">
        <v>13517</v>
      </c>
    </row>
    <row r="11548">
      <c r="A11548" s="8">
        <v>1898175.0</v>
      </c>
      <c r="B11548" s="8" t="s">
        <v>13518</v>
      </c>
    </row>
    <row r="11549">
      <c r="A11549" s="8">
        <v>6254110.0</v>
      </c>
      <c r="B11549" s="8" t="s">
        <v>13519</v>
      </c>
    </row>
    <row r="11550">
      <c r="A11550" s="8">
        <v>6187986.0</v>
      </c>
      <c r="B11550" s="8" t="s">
        <v>13520</v>
      </c>
    </row>
    <row r="11551">
      <c r="A11551" s="8">
        <v>6436293.0</v>
      </c>
      <c r="B11551" s="8" t="s">
        <v>13521</v>
      </c>
    </row>
    <row r="11552">
      <c r="A11552" s="8">
        <v>6404359.0</v>
      </c>
      <c r="B11552" s="8" t="s">
        <v>13522</v>
      </c>
    </row>
    <row r="11553">
      <c r="A11553" s="8">
        <v>1947079.0</v>
      </c>
      <c r="B11553" s="8" t="s">
        <v>13523</v>
      </c>
    </row>
    <row r="11554">
      <c r="A11554" s="8">
        <v>1947087.0</v>
      </c>
      <c r="B11554" s="8" t="s">
        <v>13524</v>
      </c>
    </row>
    <row r="11555">
      <c r="A11555" s="8">
        <v>6311784.0</v>
      </c>
      <c r="B11555" s="8" t="s">
        <v>13525</v>
      </c>
    </row>
    <row r="11556">
      <c r="A11556" s="8">
        <v>6169198.0</v>
      </c>
      <c r="B11556" s="8" t="s">
        <v>13526</v>
      </c>
    </row>
    <row r="11557">
      <c r="A11557" s="8">
        <v>6610391.0</v>
      </c>
      <c r="B11557" s="8" t="s">
        <v>13527</v>
      </c>
    </row>
    <row r="11558">
      <c r="A11558" s="8">
        <v>6062164.0</v>
      </c>
      <c r="B11558" s="8" t="s">
        <v>13528</v>
      </c>
    </row>
    <row r="11559">
      <c r="A11559" s="8">
        <v>1803956.0</v>
      </c>
      <c r="B11559" s="8" t="s">
        <v>13529</v>
      </c>
    </row>
    <row r="11560">
      <c r="A11560" s="8">
        <v>1637665.0</v>
      </c>
      <c r="B11560" s="8" t="s">
        <v>13530</v>
      </c>
    </row>
    <row r="11561">
      <c r="A11561" s="8">
        <v>6198791.0</v>
      </c>
      <c r="B11561" s="8" t="s">
        <v>13531</v>
      </c>
    </row>
    <row r="11562">
      <c r="A11562" s="8">
        <v>6087205.0</v>
      </c>
      <c r="B11562" s="8" t="s">
        <v>13532</v>
      </c>
    </row>
    <row r="11563">
      <c r="A11563" s="8">
        <v>1733150.0</v>
      </c>
      <c r="B11563" s="8" t="s">
        <v>13533</v>
      </c>
    </row>
    <row r="11564">
      <c r="A11564" s="8">
        <v>6031145.0</v>
      </c>
      <c r="B11564" s="8" t="s">
        <v>13534</v>
      </c>
    </row>
    <row r="11565">
      <c r="A11565" s="8">
        <v>1843702.0</v>
      </c>
      <c r="B11565" s="8" t="s">
        <v>13535</v>
      </c>
    </row>
    <row r="11566">
      <c r="A11566" s="8">
        <v>6919111.0</v>
      </c>
      <c r="B11566" s="8" t="s">
        <v>13536</v>
      </c>
    </row>
    <row r="11567">
      <c r="A11567" s="8">
        <v>6532110.0</v>
      </c>
      <c r="B11567" s="8" t="s">
        <v>13537</v>
      </c>
    </row>
    <row r="11568">
      <c r="A11568" s="8">
        <v>6321429.0</v>
      </c>
      <c r="B11568" s="8" t="s">
        <v>13538</v>
      </c>
    </row>
    <row r="11569">
      <c r="A11569" s="8">
        <v>1783858.0</v>
      </c>
      <c r="B11569" s="8" t="s">
        <v>13539</v>
      </c>
    </row>
    <row r="11570">
      <c r="A11570" s="8">
        <v>1961772.0</v>
      </c>
      <c r="B11570" s="8" t="s">
        <v>13540</v>
      </c>
    </row>
    <row r="11571">
      <c r="A11571" s="8">
        <v>6198805.0</v>
      </c>
      <c r="B11571" s="8" t="s">
        <v>13541</v>
      </c>
    </row>
    <row r="11572">
      <c r="A11572" s="8">
        <v>6930948.0</v>
      </c>
      <c r="B11572" s="8" t="s">
        <v>13542</v>
      </c>
    </row>
    <row r="11573">
      <c r="A11573" s="8">
        <v>1792784.0</v>
      </c>
      <c r="B11573" s="8" t="s">
        <v>13543</v>
      </c>
    </row>
    <row r="11574">
      <c r="A11574" s="8">
        <v>1790552.0</v>
      </c>
      <c r="B11574" s="8" t="s">
        <v>13544</v>
      </c>
    </row>
    <row r="11575">
      <c r="A11575" s="8">
        <v>1733435.0</v>
      </c>
      <c r="B11575" s="8" t="s">
        <v>13545</v>
      </c>
    </row>
    <row r="11576">
      <c r="A11576" s="8">
        <v>1792741.0</v>
      </c>
      <c r="B11576" s="8" t="s">
        <v>13545</v>
      </c>
    </row>
    <row r="11577">
      <c r="A11577" s="8">
        <v>6315933.0</v>
      </c>
      <c r="B11577" s="8" t="s">
        <v>13546</v>
      </c>
    </row>
    <row r="11578">
      <c r="A11578" s="8">
        <v>6198333.0</v>
      </c>
      <c r="B11578" s="8" t="s">
        <v>13547</v>
      </c>
    </row>
    <row r="11579">
      <c r="A11579" s="8">
        <v>1571532.0</v>
      </c>
      <c r="B11579" s="8" t="s">
        <v>13548</v>
      </c>
    </row>
    <row r="11580">
      <c r="A11580" s="8">
        <v>1949730.0</v>
      </c>
      <c r="B11580" s="8" t="s">
        <v>13549</v>
      </c>
    </row>
    <row r="11581">
      <c r="A11581" s="8">
        <v>6024718.0</v>
      </c>
      <c r="B11581" s="8" t="s">
        <v>13550</v>
      </c>
    </row>
    <row r="11582">
      <c r="A11582" s="8">
        <v>1857975.0</v>
      </c>
      <c r="B11582" s="8" t="s">
        <v>13551</v>
      </c>
    </row>
    <row r="11583">
      <c r="A11583" s="8">
        <v>1800205.0</v>
      </c>
      <c r="B11583" s="8" t="s">
        <v>13552</v>
      </c>
    </row>
    <row r="11584">
      <c r="A11584" s="8">
        <v>1316508.0</v>
      </c>
      <c r="B11584" s="8" t="s">
        <v>13553</v>
      </c>
    </row>
    <row r="11585">
      <c r="A11585" s="8">
        <v>6204139.0</v>
      </c>
      <c r="B11585" s="8" t="s">
        <v>13554</v>
      </c>
    </row>
    <row r="11586">
      <c r="A11586" s="8">
        <v>6220592.0</v>
      </c>
      <c r="B11586" s="8" t="s">
        <v>13555</v>
      </c>
    </row>
    <row r="11587">
      <c r="A11587" s="8">
        <v>6974627.0</v>
      </c>
      <c r="B11587" s="8" t="s">
        <v>13556</v>
      </c>
    </row>
    <row r="11588">
      <c r="A11588" s="8">
        <v>1889630.0</v>
      </c>
      <c r="B11588" s="8" t="s">
        <v>13557</v>
      </c>
    </row>
    <row r="11589">
      <c r="A11589" s="8">
        <v>6207561.0</v>
      </c>
      <c r="B11589" s="8" t="s">
        <v>13558</v>
      </c>
    </row>
    <row r="11590">
      <c r="A11590" s="8">
        <v>6998143.0</v>
      </c>
      <c r="B11590" s="8" t="s">
        <v>13559</v>
      </c>
    </row>
    <row r="11591">
      <c r="A11591" s="8">
        <v>1446100.0</v>
      </c>
      <c r="B11591" s="8" t="s">
        <v>12992</v>
      </c>
    </row>
    <row r="11592">
      <c r="A11592" s="8">
        <v>1941259.0</v>
      </c>
      <c r="B11592" s="8" t="s">
        <v>13560</v>
      </c>
    </row>
    <row r="11593">
      <c r="A11593" s="8">
        <v>1941267.0</v>
      </c>
      <c r="B11593" s="8" t="s">
        <v>13561</v>
      </c>
    </row>
    <row r="11594">
      <c r="A11594" s="8">
        <v>6206603.0</v>
      </c>
      <c r="B11594" s="8" t="s">
        <v>13562</v>
      </c>
    </row>
    <row r="11595">
      <c r="A11595" s="8">
        <v>6137881.0</v>
      </c>
      <c r="B11595" s="8" t="s">
        <v>13563</v>
      </c>
    </row>
    <row r="11596">
      <c r="A11596" s="8">
        <v>6215327.0</v>
      </c>
      <c r="B11596" s="8" t="s">
        <v>13564</v>
      </c>
    </row>
    <row r="11597">
      <c r="A11597" s="8">
        <v>1972022.0</v>
      </c>
      <c r="B11597" s="8" t="s">
        <v>13565</v>
      </c>
    </row>
    <row r="11598">
      <c r="A11598" s="8">
        <v>1596144.0</v>
      </c>
      <c r="B11598" s="8" t="s">
        <v>13566</v>
      </c>
    </row>
    <row r="11599">
      <c r="A11599" s="8">
        <v>6134521.0</v>
      </c>
      <c r="B11599" s="8" t="s">
        <v>13567</v>
      </c>
    </row>
    <row r="11600">
      <c r="A11600" s="8">
        <v>1134884.0</v>
      </c>
      <c r="B11600" s="8" t="s">
        <v>13568</v>
      </c>
    </row>
    <row r="11601">
      <c r="A11601" s="8">
        <v>6022961.0</v>
      </c>
      <c r="B11601" s="8" t="s">
        <v>13569</v>
      </c>
    </row>
    <row r="11602">
      <c r="A11602" s="8">
        <v>1900994.0</v>
      </c>
      <c r="B11602" s="8" t="s">
        <v>13570</v>
      </c>
    </row>
    <row r="11603">
      <c r="A11603" s="8">
        <v>6267734.0</v>
      </c>
      <c r="B11603" s="8" t="s">
        <v>13571</v>
      </c>
    </row>
    <row r="11604">
      <c r="A11604" s="8">
        <v>1962761.0</v>
      </c>
      <c r="B11604" s="8" t="s">
        <v>13572</v>
      </c>
    </row>
    <row r="11605">
      <c r="A11605" s="8">
        <v>6248594.0</v>
      </c>
      <c r="B11605" s="8" t="s">
        <v>13573</v>
      </c>
    </row>
    <row r="11606">
      <c r="A11606" s="8">
        <v>6204147.0</v>
      </c>
      <c r="B11606" s="8" t="s">
        <v>13574</v>
      </c>
    </row>
    <row r="11607">
      <c r="A11607" s="8">
        <v>6173616.0</v>
      </c>
      <c r="B11607" s="8" t="s">
        <v>13575</v>
      </c>
    </row>
    <row r="11608">
      <c r="A11608" s="8">
        <v>853887.0</v>
      </c>
      <c r="B11608" s="8" t="s">
        <v>13576</v>
      </c>
    </row>
    <row r="11609">
      <c r="A11609" s="8">
        <v>9071130.0</v>
      </c>
      <c r="B11609" s="8" t="s">
        <v>13577</v>
      </c>
    </row>
    <row r="11610">
      <c r="A11610" s="8">
        <v>6194419.0</v>
      </c>
      <c r="B11610" s="8" t="s">
        <v>13578</v>
      </c>
    </row>
    <row r="11611">
      <c r="A11611" s="8">
        <v>1829483.0</v>
      </c>
      <c r="B11611" s="8" t="s">
        <v>13579</v>
      </c>
    </row>
    <row r="11612">
      <c r="A11612" s="8">
        <v>1455290.0</v>
      </c>
      <c r="B11612" s="8" t="s">
        <v>13580</v>
      </c>
    </row>
    <row r="11613">
      <c r="A11613" s="8">
        <v>1944517.0</v>
      </c>
      <c r="B11613" s="8" t="s">
        <v>13581</v>
      </c>
    </row>
    <row r="11614">
      <c r="A11614" s="8">
        <v>6192491.0</v>
      </c>
      <c r="B11614" s="8" t="s">
        <v>13582</v>
      </c>
    </row>
    <row r="11615">
      <c r="A11615" s="8">
        <v>1726374.0</v>
      </c>
      <c r="B11615" s="8" t="s">
        <v>13583</v>
      </c>
    </row>
    <row r="11616">
      <c r="A11616" s="8">
        <v>6174418.0</v>
      </c>
      <c r="B11616" s="8" t="s">
        <v>13584</v>
      </c>
    </row>
    <row r="11617">
      <c r="A11617" s="8">
        <v>1853546.0</v>
      </c>
      <c r="B11617" s="8" t="s">
        <v>13585</v>
      </c>
    </row>
    <row r="11618">
      <c r="A11618" s="8">
        <v>6267726.0</v>
      </c>
      <c r="B11618" s="8" t="s">
        <v>13586</v>
      </c>
    </row>
    <row r="11619">
      <c r="A11619" s="8">
        <v>6157271.0</v>
      </c>
      <c r="B11619" s="8" t="s">
        <v>13587</v>
      </c>
    </row>
    <row r="11620">
      <c r="A11620" s="8">
        <v>6055672.0</v>
      </c>
      <c r="B11620" s="8" t="s">
        <v>13588</v>
      </c>
    </row>
    <row r="11621">
      <c r="A11621" s="8">
        <v>6207731.0</v>
      </c>
      <c r="B11621" s="8" t="s">
        <v>13589</v>
      </c>
    </row>
    <row r="11622">
      <c r="A11622" s="8">
        <v>1943847.0</v>
      </c>
      <c r="B11622" s="8" t="s">
        <v>13590</v>
      </c>
    </row>
    <row r="11623">
      <c r="A11623" s="8">
        <v>1453734.0</v>
      </c>
      <c r="B11623" s="8" t="s">
        <v>13591</v>
      </c>
    </row>
    <row r="11624">
      <c r="A11624" s="8">
        <v>1944339.0</v>
      </c>
      <c r="B11624" s="8" t="s">
        <v>13592</v>
      </c>
    </row>
    <row r="11625">
      <c r="A11625" s="8">
        <v>1893866.0</v>
      </c>
      <c r="B11625" s="8" t="s">
        <v>13593</v>
      </c>
    </row>
    <row r="11626">
      <c r="A11626" s="8">
        <v>6124941.0</v>
      </c>
      <c r="B11626" s="8" t="s">
        <v>13594</v>
      </c>
    </row>
    <row r="11627">
      <c r="A11627" s="8">
        <v>1727630.0</v>
      </c>
      <c r="B11627" s="8" t="s">
        <v>13112</v>
      </c>
    </row>
    <row r="11628">
      <c r="A11628" s="8">
        <v>6237568.0</v>
      </c>
      <c r="B11628" s="8" t="s">
        <v>13595</v>
      </c>
    </row>
    <row r="11629">
      <c r="A11629" s="8">
        <v>6322255.0</v>
      </c>
      <c r="B11629" s="8" t="s">
        <v>13596</v>
      </c>
    </row>
    <row r="11630">
      <c r="A11630" s="8">
        <v>6212972.0</v>
      </c>
      <c r="B11630" s="8" t="s">
        <v>13597</v>
      </c>
    </row>
    <row r="11631">
      <c r="A11631" s="8">
        <v>1960156.0</v>
      </c>
      <c r="B11631" s="8" t="s">
        <v>13598</v>
      </c>
    </row>
    <row r="11632">
      <c r="A11632" s="8">
        <v>6275991.0</v>
      </c>
      <c r="B11632" s="8" t="s">
        <v>13599</v>
      </c>
    </row>
    <row r="11633">
      <c r="A11633" s="8">
        <v>1810944.0</v>
      </c>
      <c r="B11633" s="8" t="s">
        <v>13600</v>
      </c>
    </row>
    <row r="11634">
      <c r="A11634" s="8">
        <v>1960539.0</v>
      </c>
      <c r="B11634" s="8" t="s">
        <v>13601</v>
      </c>
    </row>
    <row r="11635">
      <c r="A11635" s="8">
        <v>1945726.0</v>
      </c>
      <c r="B11635" s="8" t="s">
        <v>13602</v>
      </c>
    </row>
    <row r="11636">
      <c r="A11636" s="8">
        <v>1456997.0</v>
      </c>
      <c r="B11636" s="8" t="s">
        <v>12861</v>
      </c>
    </row>
    <row r="11637">
      <c r="A11637" s="8">
        <v>6881793.0</v>
      </c>
      <c r="B11637" s="8" t="s">
        <v>13603</v>
      </c>
    </row>
    <row r="11638">
      <c r="A11638" s="8">
        <v>6269061.0</v>
      </c>
      <c r="B11638" s="8" t="s">
        <v>13604</v>
      </c>
    </row>
    <row r="11639">
      <c r="A11639" s="8">
        <v>1439987.0</v>
      </c>
      <c r="B11639" s="8" t="s">
        <v>13605</v>
      </c>
    </row>
    <row r="11640">
      <c r="A11640" s="8">
        <v>6046827.0</v>
      </c>
      <c r="B11640" s="8" t="s">
        <v>13606</v>
      </c>
    </row>
    <row r="11641">
      <c r="A11641" s="8">
        <v>1439944.0</v>
      </c>
      <c r="B11641" s="8" t="s">
        <v>13607</v>
      </c>
    </row>
    <row r="11642">
      <c r="A11642" s="8">
        <v>1852701.0</v>
      </c>
      <c r="B11642" s="8" t="s">
        <v>13608</v>
      </c>
    </row>
    <row r="11643">
      <c r="A11643" s="8">
        <v>6030815.0</v>
      </c>
      <c r="B11643" s="8" t="s">
        <v>13609</v>
      </c>
    </row>
    <row r="11644">
      <c r="A11644" s="8">
        <v>1902709.0</v>
      </c>
      <c r="B11644" s="8" t="s">
        <v>13610</v>
      </c>
    </row>
    <row r="11645">
      <c r="A11645" s="8">
        <v>1765515.0</v>
      </c>
      <c r="B11645" s="8" t="s">
        <v>13611</v>
      </c>
    </row>
    <row r="11646">
      <c r="A11646" s="8">
        <v>1725335.0</v>
      </c>
      <c r="B11646" s="8" t="s">
        <v>13612</v>
      </c>
    </row>
    <row r="11647">
      <c r="A11647" s="8">
        <v>1725572.0</v>
      </c>
      <c r="B11647" s="8" t="s">
        <v>13613</v>
      </c>
    </row>
    <row r="11648">
      <c r="A11648" s="8">
        <v>1791001.0</v>
      </c>
      <c r="B11648" s="8" t="s">
        <v>13613</v>
      </c>
    </row>
    <row r="11649">
      <c r="A11649" s="8">
        <v>6239323.0</v>
      </c>
      <c r="B11649" s="8" t="s">
        <v>13614</v>
      </c>
    </row>
    <row r="11650">
      <c r="A11650" s="8">
        <v>6829732.0</v>
      </c>
      <c r="B11650" s="8" t="s">
        <v>13615</v>
      </c>
    </row>
    <row r="11651">
      <c r="A11651" s="8">
        <v>1362500.0</v>
      </c>
      <c r="B11651" s="8" t="s">
        <v>13616</v>
      </c>
    </row>
    <row r="11652">
      <c r="A11652" s="8">
        <v>1879286.0</v>
      </c>
      <c r="B11652" s="8" t="s">
        <v>13617</v>
      </c>
    </row>
    <row r="11653">
      <c r="A11653" s="8">
        <v>1304470.0</v>
      </c>
      <c r="B11653" s="8" t="s">
        <v>13618</v>
      </c>
    </row>
    <row r="11654">
      <c r="A11654" s="8">
        <v>6046240.0</v>
      </c>
      <c r="B11654" s="8" t="s">
        <v>13619</v>
      </c>
    </row>
    <row r="11655">
      <c r="A11655" s="8">
        <v>1421212.0</v>
      </c>
      <c r="B11655" s="8" t="s">
        <v>13620</v>
      </c>
    </row>
    <row r="11656">
      <c r="A11656" s="8">
        <v>1863819.0</v>
      </c>
      <c r="B11656" s="8" t="s">
        <v>13621</v>
      </c>
    </row>
    <row r="11657">
      <c r="A11657" s="8">
        <v>1888935.0</v>
      </c>
      <c r="B11657" s="8" t="s">
        <v>13621</v>
      </c>
    </row>
    <row r="11658">
      <c r="A11658" s="8">
        <v>6569382.0</v>
      </c>
      <c r="B11658" s="8" t="s">
        <v>13622</v>
      </c>
    </row>
    <row r="11659">
      <c r="A11659" s="8">
        <v>1894498.0</v>
      </c>
      <c r="B11659" s="8" t="s">
        <v>13623</v>
      </c>
    </row>
    <row r="11660">
      <c r="A11660" s="8">
        <v>1895168.0</v>
      </c>
      <c r="B11660" s="8" t="s">
        <v>13624</v>
      </c>
    </row>
    <row r="11661">
      <c r="A11661" s="8">
        <v>1722697.0</v>
      </c>
      <c r="B11661" s="8" t="s">
        <v>13625</v>
      </c>
    </row>
    <row r="11662">
      <c r="A11662" s="8">
        <v>6046835.0</v>
      </c>
      <c r="B11662" s="8" t="s">
        <v>13626</v>
      </c>
    </row>
    <row r="11663">
      <c r="A11663" s="8">
        <v>1948016.0</v>
      </c>
      <c r="B11663" s="8" t="s">
        <v>13627</v>
      </c>
    </row>
    <row r="11664">
      <c r="A11664" s="8">
        <v>6612504.0</v>
      </c>
      <c r="B11664" s="8" t="s">
        <v>13628</v>
      </c>
    </row>
    <row r="11665">
      <c r="A11665" s="8">
        <v>6046339.0</v>
      </c>
      <c r="B11665" s="8" t="s">
        <v>13629</v>
      </c>
    </row>
    <row r="11666">
      <c r="A11666" s="8">
        <v>6046851.0</v>
      </c>
      <c r="B11666" s="8" t="s">
        <v>13630</v>
      </c>
    </row>
    <row r="11667">
      <c r="A11667" s="8">
        <v>1571338.0</v>
      </c>
      <c r="B11667" s="8" t="s">
        <v>13631</v>
      </c>
    </row>
    <row r="11668">
      <c r="A11668" s="8">
        <v>1168797.0</v>
      </c>
      <c r="B11668" s="8" t="s">
        <v>13632</v>
      </c>
    </row>
    <row r="11669">
      <c r="A11669" s="8">
        <v>814091.0</v>
      </c>
      <c r="B11669" s="8" t="s">
        <v>13633</v>
      </c>
    </row>
    <row r="11670">
      <c r="A11670" s="8">
        <v>6631550.0</v>
      </c>
      <c r="B11670" s="8" t="s">
        <v>13634</v>
      </c>
    </row>
    <row r="11671">
      <c r="A11671" s="8">
        <v>6117929.0</v>
      </c>
      <c r="B11671" s="8" t="s">
        <v>13635</v>
      </c>
    </row>
    <row r="11672">
      <c r="A11672" s="8">
        <v>1575627.0</v>
      </c>
      <c r="B11672" s="8" t="s">
        <v>13636</v>
      </c>
    </row>
    <row r="11673">
      <c r="A11673" s="8">
        <v>1881906.0</v>
      </c>
      <c r="B11673" s="8" t="s">
        <v>13637</v>
      </c>
    </row>
    <row r="11674">
      <c r="A11674" s="8">
        <v>1888641.0</v>
      </c>
      <c r="B11674" s="8" t="s">
        <v>13638</v>
      </c>
    </row>
    <row r="11675">
      <c r="A11675" s="8">
        <v>1913794.0</v>
      </c>
      <c r="B11675" s="8" t="s">
        <v>13639</v>
      </c>
    </row>
    <row r="11676">
      <c r="A11676" s="8">
        <v>1899422.0</v>
      </c>
      <c r="B11676" s="8" t="s">
        <v>13640</v>
      </c>
    </row>
    <row r="11677">
      <c r="A11677" s="8">
        <v>1780638.0</v>
      </c>
      <c r="B11677" s="8" t="s">
        <v>13641</v>
      </c>
    </row>
    <row r="11678">
      <c r="A11678" s="8">
        <v>1895770.0</v>
      </c>
      <c r="B11678" s="8" t="s">
        <v>13642</v>
      </c>
    </row>
    <row r="11679">
      <c r="A11679" s="8">
        <v>1789023.0</v>
      </c>
      <c r="B11679" s="8" t="s">
        <v>13643</v>
      </c>
    </row>
    <row r="11680">
      <c r="A11680" s="8">
        <v>6055648.0</v>
      </c>
      <c r="B11680" s="8" t="s">
        <v>13644</v>
      </c>
    </row>
    <row r="11681">
      <c r="A11681" s="8">
        <v>1728709.0</v>
      </c>
      <c r="B11681" s="8" t="s">
        <v>13645</v>
      </c>
    </row>
    <row r="11682">
      <c r="A11682" s="8">
        <v>1782924.0</v>
      </c>
      <c r="B11682" s="8" t="s">
        <v>13645</v>
      </c>
    </row>
    <row r="11683">
      <c r="A11683" s="8">
        <v>6187595.0</v>
      </c>
      <c r="B11683" s="8" t="s">
        <v>13646</v>
      </c>
    </row>
    <row r="11684">
      <c r="A11684" s="8">
        <v>6577920.0</v>
      </c>
      <c r="B11684" s="8" t="s">
        <v>13647</v>
      </c>
    </row>
    <row r="11685">
      <c r="A11685" s="8">
        <v>6071554.0</v>
      </c>
      <c r="B11685" s="8" t="s">
        <v>13648</v>
      </c>
    </row>
    <row r="11686">
      <c r="A11686" s="8">
        <v>6186751.0</v>
      </c>
      <c r="B11686" s="8" t="s">
        <v>13649</v>
      </c>
    </row>
    <row r="11687">
      <c r="A11687" s="8">
        <v>1853821.0</v>
      </c>
      <c r="B11687" s="8" t="s">
        <v>13650</v>
      </c>
    </row>
    <row r="11688">
      <c r="A11688" s="8">
        <v>1944631.0</v>
      </c>
      <c r="B11688" s="8" t="s">
        <v>13651</v>
      </c>
    </row>
    <row r="11689">
      <c r="A11689" s="8">
        <v>6197281.0</v>
      </c>
      <c r="B11689" s="8" t="s">
        <v>13652</v>
      </c>
    </row>
    <row r="11690">
      <c r="A11690" s="8">
        <v>6220665.0</v>
      </c>
      <c r="B11690" s="8" t="s">
        <v>13271</v>
      </c>
    </row>
    <row r="11691">
      <c r="A11691" s="8">
        <v>1960997.0</v>
      </c>
      <c r="B11691" s="8" t="s">
        <v>13653</v>
      </c>
    </row>
    <row r="11692">
      <c r="A11692" s="8">
        <v>6204066.0</v>
      </c>
      <c r="B11692" s="8" t="s">
        <v>13654</v>
      </c>
    </row>
    <row r="11693">
      <c r="A11693" s="8">
        <v>6170757.0</v>
      </c>
      <c r="B11693" s="8" t="s">
        <v>13655</v>
      </c>
    </row>
    <row r="11694">
      <c r="A11694" s="8">
        <v>6187579.0</v>
      </c>
      <c r="B11694" s="8" t="s">
        <v>13656</v>
      </c>
    </row>
    <row r="11695">
      <c r="A11695" s="8">
        <v>6218971.0</v>
      </c>
      <c r="B11695" s="8" t="s">
        <v>13657</v>
      </c>
    </row>
    <row r="11696">
      <c r="A11696" s="8">
        <v>6198007.0</v>
      </c>
      <c r="B11696" s="8" t="s">
        <v>13658</v>
      </c>
    </row>
    <row r="11697">
      <c r="A11697" s="8">
        <v>6198015.0</v>
      </c>
      <c r="B11697" s="8" t="s">
        <v>13659</v>
      </c>
    </row>
    <row r="11698">
      <c r="A11698" s="8">
        <v>6129749.0</v>
      </c>
      <c r="B11698" s="8" t="s">
        <v>13660</v>
      </c>
    </row>
    <row r="11699">
      <c r="A11699" s="8">
        <v>6187587.0</v>
      </c>
      <c r="B11699" s="8" t="s">
        <v>13661</v>
      </c>
    </row>
    <row r="11700">
      <c r="A11700" s="8">
        <v>1927175.0</v>
      </c>
      <c r="B11700" s="8" t="s">
        <v>13662</v>
      </c>
    </row>
    <row r="11701">
      <c r="A11701" s="8">
        <v>6569129.0</v>
      </c>
      <c r="B11701" s="8" t="s">
        <v>13663</v>
      </c>
    </row>
    <row r="11702">
      <c r="A11702" s="8">
        <v>1868560.0</v>
      </c>
      <c r="B11702" s="8" t="s">
        <v>13664</v>
      </c>
    </row>
    <row r="11703">
      <c r="A11703" s="8">
        <v>6189482.0</v>
      </c>
      <c r="B11703" s="8" t="s">
        <v>13665</v>
      </c>
    </row>
    <row r="11704">
      <c r="A11704" s="8">
        <v>6207103.0</v>
      </c>
      <c r="B11704" s="8" t="s">
        <v>13666</v>
      </c>
    </row>
    <row r="11705">
      <c r="A11705" s="8">
        <v>1961799.0</v>
      </c>
      <c r="B11705" s="8" t="s">
        <v>13667</v>
      </c>
    </row>
    <row r="11706">
      <c r="A11706" s="8">
        <v>1655795.0</v>
      </c>
      <c r="B11706" s="8" t="s">
        <v>13668</v>
      </c>
    </row>
    <row r="11707">
      <c r="A11707" s="8">
        <v>6194559.0</v>
      </c>
      <c r="B11707" s="8" t="s">
        <v>13669</v>
      </c>
    </row>
    <row r="11708">
      <c r="A11708" s="8">
        <v>6145728.0</v>
      </c>
      <c r="B11708" s="8" t="s">
        <v>13670</v>
      </c>
    </row>
    <row r="11709">
      <c r="A11709" s="8">
        <v>6170129.0</v>
      </c>
      <c r="B11709" s="8" t="s">
        <v>13671</v>
      </c>
    </row>
    <row r="11710">
      <c r="A11710" s="8">
        <v>905232.0</v>
      </c>
      <c r="B11710" s="8" t="s">
        <v>13672</v>
      </c>
    </row>
    <row r="11711">
      <c r="A11711" s="8">
        <v>6190278.0</v>
      </c>
      <c r="B11711" s="8" t="s">
        <v>13673</v>
      </c>
    </row>
    <row r="11712">
      <c r="A11712" s="8">
        <v>6075088.0</v>
      </c>
      <c r="B11712" s="8" t="s">
        <v>13674</v>
      </c>
    </row>
    <row r="11713">
      <c r="A11713" s="8">
        <v>667684.0</v>
      </c>
      <c r="B11713" s="8" t="s">
        <v>13675</v>
      </c>
    </row>
    <row r="11714">
      <c r="A11714" s="8">
        <v>1959654.0</v>
      </c>
      <c r="B11714" s="8" t="s">
        <v>13676</v>
      </c>
    </row>
    <row r="11715">
      <c r="A11715" s="8">
        <v>1945301.0</v>
      </c>
      <c r="B11715" s="8" t="s">
        <v>13677</v>
      </c>
    </row>
    <row r="11716">
      <c r="A11716" s="8">
        <v>6539131.0</v>
      </c>
      <c r="B11716" s="8" t="s">
        <v>13678</v>
      </c>
    </row>
    <row r="11717">
      <c r="A11717" s="8">
        <v>1964470.0</v>
      </c>
      <c r="B11717" s="8" t="s">
        <v>13679</v>
      </c>
    </row>
    <row r="11718">
      <c r="A11718" s="8">
        <v>6177701.0</v>
      </c>
      <c r="B11718" s="8" t="s">
        <v>13680</v>
      </c>
    </row>
    <row r="11719">
      <c r="A11719" s="8">
        <v>6099203.0</v>
      </c>
      <c r="B11719" s="8" t="s">
        <v>13681</v>
      </c>
    </row>
    <row r="11720">
      <c r="A11720" s="8">
        <v>6968457.0</v>
      </c>
      <c r="B11720" s="8" t="s">
        <v>13682</v>
      </c>
    </row>
    <row r="11721">
      <c r="A11721" s="8">
        <v>6204023.0</v>
      </c>
      <c r="B11721" s="8" t="s">
        <v>13683</v>
      </c>
    </row>
    <row r="11722">
      <c r="A11722" s="8">
        <v>1730711.0</v>
      </c>
      <c r="B11722" s="8" t="s">
        <v>13684</v>
      </c>
    </row>
    <row r="11723">
      <c r="A11723" s="8">
        <v>6097316.0</v>
      </c>
      <c r="B11723" s="8" t="s">
        <v>13685</v>
      </c>
    </row>
    <row r="11724">
      <c r="A11724" s="8">
        <v>1354361.0</v>
      </c>
      <c r="B11724" s="8" t="s">
        <v>13686</v>
      </c>
    </row>
    <row r="11725">
      <c r="A11725" s="8">
        <v>1782371.0</v>
      </c>
      <c r="B11725" s="8" t="s">
        <v>13687</v>
      </c>
    </row>
    <row r="11726">
      <c r="A11726" s="8">
        <v>6939902.0</v>
      </c>
      <c r="B11726" s="8" t="s">
        <v>13688</v>
      </c>
    </row>
    <row r="11727">
      <c r="A11727" s="8">
        <v>1015702.0</v>
      </c>
      <c r="B11727" s="8" t="s">
        <v>13689</v>
      </c>
    </row>
    <row r="11728">
      <c r="A11728" s="8">
        <v>1918192.0</v>
      </c>
      <c r="B11728" s="8" t="s">
        <v>13690</v>
      </c>
    </row>
    <row r="11729">
      <c r="A11729" s="8">
        <v>1729055.0</v>
      </c>
      <c r="B11729" s="8" t="s">
        <v>13691</v>
      </c>
    </row>
    <row r="11730">
      <c r="A11730" s="8">
        <v>905267.0</v>
      </c>
      <c r="B11730" s="8" t="s">
        <v>13692</v>
      </c>
    </row>
    <row r="11731">
      <c r="A11731" s="8">
        <v>6815634.0</v>
      </c>
      <c r="B11731" s="8" t="s">
        <v>13693</v>
      </c>
    </row>
    <row r="11732">
      <c r="A11732" s="8">
        <v>6815596.0</v>
      </c>
      <c r="B11732" s="8" t="s">
        <v>13694</v>
      </c>
    </row>
    <row r="11733">
      <c r="A11733" s="8">
        <v>666653.0</v>
      </c>
      <c r="B11733" s="8" t="s">
        <v>13695</v>
      </c>
    </row>
    <row r="11734">
      <c r="A11734" s="8">
        <v>1424432.0</v>
      </c>
      <c r="B11734" s="8" t="s">
        <v>13696</v>
      </c>
    </row>
    <row r="11735">
      <c r="A11735" s="8">
        <v>840548.0</v>
      </c>
      <c r="B11735" s="8" t="s">
        <v>13697</v>
      </c>
    </row>
    <row r="11736">
      <c r="A11736" s="8">
        <v>6815189.0</v>
      </c>
      <c r="B11736" s="8" t="s">
        <v>13698</v>
      </c>
    </row>
    <row r="11737">
      <c r="A11737" s="8">
        <v>1975129.0</v>
      </c>
      <c r="B11737" s="8" t="s">
        <v>13699</v>
      </c>
    </row>
    <row r="11738">
      <c r="A11738" s="8">
        <v>6204121.0</v>
      </c>
      <c r="B11738" s="8" t="s">
        <v>13700</v>
      </c>
    </row>
    <row r="11739">
      <c r="A11739" s="8">
        <v>6066771.0</v>
      </c>
      <c r="B11739" s="8" t="s">
        <v>13701</v>
      </c>
    </row>
    <row r="11740">
      <c r="A11740" s="8">
        <v>1943740.0</v>
      </c>
      <c r="B11740" s="8" t="s">
        <v>13702</v>
      </c>
    </row>
    <row r="11741">
      <c r="A11741" s="8">
        <v>969265.0</v>
      </c>
      <c r="B11741" s="8" t="s">
        <v>13703</v>
      </c>
    </row>
    <row r="11742">
      <c r="A11742" s="8">
        <v>6159885.0</v>
      </c>
      <c r="B11742" s="8" t="s">
        <v>13704</v>
      </c>
    </row>
    <row r="11743">
      <c r="A11743" s="8">
        <v>6264051.0</v>
      </c>
      <c r="B11743" s="8" t="s">
        <v>13705</v>
      </c>
    </row>
    <row r="11744">
      <c r="A11744" s="8">
        <v>6065848.0</v>
      </c>
      <c r="B11744" s="8" t="s">
        <v>13706</v>
      </c>
    </row>
    <row r="11745">
      <c r="A11745" s="8">
        <v>6906753.0</v>
      </c>
      <c r="B11745" s="8" t="s">
        <v>13707</v>
      </c>
    </row>
    <row r="11746">
      <c r="A11746" s="8">
        <v>1963449.0</v>
      </c>
      <c r="B11746" s="8" t="s">
        <v>13708</v>
      </c>
    </row>
    <row r="11747">
      <c r="A11747" s="8">
        <v>6170994.0</v>
      </c>
      <c r="B11747" s="8" t="s">
        <v>13709</v>
      </c>
    </row>
    <row r="11748">
      <c r="A11748" s="8">
        <v>6111688.0</v>
      </c>
      <c r="B11748" s="8" t="s">
        <v>13710</v>
      </c>
    </row>
    <row r="11749">
      <c r="A11749" s="8">
        <v>6403425.0</v>
      </c>
      <c r="B11749" s="8" t="s">
        <v>13711</v>
      </c>
    </row>
    <row r="11750">
      <c r="A11750" s="8">
        <v>6196969.0</v>
      </c>
      <c r="B11750" s="8" t="s">
        <v>13712</v>
      </c>
    </row>
    <row r="11751">
      <c r="A11751" s="8">
        <v>6114172.0</v>
      </c>
      <c r="B11751" s="8" t="s">
        <v>13713</v>
      </c>
    </row>
    <row r="11752">
      <c r="A11752" s="8">
        <v>1917129.0</v>
      </c>
      <c r="B11752" s="8" t="s">
        <v>13714</v>
      </c>
    </row>
    <row r="11753">
      <c r="A11753" s="8">
        <v>1949101.0</v>
      </c>
      <c r="B11753" s="8" t="s">
        <v>13715</v>
      </c>
    </row>
    <row r="11754">
      <c r="A11754" s="8">
        <v>6885136.0</v>
      </c>
      <c r="B11754" s="8" t="s">
        <v>13716</v>
      </c>
    </row>
    <row r="11755">
      <c r="A11755" s="8">
        <v>1916980.0</v>
      </c>
      <c r="B11755" s="8" t="s">
        <v>13717</v>
      </c>
    </row>
    <row r="11756">
      <c r="A11756" s="8">
        <v>6145701.0</v>
      </c>
      <c r="B11756" s="8" t="s">
        <v>13718</v>
      </c>
    </row>
    <row r="11757">
      <c r="A11757" s="8">
        <v>6631801.0</v>
      </c>
      <c r="B11757" s="8" t="s">
        <v>13719</v>
      </c>
    </row>
    <row r="11758">
      <c r="A11758" s="8">
        <v>1960245.0</v>
      </c>
      <c r="B11758" s="8" t="s">
        <v>13720</v>
      </c>
    </row>
    <row r="11759">
      <c r="A11759" s="8">
        <v>6067344.0</v>
      </c>
      <c r="B11759" s="8" t="s">
        <v>13721</v>
      </c>
    </row>
    <row r="11760">
      <c r="A11760" s="8">
        <v>1945165.0</v>
      </c>
      <c r="B11760" s="8" t="s">
        <v>13722</v>
      </c>
    </row>
    <row r="11761">
      <c r="A11761" s="8">
        <v>1732684.0</v>
      </c>
      <c r="B11761" s="8" t="s">
        <v>13723</v>
      </c>
    </row>
    <row r="11762">
      <c r="A11762" s="8">
        <v>6204791.0</v>
      </c>
      <c r="B11762" s="8" t="s">
        <v>13724</v>
      </c>
    </row>
    <row r="11763">
      <c r="A11763" s="8">
        <v>6714579.0</v>
      </c>
      <c r="B11763" s="8" t="s">
        <v>13725</v>
      </c>
    </row>
    <row r="11764">
      <c r="A11764" s="8">
        <v>6933653.0</v>
      </c>
      <c r="B11764" s="8" t="s">
        <v>13726</v>
      </c>
    </row>
    <row r="11765">
      <c r="A11765" s="8">
        <v>1570706.0</v>
      </c>
      <c r="B11765" s="8" t="s">
        <v>13727</v>
      </c>
    </row>
    <row r="11766">
      <c r="A11766" s="8">
        <v>1425820.0</v>
      </c>
      <c r="B11766" s="8" t="s">
        <v>13728</v>
      </c>
    </row>
    <row r="11767">
      <c r="A11767" s="8">
        <v>6679293.0</v>
      </c>
      <c r="B11767" s="8" t="s">
        <v>13729</v>
      </c>
    </row>
    <row r="11768">
      <c r="A11768" s="8">
        <v>1425811.0</v>
      </c>
      <c r="B11768" s="8" t="s">
        <v>13730</v>
      </c>
    </row>
    <row r="11769">
      <c r="A11769" s="8">
        <v>903485.0</v>
      </c>
      <c r="B11769" s="8" t="s">
        <v>13731</v>
      </c>
    </row>
    <row r="11770">
      <c r="A11770" s="8">
        <v>6605893.0</v>
      </c>
      <c r="B11770" s="8" t="s">
        <v>13732</v>
      </c>
    </row>
    <row r="11771">
      <c r="A11771" s="8">
        <v>1374800.0</v>
      </c>
      <c r="B11771" s="8" t="s">
        <v>13733</v>
      </c>
    </row>
    <row r="11772">
      <c r="A11772" s="8">
        <v>6777244.0</v>
      </c>
      <c r="B11772" s="8" t="s">
        <v>13734</v>
      </c>
    </row>
    <row r="11773">
      <c r="A11773" s="8">
        <v>6918981.0</v>
      </c>
      <c r="B11773" s="8" t="s">
        <v>13735</v>
      </c>
    </row>
    <row r="11774">
      <c r="A11774" s="8">
        <v>6173594.0</v>
      </c>
      <c r="B11774" s="8" t="s">
        <v>13736</v>
      </c>
    </row>
    <row r="11775">
      <c r="A11775" s="8">
        <v>1167286.0</v>
      </c>
      <c r="B11775" s="8" t="s">
        <v>13737</v>
      </c>
    </row>
    <row r="11776">
      <c r="A11776" s="8">
        <v>6233619.0</v>
      </c>
      <c r="B11776" s="8" t="s">
        <v>13738</v>
      </c>
    </row>
    <row r="11777">
      <c r="A11777" s="8">
        <v>719994.0</v>
      </c>
      <c r="B11777" s="8" t="s">
        <v>13739</v>
      </c>
    </row>
    <row r="11778">
      <c r="A11778" s="8">
        <v>6885152.0</v>
      </c>
      <c r="B11778" s="8" t="s">
        <v>13740</v>
      </c>
    </row>
    <row r="11779">
      <c r="A11779" s="8">
        <v>6139850.0</v>
      </c>
      <c r="B11779" s="8" t="s">
        <v>13741</v>
      </c>
    </row>
    <row r="11780">
      <c r="A11780" s="8">
        <v>1965042.0</v>
      </c>
      <c r="B11780" s="8" t="s">
        <v>13742</v>
      </c>
    </row>
    <row r="11781">
      <c r="A11781" s="8">
        <v>6407641.0</v>
      </c>
      <c r="B11781" s="8" t="s">
        <v>13743</v>
      </c>
    </row>
    <row r="11782">
      <c r="A11782" s="8">
        <v>1965549.0</v>
      </c>
      <c r="B11782" s="8" t="s">
        <v>13744</v>
      </c>
    </row>
    <row r="11783">
      <c r="A11783" s="8">
        <v>6189067.0</v>
      </c>
      <c r="B11783" s="8" t="s">
        <v>13745</v>
      </c>
    </row>
    <row r="11784">
      <c r="A11784" s="8">
        <v>1739204.0</v>
      </c>
      <c r="B11784" s="8" t="s">
        <v>13746</v>
      </c>
    </row>
    <row r="11785">
      <c r="A11785" s="8">
        <v>6204708.0</v>
      </c>
      <c r="B11785" s="8" t="s">
        <v>13747</v>
      </c>
    </row>
    <row r="11786">
      <c r="A11786" s="8">
        <v>6247326.0</v>
      </c>
      <c r="B11786" s="8" t="s">
        <v>13748</v>
      </c>
    </row>
    <row r="11787">
      <c r="A11787" s="8">
        <v>6778976.0</v>
      </c>
      <c r="B11787" s="8" t="s">
        <v>13749</v>
      </c>
    </row>
    <row r="11788">
      <c r="A11788" s="8">
        <v>6202063.0</v>
      </c>
      <c r="B11788" s="8" t="s">
        <v>13750</v>
      </c>
    </row>
    <row r="11789">
      <c r="A11789" s="8">
        <v>6191011.0</v>
      </c>
      <c r="B11789" s="8" t="s">
        <v>13751</v>
      </c>
    </row>
    <row r="11790">
      <c r="A11790" s="8">
        <v>6173624.0</v>
      </c>
      <c r="B11790" s="8" t="s">
        <v>13752</v>
      </c>
    </row>
    <row r="11791">
      <c r="A11791" s="8">
        <v>1791656.0</v>
      </c>
      <c r="B11791" s="8" t="s">
        <v>13753</v>
      </c>
    </row>
    <row r="11792">
      <c r="A11792" s="8">
        <v>6322263.0</v>
      </c>
      <c r="B11792" s="8" t="s">
        <v>13754</v>
      </c>
    </row>
    <row r="11793">
      <c r="A11793" s="8">
        <v>1903152.0</v>
      </c>
      <c r="B11793" s="8" t="s">
        <v>13755</v>
      </c>
    </row>
    <row r="11794">
      <c r="A11794" s="8">
        <v>1862090.0</v>
      </c>
      <c r="B11794" s="8" t="s">
        <v>13756</v>
      </c>
    </row>
    <row r="11795">
      <c r="A11795" s="8">
        <v>1943952.0</v>
      </c>
      <c r="B11795" s="8" t="s">
        <v>13757</v>
      </c>
    </row>
    <row r="11796">
      <c r="A11796" s="8">
        <v>6096531.0</v>
      </c>
      <c r="B11796" s="8" t="s">
        <v>13758</v>
      </c>
    </row>
    <row r="11797">
      <c r="A11797" s="8">
        <v>1442333.0</v>
      </c>
      <c r="B11797" s="8" t="s">
        <v>13759</v>
      </c>
    </row>
    <row r="11798">
      <c r="A11798" s="8">
        <v>1728512.0</v>
      </c>
      <c r="B11798" s="8" t="s">
        <v>13760</v>
      </c>
    </row>
    <row r="11799">
      <c r="A11799" s="8">
        <v>6953841.0</v>
      </c>
      <c r="B11799" s="8" t="s">
        <v>13761</v>
      </c>
    </row>
    <row r="11800">
      <c r="A11800" s="8">
        <v>1947885.0</v>
      </c>
      <c r="B11800" s="8" t="s">
        <v>13762</v>
      </c>
    </row>
    <row r="11801">
      <c r="A11801" s="8">
        <v>6072526.0</v>
      </c>
      <c r="B11801" s="8" t="s">
        <v>13763</v>
      </c>
    </row>
    <row r="11802">
      <c r="A11802" s="8">
        <v>1874373.0</v>
      </c>
      <c r="B11802" s="8" t="s">
        <v>13764</v>
      </c>
    </row>
    <row r="11803">
      <c r="A11803" s="8">
        <v>1725033.0</v>
      </c>
      <c r="B11803" s="8" t="s">
        <v>13765</v>
      </c>
    </row>
    <row r="11804">
      <c r="A11804" s="8">
        <v>6212492.0</v>
      </c>
      <c r="B11804" s="8" t="s">
        <v>13766</v>
      </c>
    </row>
    <row r="11805">
      <c r="A11805" s="8">
        <v>1900731.0</v>
      </c>
      <c r="B11805" s="8" t="s">
        <v>13767</v>
      </c>
    </row>
    <row r="11806">
      <c r="A11806" s="8">
        <v>1442376.0</v>
      </c>
      <c r="B11806" s="8" t="s">
        <v>13768</v>
      </c>
    </row>
    <row r="11807">
      <c r="A11807" s="8">
        <v>6325076.0</v>
      </c>
      <c r="B11807" s="8" t="s">
        <v>13769</v>
      </c>
    </row>
    <row r="11808">
      <c r="A11808" s="8">
        <v>6321631.0</v>
      </c>
      <c r="B11808" s="8" t="s">
        <v>13770</v>
      </c>
    </row>
    <row r="11809">
      <c r="A11809" s="8">
        <v>1958798.0</v>
      </c>
      <c r="B11809" s="8" t="s">
        <v>13771</v>
      </c>
    </row>
    <row r="11810">
      <c r="A11810" s="8">
        <v>1951271.0</v>
      </c>
      <c r="B11810" s="8" t="s">
        <v>13772</v>
      </c>
    </row>
    <row r="11811">
      <c r="A11811" s="8">
        <v>1949870.0</v>
      </c>
      <c r="B11811" s="8" t="s">
        <v>13773</v>
      </c>
    </row>
    <row r="11812">
      <c r="A11812" s="8">
        <v>6320384.0</v>
      </c>
      <c r="B11812" s="8" t="s">
        <v>13774</v>
      </c>
    </row>
    <row r="11813">
      <c r="A11813" s="8">
        <v>1882538.0</v>
      </c>
      <c r="B11813" s="8" t="s">
        <v>13775</v>
      </c>
    </row>
    <row r="11814">
      <c r="A11814" s="8">
        <v>1597019.0</v>
      </c>
      <c r="B11814" s="8" t="s">
        <v>13274</v>
      </c>
    </row>
    <row r="11815">
      <c r="A11815" s="8">
        <v>6409423.0</v>
      </c>
      <c r="B11815" s="8" t="s">
        <v>13776</v>
      </c>
    </row>
    <row r="11816">
      <c r="A11816" s="8">
        <v>6321640.0</v>
      </c>
      <c r="B11816" s="8" t="s">
        <v>13777</v>
      </c>
    </row>
    <row r="11817">
      <c r="A11817" s="8">
        <v>934941.0</v>
      </c>
      <c r="B11817" s="8" t="s">
        <v>13778</v>
      </c>
    </row>
    <row r="11818">
      <c r="A11818" s="8">
        <v>6899421.0</v>
      </c>
      <c r="B11818" s="8" t="s">
        <v>13779</v>
      </c>
    </row>
    <row r="11819">
      <c r="A11819" s="8">
        <v>6351018.0</v>
      </c>
      <c r="B11819" s="8" t="s">
        <v>13780</v>
      </c>
    </row>
    <row r="11820">
      <c r="A11820" s="8">
        <v>6311717.0</v>
      </c>
      <c r="B11820" s="8" t="s">
        <v>13781</v>
      </c>
    </row>
    <row r="11821">
      <c r="A11821" s="8">
        <v>1455109.0</v>
      </c>
      <c r="B11821" s="8" t="s">
        <v>13782</v>
      </c>
    </row>
    <row r="11822">
      <c r="A11822" s="8">
        <v>1780875.0</v>
      </c>
      <c r="B11822" s="8" t="s">
        <v>13760</v>
      </c>
    </row>
    <row r="11823">
      <c r="A11823" s="8">
        <v>6191088.0</v>
      </c>
      <c r="B11823" s="8" t="s">
        <v>13783</v>
      </c>
    </row>
    <row r="11824">
      <c r="A11824" s="8">
        <v>1781332.0</v>
      </c>
      <c r="B11824" s="8" t="s">
        <v>13784</v>
      </c>
    </row>
    <row r="11825">
      <c r="A11825" s="8">
        <v>1925954.0</v>
      </c>
      <c r="B11825" s="8" t="s">
        <v>13785</v>
      </c>
    </row>
    <row r="11826">
      <c r="A11826" s="8">
        <v>6155821.0</v>
      </c>
      <c r="B11826" s="8" t="s">
        <v>13786</v>
      </c>
    </row>
    <row r="11827">
      <c r="A11827" s="8">
        <v>6044301.0</v>
      </c>
      <c r="B11827" s="8" t="s">
        <v>13787</v>
      </c>
    </row>
    <row r="11828">
      <c r="A11828" s="8">
        <v>6102824.0</v>
      </c>
      <c r="B11828" s="8" t="s">
        <v>13788</v>
      </c>
    </row>
    <row r="11829">
      <c r="A11829" s="8">
        <v>6818391.0</v>
      </c>
      <c r="B11829" s="8" t="s">
        <v>13789</v>
      </c>
    </row>
    <row r="11830">
      <c r="A11830" s="8">
        <v>1660624.0</v>
      </c>
      <c r="B11830" s="8" t="s">
        <v>13790</v>
      </c>
    </row>
    <row r="11831">
      <c r="A11831" s="8">
        <v>6267912.0</v>
      </c>
      <c r="B11831" s="8" t="s">
        <v>13791</v>
      </c>
    </row>
    <row r="11832">
      <c r="A11832" s="8">
        <v>1964534.0</v>
      </c>
      <c r="B11832" s="8" t="s">
        <v>13792</v>
      </c>
    </row>
    <row r="11833">
      <c r="A11833" s="8">
        <v>6229409.0</v>
      </c>
      <c r="B11833" s="8" t="s">
        <v>13793</v>
      </c>
    </row>
    <row r="11834">
      <c r="A11834" s="8">
        <v>6394272.0</v>
      </c>
      <c r="B11834" s="8" t="s">
        <v>13794</v>
      </c>
    </row>
    <row r="11835">
      <c r="A11835" s="8">
        <v>6115161.0</v>
      </c>
      <c r="B11835" s="8" t="s">
        <v>13795</v>
      </c>
    </row>
    <row r="11836">
      <c r="A11836" s="8">
        <v>927333.0</v>
      </c>
      <c r="B11836" s="8" t="s">
        <v>13796</v>
      </c>
    </row>
    <row r="11837">
      <c r="A11837" s="8">
        <v>6246281.0</v>
      </c>
      <c r="B11837" s="8" t="s">
        <v>13797</v>
      </c>
    </row>
    <row r="11838">
      <c r="A11838" s="8">
        <v>726575.0</v>
      </c>
      <c r="B11838" s="8" t="s">
        <v>13798</v>
      </c>
    </row>
    <row r="11839">
      <c r="A11839" s="8">
        <v>6164536.0</v>
      </c>
      <c r="B11839" s="8" t="s">
        <v>13799</v>
      </c>
    </row>
    <row r="11840">
      <c r="A11840" s="8">
        <v>1636987.0</v>
      </c>
      <c r="B11840" s="8" t="s">
        <v>13800</v>
      </c>
    </row>
    <row r="11841">
      <c r="A11841" s="8">
        <v>1854623.0</v>
      </c>
      <c r="B11841" s="8" t="s">
        <v>13801</v>
      </c>
    </row>
    <row r="11842">
      <c r="A11842" s="8">
        <v>6921027.0</v>
      </c>
      <c r="B11842" s="8" t="s">
        <v>13802</v>
      </c>
    </row>
    <row r="11843">
      <c r="A11843" s="8">
        <v>1927451.0</v>
      </c>
      <c r="B11843" s="8" t="s">
        <v>13803</v>
      </c>
    </row>
    <row r="11844">
      <c r="A11844" s="8">
        <v>1789643.0</v>
      </c>
      <c r="B11844" s="8" t="s">
        <v>13804</v>
      </c>
    </row>
    <row r="11845">
      <c r="A11845" s="8">
        <v>6404219.0</v>
      </c>
      <c r="B11845" s="8" t="s">
        <v>13805</v>
      </c>
    </row>
    <row r="11846">
      <c r="A11846" s="8">
        <v>1455524.0</v>
      </c>
      <c r="B11846" s="8" t="s">
        <v>13806</v>
      </c>
    </row>
    <row r="11847">
      <c r="A11847" s="8">
        <v>1963139.0</v>
      </c>
      <c r="B11847" s="8" t="s">
        <v>13807</v>
      </c>
    </row>
    <row r="11848">
      <c r="A11848" s="8">
        <v>6246362.0</v>
      </c>
      <c r="B11848" s="8" t="s">
        <v>13808</v>
      </c>
    </row>
    <row r="11849">
      <c r="A11849" s="8">
        <v>6019935.0</v>
      </c>
      <c r="B11849" s="8" t="s">
        <v>13809</v>
      </c>
    </row>
    <row r="11850">
      <c r="A11850" s="8">
        <v>1587625.0</v>
      </c>
      <c r="B11850" s="8" t="s">
        <v>13810</v>
      </c>
    </row>
    <row r="11851">
      <c r="A11851" s="8">
        <v>6082483.0</v>
      </c>
      <c r="B11851" s="8" t="s">
        <v>13811</v>
      </c>
    </row>
    <row r="11852">
      <c r="A11852" s="8">
        <v>1855999.0</v>
      </c>
      <c r="B11852" s="8" t="s">
        <v>13812</v>
      </c>
    </row>
    <row r="11853">
      <c r="A11853" s="8">
        <v>1338234.0</v>
      </c>
      <c r="B11853" s="8" t="s">
        <v>13813</v>
      </c>
    </row>
    <row r="11854">
      <c r="A11854" s="8">
        <v>1725769.0</v>
      </c>
      <c r="B11854" s="8" t="s">
        <v>13814</v>
      </c>
    </row>
    <row r="11855">
      <c r="A11855" s="8">
        <v>1857657.0</v>
      </c>
      <c r="B11855" s="8" t="s">
        <v>13815</v>
      </c>
    </row>
    <row r="11856">
      <c r="A11856" s="8">
        <v>1444727.0</v>
      </c>
      <c r="B11856" s="8" t="s">
        <v>13816</v>
      </c>
    </row>
    <row r="11857">
      <c r="A11857" s="8">
        <v>1778129.0</v>
      </c>
      <c r="B11857" s="8" t="s">
        <v>13817</v>
      </c>
    </row>
    <row r="11858">
      <c r="A11858" s="8">
        <v>1895486.0</v>
      </c>
      <c r="B11858" s="8" t="s">
        <v>13818</v>
      </c>
    </row>
    <row r="11859">
      <c r="A11859" s="8">
        <v>919781.0</v>
      </c>
      <c r="B11859" s="8" t="s">
        <v>13819</v>
      </c>
    </row>
    <row r="11860">
      <c r="A11860" s="8">
        <v>1911554.0</v>
      </c>
      <c r="B11860" s="8" t="s">
        <v>13820</v>
      </c>
    </row>
    <row r="11861">
      <c r="A11861" s="8">
        <v>1455265.0</v>
      </c>
      <c r="B11861" s="8" t="s">
        <v>13821</v>
      </c>
    </row>
    <row r="11862">
      <c r="A11862" s="8">
        <v>1964011.0</v>
      </c>
      <c r="B11862" s="8" t="s">
        <v>13822</v>
      </c>
    </row>
    <row r="11863">
      <c r="A11863" s="8">
        <v>1959565.0</v>
      </c>
      <c r="B11863" s="8" t="s">
        <v>13823</v>
      </c>
    </row>
    <row r="11864">
      <c r="A11864" s="8">
        <v>1782193.0</v>
      </c>
      <c r="B11864" s="8" t="s">
        <v>12798</v>
      </c>
    </row>
    <row r="11865">
      <c r="A11865" s="8">
        <v>1856987.0</v>
      </c>
      <c r="B11865" s="8" t="s">
        <v>13824</v>
      </c>
    </row>
    <row r="11866">
      <c r="A11866" s="8">
        <v>856541.0</v>
      </c>
      <c r="B11866" s="8" t="s">
        <v>13825</v>
      </c>
    </row>
    <row r="11867">
      <c r="A11867" s="8">
        <v>1869761.0</v>
      </c>
      <c r="B11867" s="8" t="s">
        <v>13826</v>
      </c>
    </row>
    <row r="11868">
      <c r="A11868" s="8">
        <v>1167936.0</v>
      </c>
      <c r="B11868" s="8" t="s">
        <v>13827</v>
      </c>
    </row>
    <row r="11869">
      <c r="A11869" s="8">
        <v>1446126.0</v>
      </c>
      <c r="B11869" s="8" t="s">
        <v>13827</v>
      </c>
    </row>
    <row r="11870">
      <c r="A11870" s="8">
        <v>6213162.0</v>
      </c>
      <c r="B11870" s="8" t="s">
        <v>13828</v>
      </c>
    </row>
    <row r="11871">
      <c r="A11871" s="8">
        <v>911879.0</v>
      </c>
      <c r="B11871" s="8" t="s">
        <v>13829</v>
      </c>
    </row>
    <row r="11872">
      <c r="A11872" s="8">
        <v>6884750.0</v>
      </c>
      <c r="B11872" s="8" t="s">
        <v>13830</v>
      </c>
    </row>
    <row r="11873">
      <c r="A11873" s="8">
        <v>1851870.0</v>
      </c>
      <c r="B11873" s="8" t="s">
        <v>13831</v>
      </c>
    </row>
    <row r="11874">
      <c r="A11874" s="8">
        <v>1574345.0</v>
      </c>
      <c r="B11874" s="8" t="s">
        <v>13832</v>
      </c>
    </row>
    <row r="11875">
      <c r="A11875" s="8">
        <v>6953107.0</v>
      </c>
      <c r="B11875" s="8" t="s">
        <v>13833</v>
      </c>
    </row>
    <row r="11876">
      <c r="A11876" s="8">
        <v>1796224.0</v>
      </c>
      <c r="B11876" s="8" t="s">
        <v>13834</v>
      </c>
    </row>
    <row r="11877">
      <c r="A11877" s="8">
        <v>850721.0</v>
      </c>
      <c r="B11877" s="8" t="s">
        <v>13835</v>
      </c>
    </row>
    <row r="11878">
      <c r="A11878" s="8">
        <v>1346865.0</v>
      </c>
      <c r="B11878" s="8" t="s">
        <v>13836</v>
      </c>
    </row>
    <row r="11879">
      <c r="A11879" s="8">
        <v>1598422.0</v>
      </c>
      <c r="B11879" s="8" t="s">
        <v>13837</v>
      </c>
    </row>
    <row r="11880">
      <c r="A11880" s="8">
        <v>1455125.0</v>
      </c>
      <c r="B11880" s="8" t="s">
        <v>13838</v>
      </c>
    </row>
    <row r="11881">
      <c r="A11881" s="8">
        <v>1588966.0</v>
      </c>
      <c r="B11881" s="8" t="s">
        <v>13637</v>
      </c>
    </row>
    <row r="11882">
      <c r="A11882" s="8">
        <v>1738941.0</v>
      </c>
      <c r="B11882" s="8" t="s">
        <v>13839</v>
      </c>
    </row>
    <row r="11883">
      <c r="A11883" s="8">
        <v>1887343.0</v>
      </c>
      <c r="B11883" s="8" t="s">
        <v>13840</v>
      </c>
    </row>
    <row r="11884">
      <c r="A11884" s="8">
        <v>1895451.0</v>
      </c>
      <c r="B11884" s="8" t="s">
        <v>13841</v>
      </c>
    </row>
    <row r="11885">
      <c r="A11885" s="8">
        <v>1906844.0</v>
      </c>
      <c r="B11885" s="8" t="s">
        <v>13842</v>
      </c>
    </row>
    <row r="11886">
      <c r="A11886" s="8">
        <v>1422120.0</v>
      </c>
      <c r="B11886" s="8" t="s">
        <v>13843</v>
      </c>
    </row>
    <row r="11887">
      <c r="A11887" s="8">
        <v>1637177.0</v>
      </c>
      <c r="B11887" s="8" t="s">
        <v>13844</v>
      </c>
    </row>
    <row r="11888">
      <c r="A11888" s="8">
        <v>6309976.0</v>
      </c>
      <c r="B11888" s="8" t="s">
        <v>13845</v>
      </c>
    </row>
    <row r="11889">
      <c r="A11889" s="8">
        <v>6019927.0</v>
      </c>
      <c r="B11889" s="8" t="s">
        <v>13846</v>
      </c>
    </row>
    <row r="11890">
      <c r="A11890" s="8">
        <v>6309984.0</v>
      </c>
      <c r="B11890" s="8" t="s">
        <v>13847</v>
      </c>
    </row>
    <row r="11891">
      <c r="A11891" s="8">
        <v>1855484.0</v>
      </c>
      <c r="B11891" s="8" t="s">
        <v>12860</v>
      </c>
    </row>
    <row r="11892">
      <c r="A11892" s="8">
        <v>1784536.0</v>
      </c>
      <c r="B11892" s="8" t="s">
        <v>13848</v>
      </c>
    </row>
    <row r="11893">
      <c r="A11893" s="8">
        <v>1588508.0</v>
      </c>
      <c r="B11893" s="8" t="s">
        <v>13849</v>
      </c>
    </row>
    <row r="11894">
      <c r="A11894" s="8">
        <v>6895891.0</v>
      </c>
      <c r="B11894" s="8" t="s">
        <v>13850</v>
      </c>
    </row>
    <row r="11895">
      <c r="A11895" s="8">
        <v>1453858.0</v>
      </c>
      <c r="B11895" s="8" t="s">
        <v>13851</v>
      </c>
    </row>
    <row r="11896">
      <c r="A11896" s="8">
        <v>1430645.0</v>
      </c>
      <c r="B11896" s="8" t="s">
        <v>13852</v>
      </c>
    </row>
    <row r="11897">
      <c r="A11897" s="8">
        <v>856525.0</v>
      </c>
      <c r="B11897" s="8" t="s">
        <v>13853</v>
      </c>
    </row>
    <row r="11898">
      <c r="A11898" s="8">
        <v>1771221.0</v>
      </c>
      <c r="B11898" s="8" t="s">
        <v>13854</v>
      </c>
    </row>
    <row r="11899">
      <c r="A11899" s="8">
        <v>1945564.0</v>
      </c>
      <c r="B11899" s="8" t="s">
        <v>13855</v>
      </c>
    </row>
    <row r="11900">
      <c r="A11900" s="8">
        <v>1870521.0</v>
      </c>
      <c r="B11900" s="8" t="s">
        <v>13856</v>
      </c>
    </row>
    <row r="11901">
      <c r="A11901" s="8">
        <v>1884247.0</v>
      </c>
      <c r="B11901" s="8" t="s">
        <v>13857</v>
      </c>
    </row>
    <row r="11902">
      <c r="A11902" s="8">
        <v>1313151.0</v>
      </c>
      <c r="B11902" s="8" t="s">
        <v>13816</v>
      </c>
    </row>
    <row r="11903">
      <c r="A11903" s="8">
        <v>1959743.0</v>
      </c>
      <c r="B11903" s="8" t="s">
        <v>13858</v>
      </c>
    </row>
    <row r="11904">
      <c r="A11904" s="8">
        <v>1570897.0</v>
      </c>
      <c r="B11904" s="8" t="s">
        <v>13821</v>
      </c>
    </row>
    <row r="11905">
      <c r="A11905" s="8">
        <v>856568.0</v>
      </c>
      <c r="B11905" s="8" t="s">
        <v>13859</v>
      </c>
    </row>
    <row r="11906">
      <c r="A11906" s="8">
        <v>6480373.0</v>
      </c>
      <c r="B11906" s="8" t="s">
        <v>13860</v>
      </c>
    </row>
    <row r="11907">
      <c r="A11907" s="8">
        <v>1371398.0</v>
      </c>
      <c r="B11907" s="8" t="s">
        <v>13861</v>
      </c>
    </row>
    <row r="11908">
      <c r="A11908" s="8">
        <v>1783696.0</v>
      </c>
      <c r="B11908" s="8" t="s">
        <v>13862</v>
      </c>
    </row>
    <row r="11909">
      <c r="A11909" s="8">
        <v>6333966.0</v>
      </c>
      <c r="B11909" s="8" t="s">
        <v>13863</v>
      </c>
    </row>
    <row r="11910">
      <c r="A11910" s="8">
        <v>1856740.0</v>
      </c>
      <c r="B11910" s="8" t="s">
        <v>13864</v>
      </c>
    </row>
    <row r="11911">
      <c r="A11911" s="8">
        <v>1276697.0</v>
      </c>
      <c r="B11911" s="8" t="s">
        <v>13865</v>
      </c>
    </row>
    <row r="11912">
      <c r="A11912" s="8">
        <v>1948989.0</v>
      </c>
      <c r="B11912" s="8" t="s">
        <v>13866</v>
      </c>
    </row>
    <row r="11913">
      <c r="A11913" s="8">
        <v>1360094.0</v>
      </c>
      <c r="B11913" s="8" t="s">
        <v>13867</v>
      </c>
    </row>
    <row r="11914">
      <c r="A11914" s="8">
        <v>1251112.0</v>
      </c>
      <c r="B11914" s="8" t="s">
        <v>13868</v>
      </c>
    </row>
    <row r="11915">
      <c r="A11915" s="8">
        <v>6263666.0</v>
      </c>
      <c r="B11915" s="8" t="s">
        <v>13869</v>
      </c>
    </row>
    <row r="11916">
      <c r="A11916" s="8">
        <v>734187.0</v>
      </c>
      <c r="B11916" s="8" t="s">
        <v>13870</v>
      </c>
    </row>
    <row r="11917">
      <c r="A11917" s="8">
        <v>1893921.0</v>
      </c>
      <c r="B11917" s="8" t="s">
        <v>13801</v>
      </c>
    </row>
    <row r="11918">
      <c r="A11918" s="8">
        <v>6134556.0</v>
      </c>
      <c r="B11918" s="8" t="s">
        <v>13871</v>
      </c>
    </row>
    <row r="11919">
      <c r="A11919" s="8">
        <v>6267939.0</v>
      </c>
      <c r="B11919" s="8" t="s">
        <v>13872</v>
      </c>
    </row>
    <row r="11920">
      <c r="A11920" s="8">
        <v>6309992.0</v>
      </c>
      <c r="B11920" s="8" t="s">
        <v>13873</v>
      </c>
    </row>
    <row r="11921">
      <c r="A11921" s="8">
        <v>856592.0</v>
      </c>
      <c r="B11921" s="8" t="s">
        <v>12652</v>
      </c>
    </row>
    <row r="11922">
      <c r="A11922" s="8">
        <v>1455770.0</v>
      </c>
      <c r="B11922" s="8" t="s">
        <v>13874</v>
      </c>
    </row>
    <row r="11923">
      <c r="A11923" s="8">
        <v>1807757.0</v>
      </c>
      <c r="B11923" s="8" t="s">
        <v>13875</v>
      </c>
    </row>
    <row r="11924">
      <c r="A11924" s="8">
        <v>1455575.0</v>
      </c>
      <c r="B11924" s="8" t="s">
        <v>13876</v>
      </c>
    </row>
    <row r="11925">
      <c r="A11925" s="8">
        <v>1455133.0</v>
      </c>
      <c r="B11925" s="8" t="s">
        <v>13877</v>
      </c>
    </row>
    <row r="11926">
      <c r="A11926" s="8">
        <v>826553.0</v>
      </c>
      <c r="B11926" s="8" t="s">
        <v>13878</v>
      </c>
    </row>
    <row r="11927">
      <c r="A11927" s="8">
        <v>1784862.0</v>
      </c>
      <c r="B11927" s="8" t="s">
        <v>13879</v>
      </c>
    </row>
    <row r="11928">
      <c r="A11928" s="8">
        <v>1739662.0</v>
      </c>
      <c r="B11928" s="8" t="s">
        <v>13854</v>
      </c>
    </row>
    <row r="11929">
      <c r="A11929" s="8">
        <v>1574558.0</v>
      </c>
      <c r="B11929" s="8" t="s">
        <v>13880</v>
      </c>
    </row>
    <row r="11930">
      <c r="A11930" s="8">
        <v>1598295.0</v>
      </c>
      <c r="B11930" s="8" t="s">
        <v>13881</v>
      </c>
    </row>
    <row r="11931">
      <c r="A11931" s="8">
        <v>923681.0</v>
      </c>
      <c r="B11931" s="8" t="s">
        <v>13882</v>
      </c>
    </row>
    <row r="11932">
      <c r="A11932" s="8">
        <v>1605631.0</v>
      </c>
      <c r="B11932" s="8" t="s">
        <v>13883</v>
      </c>
    </row>
    <row r="11933">
      <c r="A11933" s="8">
        <v>844047.0</v>
      </c>
      <c r="B11933" s="8" t="s">
        <v>13884</v>
      </c>
    </row>
    <row r="11934">
      <c r="A11934" s="8">
        <v>1637673.0</v>
      </c>
      <c r="B11934" s="8" t="s">
        <v>13885</v>
      </c>
    </row>
    <row r="11935">
      <c r="A11935" s="8">
        <v>6017941.0</v>
      </c>
      <c r="B11935" s="8" t="s">
        <v>13886</v>
      </c>
    </row>
    <row r="11936">
      <c r="A11936" s="8">
        <v>1802674.0</v>
      </c>
      <c r="B11936" s="8" t="s">
        <v>13887</v>
      </c>
    </row>
    <row r="11937">
      <c r="A11937" s="8">
        <v>1637339.0</v>
      </c>
      <c r="B11937" s="8" t="s">
        <v>13888</v>
      </c>
    </row>
    <row r="11938">
      <c r="A11938" s="8">
        <v>737054.0</v>
      </c>
      <c r="B11938" s="8" t="s">
        <v>13889</v>
      </c>
    </row>
    <row r="11939">
      <c r="A11939" s="8">
        <v>1476149.0</v>
      </c>
      <c r="B11939" s="8" t="s">
        <v>13890</v>
      </c>
    </row>
    <row r="11940">
      <c r="A11940" s="8">
        <v>1570919.0</v>
      </c>
      <c r="B11940" s="8" t="s">
        <v>13891</v>
      </c>
    </row>
    <row r="11941">
      <c r="A11941" s="8">
        <v>1869736.0</v>
      </c>
      <c r="B11941" s="8" t="s">
        <v>13892</v>
      </c>
    </row>
    <row r="11942">
      <c r="A11942" s="8">
        <v>9002014.0</v>
      </c>
      <c r="B11942" s="8" t="s">
        <v>13893</v>
      </c>
    </row>
    <row r="11943">
      <c r="A11943" s="8">
        <v>1857126.0</v>
      </c>
      <c r="B11943" s="8" t="s">
        <v>13894</v>
      </c>
    </row>
    <row r="11944">
      <c r="A11944" s="8">
        <v>1575210.0</v>
      </c>
      <c r="B11944" s="8" t="s">
        <v>13895</v>
      </c>
    </row>
    <row r="11945">
      <c r="A11945" s="8">
        <v>1947052.0</v>
      </c>
      <c r="B11945" s="8" t="s">
        <v>13896</v>
      </c>
    </row>
    <row r="11946">
      <c r="A11946" s="8">
        <v>1637169.0</v>
      </c>
      <c r="B11946" s="8" t="s">
        <v>13897</v>
      </c>
    </row>
    <row r="11947">
      <c r="A11947" s="8">
        <v>1303902.0</v>
      </c>
      <c r="B11947" s="8" t="s">
        <v>13898</v>
      </c>
    </row>
    <row r="11948">
      <c r="A11948" s="8">
        <v>1778358.0</v>
      </c>
      <c r="B11948" s="8" t="s">
        <v>13899</v>
      </c>
    </row>
    <row r="11949">
      <c r="A11949" s="8">
        <v>6388060.0</v>
      </c>
      <c r="B11949" s="8" t="s">
        <v>13900</v>
      </c>
    </row>
    <row r="11950">
      <c r="A11950" s="8">
        <v>934364.0</v>
      </c>
      <c r="B11950" s="8" t="s">
        <v>13901</v>
      </c>
    </row>
    <row r="11951">
      <c r="A11951" s="8">
        <v>1946901.0</v>
      </c>
      <c r="B11951" s="8" t="s">
        <v>13902</v>
      </c>
    </row>
    <row r="11952">
      <c r="A11952" s="8">
        <v>6066178.0</v>
      </c>
      <c r="B11952" s="8" t="s">
        <v>13903</v>
      </c>
    </row>
    <row r="11953">
      <c r="A11953" s="8">
        <v>884723.0</v>
      </c>
      <c r="B11953" s="8" t="s">
        <v>13904</v>
      </c>
    </row>
    <row r="11954">
      <c r="A11954" s="8">
        <v>6204686.0</v>
      </c>
      <c r="B11954" s="8" t="s">
        <v>13905</v>
      </c>
    </row>
    <row r="11955">
      <c r="A11955" s="8">
        <v>6314902.0</v>
      </c>
      <c r="B11955" s="8" t="s">
        <v>13906</v>
      </c>
    </row>
    <row r="11956">
      <c r="A11956" s="8">
        <v>6483101.0</v>
      </c>
      <c r="B11956" s="8" t="s">
        <v>13907</v>
      </c>
    </row>
    <row r="11957">
      <c r="A11957" s="8">
        <v>6204660.0</v>
      </c>
      <c r="B11957" s="8" t="s">
        <v>13908</v>
      </c>
    </row>
    <row r="11958">
      <c r="A11958" s="8">
        <v>1856367.0</v>
      </c>
      <c r="B11958" s="8" t="s">
        <v>13909</v>
      </c>
    </row>
    <row r="11959">
      <c r="A11959" s="8">
        <v>6270590.0</v>
      </c>
      <c r="B11959" s="8" t="s">
        <v>13910</v>
      </c>
    </row>
    <row r="11960">
      <c r="A11960" s="8">
        <v>6155286.0</v>
      </c>
      <c r="B11960" s="8" t="s">
        <v>13911</v>
      </c>
    </row>
    <row r="11961">
      <c r="A11961" s="8">
        <v>6321518.0</v>
      </c>
      <c r="B11961" s="8" t="s">
        <v>13912</v>
      </c>
    </row>
    <row r="11962">
      <c r="A11962" s="8">
        <v>1961659.0</v>
      </c>
      <c r="B11962" s="8" t="s">
        <v>13913</v>
      </c>
    </row>
    <row r="11963">
      <c r="A11963" s="8">
        <v>1828932.0</v>
      </c>
      <c r="B11963" s="8" t="s">
        <v>13914</v>
      </c>
    </row>
    <row r="11964">
      <c r="A11964" s="8">
        <v>1960105.0</v>
      </c>
      <c r="B11964" s="8" t="s">
        <v>13915</v>
      </c>
    </row>
    <row r="11965">
      <c r="A11965" s="8">
        <v>1837788.0</v>
      </c>
      <c r="B11965" s="8" t="s">
        <v>13916</v>
      </c>
    </row>
    <row r="11966">
      <c r="A11966" s="8">
        <v>1787535.0</v>
      </c>
      <c r="B11966" s="8" t="s">
        <v>13917</v>
      </c>
    </row>
    <row r="11967">
      <c r="A11967" s="8">
        <v>1857878.0</v>
      </c>
      <c r="B11967" s="8" t="s">
        <v>13918</v>
      </c>
    </row>
    <row r="11968">
      <c r="A11968" s="8">
        <v>6204678.0</v>
      </c>
      <c r="B11968" s="8" t="s">
        <v>13919</v>
      </c>
    </row>
    <row r="11969">
      <c r="A11969" s="8">
        <v>1909291.0</v>
      </c>
      <c r="B11969" s="8" t="s">
        <v>13920</v>
      </c>
    </row>
    <row r="11970">
      <c r="A11970" s="8">
        <v>1857061.0</v>
      </c>
      <c r="B11970" s="8" t="s">
        <v>13921</v>
      </c>
    </row>
    <row r="11971">
      <c r="A11971" s="8">
        <v>6248926.0</v>
      </c>
      <c r="B11971" s="8" t="s">
        <v>13922</v>
      </c>
    </row>
    <row r="11972">
      <c r="A11972" s="8">
        <v>1970585.0</v>
      </c>
      <c r="B11972" s="8" t="s">
        <v>13923</v>
      </c>
    </row>
    <row r="11973">
      <c r="A11973" s="8">
        <v>6270743.0</v>
      </c>
      <c r="B11973" s="8" t="s">
        <v>13924</v>
      </c>
    </row>
    <row r="11974">
      <c r="A11974" s="8">
        <v>6208801.0</v>
      </c>
      <c r="B11974" s="8" t="s">
        <v>13925</v>
      </c>
    </row>
    <row r="11975">
      <c r="A11975" s="8">
        <v>6885101.0</v>
      </c>
      <c r="B11975" s="8" t="s">
        <v>13926</v>
      </c>
    </row>
    <row r="11976">
      <c r="A11976" s="8">
        <v>1771451.0</v>
      </c>
      <c r="B11976" s="8" t="s">
        <v>13927</v>
      </c>
    </row>
    <row r="11977">
      <c r="A11977" s="8">
        <v>1574990.0</v>
      </c>
      <c r="B11977" s="8" t="s">
        <v>13928</v>
      </c>
    </row>
    <row r="11978">
      <c r="A11978" s="8">
        <v>1948563.0</v>
      </c>
      <c r="B11978" s="8" t="s">
        <v>13929</v>
      </c>
    </row>
    <row r="11979">
      <c r="A11979" s="8">
        <v>1854402.0</v>
      </c>
      <c r="B11979" s="8" t="s">
        <v>13930</v>
      </c>
    </row>
    <row r="11980">
      <c r="A11980" s="8">
        <v>1421450.0</v>
      </c>
      <c r="B11980" s="8" t="s">
        <v>13931</v>
      </c>
    </row>
    <row r="11981">
      <c r="A11981" s="8">
        <v>1839012.0</v>
      </c>
      <c r="B11981" s="8" t="s">
        <v>13932</v>
      </c>
    </row>
    <row r="11982">
      <c r="A11982" s="8">
        <v>1724096.0</v>
      </c>
      <c r="B11982" s="8" t="s">
        <v>13933</v>
      </c>
    </row>
    <row r="11983">
      <c r="A11983" s="8">
        <v>6407439.0</v>
      </c>
      <c r="B11983" s="8" t="s">
        <v>13934</v>
      </c>
    </row>
    <row r="11984">
      <c r="A11984" s="8">
        <v>1726340.0</v>
      </c>
      <c r="B11984" s="8" t="s">
        <v>13935</v>
      </c>
    </row>
    <row r="11985">
      <c r="A11985" s="8">
        <v>1422049.0</v>
      </c>
      <c r="B11985" s="8" t="s">
        <v>13936</v>
      </c>
    </row>
    <row r="11986">
      <c r="A11986" s="8">
        <v>1791401.0</v>
      </c>
      <c r="B11986" s="8" t="s">
        <v>13937</v>
      </c>
    </row>
    <row r="11987">
      <c r="A11987" s="8">
        <v>1885154.0</v>
      </c>
      <c r="B11987" s="8" t="s">
        <v>13918</v>
      </c>
    </row>
    <row r="11988">
      <c r="A11988" s="8">
        <v>6208410.0</v>
      </c>
      <c r="B11988" s="8" t="s">
        <v>9741</v>
      </c>
    </row>
    <row r="11989">
      <c r="A11989" s="8">
        <v>6378790.0</v>
      </c>
      <c r="B11989" s="8" t="s">
        <v>13938</v>
      </c>
    </row>
    <row r="11990">
      <c r="A11990" s="8">
        <v>1793799.0</v>
      </c>
      <c r="B11990" s="8" t="s">
        <v>13939</v>
      </c>
    </row>
    <row r="11991">
      <c r="A11991" s="8">
        <v>1887262.0</v>
      </c>
      <c r="B11991" s="8" t="s">
        <v>13940</v>
      </c>
    </row>
    <row r="11992">
      <c r="A11992" s="8">
        <v>1784561.0</v>
      </c>
      <c r="B11992" s="8" t="s">
        <v>13941</v>
      </c>
    </row>
    <row r="11993">
      <c r="A11993" s="8">
        <v>6710557.0</v>
      </c>
      <c r="B11993" s="8" t="s">
        <v>13942</v>
      </c>
    </row>
    <row r="11994">
      <c r="A11994" s="8">
        <v>6789145.0</v>
      </c>
      <c r="B11994" s="8" t="s">
        <v>13943</v>
      </c>
    </row>
    <row r="11995">
      <c r="A11995" s="8">
        <v>6417515.0</v>
      </c>
      <c r="B11995" s="8" t="s">
        <v>13944</v>
      </c>
    </row>
    <row r="11996">
      <c r="A11996" s="8">
        <v>6733107.0</v>
      </c>
      <c r="B11996" s="8" t="s">
        <v>13945</v>
      </c>
    </row>
    <row r="11997">
      <c r="A11997" s="8">
        <v>6770134.0</v>
      </c>
      <c r="B11997" s="8" t="s">
        <v>13946</v>
      </c>
    </row>
    <row r="11998">
      <c r="A11998" s="8">
        <v>1890662.0</v>
      </c>
      <c r="B11998" s="8" t="s">
        <v>5159</v>
      </c>
    </row>
    <row r="11999">
      <c r="A11999" s="8">
        <v>6145680.0</v>
      </c>
      <c r="B11999" s="8" t="s">
        <v>13947</v>
      </c>
    </row>
    <row r="12000">
      <c r="A12000" s="8">
        <v>6120288.0</v>
      </c>
      <c r="B12000" s="8" t="s">
        <v>13948</v>
      </c>
    </row>
    <row r="12001">
      <c r="A12001" s="8">
        <v>1918681.0</v>
      </c>
      <c r="B12001" s="8" t="s">
        <v>13949</v>
      </c>
    </row>
    <row r="12002">
      <c r="A12002" s="8">
        <v>6981569.0</v>
      </c>
      <c r="B12002" s="8" t="s">
        <v>13950</v>
      </c>
    </row>
    <row r="12003">
      <c r="A12003" s="8">
        <v>815250.0</v>
      </c>
      <c r="B12003" s="8" t="s">
        <v>13951</v>
      </c>
    </row>
    <row r="12004">
      <c r="A12004" s="8">
        <v>1897063.0</v>
      </c>
      <c r="B12004" s="8" t="s">
        <v>13952</v>
      </c>
    </row>
    <row r="12005">
      <c r="A12005" s="8">
        <v>1422073.0</v>
      </c>
      <c r="B12005" s="8" t="s">
        <v>13953</v>
      </c>
    </row>
    <row r="12006">
      <c r="A12006" s="8">
        <v>6065384.0</v>
      </c>
      <c r="B12006" s="8" t="s">
        <v>13954</v>
      </c>
    </row>
    <row r="12007">
      <c r="A12007" s="8">
        <v>6731112.0</v>
      </c>
      <c r="B12007" s="8" t="s">
        <v>13955</v>
      </c>
    </row>
    <row r="12008">
      <c r="A12008" s="8">
        <v>6358608.0</v>
      </c>
      <c r="B12008" s="8" t="s">
        <v>13956</v>
      </c>
    </row>
    <row r="12009">
      <c r="A12009" s="8">
        <v>6037241.0</v>
      </c>
      <c r="B12009" s="8" t="s">
        <v>13957</v>
      </c>
    </row>
    <row r="12010">
      <c r="A12010" s="8">
        <v>6065368.0</v>
      </c>
      <c r="B12010" s="8" t="s">
        <v>13958</v>
      </c>
    </row>
    <row r="12011">
      <c r="A12011" s="8">
        <v>6345247.0</v>
      </c>
      <c r="B12011" s="8" t="s">
        <v>13959</v>
      </c>
    </row>
    <row r="12012">
      <c r="A12012" s="8">
        <v>6017517.0</v>
      </c>
      <c r="B12012" s="8" t="s">
        <v>13960</v>
      </c>
    </row>
    <row r="12013">
      <c r="A12013" s="8">
        <v>6150187.0</v>
      </c>
      <c r="B12013" s="8" t="s">
        <v>13961</v>
      </c>
    </row>
    <row r="12014">
      <c r="A12014" s="8">
        <v>6065538.0</v>
      </c>
      <c r="B12014" s="8" t="s">
        <v>13962</v>
      </c>
    </row>
    <row r="12015">
      <c r="A12015" s="8">
        <v>6185916.0</v>
      </c>
      <c r="B12015" s="8" t="s">
        <v>13963</v>
      </c>
    </row>
    <row r="12016">
      <c r="A12016" s="8">
        <v>1792792.0</v>
      </c>
      <c r="B12016" s="8" t="s">
        <v>13964</v>
      </c>
    </row>
    <row r="12017">
      <c r="A12017" s="8">
        <v>6284086.0</v>
      </c>
      <c r="B12017" s="8" t="s">
        <v>13965</v>
      </c>
    </row>
    <row r="12018">
      <c r="A12018" s="8">
        <v>1575139.0</v>
      </c>
      <c r="B12018" s="8" t="s">
        <v>13966</v>
      </c>
    </row>
    <row r="12019">
      <c r="A12019" s="8">
        <v>6273971.0</v>
      </c>
      <c r="B12019" s="8" t="s">
        <v>13967</v>
      </c>
    </row>
    <row r="12020">
      <c r="A12020" s="8">
        <v>850748.0</v>
      </c>
      <c r="B12020" s="8" t="s">
        <v>13968</v>
      </c>
    </row>
    <row r="12021">
      <c r="A12021" s="8">
        <v>1964593.0</v>
      </c>
      <c r="B12021" s="8" t="s">
        <v>13969</v>
      </c>
    </row>
    <row r="12022">
      <c r="A12022" s="8">
        <v>1951521.0</v>
      </c>
      <c r="B12022" s="8" t="s">
        <v>13970</v>
      </c>
    </row>
    <row r="12023">
      <c r="A12023" s="8">
        <v>1849662.0</v>
      </c>
      <c r="B12023" s="8" t="s">
        <v>13971</v>
      </c>
    </row>
    <row r="12024">
      <c r="A12024" s="8">
        <v>1951530.0</v>
      </c>
      <c r="B12024" s="8" t="s">
        <v>13972</v>
      </c>
    </row>
    <row r="12025">
      <c r="A12025" s="8">
        <v>1882988.0</v>
      </c>
      <c r="B12025" s="8" t="s">
        <v>13973</v>
      </c>
    </row>
    <row r="12026">
      <c r="A12026" s="8">
        <v>1800221.0</v>
      </c>
      <c r="B12026" s="8" t="s">
        <v>13974</v>
      </c>
    </row>
    <row r="12027">
      <c r="A12027" s="8">
        <v>1964933.0</v>
      </c>
      <c r="B12027" s="8" t="s">
        <v>13975</v>
      </c>
    </row>
    <row r="12028">
      <c r="A12028" s="8">
        <v>6876641.0</v>
      </c>
      <c r="B12028" s="8" t="s">
        <v>13976</v>
      </c>
    </row>
    <row r="12029">
      <c r="A12029" s="8">
        <v>6026940.0</v>
      </c>
      <c r="B12029" s="8" t="s">
        <v>13977</v>
      </c>
    </row>
    <row r="12030">
      <c r="A12030" s="8">
        <v>6247873.0</v>
      </c>
      <c r="B12030" s="8" t="s">
        <v>13978</v>
      </c>
    </row>
    <row r="12031">
      <c r="A12031" s="8">
        <v>6205844.0</v>
      </c>
      <c r="B12031" s="8" t="s">
        <v>13979</v>
      </c>
    </row>
    <row r="12032">
      <c r="A12032" s="8">
        <v>1958445.0</v>
      </c>
      <c r="B12032" s="8" t="s">
        <v>13980</v>
      </c>
    </row>
    <row r="12033">
      <c r="A12033" s="8">
        <v>6270719.0</v>
      </c>
      <c r="B12033" s="8" t="s">
        <v>13981</v>
      </c>
    </row>
    <row r="12034">
      <c r="A12034" s="8">
        <v>1788531.0</v>
      </c>
      <c r="B12034" s="8" t="s">
        <v>13982</v>
      </c>
    </row>
    <row r="12035">
      <c r="A12035" s="8">
        <v>1731475.0</v>
      </c>
      <c r="B12035" s="8" t="s">
        <v>13983</v>
      </c>
    </row>
    <row r="12036">
      <c r="A12036" s="8">
        <v>6094031.0</v>
      </c>
      <c r="B12036" s="8" t="s">
        <v>13984</v>
      </c>
    </row>
    <row r="12037">
      <c r="A12037" s="8">
        <v>6059686.0</v>
      </c>
      <c r="B12037" s="8" t="s">
        <v>13985</v>
      </c>
    </row>
    <row r="12038">
      <c r="A12038" s="8">
        <v>1790277.0</v>
      </c>
      <c r="B12038" s="8" t="s">
        <v>13986</v>
      </c>
    </row>
    <row r="12039">
      <c r="A12039" s="8">
        <v>1359690.0</v>
      </c>
      <c r="B12039" s="8" t="s">
        <v>13987</v>
      </c>
    </row>
    <row r="12040">
      <c r="A12040" s="8">
        <v>6816533.0</v>
      </c>
      <c r="B12040" s="8" t="s">
        <v>13988</v>
      </c>
    </row>
    <row r="12041">
      <c r="A12041" s="8">
        <v>6270492.0</v>
      </c>
      <c r="B12041" s="8" t="s">
        <v>13989</v>
      </c>
    </row>
    <row r="12042">
      <c r="A12042" s="8">
        <v>651419.0</v>
      </c>
      <c r="B12042" s="8" t="s">
        <v>13990</v>
      </c>
    </row>
    <row r="12043">
      <c r="A12043" s="8">
        <v>928801.0</v>
      </c>
      <c r="B12043" s="8" t="s">
        <v>13991</v>
      </c>
    </row>
    <row r="12044">
      <c r="A12044" s="8">
        <v>6022332.0</v>
      </c>
      <c r="B12044" s="8" t="s">
        <v>13992</v>
      </c>
    </row>
    <row r="12045">
      <c r="A12045" s="8">
        <v>1306073.0</v>
      </c>
      <c r="B12045" s="8" t="s">
        <v>13993</v>
      </c>
    </row>
    <row r="12046">
      <c r="A12046" s="8">
        <v>1948211.0</v>
      </c>
      <c r="B12046" s="8" t="s">
        <v>13994</v>
      </c>
    </row>
    <row r="12047">
      <c r="A12047" s="8">
        <v>6185231.0</v>
      </c>
      <c r="B12047" s="8" t="s">
        <v>13995</v>
      </c>
    </row>
    <row r="12048">
      <c r="A12048" s="8">
        <v>1451740.0</v>
      </c>
      <c r="B12048" s="8" t="s">
        <v>13996</v>
      </c>
    </row>
    <row r="12049">
      <c r="A12049" s="8">
        <v>1315404.0</v>
      </c>
      <c r="B12049" s="8" t="s">
        <v>13997</v>
      </c>
    </row>
    <row r="12050">
      <c r="A12050" s="8">
        <v>1452592.0</v>
      </c>
      <c r="B12050" s="8" t="s">
        <v>13998</v>
      </c>
    </row>
    <row r="12051">
      <c r="A12051" s="8">
        <v>1289969.0</v>
      </c>
      <c r="B12051" s="8" t="s">
        <v>13999</v>
      </c>
    </row>
    <row r="12052">
      <c r="A12052" s="8">
        <v>1797514.0</v>
      </c>
      <c r="B12052" s="8" t="s">
        <v>14000</v>
      </c>
    </row>
    <row r="12053">
      <c r="A12053" s="8">
        <v>6230181.0</v>
      </c>
      <c r="B12053" s="8" t="s">
        <v>14001</v>
      </c>
    </row>
    <row r="12054">
      <c r="A12054" s="8">
        <v>854565.0</v>
      </c>
      <c r="B12054" s="8" t="s">
        <v>14002</v>
      </c>
    </row>
    <row r="12055">
      <c r="A12055" s="8">
        <v>6136125.0</v>
      </c>
      <c r="B12055" s="8" t="s">
        <v>14003</v>
      </c>
    </row>
    <row r="12056">
      <c r="A12056" s="8">
        <v>6039472.0</v>
      </c>
      <c r="B12056" s="8" t="s">
        <v>14004</v>
      </c>
    </row>
    <row r="12057">
      <c r="A12057" s="8">
        <v>6188354.0</v>
      </c>
      <c r="B12057" s="8" t="s">
        <v>14005</v>
      </c>
    </row>
    <row r="12058">
      <c r="A12058" s="8">
        <v>6189181.0</v>
      </c>
      <c r="B12058" s="8" t="s">
        <v>14006</v>
      </c>
    </row>
    <row r="12059">
      <c r="A12059" s="8">
        <v>1787233.0</v>
      </c>
      <c r="B12059" s="8" t="s">
        <v>14007</v>
      </c>
    </row>
    <row r="12060">
      <c r="A12060" s="8">
        <v>6266045.0</v>
      </c>
      <c r="B12060" s="8" t="s">
        <v>14008</v>
      </c>
    </row>
    <row r="12061">
      <c r="A12061" s="8">
        <v>6143881.0</v>
      </c>
      <c r="B12061" s="8" t="s">
        <v>14009</v>
      </c>
    </row>
    <row r="12062">
      <c r="A12062" s="8">
        <v>6199852.0</v>
      </c>
      <c r="B12062" s="8" t="s">
        <v>14010</v>
      </c>
    </row>
    <row r="12063">
      <c r="A12063" s="8">
        <v>6121934.0</v>
      </c>
      <c r="B12063" s="8" t="s">
        <v>14011</v>
      </c>
    </row>
    <row r="12064">
      <c r="A12064" s="8">
        <v>726494.0</v>
      </c>
      <c r="B12064" s="8" t="s">
        <v>14012</v>
      </c>
    </row>
    <row r="12065">
      <c r="A12065" s="8">
        <v>1464850.0</v>
      </c>
      <c r="B12065" s="8" t="s">
        <v>14013</v>
      </c>
    </row>
    <row r="12066">
      <c r="A12066" s="8">
        <v>6624146.0</v>
      </c>
      <c r="B12066" s="8" t="s">
        <v>14014</v>
      </c>
    </row>
    <row r="12067">
      <c r="A12067" s="8">
        <v>1427181.0</v>
      </c>
      <c r="B12067" s="8" t="s">
        <v>14015</v>
      </c>
    </row>
    <row r="12068">
      <c r="A12068" s="8">
        <v>6186556.0</v>
      </c>
      <c r="B12068" s="8" t="s">
        <v>14016</v>
      </c>
    </row>
    <row r="12069">
      <c r="A12069" s="8">
        <v>1902946.0</v>
      </c>
      <c r="B12069" s="8" t="s">
        <v>14017</v>
      </c>
    </row>
    <row r="12070">
      <c r="A12070" s="8">
        <v>6098517.0</v>
      </c>
      <c r="B12070" s="8" t="s">
        <v>14018</v>
      </c>
    </row>
    <row r="12071">
      <c r="A12071" s="8">
        <v>1427261.0</v>
      </c>
      <c r="B12071" s="8" t="s">
        <v>14019</v>
      </c>
    </row>
    <row r="12072">
      <c r="A12072" s="8">
        <v>6023703.0</v>
      </c>
      <c r="B12072" s="8" t="s">
        <v>14020</v>
      </c>
    </row>
    <row r="12073">
      <c r="A12073" s="8">
        <v>6106153.0</v>
      </c>
      <c r="B12073" s="8" t="s">
        <v>14021</v>
      </c>
    </row>
    <row r="12074">
      <c r="A12074" s="8">
        <v>6063993.0</v>
      </c>
      <c r="B12074" s="8" t="s">
        <v>14022</v>
      </c>
    </row>
    <row r="12075">
      <c r="A12075" s="8">
        <v>6403336.0</v>
      </c>
      <c r="B12075" s="8" t="s">
        <v>14023</v>
      </c>
    </row>
    <row r="12076">
      <c r="A12076" s="8">
        <v>834319.0</v>
      </c>
      <c r="B12076" s="8" t="s">
        <v>14024</v>
      </c>
    </row>
    <row r="12077">
      <c r="A12077" s="8">
        <v>1578111.0</v>
      </c>
      <c r="B12077" s="8" t="s">
        <v>14025</v>
      </c>
    </row>
    <row r="12078">
      <c r="A12078" s="8">
        <v>1724410.0</v>
      </c>
      <c r="B12078" s="8" t="s">
        <v>14025</v>
      </c>
    </row>
    <row r="12079">
      <c r="A12079" s="8">
        <v>6138748.0</v>
      </c>
      <c r="B12079" s="8" t="s">
        <v>14026</v>
      </c>
    </row>
    <row r="12080">
      <c r="A12080" s="8">
        <v>1790617.0</v>
      </c>
      <c r="B12080" s="8" t="s">
        <v>14027</v>
      </c>
    </row>
    <row r="12081">
      <c r="A12081" s="8">
        <v>1598171.0</v>
      </c>
      <c r="B12081" s="8" t="s">
        <v>14028</v>
      </c>
    </row>
    <row r="12082">
      <c r="A12082" s="8">
        <v>6270573.0</v>
      </c>
      <c r="B12082" s="8" t="s">
        <v>14029</v>
      </c>
    </row>
    <row r="12083">
      <c r="A12083" s="8">
        <v>1575066.0</v>
      </c>
      <c r="B12083" s="8" t="s">
        <v>14030</v>
      </c>
    </row>
    <row r="12084">
      <c r="A12084" s="8">
        <v>1727397.0</v>
      </c>
      <c r="B12084" s="8" t="s">
        <v>14030</v>
      </c>
    </row>
    <row r="12085">
      <c r="A12085" s="8">
        <v>1727346.0</v>
      </c>
      <c r="B12085" s="8" t="s">
        <v>14031</v>
      </c>
    </row>
    <row r="12086">
      <c r="A12086" s="8">
        <v>6566260.0</v>
      </c>
      <c r="B12086" s="8" t="s">
        <v>14032</v>
      </c>
    </row>
    <row r="12087">
      <c r="A12087" s="8">
        <v>6252753.0</v>
      </c>
      <c r="B12087" s="8" t="s">
        <v>14033</v>
      </c>
    </row>
    <row r="12088">
      <c r="A12088" s="8">
        <v>834301.0</v>
      </c>
      <c r="B12088" s="8" t="s">
        <v>14034</v>
      </c>
    </row>
    <row r="12089">
      <c r="A12089" s="8">
        <v>1451693.0</v>
      </c>
      <c r="B12089" s="8" t="s">
        <v>14035</v>
      </c>
    </row>
    <row r="12090">
      <c r="A12090" s="8">
        <v>6176968.0</v>
      </c>
      <c r="B12090" s="8" t="s">
        <v>14036</v>
      </c>
    </row>
    <row r="12091">
      <c r="A12091" s="8">
        <v>1448374.0</v>
      </c>
      <c r="B12091" s="8" t="s">
        <v>14037</v>
      </c>
    </row>
    <row r="12092">
      <c r="A12092" s="8">
        <v>1570901.0</v>
      </c>
      <c r="B12092" s="8" t="s">
        <v>14038</v>
      </c>
    </row>
    <row r="12093">
      <c r="A12093" s="8">
        <v>6134718.0</v>
      </c>
      <c r="B12093" s="8" t="s">
        <v>14039</v>
      </c>
    </row>
    <row r="12094">
      <c r="A12094" s="8">
        <v>6854958.0</v>
      </c>
      <c r="B12094" s="8" t="s">
        <v>14040</v>
      </c>
    </row>
    <row r="12095">
      <c r="A12095" s="8">
        <v>1889656.0</v>
      </c>
      <c r="B12095" s="8" t="s">
        <v>13974</v>
      </c>
    </row>
    <row r="12096">
      <c r="A12096" s="8">
        <v>1885430.0</v>
      </c>
      <c r="B12096" s="8" t="s">
        <v>14041</v>
      </c>
    </row>
    <row r="12097">
      <c r="A12097" s="8">
        <v>6239382.0</v>
      </c>
      <c r="B12097" s="8" t="s">
        <v>14042</v>
      </c>
    </row>
    <row r="12098">
      <c r="A12098" s="8">
        <v>1636472.0</v>
      </c>
      <c r="B12098" s="8" t="s">
        <v>14043</v>
      </c>
    </row>
    <row r="12099">
      <c r="A12099" s="8">
        <v>1844636.0</v>
      </c>
      <c r="B12099" s="8" t="s">
        <v>14044</v>
      </c>
    </row>
    <row r="12100">
      <c r="A12100" s="8">
        <v>1451863.0</v>
      </c>
      <c r="B12100" s="8" t="s">
        <v>5892</v>
      </c>
    </row>
    <row r="12101">
      <c r="A12101" s="8">
        <v>696986.0</v>
      </c>
      <c r="B12101" s="8" t="s">
        <v>14045</v>
      </c>
    </row>
    <row r="12102">
      <c r="A12102" s="8">
        <v>818429.0</v>
      </c>
      <c r="B12102" s="8" t="s">
        <v>14046</v>
      </c>
    </row>
    <row r="12103">
      <c r="A12103" s="8">
        <v>6057446.0</v>
      </c>
      <c r="B12103" s="8" t="s">
        <v>14047</v>
      </c>
    </row>
    <row r="12104">
      <c r="A12104" s="8">
        <v>834327.0</v>
      </c>
      <c r="B12104" s="8" t="s">
        <v>14048</v>
      </c>
    </row>
    <row r="12105">
      <c r="A12105" s="8">
        <v>1656236.0</v>
      </c>
      <c r="B12105" s="8" t="s">
        <v>14049</v>
      </c>
    </row>
    <row r="12106">
      <c r="A12106" s="8">
        <v>1451855.0</v>
      </c>
      <c r="B12106" s="8" t="s">
        <v>14050</v>
      </c>
    </row>
    <row r="12107">
      <c r="A12107" s="8">
        <v>1726625.0</v>
      </c>
      <c r="B12107" s="8" t="s">
        <v>14051</v>
      </c>
    </row>
    <row r="12108">
      <c r="A12108" s="8">
        <v>1790706.0</v>
      </c>
      <c r="B12108" s="8" t="s">
        <v>14052</v>
      </c>
    </row>
    <row r="12109">
      <c r="A12109" s="8">
        <v>1727583.0</v>
      </c>
      <c r="B12109" s="8" t="s">
        <v>14053</v>
      </c>
    </row>
    <row r="12110">
      <c r="A12110" s="8">
        <v>1300229.0</v>
      </c>
      <c r="B12110" s="8" t="s">
        <v>14054</v>
      </c>
    </row>
    <row r="12111">
      <c r="A12111" s="8">
        <v>1315820.0</v>
      </c>
      <c r="B12111" s="8" t="s">
        <v>14055</v>
      </c>
    </row>
    <row r="12112">
      <c r="A12112" s="8">
        <v>1705822.0</v>
      </c>
      <c r="B12112" s="8" t="s">
        <v>14056</v>
      </c>
    </row>
    <row r="12113">
      <c r="A12113" s="8">
        <v>6355480.0</v>
      </c>
      <c r="B12113" s="8" t="s">
        <v>14057</v>
      </c>
    </row>
    <row r="12114">
      <c r="A12114" s="8">
        <v>1725343.0</v>
      </c>
      <c r="B12114" s="8" t="s">
        <v>14058</v>
      </c>
    </row>
    <row r="12115">
      <c r="A12115" s="8">
        <v>6525415.0</v>
      </c>
      <c r="B12115" s="8" t="s">
        <v>14059</v>
      </c>
    </row>
    <row r="12116">
      <c r="A12116" s="8">
        <v>1636341.0</v>
      </c>
      <c r="B12116" s="8" t="s">
        <v>14060</v>
      </c>
    </row>
    <row r="12117">
      <c r="A12117" s="8">
        <v>1791583.0</v>
      </c>
      <c r="B12117" s="8" t="s">
        <v>14061</v>
      </c>
    </row>
    <row r="12118">
      <c r="A12118" s="8">
        <v>1427199.0</v>
      </c>
      <c r="B12118" s="8" t="s">
        <v>14062</v>
      </c>
    </row>
    <row r="12119">
      <c r="A12119" s="8">
        <v>1575481.0</v>
      </c>
      <c r="B12119" s="8" t="s">
        <v>14063</v>
      </c>
    </row>
    <row r="12120">
      <c r="A12120" s="8">
        <v>1451715.0</v>
      </c>
      <c r="B12120" s="8" t="s">
        <v>14064</v>
      </c>
    </row>
    <row r="12121">
      <c r="A12121" s="8">
        <v>6171524.0</v>
      </c>
      <c r="B12121" s="8" t="s">
        <v>14065</v>
      </c>
    </row>
    <row r="12122">
      <c r="A12122" s="8">
        <v>6907946.0</v>
      </c>
      <c r="B12122" s="8" t="s">
        <v>14066</v>
      </c>
    </row>
    <row r="12123">
      <c r="A12123" s="8">
        <v>6724400.0</v>
      </c>
      <c r="B12123" s="8" t="s">
        <v>14067</v>
      </c>
    </row>
    <row r="12124">
      <c r="A12124" s="8">
        <v>6774768.0</v>
      </c>
      <c r="B12124" s="8" t="s">
        <v>14068</v>
      </c>
    </row>
    <row r="12125">
      <c r="A12125" s="8">
        <v>1788299.0</v>
      </c>
      <c r="B12125" s="8" t="s">
        <v>14069</v>
      </c>
    </row>
    <row r="12126">
      <c r="A12126" s="8">
        <v>6358748.0</v>
      </c>
      <c r="B12126" s="8" t="s">
        <v>14070</v>
      </c>
    </row>
    <row r="12127">
      <c r="A12127" s="8">
        <v>6566995.0</v>
      </c>
      <c r="B12127" s="8" t="s">
        <v>14071</v>
      </c>
    </row>
    <row r="12128">
      <c r="A12128" s="8">
        <v>1852248.0</v>
      </c>
      <c r="B12128" s="8" t="s">
        <v>14072</v>
      </c>
    </row>
    <row r="12129">
      <c r="A12129" s="8">
        <v>1885766.0</v>
      </c>
      <c r="B12129" s="8" t="s">
        <v>14072</v>
      </c>
    </row>
    <row r="12130">
      <c r="A12130" s="8">
        <v>6137105.0</v>
      </c>
      <c r="B12130" s="8" t="s">
        <v>14073</v>
      </c>
    </row>
    <row r="12131">
      <c r="A12131" s="8">
        <v>6946712.0</v>
      </c>
      <c r="B12131" s="8" t="s">
        <v>14074</v>
      </c>
    </row>
    <row r="12132">
      <c r="A12132" s="8">
        <v>1772996.0</v>
      </c>
      <c r="B12132" s="8" t="s">
        <v>14075</v>
      </c>
    </row>
    <row r="12133">
      <c r="A12133" s="8">
        <v>6898939.0</v>
      </c>
      <c r="B12133" s="8" t="s">
        <v>14076</v>
      </c>
    </row>
    <row r="12134">
      <c r="A12134" s="8">
        <v>6181767.0</v>
      </c>
      <c r="B12134" s="8" t="s">
        <v>14077</v>
      </c>
    </row>
    <row r="12135">
      <c r="A12135" s="8">
        <v>6089071.0</v>
      </c>
      <c r="B12135" s="8" t="s">
        <v>14078</v>
      </c>
    </row>
    <row r="12136">
      <c r="A12136" s="8">
        <v>6143431.0</v>
      </c>
      <c r="B12136" s="8" t="s">
        <v>14079</v>
      </c>
    </row>
    <row r="12137">
      <c r="A12137" s="8">
        <v>1799762.0</v>
      </c>
      <c r="B12137" s="8" t="s">
        <v>14080</v>
      </c>
    </row>
    <row r="12138">
      <c r="A12138" s="8">
        <v>1862456.0</v>
      </c>
      <c r="B12138" s="8" t="s">
        <v>14081</v>
      </c>
    </row>
    <row r="12139">
      <c r="A12139" s="8">
        <v>6180922.0</v>
      </c>
      <c r="B12139" s="8" t="s">
        <v>14082</v>
      </c>
    </row>
    <row r="12140">
      <c r="A12140" s="8">
        <v>1596071.0</v>
      </c>
      <c r="B12140" s="8" t="s">
        <v>14083</v>
      </c>
    </row>
    <row r="12141">
      <c r="A12141" s="8">
        <v>1736817.0</v>
      </c>
      <c r="B12141" s="8" t="s">
        <v>14084</v>
      </c>
    </row>
    <row r="12142">
      <c r="A12142" s="8">
        <v>6375847.0</v>
      </c>
      <c r="B12142" s="8" t="s">
        <v>14085</v>
      </c>
    </row>
    <row r="12143">
      <c r="A12143" s="8">
        <v>1963775.0</v>
      </c>
      <c r="B12143" s="8" t="s">
        <v>14086</v>
      </c>
    </row>
    <row r="12144">
      <c r="A12144" s="8">
        <v>1895567.0</v>
      </c>
      <c r="B12144" s="8" t="s">
        <v>14087</v>
      </c>
    </row>
    <row r="12145">
      <c r="A12145" s="8">
        <v>6138136.0</v>
      </c>
      <c r="B12145" s="8" t="s">
        <v>14088</v>
      </c>
    </row>
    <row r="12146">
      <c r="A12146" s="8">
        <v>6921493.0</v>
      </c>
      <c r="B12146" s="8" t="s">
        <v>14089</v>
      </c>
    </row>
    <row r="12147">
      <c r="A12147" s="8">
        <v>6095089.0</v>
      </c>
      <c r="B12147" s="8" t="s">
        <v>14090</v>
      </c>
    </row>
    <row r="12148">
      <c r="A12148" s="8">
        <v>6826105.0</v>
      </c>
      <c r="B12148" s="8" t="s">
        <v>14091</v>
      </c>
    </row>
    <row r="12149">
      <c r="A12149" s="8">
        <v>6115756.0</v>
      </c>
      <c r="B12149" s="8" t="s">
        <v>14092</v>
      </c>
    </row>
    <row r="12150">
      <c r="A12150" s="8">
        <v>996319.0</v>
      </c>
      <c r="B12150" s="8" t="s">
        <v>14093</v>
      </c>
    </row>
    <row r="12151">
      <c r="A12151" s="8">
        <v>1787853.0</v>
      </c>
      <c r="B12151" s="8" t="s">
        <v>14094</v>
      </c>
    </row>
    <row r="12152">
      <c r="A12152" s="8">
        <v>1753363.0</v>
      </c>
      <c r="B12152" s="8" t="s">
        <v>14095</v>
      </c>
    </row>
    <row r="12153">
      <c r="A12153" s="8">
        <v>6118445.0</v>
      </c>
      <c r="B12153" s="8" t="s">
        <v>14096</v>
      </c>
    </row>
    <row r="12154">
      <c r="A12154" s="8">
        <v>6194397.0</v>
      </c>
      <c r="B12154" s="8" t="s">
        <v>14097</v>
      </c>
    </row>
    <row r="12155">
      <c r="A12155" s="8">
        <v>6261671.0</v>
      </c>
      <c r="B12155" s="8" t="s">
        <v>14098</v>
      </c>
    </row>
    <row r="12156">
      <c r="A12156" s="8">
        <v>1859374.0</v>
      </c>
      <c r="B12156" s="8" t="s">
        <v>14099</v>
      </c>
    </row>
    <row r="12157">
      <c r="A12157" s="8">
        <v>1451430.0</v>
      </c>
      <c r="B12157" s="8" t="s">
        <v>14100</v>
      </c>
    </row>
    <row r="12158">
      <c r="A12158" s="8">
        <v>1772988.0</v>
      </c>
      <c r="B12158" s="8" t="s">
        <v>14101</v>
      </c>
    </row>
    <row r="12159">
      <c r="A12159" s="8">
        <v>6403786.0</v>
      </c>
      <c r="B12159" s="8" t="s">
        <v>14102</v>
      </c>
    </row>
    <row r="12160">
      <c r="A12160" s="8">
        <v>6169341.0</v>
      </c>
      <c r="B12160" s="8" t="s">
        <v>14103</v>
      </c>
    </row>
    <row r="12161">
      <c r="A12161" s="8">
        <v>6261914.0</v>
      </c>
      <c r="B12161" s="8" t="s">
        <v>14104</v>
      </c>
    </row>
    <row r="12162">
      <c r="A12162" s="8">
        <v>6253784.0</v>
      </c>
      <c r="B12162" s="8" t="s">
        <v>14105</v>
      </c>
    </row>
    <row r="12163">
      <c r="A12163" s="8">
        <v>1727206.0</v>
      </c>
      <c r="B12163" s="8" t="s">
        <v>14106</v>
      </c>
    </row>
    <row r="12164">
      <c r="A12164" s="8">
        <v>1768000.0</v>
      </c>
      <c r="B12164" s="8" t="s">
        <v>14107</v>
      </c>
    </row>
    <row r="12165">
      <c r="A12165" s="8">
        <v>6134564.0</v>
      </c>
      <c r="B12165" s="8" t="s">
        <v>14108</v>
      </c>
    </row>
    <row r="12166">
      <c r="A12166" s="8">
        <v>6039162.0</v>
      </c>
      <c r="B12166" s="8" t="s">
        <v>14109</v>
      </c>
    </row>
    <row r="12167">
      <c r="A12167" s="8">
        <v>6254047.0</v>
      </c>
      <c r="B12167" s="8" t="s">
        <v>14110</v>
      </c>
    </row>
    <row r="12168">
      <c r="A12168" s="8">
        <v>1774026.0</v>
      </c>
      <c r="B12168" s="8" t="s">
        <v>14111</v>
      </c>
    </row>
    <row r="12169">
      <c r="A12169" s="8">
        <v>6355463.0</v>
      </c>
      <c r="B12169" s="8" t="s">
        <v>14112</v>
      </c>
    </row>
    <row r="12170">
      <c r="A12170" s="8">
        <v>1851217.0</v>
      </c>
      <c r="B12170" s="8" t="s">
        <v>14113</v>
      </c>
    </row>
    <row r="12171">
      <c r="A12171" s="8">
        <v>1869086.0</v>
      </c>
      <c r="B12171" s="8" t="s">
        <v>14114</v>
      </c>
    </row>
    <row r="12172">
      <c r="A12172" s="8">
        <v>1728997.0</v>
      </c>
      <c r="B12172" s="8" t="s">
        <v>14115</v>
      </c>
    </row>
    <row r="12173">
      <c r="A12173" s="8">
        <v>6048811.0</v>
      </c>
      <c r="B12173" s="8" t="s">
        <v>14116</v>
      </c>
    </row>
    <row r="12174">
      <c r="A12174" s="8">
        <v>1832891.0</v>
      </c>
      <c r="B12174" s="8" t="s">
        <v>14117</v>
      </c>
    </row>
    <row r="12175">
      <c r="A12175" s="8">
        <v>6433146.0</v>
      </c>
      <c r="B12175" s="8" t="s">
        <v>14118</v>
      </c>
    </row>
    <row r="12176">
      <c r="A12176" s="8">
        <v>6378099.0</v>
      </c>
      <c r="B12176" s="8" t="s">
        <v>14119</v>
      </c>
    </row>
    <row r="12177">
      <c r="A12177" s="8">
        <v>1451146.0</v>
      </c>
      <c r="B12177" s="8" t="s">
        <v>14120</v>
      </c>
    </row>
    <row r="12178">
      <c r="A12178" s="8">
        <v>1586921.0</v>
      </c>
      <c r="B12178" s="8" t="s">
        <v>14120</v>
      </c>
    </row>
    <row r="12179">
      <c r="A12179" s="8">
        <v>1799509.0</v>
      </c>
      <c r="B12179" s="8" t="s">
        <v>14121</v>
      </c>
    </row>
    <row r="12180">
      <c r="A12180" s="8">
        <v>1696777.0</v>
      </c>
      <c r="B12180" s="8" t="s">
        <v>14122</v>
      </c>
    </row>
    <row r="12181">
      <c r="A12181" s="8">
        <v>6417736.0</v>
      </c>
      <c r="B12181" s="8" t="s">
        <v>14123</v>
      </c>
    </row>
    <row r="12182">
      <c r="A12182" s="8">
        <v>6157629.0</v>
      </c>
      <c r="B12182" s="8" t="s">
        <v>14124</v>
      </c>
    </row>
    <row r="12183">
      <c r="A12183" s="8">
        <v>1772660.0</v>
      </c>
      <c r="B12183" s="8" t="s">
        <v>14125</v>
      </c>
    </row>
    <row r="12184">
      <c r="A12184" s="8">
        <v>1853155.0</v>
      </c>
      <c r="B12184" s="8" t="s">
        <v>14125</v>
      </c>
    </row>
    <row r="12185">
      <c r="A12185" s="8">
        <v>6106331.0</v>
      </c>
      <c r="B12185" s="8" t="s">
        <v>14126</v>
      </c>
    </row>
    <row r="12186">
      <c r="A12186" s="8">
        <v>1881493.0</v>
      </c>
      <c r="B12186" s="8" t="s">
        <v>14127</v>
      </c>
    </row>
    <row r="12187">
      <c r="A12187" s="8">
        <v>6333699.0</v>
      </c>
      <c r="B12187" s="8" t="s">
        <v>14128</v>
      </c>
    </row>
    <row r="12188">
      <c r="A12188" s="8">
        <v>1776622.0</v>
      </c>
      <c r="B12188" s="8" t="s">
        <v>14081</v>
      </c>
    </row>
    <row r="12189">
      <c r="A12189" s="8">
        <v>1778285.0</v>
      </c>
      <c r="B12189" s="8" t="s">
        <v>14129</v>
      </c>
    </row>
    <row r="12190">
      <c r="A12190" s="8">
        <v>1905198.0</v>
      </c>
      <c r="B12190" s="8" t="s">
        <v>14130</v>
      </c>
    </row>
    <row r="12191">
      <c r="A12191" s="8">
        <v>1852060.0</v>
      </c>
      <c r="B12191" s="8" t="s">
        <v>14131</v>
      </c>
    </row>
    <row r="12192">
      <c r="A12192" s="8">
        <v>1885294.0</v>
      </c>
      <c r="B12192" s="8" t="s">
        <v>14131</v>
      </c>
    </row>
    <row r="12193">
      <c r="A12193" s="8">
        <v>1852990.0</v>
      </c>
      <c r="B12193" s="8" t="s">
        <v>14132</v>
      </c>
    </row>
    <row r="12194">
      <c r="A12194" s="8">
        <v>1755226.0</v>
      </c>
      <c r="B12194" s="8" t="s">
        <v>14133</v>
      </c>
    </row>
    <row r="12195">
      <c r="A12195" s="8">
        <v>6118437.0</v>
      </c>
      <c r="B12195" s="8" t="s">
        <v>14134</v>
      </c>
    </row>
    <row r="12196">
      <c r="A12196" s="8">
        <v>1779958.0</v>
      </c>
      <c r="B12196" s="8" t="s">
        <v>14135</v>
      </c>
    </row>
    <row r="12197">
      <c r="A12197" s="8">
        <v>1636278.0</v>
      </c>
      <c r="B12197" s="8" t="s">
        <v>14136</v>
      </c>
    </row>
    <row r="12198">
      <c r="A12198" s="8">
        <v>1856219.0</v>
      </c>
      <c r="B12198" s="8" t="s">
        <v>14136</v>
      </c>
    </row>
    <row r="12199">
      <c r="A12199" s="8">
        <v>1947656.0</v>
      </c>
      <c r="B12199" s="8" t="s">
        <v>14137</v>
      </c>
    </row>
    <row r="12200">
      <c r="A12200" s="8">
        <v>6909787.0</v>
      </c>
      <c r="B12200" s="8" t="s">
        <v>14138</v>
      </c>
    </row>
    <row r="12201">
      <c r="A12201" s="8">
        <v>6333702.0</v>
      </c>
      <c r="B12201" s="8" t="s">
        <v>14139</v>
      </c>
    </row>
    <row r="12202">
      <c r="A12202" s="8">
        <v>1425633.0</v>
      </c>
      <c r="B12202" s="8" t="s">
        <v>14140</v>
      </c>
    </row>
    <row r="12203">
      <c r="A12203" s="8">
        <v>1425447.0</v>
      </c>
      <c r="B12203" s="8" t="s">
        <v>14141</v>
      </c>
    </row>
    <row r="12204">
      <c r="A12204" s="8">
        <v>1784595.0</v>
      </c>
      <c r="B12204" s="8" t="s">
        <v>14142</v>
      </c>
    </row>
    <row r="12205">
      <c r="A12205" s="8">
        <v>1761480.0</v>
      </c>
      <c r="B12205" s="8" t="s">
        <v>14143</v>
      </c>
    </row>
    <row r="12206">
      <c r="A12206" s="8">
        <v>6143491.0</v>
      </c>
      <c r="B12206" s="8" t="s">
        <v>14144</v>
      </c>
    </row>
    <row r="12207">
      <c r="A12207" s="8">
        <v>6355447.0</v>
      </c>
      <c r="B12207" s="8" t="s">
        <v>14145</v>
      </c>
    </row>
    <row r="12208">
      <c r="A12208" s="8">
        <v>1854089.0</v>
      </c>
      <c r="B12208" s="8" t="s">
        <v>14146</v>
      </c>
    </row>
    <row r="12209">
      <c r="A12209" s="8">
        <v>6079571.0</v>
      </c>
      <c r="B12209" s="8" t="s">
        <v>14147</v>
      </c>
    </row>
    <row r="12210">
      <c r="A12210" s="8">
        <v>1789562.0</v>
      </c>
      <c r="B12210" s="8" t="s">
        <v>14148</v>
      </c>
    </row>
    <row r="12211">
      <c r="A12211" s="8">
        <v>1851179.0</v>
      </c>
      <c r="B12211" s="8" t="s">
        <v>14148</v>
      </c>
    </row>
    <row r="12212">
      <c r="A12212" s="8">
        <v>1901737.0</v>
      </c>
      <c r="B12212" s="8" t="s">
        <v>14149</v>
      </c>
    </row>
    <row r="12213">
      <c r="A12213" s="8">
        <v>6270646.0</v>
      </c>
      <c r="B12213" s="8" t="s">
        <v>14150</v>
      </c>
    </row>
    <row r="12214">
      <c r="A12214" s="8">
        <v>6197841.0</v>
      </c>
      <c r="B12214" s="8" t="s">
        <v>14151</v>
      </c>
    </row>
    <row r="12215">
      <c r="A12215" s="8">
        <v>1577859.0</v>
      </c>
      <c r="B12215" s="8" t="s">
        <v>14152</v>
      </c>
    </row>
    <row r="12216">
      <c r="A12216" s="8">
        <v>1785010.0</v>
      </c>
      <c r="B12216" s="8" t="s">
        <v>14152</v>
      </c>
    </row>
    <row r="12217">
      <c r="A12217" s="8">
        <v>1798065.0</v>
      </c>
      <c r="B12217" s="8" t="s">
        <v>14153</v>
      </c>
    </row>
    <row r="12218">
      <c r="A12218" s="8">
        <v>6612300.0</v>
      </c>
      <c r="B12218" s="8" t="s">
        <v>14154</v>
      </c>
    </row>
    <row r="12219">
      <c r="A12219" s="8">
        <v>1425404.0</v>
      </c>
      <c r="B12219" s="8" t="s">
        <v>14155</v>
      </c>
    </row>
    <row r="12220">
      <c r="A12220" s="8">
        <v>6169376.0</v>
      </c>
      <c r="B12220" s="8" t="s">
        <v>14156</v>
      </c>
    </row>
    <row r="12221">
      <c r="A12221" s="8">
        <v>1917161.0</v>
      </c>
      <c r="B12221" s="8" t="s">
        <v>14157</v>
      </c>
    </row>
    <row r="12222">
      <c r="A12222" s="8">
        <v>1889966.0</v>
      </c>
      <c r="B12222" s="8" t="s">
        <v>14158</v>
      </c>
    </row>
    <row r="12223">
      <c r="A12223" s="8">
        <v>1952587.0</v>
      </c>
      <c r="B12223" s="8" t="s">
        <v>14159</v>
      </c>
    </row>
    <row r="12224">
      <c r="A12224" s="8">
        <v>1850482.0</v>
      </c>
      <c r="B12224" s="8" t="s">
        <v>14160</v>
      </c>
    </row>
    <row r="12225">
      <c r="A12225" s="8">
        <v>6940234.0</v>
      </c>
      <c r="B12225" s="8" t="s">
        <v>14161</v>
      </c>
    </row>
    <row r="12226">
      <c r="A12226" s="8">
        <v>6197311.0</v>
      </c>
      <c r="B12226" s="8" t="s">
        <v>14162</v>
      </c>
    </row>
    <row r="12227">
      <c r="A12227" s="8">
        <v>1971875.0</v>
      </c>
      <c r="B12227" s="8" t="s">
        <v>14163</v>
      </c>
    </row>
    <row r="12228">
      <c r="A12228" s="8">
        <v>1943715.0</v>
      </c>
      <c r="B12228" s="8" t="s">
        <v>14164</v>
      </c>
    </row>
    <row r="12229">
      <c r="A12229" s="8">
        <v>6171559.0</v>
      </c>
      <c r="B12229" s="8" t="s">
        <v>14165</v>
      </c>
    </row>
    <row r="12230">
      <c r="A12230" s="8">
        <v>6097855.0</v>
      </c>
      <c r="B12230" s="8" t="s">
        <v>14166</v>
      </c>
    </row>
    <row r="12231">
      <c r="A12231" s="8">
        <v>6159231.0</v>
      </c>
      <c r="B12231" s="8" t="s">
        <v>14167</v>
      </c>
    </row>
    <row r="12232">
      <c r="A12232" s="8">
        <v>6197337.0</v>
      </c>
      <c r="B12232" s="8" t="s">
        <v>14168</v>
      </c>
    </row>
    <row r="12233">
      <c r="A12233" s="8">
        <v>6260047.0</v>
      </c>
      <c r="B12233" s="8" t="s">
        <v>12794</v>
      </c>
    </row>
    <row r="12234">
      <c r="A12234" s="8">
        <v>6150772.0</v>
      </c>
      <c r="B12234" s="8" t="s">
        <v>14169</v>
      </c>
    </row>
    <row r="12235">
      <c r="A12235" s="8">
        <v>6025269.0</v>
      </c>
      <c r="B12235" s="8" t="s">
        <v>14170</v>
      </c>
    </row>
    <row r="12236">
      <c r="A12236" s="8">
        <v>1577972.0</v>
      </c>
      <c r="B12236" s="8" t="s">
        <v>14171</v>
      </c>
    </row>
    <row r="12237">
      <c r="A12237" s="8">
        <v>1770764.0</v>
      </c>
      <c r="B12237" s="8" t="s">
        <v>14171</v>
      </c>
    </row>
    <row r="12238">
      <c r="A12238" s="8">
        <v>1724118.0</v>
      </c>
      <c r="B12238" s="8" t="s">
        <v>14172</v>
      </c>
    </row>
    <row r="12239">
      <c r="A12239" s="8">
        <v>1948881.0</v>
      </c>
      <c r="B12239" s="8" t="s">
        <v>14173</v>
      </c>
    </row>
    <row r="12240">
      <c r="A12240" s="8">
        <v>6260039.0</v>
      </c>
      <c r="B12240" s="8" t="s">
        <v>14174</v>
      </c>
    </row>
    <row r="12241">
      <c r="A12241" s="8">
        <v>1853511.0</v>
      </c>
      <c r="B12241" s="8" t="s">
        <v>14175</v>
      </c>
    </row>
    <row r="12242">
      <c r="A12242" s="8">
        <v>1636367.0</v>
      </c>
      <c r="B12242" s="8" t="s">
        <v>14176</v>
      </c>
    </row>
    <row r="12243">
      <c r="A12243" s="8">
        <v>1727290.0</v>
      </c>
      <c r="B12243" s="8" t="s">
        <v>14176</v>
      </c>
    </row>
    <row r="12244">
      <c r="A12244" s="8">
        <v>1451324.0</v>
      </c>
      <c r="B12244" s="8" t="s">
        <v>14177</v>
      </c>
    </row>
    <row r="12245">
      <c r="A12245" s="8">
        <v>1947770.0</v>
      </c>
      <c r="B12245" s="8" t="s">
        <v>14178</v>
      </c>
    </row>
    <row r="12246">
      <c r="A12246" s="8">
        <v>1789546.0</v>
      </c>
      <c r="B12246" s="8" t="s">
        <v>14179</v>
      </c>
    </row>
    <row r="12247">
      <c r="A12247" s="8">
        <v>6563589.0</v>
      </c>
      <c r="B12247" s="8" t="s">
        <v>14180</v>
      </c>
    </row>
    <row r="12248">
      <c r="A12248" s="8">
        <v>6038115.0</v>
      </c>
      <c r="B12248" s="8" t="s">
        <v>14181</v>
      </c>
    </row>
    <row r="12249">
      <c r="A12249" s="8">
        <v>6253806.0</v>
      </c>
      <c r="B12249" s="8" t="s">
        <v>14182</v>
      </c>
    </row>
    <row r="12250">
      <c r="A12250" s="8">
        <v>1658174.0</v>
      </c>
      <c r="B12250" s="8" t="s">
        <v>14183</v>
      </c>
    </row>
    <row r="12251">
      <c r="A12251" s="8">
        <v>6270336.0</v>
      </c>
      <c r="B12251" s="8" t="s">
        <v>14184</v>
      </c>
    </row>
    <row r="12252">
      <c r="A12252" s="8">
        <v>1463357.0</v>
      </c>
      <c r="B12252" s="8" t="s">
        <v>14185</v>
      </c>
    </row>
    <row r="12253">
      <c r="A12253" s="8">
        <v>1726226.0</v>
      </c>
      <c r="B12253" s="8" t="s">
        <v>14186</v>
      </c>
    </row>
    <row r="12254">
      <c r="A12254" s="8">
        <v>1728016.0</v>
      </c>
      <c r="B12254" s="8" t="s">
        <v>14187</v>
      </c>
    </row>
    <row r="12255">
      <c r="A12255" s="8">
        <v>1450085.0</v>
      </c>
      <c r="B12255" s="8" t="s">
        <v>14188</v>
      </c>
    </row>
    <row r="12256">
      <c r="A12256" s="8">
        <v>1770756.0</v>
      </c>
      <c r="B12256" s="8" t="s">
        <v>14189</v>
      </c>
    </row>
    <row r="12257">
      <c r="A12257" s="8">
        <v>6270620.0</v>
      </c>
      <c r="B12257" s="8" t="s">
        <v>14190</v>
      </c>
    </row>
    <row r="12258">
      <c r="A12258" s="8">
        <v>6676341.0</v>
      </c>
      <c r="B12258" s="8" t="s">
        <v>14191</v>
      </c>
    </row>
    <row r="12259">
      <c r="A12259" s="8">
        <v>1936531.0</v>
      </c>
      <c r="B12259" s="8" t="s">
        <v>14192</v>
      </c>
    </row>
    <row r="12260">
      <c r="A12260" s="8">
        <v>6260390.0</v>
      </c>
      <c r="B12260" s="8" t="s">
        <v>14193</v>
      </c>
    </row>
    <row r="12261">
      <c r="A12261" s="8">
        <v>6156029.0</v>
      </c>
      <c r="B12261" s="8" t="s">
        <v>14194</v>
      </c>
    </row>
    <row r="12262">
      <c r="A12262" s="8">
        <v>1656007.0</v>
      </c>
      <c r="B12262" s="8" t="s">
        <v>14195</v>
      </c>
    </row>
    <row r="12263">
      <c r="A12263" s="8">
        <v>6256341.0</v>
      </c>
      <c r="B12263" s="8" t="s">
        <v>14196</v>
      </c>
    </row>
    <row r="12264">
      <c r="A12264" s="8">
        <v>6240992.0</v>
      </c>
      <c r="B12264" s="8" t="s">
        <v>14197</v>
      </c>
    </row>
    <row r="12265">
      <c r="A12265" s="8">
        <v>6241468.0</v>
      </c>
      <c r="B12265" s="8" t="s">
        <v>14198</v>
      </c>
    </row>
    <row r="12266">
      <c r="A12266" s="8">
        <v>1734521.0</v>
      </c>
      <c r="B12266" s="8" t="s">
        <v>14199</v>
      </c>
    </row>
    <row r="12267">
      <c r="A12267" s="8">
        <v>6193064.0</v>
      </c>
      <c r="B12267" s="8" t="s">
        <v>14200</v>
      </c>
    </row>
    <row r="12268">
      <c r="A12268" s="8">
        <v>1754629.0</v>
      </c>
      <c r="B12268" s="8" t="s">
        <v>14201</v>
      </c>
    </row>
    <row r="12269">
      <c r="A12269" s="8">
        <v>6251714.0</v>
      </c>
      <c r="B12269" s="8" t="s">
        <v>14202</v>
      </c>
    </row>
    <row r="12270">
      <c r="A12270" s="8">
        <v>6532373.0</v>
      </c>
      <c r="B12270" s="8" t="s">
        <v>14203</v>
      </c>
    </row>
    <row r="12271">
      <c r="A12271" s="8">
        <v>6207871.0</v>
      </c>
      <c r="B12271" s="8" t="s">
        <v>14204</v>
      </c>
    </row>
    <row r="12272">
      <c r="A12272" s="8">
        <v>1451944.0</v>
      </c>
      <c r="B12272" s="8" t="s">
        <v>14205</v>
      </c>
    </row>
    <row r="12273">
      <c r="A12273" s="8">
        <v>1756648.0</v>
      </c>
      <c r="B12273" s="8" t="s">
        <v>14206</v>
      </c>
    </row>
    <row r="12274">
      <c r="A12274" s="8">
        <v>1935267.0</v>
      </c>
      <c r="B12274" s="8" t="s">
        <v>4305</v>
      </c>
    </row>
    <row r="12275">
      <c r="A12275" s="8">
        <v>6947794.0</v>
      </c>
      <c r="B12275" s="8" t="s">
        <v>14207</v>
      </c>
    </row>
    <row r="12276">
      <c r="A12276" s="8">
        <v>6218253.0</v>
      </c>
      <c r="B12276" s="8" t="s">
        <v>14208</v>
      </c>
    </row>
    <row r="12277">
      <c r="A12277" s="8">
        <v>6204881.0</v>
      </c>
      <c r="B12277" s="8" t="s">
        <v>14209</v>
      </c>
    </row>
    <row r="12278">
      <c r="A12278" s="8">
        <v>1411764.0</v>
      </c>
      <c r="B12278" s="8" t="s">
        <v>14210</v>
      </c>
    </row>
    <row r="12279">
      <c r="A12279" s="8">
        <v>1810308.0</v>
      </c>
      <c r="B12279" s="8" t="s">
        <v>14211</v>
      </c>
    </row>
    <row r="12280">
      <c r="A12280" s="8">
        <v>1840991.0</v>
      </c>
      <c r="B12280" s="8" t="s">
        <v>14212</v>
      </c>
    </row>
    <row r="12281">
      <c r="A12281" s="8">
        <v>6216927.0</v>
      </c>
      <c r="B12281" s="8" t="s">
        <v>14213</v>
      </c>
    </row>
    <row r="12282">
      <c r="A12282" s="8">
        <v>6535291.0</v>
      </c>
      <c r="B12282" s="8" t="s">
        <v>14214</v>
      </c>
    </row>
    <row r="12283">
      <c r="A12283" s="8">
        <v>6264611.0</v>
      </c>
      <c r="B12283" s="8" t="s">
        <v>14215</v>
      </c>
    </row>
    <row r="12284">
      <c r="A12284" s="8">
        <v>6933467.0</v>
      </c>
      <c r="B12284" s="8" t="s">
        <v>14216</v>
      </c>
    </row>
    <row r="12285">
      <c r="A12285" s="8">
        <v>1725173.0</v>
      </c>
      <c r="B12285" s="8" t="s">
        <v>14217</v>
      </c>
    </row>
    <row r="12286">
      <c r="A12286" s="8">
        <v>1897233.0</v>
      </c>
      <c r="B12286" s="8" t="s">
        <v>14218</v>
      </c>
    </row>
    <row r="12287">
      <c r="A12287" s="8">
        <v>1727664.0</v>
      </c>
      <c r="B12287" s="8" t="s">
        <v>14219</v>
      </c>
    </row>
    <row r="12288">
      <c r="A12288" s="8">
        <v>1888919.0</v>
      </c>
      <c r="B12288" s="8" t="s">
        <v>14220</v>
      </c>
    </row>
    <row r="12289">
      <c r="A12289" s="8">
        <v>1727613.0</v>
      </c>
      <c r="B12289" s="8" t="s">
        <v>14221</v>
      </c>
    </row>
    <row r="12290">
      <c r="A12290" s="8">
        <v>1890786.0</v>
      </c>
      <c r="B12290" s="8" t="s">
        <v>14221</v>
      </c>
    </row>
    <row r="12291">
      <c r="A12291" s="8">
        <v>1768280.0</v>
      </c>
      <c r="B12291" s="8" t="s">
        <v>14222</v>
      </c>
    </row>
    <row r="12292">
      <c r="A12292" s="8">
        <v>1788469.0</v>
      </c>
      <c r="B12292" s="8" t="s">
        <v>14223</v>
      </c>
    </row>
    <row r="12293">
      <c r="A12293" s="8">
        <v>1587293.0</v>
      </c>
      <c r="B12293" s="8" t="s">
        <v>14224</v>
      </c>
    </row>
    <row r="12294">
      <c r="A12294" s="8">
        <v>1896580.0</v>
      </c>
      <c r="B12294" s="8" t="s">
        <v>14225</v>
      </c>
    </row>
    <row r="12295">
      <c r="A12295" s="8">
        <v>1764284.0</v>
      </c>
      <c r="B12295" s="8" t="s">
        <v>14226</v>
      </c>
    </row>
    <row r="12296">
      <c r="A12296" s="8">
        <v>1886851.0</v>
      </c>
      <c r="B12296" s="8" t="s">
        <v>14226</v>
      </c>
    </row>
    <row r="12297">
      <c r="A12297" s="8">
        <v>1724436.0</v>
      </c>
      <c r="B12297" s="8" t="s">
        <v>14227</v>
      </c>
    </row>
    <row r="12298">
      <c r="A12298" s="8">
        <v>1722638.0</v>
      </c>
      <c r="B12298" s="8" t="s">
        <v>14228</v>
      </c>
    </row>
    <row r="12299">
      <c r="A12299" s="8">
        <v>1895541.0</v>
      </c>
      <c r="B12299" s="8" t="s">
        <v>14229</v>
      </c>
    </row>
    <row r="12300">
      <c r="A12300" s="8">
        <v>1451677.0</v>
      </c>
      <c r="B12300" s="8" t="s">
        <v>14230</v>
      </c>
    </row>
    <row r="12301">
      <c r="A12301" s="8">
        <v>1853732.0</v>
      </c>
      <c r="B12301" s="8" t="s">
        <v>14231</v>
      </c>
    </row>
    <row r="12302">
      <c r="A12302" s="8">
        <v>1877941.0</v>
      </c>
      <c r="B12302" s="8" t="s">
        <v>14232</v>
      </c>
    </row>
    <row r="12303">
      <c r="A12303" s="8">
        <v>1587307.0</v>
      </c>
      <c r="B12303" s="8" t="s">
        <v>14233</v>
      </c>
    </row>
    <row r="12304">
      <c r="A12304" s="8">
        <v>1732200.0</v>
      </c>
      <c r="B12304" s="8" t="s">
        <v>14234</v>
      </c>
    </row>
    <row r="12305">
      <c r="A12305" s="8">
        <v>1347381.0</v>
      </c>
      <c r="B12305" s="8" t="s">
        <v>14235</v>
      </c>
    </row>
    <row r="12306">
      <c r="A12306" s="8">
        <v>1791397.0</v>
      </c>
      <c r="B12306" s="8" t="s">
        <v>14236</v>
      </c>
    </row>
    <row r="12307">
      <c r="A12307" s="8">
        <v>6568947.0</v>
      </c>
      <c r="B12307" s="8" t="s">
        <v>14237</v>
      </c>
    </row>
    <row r="12308">
      <c r="A12308" s="8">
        <v>6731791.0</v>
      </c>
      <c r="B12308" s="8" t="s">
        <v>14238</v>
      </c>
    </row>
    <row r="12309">
      <c r="A12309" s="8">
        <v>1596438.0</v>
      </c>
      <c r="B12309" s="8" t="s">
        <v>14239</v>
      </c>
    </row>
    <row r="12310">
      <c r="A12310" s="8">
        <v>1729811.0</v>
      </c>
      <c r="B12310" s="8" t="s">
        <v>14240</v>
      </c>
    </row>
    <row r="12311">
      <c r="A12311" s="8">
        <v>1598023.0</v>
      </c>
      <c r="B12311" s="8" t="s">
        <v>14241</v>
      </c>
    </row>
    <row r="12312">
      <c r="A12312" s="8">
        <v>918393.0</v>
      </c>
      <c r="B12312" s="8" t="s">
        <v>14242</v>
      </c>
    </row>
    <row r="12313">
      <c r="A12313" s="8">
        <v>6198830.0</v>
      </c>
      <c r="B12313" s="8" t="s">
        <v>14243</v>
      </c>
    </row>
    <row r="12314">
      <c r="A12314" s="8">
        <v>1571788.0</v>
      </c>
      <c r="B12314" s="8" t="s">
        <v>14244</v>
      </c>
    </row>
    <row r="12315">
      <c r="A12315" s="8">
        <v>1888561.0</v>
      </c>
      <c r="B12315" s="8" t="s">
        <v>14245</v>
      </c>
    </row>
    <row r="12316">
      <c r="A12316" s="8">
        <v>1855841.0</v>
      </c>
      <c r="B12316" s="8" t="s">
        <v>14246</v>
      </c>
    </row>
    <row r="12317">
      <c r="A12317" s="8">
        <v>1890760.0</v>
      </c>
      <c r="B12317" s="8" t="s">
        <v>14247</v>
      </c>
    </row>
    <row r="12318">
      <c r="A12318" s="8">
        <v>1769766.0</v>
      </c>
      <c r="B12318" s="8" t="s">
        <v>14248</v>
      </c>
    </row>
    <row r="12319">
      <c r="A12319" s="8">
        <v>1902962.0</v>
      </c>
      <c r="B12319" s="8" t="s">
        <v>14249</v>
      </c>
    </row>
    <row r="12320">
      <c r="A12320" s="8">
        <v>1753932.0</v>
      </c>
      <c r="B12320" s="8" t="s">
        <v>14250</v>
      </c>
    </row>
    <row r="12321">
      <c r="A12321" s="8">
        <v>6811779.0</v>
      </c>
      <c r="B12321" s="8" t="s">
        <v>14251</v>
      </c>
    </row>
    <row r="12322">
      <c r="A12322" s="8">
        <v>1735845.0</v>
      </c>
      <c r="B12322" s="8" t="s">
        <v>14252</v>
      </c>
    </row>
    <row r="12323">
      <c r="A12323" s="8">
        <v>1854259.0</v>
      </c>
      <c r="B12323" s="8" t="s">
        <v>14253</v>
      </c>
    </row>
    <row r="12324">
      <c r="A12324" s="8">
        <v>1857967.0</v>
      </c>
      <c r="B12324" s="8" t="s">
        <v>14254</v>
      </c>
    </row>
    <row r="12325">
      <c r="A12325" s="8">
        <v>6080197.0</v>
      </c>
      <c r="B12325" s="8" t="s">
        <v>14255</v>
      </c>
    </row>
    <row r="12326">
      <c r="A12326" s="8">
        <v>1959298.0</v>
      </c>
      <c r="B12326" s="8" t="s">
        <v>14256</v>
      </c>
    </row>
    <row r="12327">
      <c r="A12327" s="8">
        <v>1727028.0</v>
      </c>
      <c r="B12327" s="8" t="s">
        <v>14257</v>
      </c>
    </row>
    <row r="12328">
      <c r="A12328" s="8">
        <v>1798090.0</v>
      </c>
      <c r="B12328" s="8" t="s">
        <v>14258</v>
      </c>
    </row>
    <row r="12329">
      <c r="A12329" s="8">
        <v>1882872.0</v>
      </c>
      <c r="B12329" s="8" t="s">
        <v>14259</v>
      </c>
    </row>
    <row r="12330">
      <c r="A12330" s="8">
        <v>1724304.0</v>
      </c>
      <c r="B12330" s="8" t="s">
        <v>14260</v>
      </c>
    </row>
    <row r="12331">
      <c r="A12331" s="8">
        <v>6149979.0</v>
      </c>
      <c r="B12331" s="8" t="s">
        <v>14261</v>
      </c>
    </row>
    <row r="12332">
      <c r="A12332" s="8">
        <v>1788043.0</v>
      </c>
      <c r="B12332" s="8" t="s">
        <v>14262</v>
      </c>
    </row>
    <row r="12333">
      <c r="A12333" s="8">
        <v>1096605.0</v>
      </c>
      <c r="B12333" s="8" t="s">
        <v>14263</v>
      </c>
    </row>
    <row r="12334">
      <c r="A12334" s="8">
        <v>1724428.0</v>
      </c>
      <c r="B12334" s="8" t="s">
        <v>14264</v>
      </c>
    </row>
    <row r="12335">
      <c r="A12335" s="8">
        <v>6744931.0</v>
      </c>
      <c r="B12335" s="8" t="s">
        <v>14265</v>
      </c>
    </row>
    <row r="12336">
      <c r="A12336" s="8">
        <v>1797832.0</v>
      </c>
      <c r="B12336" s="8" t="s">
        <v>14266</v>
      </c>
    </row>
    <row r="12337">
      <c r="A12337" s="8">
        <v>1910574.0</v>
      </c>
      <c r="B12337" s="8" t="s">
        <v>14267</v>
      </c>
    </row>
    <row r="12338">
      <c r="A12338" s="8">
        <v>1636120.0</v>
      </c>
      <c r="B12338" s="8" t="s">
        <v>14268</v>
      </c>
    </row>
    <row r="12339">
      <c r="A12339" s="8">
        <v>6207308.0</v>
      </c>
      <c r="B12339" s="8" t="s">
        <v>14269</v>
      </c>
    </row>
    <row r="12340">
      <c r="A12340" s="8">
        <v>1929950.0</v>
      </c>
      <c r="B12340" s="8" t="s">
        <v>14270</v>
      </c>
    </row>
    <row r="12341">
      <c r="A12341" s="8">
        <v>6861105.0</v>
      </c>
      <c r="B12341" s="8" t="s">
        <v>14271</v>
      </c>
    </row>
    <row r="12342">
      <c r="A12342" s="8">
        <v>1636634.0</v>
      </c>
      <c r="B12342" s="8" t="s">
        <v>14272</v>
      </c>
    </row>
    <row r="12343">
      <c r="A12343" s="8">
        <v>1883003.0</v>
      </c>
      <c r="B12343" s="8" t="s">
        <v>14273</v>
      </c>
    </row>
    <row r="12344">
      <c r="A12344" s="8">
        <v>1571753.0</v>
      </c>
      <c r="B12344" s="8" t="s">
        <v>14274</v>
      </c>
    </row>
    <row r="12345">
      <c r="A12345" s="8">
        <v>6551009.0</v>
      </c>
      <c r="B12345" s="8" t="s">
        <v>14275</v>
      </c>
    </row>
    <row r="12346">
      <c r="A12346" s="8">
        <v>900621.0</v>
      </c>
      <c r="B12346" s="8" t="s">
        <v>14276</v>
      </c>
    </row>
    <row r="12347">
      <c r="A12347" s="8">
        <v>1851781.0</v>
      </c>
      <c r="B12347" s="8" t="s">
        <v>14277</v>
      </c>
    </row>
    <row r="12348">
      <c r="A12348" s="8">
        <v>1800884.0</v>
      </c>
      <c r="B12348" s="8" t="s">
        <v>14278</v>
      </c>
    </row>
    <row r="12349">
      <c r="A12349" s="8">
        <v>1655388.0</v>
      </c>
      <c r="B12349" s="8" t="s">
        <v>14279</v>
      </c>
    </row>
    <row r="12350">
      <c r="A12350" s="8">
        <v>1722239.0</v>
      </c>
      <c r="B12350" s="8" t="s">
        <v>14280</v>
      </c>
    </row>
    <row r="12351">
      <c r="A12351" s="8">
        <v>1412043.0</v>
      </c>
      <c r="B12351" s="8" t="s">
        <v>14281</v>
      </c>
    </row>
    <row r="12352">
      <c r="A12352" s="8">
        <v>1596519.0</v>
      </c>
      <c r="B12352" s="8" t="s">
        <v>14282</v>
      </c>
    </row>
    <row r="12353">
      <c r="A12353" s="8">
        <v>6642675.0</v>
      </c>
      <c r="B12353" s="8" t="s">
        <v>14283</v>
      </c>
    </row>
    <row r="12354">
      <c r="A12354" s="8">
        <v>918580.0</v>
      </c>
      <c r="B12354" s="8" t="s">
        <v>14284</v>
      </c>
    </row>
    <row r="12355">
      <c r="A12355" s="8">
        <v>862908.0</v>
      </c>
      <c r="B12355" s="8" t="s">
        <v>14285</v>
      </c>
    </row>
    <row r="12356">
      <c r="A12356" s="8">
        <v>1411985.0</v>
      </c>
      <c r="B12356" s="8" t="s">
        <v>14286</v>
      </c>
    </row>
    <row r="12357">
      <c r="A12357" s="8">
        <v>1449044.0</v>
      </c>
      <c r="B12357" s="8" t="s">
        <v>14287</v>
      </c>
    </row>
    <row r="12358">
      <c r="A12358" s="8">
        <v>1753771.0</v>
      </c>
      <c r="B12358" s="8" t="s">
        <v>14288</v>
      </c>
    </row>
    <row r="12359">
      <c r="A12359" s="8">
        <v>1452070.0</v>
      </c>
      <c r="B12359" s="8" t="s">
        <v>14289</v>
      </c>
    </row>
    <row r="12360">
      <c r="A12360" s="8">
        <v>1728067.0</v>
      </c>
      <c r="B12360" s="8" t="s">
        <v>14290</v>
      </c>
    </row>
    <row r="12361">
      <c r="A12361" s="8">
        <v>6191045.0</v>
      </c>
      <c r="B12361" s="8" t="s">
        <v>14291</v>
      </c>
    </row>
    <row r="12362">
      <c r="A12362" s="8">
        <v>1813501.0</v>
      </c>
      <c r="B12362" s="8" t="s">
        <v>14292</v>
      </c>
    </row>
    <row r="12363">
      <c r="A12363" s="8">
        <v>1895265.0</v>
      </c>
      <c r="B12363" s="8" t="s">
        <v>14293</v>
      </c>
    </row>
    <row r="12364">
      <c r="A12364" s="8">
        <v>1895575.0</v>
      </c>
      <c r="B12364" s="8" t="s">
        <v>14294</v>
      </c>
    </row>
    <row r="12365">
      <c r="A12365" s="8">
        <v>1897888.0</v>
      </c>
      <c r="B12365" s="8" t="s">
        <v>14295</v>
      </c>
    </row>
    <row r="12366">
      <c r="A12366" s="8">
        <v>1448013.0</v>
      </c>
      <c r="B12366" s="8" t="s">
        <v>14296</v>
      </c>
    </row>
    <row r="12367">
      <c r="A12367" s="8">
        <v>1925792.0</v>
      </c>
      <c r="B12367" s="8" t="s">
        <v>14297</v>
      </c>
    </row>
    <row r="12368">
      <c r="A12368" s="8">
        <v>1725955.0</v>
      </c>
      <c r="B12368" s="8" t="s">
        <v>14298</v>
      </c>
    </row>
    <row r="12369">
      <c r="A12369" s="8">
        <v>6454844.0</v>
      </c>
      <c r="B12369" s="8" t="s">
        <v>14299</v>
      </c>
    </row>
    <row r="12370">
      <c r="A12370" s="8">
        <v>1715798.0</v>
      </c>
      <c r="B12370" s="8" t="s">
        <v>14300</v>
      </c>
    </row>
    <row r="12371">
      <c r="A12371" s="8">
        <v>1760785.0</v>
      </c>
      <c r="B12371" s="8" t="s">
        <v>14301</v>
      </c>
    </row>
    <row r="12372">
      <c r="A12372" s="8">
        <v>1885669.0</v>
      </c>
      <c r="B12372" s="8" t="s">
        <v>14302</v>
      </c>
    </row>
    <row r="12373">
      <c r="A12373" s="8">
        <v>1185284.0</v>
      </c>
      <c r="B12373" s="8" t="s">
        <v>14303</v>
      </c>
    </row>
    <row r="12374">
      <c r="A12374" s="8">
        <v>6564828.0</v>
      </c>
      <c r="B12374" s="8" t="s">
        <v>14304</v>
      </c>
    </row>
    <row r="12375">
      <c r="A12375" s="8">
        <v>1782711.0</v>
      </c>
      <c r="B12375" s="8" t="s">
        <v>14305</v>
      </c>
    </row>
    <row r="12376">
      <c r="A12376" s="8">
        <v>1736418.0</v>
      </c>
      <c r="B12376" s="8" t="s">
        <v>14306</v>
      </c>
    </row>
    <row r="12377">
      <c r="A12377" s="8">
        <v>1967258.0</v>
      </c>
      <c r="B12377" s="8" t="s">
        <v>14307</v>
      </c>
    </row>
    <row r="12378">
      <c r="A12378" s="8">
        <v>1835483.0</v>
      </c>
      <c r="B12378" s="8" t="s">
        <v>14308</v>
      </c>
    </row>
    <row r="12379">
      <c r="A12379" s="8">
        <v>1448358.0</v>
      </c>
      <c r="B12379" s="8" t="s">
        <v>14309</v>
      </c>
    </row>
    <row r="12380">
      <c r="A12380" s="8">
        <v>6142435.0</v>
      </c>
      <c r="B12380" s="8" t="s">
        <v>14310</v>
      </c>
    </row>
    <row r="12381">
      <c r="A12381" s="8">
        <v>6521371.0</v>
      </c>
      <c r="B12381" s="8" t="s">
        <v>14311</v>
      </c>
    </row>
    <row r="12382">
      <c r="A12382" s="8">
        <v>1735683.0</v>
      </c>
      <c r="B12382" s="8" t="s">
        <v>14312</v>
      </c>
    </row>
    <row r="12383">
      <c r="A12383" s="8">
        <v>6043062.0</v>
      </c>
      <c r="B12383" s="8" t="s">
        <v>14313</v>
      </c>
    </row>
    <row r="12384">
      <c r="A12384" s="8">
        <v>1347365.0</v>
      </c>
      <c r="B12384" s="8" t="s">
        <v>14314</v>
      </c>
    </row>
    <row r="12385">
      <c r="A12385" s="8">
        <v>1898736.0</v>
      </c>
      <c r="B12385" s="8" t="s">
        <v>14315</v>
      </c>
    </row>
    <row r="12386">
      <c r="A12386" s="8">
        <v>1724631.0</v>
      </c>
      <c r="B12386" s="8" t="s">
        <v>14316</v>
      </c>
    </row>
    <row r="12387">
      <c r="A12387" s="8">
        <v>1751875.0</v>
      </c>
      <c r="B12387" s="8" t="s">
        <v>14316</v>
      </c>
    </row>
    <row r="12388">
      <c r="A12388" s="8">
        <v>6194281.0</v>
      </c>
      <c r="B12388" s="8" t="s">
        <v>14317</v>
      </c>
    </row>
    <row r="12389">
      <c r="A12389" s="8">
        <v>6868452.0</v>
      </c>
      <c r="B12389" s="8" t="s">
        <v>14318</v>
      </c>
    </row>
    <row r="12390">
      <c r="A12390" s="8">
        <v>6541640.0</v>
      </c>
      <c r="B12390" s="8" t="s">
        <v>14319</v>
      </c>
    </row>
    <row r="12391">
      <c r="A12391" s="8">
        <v>6156134.0</v>
      </c>
      <c r="B12391" s="8" t="s">
        <v>14320</v>
      </c>
    </row>
    <row r="12392">
      <c r="A12392" s="8">
        <v>6975658.0</v>
      </c>
      <c r="B12392" s="8" t="s">
        <v>14321</v>
      </c>
    </row>
    <row r="12393">
      <c r="A12393" s="8">
        <v>6156126.0</v>
      </c>
      <c r="B12393" s="8" t="s">
        <v>14322</v>
      </c>
    </row>
    <row r="12394">
      <c r="A12394" s="8">
        <v>6142443.0</v>
      </c>
      <c r="B12394" s="8" t="s">
        <v>14323</v>
      </c>
    </row>
    <row r="12395">
      <c r="A12395" s="8">
        <v>6170706.0</v>
      </c>
      <c r="B12395" s="8" t="s">
        <v>14324</v>
      </c>
    </row>
    <row r="12396">
      <c r="A12396" s="8">
        <v>6227481.0</v>
      </c>
      <c r="B12396" s="8" t="s">
        <v>14325</v>
      </c>
    </row>
    <row r="12397">
      <c r="A12397" s="8">
        <v>6243321.0</v>
      </c>
      <c r="B12397" s="8" t="s">
        <v>14326</v>
      </c>
    </row>
    <row r="12398">
      <c r="A12398" s="8">
        <v>6052681.0</v>
      </c>
      <c r="B12398" s="8" t="s">
        <v>14327</v>
      </c>
    </row>
    <row r="12399">
      <c r="A12399" s="8">
        <v>9049762.0</v>
      </c>
      <c r="B12399" s="8" t="s">
        <v>14328</v>
      </c>
    </row>
    <row r="12400">
      <c r="A12400" s="8">
        <v>6440142.0</v>
      </c>
      <c r="B12400" s="8" t="s">
        <v>14329</v>
      </c>
    </row>
    <row r="12401">
      <c r="A12401" s="8">
        <v>6004784.0</v>
      </c>
      <c r="B12401" s="8" t="s">
        <v>14330</v>
      </c>
    </row>
    <row r="12402">
      <c r="A12402" s="8">
        <v>1428713.0</v>
      </c>
      <c r="B12402" s="8" t="s">
        <v>14331</v>
      </c>
    </row>
    <row r="12403">
      <c r="A12403" s="8">
        <v>6198821.0</v>
      </c>
      <c r="B12403" s="8" t="s">
        <v>14332</v>
      </c>
    </row>
    <row r="12404">
      <c r="A12404" s="8">
        <v>6231390.0</v>
      </c>
      <c r="B12404" s="8" t="s">
        <v>14333</v>
      </c>
    </row>
    <row r="12405">
      <c r="A12405" s="8">
        <v>6144128.0</v>
      </c>
      <c r="B12405" s="8" t="s">
        <v>14334</v>
      </c>
    </row>
    <row r="12406">
      <c r="A12406" s="8">
        <v>6173527.0</v>
      </c>
      <c r="B12406" s="8" t="s">
        <v>14335</v>
      </c>
    </row>
    <row r="12407">
      <c r="A12407" s="8">
        <v>1598520.0</v>
      </c>
      <c r="B12407" s="8" t="s">
        <v>14336</v>
      </c>
    </row>
    <row r="12408">
      <c r="A12408" s="8">
        <v>1759329.0</v>
      </c>
      <c r="B12408" s="8" t="s">
        <v>14337</v>
      </c>
    </row>
    <row r="12409">
      <c r="A12409" s="8">
        <v>6147062.0</v>
      </c>
      <c r="B12409" s="8" t="s">
        <v>14338</v>
      </c>
    </row>
    <row r="12410">
      <c r="A12410" s="8">
        <v>6951996.0</v>
      </c>
      <c r="B12410" s="8" t="s">
        <v>14339</v>
      </c>
    </row>
    <row r="12411">
      <c r="A12411" s="8">
        <v>6033113.0</v>
      </c>
      <c r="B12411" s="8" t="s">
        <v>14340</v>
      </c>
    </row>
    <row r="12412">
      <c r="A12412" s="8">
        <v>6227538.0</v>
      </c>
      <c r="B12412" s="8" t="s">
        <v>14341</v>
      </c>
    </row>
    <row r="12413">
      <c r="A12413" s="8">
        <v>6170714.0</v>
      </c>
      <c r="B12413" s="8" t="s">
        <v>14342</v>
      </c>
    </row>
    <row r="12414">
      <c r="A12414" s="8">
        <v>1877810.0</v>
      </c>
      <c r="B12414" s="8" t="s">
        <v>14343</v>
      </c>
    </row>
    <row r="12415">
      <c r="A12415" s="8">
        <v>1762737.0</v>
      </c>
      <c r="B12415" s="8" t="s">
        <v>14344</v>
      </c>
    </row>
    <row r="12416">
      <c r="A12416" s="8">
        <v>1796721.0</v>
      </c>
      <c r="B12416" s="8" t="s">
        <v>14345</v>
      </c>
    </row>
    <row r="12417">
      <c r="A12417" s="8">
        <v>1962418.0</v>
      </c>
      <c r="B12417" s="8" t="s">
        <v>14346</v>
      </c>
    </row>
    <row r="12418">
      <c r="A12418" s="8">
        <v>6403328.0</v>
      </c>
      <c r="B12418" s="8" t="s">
        <v>14347</v>
      </c>
    </row>
    <row r="12419">
      <c r="A12419" s="8">
        <v>1780131.0</v>
      </c>
      <c r="B12419" s="8" t="s">
        <v>14348</v>
      </c>
    </row>
    <row r="12420">
      <c r="A12420" s="8">
        <v>1789589.0</v>
      </c>
      <c r="B12420" s="8" t="s">
        <v>14349</v>
      </c>
    </row>
    <row r="12421">
      <c r="A12421" s="8">
        <v>1947303.0</v>
      </c>
      <c r="B12421" s="8" t="s">
        <v>14350</v>
      </c>
    </row>
    <row r="12422">
      <c r="A12422" s="8">
        <v>1859820.0</v>
      </c>
      <c r="B12422" s="8" t="s">
        <v>14351</v>
      </c>
    </row>
    <row r="12423">
      <c r="A12423" s="8">
        <v>6955568.0</v>
      </c>
      <c r="B12423" s="8" t="s">
        <v>14352</v>
      </c>
    </row>
    <row r="12424">
      <c r="A12424" s="8">
        <v>1885308.0</v>
      </c>
      <c r="B12424" s="8" t="s">
        <v>14353</v>
      </c>
    </row>
    <row r="12425">
      <c r="A12425" s="8">
        <v>1918150.0</v>
      </c>
      <c r="B12425" s="8" t="s">
        <v>14354</v>
      </c>
    </row>
    <row r="12426">
      <c r="A12426" s="8">
        <v>1912941.0</v>
      </c>
      <c r="B12426" s="8" t="s">
        <v>14355</v>
      </c>
    </row>
    <row r="12427">
      <c r="A12427" s="8">
        <v>1636251.0</v>
      </c>
      <c r="B12427" s="8" t="s">
        <v>14356</v>
      </c>
    </row>
    <row r="12428">
      <c r="A12428" s="8">
        <v>6881921.0</v>
      </c>
      <c r="B12428" s="8" t="s">
        <v>14357</v>
      </c>
    </row>
    <row r="12429">
      <c r="A12429" s="8">
        <v>6162797.0</v>
      </c>
      <c r="B12429" s="8" t="s">
        <v>14358</v>
      </c>
    </row>
    <row r="12430">
      <c r="A12430" s="8">
        <v>1726137.0</v>
      </c>
      <c r="B12430" s="8" t="s">
        <v>14359</v>
      </c>
    </row>
    <row r="12431">
      <c r="A12431" s="8">
        <v>6243151.0</v>
      </c>
      <c r="B12431" s="8" t="s">
        <v>14360</v>
      </c>
    </row>
    <row r="12432">
      <c r="A12432" s="8">
        <v>6344895.0</v>
      </c>
      <c r="B12432" s="8" t="s">
        <v>14361</v>
      </c>
    </row>
    <row r="12433">
      <c r="A12433" s="8">
        <v>1854071.0</v>
      </c>
      <c r="B12433" s="8" t="s">
        <v>14362</v>
      </c>
    </row>
    <row r="12434">
      <c r="A12434" s="8">
        <v>1451847.0</v>
      </c>
      <c r="B12434" s="8" t="s">
        <v>14363</v>
      </c>
    </row>
    <row r="12435">
      <c r="A12435" s="8">
        <v>6745962.0</v>
      </c>
      <c r="B12435" s="8" t="s">
        <v>14364</v>
      </c>
    </row>
    <row r="12436">
      <c r="A12436" s="8">
        <v>1754262.0</v>
      </c>
      <c r="B12436" s="8" t="s">
        <v>14365</v>
      </c>
    </row>
    <row r="12437">
      <c r="A12437" s="8">
        <v>6140025.0</v>
      </c>
      <c r="B12437" s="8" t="s">
        <v>14366</v>
      </c>
    </row>
    <row r="12438">
      <c r="A12438" s="8">
        <v>6188184.0</v>
      </c>
      <c r="B12438" s="8" t="s">
        <v>14367</v>
      </c>
    </row>
    <row r="12439">
      <c r="A12439" s="8">
        <v>6186041.0</v>
      </c>
      <c r="B12439" s="8" t="s">
        <v>14368</v>
      </c>
    </row>
    <row r="12440">
      <c r="A12440" s="8">
        <v>6200117.0</v>
      </c>
      <c r="B12440" s="8" t="s">
        <v>14369</v>
      </c>
    </row>
    <row r="12441">
      <c r="A12441" s="8">
        <v>6433499.0</v>
      </c>
      <c r="B12441" s="8" t="s">
        <v>14370</v>
      </c>
    </row>
    <row r="12442">
      <c r="A12442" s="8">
        <v>1780727.0</v>
      </c>
      <c r="B12442" s="8" t="s">
        <v>14371</v>
      </c>
    </row>
    <row r="12443">
      <c r="A12443" s="8">
        <v>1851853.0</v>
      </c>
      <c r="B12443" s="8" t="s">
        <v>14372</v>
      </c>
    </row>
    <row r="12444">
      <c r="A12444" s="8">
        <v>6747787.0</v>
      </c>
      <c r="B12444" s="8" t="s">
        <v>14373</v>
      </c>
    </row>
    <row r="12445">
      <c r="A12445" s="8">
        <v>1784188.0</v>
      </c>
      <c r="B12445" s="8" t="s">
        <v>14374</v>
      </c>
    </row>
    <row r="12446">
      <c r="A12446" s="8">
        <v>6418911.0</v>
      </c>
      <c r="B12446" s="8" t="s">
        <v>14375</v>
      </c>
    </row>
    <row r="12447">
      <c r="A12447" s="8">
        <v>6432883.0</v>
      </c>
      <c r="B12447" s="8" t="s">
        <v>14376</v>
      </c>
    </row>
    <row r="12448">
      <c r="A12448" s="8">
        <v>1884425.0</v>
      </c>
      <c r="B12448" s="8" t="s">
        <v>14377</v>
      </c>
    </row>
    <row r="12449">
      <c r="A12449" s="8">
        <v>1855336.0</v>
      </c>
      <c r="B12449" s="8" t="s">
        <v>14378</v>
      </c>
    </row>
    <row r="12450">
      <c r="A12450" s="8">
        <v>6285171.0</v>
      </c>
      <c r="B12450" s="8" t="s">
        <v>14379</v>
      </c>
    </row>
    <row r="12451">
      <c r="A12451" s="8">
        <v>1737023.0</v>
      </c>
      <c r="B12451" s="8" t="s">
        <v>14380</v>
      </c>
    </row>
    <row r="12452">
      <c r="A12452" s="8">
        <v>6304613.0</v>
      </c>
      <c r="B12452" s="8" t="s">
        <v>14381</v>
      </c>
    </row>
    <row r="12453">
      <c r="A12453" s="8">
        <v>1852019.0</v>
      </c>
      <c r="B12453" s="8" t="s">
        <v>14382</v>
      </c>
    </row>
    <row r="12454">
      <c r="A12454" s="8">
        <v>1879855.0</v>
      </c>
      <c r="B12454" s="8" t="s">
        <v>14382</v>
      </c>
    </row>
    <row r="12455">
      <c r="A12455" s="8">
        <v>1775171.0</v>
      </c>
      <c r="B12455" s="8" t="s">
        <v>14383</v>
      </c>
    </row>
    <row r="12456">
      <c r="A12456" s="8">
        <v>1763164.0</v>
      </c>
      <c r="B12456" s="8" t="s">
        <v>14384</v>
      </c>
    </row>
    <row r="12457">
      <c r="A12457" s="8">
        <v>6242677.0</v>
      </c>
      <c r="B12457" s="8" t="s">
        <v>14385</v>
      </c>
    </row>
    <row r="12458">
      <c r="A12458" s="8">
        <v>1735705.0</v>
      </c>
      <c r="B12458" s="8" t="s">
        <v>14386</v>
      </c>
    </row>
    <row r="12459">
      <c r="A12459" s="8">
        <v>6417965.0</v>
      </c>
      <c r="B12459" s="8" t="s">
        <v>14387</v>
      </c>
    </row>
    <row r="12460">
      <c r="A12460" s="8">
        <v>1736990.0</v>
      </c>
      <c r="B12460" s="8" t="s">
        <v>14388</v>
      </c>
    </row>
    <row r="12461">
      <c r="A12461" s="8">
        <v>1785133.0</v>
      </c>
      <c r="B12461" s="8" t="s">
        <v>14389</v>
      </c>
    </row>
    <row r="12462">
      <c r="A12462" s="8">
        <v>1942221.0</v>
      </c>
      <c r="B12462" s="8" t="s">
        <v>14390</v>
      </c>
    </row>
    <row r="12463">
      <c r="A12463" s="8">
        <v>6532420.0</v>
      </c>
      <c r="B12463" s="8" t="s">
        <v>14391</v>
      </c>
    </row>
    <row r="12464">
      <c r="A12464" s="8">
        <v>691135.0</v>
      </c>
      <c r="B12464" s="8" t="s">
        <v>14392</v>
      </c>
    </row>
    <row r="12465">
      <c r="A12465" s="8">
        <v>1886754.0</v>
      </c>
      <c r="B12465" s="8" t="s">
        <v>14393</v>
      </c>
    </row>
    <row r="12466">
      <c r="A12466" s="8">
        <v>1848542.0</v>
      </c>
      <c r="B12466" s="8" t="s">
        <v>14394</v>
      </c>
    </row>
    <row r="12467">
      <c r="A12467" s="8">
        <v>1942328.0</v>
      </c>
      <c r="B12467" s="8" t="s">
        <v>14395</v>
      </c>
    </row>
    <row r="12468">
      <c r="A12468" s="8">
        <v>6440304.0</v>
      </c>
      <c r="B12468" s="8" t="s">
        <v>14396</v>
      </c>
    </row>
    <row r="12469">
      <c r="A12469" s="8">
        <v>897027.0</v>
      </c>
      <c r="B12469" s="8" t="s">
        <v>14397</v>
      </c>
    </row>
    <row r="12470">
      <c r="A12470" s="8">
        <v>6978053.0</v>
      </c>
      <c r="B12470" s="8" t="s">
        <v>14398</v>
      </c>
    </row>
    <row r="12471">
      <c r="A12471" s="8">
        <v>1587609.0</v>
      </c>
      <c r="B12471" s="8" t="s">
        <v>14399</v>
      </c>
    </row>
    <row r="12472">
      <c r="A12472" s="8">
        <v>6927106.0</v>
      </c>
      <c r="B12472" s="8" t="s">
        <v>14400</v>
      </c>
    </row>
    <row r="12473">
      <c r="A12473" s="8">
        <v>1863266.0</v>
      </c>
      <c r="B12473" s="8" t="s">
        <v>14401</v>
      </c>
    </row>
    <row r="12474">
      <c r="A12474" s="8">
        <v>1304160.0</v>
      </c>
      <c r="B12474" s="8" t="s">
        <v>14402</v>
      </c>
    </row>
    <row r="12475">
      <c r="A12475" s="8">
        <v>1756621.0</v>
      </c>
      <c r="B12475" s="8" t="s">
        <v>14403</v>
      </c>
    </row>
    <row r="12476">
      <c r="A12476" s="8">
        <v>1288075.0</v>
      </c>
      <c r="B12476" s="8" t="s">
        <v>14404</v>
      </c>
    </row>
    <row r="12477">
      <c r="A12477" s="8">
        <v>1963023.0</v>
      </c>
      <c r="B12477" s="8" t="s">
        <v>14405</v>
      </c>
    </row>
    <row r="12478">
      <c r="A12478" s="8">
        <v>1164180.0</v>
      </c>
      <c r="B12478" s="8" t="s">
        <v>14406</v>
      </c>
    </row>
    <row r="12479">
      <c r="A12479" s="8">
        <v>6112331.0</v>
      </c>
      <c r="B12479" s="8" t="s">
        <v>14407</v>
      </c>
    </row>
    <row r="12480">
      <c r="A12480" s="8">
        <v>1777947.0</v>
      </c>
      <c r="B12480" s="8" t="s">
        <v>14220</v>
      </c>
    </row>
    <row r="12481">
      <c r="A12481" s="8">
        <v>1786954.0</v>
      </c>
      <c r="B12481" s="8" t="s">
        <v>14408</v>
      </c>
    </row>
    <row r="12482">
      <c r="A12482" s="8">
        <v>1857151.0</v>
      </c>
      <c r="B12482" s="8" t="s">
        <v>14409</v>
      </c>
    </row>
    <row r="12483">
      <c r="A12483" s="8">
        <v>1727621.0</v>
      </c>
      <c r="B12483" s="8" t="s">
        <v>14410</v>
      </c>
    </row>
    <row r="12484">
      <c r="A12484" s="8">
        <v>1792628.0</v>
      </c>
      <c r="B12484" s="8" t="s">
        <v>14410</v>
      </c>
    </row>
    <row r="12485">
      <c r="A12485" s="8">
        <v>1890310.0</v>
      </c>
      <c r="B12485" s="8" t="s">
        <v>14411</v>
      </c>
    </row>
    <row r="12486">
      <c r="A12486" s="8">
        <v>6337091.0</v>
      </c>
      <c r="B12486" s="8" t="s">
        <v>14412</v>
      </c>
    </row>
    <row r="12487">
      <c r="A12487" s="8">
        <v>1881639.0</v>
      </c>
      <c r="B12487" s="8" t="s">
        <v>14413</v>
      </c>
    </row>
    <row r="12488">
      <c r="A12488" s="8">
        <v>1965565.0</v>
      </c>
      <c r="B12488" s="8" t="s">
        <v>14414</v>
      </c>
    </row>
    <row r="12489">
      <c r="A12489" s="8">
        <v>1773283.0</v>
      </c>
      <c r="B12489" s="8" t="s">
        <v>14415</v>
      </c>
    </row>
    <row r="12490">
      <c r="A12490" s="8">
        <v>1883623.0</v>
      </c>
      <c r="B12490" s="8" t="s">
        <v>14416</v>
      </c>
    </row>
    <row r="12491">
      <c r="A12491" s="8">
        <v>1781146.0</v>
      </c>
      <c r="B12491" s="8" t="s">
        <v>14417</v>
      </c>
    </row>
    <row r="12492">
      <c r="A12492" s="8">
        <v>6741355.0</v>
      </c>
      <c r="B12492" s="8" t="s">
        <v>14418</v>
      </c>
    </row>
    <row r="12493">
      <c r="A12493" s="8">
        <v>1889729.0</v>
      </c>
      <c r="B12493" s="8" t="s">
        <v>14419</v>
      </c>
    </row>
    <row r="12494">
      <c r="A12494" s="8">
        <v>1656503.0</v>
      </c>
      <c r="B12494" s="8" t="s">
        <v>14420</v>
      </c>
    </row>
    <row r="12495">
      <c r="A12495" s="8">
        <v>1942344.0</v>
      </c>
      <c r="B12495" s="8" t="s">
        <v>14421</v>
      </c>
    </row>
    <row r="12496">
      <c r="A12496" s="8">
        <v>1596268.0</v>
      </c>
      <c r="B12496" s="8" t="s">
        <v>14422</v>
      </c>
    </row>
    <row r="12497">
      <c r="A12497" s="8">
        <v>1888455.0</v>
      </c>
      <c r="B12497" s="8" t="s">
        <v>14422</v>
      </c>
    </row>
    <row r="12498">
      <c r="A12498" s="8">
        <v>1636961.0</v>
      </c>
      <c r="B12498" s="8" t="s">
        <v>14423</v>
      </c>
    </row>
    <row r="12499">
      <c r="A12499" s="8">
        <v>6113184.0</v>
      </c>
      <c r="B12499" s="8" t="s">
        <v>14424</v>
      </c>
    </row>
    <row r="12500">
      <c r="A12500" s="8">
        <v>1783998.0</v>
      </c>
      <c r="B12500" s="8" t="s">
        <v>14425</v>
      </c>
    </row>
    <row r="12501">
      <c r="A12501" s="8">
        <v>1636529.0</v>
      </c>
      <c r="B12501" s="8" t="s">
        <v>14426</v>
      </c>
    </row>
    <row r="12502">
      <c r="A12502" s="8">
        <v>6773907.0</v>
      </c>
      <c r="B12502" s="8" t="s">
        <v>14427</v>
      </c>
    </row>
    <row r="12503">
      <c r="A12503" s="8">
        <v>1765574.0</v>
      </c>
      <c r="B12503" s="8" t="s">
        <v>14428</v>
      </c>
    </row>
    <row r="12504">
      <c r="A12504" s="8">
        <v>919292.0</v>
      </c>
      <c r="B12504" s="8" t="s">
        <v>14429</v>
      </c>
    </row>
    <row r="12505">
      <c r="A12505" s="8">
        <v>1971719.0</v>
      </c>
      <c r="B12505" s="8" t="s">
        <v>14430</v>
      </c>
    </row>
    <row r="12506">
      <c r="A12506" s="8">
        <v>1728962.0</v>
      </c>
      <c r="B12506" s="8" t="s">
        <v>14247</v>
      </c>
    </row>
    <row r="12507">
      <c r="A12507" s="8">
        <v>1735748.0</v>
      </c>
      <c r="B12507" s="8" t="s">
        <v>14431</v>
      </c>
    </row>
    <row r="12508">
      <c r="A12508" s="8">
        <v>1793497.0</v>
      </c>
      <c r="B12508" s="8" t="s">
        <v>14432</v>
      </c>
    </row>
    <row r="12509">
      <c r="A12509" s="8">
        <v>6590021.0</v>
      </c>
      <c r="B12509" s="8" t="s">
        <v>14433</v>
      </c>
    </row>
    <row r="12510">
      <c r="A12510" s="8">
        <v>1784072.0</v>
      </c>
      <c r="B12510" s="8" t="s">
        <v>14434</v>
      </c>
    </row>
    <row r="12511">
      <c r="A12511" s="8">
        <v>1911074.0</v>
      </c>
      <c r="B12511" s="8" t="s">
        <v>14435</v>
      </c>
    </row>
    <row r="12512">
      <c r="A12512" s="8">
        <v>1957392.0</v>
      </c>
      <c r="B12512" s="8" t="s">
        <v>14436</v>
      </c>
    </row>
    <row r="12513">
      <c r="A12513" s="8">
        <v>6988989.0</v>
      </c>
      <c r="B12513" s="8" t="s">
        <v>14437</v>
      </c>
    </row>
    <row r="12514">
      <c r="A12514" s="8">
        <v>1972693.0</v>
      </c>
      <c r="B12514" s="8" t="s">
        <v>14438</v>
      </c>
    </row>
    <row r="12515">
      <c r="A12515" s="8">
        <v>6955029.0</v>
      </c>
      <c r="B12515" s="8" t="s">
        <v>14439</v>
      </c>
    </row>
    <row r="12516">
      <c r="A12516" s="8">
        <v>6452213.0</v>
      </c>
      <c r="B12516" s="8" t="s">
        <v>14440</v>
      </c>
    </row>
    <row r="12517">
      <c r="A12517" s="8">
        <v>6970826.0</v>
      </c>
      <c r="B12517" s="8" t="s">
        <v>14441</v>
      </c>
    </row>
    <row r="12518">
      <c r="A12518" s="8">
        <v>1965174.0</v>
      </c>
      <c r="B12518" s="8" t="s">
        <v>7491</v>
      </c>
    </row>
    <row r="12519">
      <c r="A12519" s="8">
        <v>1938321.0</v>
      </c>
      <c r="B12519" s="8" t="s">
        <v>14442</v>
      </c>
    </row>
    <row r="12520">
      <c r="A12520" s="8">
        <v>1878034.0</v>
      </c>
      <c r="B12520" s="8" t="s">
        <v>14443</v>
      </c>
    </row>
    <row r="12521">
      <c r="A12521" s="8">
        <v>1895800.0</v>
      </c>
      <c r="B12521" s="8" t="s">
        <v>14444</v>
      </c>
    </row>
    <row r="12522">
      <c r="A12522" s="8">
        <v>1723553.0</v>
      </c>
      <c r="B12522" s="8" t="s">
        <v>14445</v>
      </c>
    </row>
    <row r="12523">
      <c r="A12523" s="8">
        <v>1896369.0</v>
      </c>
      <c r="B12523" s="8" t="s">
        <v>14446</v>
      </c>
    </row>
    <row r="12524">
      <c r="A12524" s="8">
        <v>6388167.0</v>
      </c>
      <c r="B12524" s="8" t="s">
        <v>14447</v>
      </c>
    </row>
    <row r="12525">
      <c r="A12525" s="8">
        <v>1962302.0</v>
      </c>
      <c r="B12525" s="8" t="s">
        <v>14353</v>
      </c>
    </row>
    <row r="12526">
      <c r="A12526" s="8">
        <v>1728733.0</v>
      </c>
      <c r="B12526" s="8" t="s">
        <v>14448</v>
      </c>
    </row>
    <row r="12527">
      <c r="A12527" s="8">
        <v>6198848.0</v>
      </c>
      <c r="B12527" s="8" t="s">
        <v>14449</v>
      </c>
    </row>
    <row r="12528">
      <c r="A12528" s="8">
        <v>1782291.0</v>
      </c>
      <c r="B12528" s="8" t="s">
        <v>14450</v>
      </c>
    </row>
    <row r="12529">
      <c r="A12529" s="8">
        <v>6379991.0</v>
      </c>
      <c r="B12529" s="8" t="s">
        <v>14451</v>
      </c>
    </row>
    <row r="12530">
      <c r="A12530" s="8">
        <v>6942547.0</v>
      </c>
      <c r="B12530" s="8" t="s">
        <v>14452</v>
      </c>
    </row>
    <row r="12531">
      <c r="A12531" s="8">
        <v>6514987.0</v>
      </c>
      <c r="B12531" s="8" t="s">
        <v>14453</v>
      </c>
    </row>
    <row r="12532">
      <c r="A12532" s="8">
        <v>1772210.0</v>
      </c>
      <c r="B12532" s="8" t="s">
        <v>14454</v>
      </c>
    </row>
    <row r="12533">
      <c r="A12533" s="8">
        <v>6155359.0</v>
      </c>
      <c r="B12533" s="8" t="s">
        <v>14455</v>
      </c>
    </row>
    <row r="12534">
      <c r="A12534" s="8">
        <v>1701703.0</v>
      </c>
      <c r="B12534" s="8" t="s">
        <v>14456</v>
      </c>
    </row>
    <row r="12535">
      <c r="A12535" s="8">
        <v>1852981.0</v>
      </c>
      <c r="B12535" s="8" t="s">
        <v>14457</v>
      </c>
    </row>
    <row r="12536">
      <c r="A12536" s="8">
        <v>1854810.0</v>
      </c>
      <c r="B12536" s="8" t="s">
        <v>14458</v>
      </c>
    </row>
    <row r="12537">
      <c r="A12537" s="8">
        <v>1734229.0</v>
      </c>
      <c r="B12537" s="8" t="s">
        <v>14459</v>
      </c>
    </row>
    <row r="12538">
      <c r="A12538" s="8">
        <v>6897606.0</v>
      </c>
      <c r="B12538" s="8" t="s">
        <v>14460</v>
      </c>
    </row>
    <row r="12539">
      <c r="A12539" s="8">
        <v>1411675.0</v>
      </c>
      <c r="B12539" s="8" t="s">
        <v>14461</v>
      </c>
    </row>
    <row r="12540">
      <c r="A12540" s="8">
        <v>6243801.0</v>
      </c>
      <c r="B12540" s="8" t="s">
        <v>14462</v>
      </c>
    </row>
    <row r="12541">
      <c r="A12541" s="8">
        <v>1733010.0</v>
      </c>
      <c r="B12541" s="8" t="s">
        <v>14463</v>
      </c>
    </row>
    <row r="12542">
      <c r="A12542" s="8">
        <v>1637151.0</v>
      </c>
      <c r="B12542" s="8" t="s">
        <v>14464</v>
      </c>
    </row>
    <row r="12543">
      <c r="A12543" s="8">
        <v>1896199.0</v>
      </c>
      <c r="B12543" s="8" t="s">
        <v>14465</v>
      </c>
    </row>
    <row r="12544">
      <c r="A12544" s="8">
        <v>1578014.0</v>
      </c>
      <c r="B12544" s="8" t="s">
        <v>14466</v>
      </c>
    </row>
    <row r="12545">
      <c r="A12545" s="8">
        <v>1888153.0</v>
      </c>
      <c r="B12545" s="8" t="s">
        <v>14467</v>
      </c>
    </row>
    <row r="12546">
      <c r="A12546" s="8">
        <v>1903055.0</v>
      </c>
      <c r="B12546" s="8" t="s">
        <v>14468</v>
      </c>
    </row>
    <row r="12547">
      <c r="A12547" s="8">
        <v>1889559.0</v>
      </c>
      <c r="B12547" s="8" t="s">
        <v>14469</v>
      </c>
    </row>
    <row r="12548">
      <c r="A12548" s="8">
        <v>1780051.0</v>
      </c>
      <c r="B12548" s="8" t="s">
        <v>14470</v>
      </c>
    </row>
    <row r="12549">
      <c r="A12549" s="8">
        <v>6972349.0</v>
      </c>
      <c r="B12549" s="8" t="s">
        <v>14471</v>
      </c>
    </row>
    <row r="12550">
      <c r="A12550" s="8">
        <v>6000380.0</v>
      </c>
      <c r="B12550" s="8" t="s">
        <v>14472</v>
      </c>
    </row>
    <row r="12551">
      <c r="A12551" s="8">
        <v>1765876.0</v>
      </c>
      <c r="B12551" s="8" t="s">
        <v>14473</v>
      </c>
    </row>
    <row r="12552">
      <c r="A12552" s="8">
        <v>6116329.0</v>
      </c>
      <c r="B12552" s="8" t="s">
        <v>14474</v>
      </c>
    </row>
    <row r="12553">
      <c r="A12553" s="8">
        <v>1963431.0</v>
      </c>
      <c r="B12553" s="8" t="s">
        <v>14475</v>
      </c>
    </row>
    <row r="12554">
      <c r="A12554" s="8">
        <v>1942387.0</v>
      </c>
      <c r="B12554" s="8" t="s">
        <v>14476</v>
      </c>
    </row>
    <row r="12555">
      <c r="A12555" s="8">
        <v>6307221.0</v>
      </c>
      <c r="B12555" s="8" t="s">
        <v>14477</v>
      </c>
    </row>
    <row r="12556">
      <c r="A12556" s="8">
        <v>1778412.0</v>
      </c>
      <c r="B12556" s="8" t="s">
        <v>14478</v>
      </c>
    </row>
    <row r="12557">
      <c r="A12557" s="8">
        <v>6764851.0</v>
      </c>
      <c r="B12557" s="8" t="s">
        <v>14479</v>
      </c>
    </row>
    <row r="12558">
      <c r="A12558" s="8">
        <v>6882188.0</v>
      </c>
      <c r="B12558" s="8" t="s">
        <v>14480</v>
      </c>
    </row>
    <row r="12559">
      <c r="A12559" s="8">
        <v>1442601.0</v>
      </c>
      <c r="B12559" s="8" t="s">
        <v>14481</v>
      </c>
    </row>
    <row r="12560">
      <c r="A12560" s="8">
        <v>6382541.0</v>
      </c>
      <c r="B12560" s="8" t="s">
        <v>14482</v>
      </c>
    </row>
    <row r="12561">
      <c r="A12561" s="8">
        <v>1948024.0</v>
      </c>
      <c r="B12561" s="8" t="s">
        <v>14483</v>
      </c>
    </row>
    <row r="12562">
      <c r="A12562" s="8">
        <v>1965140.0</v>
      </c>
      <c r="B12562" s="8" t="s">
        <v>14484</v>
      </c>
    </row>
    <row r="12563">
      <c r="A12563" s="8">
        <v>1788884.0</v>
      </c>
      <c r="B12563" s="8" t="s">
        <v>14246</v>
      </c>
    </row>
    <row r="12564">
      <c r="A12564" s="8">
        <v>1779681.0</v>
      </c>
      <c r="B12564" s="8" t="s">
        <v>14485</v>
      </c>
    </row>
    <row r="12565">
      <c r="A12565" s="8">
        <v>1736051.0</v>
      </c>
      <c r="B12565" s="8" t="s">
        <v>14486</v>
      </c>
    </row>
    <row r="12566">
      <c r="A12566" s="8">
        <v>6702589.0</v>
      </c>
      <c r="B12566" s="8" t="s">
        <v>14487</v>
      </c>
    </row>
    <row r="12567">
      <c r="A12567" s="8">
        <v>6153844.0</v>
      </c>
      <c r="B12567" s="8" t="s">
        <v>14488</v>
      </c>
    </row>
    <row r="12568">
      <c r="A12568" s="8">
        <v>1929500.0</v>
      </c>
      <c r="B12568" s="8" t="s">
        <v>14489</v>
      </c>
    </row>
    <row r="12569">
      <c r="A12569" s="8">
        <v>1786466.0</v>
      </c>
      <c r="B12569" s="8" t="s">
        <v>14490</v>
      </c>
    </row>
    <row r="12570">
      <c r="A12570" s="8">
        <v>1853040.0</v>
      </c>
      <c r="B12570" s="8" t="s">
        <v>14491</v>
      </c>
    </row>
    <row r="12571">
      <c r="A12571" s="8">
        <v>1896903.0</v>
      </c>
      <c r="B12571" s="8" t="s">
        <v>14492</v>
      </c>
    </row>
    <row r="12572">
      <c r="A12572" s="8">
        <v>1783335.0</v>
      </c>
      <c r="B12572" s="8" t="s">
        <v>14493</v>
      </c>
    </row>
    <row r="12573">
      <c r="A12573" s="8">
        <v>6140033.0</v>
      </c>
      <c r="B12573" s="8" t="s">
        <v>14494</v>
      </c>
    </row>
    <row r="12574">
      <c r="A12574" s="8">
        <v>1772040.0</v>
      </c>
      <c r="B12574" s="8" t="s">
        <v>14495</v>
      </c>
    </row>
    <row r="12575">
      <c r="A12575" s="8">
        <v>1577069.0</v>
      </c>
      <c r="B12575" s="8" t="s">
        <v>14496</v>
      </c>
    </row>
    <row r="12576">
      <c r="A12576" s="8">
        <v>1794221.0</v>
      </c>
      <c r="B12576" s="8" t="s">
        <v>14496</v>
      </c>
    </row>
    <row r="12577">
      <c r="A12577" s="8">
        <v>6106358.0</v>
      </c>
      <c r="B12577" s="8" t="s">
        <v>14497</v>
      </c>
    </row>
    <row r="12578">
      <c r="A12578" s="8">
        <v>1799002.0</v>
      </c>
      <c r="B12578" s="8" t="s">
        <v>14498</v>
      </c>
    </row>
    <row r="12579">
      <c r="A12579" s="8">
        <v>6176216.0</v>
      </c>
      <c r="B12579" s="8" t="s">
        <v>14499</v>
      </c>
    </row>
    <row r="12580">
      <c r="A12580" s="8">
        <v>1952153.0</v>
      </c>
      <c r="B12580" s="8" t="s">
        <v>14500</v>
      </c>
    </row>
    <row r="12581">
      <c r="A12581" s="8">
        <v>1910205.0</v>
      </c>
      <c r="B12581" s="8" t="s">
        <v>14501</v>
      </c>
    </row>
    <row r="12582">
      <c r="A12582" s="8">
        <v>1774018.0</v>
      </c>
      <c r="B12582" s="8" t="s">
        <v>14502</v>
      </c>
    </row>
    <row r="12583">
      <c r="A12583" s="8">
        <v>6882013.0</v>
      </c>
      <c r="B12583" s="8" t="s">
        <v>14503</v>
      </c>
    </row>
    <row r="12584">
      <c r="A12584" s="8">
        <v>1752251.0</v>
      </c>
      <c r="B12584" s="8" t="s">
        <v>14504</v>
      </c>
    </row>
    <row r="12585">
      <c r="A12585" s="8">
        <v>1962591.0</v>
      </c>
      <c r="B12585" s="8" t="s">
        <v>14505</v>
      </c>
    </row>
    <row r="12586">
      <c r="A12586" s="8">
        <v>1909568.0</v>
      </c>
      <c r="B12586" s="8" t="s">
        <v>14506</v>
      </c>
    </row>
    <row r="12587">
      <c r="A12587" s="8">
        <v>6187498.0</v>
      </c>
      <c r="B12587" s="8" t="s">
        <v>14507</v>
      </c>
    </row>
    <row r="12588">
      <c r="A12588" s="8">
        <v>1882261.0</v>
      </c>
      <c r="B12588" s="8" t="s">
        <v>14508</v>
      </c>
    </row>
    <row r="12589">
      <c r="A12589" s="8">
        <v>1800141.0</v>
      </c>
      <c r="B12589" s="8" t="s">
        <v>14509</v>
      </c>
    </row>
    <row r="12590">
      <c r="A12590" s="8">
        <v>1941046.0</v>
      </c>
      <c r="B12590" s="8" t="s">
        <v>14510</v>
      </c>
    </row>
    <row r="12591">
      <c r="A12591" s="8">
        <v>6933301.0</v>
      </c>
      <c r="B12591" s="8" t="s">
        <v>14511</v>
      </c>
    </row>
    <row r="12592">
      <c r="A12592" s="8">
        <v>6345794.0</v>
      </c>
      <c r="B12592" s="8" t="s">
        <v>14512</v>
      </c>
    </row>
    <row r="12593">
      <c r="A12593" s="8">
        <v>966185.0</v>
      </c>
      <c r="B12593" s="8" t="s">
        <v>14513</v>
      </c>
    </row>
    <row r="12594">
      <c r="A12594" s="8">
        <v>1973380.0</v>
      </c>
      <c r="B12594" s="8" t="s">
        <v>14514</v>
      </c>
    </row>
    <row r="12595">
      <c r="A12595" s="8">
        <v>1911406.0</v>
      </c>
      <c r="B12595" s="8" t="s">
        <v>14515</v>
      </c>
    </row>
    <row r="12596">
      <c r="A12596" s="8">
        <v>6596924.0</v>
      </c>
      <c r="B12596" s="8" t="s">
        <v>14516</v>
      </c>
    </row>
    <row r="12597">
      <c r="A12597" s="8">
        <v>1895745.0</v>
      </c>
      <c r="B12597" s="8" t="s">
        <v>14517</v>
      </c>
    </row>
    <row r="12598">
      <c r="A12598" s="8">
        <v>6068871.0</v>
      </c>
      <c r="B12598" s="8" t="s">
        <v>14518</v>
      </c>
    </row>
    <row r="12599">
      <c r="A12599" s="8">
        <v>6882161.0</v>
      </c>
      <c r="B12599" s="8" t="s">
        <v>14519</v>
      </c>
    </row>
    <row r="12600">
      <c r="A12600" s="8">
        <v>1962531.0</v>
      </c>
      <c r="B12600" s="8" t="s">
        <v>14520</v>
      </c>
    </row>
    <row r="12601">
      <c r="A12601" s="8">
        <v>1839811.0</v>
      </c>
      <c r="B12601" s="8" t="s">
        <v>14521</v>
      </c>
    </row>
    <row r="12602">
      <c r="A12602" s="8">
        <v>1863258.0</v>
      </c>
      <c r="B12602" s="8" t="s">
        <v>14522</v>
      </c>
    </row>
    <row r="12603">
      <c r="A12603" s="8">
        <v>1727362.0</v>
      </c>
      <c r="B12603" s="8" t="s">
        <v>14523</v>
      </c>
    </row>
    <row r="12604">
      <c r="A12604" s="8">
        <v>1798545.0</v>
      </c>
      <c r="B12604" s="8" t="s">
        <v>14524</v>
      </c>
    </row>
    <row r="12605">
      <c r="A12605" s="8">
        <v>1772066.0</v>
      </c>
      <c r="B12605" s="8" t="s">
        <v>14525</v>
      </c>
    </row>
    <row r="12606">
      <c r="A12606" s="8">
        <v>6945899.0</v>
      </c>
      <c r="B12606" s="8" t="s">
        <v>14526</v>
      </c>
    </row>
    <row r="12607">
      <c r="A12607" s="8">
        <v>1450344.0</v>
      </c>
      <c r="B12607" s="8" t="s">
        <v>14527</v>
      </c>
    </row>
    <row r="12608">
      <c r="A12608" s="8">
        <v>1884701.0</v>
      </c>
      <c r="B12608" s="8" t="s">
        <v>14528</v>
      </c>
    </row>
    <row r="12609">
      <c r="A12609" s="8">
        <v>6965831.0</v>
      </c>
      <c r="B12609" s="8" t="s">
        <v>14529</v>
      </c>
    </row>
    <row r="12610">
      <c r="A12610" s="8">
        <v>6243142.0</v>
      </c>
      <c r="B12610" s="8" t="s">
        <v>14530</v>
      </c>
    </row>
    <row r="12611">
      <c r="A12611" s="8">
        <v>1938843.0</v>
      </c>
      <c r="B12611" s="8" t="s">
        <v>14531</v>
      </c>
    </row>
    <row r="12612">
      <c r="A12612" s="8">
        <v>6241301.0</v>
      </c>
      <c r="B12612" s="8" t="s">
        <v>14532</v>
      </c>
    </row>
    <row r="12613">
      <c r="A12613" s="8">
        <v>6370632.0</v>
      </c>
      <c r="B12613" s="8" t="s">
        <v>14533</v>
      </c>
    </row>
    <row r="12614">
      <c r="A12614" s="8">
        <v>6736882.0</v>
      </c>
      <c r="B12614" s="8" t="s">
        <v>14534</v>
      </c>
    </row>
    <row r="12615">
      <c r="A12615" s="8">
        <v>1781707.0</v>
      </c>
      <c r="B12615" s="8" t="s">
        <v>14535</v>
      </c>
    </row>
    <row r="12616">
      <c r="A12616" s="8">
        <v>6243690.0</v>
      </c>
      <c r="B12616" s="8" t="s">
        <v>14536</v>
      </c>
    </row>
    <row r="12617">
      <c r="A12617" s="8">
        <v>6962211.0</v>
      </c>
      <c r="B12617" s="8" t="s">
        <v>14537</v>
      </c>
    </row>
    <row r="12618">
      <c r="A12618" s="8">
        <v>6162304.0</v>
      </c>
      <c r="B12618" s="8" t="s">
        <v>14538</v>
      </c>
    </row>
    <row r="12619">
      <c r="A12619" s="8">
        <v>1935682.0</v>
      </c>
      <c r="B12619" s="8" t="s">
        <v>14539</v>
      </c>
    </row>
    <row r="12620">
      <c r="A12620" s="8">
        <v>6243797.0</v>
      </c>
      <c r="B12620" s="8" t="s">
        <v>14540</v>
      </c>
    </row>
    <row r="12621">
      <c r="A12621" s="8">
        <v>6680623.0</v>
      </c>
      <c r="B12621" s="8" t="s">
        <v>14541</v>
      </c>
    </row>
    <row r="12622">
      <c r="A12622" s="8">
        <v>922471.0</v>
      </c>
      <c r="B12622" s="8" t="s">
        <v>14542</v>
      </c>
    </row>
    <row r="12623">
      <c r="A12623" s="8">
        <v>1448005.0</v>
      </c>
      <c r="B12623" s="8" t="s">
        <v>14543</v>
      </c>
    </row>
    <row r="12624">
      <c r="A12624" s="8">
        <v>6228038.0</v>
      </c>
      <c r="B12624" s="8" t="s">
        <v>14544</v>
      </c>
    </row>
    <row r="12625">
      <c r="A12625" s="8">
        <v>6273980.0</v>
      </c>
      <c r="B12625" s="8" t="s">
        <v>14545</v>
      </c>
    </row>
    <row r="12626">
      <c r="A12626" s="8">
        <v>1928635.0</v>
      </c>
      <c r="B12626" s="8" t="s">
        <v>14546</v>
      </c>
    </row>
    <row r="12627">
      <c r="A12627" s="8">
        <v>1943456.0</v>
      </c>
      <c r="B12627" s="8" t="s">
        <v>14547</v>
      </c>
    </row>
    <row r="12628">
      <c r="A12628" s="8">
        <v>1637142.0</v>
      </c>
      <c r="B12628" s="8" t="s">
        <v>14548</v>
      </c>
    </row>
    <row r="12629">
      <c r="A12629" s="8">
        <v>1724720.0</v>
      </c>
      <c r="B12629" s="8" t="s">
        <v>14548</v>
      </c>
    </row>
    <row r="12630">
      <c r="A12630" s="8">
        <v>1724185.0</v>
      </c>
      <c r="B12630" s="8" t="s">
        <v>14549</v>
      </c>
    </row>
    <row r="12631">
      <c r="A12631" s="8">
        <v>1795236.0</v>
      </c>
      <c r="B12631" s="8" t="s">
        <v>14549</v>
      </c>
    </row>
    <row r="12632">
      <c r="A12632" s="8">
        <v>1772309.0</v>
      </c>
      <c r="B12632" s="8" t="s">
        <v>14550</v>
      </c>
    </row>
    <row r="12633">
      <c r="A12633" s="8">
        <v>1853759.0</v>
      </c>
      <c r="B12633" s="8" t="s">
        <v>14550</v>
      </c>
    </row>
    <row r="12634">
      <c r="A12634" s="8">
        <v>1854453.0</v>
      </c>
      <c r="B12634" s="8" t="s">
        <v>14551</v>
      </c>
    </row>
    <row r="12635">
      <c r="A12635" s="8">
        <v>1898264.0</v>
      </c>
      <c r="B12635" s="8" t="s">
        <v>14551</v>
      </c>
    </row>
    <row r="12636">
      <c r="A12636" s="8">
        <v>923206.0</v>
      </c>
      <c r="B12636" s="8" t="s">
        <v>14552</v>
      </c>
    </row>
    <row r="12637">
      <c r="A12637" s="8">
        <v>1779613.0</v>
      </c>
      <c r="B12637" s="8" t="s">
        <v>14553</v>
      </c>
    </row>
    <row r="12638">
      <c r="A12638" s="8">
        <v>1546139.0</v>
      </c>
      <c r="B12638" s="8" t="s">
        <v>14554</v>
      </c>
    </row>
    <row r="12639">
      <c r="A12639" s="8">
        <v>1882546.0</v>
      </c>
      <c r="B12639" s="8" t="s">
        <v>14555</v>
      </c>
    </row>
    <row r="12640">
      <c r="A12640" s="8">
        <v>1418688.0</v>
      </c>
      <c r="B12640" s="8" t="s">
        <v>14556</v>
      </c>
    </row>
    <row r="12641">
      <c r="A12641" s="8">
        <v>6268005.0</v>
      </c>
      <c r="B12641" s="8" t="s">
        <v>14557</v>
      </c>
    </row>
    <row r="12642">
      <c r="A12642" s="8">
        <v>1948075.0</v>
      </c>
      <c r="B12642" s="8" t="s">
        <v>14558</v>
      </c>
    </row>
    <row r="12643">
      <c r="A12643" s="8">
        <v>1728911.0</v>
      </c>
      <c r="B12643" s="8" t="s">
        <v>14559</v>
      </c>
    </row>
    <row r="12644">
      <c r="A12644" s="8">
        <v>1636286.0</v>
      </c>
      <c r="B12644" s="8" t="s">
        <v>14560</v>
      </c>
    </row>
    <row r="12645">
      <c r="A12645" s="8">
        <v>1310437.0</v>
      </c>
      <c r="B12645" s="8" t="s">
        <v>14561</v>
      </c>
    </row>
    <row r="12646">
      <c r="A12646" s="8">
        <v>6327095.0</v>
      </c>
      <c r="B12646" s="8" t="s">
        <v>14562</v>
      </c>
    </row>
    <row r="12647">
      <c r="A12647" s="8">
        <v>1888200.0</v>
      </c>
      <c r="B12647" s="8" t="s">
        <v>14563</v>
      </c>
    </row>
    <row r="12648">
      <c r="A12648" s="8">
        <v>1735730.0</v>
      </c>
      <c r="B12648" s="8" t="s">
        <v>14564</v>
      </c>
    </row>
    <row r="12649">
      <c r="A12649" s="8">
        <v>966916.0</v>
      </c>
      <c r="B12649" s="8" t="s">
        <v>14565</v>
      </c>
    </row>
    <row r="12650">
      <c r="A12650" s="8">
        <v>1774140.0</v>
      </c>
      <c r="B12650" s="8" t="s">
        <v>14566</v>
      </c>
    </row>
    <row r="12651">
      <c r="A12651" s="8">
        <v>1774638.0</v>
      </c>
      <c r="B12651" s="8" t="s">
        <v>14567</v>
      </c>
    </row>
    <row r="12652">
      <c r="A12652" s="8">
        <v>1754165.0</v>
      </c>
      <c r="B12652" s="8" t="s">
        <v>14568</v>
      </c>
    </row>
    <row r="12653">
      <c r="A12653" s="8">
        <v>6028195.0</v>
      </c>
      <c r="B12653" s="8" t="s">
        <v>14569</v>
      </c>
    </row>
    <row r="12654">
      <c r="A12654" s="8">
        <v>1898574.0</v>
      </c>
      <c r="B12654" s="8" t="s">
        <v>14570</v>
      </c>
    </row>
    <row r="12655">
      <c r="A12655" s="8">
        <v>1299506.0</v>
      </c>
      <c r="B12655" s="8" t="s">
        <v>14571</v>
      </c>
    </row>
    <row r="12656">
      <c r="A12656" s="8">
        <v>1447661.0</v>
      </c>
      <c r="B12656" s="8" t="s">
        <v>14572</v>
      </c>
    </row>
    <row r="12657">
      <c r="A12657" s="8">
        <v>1448366.0</v>
      </c>
      <c r="B12657" s="8" t="s">
        <v>14573</v>
      </c>
    </row>
    <row r="12658">
      <c r="A12658" s="8">
        <v>1961888.0</v>
      </c>
      <c r="B12658" s="8" t="s">
        <v>14574</v>
      </c>
    </row>
    <row r="12659">
      <c r="A12659" s="8">
        <v>6193544.0</v>
      </c>
      <c r="B12659" s="8" t="s">
        <v>14575</v>
      </c>
    </row>
    <row r="12660">
      <c r="A12660" s="8">
        <v>1736124.0</v>
      </c>
      <c r="B12660" s="8" t="s">
        <v>14576</v>
      </c>
    </row>
    <row r="12661">
      <c r="A12661" s="8">
        <v>1766431.0</v>
      </c>
      <c r="B12661" s="8" t="s">
        <v>14577</v>
      </c>
    </row>
    <row r="12662">
      <c r="A12662" s="8">
        <v>1783629.0</v>
      </c>
      <c r="B12662" s="8" t="s">
        <v>14578</v>
      </c>
    </row>
    <row r="12663">
      <c r="A12663" s="8">
        <v>1958704.0</v>
      </c>
      <c r="B12663" s="8" t="s">
        <v>14579</v>
      </c>
    </row>
    <row r="12664">
      <c r="A12664" s="8">
        <v>1449184.0</v>
      </c>
      <c r="B12664" s="8" t="s">
        <v>14580</v>
      </c>
    </row>
    <row r="12665">
      <c r="A12665" s="8">
        <v>1787021.0</v>
      </c>
      <c r="B12665" s="8" t="s">
        <v>14581</v>
      </c>
    </row>
    <row r="12666">
      <c r="A12666" s="8">
        <v>1857916.0</v>
      </c>
      <c r="B12666" s="8" t="s">
        <v>14582</v>
      </c>
    </row>
    <row r="12667">
      <c r="A12667" s="8">
        <v>1769545.0</v>
      </c>
      <c r="B12667" s="8" t="s">
        <v>14583</v>
      </c>
    </row>
    <row r="12668">
      <c r="A12668" s="8">
        <v>1754319.0</v>
      </c>
      <c r="B12668" s="8" t="s">
        <v>14584</v>
      </c>
    </row>
    <row r="12669">
      <c r="A12669" s="8">
        <v>1894030.0</v>
      </c>
      <c r="B12669" s="8" t="s">
        <v>14585</v>
      </c>
    </row>
    <row r="12670">
      <c r="A12670" s="8">
        <v>1796291.0</v>
      </c>
      <c r="B12670" s="8" t="s">
        <v>14586</v>
      </c>
    </row>
    <row r="12671">
      <c r="A12671" s="8">
        <v>1961543.0</v>
      </c>
      <c r="B12671" s="8" t="s">
        <v>14587</v>
      </c>
    </row>
    <row r="12672">
      <c r="A12672" s="8">
        <v>6975615.0</v>
      </c>
      <c r="B12672" s="8" t="s">
        <v>14588</v>
      </c>
    </row>
    <row r="12673">
      <c r="A12673" s="8">
        <v>1896857.0</v>
      </c>
      <c r="B12673" s="8" t="s">
        <v>14589</v>
      </c>
    </row>
    <row r="12674">
      <c r="A12674" s="8">
        <v>1960695.0</v>
      </c>
      <c r="B12674" s="8" t="s">
        <v>14590</v>
      </c>
    </row>
    <row r="12675">
      <c r="A12675" s="8">
        <v>6167918.0</v>
      </c>
      <c r="B12675" s="8" t="s">
        <v>14591</v>
      </c>
    </row>
    <row r="12676">
      <c r="A12676" s="8">
        <v>1872044.0</v>
      </c>
      <c r="B12676" s="8" t="s">
        <v>14592</v>
      </c>
    </row>
    <row r="12677">
      <c r="A12677" s="8">
        <v>1857673.0</v>
      </c>
      <c r="B12677" s="8" t="s">
        <v>14593</v>
      </c>
    </row>
    <row r="12678">
      <c r="A12678" s="8">
        <v>1909894.0</v>
      </c>
      <c r="B12678" s="8" t="s">
        <v>14594</v>
      </c>
    </row>
    <row r="12679">
      <c r="A12679" s="8">
        <v>1726153.0</v>
      </c>
      <c r="B12679" s="8" t="s">
        <v>14595</v>
      </c>
    </row>
    <row r="12680">
      <c r="A12680" s="8">
        <v>1883844.0</v>
      </c>
      <c r="B12680" s="8" t="s">
        <v>14596</v>
      </c>
    </row>
    <row r="12681">
      <c r="A12681" s="8">
        <v>6152473.0</v>
      </c>
      <c r="B12681" s="8" t="s">
        <v>14597</v>
      </c>
    </row>
    <row r="12682">
      <c r="A12682" s="8">
        <v>1589288.0</v>
      </c>
      <c r="B12682" s="8" t="s">
        <v>14598</v>
      </c>
    </row>
    <row r="12683">
      <c r="A12683" s="8">
        <v>6867618.0</v>
      </c>
      <c r="B12683" s="8" t="s">
        <v>14599</v>
      </c>
    </row>
    <row r="12684">
      <c r="A12684" s="8">
        <v>9021833.0</v>
      </c>
      <c r="B12684" s="8" t="s">
        <v>14600</v>
      </c>
    </row>
    <row r="12685">
      <c r="A12685" s="8">
        <v>1883666.0</v>
      </c>
      <c r="B12685" s="8" t="s">
        <v>14601</v>
      </c>
    </row>
    <row r="12686">
      <c r="A12686" s="8">
        <v>1890841.0</v>
      </c>
      <c r="B12686" s="8" t="s">
        <v>14602</v>
      </c>
    </row>
    <row r="12687">
      <c r="A12687" s="8">
        <v>1898931.0</v>
      </c>
      <c r="B12687" s="8" t="s">
        <v>14603</v>
      </c>
    </row>
    <row r="12688">
      <c r="A12688" s="8">
        <v>1893947.0</v>
      </c>
      <c r="B12688" s="8" t="s">
        <v>14604</v>
      </c>
    </row>
    <row r="12689">
      <c r="A12689" s="8">
        <v>1588958.0</v>
      </c>
      <c r="B12689" s="8" t="s">
        <v>14605</v>
      </c>
    </row>
    <row r="12690">
      <c r="A12690" s="8">
        <v>1886151.0</v>
      </c>
      <c r="B12690" s="8" t="s">
        <v>14606</v>
      </c>
    </row>
    <row r="12691">
      <c r="A12691" s="8">
        <v>1735896.0</v>
      </c>
      <c r="B12691" s="8" t="s">
        <v>14607</v>
      </c>
    </row>
    <row r="12692">
      <c r="A12692" s="8">
        <v>6524095.0</v>
      </c>
      <c r="B12692" s="8" t="s">
        <v>14608</v>
      </c>
    </row>
    <row r="12693">
      <c r="A12693" s="8">
        <v>1896890.0</v>
      </c>
      <c r="B12693" s="8" t="s">
        <v>14609</v>
      </c>
    </row>
    <row r="12694">
      <c r="A12694" s="8">
        <v>1707817.0</v>
      </c>
      <c r="B12694" s="8" t="s">
        <v>14610</v>
      </c>
    </row>
    <row r="12695">
      <c r="A12695" s="8">
        <v>6139949.0</v>
      </c>
      <c r="B12695" s="8" t="s">
        <v>14611</v>
      </c>
    </row>
    <row r="12696">
      <c r="A12696" s="8">
        <v>6043151.0</v>
      </c>
      <c r="B12696" s="8" t="s">
        <v>14612</v>
      </c>
    </row>
    <row r="12697">
      <c r="A12697" s="8">
        <v>1298585.0</v>
      </c>
      <c r="B12697" s="8" t="s">
        <v>14613</v>
      </c>
    </row>
    <row r="12698">
      <c r="A12698" s="8">
        <v>6822843.0</v>
      </c>
      <c r="B12698" s="8" t="s">
        <v>14614</v>
      </c>
    </row>
    <row r="12699">
      <c r="A12699" s="8">
        <v>1881531.0</v>
      </c>
      <c r="B12699" s="8" t="s">
        <v>14615</v>
      </c>
    </row>
    <row r="12700">
      <c r="A12700" s="8">
        <v>1785869.0</v>
      </c>
      <c r="B12700" s="8" t="s">
        <v>14616</v>
      </c>
    </row>
    <row r="12701">
      <c r="A12701" s="8">
        <v>838918.0</v>
      </c>
      <c r="B12701" s="8" t="s">
        <v>14617</v>
      </c>
    </row>
    <row r="12702">
      <c r="A12702" s="8">
        <v>1800914.0</v>
      </c>
      <c r="B12702" s="8" t="s">
        <v>14617</v>
      </c>
    </row>
    <row r="12703">
      <c r="A12703" s="8">
        <v>1464345.0</v>
      </c>
      <c r="B12703" s="8" t="s">
        <v>14618</v>
      </c>
    </row>
    <row r="12704">
      <c r="A12704" s="8">
        <v>586871.0</v>
      </c>
      <c r="B12704" s="8" t="s">
        <v>14619</v>
      </c>
    </row>
    <row r="12705">
      <c r="A12705" s="8">
        <v>6008372.0</v>
      </c>
      <c r="B12705" s="8" t="s">
        <v>14620</v>
      </c>
    </row>
    <row r="12706">
      <c r="A12706" s="8">
        <v>1887416.0</v>
      </c>
      <c r="B12706" s="8" t="s">
        <v>14621</v>
      </c>
    </row>
    <row r="12707">
      <c r="A12707" s="8">
        <v>6224750.0</v>
      </c>
      <c r="B12707" s="8" t="s">
        <v>14622</v>
      </c>
    </row>
    <row r="12708">
      <c r="A12708" s="8">
        <v>716341.0</v>
      </c>
      <c r="B12708" s="8" t="s">
        <v>14623</v>
      </c>
    </row>
    <row r="12709">
      <c r="A12709" s="8">
        <v>1453572.0</v>
      </c>
      <c r="B12709" s="8" t="s">
        <v>14623</v>
      </c>
    </row>
    <row r="12710">
      <c r="A12710" s="8">
        <v>6758177.0</v>
      </c>
      <c r="B12710" s="8" t="s">
        <v>14624</v>
      </c>
    </row>
    <row r="12711">
      <c r="A12711" s="8">
        <v>1457110.0</v>
      </c>
      <c r="B12711" s="8" t="s">
        <v>14625</v>
      </c>
    </row>
    <row r="12712">
      <c r="A12712" s="8">
        <v>1857703.0</v>
      </c>
      <c r="B12712" s="8" t="s">
        <v>14626</v>
      </c>
    </row>
    <row r="12713">
      <c r="A12713" s="8">
        <v>6428894.0</v>
      </c>
      <c r="B12713" s="8" t="s">
        <v>14627</v>
      </c>
    </row>
    <row r="12714">
      <c r="A12714" s="8">
        <v>1948105.0</v>
      </c>
      <c r="B12714" s="8" t="s">
        <v>14628</v>
      </c>
    </row>
    <row r="12715">
      <c r="A12715" s="8">
        <v>6357504.0</v>
      </c>
      <c r="B12715" s="8" t="s">
        <v>14629</v>
      </c>
    </row>
    <row r="12716">
      <c r="A12716" s="8">
        <v>1894722.0</v>
      </c>
      <c r="B12716" s="8" t="s">
        <v>14630</v>
      </c>
    </row>
    <row r="12717">
      <c r="A12717" s="8">
        <v>1857461.0</v>
      </c>
      <c r="B12717" s="8" t="s">
        <v>14631</v>
      </c>
    </row>
    <row r="12718">
      <c r="A12718" s="8">
        <v>6170161.0</v>
      </c>
      <c r="B12718" s="8" t="s">
        <v>14632</v>
      </c>
    </row>
    <row r="12719">
      <c r="A12719" s="8">
        <v>6813151.0</v>
      </c>
      <c r="B12719" s="8" t="s">
        <v>14633</v>
      </c>
    </row>
    <row r="12720">
      <c r="A12720" s="8">
        <v>1975404.0</v>
      </c>
      <c r="B12720" s="8" t="s">
        <v>14634</v>
      </c>
    </row>
    <row r="12721">
      <c r="A12721" s="8">
        <v>6160158.0</v>
      </c>
      <c r="B12721" s="8" t="s">
        <v>14635</v>
      </c>
    </row>
    <row r="12722">
      <c r="A12722" s="8">
        <v>1852167.0</v>
      </c>
      <c r="B12722" s="8" t="s">
        <v>14636</v>
      </c>
    </row>
    <row r="12723">
      <c r="A12723" s="8">
        <v>698334.0</v>
      </c>
      <c r="B12723" s="8" t="s">
        <v>14637</v>
      </c>
    </row>
    <row r="12724">
      <c r="A12724" s="8">
        <v>6946089.0</v>
      </c>
      <c r="B12724" s="8" t="s">
        <v>14638</v>
      </c>
    </row>
    <row r="12725">
      <c r="A12725" s="8">
        <v>1963724.0</v>
      </c>
      <c r="B12725" s="8" t="s">
        <v>14639</v>
      </c>
    </row>
    <row r="12726">
      <c r="A12726" s="8">
        <v>1447459.0</v>
      </c>
      <c r="B12726" s="8" t="s">
        <v>14640</v>
      </c>
    </row>
    <row r="12727">
      <c r="A12727" s="8">
        <v>1131648.0</v>
      </c>
      <c r="B12727" s="8" t="s">
        <v>14641</v>
      </c>
    </row>
    <row r="12728">
      <c r="A12728" s="8">
        <v>1316486.0</v>
      </c>
      <c r="B12728" s="8" t="s">
        <v>14642</v>
      </c>
    </row>
    <row r="12729">
      <c r="A12729" s="8">
        <v>1238256.0</v>
      </c>
      <c r="B12729" s="8" t="s">
        <v>14643</v>
      </c>
    </row>
    <row r="12730">
      <c r="A12730" s="8">
        <v>1329090.0</v>
      </c>
      <c r="B12730" s="8" t="s">
        <v>14644</v>
      </c>
    </row>
    <row r="12731">
      <c r="A12731" s="8">
        <v>6256201.0</v>
      </c>
      <c r="B12731" s="8" t="s">
        <v>14645</v>
      </c>
    </row>
    <row r="12732">
      <c r="A12732" s="8">
        <v>6273891.0</v>
      </c>
      <c r="B12732" s="8" t="s">
        <v>14646</v>
      </c>
    </row>
    <row r="12733">
      <c r="A12733" s="8">
        <v>1411900.0</v>
      </c>
      <c r="B12733" s="8" t="s">
        <v>14647</v>
      </c>
    </row>
    <row r="12734">
      <c r="A12734" s="8">
        <v>6158234.0</v>
      </c>
      <c r="B12734" s="8" t="s">
        <v>14648</v>
      </c>
    </row>
    <row r="12735">
      <c r="A12735" s="8">
        <v>6866743.0</v>
      </c>
      <c r="B12735" s="8" t="s">
        <v>14649</v>
      </c>
    </row>
    <row r="12736">
      <c r="A12736" s="8">
        <v>1316656.0</v>
      </c>
      <c r="B12736" s="8" t="s">
        <v>14650</v>
      </c>
    </row>
    <row r="12737">
      <c r="A12737" s="8">
        <v>6642802.0</v>
      </c>
      <c r="B12737" s="8" t="s">
        <v>14651</v>
      </c>
    </row>
    <row r="12738">
      <c r="A12738" s="8">
        <v>6976484.0</v>
      </c>
      <c r="B12738" s="8" t="s">
        <v>14652</v>
      </c>
    </row>
    <row r="12739">
      <c r="A12739" s="8">
        <v>6139931.0</v>
      </c>
      <c r="B12739" s="8" t="s">
        <v>14653</v>
      </c>
    </row>
    <row r="12740">
      <c r="A12740" s="8">
        <v>1452851.0</v>
      </c>
      <c r="B12740" s="8" t="s">
        <v>14654</v>
      </c>
    </row>
    <row r="12741">
      <c r="A12741" s="8">
        <v>6899633.0</v>
      </c>
      <c r="B12741" s="8" t="s">
        <v>14655</v>
      </c>
    </row>
    <row r="12742">
      <c r="A12742" s="8">
        <v>1965425.0</v>
      </c>
      <c r="B12742" s="8" t="s">
        <v>14656</v>
      </c>
    </row>
    <row r="12743">
      <c r="A12743" s="8">
        <v>6440576.0</v>
      </c>
      <c r="B12743" s="8" t="s">
        <v>14657</v>
      </c>
    </row>
    <row r="12744">
      <c r="A12744" s="8">
        <v>1883381.0</v>
      </c>
      <c r="B12744" s="8" t="s">
        <v>14658</v>
      </c>
    </row>
    <row r="12745">
      <c r="A12745" s="8">
        <v>1964305.0</v>
      </c>
      <c r="B12745" s="8" t="s">
        <v>14659</v>
      </c>
    </row>
    <row r="12746">
      <c r="A12746" s="8">
        <v>1800027.0</v>
      </c>
      <c r="B12746" s="8" t="s">
        <v>14372</v>
      </c>
    </row>
    <row r="12747">
      <c r="A12747" s="8">
        <v>6177867.0</v>
      </c>
      <c r="B12747" s="8" t="s">
        <v>14660</v>
      </c>
    </row>
    <row r="12748">
      <c r="A12748" s="8">
        <v>1771353.0</v>
      </c>
      <c r="B12748" s="8" t="s">
        <v>14661</v>
      </c>
    </row>
    <row r="12749">
      <c r="A12749" s="8">
        <v>1912925.0</v>
      </c>
      <c r="B12749" s="8" t="s">
        <v>14661</v>
      </c>
    </row>
    <row r="12750">
      <c r="A12750" s="8">
        <v>1794817.0</v>
      </c>
      <c r="B12750" s="8" t="s">
        <v>14662</v>
      </c>
    </row>
    <row r="12751">
      <c r="A12751" s="8">
        <v>6145931.0</v>
      </c>
      <c r="B12751" s="8" t="s">
        <v>14663</v>
      </c>
    </row>
    <row r="12752">
      <c r="A12752" s="8">
        <v>1896181.0</v>
      </c>
      <c r="B12752" s="8" t="s">
        <v>14664</v>
      </c>
    </row>
    <row r="12753">
      <c r="A12753" s="8">
        <v>1755081.0</v>
      </c>
      <c r="B12753" s="8" t="s">
        <v>14665</v>
      </c>
    </row>
    <row r="12754">
      <c r="A12754" s="8">
        <v>6774806.0</v>
      </c>
      <c r="B12754" s="8" t="s">
        <v>14666</v>
      </c>
    </row>
    <row r="12755">
      <c r="A12755" s="8">
        <v>1899279.0</v>
      </c>
      <c r="B12755" s="8" t="s">
        <v>14667</v>
      </c>
    </row>
    <row r="12756">
      <c r="A12756" s="8">
        <v>6264140.0</v>
      </c>
      <c r="B12756" s="8" t="s">
        <v>14668</v>
      </c>
    </row>
    <row r="12757">
      <c r="A12757" s="8">
        <v>6961240.0</v>
      </c>
      <c r="B12757" s="8" t="s">
        <v>14669</v>
      </c>
    </row>
    <row r="12758">
      <c r="A12758" s="8">
        <v>1763962.0</v>
      </c>
      <c r="B12758" s="8" t="s">
        <v>14670</v>
      </c>
    </row>
    <row r="12759">
      <c r="A12759" s="8">
        <v>1876121.0</v>
      </c>
      <c r="B12759" s="8" t="s">
        <v>14671</v>
      </c>
    </row>
    <row r="12760">
      <c r="A12760" s="8">
        <v>1757989.0</v>
      </c>
      <c r="B12760" s="8" t="s">
        <v>14672</v>
      </c>
    </row>
    <row r="12761">
      <c r="A12761" s="8">
        <v>1779478.0</v>
      </c>
      <c r="B12761" s="8" t="s">
        <v>14673</v>
      </c>
    </row>
    <row r="12762">
      <c r="A12762" s="8">
        <v>1881981.0</v>
      </c>
      <c r="B12762" s="8" t="s">
        <v>14673</v>
      </c>
    </row>
    <row r="12763">
      <c r="A12763" s="8">
        <v>1638467.0</v>
      </c>
      <c r="B12763" s="8" t="s">
        <v>14674</v>
      </c>
    </row>
    <row r="12764">
      <c r="A12764" s="8">
        <v>6268013.0</v>
      </c>
      <c r="B12764" s="8" t="s">
        <v>14675</v>
      </c>
    </row>
    <row r="12765">
      <c r="A12765" s="8">
        <v>1776649.0</v>
      </c>
      <c r="B12765" s="8" t="s">
        <v>14676</v>
      </c>
    </row>
    <row r="12766">
      <c r="A12766" s="8">
        <v>1961021.0</v>
      </c>
      <c r="B12766" s="8" t="s">
        <v>14677</v>
      </c>
    </row>
    <row r="12767">
      <c r="A12767" s="8">
        <v>1428772.0</v>
      </c>
      <c r="B12767" s="8" t="s">
        <v>14678</v>
      </c>
    </row>
    <row r="12768">
      <c r="A12768" s="8">
        <v>6068839.0</v>
      </c>
      <c r="B12768" s="8" t="s">
        <v>14679</v>
      </c>
    </row>
    <row r="12769">
      <c r="A12769" s="8">
        <v>1904884.0</v>
      </c>
      <c r="B12769" s="8" t="s">
        <v>14680</v>
      </c>
    </row>
    <row r="12770">
      <c r="A12770" s="8">
        <v>6158285.0</v>
      </c>
      <c r="B12770" s="8" t="s">
        <v>14681</v>
      </c>
    </row>
    <row r="12771">
      <c r="A12771" s="8">
        <v>6089461.0</v>
      </c>
      <c r="B12771" s="8" t="s">
        <v>14682</v>
      </c>
    </row>
    <row r="12772">
      <c r="A12772" s="8">
        <v>1960831.0</v>
      </c>
      <c r="B12772" s="8" t="s">
        <v>14683</v>
      </c>
    </row>
    <row r="12773">
      <c r="A12773" s="8">
        <v>1961837.0</v>
      </c>
      <c r="B12773" s="8" t="s">
        <v>14684</v>
      </c>
    </row>
    <row r="12774">
      <c r="A12774" s="8">
        <v>1884956.0</v>
      </c>
      <c r="B12774" s="8" t="s">
        <v>14685</v>
      </c>
    </row>
    <row r="12775">
      <c r="A12775" s="8">
        <v>1965999.0</v>
      </c>
      <c r="B12775" s="8" t="s">
        <v>14686</v>
      </c>
    </row>
    <row r="12776">
      <c r="A12776" s="8">
        <v>1656520.0</v>
      </c>
      <c r="B12776" s="8" t="s">
        <v>14687</v>
      </c>
    </row>
    <row r="12777">
      <c r="A12777" s="8">
        <v>1771914.0</v>
      </c>
      <c r="B12777" s="8" t="s">
        <v>14688</v>
      </c>
    </row>
    <row r="12778">
      <c r="A12778" s="8">
        <v>1947991.0</v>
      </c>
      <c r="B12778" s="8" t="s">
        <v>14689</v>
      </c>
    </row>
    <row r="12779">
      <c r="A12779" s="8">
        <v>6962017.0</v>
      </c>
      <c r="B12779" s="8" t="s">
        <v>14690</v>
      </c>
    </row>
    <row r="12780">
      <c r="A12780" s="8">
        <v>1794078.0</v>
      </c>
      <c r="B12780" s="8" t="s">
        <v>14691</v>
      </c>
    </row>
    <row r="12781">
      <c r="A12781" s="8">
        <v>1859188.0</v>
      </c>
      <c r="B12781" s="8" t="s">
        <v>14692</v>
      </c>
    </row>
    <row r="12782">
      <c r="A12782" s="8">
        <v>1882562.0</v>
      </c>
      <c r="B12782" s="8" t="s">
        <v>14693</v>
      </c>
    </row>
    <row r="12783">
      <c r="A12783" s="8">
        <v>1898230.0</v>
      </c>
      <c r="B12783" s="8" t="s">
        <v>14694</v>
      </c>
    </row>
    <row r="12784">
      <c r="A12784" s="8">
        <v>1786512.0</v>
      </c>
      <c r="B12784" s="8" t="s">
        <v>14695</v>
      </c>
    </row>
    <row r="12785">
      <c r="A12785" s="8">
        <v>1897276.0</v>
      </c>
      <c r="B12785" s="8" t="s">
        <v>14696</v>
      </c>
    </row>
    <row r="12786">
      <c r="A12786" s="8">
        <v>6642764.0</v>
      </c>
      <c r="B12786" s="8" t="s">
        <v>14697</v>
      </c>
    </row>
    <row r="12787">
      <c r="A12787" s="8">
        <v>1898655.0</v>
      </c>
      <c r="B12787" s="8" t="s">
        <v>11680</v>
      </c>
    </row>
    <row r="12788">
      <c r="A12788" s="8">
        <v>1896016.0</v>
      </c>
      <c r="B12788" s="8" t="s">
        <v>14698</v>
      </c>
    </row>
    <row r="12789">
      <c r="A12789" s="8">
        <v>1575422.0</v>
      </c>
      <c r="B12789" s="8" t="s">
        <v>14699</v>
      </c>
    </row>
    <row r="12790">
      <c r="A12790" s="8">
        <v>6538380.0</v>
      </c>
      <c r="B12790" s="8" t="s">
        <v>14700</v>
      </c>
    </row>
    <row r="12791">
      <c r="A12791" s="8">
        <v>1952927.0</v>
      </c>
      <c r="B12791" s="8" t="s">
        <v>14701</v>
      </c>
    </row>
    <row r="12792">
      <c r="A12792" s="8">
        <v>6387977.0</v>
      </c>
      <c r="B12792" s="8" t="s">
        <v>14702</v>
      </c>
    </row>
    <row r="12793">
      <c r="A12793" s="8">
        <v>1762702.0</v>
      </c>
      <c r="B12793" s="8" t="s">
        <v>14703</v>
      </c>
    </row>
    <row r="12794">
      <c r="A12794" s="8">
        <v>1883283.0</v>
      </c>
      <c r="B12794" s="8" t="s">
        <v>14704</v>
      </c>
    </row>
    <row r="12795">
      <c r="A12795" s="8">
        <v>1853619.0</v>
      </c>
      <c r="B12795" s="8" t="s">
        <v>14705</v>
      </c>
    </row>
    <row r="12796">
      <c r="A12796" s="8">
        <v>1895656.0</v>
      </c>
      <c r="B12796" s="8" t="s">
        <v>14706</v>
      </c>
    </row>
    <row r="12797">
      <c r="A12797" s="8">
        <v>1903837.0</v>
      </c>
      <c r="B12797" s="8" t="s">
        <v>14707</v>
      </c>
    </row>
    <row r="12798">
      <c r="A12798" s="8">
        <v>1732781.0</v>
      </c>
      <c r="B12798" s="8" t="s">
        <v>14708</v>
      </c>
    </row>
    <row r="12799">
      <c r="A12799" s="8">
        <v>1571273.0</v>
      </c>
      <c r="B12799" s="8" t="s">
        <v>14709</v>
      </c>
    </row>
    <row r="12800">
      <c r="A12800" s="8">
        <v>1754173.0</v>
      </c>
      <c r="B12800" s="8" t="s">
        <v>14710</v>
      </c>
    </row>
    <row r="12801">
      <c r="A12801" s="8">
        <v>1784498.0</v>
      </c>
      <c r="B12801" s="8" t="s">
        <v>14711</v>
      </c>
    </row>
    <row r="12802">
      <c r="A12802" s="8">
        <v>1905074.0</v>
      </c>
      <c r="B12802" s="8" t="s">
        <v>14712</v>
      </c>
    </row>
    <row r="12803">
      <c r="A12803" s="8">
        <v>1796615.0</v>
      </c>
      <c r="B12803" s="8" t="s">
        <v>14713</v>
      </c>
    </row>
    <row r="12804">
      <c r="A12804" s="8">
        <v>1897446.0</v>
      </c>
      <c r="B12804" s="8" t="s">
        <v>14714</v>
      </c>
    </row>
    <row r="12805">
      <c r="A12805" s="8">
        <v>1888323.0</v>
      </c>
      <c r="B12805" s="8" t="s">
        <v>14715</v>
      </c>
    </row>
    <row r="12806">
      <c r="A12806" s="8">
        <v>1657496.0</v>
      </c>
      <c r="B12806" s="8" t="s">
        <v>14716</v>
      </c>
    </row>
    <row r="12807">
      <c r="A12807" s="8">
        <v>6205542.0</v>
      </c>
      <c r="B12807" s="8" t="s">
        <v>14717</v>
      </c>
    </row>
    <row r="12808">
      <c r="A12808" s="8">
        <v>1884344.0</v>
      </c>
      <c r="B12808" s="8" t="s">
        <v>14718</v>
      </c>
    </row>
    <row r="12809">
      <c r="A12809" s="8">
        <v>1894749.0</v>
      </c>
      <c r="B12809" s="8" t="s">
        <v>14719</v>
      </c>
    </row>
    <row r="12810">
      <c r="A12810" s="8">
        <v>1859358.0</v>
      </c>
      <c r="B12810" s="8" t="s">
        <v>14720</v>
      </c>
    </row>
    <row r="12811">
      <c r="A12811" s="8">
        <v>1800698.0</v>
      </c>
      <c r="B12811" s="8" t="s">
        <v>14721</v>
      </c>
    </row>
    <row r="12812">
      <c r="A12812" s="8">
        <v>1778820.0</v>
      </c>
      <c r="B12812" s="8" t="s">
        <v>14722</v>
      </c>
    </row>
    <row r="12813">
      <c r="A12813" s="8">
        <v>1417797.0</v>
      </c>
      <c r="B12813" s="8" t="s">
        <v>14723</v>
      </c>
    </row>
    <row r="12814">
      <c r="A12814" s="8">
        <v>6084966.0</v>
      </c>
      <c r="B12814" s="8" t="s">
        <v>14724</v>
      </c>
    </row>
    <row r="12815">
      <c r="A12815" s="8">
        <v>6908411.0</v>
      </c>
      <c r="B12815" s="8" t="s">
        <v>14725</v>
      </c>
    </row>
    <row r="12816">
      <c r="A12816" s="8">
        <v>1766139.0</v>
      </c>
      <c r="B12816" s="8" t="s">
        <v>14726</v>
      </c>
    </row>
    <row r="12817">
      <c r="A12817" s="8">
        <v>1763776.0</v>
      </c>
      <c r="B12817" s="8" t="s">
        <v>14727</v>
      </c>
    </row>
    <row r="12818">
      <c r="A12818" s="8">
        <v>1735942.0</v>
      </c>
      <c r="B12818" s="8" t="s">
        <v>14728</v>
      </c>
    </row>
    <row r="12819">
      <c r="A12819" s="8">
        <v>1727991.0</v>
      </c>
      <c r="B12819" s="8" t="s">
        <v>14729</v>
      </c>
    </row>
    <row r="12820">
      <c r="A12820" s="8">
        <v>1722484.0</v>
      </c>
      <c r="B12820" s="8" t="s">
        <v>14730</v>
      </c>
    </row>
    <row r="12821">
      <c r="A12821" s="8">
        <v>1450484.0</v>
      </c>
      <c r="B12821" s="8" t="s">
        <v>14731</v>
      </c>
    </row>
    <row r="12822">
      <c r="A12822" s="8">
        <v>1587714.0</v>
      </c>
      <c r="B12822" s="8" t="s">
        <v>14732</v>
      </c>
    </row>
    <row r="12823">
      <c r="A12823" s="8">
        <v>6190413.0</v>
      </c>
      <c r="B12823" s="8" t="s">
        <v>14733</v>
      </c>
    </row>
    <row r="12824">
      <c r="A12824" s="8">
        <v>1884301.0</v>
      </c>
      <c r="B12824" s="8" t="s">
        <v>14734</v>
      </c>
    </row>
    <row r="12825">
      <c r="A12825" s="8">
        <v>1962744.0</v>
      </c>
      <c r="B12825" s="8" t="s">
        <v>14735</v>
      </c>
    </row>
    <row r="12826">
      <c r="A12826" s="8">
        <v>6606075.0</v>
      </c>
      <c r="B12826" s="8" t="s">
        <v>14736</v>
      </c>
    </row>
    <row r="12827">
      <c r="A12827" s="8">
        <v>1884948.0</v>
      </c>
      <c r="B12827" s="8" t="s">
        <v>14737</v>
      </c>
    </row>
    <row r="12828">
      <c r="A12828" s="8">
        <v>1298984.0</v>
      </c>
      <c r="B12828" s="8" t="s">
        <v>14738</v>
      </c>
    </row>
    <row r="12829">
      <c r="A12829" s="8">
        <v>6341381.0</v>
      </c>
      <c r="B12829" s="8" t="s">
        <v>14739</v>
      </c>
    </row>
    <row r="12830">
      <c r="A12830" s="8">
        <v>1411331.0</v>
      </c>
      <c r="B12830" s="8" t="s">
        <v>14740</v>
      </c>
    </row>
    <row r="12831">
      <c r="A12831" s="8">
        <v>6442188.0</v>
      </c>
      <c r="B12831" s="8" t="s">
        <v>14741</v>
      </c>
    </row>
    <row r="12832">
      <c r="A12832" s="8">
        <v>1913913.0</v>
      </c>
      <c r="B12832" s="8" t="s">
        <v>14742</v>
      </c>
    </row>
    <row r="12833">
      <c r="A12833" s="8">
        <v>9189556.0</v>
      </c>
      <c r="B12833" s="8" t="s">
        <v>14743</v>
      </c>
    </row>
    <row r="12834">
      <c r="A12834" s="8">
        <v>1447149.0</v>
      </c>
      <c r="B12834" s="8" t="s">
        <v>14744</v>
      </c>
    </row>
    <row r="12835">
      <c r="A12835" s="8">
        <v>1793861.0</v>
      </c>
      <c r="B12835" s="8" t="s">
        <v>14745</v>
      </c>
    </row>
    <row r="12836">
      <c r="A12836" s="8">
        <v>1770152.0</v>
      </c>
      <c r="B12836" s="8" t="s">
        <v>14746</v>
      </c>
    </row>
    <row r="12837">
      <c r="A12837" s="8">
        <v>1451286.0</v>
      </c>
      <c r="B12837" s="8" t="s">
        <v>14747</v>
      </c>
    </row>
    <row r="12838">
      <c r="A12838" s="8">
        <v>1740351.0</v>
      </c>
      <c r="B12838" s="8" t="s">
        <v>14748</v>
      </c>
    </row>
    <row r="12839">
      <c r="A12839" s="8">
        <v>1853601.0</v>
      </c>
      <c r="B12839" s="8" t="s">
        <v>14749</v>
      </c>
    </row>
    <row r="12840">
      <c r="A12840" s="8">
        <v>1735675.0</v>
      </c>
      <c r="B12840" s="8" t="s">
        <v>14750</v>
      </c>
    </row>
    <row r="12841">
      <c r="A12841" s="8">
        <v>1918044.0</v>
      </c>
      <c r="B12841" s="8" t="s">
        <v>14751</v>
      </c>
    </row>
    <row r="12842">
      <c r="A12842" s="8">
        <v>1948857.0</v>
      </c>
      <c r="B12842" s="8" t="s">
        <v>14752</v>
      </c>
    </row>
    <row r="12843">
      <c r="A12843" s="8">
        <v>1913735.0</v>
      </c>
      <c r="B12843" s="8" t="s">
        <v>14753</v>
      </c>
    </row>
    <row r="12844">
      <c r="A12844" s="8">
        <v>1735951.0</v>
      </c>
      <c r="B12844" s="8" t="s">
        <v>14754</v>
      </c>
    </row>
    <row r="12845">
      <c r="A12845" s="8">
        <v>6165362.0</v>
      </c>
      <c r="B12845" s="8" t="s">
        <v>14755</v>
      </c>
    </row>
    <row r="12846">
      <c r="A12846" s="8">
        <v>1753983.0</v>
      </c>
      <c r="B12846" s="8" t="s">
        <v>14756</v>
      </c>
    </row>
    <row r="12847">
      <c r="A12847" s="8">
        <v>1725301.0</v>
      </c>
      <c r="B12847" s="8" t="s">
        <v>14757</v>
      </c>
    </row>
    <row r="12848">
      <c r="A12848" s="8">
        <v>6256252.0</v>
      </c>
      <c r="B12848" s="8" t="s">
        <v>14758</v>
      </c>
    </row>
    <row r="12849">
      <c r="A12849" s="8">
        <v>1852141.0</v>
      </c>
      <c r="B12849" s="8" t="s">
        <v>14759</v>
      </c>
    </row>
    <row r="12850">
      <c r="A12850" s="8">
        <v>6037551.0</v>
      </c>
      <c r="B12850" s="8" t="s">
        <v>14760</v>
      </c>
    </row>
    <row r="12851">
      <c r="A12851" s="8">
        <v>1465163.0</v>
      </c>
      <c r="B12851" s="8" t="s">
        <v>14761</v>
      </c>
    </row>
    <row r="12852">
      <c r="A12852" s="8">
        <v>1577131.0</v>
      </c>
      <c r="B12852" s="8" t="s">
        <v>14762</v>
      </c>
    </row>
    <row r="12853">
      <c r="A12853" s="8">
        <v>1859544.0</v>
      </c>
      <c r="B12853" s="8" t="s">
        <v>14763</v>
      </c>
    </row>
    <row r="12854">
      <c r="A12854" s="8">
        <v>6713475.0</v>
      </c>
      <c r="B12854" s="8" t="s">
        <v>14764</v>
      </c>
    </row>
    <row r="12855">
      <c r="A12855" s="8">
        <v>1859129.0</v>
      </c>
      <c r="B12855" s="8" t="s">
        <v>14765</v>
      </c>
    </row>
    <row r="12856">
      <c r="A12856" s="8">
        <v>1575244.0</v>
      </c>
      <c r="B12856" s="8" t="s">
        <v>14766</v>
      </c>
    </row>
    <row r="12857">
      <c r="A12857" s="8">
        <v>1882902.0</v>
      </c>
      <c r="B12857" s="8" t="s">
        <v>14767</v>
      </c>
    </row>
    <row r="12858">
      <c r="A12858" s="8">
        <v>1851063.0</v>
      </c>
      <c r="B12858" s="8" t="s">
        <v>14768</v>
      </c>
    </row>
    <row r="12859">
      <c r="A12859" s="8">
        <v>1910311.0</v>
      </c>
      <c r="B12859" s="8" t="s">
        <v>14769</v>
      </c>
    </row>
    <row r="12860">
      <c r="A12860" s="8">
        <v>1886878.0</v>
      </c>
      <c r="B12860" s="8" t="s">
        <v>14770</v>
      </c>
    </row>
    <row r="12861">
      <c r="A12861" s="8">
        <v>1788639.0</v>
      </c>
      <c r="B12861" s="8" t="s">
        <v>14771</v>
      </c>
    </row>
    <row r="12862">
      <c r="A12862" s="8">
        <v>1450832.0</v>
      </c>
      <c r="B12862" s="8" t="s">
        <v>14772</v>
      </c>
    </row>
    <row r="12863">
      <c r="A12863" s="8">
        <v>1884689.0</v>
      </c>
      <c r="B12863" s="8" t="s">
        <v>14773</v>
      </c>
    </row>
    <row r="12864">
      <c r="A12864" s="8">
        <v>6158293.0</v>
      </c>
      <c r="B12864" s="8" t="s">
        <v>14774</v>
      </c>
    </row>
    <row r="12865">
      <c r="A12865" s="8">
        <v>1964020.0</v>
      </c>
      <c r="B12865" s="8" t="s">
        <v>14775</v>
      </c>
    </row>
    <row r="12866">
      <c r="A12866" s="8">
        <v>1787802.0</v>
      </c>
      <c r="B12866" s="8" t="s">
        <v>14776</v>
      </c>
    </row>
    <row r="12867">
      <c r="A12867" s="8">
        <v>1705857.0</v>
      </c>
      <c r="B12867" s="8" t="s">
        <v>14777</v>
      </c>
    </row>
    <row r="12868">
      <c r="A12868" s="8">
        <v>1897209.0</v>
      </c>
      <c r="B12868" s="8" t="s">
        <v>14778</v>
      </c>
    </row>
    <row r="12869">
      <c r="A12869" s="8">
        <v>1966189.0</v>
      </c>
      <c r="B12869" s="8" t="s">
        <v>14779</v>
      </c>
    </row>
    <row r="12870">
      <c r="A12870" s="8">
        <v>6243932.0</v>
      </c>
      <c r="B12870" s="8" t="s">
        <v>14780</v>
      </c>
    </row>
    <row r="12871">
      <c r="A12871" s="8">
        <v>1367439.0</v>
      </c>
      <c r="B12871" s="8" t="s">
        <v>14781</v>
      </c>
    </row>
    <row r="12872">
      <c r="A12872" s="8">
        <v>1752839.0</v>
      </c>
      <c r="B12872" s="8" t="s">
        <v>14782</v>
      </c>
    </row>
    <row r="12873">
      <c r="A12873" s="8">
        <v>1713949.0</v>
      </c>
      <c r="B12873" s="8" t="s">
        <v>14783</v>
      </c>
    </row>
    <row r="12874">
      <c r="A12874" s="8">
        <v>6958877.0</v>
      </c>
      <c r="B12874" s="8" t="s">
        <v>14784</v>
      </c>
    </row>
    <row r="12875">
      <c r="A12875" s="8">
        <v>1442864.0</v>
      </c>
      <c r="B12875" s="8" t="s">
        <v>14785</v>
      </c>
    </row>
    <row r="12876">
      <c r="A12876" s="8">
        <v>1336321.0</v>
      </c>
      <c r="B12876" s="8" t="s">
        <v>14786</v>
      </c>
    </row>
    <row r="12877">
      <c r="A12877" s="8">
        <v>1938541.0</v>
      </c>
      <c r="B12877" s="8" t="s">
        <v>14787</v>
      </c>
    </row>
    <row r="12878">
      <c r="A12878" s="8">
        <v>1448978.0</v>
      </c>
      <c r="B12878" s="8" t="s">
        <v>14788</v>
      </c>
    </row>
    <row r="12879">
      <c r="A12879" s="8">
        <v>1450042.0</v>
      </c>
      <c r="B12879" s="8" t="s">
        <v>14789</v>
      </c>
    </row>
    <row r="12880">
      <c r="A12880" s="8">
        <v>6034594.0</v>
      </c>
      <c r="B12880" s="8" t="s">
        <v>14790</v>
      </c>
    </row>
    <row r="12881">
      <c r="A12881" s="8">
        <v>6183671.0</v>
      </c>
      <c r="B12881" s="8" t="s">
        <v>14791</v>
      </c>
    </row>
    <row r="12882">
      <c r="A12882" s="8">
        <v>1858386.0</v>
      </c>
      <c r="B12882" s="8" t="s">
        <v>14792</v>
      </c>
    </row>
    <row r="12883">
      <c r="A12883" s="8">
        <v>1848399.0</v>
      </c>
      <c r="B12883" s="8" t="s">
        <v>14793</v>
      </c>
    </row>
    <row r="12884">
      <c r="A12884" s="8">
        <v>1905058.0</v>
      </c>
      <c r="B12884" s="8" t="s">
        <v>14794</v>
      </c>
    </row>
    <row r="12885">
      <c r="A12885" s="8">
        <v>843288.0</v>
      </c>
      <c r="B12885" s="8" t="s">
        <v>14795</v>
      </c>
    </row>
    <row r="12886">
      <c r="A12886" s="8">
        <v>1884115.0</v>
      </c>
      <c r="B12886" s="8" t="s">
        <v>14796</v>
      </c>
    </row>
    <row r="12887">
      <c r="A12887" s="8">
        <v>1851187.0</v>
      </c>
      <c r="B12887" s="8" t="s">
        <v>14797</v>
      </c>
    </row>
    <row r="12888">
      <c r="A12888" s="8">
        <v>6145922.0</v>
      </c>
      <c r="B12888" s="8" t="s">
        <v>14798</v>
      </c>
    </row>
    <row r="12889">
      <c r="A12889" s="8">
        <v>1596055.0</v>
      </c>
      <c r="B12889" s="8" t="s">
        <v>14799</v>
      </c>
    </row>
    <row r="12890">
      <c r="A12890" s="8">
        <v>1897942.0</v>
      </c>
      <c r="B12890" s="8" t="s">
        <v>14800</v>
      </c>
    </row>
    <row r="12891">
      <c r="A12891" s="8">
        <v>1769677.0</v>
      </c>
      <c r="B12891" s="8" t="s">
        <v>14801</v>
      </c>
    </row>
    <row r="12892">
      <c r="A12892" s="8">
        <v>1888226.0</v>
      </c>
      <c r="B12892" s="8" t="s">
        <v>14802</v>
      </c>
    </row>
    <row r="12893">
      <c r="A12893" s="8">
        <v>6087388.0</v>
      </c>
      <c r="B12893" s="8" t="s">
        <v>14803</v>
      </c>
    </row>
    <row r="12894">
      <c r="A12894" s="8">
        <v>6343414.0</v>
      </c>
      <c r="B12894" s="8" t="s">
        <v>14804</v>
      </c>
    </row>
    <row r="12895">
      <c r="A12895" s="8">
        <v>6310184.0</v>
      </c>
      <c r="B12895" s="8" t="s">
        <v>14805</v>
      </c>
    </row>
    <row r="12896">
      <c r="A12896" s="8">
        <v>836770.0</v>
      </c>
      <c r="B12896" s="8" t="s">
        <v>14806</v>
      </c>
    </row>
    <row r="12897">
      <c r="A12897" s="8">
        <v>1782151.0</v>
      </c>
      <c r="B12897" s="8" t="s">
        <v>14807</v>
      </c>
    </row>
    <row r="12898">
      <c r="A12898" s="8">
        <v>1973720.0</v>
      </c>
      <c r="B12898" s="8" t="s">
        <v>14808</v>
      </c>
    </row>
    <row r="12899">
      <c r="A12899" s="8">
        <v>1913972.0</v>
      </c>
      <c r="B12899" s="8" t="s">
        <v>14809</v>
      </c>
    </row>
    <row r="12900">
      <c r="A12900" s="8">
        <v>1881001.0</v>
      </c>
      <c r="B12900" s="8" t="s">
        <v>14810</v>
      </c>
    </row>
    <row r="12901">
      <c r="A12901" s="8">
        <v>6070175.0</v>
      </c>
      <c r="B12901" s="8" t="s">
        <v>14811</v>
      </c>
    </row>
    <row r="12902">
      <c r="A12902" s="8">
        <v>6417752.0</v>
      </c>
      <c r="B12902" s="8" t="s">
        <v>14812</v>
      </c>
    </row>
    <row r="12903">
      <c r="A12903" s="8">
        <v>1960717.0</v>
      </c>
      <c r="B12903" s="8" t="s">
        <v>14813</v>
      </c>
    </row>
    <row r="12904">
      <c r="A12904" s="8">
        <v>1864432.0</v>
      </c>
      <c r="B12904" s="8" t="s">
        <v>14814</v>
      </c>
    </row>
    <row r="12905">
      <c r="A12905" s="8">
        <v>1735632.0</v>
      </c>
      <c r="B12905" s="8" t="s">
        <v>14815</v>
      </c>
    </row>
    <row r="12906">
      <c r="A12906" s="8">
        <v>1587366.0</v>
      </c>
      <c r="B12906" s="8" t="s">
        <v>14816</v>
      </c>
    </row>
    <row r="12907">
      <c r="A12907" s="8">
        <v>1884727.0</v>
      </c>
      <c r="B12907" s="8" t="s">
        <v>14816</v>
      </c>
    </row>
    <row r="12908">
      <c r="A12908" s="8">
        <v>6966101.0</v>
      </c>
      <c r="B12908" s="8" t="s">
        <v>14817</v>
      </c>
    </row>
    <row r="12909">
      <c r="A12909" s="8">
        <v>1294920.0</v>
      </c>
      <c r="B12909" s="8" t="s">
        <v>14818</v>
      </c>
    </row>
    <row r="12910">
      <c r="A12910" s="8">
        <v>1894366.0</v>
      </c>
      <c r="B12910" s="8" t="s">
        <v>14819</v>
      </c>
    </row>
    <row r="12911">
      <c r="A12911" s="8">
        <v>6403417.0</v>
      </c>
      <c r="B12911" s="8" t="s">
        <v>14820</v>
      </c>
    </row>
    <row r="12912">
      <c r="A12912" s="8">
        <v>1765663.0</v>
      </c>
      <c r="B12912" s="8" t="s">
        <v>14821</v>
      </c>
    </row>
    <row r="12913">
      <c r="A12913" s="8">
        <v>6876579.0</v>
      </c>
      <c r="B12913" s="8" t="s">
        <v>14822</v>
      </c>
    </row>
    <row r="12914">
      <c r="A12914" s="8">
        <v>1947125.0</v>
      </c>
      <c r="B12914" s="8" t="s">
        <v>14823</v>
      </c>
    </row>
    <row r="12915">
      <c r="A12915" s="8">
        <v>6490034.0</v>
      </c>
      <c r="B12915" s="8" t="s">
        <v>14824</v>
      </c>
    </row>
    <row r="12916">
      <c r="A12916" s="8">
        <v>1755935.0</v>
      </c>
      <c r="B12916" s="8" t="s">
        <v>14825</v>
      </c>
    </row>
    <row r="12917">
      <c r="A12917" s="8">
        <v>1339427.0</v>
      </c>
      <c r="B12917" s="8" t="s">
        <v>14826</v>
      </c>
    </row>
    <row r="12918">
      <c r="A12918" s="8">
        <v>1764144.0</v>
      </c>
      <c r="B12918" s="8" t="s">
        <v>14827</v>
      </c>
    </row>
    <row r="12919">
      <c r="A12919" s="8">
        <v>1884573.0</v>
      </c>
      <c r="B12919" s="8" t="s">
        <v>14827</v>
      </c>
    </row>
    <row r="12920">
      <c r="A12920" s="8">
        <v>1912445.0</v>
      </c>
      <c r="B12920" s="8" t="s">
        <v>14828</v>
      </c>
    </row>
    <row r="12921">
      <c r="A12921" s="8">
        <v>1894455.0</v>
      </c>
      <c r="B12921" s="8" t="s">
        <v>14829</v>
      </c>
    </row>
    <row r="12922">
      <c r="A12922" s="8">
        <v>1894137.0</v>
      </c>
      <c r="B12922" s="8" t="s">
        <v>14830</v>
      </c>
    </row>
    <row r="12923">
      <c r="A12923" s="8">
        <v>1840100.0</v>
      </c>
      <c r="B12923" s="8" t="s">
        <v>14831</v>
      </c>
    </row>
    <row r="12924">
      <c r="A12924" s="8">
        <v>1856014.0</v>
      </c>
      <c r="B12924" s="8" t="s">
        <v>14832</v>
      </c>
    </row>
    <row r="12925">
      <c r="A12925" s="8">
        <v>1770110.0</v>
      </c>
      <c r="B12925" s="8" t="s">
        <v>14833</v>
      </c>
    </row>
    <row r="12926">
      <c r="A12926" s="8">
        <v>6383661.0</v>
      </c>
      <c r="B12926" s="8" t="s">
        <v>14834</v>
      </c>
    </row>
    <row r="12927">
      <c r="A12927" s="8">
        <v>1908448.0</v>
      </c>
      <c r="B12927" s="8" t="s">
        <v>14835</v>
      </c>
    </row>
    <row r="12928">
      <c r="A12928" s="8">
        <v>1777432.0</v>
      </c>
      <c r="B12928" s="8" t="s">
        <v>14836</v>
      </c>
    </row>
    <row r="12929">
      <c r="A12929" s="8">
        <v>1411659.0</v>
      </c>
      <c r="B12929" s="8" t="s">
        <v>14837</v>
      </c>
    </row>
    <row r="12930">
      <c r="A12930" s="8">
        <v>1655086.0</v>
      </c>
      <c r="B12930" s="8" t="s">
        <v>14838</v>
      </c>
    </row>
    <row r="12931">
      <c r="A12931" s="8">
        <v>6095666.0</v>
      </c>
      <c r="B12931" s="8" t="s">
        <v>14839</v>
      </c>
    </row>
    <row r="12932">
      <c r="A12932" s="8">
        <v>6116418.0</v>
      </c>
      <c r="B12932" s="8" t="s">
        <v>14840</v>
      </c>
    </row>
    <row r="12933">
      <c r="A12933" s="8">
        <v>6240925.0</v>
      </c>
      <c r="B12933" s="8" t="s">
        <v>14841</v>
      </c>
    </row>
    <row r="12934">
      <c r="A12934" s="8">
        <v>1676911.0</v>
      </c>
      <c r="B12934" s="8" t="s">
        <v>14842</v>
      </c>
    </row>
    <row r="12935">
      <c r="A12935" s="8">
        <v>6439870.0</v>
      </c>
      <c r="B12935" s="8" t="s">
        <v>14843</v>
      </c>
    </row>
    <row r="12936">
      <c r="A12936" s="8">
        <v>1791249.0</v>
      </c>
      <c r="B12936" s="8" t="s">
        <v>14844</v>
      </c>
    </row>
    <row r="12937">
      <c r="A12937" s="8">
        <v>6175473.0</v>
      </c>
      <c r="B12937" s="8" t="s">
        <v>14845</v>
      </c>
    </row>
    <row r="12938">
      <c r="A12938" s="8">
        <v>6417663.0</v>
      </c>
      <c r="B12938" s="8" t="s">
        <v>14846</v>
      </c>
    </row>
    <row r="12939">
      <c r="A12939" s="8">
        <v>1728041.0</v>
      </c>
      <c r="B12939" s="8" t="s">
        <v>14847</v>
      </c>
    </row>
    <row r="12940">
      <c r="A12940" s="8">
        <v>1347012.0</v>
      </c>
      <c r="B12940" s="8" t="s">
        <v>14848</v>
      </c>
    </row>
    <row r="12941">
      <c r="A12941" s="8">
        <v>1881485.0</v>
      </c>
      <c r="B12941" s="8" t="s">
        <v>14849</v>
      </c>
    </row>
    <row r="12942">
      <c r="A12942" s="8">
        <v>6234682.0</v>
      </c>
      <c r="B12942" s="8" t="s">
        <v>14850</v>
      </c>
    </row>
    <row r="12943">
      <c r="A12943" s="8">
        <v>1958658.0</v>
      </c>
      <c r="B12943" s="8" t="s">
        <v>14851</v>
      </c>
    </row>
    <row r="12944">
      <c r="A12944" s="8">
        <v>6147593.0</v>
      </c>
      <c r="B12944" s="8" t="s">
        <v>14852</v>
      </c>
    </row>
    <row r="12945">
      <c r="A12945" s="8">
        <v>6815685.0</v>
      </c>
      <c r="B12945" s="8" t="s">
        <v>14853</v>
      </c>
    </row>
    <row r="12946">
      <c r="A12946" s="8">
        <v>1882201.0</v>
      </c>
      <c r="B12946" s="8" t="s">
        <v>14854</v>
      </c>
    </row>
    <row r="12947">
      <c r="A12947" s="8">
        <v>1449982.0</v>
      </c>
      <c r="B12947" s="8" t="s">
        <v>14855</v>
      </c>
    </row>
    <row r="12948">
      <c r="A12948" s="8">
        <v>1793853.0</v>
      </c>
      <c r="B12948" s="8" t="s">
        <v>14856</v>
      </c>
    </row>
    <row r="12949">
      <c r="A12949" s="8">
        <v>1855077.0</v>
      </c>
      <c r="B12949" s="8" t="s">
        <v>14857</v>
      </c>
    </row>
    <row r="12950">
      <c r="A12950" s="8">
        <v>1772023.0</v>
      </c>
      <c r="B12950" s="8" t="s">
        <v>14858</v>
      </c>
    </row>
    <row r="12951">
      <c r="A12951" s="8">
        <v>6349285.0</v>
      </c>
      <c r="B12951" s="8" t="s">
        <v>14859</v>
      </c>
    </row>
    <row r="12952">
      <c r="A12952" s="8">
        <v>6084770.0</v>
      </c>
      <c r="B12952" s="8" t="s">
        <v>14860</v>
      </c>
    </row>
    <row r="12953">
      <c r="A12953" s="8">
        <v>1964461.0</v>
      </c>
      <c r="B12953" s="8" t="s">
        <v>14861</v>
      </c>
    </row>
    <row r="12954">
      <c r="A12954" s="8">
        <v>1596772.0</v>
      </c>
      <c r="B12954" s="8" t="s">
        <v>14862</v>
      </c>
    </row>
    <row r="12955">
      <c r="A12955" s="8">
        <v>1191039.0</v>
      </c>
      <c r="B12955" s="8" t="s">
        <v>14863</v>
      </c>
    </row>
    <row r="12956">
      <c r="A12956" s="8">
        <v>827932.0</v>
      </c>
      <c r="B12956" s="8" t="s">
        <v>14864</v>
      </c>
    </row>
    <row r="12957">
      <c r="A12957" s="8">
        <v>815268.0</v>
      </c>
      <c r="B12957" s="8" t="s">
        <v>14865</v>
      </c>
    </row>
    <row r="12958">
      <c r="A12958" s="8">
        <v>6786430.0</v>
      </c>
      <c r="B12958" s="8" t="s">
        <v>14866</v>
      </c>
    </row>
    <row r="12959">
      <c r="A12959" s="8">
        <v>6590217.0</v>
      </c>
      <c r="B12959" s="8" t="s">
        <v>14867</v>
      </c>
    </row>
    <row r="12960">
      <c r="A12960" s="8">
        <v>1465040.0</v>
      </c>
      <c r="B12960" s="8" t="s">
        <v>14868</v>
      </c>
    </row>
    <row r="12961">
      <c r="A12961" s="8">
        <v>1911325.0</v>
      </c>
      <c r="B12961" s="8" t="s">
        <v>14869</v>
      </c>
    </row>
    <row r="12962">
      <c r="A12962" s="8">
        <v>6051693.0</v>
      </c>
      <c r="B12962" s="8" t="s">
        <v>14870</v>
      </c>
    </row>
    <row r="12963">
      <c r="A12963" s="8">
        <v>6142061.0</v>
      </c>
      <c r="B12963" s="8" t="s">
        <v>14871</v>
      </c>
    </row>
    <row r="12964">
      <c r="A12964" s="8">
        <v>1588532.0</v>
      </c>
      <c r="B12964" s="8" t="s">
        <v>14872</v>
      </c>
    </row>
    <row r="12965">
      <c r="A12965" s="8">
        <v>1756737.0</v>
      </c>
      <c r="B12965" s="8" t="s">
        <v>14873</v>
      </c>
    </row>
    <row r="12966">
      <c r="A12966" s="8">
        <v>6337155.0</v>
      </c>
      <c r="B12966" s="8" t="s">
        <v>14874</v>
      </c>
    </row>
    <row r="12967">
      <c r="A12967" s="8">
        <v>1777190.0</v>
      </c>
      <c r="B12967" s="8" t="s">
        <v>14875</v>
      </c>
    </row>
    <row r="12968">
      <c r="A12968" s="8">
        <v>1656201.0</v>
      </c>
      <c r="B12968" s="8" t="s">
        <v>14876</v>
      </c>
    </row>
    <row r="12969">
      <c r="A12969" s="8">
        <v>1814061.0</v>
      </c>
      <c r="B12969" s="8" t="s">
        <v>14877</v>
      </c>
    </row>
    <row r="12970">
      <c r="A12970" s="8">
        <v>1854534.0</v>
      </c>
      <c r="B12970" s="8" t="s">
        <v>14878</v>
      </c>
    </row>
    <row r="12971">
      <c r="A12971" s="8">
        <v>1735977.0</v>
      </c>
      <c r="B12971" s="8" t="s">
        <v>14879</v>
      </c>
    </row>
    <row r="12972">
      <c r="A12972" s="8">
        <v>6440835.0</v>
      </c>
      <c r="B12972" s="8" t="s">
        <v>14880</v>
      </c>
    </row>
    <row r="12973">
      <c r="A12973" s="8">
        <v>1906232.0</v>
      </c>
      <c r="B12973" s="8" t="s">
        <v>14881</v>
      </c>
    </row>
    <row r="12974">
      <c r="A12974" s="8">
        <v>6270387.0</v>
      </c>
      <c r="B12974" s="8" t="s">
        <v>14882</v>
      </c>
    </row>
    <row r="12975">
      <c r="A12975" s="8">
        <v>6116272.0</v>
      </c>
      <c r="B12975" s="8" t="s">
        <v>14883</v>
      </c>
    </row>
    <row r="12976">
      <c r="A12976" s="8">
        <v>6224997.0</v>
      </c>
      <c r="B12976" s="8" t="s">
        <v>14884</v>
      </c>
    </row>
    <row r="12977">
      <c r="A12977" s="8">
        <v>1753843.0</v>
      </c>
      <c r="B12977" s="8" t="s">
        <v>14885</v>
      </c>
    </row>
    <row r="12978">
      <c r="A12978" s="8">
        <v>1781243.0</v>
      </c>
      <c r="B12978" s="8" t="s">
        <v>14886</v>
      </c>
    </row>
    <row r="12979">
      <c r="A12979" s="8">
        <v>1655728.0</v>
      </c>
      <c r="B12979" s="8" t="s">
        <v>14887</v>
      </c>
    </row>
    <row r="12980">
      <c r="A12980" s="8">
        <v>1897365.0</v>
      </c>
      <c r="B12980" s="8" t="s">
        <v>14888</v>
      </c>
    </row>
    <row r="12981">
      <c r="A12981" s="8">
        <v>6241140.0</v>
      </c>
      <c r="B12981" s="8" t="s">
        <v>14889</v>
      </c>
    </row>
    <row r="12982">
      <c r="A12982" s="8">
        <v>6745695.0</v>
      </c>
      <c r="B12982" s="8" t="s">
        <v>14890</v>
      </c>
    </row>
    <row r="12983">
      <c r="A12983" s="8">
        <v>6243789.0</v>
      </c>
      <c r="B12983" s="8" t="s">
        <v>14891</v>
      </c>
    </row>
    <row r="12984">
      <c r="A12984" s="8">
        <v>1783432.0</v>
      </c>
      <c r="B12984" s="8" t="s">
        <v>14892</v>
      </c>
    </row>
    <row r="12985">
      <c r="A12985" s="8">
        <v>1724673.0</v>
      </c>
      <c r="B12985" s="8" t="s">
        <v>14893</v>
      </c>
    </row>
    <row r="12986">
      <c r="A12986" s="8">
        <v>1961624.0</v>
      </c>
      <c r="B12986" s="8" t="s">
        <v>14894</v>
      </c>
    </row>
    <row r="12987">
      <c r="A12987" s="8">
        <v>1780646.0</v>
      </c>
      <c r="B12987" s="8" t="s">
        <v>14621</v>
      </c>
    </row>
    <row r="12988">
      <c r="A12988" s="8">
        <v>6364993.0</v>
      </c>
      <c r="B12988" s="8" t="s">
        <v>14895</v>
      </c>
    </row>
    <row r="12989">
      <c r="A12989" s="8">
        <v>6895611.0</v>
      </c>
      <c r="B12989" s="8" t="s">
        <v>14896</v>
      </c>
    </row>
    <row r="12990">
      <c r="A12990" s="8">
        <v>893986.0</v>
      </c>
      <c r="B12990" s="8" t="s">
        <v>14897</v>
      </c>
    </row>
    <row r="12991">
      <c r="A12991" s="8">
        <v>1898485.0</v>
      </c>
      <c r="B12991" s="8" t="s">
        <v>14898</v>
      </c>
    </row>
    <row r="12992">
      <c r="A12992" s="8">
        <v>6237703.0</v>
      </c>
      <c r="B12992" s="8" t="s">
        <v>14899</v>
      </c>
    </row>
    <row r="12993">
      <c r="A12993" s="8">
        <v>854409.0</v>
      </c>
      <c r="B12993" s="8" t="s">
        <v>14900</v>
      </c>
    </row>
    <row r="12994">
      <c r="A12994" s="8">
        <v>1959115.0</v>
      </c>
      <c r="B12994" s="8" t="s">
        <v>14901</v>
      </c>
    </row>
    <row r="12995">
      <c r="A12995" s="8">
        <v>1597779.0</v>
      </c>
      <c r="B12995" s="8" t="s">
        <v>14902</v>
      </c>
    </row>
    <row r="12996">
      <c r="A12996" s="8">
        <v>6233228.0</v>
      </c>
      <c r="B12996" s="8" t="s">
        <v>14903</v>
      </c>
    </row>
    <row r="12997">
      <c r="A12997" s="8">
        <v>1698206.0</v>
      </c>
      <c r="B12997" s="8" t="s">
        <v>14904</v>
      </c>
    </row>
    <row r="12998">
      <c r="A12998" s="8">
        <v>9021507.0</v>
      </c>
      <c r="B12998" s="8" t="s">
        <v>14905</v>
      </c>
    </row>
    <row r="12999">
      <c r="A12999" s="8">
        <v>1792563.0</v>
      </c>
      <c r="B12999" s="8" t="s">
        <v>14906</v>
      </c>
    </row>
    <row r="13000">
      <c r="A13000" s="8">
        <v>1587137.0</v>
      </c>
      <c r="B13000" s="8" t="s">
        <v>14907</v>
      </c>
    </row>
    <row r="13001">
      <c r="A13001" s="8">
        <v>1790269.0</v>
      </c>
      <c r="B13001" s="8" t="s">
        <v>14908</v>
      </c>
    </row>
    <row r="13002">
      <c r="A13002" s="8">
        <v>6525695.0</v>
      </c>
      <c r="B13002" s="8" t="s">
        <v>14909</v>
      </c>
    </row>
    <row r="13003">
      <c r="A13003" s="8">
        <v>6151205.0</v>
      </c>
      <c r="B13003" s="8" t="s">
        <v>14910</v>
      </c>
    </row>
    <row r="13004">
      <c r="A13004" s="8">
        <v>1963520.0</v>
      </c>
      <c r="B13004" s="8" t="s">
        <v>14911</v>
      </c>
    </row>
    <row r="13005">
      <c r="A13005" s="8">
        <v>1949357.0</v>
      </c>
      <c r="B13005" s="8" t="s">
        <v>14912</v>
      </c>
    </row>
    <row r="13006">
      <c r="A13006" s="8">
        <v>1937944.0</v>
      </c>
      <c r="B13006" s="8" t="s">
        <v>14913</v>
      </c>
    </row>
    <row r="13007">
      <c r="A13007" s="8">
        <v>1735888.0</v>
      </c>
      <c r="B13007" s="8" t="s">
        <v>14914</v>
      </c>
    </row>
    <row r="13008">
      <c r="A13008" s="8">
        <v>6172512.0</v>
      </c>
      <c r="B13008" s="8" t="s">
        <v>14915</v>
      </c>
    </row>
    <row r="13009">
      <c r="A13009" s="8">
        <v>6182933.0</v>
      </c>
      <c r="B13009" s="8" t="s">
        <v>14916</v>
      </c>
    </row>
    <row r="13010">
      <c r="A13010" s="8">
        <v>1411837.0</v>
      </c>
      <c r="B13010" s="8" t="s">
        <v>14917</v>
      </c>
    </row>
    <row r="13011">
      <c r="A13011" s="8">
        <v>1596781.0</v>
      </c>
      <c r="B13011" s="8" t="s">
        <v>14918</v>
      </c>
    </row>
    <row r="13012">
      <c r="A13012" s="8">
        <v>6143911.0</v>
      </c>
      <c r="B13012" s="8" t="s">
        <v>14919</v>
      </c>
    </row>
    <row r="13013">
      <c r="A13013" s="8">
        <v>1961039.0</v>
      </c>
      <c r="B13013" s="8" t="s">
        <v>14920</v>
      </c>
    </row>
    <row r="13014">
      <c r="A13014" s="8">
        <v>6176402.0</v>
      </c>
      <c r="B13014" s="8" t="s">
        <v>14921</v>
      </c>
    </row>
    <row r="13015">
      <c r="A13015" s="8">
        <v>1855956.0</v>
      </c>
      <c r="B13015" s="8" t="s">
        <v>14922</v>
      </c>
    </row>
    <row r="13016">
      <c r="A13016" s="8">
        <v>1890778.0</v>
      </c>
      <c r="B13016" s="8" t="s">
        <v>14922</v>
      </c>
    </row>
    <row r="13017">
      <c r="A13017" s="8">
        <v>1596225.0</v>
      </c>
      <c r="B13017" s="8" t="s">
        <v>14923</v>
      </c>
    </row>
    <row r="13018">
      <c r="A13018" s="8">
        <v>1769642.0</v>
      </c>
      <c r="B13018" s="8" t="s">
        <v>14459</v>
      </c>
    </row>
    <row r="13019">
      <c r="A13019" s="8">
        <v>6198449.0</v>
      </c>
      <c r="B13019" s="8" t="s">
        <v>14924</v>
      </c>
    </row>
    <row r="13020">
      <c r="A13020" s="8">
        <v>1927353.0</v>
      </c>
      <c r="B13020" s="8" t="s">
        <v>14925</v>
      </c>
    </row>
    <row r="13021">
      <c r="A13021" s="8">
        <v>6908420.0</v>
      </c>
      <c r="B13021" s="8" t="s">
        <v>14926</v>
      </c>
    </row>
    <row r="13022">
      <c r="A13022" s="8">
        <v>1449427.0</v>
      </c>
      <c r="B13022" s="8" t="s">
        <v>14927</v>
      </c>
    </row>
    <row r="13023">
      <c r="A13023" s="8">
        <v>1793128.0</v>
      </c>
      <c r="B13023" s="8" t="s">
        <v>14928</v>
      </c>
    </row>
    <row r="13024">
      <c r="A13024" s="8">
        <v>6920586.0</v>
      </c>
      <c r="B13024" s="8" t="s">
        <v>14929</v>
      </c>
    </row>
    <row r="13025">
      <c r="A13025" s="8">
        <v>1884077.0</v>
      </c>
      <c r="B13025" s="8" t="s">
        <v>14930</v>
      </c>
    </row>
    <row r="13026">
      <c r="A13026" s="8">
        <v>6947778.0</v>
      </c>
      <c r="B13026" s="8" t="s">
        <v>14931</v>
      </c>
    </row>
    <row r="13027">
      <c r="A13027" s="8">
        <v>1948121.0</v>
      </c>
      <c r="B13027" s="8" t="s">
        <v>14932</v>
      </c>
    </row>
    <row r="13028">
      <c r="A13028" s="8">
        <v>1884514.0</v>
      </c>
      <c r="B13028" s="8" t="s">
        <v>14933</v>
      </c>
    </row>
    <row r="13029">
      <c r="A13029" s="8">
        <v>1761579.0</v>
      </c>
      <c r="B13029" s="8" t="s">
        <v>14934</v>
      </c>
    </row>
    <row r="13030">
      <c r="A13030" s="8">
        <v>1427989.0</v>
      </c>
      <c r="B13030" s="8" t="s">
        <v>14935</v>
      </c>
    </row>
    <row r="13031">
      <c r="A13031" s="8">
        <v>1763300.0</v>
      </c>
      <c r="B13031" s="8" t="s">
        <v>14936</v>
      </c>
    </row>
    <row r="13032">
      <c r="A13032" s="8">
        <v>1745476.0</v>
      </c>
      <c r="B13032" s="8" t="s">
        <v>14937</v>
      </c>
    </row>
    <row r="13033">
      <c r="A13033" s="8">
        <v>1882228.0</v>
      </c>
      <c r="B13033" s="8" t="s">
        <v>14938</v>
      </c>
    </row>
    <row r="13034">
      <c r="A13034" s="8">
        <v>1724312.0</v>
      </c>
      <c r="B13034" s="8" t="s">
        <v>14939</v>
      </c>
    </row>
    <row r="13035">
      <c r="A13035" s="8">
        <v>1586980.0</v>
      </c>
      <c r="B13035" s="8" t="s">
        <v>14940</v>
      </c>
    </row>
    <row r="13036">
      <c r="A13036" s="8">
        <v>6147607.0</v>
      </c>
      <c r="B13036" s="8" t="s">
        <v>14941</v>
      </c>
    </row>
    <row r="13037">
      <c r="A13037" s="8">
        <v>1655299.0</v>
      </c>
      <c r="B13037" s="8" t="s">
        <v>14942</v>
      </c>
    </row>
    <row r="13038">
      <c r="A13038" s="8">
        <v>1452681.0</v>
      </c>
      <c r="B13038" s="8" t="s">
        <v>14943</v>
      </c>
    </row>
    <row r="13039">
      <c r="A13039" s="8">
        <v>1464451.0</v>
      </c>
      <c r="B13039" s="8" t="s">
        <v>14944</v>
      </c>
    </row>
    <row r="13040">
      <c r="A13040" s="8">
        <v>660566.0</v>
      </c>
      <c r="B13040" s="8" t="s">
        <v>14945</v>
      </c>
    </row>
    <row r="13041">
      <c r="A13041" s="8">
        <v>1411969.0</v>
      </c>
      <c r="B13041" s="8" t="s">
        <v>5955</v>
      </c>
    </row>
    <row r="13042">
      <c r="A13042" s="8">
        <v>6256490.0</v>
      </c>
      <c r="B13042" s="8" t="s">
        <v>14946</v>
      </c>
    </row>
    <row r="13043">
      <c r="A13043" s="8">
        <v>1290126.0</v>
      </c>
      <c r="B13043" s="8" t="s">
        <v>14947</v>
      </c>
    </row>
    <row r="13044">
      <c r="A13044" s="8">
        <v>6125581.0</v>
      </c>
      <c r="B13044" s="8" t="s">
        <v>14948</v>
      </c>
    </row>
    <row r="13045">
      <c r="A13045" s="8">
        <v>1337394.0</v>
      </c>
      <c r="B13045" s="8" t="s">
        <v>14949</v>
      </c>
    </row>
    <row r="13046">
      <c r="A13046" s="8">
        <v>1775791.0</v>
      </c>
      <c r="B13046" s="8" t="s">
        <v>14950</v>
      </c>
    </row>
    <row r="13047">
      <c r="A13047" s="8">
        <v>1913115.0</v>
      </c>
      <c r="B13047" s="8" t="s">
        <v>14951</v>
      </c>
    </row>
    <row r="13048">
      <c r="A13048" s="8">
        <v>1958691.0</v>
      </c>
      <c r="B13048" s="8" t="s">
        <v>14952</v>
      </c>
    </row>
    <row r="13049">
      <c r="A13049" s="8">
        <v>1777076.0</v>
      </c>
      <c r="B13049" s="8" t="s">
        <v>14953</v>
      </c>
    </row>
    <row r="13050">
      <c r="A13050" s="8">
        <v>1736043.0</v>
      </c>
      <c r="B13050" s="8" t="s">
        <v>14954</v>
      </c>
    </row>
    <row r="13051">
      <c r="A13051" s="8">
        <v>1587030.0</v>
      </c>
      <c r="B13051" s="8" t="s">
        <v>14955</v>
      </c>
    </row>
    <row r="13052">
      <c r="A13052" s="8">
        <v>1881868.0</v>
      </c>
      <c r="B13052" s="8" t="s">
        <v>14956</v>
      </c>
    </row>
    <row r="13053">
      <c r="A13053" s="8">
        <v>6387942.0</v>
      </c>
      <c r="B13053" s="8" t="s">
        <v>14957</v>
      </c>
    </row>
    <row r="13054">
      <c r="A13054" s="8">
        <v>1798154.0</v>
      </c>
      <c r="B13054" s="8" t="s">
        <v>14958</v>
      </c>
    </row>
    <row r="13055">
      <c r="A13055" s="8">
        <v>1448994.0</v>
      </c>
      <c r="B13055" s="8" t="s">
        <v>14959</v>
      </c>
    </row>
    <row r="13056">
      <c r="A13056" s="8">
        <v>6610749.0</v>
      </c>
      <c r="B13056" s="8" t="s">
        <v>14960</v>
      </c>
    </row>
    <row r="13057">
      <c r="A13057" s="8">
        <v>1297261.0</v>
      </c>
      <c r="B13057" s="8" t="s">
        <v>14961</v>
      </c>
    </row>
    <row r="13058">
      <c r="A13058" s="8">
        <v>6143482.0</v>
      </c>
      <c r="B13058" s="8" t="s">
        <v>14962</v>
      </c>
    </row>
    <row r="13059">
      <c r="A13059" s="8">
        <v>1777840.0</v>
      </c>
      <c r="B13059" s="8" t="s">
        <v>14963</v>
      </c>
    </row>
    <row r="13060">
      <c r="A13060" s="8">
        <v>1975081.0</v>
      </c>
      <c r="B13060" s="8" t="s">
        <v>14964</v>
      </c>
    </row>
    <row r="13061">
      <c r="A13061" s="8">
        <v>1814575.0</v>
      </c>
      <c r="B13061" s="8" t="s">
        <v>14965</v>
      </c>
    </row>
    <row r="13062">
      <c r="A13062" s="8">
        <v>1766732.0</v>
      </c>
      <c r="B13062" s="8" t="s">
        <v>14966</v>
      </c>
    </row>
    <row r="13063">
      <c r="A13063" s="8">
        <v>6928226.0</v>
      </c>
      <c r="B13063" s="8" t="s">
        <v>14967</v>
      </c>
    </row>
    <row r="13064">
      <c r="A13064" s="8">
        <v>6034284.0</v>
      </c>
      <c r="B13064" s="8" t="s">
        <v>14968</v>
      </c>
    </row>
    <row r="13065">
      <c r="A13065" s="8">
        <v>6069525.0</v>
      </c>
      <c r="B13065" s="8" t="s">
        <v>14969</v>
      </c>
    </row>
    <row r="13066">
      <c r="A13066" s="8">
        <v>1885791.0</v>
      </c>
      <c r="B13066" s="8" t="s">
        <v>14277</v>
      </c>
    </row>
    <row r="13067">
      <c r="A13067" s="8">
        <v>1883313.0</v>
      </c>
      <c r="B13067" s="8" t="s">
        <v>14970</v>
      </c>
    </row>
    <row r="13068">
      <c r="A13068" s="8">
        <v>1768310.0</v>
      </c>
      <c r="B13068" s="8" t="s">
        <v>14971</v>
      </c>
    </row>
    <row r="13069">
      <c r="A13069" s="8">
        <v>1950576.0</v>
      </c>
      <c r="B13069" s="8" t="s">
        <v>14972</v>
      </c>
    </row>
    <row r="13070">
      <c r="A13070" s="8">
        <v>6947832.0</v>
      </c>
      <c r="B13070" s="8" t="s">
        <v>14973</v>
      </c>
    </row>
    <row r="13071">
      <c r="A13071" s="8">
        <v>919268.0</v>
      </c>
      <c r="B13071" s="8" t="s">
        <v>14974</v>
      </c>
    </row>
    <row r="13072">
      <c r="A13072" s="8">
        <v>1636596.0</v>
      </c>
      <c r="B13072" s="8" t="s">
        <v>14975</v>
      </c>
    </row>
    <row r="13073">
      <c r="A13073" s="8">
        <v>1780298.0</v>
      </c>
      <c r="B13073" s="8" t="s">
        <v>14976</v>
      </c>
    </row>
    <row r="13074">
      <c r="A13074" s="8">
        <v>6740685.0</v>
      </c>
      <c r="B13074" s="8" t="s">
        <v>14977</v>
      </c>
    </row>
    <row r="13075">
      <c r="A13075" s="8">
        <v>764299.0</v>
      </c>
      <c r="B13075" s="8" t="s">
        <v>14978</v>
      </c>
    </row>
    <row r="13076">
      <c r="A13076" s="8">
        <v>6758207.0</v>
      </c>
      <c r="B13076" s="8" t="s">
        <v>14979</v>
      </c>
    </row>
    <row r="13077">
      <c r="A13077" s="8">
        <v>1597990.0</v>
      </c>
      <c r="B13077" s="8" t="s">
        <v>14980</v>
      </c>
    </row>
    <row r="13078">
      <c r="A13078" s="8">
        <v>1783874.0</v>
      </c>
      <c r="B13078" s="8" t="s">
        <v>14298</v>
      </c>
    </row>
    <row r="13079">
      <c r="A13079" s="8">
        <v>1948687.0</v>
      </c>
      <c r="B13079" s="8" t="s">
        <v>14981</v>
      </c>
    </row>
    <row r="13080">
      <c r="A13080" s="8">
        <v>6431992.0</v>
      </c>
      <c r="B13080" s="8" t="s">
        <v>14982</v>
      </c>
    </row>
    <row r="13081">
      <c r="A13081" s="8">
        <v>1761765.0</v>
      </c>
      <c r="B13081" s="8" t="s">
        <v>14983</v>
      </c>
    </row>
    <row r="13082">
      <c r="A13082" s="8">
        <v>1597914.0</v>
      </c>
      <c r="B13082" s="8" t="s">
        <v>14984</v>
      </c>
    </row>
    <row r="13083">
      <c r="A13083" s="8">
        <v>1597604.0</v>
      </c>
      <c r="B13083" s="8" t="s">
        <v>14985</v>
      </c>
    </row>
    <row r="13084">
      <c r="A13084" s="8">
        <v>1725211.0</v>
      </c>
      <c r="B13084" s="8" t="s">
        <v>14986</v>
      </c>
    </row>
    <row r="13085">
      <c r="A13085" s="8">
        <v>1725432.0</v>
      </c>
      <c r="B13085" s="8" t="s">
        <v>14987</v>
      </c>
    </row>
    <row r="13086">
      <c r="A13086" s="8">
        <v>1884239.0</v>
      </c>
      <c r="B13086" s="8" t="s">
        <v>14988</v>
      </c>
    </row>
    <row r="13087">
      <c r="A13087" s="8">
        <v>1849646.0</v>
      </c>
      <c r="B13087" s="8" t="s">
        <v>14989</v>
      </c>
    </row>
    <row r="13088">
      <c r="A13088" s="8">
        <v>1724941.0</v>
      </c>
      <c r="B13088" s="8" t="s">
        <v>14990</v>
      </c>
    </row>
    <row r="13089">
      <c r="A13089" s="8">
        <v>6284426.0</v>
      </c>
      <c r="B13089" s="8" t="s">
        <v>14991</v>
      </c>
    </row>
    <row r="13090">
      <c r="A13090" s="8">
        <v>1787403.0</v>
      </c>
      <c r="B13090" s="8" t="s">
        <v>14992</v>
      </c>
    </row>
    <row r="13091">
      <c r="A13091" s="8">
        <v>1317318.0</v>
      </c>
      <c r="B13091" s="8" t="s">
        <v>14993</v>
      </c>
    </row>
    <row r="13092">
      <c r="A13092" s="8">
        <v>1783700.0</v>
      </c>
      <c r="B13092" s="8" t="s">
        <v>14994</v>
      </c>
    </row>
    <row r="13093">
      <c r="A13093" s="8">
        <v>1782908.0</v>
      </c>
      <c r="B13093" s="8" t="s">
        <v>14995</v>
      </c>
    </row>
    <row r="13094">
      <c r="A13094" s="8">
        <v>1958712.0</v>
      </c>
      <c r="B13094" s="8" t="s">
        <v>14996</v>
      </c>
    </row>
    <row r="13095">
      <c r="A13095" s="8">
        <v>1597141.0</v>
      </c>
      <c r="B13095" s="8" t="s">
        <v>14997</v>
      </c>
    </row>
    <row r="13096">
      <c r="A13096" s="8">
        <v>1880993.0</v>
      </c>
      <c r="B13096" s="8" t="s">
        <v>14998</v>
      </c>
    </row>
    <row r="13097">
      <c r="A13097" s="8">
        <v>1764462.0</v>
      </c>
      <c r="B13097" s="8" t="s">
        <v>14999</v>
      </c>
    </row>
    <row r="13098">
      <c r="A13098" s="8">
        <v>6014950.0</v>
      </c>
      <c r="B13098" s="8" t="s">
        <v>15000</v>
      </c>
    </row>
    <row r="13099">
      <c r="A13099" s="8">
        <v>6282725.0</v>
      </c>
      <c r="B13099" s="8" t="s">
        <v>15001</v>
      </c>
    </row>
    <row r="13100">
      <c r="A13100" s="8">
        <v>1785109.0</v>
      </c>
      <c r="B13100" s="8" t="s">
        <v>15002</v>
      </c>
    </row>
    <row r="13101">
      <c r="A13101" s="8">
        <v>1588796.0</v>
      </c>
      <c r="B13101" s="8" t="s">
        <v>15003</v>
      </c>
    </row>
    <row r="13102">
      <c r="A13102" s="8">
        <v>1736191.0</v>
      </c>
      <c r="B13102" s="8" t="s">
        <v>15004</v>
      </c>
    </row>
    <row r="13103">
      <c r="A13103" s="8">
        <v>1758381.0</v>
      </c>
      <c r="B13103" s="8" t="s">
        <v>15005</v>
      </c>
    </row>
    <row r="13104">
      <c r="A13104" s="8">
        <v>6521100.0</v>
      </c>
      <c r="B13104" s="8" t="s">
        <v>15006</v>
      </c>
    </row>
    <row r="13105">
      <c r="A13105" s="8">
        <v>1771272.0</v>
      </c>
      <c r="B13105" s="8" t="s">
        <v>15007</v>
      </c>
    </row>
    <row r="13106">
      <c r="A13106" s="8">
        <v>1853309.0</v>
      </c>
      <c r="B13106" s="8" t="s">
        <v>15008</v>
      </c>
    </row>
    <row r="13107">
      <c r="A13107" s="8">
        <v>6491014.0</v>
      </c>
      <c r="B13107" s="8" t="s">
        <v>15009</v>
      </c>
    </row>
    <row r="13108">
      <c r="A13108" s="8">
        <v>1787276.0</v>
      </c>
      <c r="B13108" s="8" t="s">
        <v>15010</v>
      </c>
    </row>
    <row r="13109">
      <c r="A13109" s="8">
        <v>1724215.0</v>
      </c>
      <c r="B13109" s="8" t="s">
        <v>15011</v>
      </c>
    </row>
    <row r="13110">
      <c r="A13110" s="8">
        <v>1787047.0</v>
      </c>
      <c r="B13110" s="8" t="s">
        <v>15012</v>
      </c>
    </row>
    <row r="13111">
      <c r="A13111" s="8">
        <v>6261906.0</v>
      </c>
      <c r="B13111" s="8" t="s">
        <v>15013</v>
      </c>
    </row>
    <row r="13112">
      <c r="A13112" s="8">
        <v>1596241.0</v>
      </c>
      <c r="B13112" s="8" t="s">
        <v>15014</v>
      </c>
    </row>
    <row r="13113">
      <c r="A13113" s="8">
        <v>1764764.0</v>
      </c>
      <c r="B13113" s="8" t="s">
        <v>15015</v>
      </c>
    </row>
    <row r="13114">
      <c r="A13114" s="8">
        <v>1418734.0</v>
      </c>
      <c r="B13114" s="8" t="s">
        <v>15016</v>
      </c>
    </row>
    <row r="13115">
      <c r="A13115" s="8">
        <v>1791915.0</v>
      </c>
      <c r="B13115" s="8" t="s">
        <v>15017</v>
      </c>
    </row>
    <row r="13116">
      <c r="A13116" s="8">
        <v>1765531.0</v>
      </c>
      <c r="B13116" s="8" t="s">
        <v>15018</v>
      </c>
    </row>
    <row r="13117">
      <c r="A13117" s="8">
        <v>1598414.0</v>
      </c>
      <c r="B13117" s="8" t="s">
        <v>15019</v>
      </c>
    </row>
    <row r="13118">
      <c r="A13118" s="8">
        <v>6285121.0</v>
      </c>
      <c r="B13118" s="8" t="s">
        <v>15020</v>
      </c>
    </row>
    <row r="13119">
      <c r="A13119" s="8">
        <v>1800515.0</v>
      </c>
      <c r="B13119" s="8" t="s">
        <v>15021</v>
      </c>
    </row>
    <row r="13120">
      <c r="A13120" s="8">
        <v>1447491.0</v>
      </c>
      <c r="B13120" s="8" t="s">
        <v>15022</v>
      </c>
    </row>
    <row r="13121">
      <c r="A13121" s="8">
        <v>1930176.0</v>
      </c>
      <c r="B13121" s="8" t="s">
        <v>15023</v>
      </c>
    </row>
    <row r="13122">
      <c r="A13122" s="8">
        <v>1062620.0</v>
      </c>
      <c r="B13122" s="8" t="s">
        <v>15024</v>
      </c>
    </row>
    <row r="13123">
      <c r="A13123" s="8">
        <v>1450310.0</v>
      </c>
      <c r="B13123" s="8" t="s">
        <v>15025</v>
      </c>
    </row>
    <row r="13124">
      <c r="A13124" s="8">
        <v>6597467.0</v>
      </c>
      <c r="B13124" s="8" t="s">
        <v>15026</v>
      </c>
    </row>
    <row r="13125">
      <c r="A13125" s="8">
        <v>1784323.0</v>
      </c>
      <c r="B13125" s="8" t="s">
        <v>15027</v>
      </c>
    </row>
    <row r="13126">
      <c r="A13126" s="8">
        <v>6210902.0</v>
      </c>
      <c r="B13126" s="8" t="s">
        <v>15028</v>
      </c>
    </row>
    <row r="13127">
      <c r="A13127" s="8">
        <v>1773321.0</v>
      </c>
      <c r="B13127" s="8" t="s">
        <v>15029</v>
      </c>
    </row>
    <row r="13128">
      <c r="A13128" s="8">
        <v>1797972.0</v>
      </c>
      <c r="B13128" s="8" t="s">
        <v>15030</v>
      </c>
    </row>
    <row r="13129">
      <c r="A13129" s="8">
        <v>1676903.0</v>
      </c>
      <c r="B13129" s="8" t="s">
        <v>15031</v>
      </c>
    </row>
    <row r="13130">
      <c r="A13130" s="8">
        <v>1596381.0</v>
      </c>
      <c r="B13130" s="8" t="s">
        <v>15032</v>
      </c>
    </row>
    <row r="13131">
      <c r="A13131" s="8">
        <v>6284841.0</v>
      </c>
      <c r="B13131" s="8" t="s">
        <v>15033</v>
      </c>
    </row>
    <row r="13132">
      <c r="A13132" s="8">
        <v>6284884.0</v>
      </c>
      <c r="B13132" s="8" t="s">
        <v>15033</v>
      </c>
    </row>
    <row r="13133">
      <c r="A13133" s="8">
        <v>1890808.0</v>
      </c>
      <c r="B13133" s="8" t="s">
        <v>15034</v>
      </c>
    </row>
    <row r="13134">
      <c r="A13134" s="8">
        <v>1850024.0</v>
      </c>
      <c r="B13134" s="8" t="s">
        <v>15035</v>
      </c>
    </row>
    <row r="13135">
      <c r="A13135" s="8">
        <v>1888960.0</v>
      </c>
      <c r="B13135" s="8" t="s">
        <v>15036</v>
      </c>
    </row>
    <row r="13136">
      <c r="A13136" s="8">
        <v>1854160.0</v>
      </c>
      <c r="B13136" s="8" t="s">
        <v>15037</v>
      </c>
    </row>
    <row r="13137">
      <c r="A13137" s="8">
        <v>1854003.0</v>
      </c>
      <c r="B13137" s="8" t="s">
        <v>14223</v>
      </c>
    </row>
    <row r="13138">
      <c r="A13138" s="8">
        <v>1725220.0</v>
      </c>
      <c r="B13138" s="8" t="s">
        <v>15038</v>
      </c>
    </row>
    <row r="13139">
      <c r="A13139" s="8">
        <v>935701.0</v>
      </c>
      <c r="B13139" s="8" t="s">
        <v>15039</v>
      </c>
    </row>
    <row r="13140">
      <c r="A13140" s="8">
        <v>1449354.0</v>
      </c>
      <c r="B13140" s="8" t="s">
        <v>15040</v>
      </c>
    </row>
    <row r="13141">
      <c r="A13141" s="8">
        <v>1596799.0</v>
      </c>
      <c r="B13141" s="8" t="s">
        <v>15041</v>
      </c>
    </row>
    <row r="13142">
      <c r="A13142" s="8">
        <v>1756494.0</v>
      </c>
      <c r="B13142" s="8" t="s">
        <v>15042</v>
      </c>
    </row>
    <row r="13143">
      <c r="A13143" s="8">
        <v>1888501.0</v>
      </c>
      <c r="B13143" s="8" t="s">
        <v>15043</v>
      </c>
    </row>
    <row r="13144">
      <c r="A13144" s="8">
        <v>1883798.0</v>
      </c>
      <c r="B13144" s="8" t="s">
        <v>15044</v>
      </c>
    </row>
    <row r="13145">
      <c r="A13145" s="8">
        <v>1795449.0</v>
      </c>
      <c r="B13145" s="8" t="s">
        <v>15045</v>
      </c>
    </row>
    <row r="13146">
      <c r="A13146" s="8">
        <v>1586807.0</v>
      </c>
      <c r="B13146" s="8" t="s">
        <v>15046</v>
      </c>
    </row>
    <row r="13147">
      <c r="A13147" s="8">
        <v>653624.0</v>
      </c>
      <c r="B13147" s="8" t="s">
        <v>15047</v>
      </c>
    </row>
    <row r="13148">
      <c r="A13148" s="8">
        <v>1912518.0</v>
      </c>
      <c r="B13148" s="8" t="s">
        <v>15048</v>
      </c>
    </row>
    <row r="13149">
      <c r="A13149" s="8">
        <v>1730584.0</v>
      </c>
      <c r="B13149" s="8" t="s">
        <v>15049</v>
      </c>
    </row>
    <row r="13150">
      <c r="A13150" s="8">
        <v>1411276.0</v>
      </c>
      <c r="B13150" s="8" t="s">
        <v>15050</v>
      </c>
    </row>
    <row r="13151">
      <c r="A13151" s="8">
        <v>1289683.0</v>
      </c>
      <c r="B13151" s="8" t="s">
        <v>15051</v>
      </c>
    </row>
    <row r="13152">
      <c r="A13152" s="8">
        <v>1885596.0</v>
      </c>
      <c r="B13152" s="8" t="s">
        <v>15052</v>
      </c>
    </row>
    <row r="13153">
      <c r="A13153" s="8">
        <v>1730622.0</v>
      </c>
      <c r="B13153" s="8" t="s">
        <v>15053</v>
      </c>
    </row>
    <row r="13154">
      <c r="A13154" s="8">
        <v>6230199.0</v>
      </c>
      <c r="B13154" s="8" t="s">
        <v>15054</v>
      </c>
    </row>
    <row r="13155">
      <c r="A13155" s="8">
        <v>1537423.0</v>
      </c>
      <c r="B13155" s="8" t="s">
        <v>15055</v>
      </c>
    </row>
    <row r="13156">
      <c r="A13156" s="8">
        <v>1889036.0</v>
      </c>
      <c r="B13156" s="8" t="s">
        <v>15056</v>
      </c>
    </row>
    <row r="13157">
      <c r="A13157" s="8">
        <v>1448986.0</v>
      </c>
      <c r="B13157" s="8" t="s">
        <v>15057</v>
      </c>
    </row>
    <row r="13158">
      <c r="A13158" s="8">
        <v>1799444.0</v>
      </c>
      <c r="B13158" s="8" t="s">
        <v>15058</v>
      </c>
    </row>
    <row r="13159">
      <c r="A13159" s="8">
        <v>1888137.0</v>
      </c>
      <c r="B13159" s="8" t="s">
        <v>15059</v>
      </c>
    </row>
    <row r="13160">
      <c r="A13160" s="8">
        <v>6336124.0</v>
      </c>
      <c r="B13160" s="8" t="s">
        <v>15060</v>
      </c>
    </row>
    <row r="13161">
      <c r="A13161" s="8">
        <v>1882708.0</v>
      </c>
      <c r="B13161" s="8" t="s">
        <v>15061</v>
      </c>
    </row>
    <row r="13162">
      <c r="A13162" s="8">
        <v>9044108.0</v>
      </c>
      <c r="B13162" s="8" t="s">
        <v>15062</v>
      </c>
    </row>
    <row r="13163">
      <c r="A13163" s="8">
        <v>1784421.0</v>
      </c>
      <c r="B13163" s="8" t="s">
        <v>15063</v>
      </c>
    </row>
    <row r="13164">
      <c r="A13164" s="8">
        <v>1949241.0</v>
      </c>
      <c r="B13164" s="8" t="s">
        <v>15064</v>
      </c>
    </row>
    <row r="13165">
      <c r="A13165" s="8">
        <v>1886258.0</v>
      </c>
      <c r="B13165" s="8" t="s">
        <v>15065</v>
      </c>
    </row>
    <row r="13166">
      <c r="A13166" s="8">
        <v>1781171.0</v>
      </c>
      <c r="B13166" s="8" t="s">
        <v>15066</v>
      </c>
    </row>
    <row r="13167">
      <c r="A13167" s="8">
        <v>1291611.0</v>
      </c>
      <c r="B13167" s="8" t="s">
        <v>15067</v>
      </c>
    </row>
    <row r="13168">
      <c r="A13168" s="8">
        <v>1758021.0</v>
      </c>
      <c r="B13168" s="8" t="s">
        <v>15068</v>
      </c>
    </row>
    <row r="13169">
      <c r="A13169" s="8">
        <v>1774824.0</v>
      </c>
      <c r="B13169" s="8" t="s">
        <v>15069</v>
      </c>
    </row>
    <row r="13170">
      <c r="A13170" s="8">
        <v>6335888.0</v>
      </c>
      <c r="B13170" s="8" t="s">
        <v>15070</v>
      </c>
    </row>
    <row r="13171">
      <c r="A13171" s="8">
        <v>6576265.0</v>
      </c>
      <c r="B13171" s="8" t="s">
        <v>15071</v>
      </c>
    </row>
    <row r="13172">
      <c r="A13172" s="8">
        <v>1856782.0</v>
      </c>
      <c r="B13172" s="8" t="s">
        <v>15072</v>
      </c>
    </row>
    <row r="13173">
      <c r="A13173" s="8">
        <v>6243878.0</v>
      </c>
      <c r="B13173" s="8" t="s">
        <v>15073</v>
      </c>
    </row>
    <row r="13174">
      <c r="A13174" s="8">
        <v>1754149.0</v>
      </c>
      <c r="B13174" s="8" t="s">
        <v>15074</v>
      </c>
    </row>
    <row r="13175">
      <c r="A13175" s="8">
        <v>1588281.0</v>
      </c>
      <c r="B13175" s="8" t="s">
        <v>15075</v>
      </c>
    </row>
    <row r="13176">
      <c r="A13176" s="8">
        <v>6262481.0</v>
      </c>
      <c r="B13176" s="8" t="s">
        <v>15076</v>
      </c>
    </row>
    <row r="13177">
      <c r="A13177" s="8">
        <v>1763121.0</v>
      </c>
      <c r="B13177" s="8" t="s">
        <v>15077</v>
      </c>
    </row>
    <row r="13178">
      <c r="A13178" s="8">
        <v>6263151.0</v>
      </c>
      <c r="B13178" s="8" t="s">
        <v>15078</v>
      </c>
    </row>
    <row r="13179">
      <c r="A13179" s="8">
        <v>1756001.0</v>
      </c>
      <c r="B13179" s="8" t="s">
        <v>15079</v>
      </c>
    </row>
    <row r="13180">
      <c r="A13180" s="8">
        <v>6155880.0</v>
      </c>
      <c r="B13180" s="8" t="s">
        <v>15080</v>
      </c>
    </row>
    <row r="13181">
      <c r="A13181" s="8">
        <v>1346105.0</v>
      </c>
      <c r="B13181" s="8" t="s">
        <v>15081</v>
      </c>
    </row>
    <row r="13182">
      <c r="A13182" s="8">
        <v>1451464.0</v>
      </c>
      <c r="B13182" s="8" t="s">
        <v>15082</v>
      </c>
    </row>
    <row r="13183">
      <c r="A13183" s="8">
        <v>1577832.0</v>
      </c>
      <c r="B13183" s="8" t="s">
        <v>15083</v>
      </c>
    </row>
    <row r="13184">
      <c r="A13184" s="8">
        <v>1793918.0</v>
      </c>
      <c r="B13184" s="8" t="s">
        <v>15084</v>
      </c>
    </row>
    <row r="13185">
      <c r="A13185" s="8">
        <v>1730592.0</v>
      </c>
      <c r="B13185" s="8" t="s">
        <v>15085</v>
      </c>
    </row>
    <row r="13186">
      <c r="A13186" s="8">
        <v>1793195.0</v>
      </c>
      <c r="B13186" s="8" t="s">
        <v>15085</v>
      </c>
    </row>
    <row r="13187">
      <c r="A13187" s="8">
        <v>1775014.0</v>
      </c>
      <c r="B13187" s="8" t="s">
        <v>15086</v>
      </c>
    </row>
    <row r="13188">
      <c r="A13188" s="8">
        <v>1943081.0</v>
      </c>
      <c r="B13188" s="8" t="s">
        <v>15087</v>
      </c>
    </row>
    <row r="13189">
      <c r="A13189" s="8">
        <v>1853929.0</v>
      </c>
      <c r="B13189" s="8" t="s">
        <v>15088</v>
      </c>
    </row>
    <row r="13190">
      <c r="A13190" s="8">
        <v>1869701.0</v>
      </c>
      <c r="B13190" s="8" t="s">
        <v>15089</v>
      </c>
    </row>
    <row r="13191">
      <c r="A13191" s="8">
        <v>1760238.0</v>
      </c>
      <c r="B13191" s="8" t="s">
        <v>15090</v>
      </c>
    </row>
    <row r="13192">
      <c r="A13192" s="8">
        <v>1735420.0</v>
      </c>
      <c r="B13192" s="8" t="s">
        <v>15091</v>
      </c>
    </row>
    <row r="13193">
      <c r="A13193" s="8">
        <v>1755447.0</v>
      </c>
      <c r="B13193" s="8" t="s">
        <v>15092</v>
      </c>
    </row>
    <row r="13194">
      <c r="A13194" s="8">
        <v>6211232.0</v>
      </c>
      <c r="B13194" s="8" t="s">
        <v>15093</v>
      </c>
    </row>
    <row r="13195">
      <c r="A13195" s="8">
        <v>6733409.0</v>
      </c>
      <c r="B13195" s="8" t="s">
        <v>15094</v>
      </c>
    </row>
    <row r="13196">
      <c r="A13196" s="8">
        <v>1784005.0</v>
      </c>
      <c r="B13196" s="8" t="s">
        <v>15095</v>
      </c>
    </row>
    <row r="13197">
      <c r="A13197" s="8">
        <v>1722310.0</v>
      </c>
      <c r="B13197" s="8" t="s">
        <v>15096</v>
      </c>
    </row>
    <row r="13198">
      <c r="A13198" s="8">
        <v>6243215.0</v>
      </c>
      <c r="B13198" s="8" t="s">
        <v>15097</v>
      </c>
    </row>
    <row r="13199">
      <c r="A13199" s="8">
        <v>1781341.0</v>
      </c>
      <c r="B13199" s="8" t="s">
        <v>15098</v>
      </c>
    </row>
    <row r="13200">
      <c r="A13200" s="8">
        <v>1909851.0</v>
      </c>
      <c r="B13200" s="8" t="s">
        <v>15099</v>
      </c>
    </row>
    <row r="13201">
      <c r="A13201" s="8">
        <v>6172725.0</v>
      </c>
      <c r="B13201" s="8" t="s">
        <v>15100</v>
      </c>
    </row>
    <row r="13202">
      <c r="A13202" s="8">
        <v>1791664.0</v>
      </c>
      <c r="B13202" s="8" t="s">
        <v>14709</v>
      </c>
    </row>
    <row r="13203">
      <c r="A13203" s="8">
        <v>1775111.0</v>
      </c>
      <c r="B13203" s="8" t="s">
        <v>15101</v>
      </c>
    </row>
    <row r="13204">
      <c r="A13204" s="8">
        <v>1883194.0</v>
      </c>
      <c r="B13204" s="8" t="s">
        <v>15102</v>
      </c>
    </row>
    <row r="13205">
      <c r="A13205" s="8">
        <v>1799568.0</v>
      </c>
      <c r="B13205" s="8" t="s">
        <v>15103</v>
      </c>
    </row>
    <row r="13206">
      <c r="A13206" s="8">
        <v>1724363.0</v>
      </c>
      <c r="B13206" s="8" t="s">
        <v>14224</v>
      </c>
    </row>
    <row r="13207">
      <c r="A13207" s="8">
        <v>1851250.0</v>
      </c>
      <c r="B13207" s="8" t="s">
        <v>15104</v>
      </c>
    </row>
    <row r="13208">
      <c r="A13208" s="8">
        <v>6209572.0</v>
      </c>
      <c r="B13208" s="8" t="s">
        <v>15105</v>
      </c>
    </row>
    <row r="13209">
      <c r="A13209" s="8">
        <v>1570986.0</v>
      </c>
      <c r="B13209" s="8" t="s">
        <v>15106</v>
      </c>
    </row>
    <row r="13210">
      <c r="A13210" s="8">
        <v>1961951.0</v>
      </c>
      <c r="B13210" s="8" t="s">
        <v>15107</v>
      </c>
    </row>
    <row r="13211">
      <c r="A13211" s="8">
        <v>1955837.0</v>
      </c>
      <c r="B13211" s="8" t="s">
        <v>15108</v>
      </c>
    </row>
    <row r="13212">
      <c r="A13212" s="8">
        <v>6391885.0</v>
      </c>
      <c r="B13212" s="8" t="s">
        <v>15109</v>
      </c>
    </row>
    <row r="13213">
      <c r="A13213" s="8">
        <v>1596179.0</v>
      </c>
      <c r="B13213" s="8" t="s">
        <v>14469</v>
      </c>
    </row>
    <row r="13214">
      <c r="A13214" s="8">
        <v>6989179.0</v>
      </c>
      <c r="B13214" s="8" t="s">
        <v>15110</v>
      </c>
    </row>
    <row r="13215">
      <c r="A13215" s="8">
        <v>1888269.0</v>
      </c>
      <c r="B13215" s="8" t="s">
        <v>15111</v>
      </c>
    </row>
    <row r="13216">
      <c r="A13216" s="8">
        <v>1951220.0</v>
      </c>
      <c r="B13216" s="8" t="s">
        <v>15112</v>
      </c>
    </row>
    <row r="13217">
      <c r="A13217" s="8">
        <v>1961454.0</v>
      </c>
      <c r="B13217" s="8" t="s">
        <v>15113</v>
      </c>
    </row>
    <row r="13218">
      <c r="A13218" s="8">
        <v>1935551.0</v>
      </c>
      <c r="B13218" s="8" t="s">
        <v>15114</v>
      </c>
    </row>
    <row r="13219">
      <c r="A13219" s="8">
        <v>1736591.0</v>
      </c>
      <c r="B13219" s="8" t="s">
        <v>15115</v>
      </c>
    </row>
    <row r="13220">
      <c r="A13220" s="8">
        <v>1757008.0</v>
      </c>
      <c r="B13220" s="8" t="s">
        <v>14037</v>
      </c>
    </row>
    <row r="13221">
      <c r="A13221" s="8">
        <v>1450263.0</v>
      </c>
      <c r="B13221" s="8" t="s">
        <v>15116</v>
      </c>
    </row>
    <row r="13222">
      <c r="A13222" s="8">
        <v>1881809.0</v>
      </c>
      <c r="B13222" s="8" t="s">
        <v>15117</v>
      </c>
    </row>
    <row r="13223">
      <c r="A13223" s="8">
        <v>6961991.0</v>
      </c>
      <c r="B13223" s="8" t="s">
        <v>15118</v>
      </c>
    </row>
    <row r="13224">
      <c r="A13224" s="8">
        <v>6243061.0</v>
      </c>
      <c r="B13224" s="8" t="s">
        <v>15119</v>
      </c>
    </row>
    <row r="13225">
      <c r="A13225" s="8">
        <v>1734270.0</v>
      </c>
      <c r="B13225" s="8" t="s">
        <v>15120</v>
      </c>
    </row>
    <row r="13226">
      <c r="A13226" s="8">
        <v>1728491.0</v>
      </c>
      <c r="B13226" s="8" t="s">
        <v>15121</v>
      </c>
    </row>
    <row r="13227">
      <c r="A13227" s="8">
        <v>6484565.0</v>
      </c>
      <c r="B13227" s="8" t="s">
        <v>15122</v>
      </c>
    </row>
    <row r="13228">
      <c r="A13228" s="8">
        <v>1857134.0</v>
      </c>
      <c r="B13228" s="8" t="s">
        <v>15123</v>
      </c>
    </row>
    <row r="13229">
      <c r="A13229" s="8">
        <v>1787136.0</v>
      </c>
      <c r="B13229" s="8" t="s">
        <v>15124</v>
      </c>
    </row>
    <row r="13230">
      <c r="A13230" s="8">
        <v>1734075.0</v>
      </c>
      <c r="B13230" s="8" t="s">
        <v>15125</v>
      </c>
    </row>
    <row r="13231">
      <c r="A13231" s="8">
        <v>1860895.0</v>
      </c>
      <c r="B13231" s="8" t="s">
        <v>15126</v>
      </c>
    </row>
    <row r="13232">
      <c r="A13232" s="8">
        <v>1726030.0</v>
      </c>
      <c r="B13232" s="8" t="s">
        <v>15127</v>
      </c>
    </row>
    <row r="13233">
      <c r="A13233" s="8">
        <v>6418228.0</v>
      </c>
      <c r="B13233" s="8" t="s">
        <v>15128</v>
      </c>
    </row>
    <row r="13234">
      <c r="A13234" s="8">
        <v>6527132.0</v>
      </c>
      <c r="B13234" s="8" t="s">
        <v>15129</v>
      </c>
    </row>
    <row r="13235">
      <c r="A13235" s="8">
        <v>6241000.0</v>
      </c>
      <c r="B13235" s="8" t="s">
        <v>15130</v>
      </c>
    </row>
    <row r="13236">
      <c r="A13236" s="8">
        <v>1730231.0</v>
      </c>
      <c r="B13236" s="8" t="s">
        <v>15131</v>
      </c>
    </row>
    <row r="13237">
      <c r="A13237" s="8">
        <v>1859170.0</v>
      </c>
      <c r="B13237" s="8" t="s">
        <v>15132</v>
      </c>
    </row>
    <row r="13238">
      <c r="A13238" s="8">
        <v>1917587.0</v>
      </c>
      <c r="B13238" s="8" t="s">
        <v>15133</v>
      </c>
    </row>
    <row r="13239">
      <c r="A13239" s="8">
        <v>1733320.0</v>
      </c>
      <c r="B13239" s="8" t="s">
        <v>15134</v>
      </c>
    </row>
    <row r="13240">
      <c r="A13240" s="8">
        <v>1836757.0</v>
      </c>
      <c r="B13240" s="8" t="s">
        <v>15135</v>
      </c>
    </row>
    <row r="13241">
      <c r="A13241" s="8">
        <v>6409440.0</v>
      </c>
      <c r="B13241" s="8" t="s">
        <v>15136</v>
      </c>
    </row>
    <row r="13242">
      <c r="A13242" s="8">
        <v>1851934.0</v>
      </c>
      <c r="B13242" s="8" t="s">
        <v>15137</v>
      </c>
    </row>
    <row r="13243">
      <c r="A13243" s="8">
        <v>1449150.0</v>
      </c>
      <c r="B13243" s="8" t="s">
        <v>15138</v>
      </c>
    </row>
    <row r="13244">
      <c r="A13244" s="8">
        <v>1735870.0</v>
      </c>
      <c r="B13244" s="8" t="s">
        <v>15139</v>
      </c>
    </row>
    <row r="13245">
      <c r="A13245" s="8">
        <v>6744923.0</v>
      </c>
      <c r="B13245" s="8" t="s">
        <v>15140</v>
      </c>
    </row>
    <row r="13246">
      <c r="A13246" s="8">
        <v>1411926.0</v>
      </c>
      <c r="B13246" s="8" t="s">
        <v>15141</v>
      </c>
    </row>
    <row r="13247">
      <c r="A13247" s="8">
        <v>1958640.0</v>
      </c>
      <c r="B13247" s="8" t="s">
        <v>15142</v>
      </c>
    </row>
    <row r="13248">
      <c r="A13248" s="8">
        <v>1726951.0</v>
      </c>
      <c r="B13248" s="8" t="s">
        <v>15143</v>
      </c>
    </row>
    <row r="13249">
      <c r="A13249" s="8">
        <v>1751379.0</v>
      </c>
      <c r="B13249" s="8" t="s">
        <v>15143</v>
      </c>
    </row>
    <row r="13250">
      <c r="A13250" s="8">
        <v>1753151.0</v>
      </c>
      <c r="B13250" s="8" t="s">
        <v>15144</v>
      </c>
    </row>
    <row r="13251">
      <c r="A13251" s="8">
        <v>1760521.0</v>
      </c>
      <c r="B13251" s="8" t="s">
        <v>15145</v>
      </c>
    </row>
    <row r="13252">
      <c r="A13252" s="8">
        <v>6199291.0</v>
      </c>
      <c r="B13252" s="8" t="s">
        <v>15146</v>
      </c>
    </row>
    <row r="13253">
      <c r="A13253" s="8">
        <v>1727648.0</v>
      </c>
      <c r="B13253" s="8" t="s">
        <v>15147</v>
      </c>
    </row>
    <row r="13254">
      <c r="A13254" s="8">
        <v>1597787.0</v>
      </c>
      <c r="B13254" s="8" t="s">
        <v>15148</v>
      </c>
    </row>
    <row r="13255">
      <c r="A13255" s="8">
        <v>1958623.0</v>
      </c>
      <c r="B13255" s="8" t="s">
        <v>15149</v>
      </c>
    </row>
    <row r="13256">
      <c r="A13256" s="8">
        <v>1779265.0</v>
      </c>
      <c r="B13256" s="8" t="s">
        <v>15150</v>
      </c>
    </row>
    <row r="13257">
      <c r="A13257" s="8">
        <v>1975391.0</v>
      </c>
      <c r="B13257" s="8" t="s">
        <v>15151</v>
      </c>
    </row>
    <row r="13258">
      <c r="A13258" s="8">
        <v>1655604.0</v>
      </c>
      <c r="B13258" s="8" t="s">
        <v>15152</v>
      </c>
    </row>
    <row r="13259">
      <c r="A13259" s="8">
        <v>9053654.0</v>
      </c>
      <c r="B13259" s="8" t="s">
        <v>15153</v>
      </c>
    </row>
    <row r="13260">
      <c r="A13260" s="8">
        <v>1775596.0</v>
      </c>
      <c r="B13260" s="8" t="s">
        <v>15154</v>
      </c>
    </row>
    <row r="13261">
      <c r="A13261" s="8">
        <v>1732927.0</v>
      </c>
      <c r="B13261" s="8" t="s">
        <v>15155</v>
      </c>
    </row>
    <row r="13262">
      <c r="A13262" s="8">
        <v>1727923.0</v>
      </c>
      <c r="B13262" s="8" t="s">
        <v>15156</v>
      </c>
    </row>
    <row r="13263">
      <c r="A13263" s="8">
        <v>1769634.0</v>
      </c>
      <c r="B13263" s="8" t="s">
        <v>15156</v>
      </c>
    </row>
    <row r="13264">
      <c r="A13264" s="8">
        <v>1828479.0</v>
      </c>
      <c r="B13264" s="8" t="s">
        <v>15157</v>
      </c>
    </row>
    <row r="13265">
      <c r="A13265" s="8">
        <v>1784242.0</v>
      </c>
      <c r="B13265" s="8" t="s">
        <v>15158</v>
      </c>
    </row>
    <row r="13266">
      <c r="A13266" s="8">
        <v>1851527.0</v>
      </c>
      <c r="B13266" s="8" t="s">
        <v>15159</v>
      </c>
    </row>
    <row r="13267">
      <c r="A13267" s="8">
        <v>1779800.0</v>
      </c>
      <c r="B13267" s="8" t="s">
        <v>15160</v>
      </c>
    </row>
    <row r="13268">
      <c r="A13268" s="8">
        <v>1908821.0</v>
      </c>
      <c r="B13268" s="8" t="s">
        <v>15161</v>
      </c>
    </row>
    <row r="13269">
      <c r="A13269" s="8">
        <v>1734113.0</v>
      </c>
      <c r="B13269" s="8" t="s">
        <v>15162</v>
      </c>
    </row>
    <row r="13270">
      <c r="A13270" s="8">
        <v>1783327.0</v>
      </c>
      <c r="B13270" s="8" t="s">
        <v>15163</v>
      </c>
    </row>
    <row r="13271">
      <c r="A13271" s="8">
        <v>1636243.0</v>
      </c>
      <c r="B13271" s="8" t="s">
        <v>15164</v>
      </c>
    </row>
    <row r="13272">
      <c r="A13272" s="8">
        <v>1571605.0</v>
      </c>
      <c r="B13272" s="8" t="s">
        <v>15165</v>
      </c>
    </row>
    <row r="13273">
      <c r="A13273" s="8">
        <v>1856936.0</v>
      </c>
      <c r="B13273" s="8" t="s">
        <v>15166</v>
      </c>
    </row>
    <row r="13274">
      <c r="A13274" s="8">
        <v>1337904.0</v>
      </c>
      <c r="B13274" s="8" t="s">
        <v>15167</v>
      </c>
    </row>
    <row r="13275">
      <c r="A13275" s="8">
        <v>1759817.0</v>
      </c>
      <c r="B13275" s="8" t="s">
        <v>15168</v>
      </c>
    </row>
    <row r="13276">
      <c r="A13276" s="8">
        <v>1769588.0</v>
      </c>
      <c r="B13276" s="8" t="s">
        <v>15169</v>
      </c>
    </row>
    <row r="13277">
      <c r="A13277" s="8">
        <v>1292528.0</v>
      </c>
      <c r="B13277" s="8" t="s">
        <v>15170</v>
      </c>
    </row>
    <row r="13278">
      <c r="A13278" s="8">
        <v>1905201.0</v>
      </c>
      <c r="B13278" s="8" t="s">
        <v>15171</v>
      </c>
    </row>
    <row r="13279">
      <c r="A13279" s="8">
        <v>1443933.0</v>
      </c>
      <c r="B13279" s="8" t="s">
        <v>15172</v>
      </c>
    </row>
    <row r="13280">
      <c r="A13280" s="8">
        <v>1767640.0</v>
      </c>
      <c r="B13280" s="8" t="s">
        <v>15173</v>
      </c>
    </row>
    <row r="13281">
      <c r="A13281" s="8">
        <v>1940236.0</v>
      </c>
      <c r="B13281" s="8" t="s">
        <v>15174</v>
      </c>
    </row>
    <row r="13282">
      <c r="A13282" s="8">
        <v>1757351.0</v>
      </c>
      <c r="B13282" s="8" t="s">
        <v>15175</v>
      </c>
    </row>
    <row r="13283">
      <c r="A13283" s="8">
        <v>1785486.0</v>
      </c>
      <c r="B13283" s="8" t="s">
        <v>15176</v>
      </c>
    </row>
    <row r="13284">
      <c r="A13284" s="8">
        <v>1855891.0</v>
      </c>
      <c r="B13284" s="8" t="s">
        <v>15176</v>
      </c>
    </row>
    <row r="13285">
      <c r="A13285" s="8">
        <v>6952593.0</v>
      </c>
      <c r="B13285" s="8" t="s">
        <v>15177</v>
      </c>
    </row>
    <row r="13286">
      <c r="A13286" s="8">
        <v>1764641.0</v>
      </c>
      <c r="B13286" s="8" t="s">
        <v>15178</v>
      </c>
    </row>
    <row r="13287">
      <c r="A13287" s="8">
        <v>1638734.0</v>
      </c>
      <c r="B13287" s="8" t="s">
        <v>15179</v>
      </c>
    </row>
    <row r="13288">
      <c r="A13288" s="8">
        <v>1449133.0</v>
      </c>
      <c r="B13288" s="8" t="s">
        <v>15180</v>
      </c>
    </row>
    <row r="13289">
      <c r="A13289" s="8">
        <v>1778978.0</v>
      </c>
      <c r="B13289" s="8" t="s">
        <v>15181</v>
      </c>
    </row>
    <row r="13290">
      <c r="A13290" s="8">
        <v>1851071.0</v>
      </c>
      <c r="B13290" s="8" t="s">
        <v>14234</v>
      </c>
    </row>
    <row r="13291">
      <c r="A13291" s="8">
        <v>1571290.0</v>
      </c>
      <c r="B13291" s="8" t="s">
        <v>15182</v>
      </c>
    </row>
    <row r="13292">
      <c r="A13292" s="8">
        <v>1850245.0</v>
      </c>
      <c r="B13292" s="8" t="s">
        <v>15183</v>
      </c>
    </row>
    <row r="13293">
      <c r="A13293" s="8">
        <v>1948717.0</v>
      </c>
      <c r="B13293" s="8" t="s">
        <v>15184</v>
      </c>
    </row>
    <row r="13294">
      <c r="A13294" s="8">
        <v>839582.0</v>
      </c>
      <c r="B13294" s="8" t="s">
        <v>15185</v>
      </c>
    </row>
    <row r="13295">
      <c r="A13295" s="8">
        <v>1762613.0</v>
      </c>
      <c r="B13295" s="8" t="s">
        <v>15186</v>
      </c>
    </row>
    <row r="13296">
      <c r="A13296" s="8">
        <v>1427369.0</v>
      </c>
      <c r="B13296" s="8" t="s">
        <v>15187</v>
      </c>
    </row>
    <row r="13297">
      <c r="A13297" s="8">
        <v>6319122.0</v>
      </c>
      <c r="B13297" s="8" t="s">
        <v>15188</v>
      </c>
    </row>
    <row r="13298">
      <c r="A13298" s="8">
        <v>1791346.0</v>
      </c>
      <c r="B13298" s="8" t="s">
        <v>15189</v>
      </c>
    </row>
    <row r="13299">
      <c r="A13299" s="8">
        <v>1899015.0</v>
      </c>
      <c r="B13299" s="8" t="s">
        <v>15189</v>
      </c>
    </row>
    <row r="13300">
      <c r="A13300" s="8">
        <v>1449320.0</v>
      </c>
      <c r="B13300" s="8" t="s">
        <v>15190</v>
      </c>
    </row>
    <row r="13301">
      <c r="A13301" s="8">
        <v>1447394.0</v>
      </c>
      <c r="B13301" s="8" t="s">
        <v>15191</v>
      </c>
    </row>
    <row r="13302">
      <c r="A13302" s="8">
        <v>6728618.0</v>
      </c>
      <c r="B13302" s="8" t="s">
        <v>15192</v>
      </c>
    </row>
    <row r="13303">
      <c r="A13303" s="8">
        <v>1776266.0</v>
      </c>
      <c r="B13303" s="8" t="s">
        <v>15193</v>
      </c>
    </row>
    <row r="13304">
      <c r="A13304" s="8">
        <v>1758489.0</v>
      </c>
      <c r="B13304" s="8" t="s">
        <v>15194</v>
      </c>
    </row>
    <row r="13305">
      <c r="A13305" s="8">
        <v>1756982.0</v>
      </c>
      <c r="B13305" s="8" t="s">
        <v>15195</v>
      </c>
    </row>
    <row r="13306">
      <c r="A13306" s="8">
        <v>1756672.0</v>
      </c>
      <c r="B13306" s="8" t="s">
        <v>15196</v>
      </c>
    </row>
    <row r="13307">
      <c r="A13307" s="8">
        <v>1729063.0</v>
      </c>
      <c r="B13307" s="8" t="s">
        <v>15197</v>
      </c>
    </row>
    <row r="13308">
      <c r="A13308" s="8">
        <v>1443615.0</v>
      </c>
      <c r="B13308" s="8" t="s">
        <v>15198</v>
      </c>
    </row>
    <row r="13309">
      <c r="A13309" s="8">
        <v>1914294.0</v>
      </c>
      <c r="B13309" s="8" t="s">
        <v>15199</v>
      </c>
    </row>
    <row r="13310">
      <c r="A13310" s="8">
        <v>1729152.0</v>
      </c>
      <c r="B13310" s="8" t="s">
        <v>15200</v>
      </c>
    </row>
    <row r="13311">
      <c r="A13311" s="8">
        <v>1637525.0</v>
      </c>
      <c r="B13311" s="8" t="s">
        <v>15201</v>
      </c>
    </row>
    <row r="13312">
      <c r="A13312" s="8">
        <v>1723634.0</v>
      </c>
      <c r="B13312" s="8" t="s">
        <v>15202</v>
      </c>
    </row>
    <row r="13313">
      <c r="A13313" s="8">
        <v>1757237.0</v>
      </c>
      <c r="B13313" s="8" t="s">
        <v>15203</v>
      </c>
    </row>
    <row r="13314">
      <c r="A13314" s="8">
        <v>1785761.0</v>
      </c>
      <c r="B13314" s="8" t="s">
        <v>15204</v>
      </c>
    </row>
    <row r="13315">
      <c r="A13315" s="8">
        <v>6160611.0</v>
      </c>
      <c r="B13315" s="8" t="s">
        <v>15205</v>
      </c>
    </row>
    <row r="13316">
      <c r="A13316" s="8">
        <v>1893777.0</v>
      </c>
      <c r="B13316" s="8" t="s">
        <v>15206</v>
      </c>
    </row>
    <row r="13317">
      <c r="A13317" s="8">
        <v>1752448.0</v>
      </c>
      <c r="B13317" s="8" t="s">
        <v>15207</v>
      </c>
    </row>
    <row r="13318">
      <c r="A13318" s="8">
        <v>1726293.0</v>
      </c>
      <c r="B13318" s="8" t="s">
        <v>15208</v>
      </c>
    </row>
    <row r="13319">
      <c r="A13319" s="8">
        <v>1724878.0</v>
      </c>
      <c r="B13319" s="8" t="s">
        <v>15209</v>
      </c>
    </row>
    <row r="13320">
      <c r="A13320" s="8">
        <v>1851705.0</v>
      </c>
      <c r="B13320" s="8" t="s">
        <v>15209</v>
      </c>
    </row>
    <row r="13321">
      <c r="A13321" s="8">
        <v>1726773.0</v>
      </c>
      <c r="B13321" s="8" t="s">
        <v>15210</v>
      </c>
    </row>
    <row r="13322">
      <c r="A13322" s="8">
        <v>1884263.0</v>
      </c>
      <c r="B13322" s="8" t="s">
        <v>15211</v>
      </c>
    </row>
    <row r="13323">
      <c r="A13323" s="8">
        <v>1736159.0</v>
      </c>
      <c r="B13323" s="8" t="s">
        <v>15212</v>
      </c>
    </row>
    <row r="13324">
      <c r="A13324" s="8">
        <v>1753860.0</v>
      </c>
      <c r="B13324" s="8" t="s">
        <v>15213</v>
      </c>
    </row>
    <row r="13325">
      <c r="A13325" s="8">
        <v>6722334.0</v>
      </c>
      <c r="B13325" s="8" t="s">
        <v>15214</v>
      </c>
    </row>
    <row r="13326">
      <c r="A13326" s="8">
        <v>1465066.0</v>
      </c>
      <c r="B13326" s="8" t="s">
        <v>15215</v>
      </c>
    </row>
    <row r="13327">
      <c r="A13327" s="8">
        <v>1691040.0</v>
      </c>
      <c r="B13327" s="8" t="s">
        <v>15216</v>
      </c>
    </row>
    <row r="13328">
      <c r="A13328" s="8">
        <v>6244025.0</v>
      </c>
      <c r="B13328" s="8" t="s">
        <v>15217</v>
      </c>
    </row>
    <row r="13329">
      <c r="A13329" s="8">
        <v>1781227.0</v>
      </c>
      <c r="B13329" s="8" t="s">
        <v>15218</v>
      </c>
    </row>
    <row r="13330">
      <c r="A13330" s="8">
        <v>1586947.0</v>
      </c>
      <c r="B13330" s="8" t="s">
        <v>15219</v>
      </c>
    </row>
    <row r="13331">
      <c r="A13331" s="8">
        <v>1755609.0</v>
      </c>
      <c r="B13331" s="8" t="s">
        <v>15220</v>
      </c>
    </row>
    <row r="13332">
      <c r="A13332" s="8">
        <v>1792164.0</v>
      </c>
      <c r="B13332" s="8" t="s">
        <v>15221</v>
      </c>
    </row>
    <row r="13333">
      <c r="A13333" s="8">
        <v>1928627.0</v>
      </c>
      <c r="B13333" s="8" t="s">
        <v>15222</v>
      </c>
    </row>
    <row r="13334">
      <c r="A13334" s="8">
        <v>6179657.0</v>
      </c>
      <c r="B13334" s="8" t="s">
        <v>15223</v>
      </c>
    </row>
    <row r="13335">
      <c r="A13335" s="8">
        <v>1881949.0</v>
      </c>
      <c r="B13335" s="8" t="s">
        <v>15224</v>
      </c>
    </row>
    <row r="13336">
      <c r="A13336" s="8">
        <v>1464973.0</v>
      </c>
      <c r="B13336" s="8" t="s">
        <v>15225</v>
      </c>
    </row>
    <row r="13337">
      <c r="A13337" s="8">
        <v>1597051.0</v>
      </c>
      <c r="B13337" s="8" t="s">
        <v>15226</v>
      </c>
    </row>
    <row r="13338">
      <c r="A13338" s="8">
        <v>1761587.0</v>
      </c>
      <c r="B13338" s="8" t="s">
        <v>15227</v>
      </c>
    </row>
    <row r="13339">
      <c r="A13339" s="8">
        <v>1854054.0</v>
      </c>
      <c r="B13339" s="8" t="s">
        <v>15228</v>
      </c>
    </row>
    <row r="13340">
      <c r="A13340" s="8">
        <v>6270549.0</v>
      </c>
      <c r="B13340" s="8" t="s">
        <v>15229</v>
      </c>
    </row>
    <row r="13341">
      <c r="A13341" s="8">
        <v>1912054.0</v>
      </c>
      <c r="B13341" s="8" t="s">
        <v>15230</v>
      </c>
    </row>
    <row r="13342">
      <c r="A13342" s="8">
        <v>1575571.0</v>
      </c>
      <c r="B13342" s="8" t="s">
        <v>15231</v>
      </c>
    </row>
    <row r="13343">
      <c r="A13343" s="8">
        <v>1724002.0</v>
      </c>
      <c r="B13343" s="8" t="s">
        <v>15232</v>
      </c>
    </row>
    <row r="13344">
      <c r="A13344" s="8">
        <v>1877771.0</v>
      </c>
      <c r="B13344" s="8" t="s">
        <v>15233</v>
      </c>
    </row>
    <row r="13345">
      <c r="A13345" s="8">
        <v>6596932.0</v>
      </c>
      <c r="B13345" s="8" t="s">
        <v>15234</v>
      </c>
    </row>
    <row r="13346">
      <c r="A13346" s="8">
        <v>6333583.0</v>
      </c>
      <c r="B13346" s="8" t="s">
        <v>15235</v>
      </c>
    </row>
    <row r="13347">
      <c r="A13347" s="8">
        <v>6989144.0</v>
      </c>
      <c r="B13347" s="8" t="s">
        <v>15236</v>
      </c>
    </row>
    <row r="13348">
      <c r="A13348" s="8">
        <v>6235379.0</v>
      </c>
      <c r="B13348" s="8" t="s">
        <v>15237</v>
      </c>
    </row>
    <row r="13349">
      <c r="A13349" s="8">
        <v>6338496.0</v>
      </c>
      <c r="B13349" s="8" t="s">
        <v>15238</v>
      </c>
    </row>
    <row r="13350">
      <c r="A13350" s="8">
        <v>6920683.0</v>
      </c>
      <c r="B13350" s="8" t="s">
        <v>15239</v>
      </c>
    </row>
    <row r="13351">
      <c r="A13351" s="8">
        <v>6338500.0</v>
      </c>
      <c r="B13351" s="8" t="s">
        <v>15240</v>
      </c>
    </row>
    <row r="13352">
      <c r="A13352" s="8">
        <v>1336231.0</v>
      </c>
      <c r="B13352" s="8" t="s">
        <v>15241</v>
      </c>
    </row>
    <row r="13353">
      <c r="A13353" s="8">
        <v>6432891.0</v>
      </c>
      <c r="B13353" s="8" t="s">
        <v>15242</v>
      </c>
    </row>
    <row r="13354">
      <c r="A13354" s="8">
        <v>6530303.0</v>
      </c>
      <c r="B13354" s="8" t="s">
        <v>15243</v>
      </c>
    </row>
    <row r="13355">
      <c r="A13355" s="8">
        <v>6737404.0</v>
      </c>
      <c r="B13355" s="8" t="s">
        <v>15244</v>
      </c>
    </row>
    <row r="13356">
      <c r="A13356" s="8">
        <v>6438849.0</v>
      </c>
      <c r="B13356" s="8" t="s">
        <v>15245</v>
      </c>
    </row>
    <row r="13357">
      <c r="A13357" s="8">
        <v>6176224.0</v>
      </c>
      <c r="B13357" s="8" t="s">
        <v>15246</v>
      </c>
    </row>
    <row r="13358">
      <c r="A13358" s="8">
        <v>6875882.0</v>
      </c>
      <c r="B13358" s="8" t="s">
        <v>15247</v>
      </c>
    </row>
    <row r="13359">
      <c r="A13359" s="8">
        <v>6180621.0</v>
      </c>
      <c r="B13359" s="8" t="s">
        <v>15248</v>
      </c>
    </row>
    <row r="13360">
      <c r="A13360" s="8">
        <v>1946854.0</v>
      </c>
      <c r="B13360" s="8" t="s">
        <v>15249</v>
      </c>
    </row>
    <row r="13361">
      <c r="A13361" s="8">
        <v>6235387.0</v>
      </c>
      <c r="B13361" s="8" t="s">
        <v>15250</v>
      </c>
    </row>
    <row r="13362">
      <c r="A13362" s="8">
        <v>6972403.0</v>
      </c>
      <c r="B13362" s="8" t="s">
        <v>15251</v>
      </c>
    </row>
    <row r="13363">
      <c r="A13363" s="8">
        <v>1948661.0</v>
      </c>
      <c r="B13363" s="8" t="s">
        <v>15252</v>
      </c>
    </row>
    <row r="13364">
      <c r="A13364" s="8">
        <v>6338518.0</v>
      </c>
      <c r="B13364" s="8" t="s">
        <v>15253</v>
      </c>
    </row>
    <row r="13365">
      <c r="A13365" s="8">
        <v>6712355.0</v>
      </c>
      <c r="B13365" s="8" t="s">
        <v>15254</v>
      </c>
    </row>
    <row r="13366">
      <c r="A13366" s="8">
        <v>6343431.0</v>
      </c>
      <c r="B13366" s="8" t="s">
        <v>15255</v>
      </c>
    </row>
    <row r="13367">
      <c r="A13367" s="8">
        <v>6246991.0</v>
      </c>
      <c r="B13367" s="8" t="s">
        <v>15256</v>
      </c>
    </row>
    <row r="13368">
      <c r="A13368" s="8">
        <v>6574475.0</v>
      </c>
      <c r="B13368" s="8" t="s">
        <v>15257</v>
      </c>
    </row>
    <row r="13369">
      <c r="A13369" s="8">
        <v>6338534.0</v>
      </c>
      <c r="B13369" s="8" t="s">
        <v>15258</v>
      </c>
    </row>
    <row r="13370">
      <c r="A13370" s="8">
        <v>6440916.0</v>
      </c>
      <c r="B13370" s="8" t="s">
        <v>15259</v>
      </c>
    </row>
    <row r="13371">
      <c r="A13371" s="8">
        <v>6965695.0</v>
      </c>
      <c r="B13371" s="8" t="s">
        <v>15260</v>
      </c>
    </row>
    <row r="13372">
      <c r="A13372" s="8">
        <v>6864457.0</v>
      </c>
      <c r="B13372" s="8" t="s">
        <v>15261</v>
      </c>
    </row>
    <row r="13373">
      <c r="A13373" s="8">
        <v>6342795.0</v>
      </c>
      <c r="B13373" s="8" t="s">
        <v>15262</v>
      </c>
    </row>
    <row r="13374">
      <c r="A13374" s="8">
        <v>6369472.0</v>
      </c>
      <c r="B13374" s="8" t="s">
        <v>15263</v>
      </c>
    </row>
    <row r="13375">
      <c r="A13375" s="8">
        <v>6369383.0</v>
      </c>
      <c r="B13375" s="8" t="s">
        <v>15264</v>
      </c>
    </row>
    <row r="13376">
      <c r="A13376" s="8">
        <v>6787011.0</v>
      </c>
      <c r="B13376" s="8" t="s">
        <v>15265</v>
      </c>
    </row>
    <row r="13377">
      <c r="A13377" s="8">
        <v>6338542.0</v>
      </c>
      <c r="B13377" s="8" t="s">
        <v>15266</v>
      </c>
    </row>
    <row r="13378">
      <c r="A13378" s="8">
        <v>1168690.0</v>
      </c>
      <c r="B13378" s="8" t="s">
        <v>15267</v>
      </c>
    </row>
    <row r="13379">
      <c r="A13379" s="8">
        <v>6882102.0</v>
      </c>
      <c r="B13379" s="8" t="s">
        <v>15268</v>
      </c>
    </row>
    <row r="13380">
      <c r="A13380" s="8">
        <v>6440924.0</v>
      </c>
      <c r="B13380" s="8" t="s">
        <v>15269</v>
      </c>
    </row>
    <row r="13381">
      <c r="A13381" s="8">
        <v>1908103.0</v>
      </c>
      <c r="B13381" s="8" t="s">
        <v>15270</v>
      </c>
    </row>
    <row r="13382">
      <c r="A13382" s="8">
        <v>6313892.0</v>
      </c>
      <c r="B13382" s="8" t="s">
        <v>15271</v>
      </c>
    </row>
    <row r="13383">
      <c r="A13383" s="8">
        <v>6351069.0</v>
      </c>
      <c r="B13383" s="8" t="s">
        <v>15272</v>
      </c>
    </row>
    <row r="13384">
      <c r="A13384" s="8">
        <v>6926304.0</v>
      </c>
      <c r="B13384" s="8" t="s">
        <v>15273</v>
      </c>
    </row>
    <row r="13385">
      <c r="A13385" s="8">
        <v>6483526.0</v>
      </c>
      <c r="B13385" s="8" t="s">
        <v>15274</v>
      </c>
    </row>
    <row r="13386">
      <c r="A13386" s="8">
        <v>6969976.0</v>
      </c>
      <c r="B13386" s="8" t="s">
        <v>15275</v>
      </c>
    </row>
    <row r="13387">
      <c r="A13387" s="8">
        <v>6140009.0</v>
      </c>
      <c r="B13387" s="8" t="s">
        <v>15276</v>
      </c>
    </row>
    <row r="13388">
      <c r="A13388" s="8">
        <v>1782321.0</v>
      </c>
      <c r="B13388" s="8" t="s">
        <v>15277</v>
      </c>
    </row>
    <row r="13389">
      <c r="A13389" s="8">
        <v>1814117.0</v>
      </c>
      <c r="B13389" s="8" t="s">
        <v>15278</v>
      </c>
    </row>
    <row r="13390">
      <c r="A13390" s="8">
        <v>6595294.0</v>
      </c>
      <c r="B13390" s="8" t="s">
        <v>15279</v>
      </c>
    </row>
    <row r="13391">
      <c r="A13391" s="8">
        <v>6827012.0</v>
      </c>
      <c r="B13391" s="8" t="s">
        <v>15280</v>
      </c>
    </row>
    <row r="13392">
      <c r="A13392" s="8">
        <v>6886787.0</v>
      </c>
      <c r="B13392" s="8" t="s">
        <v>15281</v>
      </c>
    </row>
    <row r="13393">
      <c r="A13393" s="8">
        <v>6435831.0</v>
      </c>
      <c r="B13393" s="8" t="s">
        <v>15282</v>
      </c>
    </row>
    <row r="13394">
      <c r="A13394" s="8">
        <v>6881947.0</v>
      </c>
      <c r="B13394" s="8" t="s">
        <v>15283</v>
      </c>
    </row>
    <row r="13395">
      <c r="A13395" s="8">
        <v>1760891.0</v>
      </c>
      <c r="B13395" s="8" t="s">
        <v>15284</v>
      </c>
    </row>
    <row r="13396">
      <c r="A13396" s="8">
        <v>1862758.0</v>
      </c>
      <c r="B13396" s="8" t="s">
        <v>15285</v>
      </c>
    </row>
    <row r="13397">
      <c r="A13397" s="8">
        <v>1767879.0</v>
      </c>
      <c r="B13397" s="8" t="s">
        <v>15286</v>
      </c>
    </row>
    <row r="13398">
      <c r="A13398" s="8">
        <v>1907018.0</v>
      </c>
      <c r="B13398" s="8" t="s">
        <v>15287</v>
      </c>
    </row>
    <row r="13399">
      <c r="A13399" s="8">
        <v>1448463.0</v>
      </c>
      <c r="B13399" s="8" t="s">
        <v>15288</v>
      </c>
    </row>
    <row r="13400">
      <c r="A13400" s="8">
        <v>1733141.0</v>
      </c>
      <c r="B13400" s="8" t="s">
        <v>15289</v>
      </c>
    </row>
    <row r="13401">
      <c r="A13401" s="8">
        <v>1779699.0</v>
      </c>
      <c r="B13401" s="8" t="s">
        <v>15290</v>
      </c>
    </row>
    <row r="13402">
      <c r="A13402" s="8">
        <v>1728377.0</v>
      </c>
      <c r="B13402" s="8" t="s">
        <v>15291</v>
      </c>
    </row>
    <row r="13403">
      <c r="A13403" s="8">
        <v>1908588.0</v>
      </c>
      <c r="B13403" s="8" t="s">
        <v>15292</v>
      </c>
    </row>
    <row r="13404">
      <c r="A13404" s="8">
        <v>1727150.0</v>
      </c>
      <c r="B13404" s="8" t="s">
        <v>15293</v>
      </c>
    </row>
    <row r="13405">
      <c r="A13405" s="8">
        <v>1894285.0</v>
      </c>
      <c r="B13405" s="8" t="s">
        <v>15294</v>
      </c>
    </row>
    <row r="13406">
      <c r="A13406" s="8">
        <v>1882651.0</v>
      </c>
      <c r="B13406" s="8" t="s">
        <v>15295</v>
      </c>
    </row>
    <row r="13407">
      <c r="A13407" s="8">
        <v>1745450.0</v>
      </c>
      <c r="B13407" s="8" t="s">
        <v>15296</v>
      </c>
    </row>
    <row r="13408">
      <c r="A13408" s="8">
        <v>1575554.0</v>
      </c>
      <c r="B13408" s="8" t="s">
        <v>15297</v>
      </c>
    </row>
    <row r="13409">
      <c r="A13409" s="8">
        <v>1676725.0</v>
      </c>
      <c r="B13409" s="8" t="s">
        <v>15298</v>
      </c>
    </row>
    <row r="13410">
      <c r="A13410" s="8">
        <v>1724762.0</v>
      </c>
      <c r="B13410" s="8" t="s">
        <v>14928</v>
      </c>
    </row>
    <row r="13411">
      <c r="A13411" s="8">
        <v>1450468.0</v>
      </c>
      <c r="B13411" s="8" t="s">
        <v>15299</v>
      </c>
    </row>
    <row r="13412">
      <c r="A13412" s="8">
        <v>1586939.0</v>
      </c>
      <c r="B13412" s="8" t="s">
        <v>15300</v>
      </c>
    </row>
    <row r="13413">
      <c r="A13413" s="8">
        <v>1852043.0</v>
      </c>
      <c r="B13413" s="8" t="s">
        <v>15301</v>
      </c>
    </row>
    <row r="13414">
      <c r="A13414" s="8">
        <v>1739395.0</v>
      </c>
      <c r="B13414" s="8" t="s">
        <v>15302</v>
      </c>
    </row>
    <row r="13415">
      <c r="A13415" s="8">
        <v>1853767.0</v>
      </c>
      <c r="B13415" s="8" t="s">
        <v>15303</v>
      </c>
    </row>
    <row r="13416">
      <c r="A13416" s="8">
        <v>1884166.0</v>
      </c>
      <c r="B13416" s="8" t="s">
        <v>15304</v>
      </c>
    </row>
    <row r="13417">
      <c r="A13417" s="8">
        <v>6899706.0</v>
      </c>
      <c r="B13417" s="8" t="s">
        <v>15305</v>
      </c>
    </row>
    <row r="13418">
      <c r="A13418" s="8">
        <v>6795129.0</v>
      </c>
      <c r="B13418" s="8" t="s">
        <v>15306</v>
      </c>
    </row>
    <row r="13419">
      <c r="A13419" s="8">
        <v>1637371.0</v>
      </c>
      <c r="B13419" s="8" t="s">
        <v>15307</v>
      </c>
    </row>
    <row r="13420">
      <c r="A13420" s="8">
        <v>1735764.0</v>
      </c>
      <c r="B13420" s="8" t="s">
        <v>15308</v>
      </c>
    </row>
    <row r="13421">
      <c r="A13421" s="8">
        <v>6083455.0</v>
      </c>
      <c r="B13421" s="8" t="s">
        <v>15309</v>
      </c>
    </row>
    <row r="13422">
      <c r="A13422" s="8">
        <v>1751514.0</v>
      </c>
      <c r="B13422" s="8" t="s">
        <v>15310</v>
      </c>
    </row>
    <row r="13423">
      <c r="A13423" s="8">
        <v>1773003.0</v>
      </c>
      <c r="B13423" s="8" t="s">
        <v>15311</v>
      </c>
    </row>
    <row r="13424">
      <c r="A13424" s="8">
        <v>1724827.0</v>
      </c>
      <c r="B13424" s="8" t="s">
        <v>15312</v>
      </c>
    </row>
    <row r="13425">
      <c r="A13425" s="8">
        <v>1880985.0</v>
      </c>
      <c r="B13425" s="8" t="s">
        <v>15313</v>
      </c>
    </row>
    <row r="13426">
      <c r="A13426" s="8">
        <v>1587331.0</v>
      </c>
      <c r="B13426" s="8" t="s">
        <v>15314</v>
      </c>
    </row>
    <row r="13427">
      <c r="A13427" s="8">
        <v>1636642.0</v>
      </c>
      <c r="B13427" s="8" t="s">
        <v>15315</v>
      </c>
    </row>
    <row r="13428">
      <c r="A13428" s="8">
        <v>1574281.0</v>
      </c>
      <c r="B13428" s="8" t="s">
        <v>15316</v>
      </c>
    </row>
    <row r="13429">
      <c r="A13429" s="8">
        <v>6575391.0</v>
      </c>
      <c r="B13429" s="8" t="s">
        <v>15317</v>
      </c>
    </row>
    <row r="13430">
      <c r="A13430" s="8">
        <v>1426222.0</v>
      </c>
      <c r="B13430" s="8" t="s">
        <v>15318</v>
      </c>
    </row>
    <row r="13431">
      <c r="A13431" s="8">
        <v>6886493.0</v>
      </c>
      <c r="B13431" s="8" t="s">
        <v>15319</v>
      </c>
    </row>
    <row r="13432">
      <c r="A13432" s="8">
        <v>1736205.0</v>
      </c>
      <c r="B13432" s="8" t="s">
        <v>15320</v>
      </c>
    </row>
    <row r="13433">
      <c r="A13433" s="8">
        <v>1598481.0</v>
      </c>
      <c r="B13433" s="8" t="s">
        <v>15321</v>
      </c>
    </row>
    <row r="13434">
      <c r="A13434" s="8">
        <v>1780701.0</v>
      </c>
      <c r="B13434" s="8" t="s">
        <v>15322</v>
      </c>
    </row>
    <row r="13435">
      <c r="A13435" s="8">
        <v>1452533.0</v>
      </c>
      <c r="B13435" s="8" t="s">
        <v>15323</v>
      </c>
    </row>
    <row r="13436">
      <c r="A13436" s="8">
        <v>1853392.0</v>
      </c>
      <c r="B13436" s="8" t="s">
        <v>15324</v>
      </c>
    </row>
    <row r="13437">
      <c r="A13437" s="8">
        <v>1852779.0</v>
      </c>
      <c r="B13437" s="8" t="s">
        <v>15325</v>
      </c>
    </row>
    <row r="13438">
      <c r="A13438" s="8">
        <v>1882732.0</v>
      </c>
      <c r="B13438" s="8" t="s">
        <v>15326</v>
      </c>
    </row>
    <row r="13439">
      <c r="A13439" s="8">
        <v>6758151.0</v>
      </c>
      <c r="B13439" s="8" t="s">
        <v>15327</v>
      </c>
    </row>
    <row r="13440">
      <c r="A13440" s="8">
        <v>1896806.0</v>
      </c>
      <c r="B13440" s="8" t="s">
        <v>15328</v>
      </c>
    </row>
    <row r="13441">
      <c r="A13441" s="8">
        <v>1792890.0</v>
      </c>
      <c r="B13441" s="8" t="s">
        <v>15329</v>
      </c>
    </row>
    <row r="13442">
      <c r="A13442" s="8">
        <v>1727737.0</v>
      </c>
      <c r="B13442" s="8" t="s">
        <v>15330</v>
      </c>
    </row>
    <row r="13443">
      <c r="A13443" s="8">
        <v>1938941.0</v>
      </c>
      <c r="B13443" s="8" t="s">
        <v>15331</v>
      </c>
    </row>
    <row r="13444">
      <c r="A13444" s="8">
        <v>1862537.0</v>
      </c>
      <c r="B13444" s="8" t="s">
        <v>15332</v>
      </c>
    </row>
    <row r="13445">
      <c r="A13445" s="8">
        <v>1885715.0</v>
      </c>
      <c r="B13445" s="8" t="s">
        <v>15333</v>
      </c>
    </row>
    <row r="13446">
      <c r="A13446" s="8">
        <v>1794345.0</v>
      </c>
      <c r="B13446" s="8" t="s">
        <v>15334</v>
      </c>
    </row>
    <row r="13447">
      <c r="A13447" s="8">
        <v>1852035.0</v>
      </c>
      <c r="B13447" s="8" t="s">
        <v>15335</v>
      </c>
    </row>
    <row r="13448">
      <c r="A13448" s="8">
        <v>6605605.0</v>
      </c>
      <c r="B13448" s="8" t="s">
        <v>15336</v>
      </c>
    </row>
    <row r="13449">
      <c r="A13449" s="8">
        <v>1701398.0</v>
      </c>
      <c r="B13449" s="8" t="s">
        <v>15337</v>
      </c>
    </row>
    <row r="13450">
      <c r="A13450" s="8">
        <v>1637916.0</v>
      </c>
      <c r="B13450" s="8" t="s">
        <v>15338</v>
      </c>
    </row>
    <row r="13451">
      <c r="A13451" s="8">
        <v>6369405.0</v>
      </c>
      <c r="B13451" s="8" t="s">
        <v>15339</v>
      </c>
    </row>
    <row r="13452">
      <c r="A13452" s="8">
        <v>6257321.0</v>
      </c>
      <c r="B13452" s="8" t="s">
        <v>15340</v>
      </c>
    </row>
    <row r="13453">
      <c r="A13453" s="8">
        <v>1789953.0</v>
      </c>
      <c r="B13453" s="8" t="s">
        <v>15341</v>
      </c>
    </row>
    <row r="13454">
      <c r="A13454" s="8">
        <v>1737066.0</v>
      </c>
      <c r="B13454" s="8" t="s">
        <v>15342</v>
      </c>
    </row>
    <row r="13455">
      <c r="A13455" s="8">
        <v>6200168.0</v>
      </c>
      <c r="B13455" s="8" t="s">
        <v>15343</v>
      </c>
    </row>
    <row r="13456">
      <c r="A13456" s="8">
        <v>6129579.0</v>
      </c>
      <c r="B13456" s="8" t="s">
        <v>15344</v>
      </c>
    </row>
    <row r="13457">
      <c r="A13457" s="8">
        <v>1897349.0</v>
      </c>
      <c r="B13457" s="8" t="s">
        <v>15137</v>
      </c>
    </row>
    <row r="13458">
      <c r="A13458" s="8">
        <v>6227546.0</v>
      </c>
      <c r="B13458" s="8" t="s">
        <v>15345</v>
      </c>
    </row>
    <row r="13459">
      <c r="A13459" s="8">
        <v>1740342.0</v>
      </c>
      <c r="B13459" s="8" t="s">
        <v>15346</v>
      </c>
    </row>
    <row r="13460">
      <c r="A13460" s="8">
        <v>1450476.0</v>
      </c>
      <c r="B13460" s="8" t="s">
        <v>15347</v>
      </c>
    </row>
    <row r="13461">
      <c r="A13461" s="8">
        <v>1753240.0</v>
      </c>
      <c r="B13461" s="8" t="s">
        <v>15348</v>
      </c>
    </row>
    <row r="13462">
      <c r="A13462" s="8">
        <v>1899716.0</v>
      </c>
      <c r="B13462" s="8" t="s">
        <v>15349</v>
      </c>
    </row>
    <row r="13463">
      <c r="A13463" s="8">
        <v>1795104.0</v>
      </c>
      <c r="B13463" s="8" t="s">
        <v>15350</v>
      </c>
    </row>
    <row r="13464">
      <c r="A13464" s="8">
        <v>1778641.0</v>
      </c>
      <c r="B13464" s="8" t="s">
        <v>15351</v>
      </c>
    </row>
    <row r="13465">
      <c r="A13465" s="8">
        <v>918377.0</v>
      </c>
      <c r="B13465" s="8" t="s">
        <v>15352</v>
      </c>
    </row>
    <row r="13466">
      <c r="A13466" s="8">
        <v>6213626.0</v>
      </c>
      <c r="B13466" s="8" t="s">
        <v>15353</v>
      </c>
    </row>
    <row r="13467">
      <c r="A13467" s="8">
        <v>6243088.0</v>
      </c>
      <c r="B13467" s="8" t="s">
        <v>15354</v>
      </c>
    </row>
    <row r="13468">
      <c r="A13468" s="8">
        <v>1959093.0</v>
      </c>
      <c r="B13468" s="8" t="s">
        <v>15355</v>
      </c>
    </row>
    <row r="13469">
      <c r="A13469" s="8">
        <v>1889087.0</v>
      </c>
      <c r="B13469" s="8" t="s">
        <v>15356</v>
      </c>
    </row>
    <row r="13470">
      <c r="A13470" s="8">
        <v>1779796.0</v>
      </c>
      <c r="B13470" s="8" t="s">
        <v>15357</v>
      </c>
    </row>
    <row r="13471">
      <c r="A13471" s="8">
        <v>1293974.0</v>
      </c>
      <c r="B13471" s="8" t="s">
        <v>15358</v>
      </c>
    </row>
    <row r="13472">
      <c r="A13472" s="8">
        <v>1302230.0</v>
      </c>
      <c r="B13472" s="8" t="s">
        <v>15359</v>
      </c>
    </row>
    <row r="13473">
      <c r="A13473" s="8">
        <v>1794698.0</v>
      </c>
      <c r="B13473" s="8" t="s">
        <v>14938</v>
      </c>
    </row>
    <row r="13474">
      <c r="A13474" s="8">
        <v>1448790.0</v>
      </c>
      <c r="B13474" s="8" t="s">
        <v>15360</v>
      </c>
    </row>
    <row r="13475">
      <c r="A13475" s="8">
        <v>1411608.0</v>
      </c>
      <c r="B13475" s="8" t="s">
        <v>15361</v>
      </c>
    </row>
    <row r="13476">
      <c r="A13476" s="8">
        <v>6518371.0</v>
      </c>
      <c r="B13476" s="8" t="s">
        <v>15362</v>
      </c>
    </row>
    <row r="13477">
      <c r="A13477" s="8">
        <v>1298747.0</v>
      </c>
      <c r="B13477" s="8" t="s">
        <v>15363</v>
      </c>
    </row>
    <row r="13478">
      <c r="A13478" s="8">
        <v>847640.0</v>
      </c>
      <c r="B13478" s="8" t="s">
        <v>15364</v>
      </c>
    </row>
    <row r="13479">
      <c r="A13479" s="8">
        <v>1447891.0</v>
      </c>
      <c r="B13479" s="8" t="s">
        <v>15365</v>
      </c>
    </row>
    <row r="13480">
      <c r="A13480" s="8">
        <v>6108369.0</v>
      </c>
      <c r="B13480" s="8" t="s">
        <v>15366</v>
      </c>
    </row>
    <row r="13481">
      <c r="A13481" s="8">
        <v>1464655.0</v>
      </c>
      <c r="B13481" s="8" t="s">
        <v>15367</v>
      </c>
    </row>
    <row r="13482">
      <c r="A13482" s="8">
        <v>1905490.0</v>
      </c>
      <c r="B13482" s="8" t="s">
        <v>15368</v>
      </c>
    </row>
    <row r="13483">
      <c r="A13483" s="8">
        <v>1452339.0</v>
      </c>
      <c r="B13483" s="8" t="s">
        <v>15369</v>
      </c>
    </row>
    <row r="13484">
      <c r="A13484" s="8">
        <v>1770799.0</v>
      </c>
      <c r="B13484" s="8" t="s">
        <v>15370</v>
      </c>
    </row>
    <row r="13485">
      <c r="A13485" s="8">
        <v>1909606.0</v>
      </c>
      <c r="B13485" s="8" t="s">
        <v>15371</v>
      </c>
    </row>
    <row r="13486">
      <c r="A13486" s="8">
        <v>1882287.0</v>
      </c>
      <c r="B13486" s="8" t="s">
        <v>15372</v>
      </c>
    </row>
    <row r="13487">
      <c r="A13487" s="8">
        <v>1777181.0</v>
      </c>
      <c r="B13487" s="8" t="s">
        <v>15373</v>
      </c>
    </row>
    <row r="13488">
      <c r="A13488" s="8">
        <v>1852973.0</v>
      </c>
      <c r="B13488" s="8" t="s">
        <v>15373</v>
      </c>
    </row>
    <row r="13489">
      <c r="A13489" s="8">
        <v>1883879.0</v>
      </c>
      <c r="B13489" s="8" t="s">
        <v>15148</v>
      </c>
    </row>
    <row r="13490">
      <c r="A13490" s="8">
        <v>1778005.0</v>
      </c>
      <c r="B13490" s="8" t="s">
        <v>15374</v>
      </c>
    </row>
    <row r="13491">
      <c r="A13491" s="8">
        <v>6645623.0</v>
      </c>
      <c r="B13491" s="8" t="s">
        <v>15375</v>
      </c>
    </row>
    <row r="13492">
      <c r="A13492" s="8">
        <v>6201229.0</v>
      </c>
      <c r="B13492" s="8" t="s">
        <v>15376</v>
      </c>
    </row>
    <row r="13493">
      <c r="A13493" s="8">
        <v>1879707.0</v>
      </c>
      <c r="B13493" s="8" t="s">
        <v>15377</v>
      </c>
    </row>
    <row r="13494">
      <c r="A13494" s="8">
        <v>6898114.0</v>
      </c>
      <c r="B13494" s="8" t="s">
        <v>15378</v>
      </c>
    </row>
    <row r="13495">
      <c r="A13495" s="8">
        <v>6888593.0</v>
      </c>
      <c r="B13495" s="8" t="s">
        <v>15379</v>
      </c>
    </row>
    <row r="13496">
      <c r="A13496" s="8">
        <v>1724282.0</v>
      </c>
      <c r="B13496" s="8" t="s">
        <v>15380</v>
      </c>
    </row>
    <row r="13497">
      <c r="A13497" s="8">
        <v>6383742.0</v>
      </c>
      <c r="B13497" s="8" t="s">
        <v>15381</v>
      </c>
    </row>
    <row r="13498">
      <c r="A13498" s="8">
        <v>1813650.0</v>
      </c>
      <c r="B13498" s="8" t="s">
        <v>15382</v>
      </c>
    </row>
    <row r="13499">
      <c r="A13499" s="8">
        <v>1788388.0</v>
      </c>
      <c r="B13499" s="8" t="s">
        <v>15383</v>
      </c>
    </row>
    <row r="13500">
      <c r="A13500" s="8">
        <v>1802054.0</v>
      </c>
      <c r="B13500" s="8" t="s">
        <v>15384</v>
      </c>
    </row>
    <row r="13501">
      <c r="A13501" s="8">
        <v>6279023.0</v>
      </c>
      <c r="B13501" s="8" t="s">
        <v>15385</v>
      </c>
    </row>
    <row r="13502">
      <c r="A13502" s="8">
        <v>1724339.0</v>
      </c>
      <c r="B13502" s="8" t="s">
        <v>15386</v>
      </c>
    </row>
    <row r="13503">
      <c r="A13503" s="8">
        <v>1587315.0</v>
      </c>
      <c r="B13503" s="8" t="s">
        <v>15387</v>
      </c>
    </row>
    <row r="13504">
      <c r="A13504" s="8">
        <v>1748335.0</v>
      </c>
      <c r="B13504" s="8" t="s">
        <v>15388</v>
      </c>
    </row>
    <row r="13505">
      <c r="A13505" s="8">
        <v>1885235.0</v>
      </c>
      <c r="B13505" s="8" t="s">
        <v>15389</v>
      </c>
    </row>
    <row r="13506">
      <c r="A13506" s="8">
        <v>922447.0</v>
      </c>
      <c r="B13506" s="8" t="s">
        <v>15390</v>
      </c>
    </row>
    <row r="13507">
      <c r="A13507" s="8">
        <v>6412351.0</v>
      </c>
      <c r="B13507" s="8" t="s">
        <v>15391</v>
      </c>
    </row>
    <row r="13508">
      <c r="A13508" s="8">
        <v>1735934.0</v>
      </c>
      <c r="B13508" s="8" t="s">
        <v>15392</v>
      </c>
    </row>
    <row r="13509">
      <c r="A13509" s="8">
        <v>1638475.0</v>
      </c>
      <c r="B13509" s="8" t="s">
        <v>15393</v>
      </c>
    </row>
    <row r="13510">
      <c r="A13510" s="8">
        <v>6084826.0</v>
      </c>
      <c r="B13510" s="8" t="s">
        <v>15394</v>
      </c>
    </row>
    <row r="13511">
      <c r="A13511" s="8">
        <v>919365.0</v>
      </c>
      <c r="B13511" s="8" t="s">
        <v>15395</v>
      </c>
    </row>
    <row r="13512">
      <c r="A13512" s="8">
        <v>1782584.0</v>
      </c>
      <c r="B13512" s="8" t="s">
        <v>15396</v>
      </c>
    </row>
    <row r="13513">
      <c r="A13513" s="8">
        <v>1736906.0</v>
      </c>
      <c r="B13513" s="8" t="s">
        <v>15397</v>
      </c>
    </row>
    <row r="13514">
      <c r="A13514" s="8">
        <v>6323111.0</v>
      </c>
      <c r="B13514" s="8" t="s">
        <v>15398</v>
      </c>
    </row>
    <row r="13515">
      <c r="A13515" s="8">
        <v>1872192.0</v>
      </c>
      <c r="B13515" s="8" t="s">
        <v>15399</v>
      </c>
    </row>
    <row r="13516">
      <c r="A13516" s="8">
        <v>1777203.0</v>
      </c>
      <c r="B13516" s="8" t="s">
        <v>15400</v>
      </c>
    </row>
    <row r="13517">
      <c r="A13517" s="8">
        <v>6099254.0</v>
      </c>
      <c r="B13517" s="8" t="s">
        <v>15401</v>
      </c>
    </row>
    <row r="13518">
      <c r="A13518" s="8">
        <v>1797981.0</v>
      </c>
      <c r="B13518" s="8" t="s">
        <v>15402</v>
      </c>
    </row>
    <row r="13519">
      <c r="A13519" s="8">
        <v>1851624.0</v>
      </c>
      <c r="B13519" s="8" t="s">
        <v>15403</v>
      </c>
    </row>
    <row r="13520">
      <c r="A13520" s="8">
        <v>6876625.0</v>
      </c>
      <c r="B13520" s="8" t="s">
        <v>15404</v>
      </c>
    </row>
    <row r="13521">
      <c r="A13521" s="8">
        <v>1727796.0</v>
      </c>
      <c r="B13521" s="8" t="s">
        <v>15405</v>
      </c>
    </row>
    <row r="13522">
      <c r="A13522" s="8">
        <v>1754670.0</v>
      </c>
      <c r="B13522" s="8" t="s">
        <v>15406</v>
      </c>
    </row>
    <row r="13523">
      <c r="A13523" s="8">
        <v>1910191.0</v>
      </c>
      <c r="B13523" s="8" t="s">
        <v>14584</v>
      </c>
    </row>
    <row r="13524">
      <c r="A13524" s="8">
        <v>1853571.0</v>
      </c>
      <c r="B13524" s="8" t="s">
        <v>15407</v>
      </c>
    </row>
    <row r="13525">
      <c r="A13525" s="8">
        <v>1785907.0</v>
      </c>
      <c r="B13525" s="8" t="s">
        <v>15408</v>
      </c>
    </row>
    <row r="13526">
      <c r="A13526" s="8">
        <v>1596641.0</v>
      </c>
      <c r="B13526" s="8" t="s">
        <v>15409</v>
      </c>
    </row>
    <row r="13527">
      <c r="A13527" s="8">
        <v>6213154.0</v>
      </c>
      <c r="B13527" s="8" t="s">
        <v>15410</v>
      </c>
    </row>
    <row r="13528">
      <c r="A13528" s="8">
        <v>1637941.0</v>
      </c>
      <c r="B13528" s="8" t="s">
        <v>15411</v>
      </c>
    </row>
    <row r="13529">
      <c r="A13529" s="8">
        <v>1729098.0</v>
      </c>
      <c r="B13529" s="8" t="s">
        <v>15412</v>
      </c>
    </row>
    <row r="13530">
      <c r="A13530" s="8">
        <v>1347802.0</v>
      </c>
      <c r="B13530" s="8" t="s">
        <v>15413</v>
      </c>
    </row>
    <row r="13531">
      <c r="A13531" s="8">
        <v>1574329.0</v>
      </c>
      <c r="B13531" s="8" t="s">
        <v>15414</v>
      </c>
    </row>
    <row r="13532">
      <c r="A13532" s="8">
        <v>1779931.0</v>
      </c>
      <c r="B13532" s="8" t="s">
        <v>15415</v>
      </c>
    </row>
    <row r="13533">
      <c r="A13533" s="8">
        <v>1909967.0</v>
      </c>
      <c r="B13533" s="8" t="s">
        <v>15416</v>
      </c>
    </row>
    <row r="13534">
      <c r="A13534" s="8">
        <v>1784439.0</v>
      </c>
      <c r="B13534" s="8" t="s">
        <v>15417</v>
      </c>
    </row>
    <row r="13535">
      <c r="A13535" s="8">
        <v>1863002.0</v>
      </c>
      <c r="B13535" s="8" t="s">
        <v>15418</v>
      </c>
    </row>
    <row r="13536">
      <c r="A13536" s="8">
        <v>6671055.0</v>
      </c>
      <c r="B13536" s="8" t="s">
        <v>15419</v>
      </c>
    </row>
    <row r="13537">
      <c r="A13537" s="8">
        <v>6284591.0</v>
      </c>
      <c r="B13537" s="8" t="s">
        <v>15420</v>
      </c>
    </row>
    <row r="13538">
      <c r="A13538" s="8">
        <v>6670911.0</v>
      </c>
      <c r="B13538" s="8" t="s">
        <v>15421</v>
      </c>
    </row>
    <row r="13539">
      <c r="A13539" s="8">
        <v>1904817.0</v>
      </c>
      <c r="B13539" s="8" t="s">
        <v>15422</v>
      </c>
    </row>
    <row r="13540">
      <c r="A13540" s="8">
        <v>1774069.0</v>
      </c>
      <c r="B13540" s="8" t="s">
        <v>15423</v>
      </c>
    </row>
    <row r="13541">
      <c r="A13541" s="8">
        <v>855987.0</v>
      </c>
      <c r="B13541" s="8" t="s">
        <v>15424</v>
      </c>
    </row>
    <row r="13542">
      <c r="A13542" s="8">
        <v>1289624.0</v>
      </c>
      <c r="B13542" s="8" t="s">
        <v>14274</v>
      </c>
    </row>
    <row r="13543">
      <c r="A13543" s="8">
        <v>1598562.0</v>
      </c>
      <c r="B13543" s="8" t="s">
        <v>15425</v>
      </c>
    </row>
    <row r="13544">
      <c r="A13544" s="8">
        <v>1724452.0</v>
      </c>
      <c r="B13544" s="8" t="s">
        <v>15425</v>
      </c>
    </row>
    <row r="13545">
      <c r="A13545" s="8">
        <v>1588125.0</v>
      </c>
      <c r="B13545" s="8" t="s">
        <v>15426</v>
      </c>
    </row>
    <row r="13546">
      <c r="A13546" s="8">
        <v>1764918.0</v>
      </c>
      <c r="B13546" s="8" t="s">
        <v>15427</v>
      </c>
    </row>
    <row r="13547">
      <c r="A13547" s="8">
        <v>1957309.0</v>
      </c>
      <c r="B13547" s="8" t="s">
        <v>15428</v>
      </c>
    </row>
    <row r="13548">
      <c r="A13548" s="8">
        <v>1947664.0</v>
      </c>
      <c r="B13548" s="8" t="s">
        <v>15429</v>
      </c>
    </row>
    <row r="13549">
      <c r="A13549" s="8">
        <v>1926179.0</v>
      </c>
      <c r="B13549" s="8" t="s">
        <v>15430</v>
      </c>
    </row>
    <row r="13550">
      <c r="A13550" s="8">
        <v>1727117.0</v>
      </c>
      <c r="B13550" s="8" t="s">
        <v>15431</v>
      </c>
    </row>
    <row r="13551">
      <c r="A13551" s="8">
        <v>874949.0</v>
      </c>
      <c r="B13551" s="8" t="s">
        <v>15432</v>
      </c>
    </row>
    <row r="13552">
      <c r="A13552" s="8">
        <v>1736493.0</v>
      </c>
      <c r="B13552" s="8" t="s">
        <v>15433</v>
      </c>
    </row>
    <row r="13553">
      <c r="A13553" s="8">
        <v>1374389.0</v>
      </c>
      <c r="B13553" s="8" t="s">
        <v>15434</v>
      </c>
    </row>
    <row r="13554">
      <c r="A13554" s="8">
        <v>1769260.0</v>
      </c>
      <c r="B13554" s="8" t="s">
        <v>14290</v>
      </c>
    </row>
    <row r="13555">
      <c r="A13555" s="8">
        <v>1951238.0</v>
      </c>
      <c r="B13555" s="8" t="s">
        <v>15435</v>
      </c>
    </row>
    <row r="13556">
      <c r="A13556" s="8">
        <v>1729420.0</v>
      </c>
      <c r="B13556" s="8" t="s">
        <v>15436</v>
      </c>
    </row>
    <row r="13557">
      <c r="A13557" s="8">
        <v>1451031.0</v>
      </c>
      <c r="B13557" s="8" t="s">
        <v>15437</v>
      </c>
    </row>
    <row r="13558">
      <c r="A13558" s="8">
        <v>1596021.0</v>
      </c>
      <c r="B13558" s="8" t="s">
        <v>15438</v>
      </c>
    </row>
    <row r="13559">
      <c r="A13559" s="8">
        <v>1776274.0</v>
      </c>
      <c r="B13559" s="8" t="s">
        <v>15439</v>
      </c>
    </row>
    <row r="13560">
      <c r="A13560" s="8">
        <v>1942166.0</v>
      </c>
      <c r="B13560" s="8" t="s">
        <v>15440</v>
      </c>
    </row>
    <row r="13561">
      <c r="A13561" s="8">
        <v>1852604.0</v>
      </c>
      <c r="B13561" s="8" t="s">
        <v>15441</v>
      </c>
    </row>
    <row r="13562">
      <c r="A13562" s="8">
        <v>1776975.0</v>
      </c>
      <c r="B13562" s="8" t="s">
        <v>15442</v>
      </c>
    </row>
    <row r="13563">
      <c r="A13563" s="8">
        <v>1859030.0</v>
      </c>
      <c r="B13563" s="8" t="s">
        <v>15442</v>
      </c>
    </row>
    <row r="13564">
      <c r="A13564" s="8">
        <v>1576097.0</v>
      </c>
      <c r="B13564" s="8" t="s">
        <v>15443</v>
      </c>
    </row>
    <row r="13565">
      <c r="A13565" s="8">
        <v>1726161.0</v>
      </c>
      <c r="B13565" s="8" t="s">
        <v>15443</v>
      </c>
    </row>
    <row r="13566">
      <c r="A13566" s="8">
        <v>1728857.0</v>
      </c>
      <c r="B13566" s="8" t="s">
        <v>14833</v>
      </c>
    </row>
    <row r="13567">
      <c r="A13567" s="8">
        <v>1636723.0</v>
      </c>
      <c r="B13567" s="8" t="s">
        <v>15444</v>
      </c>
    </row>
    <row r="13568">
      <c r="A13568" s="8">
        <v>1851560.0</v>
      </c>
      <c r="B13568" s="8" t="s">
        <v>15445</v>
      </c>
    </row>
    <row r="13569">
      <c r="A13569" s="8">
        <v>1957571.0</v>
      </c>
      <c r="B13569" s="8" t="s">
        <v>15446</v>
      </c>
    </row>
    <row r="13570">
      <c r="A13570" s="8">
        <v>1733982.0</v>
      </c>
      <c r="B13570" s="8" t="s">
        <v>15447</v>
      </c>
    </row>
    <row r="13571">
      <c r="A13571" s="8">
        <v>1798227.0</v>
      </c>
      <c r="B13571" s="8" t="s">
        <v>15448</v>
      </c>
    </row>
    <row r="13572">
      <c r="A13572" s="8">
        <v>1853830.0</v>
      </c>
      <c r="B13572" s="8" t="s">
        <v>15449</v>
      </c>
    </row>
    <row r="13573">
      <c r="A13573" s="8">
        <v>1898698.0</v>
      </c>
      <c r="B13573" s="8" t="s">
        <v>15450</v>
      </c>
    </row>
    <row r="13574">
      <c r="A13574" s="8">
        <v>1796305.0</v>
      </c>
      <c r="B13574" s="8" t="s">
        <v>15451</v>
      </c>
    </row>
    <row r="13575">
      <c r="A13575" s="8">
        <v>1636103.0</v>
      </c>
      <c r="B13575" s="8" t="s">
        <v>15145</v>
      </c>
    </row>
    <row r="13576">
      <c r="A13576" s="8">
        <v>1736795.0</v>
      </c>
      <c r="B13576" s="8" t="s">
        <v>15452</v>
      </c>
    </row>
    <row r="13577">
      <c r="A13577" s="8">
        <v>1765582.0</v>
      </c>
      <c r="B13577" s="8" t="s">
        <v>15453</v>
      </c>
    </row>
    <row r="13578">
      <c r="A13578" s="8">
        <v>1588249.0</v>
      </c>
      <c r="B13578" s="8" t="s">
        <v>15454</v>
      </c>
    </row>
    <row r="13579">
      <c r="A13579" s="8">
        <v>1777092.0</v>
      </c>
      <c r="B13579" s="8" t="s">
        <v>15455</v>
      </c>
    </row>
    <row r="13580">
      <c r="A13580" s="8">
        <v>1870581.0</v>
      </c>
      <c r="B13580" s="8" t="s">
        <v>15456</v>
      </c>
    </row>
    <row r="13581">
      <c r="A13581" s="8">
        <v>1589083.0</v>
      </c>
      <c r="B13581" s="8" t="s">
        <v>15197</v>
      </c>
    </row>
    <row r="13582">
      <c r="A13582" s="8">
        <v>746061.0</v>
      </c>
      <c r="B13582" s="8" t="s">
        <v>15457</v>
      </c>
    </row>
    <row r="13583">
      <c r="A13583" s="8">
        <v>1892380.0</v>
      </c>
      <c r="B13583" s="8" t="s">
        <v>15458</v>
      </c>
    </row>
    <row r="13584">
      <c r="A13584" s="8">
        <v>1854682.0</v>
      </c>
      <c r="B13584" s="8" t="s">
        <v>15459</v>
      </c>
    </row>
    <row r="13585">
      <c r="A13585" s="8">
        <v>6273904.0</v>
      </c>
      <c r="B13585" s="8" t="s">
        <v>15460</v>
      </c>
    </row>
    <row r="13586">
      <c r="A13586" s="8">
        <v>1885219.0</v>
      </c>
      <c r="B13586" s="8" t="s">
        <v>14217</v>
      </c>
    </row>
    <row r="13587">
      <c r="A13587" s="8">
        <v>1577085.0</v>
      </c>
      <c r="B13587" s="8" t="s">
        <v>15461</v>
      </c>
    </row>
    <row r="13588">
      <c r="A13588" s="8">
        <v>1755200.0</v>
      </c>
      <c r="B13588" s="8" t="s">
        <v>15462</v>
      </c>
    </row>
    <row r="13589">
      <c r="A13589" s="8">
        <v>1851721.0</v>
      </c>
      <c r="B13589" s="8" t="s">
        <v>15463</v>
      </c>
    </row>
    <row r="13590">
      <c r="A13590" s="8">
        <v>1571796.0</v>
      </c>
      <c r="B13590" s="8" t="s">
        <v>15464</v>
      </c>
    </row>
    <row r="13591">
      <c r="A13591" s="8">
        <v>1785702.0</v>
      </c>
      <c r="B13591" s="8" t="s">
        <v>15465</v>
      </c>
    </row>
    <row r="13592">
      <c r="A13592" s="8">
        <v>1769600.0</v>
      </c>
      <c r="B13592" s="8" t="s">
        <v>15466</v>
      </c>
    </row>
    <row r="13593">
      <c r="A13593" s="8">
        <v>1734431.0</v>
      </c>
      <c r="B13593" s="8" t="s">
        <v>15467</v>
      </c>
    </row>
    <row r="13594">
      <c r="A13594" s="8">
        <v>1723731.0</v>
      </c>
      <c r="B13594" s="8" t="s">
        <v>15468</v>
      </c>
    </row>
    <row r="13595">
      <c r="A13595" s="8">
        <v>1575589.0</v>
      </c>
      <c r="B13595" s="8" t="s">
        <v>15469</v>
      </c>
    </row>
    <row r="13596">
      <c r="A13596" s="8">
        <v>1959336.0</v>
      </c>
      <c r="B13596" s="8" t="s">
        <v>15470</v>
      </c>
    </row>
    <row r="13597">
      <c r="A13597" s="8">
        <v>1943065.0</v>
      </c>
      <c r="B13597" s="8" t="s">
        <v>15471</v>
      </c>
    </row>
    <row r="13598">
      <c r="A13598" s="8">
        <v>1638149.0</v>
      </c>
      <c r="B13598" s="8" t="s">
        <v>15472</v>
      </c>
    </row>
    <row r="13599">
      <c r="A13599" s="8">
        <v>6230261.0</v>
      </c>
      <c r="B13599" s="8" t="s">
        <v>15473</v>
      </c>
    </row>
    <row r="13600">
      <c r="A13600" s="8">
        <v>1637851.0</v>
      </c>
      <c r="B13600" s="8" t="s">
        <v>15474</v>
      </c>
    </row>
    <row r="13601">
      <c r="A13601" s="8">
        <v>1465325.0</v>
      </c>
      <c r="B13601" s="8" t="s">
        <v>15475</v>
      </c>
    </row>
    <row r="13602">
      <c r="A13602" s="8">
        <v>1757946.0</v>
      </c>
      <c r="B13602" s="8" t="s">
        <v>15476</v>
      </c>
    </row>
    <row r="13603">
      <c r="A13603" s="8">
        <v>1780468.0</v>
      </c>
      <c r="B13603" s="8" t="s">
        <v>15477</v>
      </c>
    </row>
    <row r="13604">
      <c r="A13604" s="8">
        <v>1895281.0</v>
      </c>
      <c r="B13604" s="8" t="s">
        <v>15478</v>
      </c>
    </row>
    <row r="13605">
      <c r="A13605" s="8">
        <v>6497519.0</v>
      </c>
      <c r="B13605" s="8" t="s">
        <v>15479</v>
      </c>
    </row>
    <row r="13606">
      <c r="A13606" s="8">
        <v>1587412.0</v>
      </c>
      <c r="B13606" s="8" t="s">
        <v>15480</v>
      </c>
    </row>
    <row r="13607">
      <c r="A13607" s="8">
        <v>1589075.0</v>
      </c>
      <c r="B13607" s="8" t="s">
        <v>15481</v>
      </c>
    </row>
    <row r="13608">
      <c r="A13608" s="8">
        <v>1779915.0</v>
      </c>
      <c r="B13608" s="8" t="s">
        <v>15482</v>
      </c>
    </row>
    <row r="13609">
      <c r="A13609" s="8">
        <v>1727036.0</v>
      </c>
      <c r="B13609" s="8" t="s">
        <v>15483</v>
      </c>
    </row>
    <row r="13610">
      <c r="A13610" s="8">
        <v>1855433.0</v>
      </c>
      <c r="B13610" s="8" t="s">
        <v>15484</v>
      </c>
    </row>
    <row r="13611">
      <c r="A13611" s="8">
        <v>1905082.0</v>
      </c>
      <c r="B13611" s="8" t="s">
        <v>15485</v>
      </c>
    </row>
    <row r="13612">
      <c r="A13612" s="8">
        <v>1900706.0</v>
      </c>
      <c r="B13612" s="8" t="s">
        <v>15486</v>
      </c>
    </row>
    <row r="13613">
      <c r="A13613" s="8">
        <v>1769561.0</v>
      </c>
      <c r="B13613" s="8" t="s">
        <v>15487</v>
      </c>
    </row>
    <row r="13614">
      <c r="A13614" s="8">
        <v>1963678.0</v>
      </c>
      <c r="B13614" s="8" t="s">
        <v>15488</v>
      </c>
    </row>
    <row r="13615">
      <c r="A13615" s="8">
        <v>1586769.0</v>
      </c>
      <c r="B13615" s="8" t="s">
        <v>15489</v>
      </c>
    </row>
    <row r="13616">
      <c r="A13616" s="8">
        <v>1892363.0</v>
      </c>
      <c r="B13616" s="8" t="s">
        <v>15490</v>
      </c>
    </row>
    <row r="13617">
      <c r="A13617" s="8">
        <v>1709348.0</v>
      </c>
      <c r="B13617" s="8" t="s">
        <v>15491</v>
      </c>
    </row>
    <row r="13618">
      <c r="A13618" s="8">
        <v>830216.0</v>
      </c>
      <c r="B13618" s="8" t="s">
        <v>15492</v>
      </c>
    </row>
    <row r="13619">
      <c r="A13619" s="8">
        <v>1778773.0</v>
      </c>
      <c r="B13619" s="8" t="s">
        <v>15493</v>
      </c>
    </row>
    <row r="13620">
      <c r="A13620" s="8">
        <v>1442929.0</v>
      </c>
      <c r="B13620" s="8" t="s">
        <v>15494</v>
      </c>
    </row>
    <row r="13621">
      <c r="A13621" s="8">
        <v>1448161.0</v>
      </c>
      <c r="B13621" s="8" t="s">
        <v>15495</v>
      </c>
    </row>
    <row r="13622">
      <c r="A13622" s="8">
        <v>1596039.0</v>
      </c>
      <c r="B13622" s="8" t="s">
        <v>15495</v>
      </c>
    </row>
    <row r="13623">
      <c r="A13623" s="8">
        <v>6955614.0</v>
      </c>
      <c r="B13623" s="8" t="s">
        <v>15496</v>
      </c>
    </row>
    <row r="13624">
      <c r="A13624" s="8">
        <v>1598589.0</v>
      </c>
      <c r="B13624" s="8" t="s">
        <v>15497</v>
      </c>
    </row>
    <row r="13625">
      <c r="A13625" s="8">
        <v>1574787.0</v>
      </c>
      <c r="B13625" s="8" t="s">
        <v>15498</v>
      </c>
    </row>
    <row r="13626">
      <c r="A13626" s="8">
        <v>1636375.0</v>
      </c>
      <c r="B13626" s="8" t="s">
        <v>15499</v>
      </c>
    </row>
    <row r="13627">
      <c r="A13627" s="8">
        <v>1656252.0</v>
      </c>
      <c r="B13627" s="8" t="s">
        <v>15500</v>
      </c>
    </row>
    <row r="13628">
      <c r="A13628" s="8">
        <v>1449966.0</v>
      </c>
      <c r="B13628" s="8" t="s">
        <v>15501</v>
      </c>
    </row>
    <row r="13629">
      <c r="A13629" s="8">
        <v>973211.0</v>
      </c>
      <c r="B13629" s="8" t="s">
        <v>15502</v>
      </c>
    </row>
    <row r="13630">
      <c r="A13630" s="8">
        <v>1890221.0</v>
      </c>
      <c r="B13630" s="8" t="s">
        <v>15503</v>
      </c>
    </row>
    <row r="13631">
      <c r="A13631" s="8">
        <v>6068201.0</v>
      </c>
      <c r="B13631" s="8" t="s">
        <v>15504</v>
      </c>
    </row>
    <row r="13632">
      <c r="A13632" s="8">
        <v>1754581.0</v>
      </c>
      <c r="B13632" s="8" t="s">
        <v>15505</v>
      </c>
    </row>
    <row r="13633">
      <c r="A13633" s="8">
        <v>1658701.0</v>
      </c>
      <c r="B13633" s="8" t="s">
        <v>15506</v>
      </c>
    </row>
    <row r="13634">
      <c r="A13634" s="8">
        <v>1858009.0</v>
      </c>
      <c r="B13634" s="8" t="s">
        <v>15507</v>
      </c>
    </row>
    <row r="13635">
      <c r="A13635" s="8">
        <v>1374346.0</v>
      </c>
      <c r="B13635" s="8" t="s">
        <v>15508</v>
      </c>
    </row>
    <row r="13636">
      <c r="A13636" s="8">
        <v>1638220.0</v>
      </c>
      <c r="B13636" s="8" t="s">
        <v>15509</v>
      </c>
    </row>
    <row r="13637">
      <c r="A13637" s="8">
        <v>1636626.0</v>
      </c>
      <c r="B13637" s="8" t="s">
        <v>15510</v>
      </c>
    </row>
    <row r="13638">
      <c r="A13638" s="8">
        <v>1598503.0</v>
      </c>
      <c r="B13638" s="8" t="s">
        <v>14947</v>
      </c>
    </row>
    <row r="13639">
      <c r="A13639" s="8">
        <v>1450701.0</v>
      </c>
      <c r="B13639" s="8" t="s">
        <v>15511</v>
      </c>
    </row>
    <row r="13640">
      <c r="A13640" s="8">
        <v>1426508.0</v>
      </c>
      <c r="B13640" s="8" t="s">
        <v>15512</v>
      </c>
    </row>
    <row r="13641">
      <c r="A13641" s="8">
        <v>1347225.0</v>
      </c>
      <c r="B13641" s="8" t="s">
        <v>15513</v>
      </c>
    </row>
    <row r="13642">
      <c r="A13642" s="8">
        <v>1890611.0</v>
      </c>
      <c r="B13642" s="8" t="s">
        <v>14749</v>
      </c>
    </row>
    <row r="13643">
      <c r="A13643" s="8">
        <v>1576143.0</v>
      </c>
      <c r="B13643" s="8" t="s">
        <v>15514</v>
      </c>
    </row>
    <row r="13644">
      <c r="A13644" s="8">
        <v>6172199.0</v>
      </c>
      <c r="B13644" s="8" t="s">
        <v>15515</v>
      </c>
    </row>
    <row r="13645">
      <c r="A13645" s="8">
        <v>1780042.0</v>
      </c>
      <c r="B13645" s="8" t="s">
        <v>15516</v>
      </c>
    </row>
    <row r="13646">
      <c r="A13646" s="8">
        <v>1770705.0</v>
      </c>
      <c r="B13646" s="8" t="s">
        <v>15517</v>
      </c>
    </row>
    <row r="13647">
      <c r="A13647" s="8">
        <v>6963269.0</v>
      </c>
      <c r="B13647" s="8" t="s">
        <v>15518</v>
      </c>
    </row>
    <row r="13648">
      <c r="A13648" s="8">
        <v>1724801.0</v>
      </c>
      <c r="B13648" s="8" t="s">
        <v>15519</v>
      </c>
    </row>
    <row r="13649">
      <c r="A13649" s="8">
        <v>1752286.0</v>
      </c>
      <c r="B13649" s="8" t="s">
        <v>15519</v>
      </c>
    </row>
    <row r="13650">
      <c r="A13650" s="8">
        <v>1895524.0</v>
      </c>
      <c r="B13650" s="8" t="s">
        <v>15088</v>
      </c>
    </row>
    <row r="13651">
      <c r="A13651" s="8">
        <v>1597761.0</v>
      </c>
      <c r="B13651" s="8" t="s">
        <v>15520</v>
      </c>
    </row>
    <row r="13652">
      <c r="A13652" s="8">
        <v>1958631.0</v>
      </c>
      <c r="B13652" s="8" t="s">
        <v>15521</v>
      </c>
    </row>
    <row r="13653">
      <c r="A13653" s="8">
        <v>1753134.0</v>
      </c>
      <c r="B13653" s="8" t="s">
        <v>15522</v>
      </c>
    </row>
    <row r="13654">
      <c r="A13654" s="8">
        <v>1746677.0</v>
      </c>
      <c r="B13654" s="8" t="s">
        <v>15523</v>
      </c>
    </row>
    <row r="13655">
      <c r="A13655" s="8">
        <v>1636464.0</v>
      </c>
      <c r="B13655" s="8" t="s">
        <v>15524</v>
      </c>
    </row>
    <row r="13656">
      <c r="A13656" s="8">
        <v>1792857.0</v>
      </c>
      <c r="B13656" s="8" t="s">
        <v>15525</v>
      </c>
    </row>
    <row r="13657">
      <c r="A13657" s="8">
        <v>1771523.0</v>
      </c>
      <c r="B13657" s="8" t="s">
        <v>15526</v>
      </c>
    </row>
    <row r="13658">
      <c r="A13658" s="8">
        <v>6273939.0</v>
      </c>
      <c r="B13658" s="8" t="s">
        <v>15527</v>
      </c>
    </row>
    <row r="13659">
      <c r="A13659" s="8">
        <v>1428756.0</v>
      </c>
      <c r="B13659" s="8" t="s">
        <v>15528</v>
      </c>
    </row>
    <row r="13660">
      <c r="A13660" s="8">
        <v>1735802.0</v>
      </c>
      <c r="B13660" s="8" t="s">
        <v>15529</v>
      </c>
    </row>
    <row r="13661">
      <c r="A13661" s="8">
        <v>1788582.0</v>
      </c>
      <c r="B13661" s="8" t="s">
        <v>15530</v>
      </c>
    </row>
    <row r="13662">
      <c r="A13662" s="8">
        <v>1726668.0</v>
      </c>
      <c r="B13662" s="8" t="s">
        <v>15531</v>
      </c>
    </row>
    <row r="13663">
      <c r="A13663" s="8">
        <v>1815369.0</v>
      </c>
      <c r="B13663" s="8" t="s">
        <v>15532</v>
      </c>
    </row>
    <row r="13664">
      <c r="A13664" s="8">
        <v>6915370.0</v>
      </c>
      <c r="B13664" s="8" t="s">
        <v>15533</v>
      </c>
    </row>
    <row r="13665">
      <c r="A13665" s="8">
        <v>1411136.0</v>
      </c>
      <c r="B13665" s="8" t="s">
        <v>15534</v>
      </c>
    </row>
    <row r="13666">
      <c r="A13666" s="8">
        <v>1896601.0</v>
      </c>
      <c r="B13666" s="8" t="s">
        <v>15535</v>
      </c>
    </row>
    <row r="13667">
      <c r="A13667" s="8">
        <v>1789678.0</v>
      </c>
      <c r="B13667" s="8" t="s">
        <v>15536</v>
      </c>
    </row>
    <row r="13668">
      <c r="A13668" s="8">
        <v>1596047.0</v>
      </c>
      <c r="B13668" s="8" t="s">
        <v>15537</v>
      </c>
    </row>
    <row r="13669">
      <c r="A13669" s="8">
        <v>6525431.0</v>
      </c>
      <c r="B13669" s="8" t="s">
        <v>15538</v>
      </c>
    </row>
    <row r="13670">
      <c r="A13670" s="8">
        <v>1449800.0</v>
      </c>
      <c r="B13670" s="8" t="s">
        <v>15539</v>
      </c>
    </row>
    <row r="13671">
      <c r="A13671" s="8">
        <v>6751903.0</v>
      </c>
      <c r="B13671" s="8" t="s">
        <v>15540</v>
      </c>
    </row>
    <row r="13672">
      <c r="A13672" s="8">
        <v>1781448.0</v>
      </c>
      <c r="B13672" s="8" t="s">
        <v>15303</v>
      </c>
    </row>
    <row r="13673">
      <c r="A13673" s="8">
        <v>1890280.0</v>
      </c>
      <c r="B13673" s="8" t="s">
        <v>15541</v>
      </c>
    </row>
    <row r="13674">
      <c r="A13674" s="8">
        <v>1883640.0</v>
      </c>
      <c r="B13674" s="8" t="s">
        <v>15423</v>
      </c>
    </row>
    <row r="13675">
      <c r="A13675" s="8">
        <v>1587404.0</v>
      </c>
      <c r="B13675" s="8" t="s">
        <v>15312</v>
      </c>
    </row>
    <row r="13676">
      <c r="A13676" s="8">
        <v>1725360.0</v>
      </c>
      <c r="B13676" s="8" t="s">
        <v>15542</v>
      </c>
    </row>
    <row r="13677">
      <c r="A13677" s="8">
        <v>1783017.0</v>
      </c>
      <c r="B13677" s="8" t="s">
        <v>15542</v>
      </c>
    </row>
    <row r="13678">
      <c r="A13678" s="8">
        <v>1588761.0</v>
      </c>
      <c r="B13678" s="8" t="s">
        <v>15477</v>
      </c>
    </row>
    <row r="13679">
      <c r="A13679" s="8">
        <v>1850041.0</v>
      </c>
      <c r="B13679" s="8" t="s">
        <v>15543</v>
      </c>
    </row>
    <row r="13680">
      <c r="A13680" s="8">
        <v>6206557.0</v>
      </c>
      <c r="B13680" s="8" t="s">
        <v>15544</v>
      </c>
    </row>
    <row r="13681">
      <c r="A13681" s="8">
        <v>6867511.0</v>
      </c>
      <c r="B13681" s="8" t="s">
        <v>15545</v>
      </c>
    </row>
    <row r="13682">
      <c r="A13682" s="8">
        <v>6812171.0</v>
      </c>
      <c r="B13682" s="8" t="s">
        <v>15546</v>
      </c>
    </row>
    <row r="13683">
      <c r="A13683" s="8">
        <v>1829645.0</v>
      </c>
      <c r="B13683" s="8" t="s">
        <v>15547</v>
      </c>
    </row>
    <row r="13684">
      <c r="A13684" s="8">
        <v>1912135.0</v>
      </c>
      <c r="B13684" s="8" t="s">
        <v>15548</v>
      </c>
    </row>
    <row r="13685">
      <c r="A13685" s="8">
        <v>1597272.0</v>
      </c>
      <c r="B13685" s="8" t="s">
        <v>15549</v>
      </c>
    </row>
    <row r="13686">
      <c r="A13686" s="8">
        <v>6591116.0</v>
      </c>
      <c r="B13686" s="8" t="s">
        <v>15550</v>
      </c>
    </row>
    <row r="13687">
      <c r="A13687" s="8">
        <v>1752570.0</v>
      </c>
      <c r="B13687" s="8" t="s">
        <v>15551</v>
      </c>
    </row>
    <row r="13688">
      <c r="A13688" s="8">
        <v>6943624.0</v>
      </c>
      <c r="B13688" s="8" t="s">
        <v>15552</v>
      </c>
    </row>
    <row r="13689">
      <c r="A13689" s="8">
        <v>1734555.0</v>
      </c>
      <c r="B13689" s="8" t="s">
        <v>15553</v>
      </c>
    </row>
    <row r="13690">
      <c r="A13690" s="8">
        <v>1766422.0</v>
      </c>
      <c r="B13690" s="8" t="s">
        <v>15553</v>
      </c>
    </row>
    <row r="13691">
      <c r="A13691" s="8">
        <v>6440461.0</v>
      </c>
      <c r="B13691" s="8" t="s">
        <v>15554</v>
      </c>
    </row>
    <row r="13692">
      <c r="A13692" s="8">
        <v>1596209.0</v>
      </c>
      <c r="B13692" s="8" t="s">
        <v>15555</v>
      </c>
    </row>
    <row r="13693">
      <c r="A13693" s="8">
        <v>1840053.0</v>
      </c>
      <c r="B13693" s="8" t="s">
        <v>15556</v>
      </c>
    </row>
    <row r="13694">
      <c r="A13694" s="8">
        <v>1587099.0</v>
      </c>
      <c r="B13694" s="8" t="s">
        <v>15557</v>
      </c>
    </row>
    <row r="13695">
      <c r="A13695" s="8">
        <v>1786474.0</v>
      </c>
      <c r="B13695" s="8" t="s">
        <v>15557</v>
      </c>
    </row>
    <row r="13696">
      <c r="A13696" s="8">
        <v>1894803.0</v>
      </c>
      <c r="B13696" s="8" t="s">
        <v>15558</v>
      </c>
    </row>
    <row r="13697">
      <c r="A13697" s="8">
        <v>1784471.0</v>
      </c>
      <c r="B13697" s="8" t="s">
        <v>15559</v>
      </c>
    </row>
    <row r="13698">
      <c r="A13698" s="8">
        <v>1912127.0</v>
      </c>
      <c r="B13698" s="8" t="s">
        <v>15559</v>
      </c>
    </row>
    <row r="13699">
      <c r="A13699" s="8">
        <v>1926136.0</v>
      </c>
      <c r="B13699" s="8" t="s">
        <v>15560</v>
      </c>
    </row>
    <row r="13700">
      <c r="A13700" s="8">
        <v>6900691.0</v>
      </c>
      <c r="B13700" s="8" t="s">
        <v>15561</v>
      </c>
    </row>
    <row r="13701">
      <c r="A13701" s="8">
        <v>1885774.0</v>
      </c>
      <c r="B13701" s="8" t="s">
        <v>15562</v>
      </c>
    </row>
    <row r="13702">
      <c r="A13702" s="8">
        <v>1880209.0</v>
      </c>
      <c r="B13702" s="8" t="s">
        <v>15563</v>
      </c>
    </row>
    <row r="13703">
      <c r="A13703" s="8">
        <v>1885103.0</v>
      </c>
      <c r="B13703" s="8" t="s">
        <v>15183</v>
      </c>
    </row>
    <row r="13704">
      <c r="A13704" s="8">
        <v>1774603.0</v>
      </c>
      <c r="B13704" s="8" t="s">
        <v>15564</v>
      </c>
    </row>
    <row r="13705">
      <c r="A13705" s="8">
        <v>1856138.0</v>
      </c>
      <c r="B13705" s="8" t="s">
        <v>15564</v>
      </c>
    </row>
    <row r="13706">
      <c r="A13706" s="8">
        <v>1854267.0</v>
      </c>
      <c r="B13706" s="8" t="s">
        <v>15007</v>
      </c>
    </row>
    <row r="13707">
      <c r="A13707" s="8">
        <v>1778251.0</v>
      </c>
      <c r="B13707" s="8" t="s">
        <v>14939</v>
      </c>
    </row>
    <row r="13708">
      <c r="A13708" s="8">
        <v>6414451.0</v>
      </c>
      <c r="B13708" s="8" t="s">
        <v>15565</v>
      </c>
    </row>
    <row r="13709">
      <c r="A13709" s="8">
        <v>6938825.0</v>
      </c>
      <c r="B13709" s="8" t="s">
        <v>15566</v>
      </c>
    </row>
    <row r="13710">
      <c r="A13710" s="8">
        <v>1703480.0</v>
      </c>
      <c r="B13710" s="8" t="s">
        <v>15567</v>
      </c>
    </row>
    <row r="13711">
      <c r="A13711" s="8">
        <v>1598007.0</v>
      </c>
      <c r="B13711" s="8" t="s">
        <v>15568</v>
      </c>
    </row>
    <row r="13712">
      <c r="A13712" s="8">
        <v>6242685.0</v>
      </c>
      <c r="B13712" s="8" t="s">
        <v>15569</v>
      </c>
    </row>
    <row r="13713">
      <c r="A13713" s="8">
        <v>1859072.0</v>
      </c>
      <c r="B13713" s="8" t="s">
        <v>15570</v>
      </c>
    </row>
    <row r="13714">
      <c r="A13714" s="8">
        <v>1852400.0</v>
      </c>
      <c r="B13714" s="8" t="s">
        <v>15341</v>
      </c>
    </row>
    <row r="13715">
      <c r="A13715" s="8">
        <v>6384714.0</v>
      </c>
      <c r="B13715" s="8" t="s">
        <v>15571</v>
      </c>
    </row>
    <row r="13716">
      <c r="A13716" s="8">
        <v>6440321.0</v>
      </c>
      <c r="B13716" s="8" t="s">
        <v>15572</v>
      </c>
    </row>
    <row r="13717">
      <c r="A13717" s="8">
        <v>1758802.0</v>
      </c>
      <c r="B13717" s="8" t="s">
        <v>15573</v>
      </c>
    </row>
    <row r="13718">
      <c r="A13718" s="8">
        <v>6878776.0</v>
      </c>
      <c r="B13718" s="8" t="s">
        <v>15574</v>
      </c>
    </row>
    <row r="13719">
      <c r="A13719" s="8">
        <v>1858483.0</v>
      </c>
      <c r="B13719" s="8" t="s">
        <v>15575</v>
      </c>
    </row>
    <row r="13720">
      <c r="A13720" s="8">
        <v>1895711.0</v>
      </c>
      <c r="B13720" s="8" t="s">
        <v>15575</v>
      </c>
    </row>
    <row r="13721">
      <c r="A13721" s="8">
        <v>6844201.0</v>
      </c>
      <c r="B13721" s="8" t="s">
        <v>15576</v>
      </c>
    </row>
    <row r="13722">
      <c r="A13722" s="8">
        <v>1575040.0</v>
      </c>
      <c r="B13722" s="8" t="s">
        <v>15577</v>
      </c>
    </row>
    <row r="13723">
      <c r="A13723" s="8">
        <v>1799827.0</v>
      </c>
      <c r="B13723" s="8" t="s">
        <v>15578</v>
      </c>
    </row>
    <row r="13724">
      <c r="A13724" s="8">
        <v>1727214.0</v>
      </c>
      <c r="B13724" s="8" t="s">
        <v>15579</v>
      </c>
    </row>
    <row r="13725">
      <c r="A13725" s="8">
        <v>1882279.0</v>
      </c>
      <c r="B13725" s="8" t="s">
        <v>15579</v>
      </c>
    </row>
    <row r="13726">
      <c r="A13726" s="8">
        <v>6907598.0</v>
      </c>
      <c r="B13726" s="8" t="s">
        <v>15580</v>
      </c>
    </row>
    <row r="13727">
      <c r="A13727" s="8">
        <v>1774123.0</v>
      </c>
      <c r="B13727" s="8" t="s">
        <v>15581</v>
      </c>
    </row>
    <row r="13728">
      <c r="A13728" s="8">
        <v>1728601.0</v>
      </c>
      <c r="B13728" s="8" t="s">
        <v>15582</v>
      </c>
    </row>
    <row r="13729">
      <c r="A13729" s="8">
        <v>837105.0</v>
      </c>
      <c r="B13729" s="8" t="s">
        <v>15583</v>
      </c>
    </row>
    <row r="13730">
      <c r="A13730" s="8">
        <v>6981950.0</v>
      </c>
      <c r="B13730" s="8" t="s">
        <v>15584</v>
      </c>
    </row>
    <row r="13731">
      <c r="A13731" s="8">
        <v>1725084.0</v>
      </c>
      <c r="B13731" s="8" t="s">
        <v>15585</v>
      </c>
    </row>
    <row r="13732">
      <c r="A13732" s="8">
        <v>1752189.0</v>
      </c>
      <c r="B13732" s="8" t="s">
        <v>15585</v>
      </c>
    </row>
    <row r="13733">
      <c r="A13733" s="8">
        <v>6989101.0</v>
      </c>
      <c r="B13733" s="8" t="s">
        <v>15586</v>
      </c>
    </row>
    <row r="13734">
      <c r="A13734" s="8">
        <v>6316654.0</v>
      </c>
      <c r="B13734" s="8" t="s">
        <v>15587</v>
      </c>
    </row>
    <row r="13735">
      <c r="A13735" s="8">
        <v>6938639.0</v>
      </c>
      <c r="B13735" s="8" t="s">
        <v>15588</v>
      </c>
    </row>
    <row r="13736">
      <c r="A13736" s="8">
        <v>1574272.0</v>
      </c>
      <c r="B13736" s="8" t="s">
        <v>15589</v>
      </c>
    </row>
    <row r="13737">
      <c r="A13737" s="8">
        <v>6178928.0</v>
      </c>
      <c r="B13737" s="8" t="s">
        <v>15590</v>
      </c>
    </row>
    <row r="13738">
      <c r="A13738" s="8">
        <v>1959344.0</v>
      </c>
      <c r="B13738" s="8" t="s">
        <v>15591</v>
      </c>
    </row>
    <row r="13739">
      <c r="A13739" s="8">
        <v>6173675.0</v>
      </c>
      <c r="B13739" s="8" t="s">
        <v>15592</v>
      </c>
    </row>
    <row r="13740">
      <c r="A13740" s="8">
        <v>1949080.0</v>
      </c>
      <c r="B13740" s="8" t="s">
        <v>15593</v>
      </c>
    </row>
    <row r="13741">
      <c r="A13741" s="8">
        <v>1893033.0</v>
      </c>
      <c r="B13741" s="8" t="s">
        <v>15594</v>
      </c>
    </row>
    <row r="13742">
      <c r="A13742" s="8">
        <v>1729896.0</v>
      </c>
      <c r="B13742" s="8" t="s">
        <v>15595</v>
      </c>
    </row>
    <row r="13743">
      <c r="A13743" s="8">
        <v>6102310.0</v>
      </c>
      <c r="B13743" s="8" t="s">
        <v>15596</v>
      </c>
    </row>
    <row r="13744">
      <c r="A13744" s="8">
        <v>1938657.0</v>
      </c>
      <c r="B13744" s="8" t="s">
        <v>15597</v>
      </c>
    </row>
    <row r="13745">
      <c r="A13745" s="8">
        <v>1769171.0</v>
      </c>
      <c r="B13745" s="8" t="s">
        <v>15598</v>
      </c>
    </row>
    <row r="13746">
      <c r="A13746" s="8">
        <v>1736884.0</v>
      </c>
      <c r="B13746" s="8" t="s">
        <v>15599</v>
      </c>
    </row>
    <row r="13747">
      <c r="A13747" s="8">
        <v>6243771.0</v>
      </c>
      <c r="B13747" s="8" t="s">
        <v>15600</v>
      </c>
    </row>
    <row r="13748">
      <c r="A13748" s="8">
        <v>6687067.0</v>
      </c>
      <c r="B13748" s="8" t="s">
        <v>15601</v>
      </c>
    </row>
    <row r="13749">
      <c r="A13749" s="8">
        <v>1887220.0</v>
      </c>
      <c r="B13749" s="8" t="s">
        <v>15602</v>
      </c>
    </row>
    <row r="13750">
      <c r="A13750" s="8">
        <v>1844822.0</v>
      </c>
      <c r="B13750" s="8" t="s">
        <v>15603</v>
      </c>
    </row>
    <row r="13751">
      <c r="A13751" s="8">
        <v>1574477.0</v>
      </c>
      <c r="B13751" s="8" t="s">
        <v>15604</v>
      </c>
    </row>
    <row r="13752">
      <c r="A13752" s="8">
        <v>1772651.0</v>
      </c>
      <c r="B13752" s="8" t="s">
        <v>15531</v>
      </c>
    </row>
    <row r="13753">
      <c r="A13753" s="8">
        <v>1574892.0</v>
      </c>
      <c r="B13753" s="8" t="s">
        <v>15605</v>
      </c>
    </row>
    <row r="13754">
      <c r="A13754" s="8">
        <v>1878352.0</v>
      </c>
      <c r="B13754" s="8" t="s">
        <v>15606</v>
      </c>
    </row>
    <row r="13755">
      <c r="A13755" s="8">
        <v>1773526.0</v>
      </c>
      <c r="B13755" s="8" t="s">
        <v>15607</v>
      </c>
    </row>
    <row r="13756">
      <c r="A13756" s="8">
        <v>1751506.0</v>
      </c>
      <c r="B13756" s="8" t="s">
        <v>15608</v>
      </c>
    </row>
    <row r="13757">
      <c r="A13757" s="8">
        <v>1885987.0</v>
      </c>
      <c r="B13757" s="8" t="s">
        <v>15608</v>
      </c>
    </row>
    <row r="13758">
      <c r="A13758" s="8">
        <v>9045864.0</v>
      </c>
      <c r="B13758" s="8" t="s">
        <v>15609</v>
      </c>
    </row>
    <row r="13759">
      <c r="A13759" s="8">
        <v>1772538.0</v>
      </c>
      <c r="B13759" s="8" t="s">
        <v>15610</v>
      </c>
    </row>
    <row r="13760">
      <c r="A13760" s="8">
        <v>1850075.0</v>
      </c>
      <c r="B13760" s="8" t="s">
        <v>15610</v>
      </c>
    </row>
    <row r="13761">
      <c r="A13761" s="8">
        <v>1724487.0</v>
      </c>
      <c r="B13761" s="8" t="s">
        <v>15611</v>
      </c>
    </row>
    <row r="13762">
      <c r="A13762" s="8">
        <v>1725815.0</v>
      </c>
      <c r="B13762" s="8" t="s">
        <v>15612</v>
      </c>
    </row>
    <row r="13763">
      <c r="A13763" s="8">
        <v>1858904.0</v>
      </c>
      <c r="B13763" s="8" t="s">
        <v>15613</v>
      </c>
    </row>
    <row r="13764">
      <c r="A13764" s="8">
        <v>1854691.0</v>
      </c>
      <c r="B13764" s="8" t="s">
        <v>15614</v>
      </c>
    </row>
    <row r="13765">
      <c r="A13765" s="8">
        <v>1729071.0</v>
      </c>
      <c r="B13765" s="8" t="s">
        <v>15615</v>
      </c>
    </row>
    <row r="13766">
      <c r="A13766" s="8">
        <v>1758063.0</v>
      </c>
      <c r="B13766" s="8" t="s">
        <v>15615</v>
      </c>
    </row>
    <row r="13767">
      <c r="A13767" s="8">
        <v>1725653.0</v>
      </c>
      <c r="B13767" s="8" t="s">
        <v>15005</v>
      </c>
    </row>
    <row r="13768">
      <c r="A13768" s="8">
        <v>1855166.0</v>
      </c>
      <c r="B13768" s="8" t="s">
        <v>15616</v>
      </c>
    </row>
    <row r="13769">
      <c r="A13769" s="8">
        <v>1781880.0</v>
      </c>
      <c r="B13769" s="8" t="s">
        <v>15617</v>
      </c>
    </row>
    <row r="13770">
      <c r="A13770" s="8">
        <v>1855425.0</v>
      </c>
      <c r="B13770" s="8" t="s">
        <v>15617</v>
      </c>
    </row>
    <row r="13771">
      <c r="A13771" s="8">
        <v>1729608.0</v>
      </c>
      <c r="B13771" s="8" t="s">
        <v>15310</v>
      </c>
    </row>
    <row r="13772">
      <c r="A13772" s="8">
        <v>1793349.0</v>
      </c>
      <c r="B13772" s="8" t="s">
        <v>15618</v>
      </c>
    </row>
    <row r="13773">
      <c r="A13773" s="8">
        <v>1754564.0</v>
      </c>
      <c r="B13773" s="8" t="s">
        <v>15619</v>
      </c>
    </row>
    <row r="13774">
      <c r="A13774" s="8">
        <v>1736434.0</v>
      </c>
      <c r="B13774" s="8" t="s">
        <v>15620</v>
      </c>
    </row>
    <row r="13775">
      <c r="A13775" s="8">
        <v>1776398.0</v>
      </c>
      <c r="B13775" s="8" t="s">
        <v>15052</v>
      </c>
    </row>
    <row r="13776">
      <c r="A13776" s="8">
        <v>1890395.0</v>
      </c>
      <c r="B13776" s="8" t="s">
        <v>15621</v>
      </c>
    </row>
    <row r="13777">
      <c r="A13777" s="8">
        <v>1656066.0</v>
      </c>
      <c r="B13777" s="8" t="s">
        <v>15622</v>
      </c>
    </row>
    <row r="13778">
      <c r="A13778" s="8">
        <v>6243380.0</v>
      </c>
      <c r="B13778" s="8" t="s">
        <v>15623</v>
      </c>
    </row>
    <row r="13779">
      <c r="A13779" s="8">
        <v>1596250.0</v>
      </c>
      <c r="B13779" s="8" t="s">
        <v>15624</v>
      </c>
    </row>
    <row r="13780">
      <c r="A13780" s="8">
        <v>1638645.0</v>
      </c>
      <c r="B13780" s="8" t="s">
        <v>15625</v>
      </c>
    </row>
    <row r="13781">
      <c r="A13781" s="8">
        <v>6284221.0</v>
      </c>
      <c r="B13781" s="8" t="s">
        <v>15626</v>
      </c>
    </row>
    <row r="13782">
      <c r="A13782" s="8">
        <v>1884981.0</v>
      </c>
      <c r="B13782" s="8" t="s">
        <v>14457</v>
      </c>
    </row>
    <row r="13783">
      <c r="A13783" s="8">
        <v>1728156.0</v>
      </c>
      <c r="B13783" s="8" t="s">
        <v>15627</v>
      </c>
    </row>
    <row r="13784">
      <c r="A13784" s="8">
        <v>1777734.0</v>
      </c>
      <c r="B13784" s="8" t="s">
        <v>15628</v>
      </c>
    </row>
    <row r="13785">
      <c r="A13785" s="8">
        <v>1727974.0</v>
      </c>
      <c r="B13785" s="8" t="s">
        <v>15160</v>
      </c>
    </row>
    <row r="13786">
      <c r="A13786" s="8">
        <v>1781057.0</v>
      </c>
      <c r="B13786" s="8" t="s">
        <v>15629</v>
      </c>
    </row>
    <row r="13787">
      <c r="A13787" s="8">
        <v>1636804.0</v>
      </c>
      <c r="B13787" s="8" t="s">
        <v>15630</v>
      </c>
    </row>
    <row r="13788">
      <c r="A13788" s="8">
        <v>1835327.0</v>
      </c>
      <c r="B13788" s="8" t="s">
        <v>15631</v>
      </c>
    </row>
    <row r="13789">
      <c r="A13789" s="8">
        <v>1852931.0</v>
      </c>
      <c r="B13789" s="8" t="s">
        <v>15631</v>
      </c>
    </row>
    <row r="13790">
      <c r="A13790" s="8">
        <v>1854542.0</v>
      </c>
      <c r="B13790" s="8" t="s">
        <v>15632</v>
      </c>
    </row>
    <row r="13791">
      <c r="A13791" s="8">
        <v>1890522.0</v>
      </c>
      <c r="B13791" s="8" t="s">
        <v>15632</v>
      </c>
    </row>
    <row r="13792">
      <c r="A13792" s="8">
        <v>1850369.0</v>
      </c>
      <c r="B13792" s="8" t="s">
        <v>15633</v>
      </c>
    </row>
    <row r="13793">
      <c r="A13793" s="8">
        <v>1885391.0</v>
      </c>
      <c r="B13793" s="8" t="s">
        <v>15633</v>
      </c>
    </row>
    <row r="13794">
      <c r="A13794" s="8">
        <v>1852809.0</v>
      </c>
      <c r="B13794" s="8" t="s">
        <v>15634</v>
      </c>
    </row>
    <row r="13795">
      <c r="A13795" s="8">
        <v>1852311.0</v>
      </c>
      <c r="B13795" s="8" t="s">
        <v>15635</v>
      </c>
    </row>
    <row r="13796">
      <c r="A13796" s="8">
        <v>1895991.0</v>
      </c>
      <c r="B13796" s="8" t="s">
        <v>15636</v>
      </c>
    </row>
    <row r="13797">
      <c r="A13797" s="8">
        <v>1959174.0</v>
      </c>
      <c r="B13797" s="8" t="s">
        <v>15637</v>
      </c>
    </row>
    <row r="13798">
      <c r="A13798" s="8">
        <v>6924832.0</v>
      </c>
      <c r="B13798" s="8" t="s">
        <v>15638</v>
      </c>
    </row>
    <row r="13799">
      <c r="A13799" s="8">
        <v>1855930.0</v>
      </c>
      <c r="B13799" s="8" t="s">
        <v>15639</v>
      </c>
    </row>
    <row r="13800">
      <c r="A13800" s="8">
        <v>1880292.0</v>
      </c>
      <c r="B13800" s="8" t="s">
        <v>15640</v>
      </c>
    </row>
    <row r="13801">
      <c r="A13801" s="8">
        <v>6678068.0</v>
      </c>
      <c r="B13801" s="8" t="s">
        <v>15641</v>
      </c>
    </row>
    <row r="13802">
      <c r="A13802" s="8">
        <v>1897039.0</v>
      </c>
      <c r="B13802" s="8" t="s">
        <v>15642</v>
      </c>
    </row>
    <row r="13803">
      <c r="A13803" s="8">
        <v>1347829.0</v>
      </c>
      <c r="B13803" s="8" t="s">
        <v>15643</v>
      </c>
    </row>
    <row r="13804">
      <c r="A13804" s="8">
        <v>6126057.0</v>
      </c>
      <c r="B13804" s="8" t="s">
        <v>15644</v>
      </c>
    </row>
    <row r="13805">
      <c r="A13805" s="8">
        <v>1799819.0</v>
      </c>
      <c r="B13805" s="8" t="s">
        <v>15645</v>
      </c>
    </row>
    <row r="13806">
      <c r="A13806" s="8">
        <v>1910442.0</v>
      </c>
      <c r="B13806" s="8" t="s">
        <v>15645</v>
      </c>
    </row>
    <row r="13807">
      <c r="A13807" s="8">
        <v>1723570.0</v>
      </c>
      <c r="B13807" s="8" t="s">
        <v>15646</v>
      </c>
    </row>
    <row r="13808">
      <c r="A13808" s="8">
        <v>1596411.0</v>
      </c>
      <c r="B13808" s="8" t="s">
        <v>14470</v>
      </c>
    </row>
    <row r="13809">
      <c r="A13809" s="8">
        <v>1786318.0</v>
      </c>
      <c r="B13809" s="8" t="s">
        <v>15647</v>
      </c>
    </row>
    <row r="13810">
      <c r="A13810" s="8">
        <v>1850547.0</v>
      </c>
      <c r="B13810" s="8" t="s">
        <v>15647</v>
      </c>
    </row>
    <row r="13811">
      <c r="A13811" s="8">
        <v>1943294.0</v>
      </c>
      <c r="B13811" s="8" t="s">
        <v>15648</v>
      </c>
    </row>
    <row r="13812">
      <c r="A13812" s="8">
        <v>1724959.0</v>
      </c>
      <c r="B13812" s="8" t="s">
        <v>14862</v>
      </c>
    </row>
    <row r="13813">
      <c r="A13813" s="8">
        <v>1881965.0</v>
      </c>
      <c r="B13813" s="8" t="s">
        <v>15649</v>
      </c>
    </row>
    <row r="13814">
      <c r="A13814" s="8">
        <v>6723993.0</v>
      </c>
      <c r="B13814" s="8" t="s">
        <v>15650</v>
      </c>
    </row>
    <row r="13815">
      <c r="A13815" s="8">
        <v>1850458.0</v>
      </c>
      <c r="B13815" s="8" t="s">
        <v>15651</v>
      </c>
    </row>
    <row r="13816">
      <c r="A13816" s="8">
        <v>1896296.0</v>
      </c>
      <c r="B13816" s="8" t="s">
        <v>15651</v>
      </c>
    </row>
    <row r="13817">
      <c r="A13817" s="8">
        <v>1770683.0</v>
      </c>
      <c r="B13817" s="8" t="s">
        <v>15652</v>
      </c>
    </row>
    <row r="13818">
      <c r="A13818" s="8">
        <v>1596748.0</v>
      </c>
      <c r="B13818" s="8" t="s">
        <v>15653</v>
      </c>
    </row>
    <row r="13819">
      <c r="A13819" s="8">
        <v>1769901.0</v>
      </c>
      <c r="B13819" s="8" t="s">
        <v>15653</v>
      </c>
    </row>
    <row r="13820">
      <c r="A13820" s="8">
        <v>1727176.0</v>
      </c>
      <c r="B13820" s="8" t="s">
        <v>15654</v>
      </c>
    </row>
    <row r="13821">
      <c r="A13821" s="8">
        <v>6311946.0</v>
      </c>
      <c r="B13821" s="8" t="s">
        <v>15655</v>
      </c>
    </row>
    <row r="13822">
      <c r="A13822" s="8">
        <v>1740296.0</v>
      </c>
      <c r="B13822" s="8" t="s">
        <v>15656</v>
      </c>
    </row>
    <row r="13823">
      <c r="A13823" s="8">
        <v>1948067.0</v>
      </c>
      <c r="B13823" s="8" t="s">
        <v>15657</v>
      </c>
    </row>
    <row r="13824">
      <c r="A13824" s="8">
        <v>1800400.0</v>
      </c>
      <c r="B13824" s="8" t="s">
        <v>15658</v>
      </c>
    </row>
    <row r="13825">
      <c r="A13825" s="8">
        <v>1588168.0</v>
      </c>
      <c r="B13825" s="8" t="s">
        <v>15659</v>
      </c>
    </row>
    <row r="13826">
      <c r="A13826" s="8">
        <v>1896041.0</v>
      </c>
      <c r="B13826" s="8" t="s">
        <v>15660</v>
      </c>
    </row>
    <row r="13827">
      <c r="A13827" s="8">
        <v>6453139.0</v>
      </c>
      <c r="B13827" s="8" t="s">
        <v>15661</v>
      </c>
    </row>
    <row r="13828">
      <c r="A13828" s="8">
        <v>1317300.0</v>
      </c>
      <c r="B13828" s="8" t="s">
        <v>15662</v>
      </c>
    </row>
    <row r="13829">
      <c r="A13829" s="8">
        <v>1729136.0</v>
      </c>
      <c r="B13829" s="8" t="s">
        <v>15663</v>
      </c>
    </row>
    <row r="13830">
      <c r="A13830" s="8">
        <v>1788221.0</v>
      </c>
      <c r="B13830" s="8" t="s">
        <v>15663</v>
      </c>
    </row>
    <row r="13831">
      <c r="A13831" s="8">
        <v>1784315.0</v>
      </c>
      <c r="B13831" s="8" t="s">
        <v>15664</v>
      </c>
    </row>
    <row r="13832">
      <c r="A13832" s="8">
        <v>908622.0</v>
      </c>
      <c r="B13832" s="8" t="s">
        <v>15665</v>
      </c>
    </row>
    <row r="13833">
      <c r="A13833" s="8">
        <v>1794507.0</v>
      </c>
      <c r="B13833" s="8" t="s">
        <v>14708</v>
      </c>
    </row>
    <row r="13834">
      <c r="A13834" s="8">
        <v>6607021.0</v>
      </c>
      <c r="B13834" s="8" t="s">
        <v>15666</v>
      </c>
    </row>
    <row r="13835">
      <c r="A13835" s="8">
        <v>1851152.0</v>
      </c>
      <c r="B13835" s="8" t="s">
        <v>15667</v>
      </c>
    </row>
    <row r="13836">
      <c r="A13836" s="8">
        <v>6027334.0</v>
      </c>
      <c r="B13836" s="8" t="s">
        <v>15668</v>
      </c>
    </row>
    <row r="13837">
      <c r="A13837" s="8">
        <v>1597663.0</v>
      </c>
      <c r="B13837" s="8" t="s">
        <v>15669</v>
      </c>
    </row>
    <row r="13838">
      <c r="A13838" s="8">
        <v>1788817.0</v>
      </c>
      <c r="B13838" s="8" t="s">
        <v>15669</v>
      </c>
    </row>
    <row r="13839">
      <c r="A13839" s="8">
        <v>1887572.0</v>
      </c>
      <c r="B13839" s="8" t="s">
        <v>15670</v>
      </c>
    </row>
    <row r="13840">
      <c r="A13840" s="8">
        <v>1891961.0</v>
      </c>
      <c r="B13840" s="8" t="s">
        <v>15671</v>
      </c>
    </row>
    <row r="13841">
      <c r="A13841" s="8">
        <v>1790234.0</v>
      </c>
      <c r="B13841" s="8" t="s">
        <v>15672</v>
      </c>
    </row>
    <row r="13842">
      <c r="A13842" s="8">
        <v>1596501.0</v>
      </c>
      <c r="B13842" s="8" t="s">
        <v>15673</v>
      </c>
    </row>
    <row r="13843">
      <c r="A13843" s="8">
        <v>1880225.0</v>
      </c>
      <c r="B13843" s="8" t="s">
        <v>15674</v>
      </c>
    </row>
    <row r="13844">
      <c r="A13844" s="8">
        <v>1588753.0</v>
      </c>
      <c r="B13844" s="8" t="s">
        <v>15675</v>
      </c>
    </row>
    <row r="13845">
      <c r="A13845" s="8">
        <v>1656198.0</v>
      </c>
      <c r="B13845" s="8" t="s">
        <v>15676</v>
      </c>
    </row>
    <row r="13846">
      <c r="A13846" s="8">
        <v>1898922.0</v>
      </c>
      <c r="B13846" s="8" t="s">
        <v>15677</v>
      </c>
    </row>
    <row r="13847">
      <c r="A13847" s="8">
        <v>1904825.0</v>
      </c>
      <c r="B13847" s="8" t="s">
        <v>14716</v>
      </c>
    </row>
    <row r="13848">
      <c r="A13848" s="8">
        <v>6243398.0</v>
      </c>
      <c r="B13848" s="8" t="s">
        <v>15678</v>
      </c>
    </row>
    <row r="13849">
      <c r="A13849" s="8">
        <v>1432338.0</v>
      </c>
      <c r="B13849" s="8" t="s">
        <v>15679</v>
      </c>
    </row>
    <row r="13850">
      <c r="A13850" s="8">
        <v>1773089.0</v>
      </c>
      <c r="B13850" s="8" t="s">
        <v>15680</v>
      </c>
    </row>
    <row r="13851">
      <c r="A13851" s="8">
        <v>1910051.0</v>
      </c>
      <c r="B13851" s="8" t="s">
        <v>15681</v>
      </c>
    </row>
    <row r="13852">
      <c r="A13852" s="8">
        <v>6242120.0</v>
      </c>
      <c r="B13852" s="8" t="s">
        <v>15682</v>
      </c>
    </row>
    <row r="13853">
      <c r="A13853" s="8">
        <v>1577191.0</v>
      </c>
      <c r="B13853" s="8" t="s">
        <v>14359</v>
      </c>
    </row>
    <row r="13854">
      <c r="A13854" s="8">
        <v>6221238.0</v>
      </c>
      <c r="B13854" s="8" t="s">
        <v>15683</v>
      </c>
    </row>
    <row r="13855">
      <c r="A13855" s="8">
        <v>6942733.0</v>
      </c>
      <c r="B13855" s="8" t="s">
        <v>15684</v>
      </c>
    </row>
    <row r="13856">
      <c r="A13856" s="8">
        <v>1896865.0</v>
      </c>
      <c r="B13856" s="8" t="s">
        <v>15685</v>
      </c>
    </row>
    <row r="13857">
      <c r="A13857" s="8">
        <v>1850016.0</v>
      </c>
      <c r="B13857" s="8" t="s">
        <v>15154</v>
      </c>
    </row>
    <row r="13858">
      <c r="A13858" s="8">
        <v>1724975.0</v>
      </c>
      <c r="B13858" s="8" t="s">
        <v>14248</v>
      </c>
    </row>
    <row r="13859">
      <c r="A13859" s="8">
        <v>1725882.0</v>
      </c>
      <c r="B13859" s="8" t="s">
        <v>15323</v>
      </c>
    </row>
    <row r="13860">
      <c r="A13860" s="8">
        <v>1872036.0</v>
      </c>
      <c r="B13860" s="8" t="s">
        <v>15686</v>
      </c>
    </row>
    <row r="13861">
      <c r="A13861" s="8">
        <v>1758900.0</v>
      </c>
      <c r="B13861" s="8" t="s">
        <v>15687</v>
      </c>
    </row>
    <row r="13862">
      <c r="A13862" s="8">
        <v>6116701.0</v>
      </c>
      <c r="B13862" s="8" t="s">
        <v>15688</v>
      </c>
    </row>
    <row r="13863">
      <c r="A13863" s="8">
        <v>6207898.0</v>
      </c>
      <c r="B13863" s="8" t="s">
        <v>15689</v>
      </c>
    </row>
    <row r="13864">
      <c r="A13864" s="8">
        <v>1636324.0</v>
      </c>
      <c r="B13864" s="8" t="s">
        <v>15690</v>
      </c>
    </row>
    <row r="13865">
      <c r="A13865" s="8">
        <v>1912615.0</v>
      </c>
      <c r="B13865" s="8" t="s">
        <v>15325</v>
      </c>
    </row>
    <row r="13866">
      <c r="A13866" s="8">
        <v>6352154.0</v>
      </c>
      <c r="B13866" s="8" t="s">
        <v>15691</v>
      </c>
    </row>
    <row r="13867">
      <c r="A13867" s="8">
        <v>1452673.0</v>
      </c>
      <c r="B13867" s="8" t="s">
        <v>15692</v>
      </c>
    </row>
    <row r="13868">
      <c r="A13868" s="8">
        <v>1762796.0</v>
      </c>
      <c r="B13868" s="8" t="s">
        <v>15693</v>
      </c>
    </row>
    <row r="13869">
      <c r="A13869" s="8">
        <v>6076203.0</v>
      </c>
      <c r="B13869" s="8" t="s">
        <v>15694</v>
      </c>
    </row>
    <row r="13870">
      <c r="A13870" s="8">
        <v>1789350.0</v>
      </c>
      <c r="B13870" s="8" t="s">
        <v>15673</v>
      </c>
    </row>
    <row r="13871">
      <c r="A13871" s="8">
        <v>1940732.0</v>
      </c>
      <c r="B13871" s="8" t="s">
        <v>15695</v>
      </c>
    </row>
    <row r="13872">
      <c r="A13872" s="8">
        <v>1855921.0</v>
      </c>
      <c r="B13872" s="8" t="s">
        <v>15696</v>
      </c>
    </row>
    <row r="13873">
      <c r="A13873" s="8">
        <v>1937715.0</v>
      </c>
      <c r="B13873" s="8" t="s">
        <v>15697</v>
      </c>
    </row>
    <row r="13874">
      <c r="A13874" s="8">
        <v>6592139.0</v>
      </c>
      <c r="B13874" s="8" t="s">
        <v>15698</v>
      </c>
    </row>
    <row r="13875">
      <c r="A13875" s="8">
        <v>1725831.0</v>
      </c>
      <c r="B13875" s="8" t="s">
        <v>15699</v>
      </c>
    </row>
    <row r="13876">
      <c r="A13876" s="8">
        <v>9010246.0</v>
      </c>
      <c r="B13876" s="8" t="s">
        <v>15700</v>
      </c>
    </row>
    <row r="13877">
      <c r="A13877" s="8">
        <v>6679030.0</v>
      </c>
      <c r="B13877" s="8" t="s">
        <v>15701</v>
      </c>
    </row>
    <row r="13878">
      <c r="A13878" s="8">
        <v>1804421.0</v>
      </c>
      <c r="B13878" s="8" t="s">
        <v>15702</v>
      </c>
    </row>
    <row r="13879">
      <c r="A13879" s="8">
        <v>1758896.0</v>
      </c>
      <c r="B13879" s="8" t="s">
        <v>15703</v>
      </c>
    </row>
    <row r="13880">
      <c r="A13880" s="8">
        <v>1883836.0</v>
      </c>
      <c r="B13880" s="8" t="s">
        <v>15704</v>
      </c>
    </row>
    <row r="13881">
      <c r="A13881" s="8">
        <v>6459722.0</v>
      </c>
      <c r="B13881" s="8" t="s">
        <v>15705</v>
      </c>
    </row>
    <row r="13882">
      <c r="A13882" s="8">
        <v>1974343.0</v>
      </c>
      <c r="B13882" s="8" t="s">
        <v>15706</v>
      </c>
    </row>
    <row r="13883">
      <c r="A13883" s="8">
        <v>1638700.0</v>
      </c>
      <c r="B13883" s="8" t="s">
        <v>15707</v>
      </c>
    </row>
    <row r="13884">
      <c r="A13884" s="8">
        <v>1726765.0</v>
      </c>
      <c r="B13884" s="8" t="s">
        <v>15708</v>
      </c>
    </row>
    <row r="13885">
      <c r="A13885" s="8">
        <v>6218032.0</v>
      </c>
      <c r="B13885" s="8" t="s">
        <v>15709</v>
      </c>
    </row>
    <row r="13886">
      <c r="A13886" s="8">
        <v>968668.0</v>
      </c>
      <c r="B13886" s="8" t="s">
        <v>15710</v>
      </c>
    </row>
    <row r="13887">
      <c r="A13887" s="8">
        <v>1636456.0</v>
      </c>
      <c r="B13887" s="8" t="s">
        <v>15711</v>
      </c>
    </row>
    <row r="13888">
      <c r="A13888" s="8">
        <v>6098525.0</v>
      </c>
      <c r="B13888" s="8" t="s">
        <v>15712</v>
      </c>
    </row>
    <row r="13889">
      <c r="A13889" s="8">
        <v>1587838.0</v>
      </c>
      <c r="B13889" s="8" t="s">
        <v>14771</v>
      </c>
    </row>
    <row r="13890">
      <c r="A13890" s="8">
        <v>6881955.0</v>
      </c>
      <c r="B13890" s="8" t="s">
        <v>15713</v>
      </c>
    </row>
    <row r="13891">
      <c r="A13891" s="8">
        <v>1575392.0</v>
      </c>
      <c r="B13891" s="8" t="s">
        <v>14625</v>
      </c>
    </row>
    <row r="13892">
      <c r="A13892" s="8">
        <v>1791478.0</v>
      </c>
      <c r="B13892" s="8" t="s">
        <v>14508</v>
      </c>
    </row>
    <row r="13893">
      <c r="A13893" s="8">
        <v>1725777.0</v>
      </c>
      <c r="B13893" s="8" t="s">
        <v>15714</v>
      </c>
    </row>
    <row r="13894">
      <c r="A13894" s="8">
        <v>1447866.0</v>
      </c>
      <c r="B13894" s="8" t="s">
        <v>15715</v>
      </c>
    </row>
    <row r="13895">
      <c r="A13895" s="8">
        <v>6267866.0</v>
      </c>
      <c r="B13895" s="8" t="s">
        <v>15716</v>
      </c>
    </row>
    <row r="13896">
      <c r="A13896" s="8">
        <v>1794833.0</v>
      </c>
      <c r="B13896" s="8" t="s">
        <v>15541</v>
      </c>
    </row>
    <row r="13897">
      <c r="A13897" s="8">
        <v>1723642.0</v>
      </c>
      <c r="B13897" s="8" t="s">
        <v>15717</v>
      </c>
    </row>
    <row r="13898">
      <c r="A13898" s="8">
        <v>1777742.0</v>
      </c>
      <c r="B13898" s="8" t="s">
        <v>14933</v>
      </c>
    </row>
    <row r="13899">
      <c r="A13899" s="8">
        <v>1597981.0</v>
      </c>
      <c r="B13899" s="8" t="s">
        <v>15718</v>
      </c>
    </row>
    <row r="13900">
      <c r="A13900" s="8">
        <v>1636332.0</v>
      </c>
      <c r="B13900" s="8" t="s">
        <v>15719</v>
      </c>
    </row>
    <row r="13901">
      <c r="A13901" s="8">
        <v>1577182.0</v>
      </c>
      <c r="B13901" s="8" t="s">
        <v>15720</v>
      </c>
    </row>
    <row r="13902">
      <c r="A13902" s="8">
        <v>1598392.0</v>
      </c>
      <c r="B13902" s="8" t="s">
        <v>15721</v>
      </c>
    </row>
    <row r="13903">
      <c r="A13903" s="8">
        <v>1754602.0</v>
      </c>
      <c r="B13903" s="8" t="s">
        <v>14595</v>
      </c>
    </row>
    <row r="13904">
      <c r="A13904" s="8">
        <v>1724525.0</v>
      </c>
      <c r="B13904" s="8" t="s">
        <v>15722</v>
      </c>
    </row>
    <row r="13905">
      <c r="A13905" s="8">
        <v>1926691.0</v>
      </c>
      <c r="B13905" s="8" t="s">
        <v>15723</v>
      </c>
    </row>
    <row r="13906">
      <c r="A13906" s="8">
        <v>6258441.0</v>
      </c>
      <c r="B13906" s="8" t="s">
        <v>15724</v>
      </c>
    </row>
    <row r="13907">
      <c r="A13907" s="8">
        <v>742538.0</v>
      </c>
      <c r="B13907" s="8" t="s">
        <v>15725</v>
      </c>
    </row>
    <row r="13908">
      <c r="A13908" s="8">
        <v>6198856.0</v>
      </c>
      <c r="B13908" s="8" t="s">
        <v>15726</v>
      </c>
    </row>
    <row r="13909">
      <c r="A13909" s="8">
        <v>1905660.0</v>
      </c>
      <c r="B13909" s="8" t="s">
        <v>15727</v>
      </c>
    </row>
    <row r="13910">
      <c r="A13910" s="8">
        <v>662984.0</v>
      </c>
      <c r="B13910" s="8" t="s">
        <v>15728</v>
      </c>
    </row>
    <row r="13911">
      <c r="A13911" s="8">
        <v>1596012.0</v>
      </c>
      <c r="B13911" s="8" t="s">
        <v>15729</v>
      </c>
    </row>
    <row r="13912">
      <c r="A13912" s="8">
        <v>1587498.0</v>
      </c>
      <c r="B13912" s="8" t="s">
        <v>15730</v>
      </c>
    </row>
    <row r="13913">
      <c r="A13913" s="8">
        <v>1753584.0</v>
      </c>
      <c r="B13913" s="8" t="s">
        <v>15731</v>
      </c>
    </row>
    <row r="13914">
      <c r="A13914" s="8">
        <v>1589016.0</v>
      </c>
      <c r="B13914" s="8" t="s">
        <v>15732</v>
      </c>
    </row>
    <row r="13915">
      <c r="A13915" s="8">
        <v>816787.0</v>
      </c>
      <c r="B13915" s="8" t="s">
        <v>15733</v>
      </c>
    </row>
    <row r="13916">
      <c r="A13916" s="8">
        <v>1751867.0</v>
      </c>
      <c r="B13916" s="8" t="s">
        <v>15200</v>
      </c>
    </row>
    <row r="13917">
      <c r="A13917" s="8">
        <v>1428233.0</v>
      </c>
      <c r="B13917" s="8" t="s">
        <v>15734</v>
      </c>
    </row>
    <row r="13918">
      <c r="A13918" s="8">
        <v>1586793.0</v>
      </c>
      <c r="B13918" s="8" t="s">
        <v>15734</v>
      </c>
    </row>
    <row r="13919">
      <c r="A13919" s="8">
        <v>6882099.0</v>
      </c>
      <c r="B13919" s="8" t="s">
        <v>15735</v>
      </c>
    </row>
    <row r="13920">
      <c r="A13920" s="8">
        <v>1347314.0</v>
      </c>
      <c r="B13920" s="8" t="s">
        <v>15736</v>
      </c>
    </row>
    <row r="13921">
      <c r="A13921" s="8">
        <v>6241476.0</v>
      </c>
      <c r="B13921" s="8" t="s">
        <v>15737</v>
      </c>
    </row>
    <row r="13922">
      <c r="A13922" s="8">
        <v>611883.0</v>
      </c>
      <c r="B13922" s="8" t="s">
        <v>15738</v>
      </c>
    </row>
    <row r="13923">
      <c r="A13923" s="8">
        <v>1411683.0</v>
      </c>
      <c r="B13923" s="8" t="s">
        <v>15739</v>
      </c>
    </row>
    <row r="13924">
      <c r="A13924" s="8">
        <v>1780182.0</v>
      </c>
      <c r="B13924" s="8" t="s">
        <v>15740</v>
      </c>
    </row>
    <row r="13925">
      <c r="A13925" s="8">
        <v>1882031.0</v>
      </c>
      <c r="B13925" s="8" t="s">
        <v>15740</v>
      </c>
    </row>
    <row r="13926">
      <c r="A13926" s="8">
        <v>1778544.0</v>
      </c>
      <c r="B13926" s="8" t="s">
        <v>15741</v>
      </c>
    </row>
    <row r="13927">
      <c r="A13927" s="8">
        <v>1411527.0</v>
      </c>
      <c r="B13927" s="8" t="s">
        <v>15742</v>
      </c>
    </row>
    <row r="13928">
      <c r="A13928" s="8">
        <v>1411250.0</v>
      </c>
      <c r="B13928" s="8" t="s">
        <v>15743</v>
      </c>
    </row>
    <row r="13929">
      <c r="A13929" s="8">
        <v>1179667.0</v>
      </c>
      <c r="B13929" s="8" t="s">
        <v>15744</v>
      </c>
    </row>
    <row r="13930">
      <c r="A13930" s="8">
        <v>1450930.0</v>
      </c>
      <c r="B13930" s="8" t="s">
        <v>15744</v>
      </c>
    </row>
    <row r="13931">
      <c r="A13931" s="8">
        <v>565849.0</v>
      </c>
      <c r="B13931" s="8" t="s">
        <v>15745</v>
      </c>
    </row>
    <row r="13932">
      <c r="A13932" s="8">
        <v>1450034.0</v>
      </c>
      <c r="B13932" s="8" t="s">
        <v>15746</v>
      </c>
    </row>
    <row r="13933">
      <c r="A13933" s="8">
        <v>857475.0</v>
      </c>
      <c r="B13933" s="8" t="s">
        <v>15747</v>
      </c>
    </row>
    <row r="13934">
      <c r="A13934" s="8">
        <v>1853431.0</v>
      </c>
      <c r="B13934" s="8" t="s">
        <v>15748</v>
      </c>
    </row>
    <row r="13935">
      <c r="A13935" s="8">
        <v>1857614.0</v>
      </c>
      <c r="B13935" s="8" t="s">
        <v>15464</v>
      </c>
    </row>
    <row r="13936">
      <c r="A13936" s="8">
        <v>1725122.0</v>
      </c>
      <c r="B13936" s="8" t="s">
        <v>15749</v>
      </c>
    </row>
    <row r="13937">
      <c r="A13937" s="8">
        <v>1464230.0</v>
      </c>
      <c r="B13937" s="8" t="s">
        <v>15750</v>
      </c>
    </row>
    <row r="13938">
      <c r="A13938" s="8">
        <v>6553915.0</v>
      </c>
      <c r="B13938" s="8" t="s">
        <v>15751</v>
      </c>
    </row>
    <row r="13939">
      <c r="A13939" s="8">
        <v>1765647.0</v>
      </c>
      <c r="B13939" s="8" t="s">
        <v>15752</v>
      </c>
    </row>
    <row r="13940">
      <c r="A13940" s="8">
        <v>1851667.0</v>
      </c>
      <c r="B13940" s="8" t="s">
        <v>15753</v>
      </c>
    </row>
    <row r="13941">
      <c r="A13941" s="8">
        <v>1661523.0</v>
      </c>
      <c r="B13941" s="8" t="s">
        <v>15754</v>
      </c>
    </row>
    <row r="13942">
      <c r="A13942" s="8">
        <v>1958518.0</v>
      </c>
      <c r="B13942" s="8" t="s">
        <v>15755</v>
      </c>
    </row>
    <row r="13943">
      <c r="A13943" s="8">
        <v>6239617.0</v>
      </c>
      <c r="B13943" s="8" t="s">
        <v>15756</v>
      </c>
    </row>
    <row r="13944">
      <c r="A13944" s="8">
        <v>1769162.0</v>
      </c>
      <c r="B13944" s="8" t="s">
        <v>15757</v>
      </c>
    </row>
    <row r="13945">
      <c r="A13945" s="8">
        <v>1450549.0</v>
      </c>
      <c r="B13945" s="8" t="s">
        <v>15758</v>
      </c>
    </row>
    <row r="13946">
      <c r="A13946" s="8">
        <v>1957538.0</v>
      </c>
      <c r="B13946" s="8" t="s">
        <v>15759</v>
      </c>
    </row>
    <row r="13947">
      <c r="A13947" s="8">
        <v>1448714.0</v>
      </c>
      <c r="B13947" s="8" t="s">
        <v>15760</v>
      </c>
    </row>
    <row r="13948">
      <c r="A13948" s="8">
        <v>1944681.0</v>
      </c>
      <c r="B13948" s="8" t="s">
        <v>15761</v>
      </c>
    </row>
    <row r="13949">
      <c r="A13949" s="8">
        <v>1724754.0</v>
      </c>
      <c r="B13949" s="8" t="s">
        <v>15762</v>
      </c>
    </row>
    <row r="13950">
      <c r="A13950" s="8">
        <v>1769537.0</v>
      </c>
      <c r="B13950" s="8" t="s">
        <v>15762</v>
      </c>
    </row>
    <row r="13951">
      <c r="A13951" s="8">
        <v>1294687.0</v>
      </c>
      <c r="B13951" s="8" t="s">
        <v>15763</v>
      </c>
    </row>
    <row r="13952">
      <c r="A13952" s="8">
        <v>1655876.0</v>
      </c>
      <c r="B13952" s="8" t="s">
        <v>15764</v>
      </c>
    </row>
    <row r="13953">
      <c r="A13953" s="8">
        <v>850861.0</v>
      </c>
      <c r="B13953" s="8" t="s">
        <v>15765</v>
      </c>
    </row>
    <row r="13954">
      <c r="A13954" s="8">
        <v>1776631.0</v>
      </c>
      <c r="B13954" s="8" t="s">
        <v>15766</v>
      </c>
    </row>
    <row r="13955">
      <c r="A13955" s="8">
        <v>1785583.0</v>
      </c>
      <c r="B13955" s="8" t="s">
        <v>15472</v>
      </c>
    </row>
    <row r="13956">
      <c r="A13956" s="8">
        <v>1726862.0</v>
      </c>
      <c r="B13956" s="8" t="s">
        <v>15767</v>
      </c>
    </row>
    <row r="13957">
      <c r="A13957" s="8">
        <v>1451898.0</v>
      </c>
      <c r="B13957" s="8" t="s">
        <v>15720</v>
      </c>
    </row>
    <row r="13958">
      <c r="A13958" s="8">
        <v>1851748.0</v>
      </c>
      <c r="B13958" s="8" t="s">
        <v>15221</v>
      </c>
    </row>
    <row r="13959">
      <c r="A13959" s="8">
        <v>1575431.0</v>
      </c>
      <c r="B13959" s="8" t="s">
        <v>15768</v>
      </c>
    </row>
    <row r="13960">
      <c r="A13960" s="8">
        <v>1722727.0</v>
      </c>
      <c r="B13960" s="8" t="s">
        <v>15769</v>
      </c>
    </row>
    <row r="13961">
      <c r="A13961" s="8">
        <v>1598619.0</v>
      </c>
      <c r="B13961" s="8" t="s">
        <v>15770</v>
      </c>
    </row>
    <row r="13962">
      <c r="A13962" s="8">
        <v>1339788.0</v>
      </c>
      <c r="B13962" s="8" t="s">
        <v>15771</v>
      </c>
    </row>
    <row r="13963">
      <c r="A13963" s="8">
        <v>1299409.0</v>
      </c>
      <c r="B13963" s="8" t="s">
        <v>15772</v>
      </c>
    </row>
    <row r="13964">
      <c r="A13964" s="8">
        <v>1427237.0</v>
      </c>
      <c r="B13964" s="8" t="s">
        <v>15773</v>
      </c>
    </row>
    <row r="13965">
      <c r="A13965" s="8">
        <v>1787381.0</v>
      </c>
      <c r="B13965" s="8" t="s">
        <v>15774</v>
      </c>
    </row>
    <row r="13966">
      <c r="A13966" s="8">
        <v>1465511.0</v>
      </c>
      <c r="B13966" s="8" t="s">
        <v>15775</v>
      </c>
    </row>
    <row r="13967">
      <c r="A13967" s="8">
        <v>950700.0</v>
      </c>
      <c r="B13967" s="8" t="s">
        <v>15776</v>
      </c>
    </row>
    <row r="13968">
      <c r="A13968" s="8">
        <v>851647.0</v>
      </c>
      <c r="B13968" s="8" t="s">
        <v>15777</v>
      </c>
    </row>
    <row r="13969">
      <c r="A13969" s="8">
        <v>1588885.0</v>
      </c>
      <c r="B13969" s="8" t="s">
        <v>15778</v>
      </c>
    </row>
    <row r="13970">
      <c r="A13970" s="8">
        <v>1724851.0</v>
      </c>
      <c r="B13970" s="8" t="s">
        <v>15779</v>
      </c>
    </row>
    <row r="13971">
      <c r="A13971" s="8">
        <v>1854640.0</v>
      </c>
      <c r="B13971" s="8" t="s">
        <v>15779</v>
      </c>
    </row>
    <row r="13972">
      <c r="A13972" s="8">
        <v>1316681.0</v>
      </c>
      <c r="B13972" s="8" t="s">
        <v>15780</v>
      </c>
    </row>
    <row r="13973">
      <c r="A13973" s="8">
        <v>1304445.0</v>
      </c>
      <c r="B13973" s="8" t="s">
        <v>15781</v>
      </c>
    </row>
    <row r="13974">
      <c r="A13974" s="8">
        <v>1457292.0</v>
      </c>
      <c r="B13974" s="8" t="s">
        <v>15782</v>
      </c>
    </row>
    <row r="13975">
      <c r="A13975" s="8">
        <v>647381.0</v>
      </c>
      <c r="B13975" s="8" t="s">
        <v>15783</v>
      </c>
    </row>
    <row r="13976">
      <c r="A13976" s="8">
        <v>6983294.0</v>
      </c>
      <c r="B13976" s="8" t="s">
        <v>15784</v>
      </c>
    </row>
    <row r="13977">
      <c r="A13977" s="8">
        <v>1449303.0</v>
      </c>
      <c r="B13977" s="8" t="s">
        <v>15785</v>
      </c>
    </row>
    <row r="13978">
      <c r="A13978" s="8">
        <v>1790871.0</v>
      </c>
      <c r="B13978" s="8" t="s">
        <v>15786</v>
      </c>
    </row>
    <row r="13979">
      <c r="A13979" s="8">
        <v>1597957.0</v>
      </c>
      <c r="B13979" s="8" t="s">
        <v>15787</v>
      </c>
    </row>
    <row r="13980">
      <c r="A13980" s="8">
        <v>1306693.0</v>
      </c>
      <c r="B13980" s="8" t="s">
        <v>15788</v>
      </c>
    </row>
    <row r="13981">
      <c r="A13981" s="8">
        <v>6251889.0</v>
      </c>
      <c r="B13981" s="8" t="s">
        <v>15789</v>
      </c>
    </row>
    <row r="13982">
      <c r="A13982" s="8">
        <v>1785249.0</v>
      </c>
      <c r="B13982" s="8" t="s">
        <v>15790</v>
      </c>
    </row>
    <row r="13983">
      <c r="A13983" s="8">
        <v>1850717.0</v>
      </c>
      <c r="B13983" s="8" t="s">
        <v>15630</v>
      </c>
    </row>
    <row r="13984">
      <c r="A13984" s="8">
        <v>6243134.0</v>
      </c>
      <c r="B13984" s="8" t="s">
        <v>15791</v>
      </c>
    </row>
    <row r="13985">
      <c r="A13985" s="8">
        <v>1589172.0</v>
      </c>
      <c r="B13985" s="8" t="s">
        <v>15792</v>
      </c>
    </row>
    <row r="13986">
      <c r="A13986" s="8">
        <v>1754611.0</v>
      </c>
      <c r="B13986" s="8" t="s">
        <v>15449</v>
      </c>
    </row>
    <row r="13987">
      <c r="A13987" s="8">
        <v>1853295.0</v>
      </c>
      <c r="B13987" s="8" t="s">
        <v>15328</v>
      </c>
    </row>
    <row r="13988">
      <c r="A13988" s="8">
        <v>1586891.0</v>
      </c>
      <c r="B13988" s="8" t="s">
        <v>15793</v>
      </c>
    </row>
    <row r="13989">
      <c r="A13989" s="8">
        <v>1756044.0</v>
      </c>
      <c r="B13989" s="8" t="s">
        <v>15794</v>
      </c>
    </row>
    <row r="13990">
      <c r="A13990" s="8">
        <v>1443194.0</v>
      </c>
      <c r="B13990" s="8" t="s">
        <v>15795</v>
      </c>
    </row>
    <row r="13991">
      <c r="A13991" s="8">
        <v>1881396.0</v>
      </c>
      <c r="B13991" s="8" t="s">
        <v>15796</v>
      </c>
    </row>
    <row r="13992">
      <c r="A13992" s="8">
        <v>1724819.0</v>
      </c>
      <c r="B13992" s="8" t="s">
        <v>15797</v>
      </c>
    </row>
    <row r="13993">
      <c r="A13993" s="8">
        <v>1587170.0</v>
      </c>
      <c r="B13993" s="8" t="s">
        <v>15798</v>
      </c>
    </row>
    <row r="13994">
      <c r="A13994" s="8">
        <v>1735756.0</v>
      </c>
      <c r="B13994" s="8" t="s">
        <v>15799</v>
      </c>
    </row>
    <row r="13995">
      <c r="A13995" s="8">
        <v>1787888.0</v>
      </c>
      <c r="B13995" s="8" t="s">
        <v>15800</v>
      </c>
    </row>
    <row r="13996">
      <c r="A13996" s="8">
        <v>1853279.0</v>
      </c>
      <c r="B13996" s="8" t="s">
        <v>15801</v>
      </c>
    </row>
    <row r="13997">
      <c r="A13997" s="8">
        <v>1868667.0</v>
      </c>
      <c r="B13997" s="8" t="s">
        <v>15802</v>
      </c>
    </row>
    <row r="13998">
      <c r="A13998" s="8">
        <v>1724894.0</v>
      </c>
      <c r="B13998" s="8" t="s">
        <v>15803</v>
      </c>
    </row>
    <row r="13999">
      <c r="A13999" s="8">
        <v>1789872.0</v>
      </c>
      <c r="B13999" s="8" t="s">
        <v>15804</v>
      </c>
    </row>
    <row r="14000">
      <c r="A14000" s="8">
        <v>1753959.0</v>
      </c>
      <c r="B14000" s="8" t="s">
        <v>15805</v>
      </c>
    </row>
    <row r="14001">
      <c r="A14001" s="8">
        <v>1092952.0</v>
      </c>
      <c r="B14001" s="8" t="s">
        <v>15806</v>
      </c>
    </row>
    <row r="14002">
      <c r="A14002" s="8">
        <v>1774328.0</v>
      </c>
      <c r="B14002" s="8" t="s">
        <v>15807</v>
      </c>
    </row>
    <row r="14003">
      <c r="A14003" s="8">
        <v>1894889.0</v>
      </c>
      <c r="B14003" s="8" t="s">
        <v>15807</v>
      </c>
    </row>
    <row r="14004">
      <c r="A14004" s="8">
        <v>1790218.0</v>
      </c>
      <c r="B14004" s="8" t="s">
        <v>15147</v>
      </c>
    </row>
    <row r="14005">
      <c r="A14005" s="8">
        <v>1781634.0</v>
      </c>
      <c r="B14005" s="8" t="s">
        <v>15696</v>
      </c>
    </row>
    <row r="14006">
      <c r="A14006" s="8">
        <v>1449648.0</v>
      </c>
      <c r="B14006" s="8" t="s">
        <v>15808</v>
      </c>
    </row>
    <row r="14007">
      <c r="A14007" s="8">
        <v>1781472.0</v>
      </c>
      <c r="B14007" s="8" t="s">
        <v>15809</v>
      </c>
    </row>
    <row r="14008">
      <c r="A14008" s="8">
        <v>6435548.0</v>
      </c>
      <c r="B14008" s="8" t="s">
        <v>15810</v>
      </c>
    </row>
    <row r="14009">
      <c r="A14009" s="8">
        <v>1598830.0</v>
      </c>
      <c r="B14009" s="8" t="s">
        <v>15811</v>
      </c>
    </row>
    <row r="14010">
      <c r="A14010" s="8">
        <v>1788787.0</v>
      </c>
      <c r="B14010" s="8" t="s">
        <v>15393</v>
      </c>
    </row>
    <row r="14011">
      <c r="A14011" s="8">
        <v>1570676.0</v>
      </c>
      <c r="B14011" s="8" t="s">
        <v>15812</v>
      </c>
    </row>
    <row r="14012">
      <c r="A14012" s="8">
        <v>1799851.0</v>
      </c>
      <c r="B14012" s="8" t="s">
        <v>15813</v>
      </c>
    </row>
    <row r="14013">
      <c r="A14013" s="8">
        <v>1598449.0</v>
      </c>
      <c r="B14013" s="8" t="s">
        <v>15814</v>
      </c>
    </row>
    <row r="14014">
      <c r="A14014" s="8">
        <v>6174167.0</v>
      </c>
      <c r="B14014" s="8" t="s">
        <v>15815</v>
      </c>
    </row>
    <row r="14015">
      <c r="A14015" s="8">
        <v>1770985.0</v>
      </c>
      <c r="B14015" s="8" t="s">
        <v>15816</v>
      </c>
    </row>
    <row r="14016">
      <c r="A14016" s="8">
        <v>1337793.0</v>
      </c>
      <c r="B14016" s="8" t="s">
        <v>15501</v>
      </c>
    </row>
    <row r="14017">
      <c r="A14017" s="8">
        <v>1756010.0</v>
      </c>
      <c r="B14017" s="8" t="s">
        <v>15817</v>
      </c>
    </row>
    <row r="14018">
      <c r="A14018" s="8">
        <v>6685471.0</v>
      </c>
      <c r="B14018" s="8" t="s">
        <v>15818</v>
      </c>
    </row>
    <row r="14019">
      <c r="A14019" s="8">
        <v>1862880.0</v>
      </c>
      <c r="B14019" s="8" t="s">
        <v>15503</v>
      </c>
    </row>
    <row r="14020">
      <c r="A14020" s="8">
        <v>1576186.0</v>
      </c>
      <c r="B14020" s="8" t="s">
        <v>15819</v>
      </c>
    </row>
    <row r="14021">
      <c r="A14021" s="8">
        <v>6521185.0</v>
      </c>
      <c r="B14021" s="8" t="s">
        <v>15820</v>
      </c>
    </row>
    <row r="14022">
      <c r="A14022" s="8">
        <v>6881262.0</v>
      </c>
      <c r="B14022" s="8" t="s">
        <v>15821</v>
      </c>
    </row>
    <row r="14023">
      <c r="A14023" s="8">
        <v>1336070.0</v>
      </c>
      <c r="B14023" s="8" t="s">
        <v>15822</v>
      </c>
    </row>
    <row r="14024">
      <c r="A14024" s="8">
        <v>1729853.0</v>
      </c>
      <c r="B14024" s="8" t="s">
        <v>15823</v>
      </c>
    </row>
    <row r="14025">
      <c r="A14025" s="8">
        <v>1898710.0</v>
      </c>
      <c r="B14025" s="8" t="s">
        <v>15507</v>
      </c>
    </row>
    <row r="14026">
      <c r="A14026" s="8">
        <v>1588907.0</v>
      </c>
      <c r="B14026" s="8" t="s">
        <v>15824</v>
      </c>
    </row>
    <row r="14027">
      <c r="A14027" s="8">
        <v>1760068.0</v>
      </c>
      <c r="B14027" s="8" t="s">
        <v>15825</v>
      </c>
    </row>
    <row r="14028">
      <c r="A14028" s="8">
        <v>1898531.0</v>
      </c>
      <c r="B14028" s="8" t="s">
        <v>15826</v>
      </c>
    </row>
    <row r="14029">
      <c r="A14029" s="8">
        <v>1853139.0</v>
      </c>
      <c r="B14029" s="8" t="s">
        <v>15827</v>
      </c>
    </row>
    <row r="14030">
      <c r="A14030" s="8">
        <v>1881841.0</v>
      </c>
      <c r="B14030" s="8" t="s">
        <v>15194</v>
      </c>
    </row>
    <row r="14031">
      <c r="A14031" s="8">
        <v>1959328.0</v>
      </c>
      <c r="B14031" s="8" t="s">
        <v>15828</v>
      </c>
    </row>
    <row r="14032">
      <c r="A14032" s="8">
        <v>1727842.0</v>
      </c>
      <c r="B14032" s="8" t="s">
        <v>15158</v>
      </c>
    </row>
    <row r="14033">
      <c r="A14033" s="8">
        <v>1851128.0</v>
      </c>
      <c r="B14033" s="8" t="s">
        <v>15656</v>
      </c>
    </row>
    <row r="14034">
      <c r="A14034" s="8">
        <v>1781626.0</v>
      </c>
      <c r="B14034" s="8" t="s">
        <v>15829</v>
      </c>
    </row>
    <row r="14035">
      <c r="A14035" s="8">
        <v>1882899.0</v>
      </c>
      <c r="B14035" s="8" t="s">
        <v>15829</v>
      </c>
    </row>
    <row r="14036">
      <c r="A14036" s="8">
        <v>855863.0</v>
      </c>
      <c r="B14036" s="8" t="s">
        <v>15830</v>
      </c>
    </row>
    <row r="14037">
      <c r="A14037" s="8">
        <v>6174159.0</v>
      </c>
      <c r="B14037" s="8" t="s">
        <v>15831</v>
      </c>
    </row>
    <row r="14038">
      <c r="A14038" s="8">
        <v>1570544.0</v>
      </c>
      <c r="B14038" s="8" t="s">
        <v>15832</v>
      </c>
    </row>
    <row r="14039">
      <c r="A14039" s="8">
        <v>841196.0</v>
      </c>
      <c r="B14039" s="8" t="s">
        <v>15833</v>
      </c>
    </row>
    <row r="14040">
      <c r="A14040" s="8">
        <v>1869116.0</v>
      </c>
      <c r="B14040" s="8" t="s">
        <v>15834</v>
      </c>
    </row>
    <row r="14041">
      <c r="A14041" s="8">
        <v>1733001.0</v>
      </c>
      <c r="B14041" s="8" t="s">
        <v>15459</v>
      </c>
    </row>
    <row r="14042">
      <c r="A14042" s="8">
        <v>1759647.0</v>
      </c>
      <c r="B14042" s="8" t="s">
        <v>15835</v>
      </c>
    </row>
    <row r="14043">
      <c r="A14043" s="8">
        <v>1774719.0</v>
      </c>
      <c r="B14043" s="8" t="s">
        <v>15836</v>
      </c>
    </row>
    <row r="14044">
      <c r="A14044" s="8">
        <v>1890140.0</v>
      </c>
      <c r="B14044" s="8" t="s">
        <v>14759</v>
      </c>
    </row>
    <row r="14045">
      <c r="A14045" s="8">
        <v>6754864.0</v>
      </c>
      <c r="B14045" s="8" t="s">
        <v>15837</v>
      </c>
    </row>
    <row r="14046">
      <c r="A14046" s="8">
        <v>1974505.0</v>
      </c>
      <c r="B14046" s="8" t="s">
        <v>15838</v>
      </c>
    </row>
    <row r="14047">
      <c r="A14047" s="8">
        <v>1776967.0</v>
      </c>
      <c r="B14047" s="8" t="s">
        <v>15839</v>
      </c>
    </row>
    <row r="14048">
      <c r="A14048" s="8">
        <v>1729390.0</v>
      </c>
      <c r="B14048" s="8" t="s">
        <v>15840</v>
      </c>
    </row>
    <row r="14049">
      <c r="A14049" s="8">
        <v>1850989.0</v>
      </c>
      <c r="B14049" s="8" t="s">
        <v>15096</v>
      </c>
    </row>
    <row r="14050">
      <c r="A14050" s="8">
        <v>1888838.0</v>
      </c>
      <c r="B14050" s="8" t="s">
        <v>15841</v>
      </c>
    </row>
    <row r="14051">
      <c r="A14051" s="8">
        <v>1888421.0</v>
      </c>
      <c r="B14051" s="8" t="s">
        <v>14765</v>
      </c>
    </row>
    <row r="14052">
      <c r="A14052" s="8">
        <v>1790005.0</v>
      </c>
      <c r="B14052" s="8" t="s">
        <v>15842</v>
      </c>
    </row>
    <row r="14053">
      <c r="A14053" s="8">
        <v>1857908.0</v>
      </c>
      <c r="B14053" s="8" t="s">
        <v>15843</v>
      </c>
    </row>
    <row r="14054">
      <c r="A14054" s="8">
        <v>1781766.0</v>
      </c>
      <c r="B14054" s="8" t="s">
        <v>15844</v>
      </c>
    </row>
    <row r="14055">
      <c r="A14055" s="8">
        <v>1853007.0</v>
      </c>
      <c r="B14055" s="8" t="s">
        <v>15111</v>
      </c>
    </row>
    <row r="14056">
      <c r="A14056" s="8">
        <v>1776771.0</v>
      </c>
      <c r="B14056" s="8" t="s">
        <v>15845</v>
      </c>
    </row>
    <row r="14057">
      <c r="A14057" s="8">
        <v>1894978.0</v>
      </c>
      <c r="B14057" s="8" t="s">
        <v>14231</v>
      </c>
    </row>
    <row r="14058">
      <c r="A14058" s="8">
        <v>1893874.0</v>
      </c>
      <c r="B14058" s="8" t="s">
        <v>15846</v>
      </c>
    </row>
    <row r="14059">
      <c r="A14059" s="8">
        <v>1730096.0</v>
      </c>
      <c r="B14059" s="8" t="s">
        <v>15847</v>
      </c>
    </row>
    <row r="14060">
      <c r="A14060" s="8">
        <v>1763253.0</v>
      </c>
      <c r="B14060" s="8" t="s">
        <v>15847</v>
      </c>
    </row>
    <row r="14061">
      <c r="A14061" s="8">
        <v>6569528.0</v>
      </c>
      <c r="B14061" s="8" t="s">
        <v>15848</v>
      </c>
    </row>
    <row r="14062">
      <c r="A14062" s="8">
        <v>1898850.0</v>
      </c>
      <c r="B14062" s="8" t="s">
        <v>15849</v>
      </c>
    </row>
    <row r="14063">
      <c r="A14063" s="8">
        <v>1772511.0</v>
      </c>
      <c r="B14063" s="8" t="s">
        <v>15850</v>
      </c>
    </row>
    <row r="14064">
      <c r="A14064" s="8">
        <v>1852850.0</v>
      </c>
      <c r="B14064" s="8" t="s">
        <v>15851</v>
      </c>
    </row>
    <row r="14065">
      <c r="A14065" s="8">
        <v>1881159.0</v>
      </c>
      <c r="B14065" s="8" t="s">
        <v>15123</v>
      </c>
    </row>
    <row r="14066">
      <c r="A14066" s="8">
        <v>1859153.0</v>
      </c>
      <c r="B14066" s="8" t="s">
        <v>15852</v>
      </c>
    </row>
    <row r="14067">
      <c r="A14067" s="8">
        <v>1889974.0</v>
      </c>
      <c r="B14067" s="8" t="s">
        <v>15853</v>
      </c>
    </row>
    <row r="14068">
      <c r="A14068" s="8">
        <v>1727192.0</v>
      </c>
      <c r="B14068" s="8" t="s">
        <v>15854</v>
      </c>
    </row>
    <row r="14069">
      <c r="A14069" s="8">
        <v>1769197.0</v>
      </c>
      <c r="B14069" s="8" t="s">
        <v>15854</v>
      </c>
    </row>
    <row r="14070">
      <c r="A14070" s="8">
        <v>1465538.0</v>
      </c>
      <c r="B14070" s="8" t="s">
        <v>15855</v>
      </c>
    </row>
    <row r="14071">
      <c r="A14071" s="8">
        <v>6084869.0</v>
      </c>
      <c r="B14071" s="8" t="s">
        <v>15856</v>
      </c>
    </row>
    <row r="14072">
      <c r="A14072" s="8">
        <v>1890361.0</v>
      </c>
      <c r="B14072" s="8" t="s">
        <v>15857</v>
      </c>
    </row>
    <row r="14073">
      <c r="A14073" s="8">
        <v>1859757.0</v>
      </c>
      <c r="B14073" s="8" t="s">
        <v>15858</v>
      </c>
    </row>
    <row r="14074">
      <c r="A14074" s="8">
        <v>6629709.0</v>
      </c>
      <c r="B14074" s="8" t="s">
        <v>15859</v>
      </c>
    </row>
    <row r="14075">
      <c r="A14075" s="8">
        <v>1775022.0</v>
      </c>
      <c r="B14075" s="8" t="s">
        <v>15860</v>
      </c>
    </row>
    <row r="14076">
      <c r="A14076" s="8">
        <v>1725025.0</v>
      </c>
      <c r="B14076" s="8" t="s">
        <v>15861</v>
      </c>
    </row>
    <row r="14077">
      <c r="A14077" s="8">
        <v>1766465.0</v>
      </c>
      <c r="B14077" s="8" t="s">
        <v>15861</v>
      </c>
    </row>
    <row r="14078">
      <c r="A14078" s="8">
        <v>1726536.0</v>
      </c>
      <c r="B14078" s="8" t="s">
        <v>15862</v>
      </c>
    </row>
    <row r="14079">
      <c r="A14079" s="8">
        <v>1781014.0</v>
      </c>
      <c r="B14079" s="8" t="s">
        <v>15863</v>
      </c>
    </row>
    <row r="14080">
      <c r="A14080" s="8">
        <v>1895117.0</v>
      </c>
      <c r="B14080" s="8" t="s">
        <v>15863</v>
      </c>
    </row>
    <row r="14081">
      <c r="A14081" s="8">
        <v>6920187.0</v>
      </c>
      <c r="B14081" s="8" t="s">
        <v>15864</v>
      </c>
    </row>
    <row r="14082">
      <c r="A14082" s="8">
        <v>1771892.0</v>
      </c>
      <c r="B14082" s="8" t="s">
        <v>15865</v>
      </c>
    </row>
    <row r="14083">
      <c r="A14083" s="8">
        <v>1911112.0</v>
      </c>
      <c r="B14083" s="8" t="s">
        <v>14797</v>
      </c>
    </row>
    <row r="14084">
      <c r="A14084" s="8">
        <v>1755285.0</v>
      </c>
      <c r="B14084" s="8" t="s">
        <v>15134</v>
      </c>
    </row>
    <row r="14085">
      <c r="A14085" s="8">
        <v>1775499.0</v>
      </c>
      <c r="B14085" s="8" t="s">
        <v>15866</v>
      </c>
    </row>
    <row r="14086">
      <c r="A14086" s="8">
        <v>1778552.0</v>
      </c>
      <c r="B14086" s="8" t="s">
        <v>15867</v>
      </c>
    </row>
    <row r="14087">
      <c r="A14087" s="8">
        <v>1727800.0</v>
      </c>
      <c r="B14087" s="8" t="s">
        <v>15868</v>
      </c>
    </row>
    <row r="14088">
      <c r="A14088" s="8">
        <v>1763784.0</v>
      </c>
      <c r="B14088" s="8" t="s">
        <v>15868</v>
      </c>
    </row>
    <row r="14089">
      <c r="A14089" s="8">
        <v>1884042.0</v>
      </c>
      <c r="B14089" s="8" t="s">
        <v>15869</v>
      </c>
    </row>
    <row r="14090">
      <c r="A14090" s="8">
        <v>6535119.0</v>
      </c>
      <c r="B14090" s="8" t="s">
        <v>15870</v>
      </c>
    </row>
    <row r="14091">
      <c r="A14091" s="8">
        <v>1946889.0</v>
      </c>
      <c r="B14091" s="8" t="s">
        <v>15871</v>
      </c>
    </row>
    <row r="14092">
      <c r="A14092" s="8">
        <v>1853074.0</v>
      </c>
      <c r="B14092" s="8" t="s">
        <v>15872</v>
      </c>
    </row>
    <row r="14093">
      <c r="A14093" s="8">
        <v>1858815.0</v>
      </c>
      <c r="B14093" s="8" t="s">
        <v>15873</v>
      </c>
    </row>
    <row r="14094">
      <c r="A14094" s="8">
        <v>1889516.0</v>
      </c>
      <c r="B14094" s="8" t="s">
        <v>15873</v>
      </c>
    </row>
    <row r="14095">
      <c r="A14095" s="8">
        <v>1770977.0</v>
      </c>
      <c r="B14095" s="8" t="s">
        <v>15874</v>
      </c>
    </row>
    <row r="14096">
      <c r="A14096" s="8">
        <v>1588699.0</v>
      </c>
      <c r="B14096" s="8" t="s">
        <v>15875</v>
      </c>
    </row>
    <row r="14097">
      <c r="A14097" s="8">
        <v>6204856.0</v>
      </c>
      <c r="B14097" s="8" t="s">
        <v>15876</v>
      </c>
    </row>
    <row r="14098">
      <c r="A14098" s="8">
        <v>1942336.0</v>
      </c>
      <c r="B14098" s="8" t="s">
        <v>15877</v>
      </c>
    </row>
    <row r="14099">
      <c r="A14099" s="8">
        <v>1851551.0</v>
      </c>
      <c r="B14099" s="8" t="s">
        <v>15878</v>
      </c>
    </row>
    <row r="14100">
      <c r="A14100" s="8">
        <v>1701711.0</v>
      </c>
      <c r="B14100" s="8" t="s">
        <v>15879</v>
      </c>
    </row>
    <row r="14101">
      <c r="A14101" s="8">
        <v>1853244.0</v>
      </c>
      <c r="B14101" s="8" t="s">
        <v>15880</v>
      </c>
    </row>
    <row r="14102">
      <c r="A14102" s="8">
        <v>1856871.0</v>
      </c>
      <c r="B14102" s="8" t="s">
        <v>14970</v>
      </c>
    </row>
    <row r="14103">
      <c r="A14103" s="8">
        <v>6603831.0</v>
      </c>
      <c r="B14103" s="8" t="s">
        <v>15881</v>
      </c>
    </row>
    <row r="14104">
      <c r="A14104" s="8">
        <v>1724908.0</v>
      </c>
      <c r="B14104" s="8" t="s">
        <v>14239</v>
      </c>
    </row>
    <row r="14105">
      <c r="A14105" s="8">
        <v>1727788.0</v>
      </c>
      <c r="B14105" s="8" t="s">
        <v>15882</v>
      </c>
    </row>
    <row r="14106">
      <c r="A14106" s="8">
        <v>6186386.0</v>
      </c>
      <c r="B14106" s="8" t="s">
        <v>15883</v>
      </c>
    </row>
    <row r="14107">
      <c r="A14107" s="8">
        <v>1975064.0</v>
      </c>
      <c r="B14107" s="8" t="s">
        <v>15884</v>
      </c>
    </row>
    <row r="14108">
      <c r="A14108" s="8">
        <v>1770781.0</v>
      </c>
      <c r="B14108" s="8" t="s">
        <v>15885</v>
      </c>
    </row>
    <row r="14109">
      <c r="A14109" s="8">
        <v>1836986.0</v>
      </c>
      <c r="B14109" s="8" t="s">
        <v>15886</v>
      </c>
    </row>
    <row r="14110">
      <c r="A14110" s="8">
        <v>1888765.0</v>
      </c>
      <c r="B14110" s="8" t="s">
        <v>15155</v>
      </c>
    </row>
    <row r="14111">
      <c r="A14111" s="8">
        <v>1725050.0</v>
      </c>
      <c r="B14111" s="8" t="s">
        <v>15887</v>
      </c>
    </row>
    <row r="14112">
      <c r="A14112" s="8">
        <v>1753967.0</v>
      </c>
      <c r="B14112" s="8" t="s">
        <v>15887</v>
      </c>
    </row>
    <row r="14113">
      <c r="A14113" s="8">
        <v>6755551.0</v>
      </c>
      <c r="B14113" s="8" t="s">
        <v>15888</v>
      </c>
    </row>
    <row r="14114">
      <c r="A14114" s="8">
        <v>1735811.0</v>
      </c>
      <c r="B14114" s="8" t="s">
        <v>15889</v>
      </c>
    </row>
    <row r="14115">
      <c r="A14115" s="8">
        <v>1794752.0</v>
      </c>
      <c r="B14115" s="8" t="s">
        <v>14254</v>
      </c>
    </row>
    <row r="14116">
      <c r="A14116" s="8">
        <v>1791010.0</v>
      </c>
      <c r="B14116" s="8" t="s">
        <v>14699</v>
      </c>
    </row>
    <row r="14117">
      <c r="A14117" s="8">
        <v>6245455.0</v>
      </c>
      <c r="B14117" s="8" t="s">
        <v>15890</v>
      </c>
    </row>
    <row r="14118">
      <c r="A14118" s="8">
        <v>1774913.0</v>
      </c>
      <c r="B14118" s="8" t="s">
        <v>15891</v>
      </c>
    </row>
    <row r="14119">
      <c r="A14119" s="8">
        <v>1914766.0</v>
      </c>
      <c r="B14119" s="8" t="s">
        <v>15892</v>
      </c>
    </row>
    <row r="14120">
      <c r="A14120" s="8">
        <v>1756907.0</v>
      </c>
      <c r="B14120" s="8" t="s">
        <v>15893</v>
      </c>
    </row>
    <row r="14121">
      <c r="A14121" s="8">
        <v>1974831.0</v>
      </c>
      <c r="B14121" s="8" t="s">
        <v>15894</v>
      </c>
    </row>
    <row r="14122">
      <c r="A14122" s="8">
        <v>1429736.0</v>
      </c>
      <c r="B14122" s="8" t="s">
        <v>15895</v>
      </c>
    </row>
    <row r="14123">
      <c r="A14123" s="8">
        <v>6989268.0</v>
      </c>
      <c r="B14123" s="8" t="s">
        <v>15896</v>
      </c>
    </row>
    <row r="14124">
      <c r="A14124" s="8">
        <v>1447611.0</v>
      </c>
      <c r="B14124" s="8" t="s">
        <v>15897</v>
      </c>
    </row>
    <row r="14125">
      <c r="A14125" s="8">
        <v>1782452.0</v>
      </c>
      <c r="B14125" s="8" t="s">
        <v>15898</v>
      </c>
    </row>
    <row r="14126">
      <c r="A14126" s="8">
        <v>1587153.0</v>
      </c>
      <c r="B14126" s="8" t="s">
        <v>15899</v>
      </c>
    </row>
    <row r="14127">
      <c r="A14127" s="8">
        <v>6966314.0</v>
      </c>
      <c r="B14127" s="8" t="s">
        <v>15900</v>
      </c>
    </row>
    <row r="14128">
      <c r="A14128" s="8">
        <v>1780247.0</v>
      </c>
      <c r="B14128" s="8" t="s">
        <v>15901</v>
      </c>
    </row>
    <row r="14129">
      <c r="A14129" s="8">
        <v>1884387.0</v>
      </c>
      <c r="B14129" s="8" t="s">
        <v>15902</v>
      </c>
    </row>
    <row r="14130">
      <c r="A14130" s="8">
        <v>1596420.0</v>
      </c>
      <c r="B14130" s="8" t="s">
        <v>15722</v>
      </c>
    </row>
    <row r="14131">
      <c r="A14131" s="8">
        <v>1850997.0</v>
      </c>
      <c r="B14131" s="8" t="s">
        <v>15903</v>
      </c>
    </row>
    <row r="14132">
      <c r="A14132" s="8">
        <v>6245463.0</v>
      </c>
      <c r="B14132" s="8" t="s">
        <v>15904</v>
      </c>
    </row>
    <row r="14133">
      <c r="A14133" s="8">
        <v>1301349.0</v>
      </c>
      <c r="B14133" s="8" t="s">
        <v>15905</v>
      </c>
    </row>
    <row r="14134">
      <c r="A14134" s="8">
        <v>1449516.0</v>
      </c>
      <c r="B14134" s="8" t="s">
        <v>15906</v>
      </c>
    </row>
    <row r="14135">
      <c r="A14135" s="8">
        <v>1726897.0</v>
      </c>
      <c r="B14135" s="8" t="s">
        <v>15907</v>
      </c>
    </row>
    <row r="14136">
      <c r="A14136" s="8">
        <v>6506925.0</v>
      </c>
      <c r="B14136" s="8" t="s">
        <v>15908</v>
      </c>
    </row>
    <row r="14137">
      <c r="A14137" s="8">
        <v>6921400.0</v>
      </c>
      <c r="B14137" s="8" t="s">
        <v>15909</v>
      </c>
    </row>
    <row r="14138">
      <c r="A14138" s="8">
        <v>6506933.0</v>
      </c>
      <c r="B14138" s="8" t="s">
        <v>15910</v>
      </c>
    </row>
    <row r="14139">
      <c r="A14139" s="8">
        <v>1911635.0</v>
      </c>
      <c r="B14139" s="8" t="s">
        <v>15911</v>
      </c>
    </row>
    <row r="14140">
      <c r="A14140" s="8">
        <v>1769618.0</v>
      </c>
      <c r="B14140" s="8" t="s">
        <v>15912</v>
      </c>
    </row>
    <row r="14141">
      <c r="A14141" s="8">
        <v>6922431.0</v>
      </c>
      <c r="B14141" s="8" t="s">
        <v>15913</v>
      </c>
    </row>
    <row r="14142">
      <c r="A14142" s="8">
        <v>6209564.0</v>
      </c>
      <c r="B14142" s="8" t="s">
        <v>15914</v>
      </c>
    </row>
    <row r="14143">
      <c r="A14143" s="8">
        <v>988731.0</v>
      </c>
      <c r="B14143" s="8" t="s">
        <v>15915</v>
      </c>
    </row>
    <row r="14144">
      <c r="A14144" s="8">
        <v>1758977.0</v>
      </c>
      <c r="B14144" s="8" t="s">
        <v>15916</v>
      </c>
    </row>
    <row r="14145">
      <c r="A14145" s="8">
        <v>1790412.0</v>
      </c>
      <c r="B14145" s="8" t="s">
        <v>15917</v>
      </c>
    </row>
    <row r="14146">
      <c r="A14146" s="8">
        <v>1900820.0</v>
      </c>
      <c r="B14146" s="8" t="s">
        <v>15918</v>
      </c>
    </row>
    <row r="14147">
      <c r="A14147" s="8">
        <v>1751352.0</v>
      </c>
      <c r="B14147" s="8" t="s">
        <v>15919</v>
      </c>
    </row>
    <row r="14148">
      <c r="A14148" s="8">
        <v>1898957.0</v>
      </c>
      <c r="B14148" s="8" t="s">
        <v>15919</v>
      </c>
    </row>
    <row r="14149">
      <c r="A14149" s="8">
        <v>1596349.0</v>
      </c>
      <c r="B14149" s="8" t="s">
        <v>15920</v>
      </c>
    </row>
    <row r="14150">
      <c r="A14150" s="8">
        <v>6530851.0</v>
      </c>
      <c r="B14150" s="8" t="s">
        <v>15921</v>
      </c>
    </row>
    <row r="14151">
      <c r="A14151" s="8">
        <v>1787675.0</v>
      </c>
      <c r="B14151" s="8" t="s">
        <v>15922</v>
      </c>
    </row>
    <row r="14152">
      <c r="A14152" s="8">
        <v>1745590.0</v>
      </c>
      <c r="B14152" s="8" t="s">
        <v>15923</v>
      </c>
    </row>
    <row r="14153">
      <c r="A14153" s="8">
        <v>1949331.0</v>
      </c>
      <c r="B14153" s="8" t="s">
        <v>15924</v>
      </c>
    </row>
    <row r="14154">
      <c r="A14154" s="8">
        <v>1588087.0</v>
      </c>
      <c r="B14154" s="8" t="s">
        <v>15925</v>
      </c>
    </row>
    <row r="14155">
      <c r="A14155" s="8">
        <v>1752863.0</v>
      </c>
      <c r="B14155" s="8" t="s">
        <v>15926</v>
      </c>
    </row>
    <row r="14156">
      <c r="A14156" s="8">
        <v>1895621.0</v>
      </c>
      <c r="B14156" s="8" t="s">
        <v>15927</v>
      </c>
    </row>
    <row r="14157">
      <c r="A14157" s="8">
        <v>927244.0</v>
      </c>
      <c r="B14157" s="8" t="s">
        <v>15928</v>
      </c>
    </row>
    <row r="14158">
      <c r="A14158" s="8">
        <v>1797620.0</v>
      </c>
      <c r="B14158" s="8" t="s">
        <v>15929</v>
      </c>
    </row>
    <row r="14159">
      <c r="A14159" s="8">
        <v>1755480.0</v>
      </c>
      <c r="B14159" s="8" t="s">
        <v>15293</v>
      </c>
    </row>
    <row r="14160">
      <c r="A14160" s="8">
        <v>1797018.0</v>
      </c>
      <c r="B14160" s="8" t="s">
        <v>15930</v>
      </c>
    </row>
    <row r="14161">
      <c r="A14161" s="8">
        <v>1945734.0</v>
      </c>
      <c r="B14161" s="8" t="s">
        <v>15931</v>
      </c>
    </row>
    <row r="14162">
      <c r="A14162" s="8">
        <v>1754246.0</v>
      </c>
      <c r="B14162" s="8" t="s">
        <v>15038</v>
      </c>
    </row>
    <row r="14163">
      <c r="A14163" s="8">
        <v>1735691.0</v>
      </c>
      <c r="B14163" s="8" t="s">
        <v>15932</v>
      </c>
    </row>
    <row r="14164">
      <c r="A14164" s="8">
        <v>6284973.0</v>
      </c>
      <c r="B14164" s="8" t="s">
        <v>15933</v>
      </c>
    </row>
    <row r="14165">
      <c r="A14165" s="8">
        <v>1447424.0</v>
      </c>
      <c r="B14165" s="8" t="s">
        <v>15934</v>
      </c>
    </row>
    <row r="14166">
      <c r="A14166" s="8">
        <v>591084.0</v>
      </c>
      <c r="B14166" s="8" t="s">
        <v>15935</v>
      </c>
    </row>
    <row r="14167">
      <c r="A14167" s="8">
        <v>1729641.0</v>
      </c>
      <c r="B14167" s="8" t="s">
        <v>15936</v>
      </c>
    </row>
    <row r="14168">
      <c r="A14168" s="8">
        <v>1451821.0</v>
      </c>
      <c r="B14168" s="8" t="s">
        <v>15937</v>
      </c>
    </row>
    <row r="14169">
      <c r="A14169" s="8">
        <v>1374974.0</v>
      </c>
      <c r="B14169" s="8" t="s">
        <v>15938</v>
      </c>
    </row>
    <row r="14170">
      <c r="A14170" s="8">
        <v>6590918.0</v>
      </c>
      <c r="B14170" s="8" t="s">
        <v>15939</v>
      </c>
    </row>
    <row r="14171">
      <c r="A14171" s="8">
        <v>1727451.0</v>
      </c>
      <c r="B14171" s="8" t="s">
        <v>15940</v>
      </c>
    </row>
    <row r="14172">
      <c r="A14172" s="8">
        <v>1883101.0</v>
      </c>
      <c r="B14172" s="8" t="s">
        <v>15940</v>
      </c>
    </row>
    <row r="14173">
      <c r="A14173" s="8">
        <v>1762826.0</v>
      </c>
      <c r="B14173" s="8" t="s">
        <v>15941</v>
      </c>
    </row>
    <row r="14174">
      <c r="A14174" s="8">
        <v>6228437.0</v>
      </c>
      <c r="B14174" s="8" t="s">
        <v>15942</v>
      </c>
    </row>
    <row r="14175">
      <c r="A14175" s="8">
        <v>1571362.0</v>
      </c>
      <c r="B14175" s="8" t="s">
        <v>15943</v>
      </c>
    </row>
    <row r="14176">
      <c r="A14176" s="8">
        <v>1881345.0</v>
      </c>
      <c r="B14176" s="8" t="s">
        <v>15944</v>
      </c>
    </row>
    <row r="14177">
      <c r="A14177" s="8">
        <v>1778536.0</v>
      </c>
      <c r="B14177" s="8" t="s">
        <v>15945</v>
      </c>
    </row>
    <row r="14178">
      <c r="A14178" s="8">
        <v>1756168.0</v>
      </c>
      <c r="B14178" s="8" t="s">
        <v>15946</v>
      </c>
    </row>
    <row r="14179">
      <c r="A14179" s="8">
        <v>1945858.0</v>
      </c>
      <c r="B14179" s="8" t="s">
        <v>15947</v>
      </c>
    </row>
    <row r="14180">
      <c r="A14180" s="8">
        <v>1338641.0</v>
      </c>
      <c r="B14180" s="8" t="s">
        <v>15948</v>
      </c>
    </row>
    <row r="14181">
      <c r="A14181" s="8">
        <v>1784129.0</v>
      </c>
      <c r="B14181" s="8" t="s">
        <v>15949</v>
      </c>
    </row>
    <row r="14182">
      <c r="A14182" s="8">
        <v>6258913.0</v>
      </c>
      <c r="B14182" s="8" t="s">
        <v>15950</v>
      </c>
    </row>
    <row r="14183">
      <c r="A14183" s="8">
        <v>1850822.0</v>
      </c>
      <c r="B14183" s="8" t="s">
        <v>15042</v>
      </c>
    </row>
    <row r="14184">
      <c r="A14184" s="8">
        <v>1735781.0</v>
      </c>
      <c r="B14184" s="8" t="s">
        <v>15951</v>
      </c>
    </row>
    <row r="14185">
      <c r="A14185" s="8">
        <v>1598228.0</v>
      </c>
      <c r="B14185" s="8" t="s">
        <v>15952</v>
      </c>
    </row>
    <row r="14186">
      <c r="A14186" s="8">
        <v>1854283.0</v>
      </c>
      <c r="B14186" s="8" t="s">
        <v>15953</v>
      </c>
    </row>
    <row r="14187">
      <c r="A14187" s="8">
        <v>1735837.0</v>
      </c>
      <c r="B14187" s="8" t="s">
        <v>15954</v>
      </c>
    </row>
    <row r="14188">
      <c r="A14188" s="8">
        <v>6844090.0</v>
      </c>
      <c r="B14188" s="8" t="s">
        <v>12054</v>
      </c>
    </row>
    <row r="14189">
      <c r="A14189" s="8">
        <v>1790731.0</v>
      </c>
      <c r="B14189" s="8" t="s">
        <v>15955</v>
      </c>
    </row>
    <row r="14190">
      <c r="A14190" s="8">
        <v>1882970.0</v>
      </c>
      <c r="B14190" s="8" t="s">
        <v>15956</v>
      </c>
    </row>
    <row r="14191">
      <c r="A14191" s="8">
        <v>1774646.0</v>
      </c>
      <c r="B14191" s="8" t="s">
        <v>15498</v>
      </c>
    </row>
    <row r="14192">
      <c r="A14192" s="8">
        <v>1841831.0</v>
      </c>
      <c r="B14192" s="8" t="s">
        <v>15764</v>
      </c>
    </row>
    <row r="14193">
      <c r="A14193" s="8">
        <v>1769413.0</v>
      </c>
      <c r="B14193" s="8" t="s">
        <v>15499</v>
      </c>
    </row>
    <row r="14194">
      <c r="A14194" s="8">
        <v>1577158.0</v>
      </c>
      <c r="B14194" s="8" t="s">
        <v>15957</v>
      </c>
    </row>
    <row r="14195">
      <c r="A14195" s="8">
        <v>1952498.0</v>
      </c>
      <c r="B14195" s="8" t="s">
        <v>15958</v>
      </c>
    </row>
    <row r="14196">
      <c r="A14196" s="8">
        <v>1596993.0</v>
      </c>
      <c r="B14196" s="8" t="s">
        <v>15959</v>
      </c>
    </row>
    <row r="14197">
      <c r="A14197" s="8">
        <v>1465619.0</v>
      </c>
      <c r="B14197" s="8" t="s">
        <v>15960</v>
      </c>
    </row>
    <row r="14198">
      <c r="A14198" s="8">
        <v>1739425.0</v>
      </c>
      <c r="B14198" s="8" t="s">
        <v>15961</v>
      </c>
    </row>
    <row r="14199">
      <c r="A14199" s="8">
        <v>1761200.0</v>
      </c>
      <c r="B14199" s="8" t="s">
        <v>15962</v>
      </c>
    </row>
    <row r="14200">
      <c r="A14200" s="8">
        <v>6342051.0</v>
      </c>
      <c r="B14200" s="8" t="s">
        <v>15963</v>
      </c>
    </row>
    <row r="14201">
      <c r="A14201" s="8">
        <v>1918753.0</v>
      </c>
      <c r="B14201" s="8" t="s">
        <v>15964</v>
      </c>
    </row>
    <row r="14202">
      <c r="A14202" s="8">
        <v>1727702.0</v>
      </c>
      <c r="B14202" s="8" t="s">
        <v>15965</v>
      </c>
    </row>
    <row r="14203">
      <c r="A14203" s="8">
        <v>1779311.0</v>
      </c>
      <c r="B14203" s="8" t="s">
        <v>15965</v>
      </c>
    </row>
    <row r="14204">
      <c r="A14204" s="8">
        <v>1779303.0</v>
      </c>
      <c r="B14204" s="8" t="s">
        <v>15769</v>
      </c>
    </row>
    <row r="14205">
      <c r="A14205" s="8">
        <v>1733991.0</v>
      </c>
      <c r="B14205" s="8" t="s">
        <v>15966</v>
      </c>
    </row>
    <row r="14206">
      <c r="A14206" s="8">
        <v>6352294.0</v>
      </c>
      <c r="B14206" s="8" t="s">
        <v>15967</v>
      </c>
    </row>
    <row r="14207">
      <c r="A14207" s="8">
        <v>1638394.0</v>
      </c>
      <c r="B14207" s="8" t="s">
        <v>15012</v>
      </c>
    </row>
    <row r="14208">
      <c r="A14208" s="8">
        <v>688916.0</v>
      </c>
      <c r="B14208" s="8" t="s">
        <v>15968</v>
      </c>
    </row>
    <row r="14209">
      <c r="A14209" s="8">
        <v>1777629.0</v>
      </c>
      <c r="B14209" s="8" t="s">
        <v>15314</v>
      </c>
    </row>
    <row r="14210">
      <c r="A14210" s="8">
        <v>1774859.0</v>
      </c>
      <c r="B14210" s="8" t="s">
        <v>15969</v>
      </c>
    </row>
    <row r="14211">
      <c r="A14211" s="8">
        <v>1448919.0</v>
      </c>
      <c r="B14211" s="8" t="s">
        <v>15970</v>
      </c>
    </row>
    <row r="14212">
      <c r="A14212" s="8">
        <v>1294792.0</v>
      </c>
      <c r="B14212" s="8" t="s">
        <v>15971</v>
      </c>
    </row>
    <row r="14213">
      <c r="A14213" s="8">
        <v>1751697.0</v>
      </c>
      <c r="B14213" s="8" t="s">
        <v>15431</v>
      </c>
    </row>
    <row r="14214">
      <c r="A14214" s="8">
        <v>1448811.0</v>
      </c>
      <c r="B14214" s="8" t="s">
        <v>15972</v>
      </c>
    </row>
    <row r="14215">
      <c r="A14215" s="8">
        <v>1725840.0</v>
      </c>
      <c r="B14215" s="8" t="s">
        <v>15973</v>
      </c>
    </row>
    <row r="14216">
      <c r="A14216" s="8">
        <v>1598457.0</v>
      </c>
      <c r="B14216" s="8" t="s">
        <v>15974</v>
      </c>
    </row>
    <row r="14217">
      <c r="A14217" s="8">
        <v>1655477.0</v>
      </c>
      <c r="B14217" s="8" t="s">
        <v>15975</v>
      </c>
    </row>
    <row r="14218">
      <c r="A14218" s="8">
        <v>1726102.0</v>
      </c>
      <c r="B14218" s="8" t="s">
        <v>15976</v>
      </c>
    </row>
    <row r="14219">
      <c r="A14219" s="8">
        <v>1780751.0</v>
      </c>
      <c r="B14219" s="8" t="s">
        <v>15976</v>
      </c>
    </row>
    <row r="14220">
      <c r="A14220" s="8">
        <v>1724690.0</v>
      </c>
      <c r="B14220" s="8" t="s">
        <v>15977</v>
      </c>
    </row>
    <row r="14221">
      <c r="A14221" s="8">
        <v>1735713.0</v>
      </c>
      <c r="B14221" s="8" t="s">
        <v>15978</v>
      </c>
    </row>
    <row r="14222">
      <c r="A14222" s="8">
        <v>1775235.0</v>
      </c>
      <c r="B14222" s="8" t="s">
        <v>15979</v>
      </c>
    </row>
    <row r="14223">
      <c r="A14223" s="8">
        <v>1640160.0</v>
      </c>
      <c r="B14223" s="8" t="s">
        <v>15980</v>
      </c>
    </row>
    <row r="14224">
      <c r="A14224" s="8">
        <v>1735772.0</v>
      </c>
      <c r="B14224" s="8" t="s">
        <v>15981</v>
      </c>
    </row>
    <row r="14225">
      <c r="A14225" s="8">
        <v>6947701.0</v>
      </c>
      <c r="B14225" s="8" t="s">
        <v>15982</v>
      </c>
    </row>
    <row r="14226">
      <c r="A14226" s="8">
        <v>6137130.0</v>
      </c>
      <c r="B14226" s="8" t="s">
        <v>15983</v>
      </c>
    </row>
    <row r="14227">
      <c r="A14227" s="8">
        <v>1365452.0</v>
      </c>
      <c r="B14227" s="8" t="s">
        <v>15984</v>
      </c>
    </row>
    <row r="14228">
      <c r="A14228" s="8">
        <v>6929125.0</v>
      </c>
      <c r="B14228" s="8" t="s">
        <v>15985</v>
      </c>
    </row>
    <row r="14229">
      <c r="A14229" s="8">
        <v>1793551.0</v>
      </c>
      <c r="B14229" s="8" t="s">
        <v>14902</v>
      </c>
    </row>
    <row r="14230">
      <c r="A14230" s="8">
        <v>1897985.0</v>
      </c>
      <c r="B14230" s="8" t="s">
        <v>15986</v>
      </c>
    </row>
    <row r="14231">
      <c r="A14231" s="8">
        <v>1853066.0</v>
      </c>
      <c r="B14231" s="8" t="s">
        <v>15987</v>
      </c>
    </row>
    <row r="14232">
      <c r="A14232" s="8">
        <v>1655353.0</v>
      </c>
      <c r="B14232" s="8" t="s">
        <v>14378</v>
      </c>
    </row>
    <row r="14233">
      <c r="A14233" s="8">
        <v>1765523.0</v>
      </c>
      <c r="B14233" s="8" t="s">
        <v>15034</v>
      </c>
    </row>
    <row r="14234">
      <c r="A14234" s="8">
        <v>1588290.0</v>
      </c>
      <c r="B14234" s="8" t="s">
        <v>15988</v>
      </c>
    </row>
    <row r="14235">
      <c r="A14235" s="8">
        <v>6255850.0</v>
      </c>
      <c r="B14235" s="8" t="s">
        <v>15989</v>
      </c>
    </row>
    <row r="14236">
      <c r="A14236" s="8">
        <v>6042414.0</v>
      </c>
      <c r="B14236" s="8" t="s">
        <v>15990</v>
      </c>
    </row>
    <row r="14237">
      <c r="A14237" s="8">
        <v>1303198.0</v>
      </c>
      <c r="B14237" s="8" t="s">
        <v>15991</v>
      </c>
    </row>
    <row r="14238">
      <c r="A14238" s="8">
        <v>6264808.0</v>
      </c>
      <c r="B14238" s="8" t="s">
        <v>15992</v>
      </c>
    </row>
    <row r="14239">
      <c r="A14239" s="8">
        <v>6264794.0</v>
      </c>
      <c r="B14239" s="8" t="s">
        <v>15993</v>
      </c>
    </row>
    <row r="14240">
      <c r="A14240" s="8">
        <v>6261353.0</v>
      </c>
      <c r="B14240" s="8" t="s">
        <v>15994</v>
      </c>
    </row>
    <row r="14241">
      <c r="A14241" s="8">
        <v>6255787.0</v>
      </c>
      <c r="B14241" s="8" t="s">
        <v>15995</v>
      </c>
    </row>
    <row r="14242">
      <c r="A14242" s="8">
        <v>6351204.0</v>
      </c>
      <c r="B14242" s="8" t="s">
        <v>15996</v>
      </c>
    </row>
    <row r="14243">
      <c r="A14243" s="8">
        <v>6261361.0</v>
      </c>
      <c r="B14243" s="8" t="s">
        <v>15997</v>
      </c>
    </row>
    <row r="14244">
      <c r="A14244" s="8">
        <v>6844073.0</v>
      </c>
      <c r="B14244" s="8" t="s">
        <v>15998</v>
      </c>
    </row>
    <row r="14245">
      <c r="A14245" s="8">
        <v>1725238.0</v>
      </c>
      <c r="B14245" s="8" t="s">
        <v>15999</v>
      </c>
    </row>
    <row r="14246">
      <c r="A14246" s="8">
        <v>6253229.0</v>
      </c>
      <c r="B14246" s="8" t="s">
        <v>16000</v>
      </c>
    </row>
    <row r="14247">
      <c r="A14247" s="8">
        <v>6253458.0</v>
      </c>
      <c r="B14247" s="8" t="s">
        <v>16001</v>
      </c>
    </row>
    <row r="14248">
      <c r="A14248" s="8">
        <v>6278922.0</v>
      </c>
      <c r="B14248" s="8" t="s">
        <v>16002</v>
      </c>
    </row>
    <row r="14249">
      <c r="A14249" s="8">
        <v>6284141.0</v>
      </c>
      <c r="B14249" s="8" t="s">
        <v>16003</v>
      </c>
    </row>
    <row r="14250">
      <c r="A14250" s="8">
        <v>6267858.0</v>
      </c>
      <c r="B14250" s="8" t="s">
        <v>16004</v>
      </c>
    </row>
    <row r="14251">
      <c r="A14251" s="8">
        <v>6255931.0</v>
      </c>
      <c r="B14251" s="8" t="s">
        <v>16005</v>
      </c>
    </row>
    <row r="14252">
      <c r="A14252" s="8">
        <v>6270425.0</v>
      </c>
      <c r="B14252" s="8" t="s">
        <v>16006</v>
      </c>
    </row>
    <row r="14253">
      <c r="A14253" s="8">
        <v>6276822.0</v>
      </c>
      <c r="B14253" s="8" t="s">
        <v>5478</v>
      </c>
    </row>
    <row r="14254">
      <c r="A14254" s="8">
        <v>6867294.0</v>
      </c>
      <c r="B14254" s="8" t="s">
        <v>16007</v>
      </c>
    </row>
    <row r="14255">
      <c r="A14255" s="8">
        <v>6283756.0</v>
      </c>
      <c r="B14255" s="8" t="s">
        <v>16008</v>
      </c>
    </row>
    <row r="14256">
      <c r="A14256" s="8">
        <v>6008364.0</v>
      </c>
      <c r="B14256" s="8" t="s">
        <v>16009</v>
      </c>
    </row>
    <row r="14257">
      <c r="A14257" s="8">
        <v>6261779.0</v>
      </c>
      <c r="B14257" s="8" t="s">
        <v>16010</v>
      </c>
    </row>
    <row r="14258">
      <c r="A14258" s="8">
        <v>6262929.0</v>
      </c>
      <c r="B14258" s="8" t="s">
        <v>16011</v>
      </c>
    </row>
    <row r="14259">
      <c r="A14259" s="8">
        <v>6270468.0</v>
      </c>
      <c r="B14259" s="8" t="s">
        <v>16012</v>
      </c>
    </row>
    <row r="14260">
      <c r="A14260" s="8">
        <v>1936972.0</v>
      </c>
      <c r="B14260" s="8" t="s">
        <v>16013</v>
      </c>
    </row>
    <row r="14261">
      <c r="A14261" s="8">
        <v>6249167.0</v>
      </c>
      <c r="B14261" s="8" t="s">
        <v>16014</v>
      </c>
    </row>
    <row r="14262">
      <c r="A14262" s="8">
        <v>1909754.0</v>
      </c>
      <c r="B14262" s="8" t="s">
        <v>16015</v>
      </c>
    </row>
    <row r="14263">
      <c r="A14263" s="8">
        <v>6369456.0</v>
      </c>
      <c r="B14263" s="8" t="s">
        <v>16016</v>
      </c>
    </row>
    <row r="14264">
      <c r="A14264" s="8">
        <v>6201601.0</v>
      </c>
      <c r="B14264" s="8" t="s">
        <v>16017</v>
      </c>
    </row>
    <row r="14265">
      <c r="A14265" s="8">
        <v>6304435.0</v>
      </c>
      <c r="B14265" s="8" t="s">
        <v>16018</v>
      </c>
    </row>
    <row r="14266">
      <c r="A14266" s="8">
        <v>6190456.0</v>
      </c>
      <c r="B14266" s="8" t="s">
        <v>16019</v>
      </c>
    </row>
    <row r="14267">
      <c r="A14267" s="8">
        <v>6173977.0</v>
      </c>
      <c r="B14267" s="8" t="s">
        <v>16020</v>
      </c>
    </row>
    <row r="14268">
      <c r="A14268" s="8">
        <v>6190464.0</v>
      </c>
      <c r="B14268" s="8" t="s">
        <v>16021</v>
      </c>
    </row>
    <row r="14269">
      <c r="A14269" s="8">
        <v>6185681.0</v>
      </c>
      <c r="B14269" s="8" t="s">
        <v>16022</v>
      </c>
    </row>
    <row r="14270">
      <c r="A14270" s="8">
        <v>6216978.0</v>
      </c>
      <c r="B14270" s="8" t="s">
        <v>16023</v>
      </c>
    </row>
    <row r="14271">
      <c r="A14271" s="8">
        <v>6202977.0</v>
      </c>
      <c r="B14271" s="8" t="s">
        <v>16024</v>
      </c>
    </row>
    <row r="14272">
      <c r="A14272" s="8">
        <v>6144624.0</v>
      </c>
      <c r="B14272" s="8" t="s">
        <v>16025</v>
      </c>
    </row>
    <row r="14273">
      <c r="A14273" s="8">
        <v>6428886.0</v>
      </c>
      <c r="B14273" s="8" t="s">
        <v>16026</v>
      </c>
    </row>
    <row r="14274">
      <c r="A14274" s="8">
        <v>6611532.0</v>
      </c>
      <c r="B14274" s="8" t="s">
        <v>16027</v>
      </c>
    </row>
    <row r="14275">
      <c r="A14275" s="8">
        <v>6191738.0</v>
      </c>
      <c r="B14275" s="8" t="s">
        <v>16028</v>
      </c>
    </row>
    <row r="14276">
      <c r="A14276" s="8">
        <v>6224903.0</v>
      </c>
      <c r="B14276" s="8" t="s">
        <v>16029</v>
      </c>
    </row>
    <row r="14277">
      <c r="A14277" s="8">
        <v>6214975.0</v>
      </c>
      <c r="B14277" s="8" t="s">
        <v>16030</v>
      </c>
    </row>
    <row r="14278">
      <c r="A14278" s="8">
        <v>6196357.0</v>
      </c>
      <c r="B14278" s="8" t="s">
        <v>16031</v>
      </c>
    </row>
    <row r="14279">
      <c r="A14279" s="8">
        <v>6221785.0</v>
      </c>
      <c r="B14279" s="8" t="s">
        <v>16032</v>
      </c>
    </row>
    <row r="14280">
      <c r="A14280" s="8">
        <v>6212913.0</v>
      </c>
      <c r="B14280" s="8" t="s">
        <v>16033</v>
      </c>
    </row>
    <row r="14281">
      <c r="A14281" s="8">
        <v>6089593.0</v>
      </c>
      <c r="B14281" s="8" t="s">
        <v>16034</v>
      </c>
    </row>
    <row r="14282">
      <c r="A14282" s="8">
        <v>6208657.0</v>
      </c>
      <c r="B14282" s="8" t="s">
        <v>16035</v>
      </c>
    </row>
    <row r="14283">
      <c r="A14283" s="8">
        <v>6202985.0</v>
      </c>
      <c r="B14283" s="8" t="s">
        <v>16036</v>
      </c>
    </row>
    <row r="14284">
      <c r="A14284" s="8">
        <v>6216986.0</v>
      </c>
      <c r="B14284" s="8" t="s">
        <v>16037</v>
      </c>
    </row>
    <row r="14285">
      <c r="A14285" s="8">
        <v>6473385.0</v>
      </c>
      <c r="B14285" s="8" t="s">
        <v>16038</v>
      </c>
    </row>
    <row r="14286">
      <c r="A14286" s="8">
        <v>6221165.0</v>
      </c>
      <c r="B14286" s="8" t="s">
        <v>16039</v>
      </c>
    </row>
    <row r="14287">
      <c r="A14287" s="8">
        <v>6691897.0</v>
      </c>
      <c r="B14287" s="8" t="s">
        <v>16040</v>
      </c>
    </row>
    <row r="14288">
      <c r="A14288" s="8">
        <v>6221297.0</v>
      </c>
      <c r="B14288" s="8" t="s">
        <v>16041</v>
      </c>
    </row>
    <row r="14289">
      <c r="A14289" s="8">
        <v>9028927.0</v>
      </c>
      <c r="B14289" s="8" t="s">
        <v>16042</v>
      </c>
    </row>
    <row r="14290">
      <c r="A14290" s="8">
        <v>6185649.0</v>
      </c>
      <c r="B14290" s="8" t="s">
        <v>16043</v>
      </c>
    </row>
    <row r="14291">
      <c r="A14291" s="8">
        <v>6199429.0</v>
      </c>
      <c r="B14291" s="8" t="s">
        <v>16044</v>
      </c>
    </row>
    <row r="14292">
      <c r="A14292" s="8">
        <v>6199411.0</v>
      </c>
      <c r="B14292" s="8" t="s">
        <v>16045</v>
      </c>
    </row>
    <row r="14293">
      <c r="A14293" s="8">
        <v>6192432.0</v>
      </c>
      <c r="B14293" s="8" t="s">
        <v>16046</v>
      </c>
    </row>
    <row r="14294">
      <c r="A14294" s="8">
        <v>6207341.0</v>
      </c>
      <c r="B14294" s="8" t="s">
        <v>16047</v>
      </c>
    </row>
    <row r="14295">
      <c r="A14295" s="8">
        <v>6214657.0</v>
      </c>
      <c r="B14295" s="8" t="s">
        <v>16048</v>
      </c>
    </row>
    <row r="14296">
      <c r="A14296" s="8">
        <v>6113451.0</v>
      </c>
      <c r="B14296" s="8" t="s">
        <v>16049</v>
      </c>
    </row>
    <row r="14297">
      <c r="A14297" s="8">
        <v>6218831.0</v>
      </c>
      <c r="B14297" s="8" t="s">
        <v>16050</v>
      </c>
    </row>
    <row r="14298">
      <c r="A14298" s="8">
        <v>6252575.0</v>
      </c>
      <c r="B14298" s="8" t="s">
        <v>16051</v>
      </c>
    </row>
    <row r="14299">
      <c r="A14299" s="8">
        <v>6207723.0</v>
      </c>
      <c r="B14299" s="8" t="s">
        <v>16052</v>
      </c>
    </row>
    <row r="14300">
      <c r="A14300" s="8">
        <v>6187510.0</v>
      </c>
      <c r="B14300" s="8" t="s">
        <v>16053</v>
      </c>
    </row>
    <row r="14301">
      <c r="A14301" s="8">
        <v>6226183.0</v>
      </c>
      <c r="B14301" s="8" t="s">
        <v>16054</v>
      </c>
    </row>
    <row r="14302">
      <c r="A14302" s="8">
        <v>6248012.0</v>
      </c>
      <c r="B14302" s="8" t="s">
        <v>16055</v>
      </c>
    </row>
    <row r="14303">
      <c r="A14303" s="8">
        <v>6179924.0</v>
      </c>
      <c r="B14303" s="8" t="s">
        <v>16056</v>
      </c>
    </row>
    <row r="14304">
      <c r="A14304" s="8">
        <v>6335845.0</v>
      </c>
      <c r="B14304" s="8" t="s">
        <v>16057</v>
      </c>
    </row>
    <row r="14305">
      <c r="A14305" s="8">
        <v>6228275.0</v>
      </c>
      <c r="B14305" s="8" t="s">
        <v>16058</v>
      </c>
    </row>
    <row r="14306">
      <c r="A14306" s="8">
        <v>6210601.0</v>
      </c>
      <c r="B14306" s="8" t="s">
        <v>16059</v>
      </c>
    </row>
    <row r="14307">
      <c r="A14307" s="8">
        <v>6225217.0</v>
      </c>
      <c r="B14307" s="8" t="s">
        <v>16060</v>
      </c>
    </row>
    <row r="14308">
      <c r="A14308" s="8">
        <v>6201181.0</v>
      </c>
      <c r="B14308" s="8" t="s">
        <v>16061</v>
      </c>
    </row>
    <row r="14309">
      <c r="A14309" s="8">
        <v>6200192.0</v>
      </c>
      <c r="B14309" s="8" t="s">
        <v>16062</v>
      </c>
    </row>
    <row r="14310">
      <c r="A14310" s="8">
        <v>6203060.0</v>
      </c>
      <c r="B14310" s="8" t="s">
        <v>16063</v>
      </c>
    </row>
    <row r="14311">
      <c r="A14311" s="8">
        <v>6202101.0</v>
      </c>
      <c r="B14311" s="8" t="s">
        <v>16064</v>
      </c>
    </row>
    <row r="14312">
      <c r="A14312" s="8">
        <v>6190561.0</v>
      </c>
      <c r="B14312" s="8" t="s">
        <v>16065</v>
      </c>
    </row>
    <row r="14313">
      <c r="A14313" s="8">
        <v>6189415.0</v>
      </c>
      <c r="B14313" s="8" t="s">
        <v>16066</v>
      </c>
    </row>
    <row r="14314">
      <c r="A14314" s="8">
        <v>6209823.0</v>
      </c>
      <c r="B14314" s="8" t="s">
        <v>16067</v>
      </c>
    </row>
    <row r="14315">
      <c r="A14315" s="8">
        <v>6032087.0</v>
      </c>
      <c r="B14315" s="8" t="s">
        <v>16068</v>
      </c>
    </row>
    <row r="14316">
      <c r="A14316" s="8">
        <v>6230202.0</v>
      </c>
      <c r="B14316" s="8" t="s">
        <v>16069</v>
      </c>
    </row>
    <row r="14317">
      <c r="A14317" s="8">
        <v>6185827.0</v>
      </c>
      <c r="B14317" s="8" t="s">
        <v>16070</v>
      </c>
    </row>
    <row r="14318">
      <c r="A14318" s="8">
        <v>6033733.0</v>
      </c>
      <c r="B14318" s="8" t="s">
        <v>16071</v>
      </c>
    </row>
    <row r="14319">
      <c r="A14319" s="8">
        <v>6100341.0</v>
      </c>
      <c r="B14319" s="8" t="s">
        <v>16072</v>
      </c>
    </row>
    <row r="14320">
      <c r="A14320" s="8">
        <v>6219055.0</v>
      </c>
      <c r="B14320" s="8" t="s">
        <v>16073</v>
      </c>
    </row>
    <row r="14321">
      <c r="A14321" s="8">
        <v>6213634.0</v>
      </c>
      <c r="B14321" s="8" t="s">
        <v>16074</v>
      </c>
    </row>
    <row r="14322">
      <c r="A14322" s="8">
        <v>6202926.0</v>
      </c>
      <c r="B14322" s="8" t="s">
        <v>16075</v>
      </c>
    </row>
    <row r="14323">
      <c r="A14323" s="8">
        <v>6201482.0</v>
      </c>
      <c r="B14323" s="8" t="s">
        <v>16076</v>
      </c>
    </row>
    <row r="14324">
      <c r="A14324" s="8">
        <v>6055796.0</v>
      </c>
      <c r="B14324" s="8" t="s">
        <v>16077</v>
      </c>
    </row>
    <row r="14325">
      <c r="A14325" s="8">
        <v>6035973.0</v>
      </c>
      <c r="B14325" s="8" t="s">
        <v>16078</v>
      </c>
    </row>
    <row r="14326">
      <c r="A14326" s="8">
        <v>6317618.0</v>
      </c>
      <c r="B14326" s="8" t="s">
        <v>16079</v>
      </c>
    </row>
    <row r="14327">
      <c r="A14327" s="8">
        <v>6170978.0</v>
      </c>
      <c r="B14327" s="8" t="s">
        <v>16080</v>
      </c>
    </row>
    <row r="14328">
      <c r="A14328" s="8">
        <v>6475469.0</v>
      </c>
      <c r="B14328" s="8" t="s">
        <v>16081</v>
      </c>
    </row>
    <row r="14329">
      <c r="A14329" s="8">
        <v>6226191.0</v>
      </c>
      <c r="B14329" s="8" t="s">
        <v>16082</v>
      </c>
    </row>
    <row r="14330">
      <c r="A14330" s="8">
        <v>6086543.0</v>
      </c>
      <c r="B14330" s="8" t="s">
        <v>16083</v>
      </c>
    </row>
    <row r="14331">
      <c r="A14331" s="8">
        <v>6219471.0</v>
      </c>
      <c r="B14331" s="8" t="s">
        <v>16084</v>
      </c>
    </row>
    <row r="14332">
      <c r="A14332" s="8">
        <v>6923003.0</v>
      </c>
      <c r="B14332" s="8" t="s">
        <v>16085</v>
      </c>
    </row>
    <row r="14333">
      <c r="A14333" s="8">
        <v>6120857.0</v>
      </c>
      <c r="B14333" s="8" t="s">
        <v>16086</v>
      </c>
    </row>
    <row r="14334">
      <c r="A14334" s="8">
        <v>6190111.0</v>
      </c>
      <c r="B14334" s="8" t="s">
        <v>16087</v>
      </c>
    </row>
    <row r="14335">
      <c r="A14335" s="8">
        <v>6204732.0</v>
      </c>
      <c r="B14335" s="8" t="s">
        <v>16088</v>
      </c>
    </row>
    <row r="14336">
      <c r="A14336" s="8">
        <v>9032631.0</v>
      </c>
      <c r="B14336" s="8" t="s">
        <v>16089</v>
      </c>
    </row>
    <row r="14337">
      <c r="A14337" s="8">
        <v>6172288.0</v>
      </c>
      <c r="B14337" s="8" t="s">
        <v>16090</v>
      </c>
    </row>
    <row r="14338">
      <c r="A14338" s="8">
        <v>6080499.0</v>
      </c>
      <c r="B14338" s="8" t="s">
        <v>16091</v>
      </c>
    </row>
    <row r="14339">
      <c r="A14339" s="8">
        <v>6190669.0</v>
      </c>
      <c r="B14339" s="8" t="s">
        <v>16092</v>
      </c>
    </row>
    <row r="14340">
      <c r="A14340" s="8">
        <v>9034757.0</v>
      </c>
      <c r="B14340" s="8" t="s">
        <v>16093</v>
      </c>
    </row>
    <row r="14341">
      <c r="A14341" s="8">
        <v>6210503.0</v>
      </c>
      <c r="B14341" s="8" t="s">
        <v>16094</v>
      </c>
    </row>
    <row r="14342">
      <c r="A14342" s="8">
        <v>6594778.0</v>
      </c>
      <c r="B14342" s="8" t="s">
        <v>16095</v>
      </c>
    </row>
    <row r="14343">
      <c r="A14343" s="8">
        <v>6232817.0</v>
      </c>
      <c r="B14343" s="8" t="s">
        <v>16096</v>
      </c>
    </row>
    <row r="14344">
      <c r="A14344" s="8">
        <v>6224121.0</v>
      </c>
      <c r="B14344" s="8" t="s">
        <v>16097</v>
      </c>
    </row>
    <row r="14345">
      <c r="A14345" s="8">
        <v>6179967.0</v>
      </c>
      <c r="B14345" s="8" t="s">
        <v>16098</v>
      </c>
    </row>
    <row r="14346">
      <c r="A14346" s="8">
        <v>1790340.0</v>
      </c>
      <c r="B14346" s="8" t="s">
        <v>16099</v>
      </c>
    </row>
    <row r="14347">
      <c r="A14347" s="8">
        <v>6996558.0</v>
      </c>
      <c r="B14347" s="8" t="s">
        <v>16100</v>
      </c>
    </row>
    <row r="14348">
      <c r="A14348" s="8">
        <v>6200656.0</v>
      </c>
      <c r="B14348" s="8" t="s">
        <v>16101</v>
      </c>
    </row>
    <row r="14349">
      <c r="A14349" s="8">
        <v>6204767.0</v>
      </c>
      <c r="B14349" s="8" t="s">
        <v>16102</v>
      </c>
    </row>
    <row r="14350">
      <c r="A14350" s="8">
        <v>6210511.0</v>
      </c>
      <c r="B14350" s="8" t="s">
        <v>16103</v>
      </c>
    </row>
    <row r="14351">
      <c r="A14351" s="8">
        <v>6195024.0</v>
      </c>
      <c r="B14351" s="8" t="s">
        <v>16104</v>
      </c>
    </row>
    <row r="14352">
      <c r="A14352" s="8">
        <v>6201199.0</v>
      </c>
      <c r="B14352" s="8" t="s">
        <v>16105</v>
      </c>
    </row>
    <row r="14353">
      <c r="A14353" s="8">
        <v>6198481.0</v>
      </c>
      <c r="B14353" s="8" t="s">
        <v>16106</v>
      </c>
    </row>
    <row r="14354">
      <c r="A14354" s="8">
        <v>6190715.0</v>
      </c>
      <c r="B14354" s="8" t="s">
        <v>16107</v>
      </c>
    </row>
    <row r="14355">
      <c r="A14355" s="8">
        <v>9063013.0</v>
      </c>
      <c r="B14355" s="8" t="s">
        <v>16108</v>
      </c>
    </row>
    <row r="14356">
      <c r="A14356" s="8">
        <v>6234186.0</v>
      </c>
      <c r="B14356" s="8" t="s">
        <v>16109</v>
      </c>
    </row>
    <row r="14357">
      <c r="A14357" s="8">
        <v>6347479.0</v>
      </c>
      <c r="B14357" s="8" t="s">
        <v>16110</v>
      </c>
    </row>
    <row r="14358">
      <c r="A14358" s="8">
        <v>6791905.0</v>
      </c>
      <c r="B14358" s="8" t="s">
        <v>16111</v>
      </c>
    </row>
    <row r="14359">
      <c r="A14359" s="8">
        <v>6219080.0</v>
      </c>
      <c r="B14359" s="8" t="s">
        <v>16112</v>
      </c>
    </row>
    <row r="14360">
      <c r="A14360" s="8">
        <v>6146813.0</v>
      </c>
      <c r="B14360" s="8" t="s">
        <v>16113</v>
      </c>
    </row>
    <row r="14361">
      <c r="A14361" s="8">
        <v>6179932.0</v>
      </c>
      <c r="B14361" s="8" t="s">
        <v>16114</v>
      </c>
    </row>
    <row r="14362">
      <c r="A14362" s="8">
        <v>6208835.0</v>
      </c>
      <c r="B14362" s="8" t="s">
        <v>16115</v>
      </c>
    </row>
    <row r="14363">
      <c r="A14363" s="8">
        <v>6190731.0</v>
      </c>
      <c r="B14363" s="8" t="s">
        <v>16116</v>
      </c>
    </row>
    <row r="14364">
      <c r="A14364" s="8">
        <v>6202934.0</v>
      </c>
      <c r="B14364" s="8" t="s">
        <v>16117</v>
      </c>
    </row>
    <row r="14365">
      <c r="A14365" s="8">
        <v>6250734.0</v>
      </c>
      <c r="B14365" s="8" t="s">
        <v>16118</v>
      </c>
    </row>
    <row r="14366">
      <c r="A14366" s="8">
        <v>6189873.0</v>
      </c>
      <c r="B14366" s="8" t="s">
        <v>16119</v>
      </c>
    </row>
    <row r="14367">
      <c r="A14367" s="8">
        <v>6202110.0</v>
      </c>
      <c r="B14367" s="8" t="s">
        <v>16120</v>
      </c>
    </row>
    <row r="14368">
      <c r="A14368" s="8">
        <v>6877079.0</v>
      </c>
      <c r="B14368" s="8" t="s">
        <v>16121</v>
      </c>
    </row>
    <row r="14369">
      <c r="A14369" s="8">
        <v>6252265.0</v>
      </c>
      <c r="B14369" s="8" t="s">
        <v>16122</v>
      </c>
    </row>
    <row r="14370">
      <c r="A14370" s="8">
        <v>6190740.0</v>
      </c>
      <c r="B14370" s="8" t="s">
        <v>16123</v>
      </c>
    </row>
    <row r="14371">
      <c r="A14371" s="8">
        <v>6185193.0</v>
      </c>
      <c r="B14371" s="8" t="s">
        <v>16124</v>
      </c>
    </row>
    <row r="14372">
      <c r="A14372" s="8">
        <v>6207286.0</v>
      </c>
      <c r="B14372" s="8" t="s">
        <v>16125</v>
      </c>
    </row>
    <row r="14373">
      <c r="A14373" s="8">
        <v>6204741.0</v>
      </c>
      <c r="B14373" s="8" t="s">
        <v>16126</v>
      </c>
    </row>
    <row r="14374">
      <c r="A14374" s="8">
        <v>6203078.0</v>
      </c>
      <c r="B14374" s="8" t="s">
        <v>16127</v>
      </c>
    </row>
    <row r="14375">
      <c r="A14375" s="8">
        <v>6202942.0</v>
      </c>
      <c r="B14375" s="8" t="s">
        <v>16128</v>
      </c>
    </row>
    <row r="14376">
      <c r="A14376" s="8">
        <v>6212654.0</v>
      </c>
      <c r="B14376" s="8" t="s">
        <v>16129</v>
      </c>
    </row>
    <row r="14377">
      <c r="A14377" s="8">
        <v>6187528.0</v>
      </c>
      <c r="B14377" s="8" t="s">
        <v>16130</v>
      </c>
    </row>
    <row r="14378">
      <c r="A14378" s="8">
        <v>6246745.0</v>
      </c>
      <c r="B14378" s="8" t="s">
        <v>16131</v>
      </c>
    </row>
    <row r="14379">
      <c r="A14379" s="8">
        <v>1794353.0</v>
      </c>
      <c r="B14379" s="8" t="s">
        <v>16132</v>
      </c>
    </row>
    <row r="14380">
      <c r="A14380" s="8">
        <v>6332218.0</v>
      </c>
      <c r="B14380" s="8" t="s">
        <v>16133</v>
      </c>
    </row>
    <row r="14381">
      <c r="A14381" s="8">
        <v>6178987.0</v>
      </c>
      <c r="B14381" s="8" t="s">
        <v>16134</v>
      </c>
    </row>
    <row r="14382">
      <c r="A14382" s="8">
        <v>6198104.0</v>
      </c>
      <c r="B14382" s="8" t="s">
        <v>16135</v>
      </c>
    </row>
    <row r="14383">
      <c r="A14383" s="8">
        <v>6164951.0</v>
      </c>
      <c r="B14383" s="8" t="s">
        <v>16136</v>
      </c>
    </row>
    <row r="14384">
      <c r="A14384" s="8">
        <v>6252524.0</v>
      </c>
      <c r="B14384" s="8" t="s">
        <v>16137</v>
      </c>
    </row>
    <row r="14385">
      <c r="A14385" s="8">
        <v>9054031.0</v>
      </c>
      <c r="B14385" s="8" t="s">
        <v>16138</v>
      </c>
    </row>
    <row r="14386">
      <c r="A14386" s="8">
        <v>9028901.0</v>
      </c>
      <c r="B14386" s="8" t="s">
        <v>16139</v>
      </c>
    </row>
    <row r="14387">
      <c r="A14387" s="8">
        <v>6249132.0</v>
      </c>
      <c r="B14387" s="8" t="s">
        <v>16140</v>
      </c>
    </row>
    <row r="14388">
      <c r="A14388" s="8">
        <v>6251706.0</v>
      </c>
      <c r="B14388" s="8" t="s">
        <v>16141</v>
      </c>
    </row>
    <row r="14389">
      <c r="A14389" s="8">
        <v>6256104.0</v>
      </c>
      <c r="B14389" s="8" t="s">
        <v>16142</v>
      </c>
    </row>
    <row r="14390">
      <c r="A14390" s="8">
        <v>6749763.0</v>
      </c>
      <c r="B14390" s="8" t="s">
        <v>16143</v>
      </c>
    </row>
    <row r="14391">
      <c r="A14391" s="8">
        <v>6244203.0</v>
      </c>
      <c r="B14391" s="8" t="s">
        <v>16144</v>
      </c>
    </row>
    <row r="14392">
      <c r="A14392" s="8">
        <v>6249639.0</v>
      </c>
      <c r="B14392" s="8" t="s">
        <v>16145</v>
      </c>
    </row>
    <row r="14393">
      <c r="A14393" s="8">
        <v>6260756.0</v>
      </c>
      <c r="B14393" s="8" t="s">
        <v>16146</v>
      </c>
    </row>
    <row r="14394">
      <c r="A14394" s="8">
        <v>6260101.0</v>
      </c>
      <c r="B14394" s="8" t="s">
        <v>16147</v>
      </c>
    </row>
    <row r="14395">
      <c r="A14395" s="8">
        <v>6050476.0</v>
      </c>
      <c r="B14395" s="8" t="s">
        <v>16148</v>
      </c>
    </row>
    <row r="14396">
      <c r="A14396" s="8">
        <v>6250271.0</v>
      </c>
      <c r="B14396" s="8" t="s">
        <v>16149</v>
      </c>
    </row>
    <row r="14397">
      <c r="A14397" s="8">
        <v>6234917.0</v>
      </c>
      <c r="B14397" s="8" t="s">
        <v>16150</v>
      </c>
    </row>
    <row r="14398">
      <c r="A14398" s="8">
        <v>6247067.0</v>
      </c>
      <c r="B14398" s="8" t="s">
        <v>16151</v>
      </c>
    </row>
    <row r="14399">
      <c r="A14399" s="8">
        <v>6247563.0</v>
      </c>
      <c r="B14399" s="8" t="s">
        <v>16152</v>
      </c>
    </row>
    <row r="14400">
      <c r="A14400" s="8">
        <v>6244181.0</v>
      </c>
      <c r="B14400" s="8" t="s">
        <v>16153</v>
      </c>
    </row>
    <row r="14401">
      <c r="A14401" s="8">
        <v>6247954.0</v>
      </c>
      <c r="B14401" s="8" t="s">
        <v>16154</v>
      </c>
    </row>
    <row r="14402">
      <c r="A14402" s="8">
        <v>6234836.0</v>
      </c>
      <c r="B14402" s="8" t="s">
        <v>16155</v>
      </c>
    </row>
    <row r="14403">
      <c r="A14403" s="8">
        <v>9057994.0</v>
      </c>
      <c r="B14403" s="8" t="s">
        <v>16156</v>
      </c>
    </row>
    <row r="14404">
      <c r="A14404" s="8">
        <v>6180744.0</v>
      </c>
      <c r="B14404" s="8" t="s">
        <v>16157</v>
      </c>
    </row>
    <row r="14405">
      <c r="A14405" s="8">
        <v>6085024.0</v>
      </c>
      <c r="B14405" s="8" t="s">
        <v>16158</v>
      </c>
    </row>
    <row r="14406">
      <c r="A14406" s="8">
        <v>1758934.0</v>
      </c>
      <c r="B14406" s="8" t="s">
        <v>16159</v>
      </c>
    </row>
    <row r="14407">
      <c r="A14407" s="8">
        <v>1936212.0</v>
      </c>
      <c r="B14407" s="8" t="s">
        <v>16160</v>
      </c>
    </row>
    <row r="14408">
      <c r="A14408" s="8">
        <v>1765833.0</v>
      </c>
      <c r="B14408" s="8" t="s">
        <v>16161</v>
      </c>
    </row>
    <row r="14409">
      <c r="A14409" s="8">
        <v>1936182.0</v>
      </c>
      <c r="B14409" s="8" t="s">
        <v>16162</v>
      </c>
    </row>
    <row r="14410">
      <c r="A14410" s="8">
        <v>934933.0</v>
      </c>
      <c r="B14410" s="8" t="s">
        <v>16163</v>
      </c>
    </row>
    <row r="14411">
      <c r="A14411" s="8">
        <v>1836633.0</v>
      </c>
      <c r="B14411" s="8" t="s">
        <v>16164</v>
      </c>
    </row>
    <row r="14412">
      <c r="A14412" s="8">
        <v>1935291.0</v>
      </c>
      <c r="B14412" s="8" t="s">
        <v>16165</v>
      </c>
    </row>
    <row r="14413">
      <c r="A14413" s="8">
        <v>1936280.0</v>
      </c>
      <c r="B14413" s="8" t="s">
        <v>16166</v>
      </c>
    </row>
    <row r="14414">
      <c r="A14414" s="8">
        <v>6675271.0</v>
      </c>
      <c r="B14414" s="8" t="s">
        <v>16167</v>
      </c>
    </row>
    <row r="14415">
      <c r="A14415" s="8">
        <v>6214754.0</v>
      </c>
      <c r="B14415" s="8" t="s">
        <v>16168</v>
      </c>
    </row>
    <row r="14416">
      <c r="A14416" s="8">
        <v>6142460.0</v>
      </c>
      <c r="B14416" s="8" t="s">
        <v>16169</v>
      </c>
    </row>
    <row r="14417">
      <c r="A14417" s="8">
        <v>1782100.0</v>
      </c>
      <c r="B14417" s="8" t="s">
        <v>16170</v>
      </c>
    </row>
    <row r="14418">
      <c r="A14418" s="8">
        <v>6184359.0</v>
      </c>
      <c r="B14418" s="8" t="s">
        <v>16171</v>
      </c>
    </row>
    <row r="14419">
      <c r="A14419" s="8">
        <v>1862693.0</v>
      </c>
      <c r="B14419" s="8" t="s">
        <v>16172</v>
      </c>
    </row>
    <row r="14420">
      <c r="A14420" s="8">
        <v>6893961.0</v>
      </c>
      <c r="B14420" s="8" t="s">
        <v>16173</v>
      </c>
    </row>
    <row r="14421">
      <c r="A14421" s="8">
        <v>6142478.0</v>
      </c>
      <c r="B14421" s="8" t="s">
        <v>16174</v>
      </c>
    </row>
    <row r="14422">
      <c r="A14422" s="8">
        <v>6003010.0</v>
      </c>
      <c r="B14422" s="8" t="s">
        <v>16175</v>
      </c>
    </row>
    <row r="14423">
      <c r="A14423" s="8">
        <v>6168051.0</v>
      </c>
      <c r="B14423" s="8" t="s">
        <v>16176</v>
      </c>
    </row>
    <row r="14424">
      <c r="A14424" s="8">
        <v>1732579.0</v>
      </c>
      <c r="B14424" s="8" t="s">
        <v>16177</v>
      </c>
    </row>
    <row r="14425">
      <c r="A14425" s="8">
        <v>6467563.0</v>
      </c>
      <c r="B14425" s="8" t="s">
        <v>16178</v>
      </c>
    </row>
    <row r="14426">
      <c r="A14426" s="8">
        <v>6377971.0</v>
      </c>
      <c r="B14426" s="8" t="s">
        <v>16179</v>
      </c>
    </row>
    <row r="14427">
      <c r="A14427" s="8">
        <v>6135986.0</v>
      </c>
      <c r="B14427" s="8" t="s">
        <v>16180</v>
      </c>
    </row>
    <row r="14428">
      <c r="A14428" s="8">
        <v>1130358.0</v>
      </c>
      <c r="B14428" s="8" t="s">
        <v>16181</v>
      </c>
    </row>
    <row r="14429">
      <c r="A14429" s="8">
        <v>6788530.0</v>
      </c>
      <c r="B14429" s="8" t="s">
        <v>16182</v>
      </c>
    </row>
    <row r="14430">
      <c r="A14430" s="8">
        <v>6089585.0</v>
      </c>
      <c r="B14430" s="8" t="s">
        <v>16183</v>
      </c>
    </row>
    <row r="14431">
      <c r="A14431" s="8">
        <v>1960342.0</v>
      </c>
      <c r="B14431" s="8" t="s">
        <v>16184</v>
      </c>
    </row>
    <row r="14432">
      <c r="A14432" s="8">
        <v>6268374.0</v>
      </c>
      <c r="B14432" s="8" t="s">
        <v>16185</v>
      </c>
    </row>
    <row r="14433">
      <c r="A14433" s="8">
        <v>6317316.0</v>
      </c>
      <c r="B14433" s="8" t="s">
        <v>16186</v>
      </c>
    </row>
    <row r="14434">
      <c r="A14434" s="8">
        <v>6482040.0</v>
      </c>
      <c r="B14434" s="8" t="s">
        <v>16187</v>
      </c>
    </row>
    <row r="14435">
      <c r="A14435" s="8">
        <v>6405339.0</v>
      </c>
      <c r="B14435" s="8" t="s">
        <v>16188</v>
      </c>
    </row>
    <row r="14436">
      <c r="A14436" s="8">
        <v>6166768.0</v>
      </c>
      <c r="B14436" s="8" t="s">
        <v>16189</v>
      </c>
    </row>
    <row r="14437">
      <c r="A14437" s="8">
        <v>1449672.0</v>
      </c>
      <c r="B14437" s="8" t="s">
        <v>16190</v>
      </c>
    </row>
    <row r="14438">
      <c r="A14438" s="8">
        <v>6029825.0</v>
      </c>
      <c r="B14438" s="8" t="s">
        <v>16191</v>
      </c>
    </row>
    <row r="14439">
      <c r="A14439" s="8">
        <v>6868436.0</v>
      </c>
      <c r="B14439" s="8" t="s">
        <v>16192</v>
      </c>
    </row>
    <row r="14440">
      <c r="A14440" s="8">
        <v>6021484.0</v>
      </c>
      <c r="B14440" s="8" t="s">
        <v>16193</v>
      </c>
    </row>
    <row r="14441">
      <c r="A14441" s="8">
        <v>9292608.0</v>
      </c>
      <c r="B14441" s="8" t="s">
        <v>16194</v>
      </c>
    </row>
    <row r="14442">
      <c r="A14442" s="8">
        <v>6151876.0</v>
      </c>
      <c r="B14442" s="8" t="s">
        <v>16195</v>
      </c>
    </row>
    <row r="14443">
      <c r="A14443" s="8">
        <v>6791255.0</v>
      </c>
      <c r="B14443" s="8" t="s">
        <v>16196</v>
      </c>
    </row>
    <row r="14444">
      <c r="A14444" s="8">
        <v>914762.0</v>
      </c>
      <c r="B14444" s="8" t="s">
        <v>16197</v>
      </c>
    </row>
    <row r="14445">
      <c r="A14445" s="8">
        <v>6133924.0</v>
      </c>
      <c r="B14445" s="8" t="s">
        <v>16198</v>
      </c>
    </row>
    <row r="14446">
      <c r="A14446" s="8">
        <v>6726054.0</v>
      </c>
      <c r="B14446" s="8" t="s">
        <v>16199</v>
      </c>
    </row>
    <row r="14447">
      <c r="A14447" s="8">
        <v>6352693.0</v>
      </c>
      <c r="B14447" s="8" t="s">
        <v>16200</v>
      </c>
    </row>
    <row r="14448">
      <c r="A14448" s="8">
        <v>6174591.0</v>
      </c>
      <c r="B14448" s="8" t="s">
        <v>16201</v>
      </c>
    </row>
    <row r="14449">
      <c r="A14449" s="8">
        <v>1763199.0</v>
      </c>
      <c r="B14449" s="8" t="s">
        <v>16202</v>
      </c>
    </row>
    <row r="14450">
      <c r="A14450" s="8">
        <v>6867685.0</v>
      </c>
      <c r="B14450" s="8" t="s">
        <v>16203</v>
      </c>
    </row>
    <row r="14451">
      <c r="A14451" s="8">
        <v>1294997.0</v>
      </c>
      <c r="B14451" s="8" t="s">
        <v>16204</v>
      </c>
    </row>
    <row r="14452">
      <c r="A14452" s="8">
        <v>6685927.0</v>
      </c>
      <c r="B14452" s="8" t="s">
        <v>16205</v>
      </c>
    </row>
    <row r="14453">
      <c r="A14453" s="8">
        <v>989142.0</v>
      </c>
      <c r="B14453" s="8" t="s">
        <v>16206</v>
      </c>
    </row>
    <row r="14454">
      <c r="A14454" s="8">
        <v>6046371.0</v>
      </c>
      <c r="B14454" s="8" t="s">
        <v>16207</v>
      </c>
    </row>
    <row r="14455">
      <c r="A14455" s="8">
        <v>6590811.0</v>
      </c>
      <c r="B14455" s="8" t="s">
        <v>16208</v>
      </c>
    </row>
    <row r="14456">
      <c r="A14456" s="8">
        <v>9004793.0</v>
      </c>
      <c r="B14456" s="8" t="s">
        <v>16209</v>
      </c>
    </row>
    <row r="14457">
      <c r="A14457" s="8">
        <v>1766881.0</v>
      </c>
      <c r="B14457" s="8" t="s">
        <v>16210</v>
      </c>
    </row>
    <row r="14458">
      <c r="A14458" s="8">
        <v>1755757.0</v>
      </c>
      <c r="B14458" s="8" t="s">
        <v>16211</v>
      </c>
    </row>
    <row r="14459">
      <c r="A14459" s="8">
        <v>1807528.0</v>
      </c>
      <c r="B14459" s="8" t="s">
        <v>16212</v>
      </c>
    </row>
    <row r="14460">
      <c r="A14460" s="8">
        <v>6091016.0</v>
      </c>
      <c r="B14460" s="8" t="s">
        <v>16213</v>
      </c>
    </row>
    <row r="14461">
      <c r="A14461" s="8">
        <v>6176429.0</v>
      </c>
      <c r="B14461" s="8" t="s">
        <v>16214</v>
      </c>
    </row>
    <row r="14462">
      <c r="A14462" s="8">
        <v>6172202.0</v>
      </c>
      <c r="B14462" s="8" t="s">
        <v>16215</v>
      </c>
    </row>
    <row r="14463">
      <c r="A14463" s="8">
        <v>6559204.0</v>
      </c>
      <c r="B14463" s="8" t="s">
        <v>16216</v>
      </c>
    </row>
    <row r="14464">
      <c r="A14464" s="8">
        <v>6793991.0</v>
      </c>
      <c r="B14464" s="8" t="s">
        <v>16217</v>
      </c>
    </row>
    <row r="14465">
      <c r="A14465" s="8">
        <v>6121993.0</v>
      </c>
      <c r="B14465" s="8" t="s">
        <v>16218</v>
      </c>
    </row>
    <row r="14466">
      <c r="A14466" s="8">
        <v>9013661.0</v>
      </c>
      <c r="B14466" s="8" t="s">
        <v>16219</v>
      </c>
    </row>
    <row r="14467">
      <c r="A14467" s="8">
        <v>1760441.0</v>
      </c>
      <c r="B14467" s="8" t="s">
        <v>16220</v>
      </c>
    </row>
    <row r="14468">
      <c r="A14468" s="8">
        <v>6132464.0</v>
      </c>
      <c r="B14468" s="8" t="s">
        <v>16221</v>
      </c>
    </row>
    <row r="14469">
      <c r="A14469" s="8">
        <v>6576800.0</v>
      </c>
      <c r="B14469" s="8" t="s">
        <v>16222</v>
      </c>
    </row>
    <row r="14470">
      <c r="A14470" s="8">
        <v>6159273.0</v>
      </c>
      <c r="B14470" s="8" t="s">
        <v>16223</v>
      </c>
    </row>
    <row r="14471">
      <c r="A14471" s="8">
        <v>9294988.0</v>
      </c>
      <c r="B14471" s="8" t="s">
        <v>16224</v>
      </c>
    </row>
    <row r="14472">
      <c r="A14472" s="8">
        <v>6747698.0</v>
      </c>
      <c r="B14472" s="8" t="s">
        <v>16225</v>
      </c>
    </row>
    <row r="14473">
      <c r="A14473" s="8">
        <v>6071473.0</v>
      </c>
      <c r="B14473" s="8" t="s">
        <v>16226</v>
      </c>
    </row>
    <row r="14474">
      <c r="A14474" s="8">
        <v>6926193.0</v>
      </c>
      <c r="B14474" s="8" t="s">
        <v>16227</v>
      </c>
    </row>
    <row r="14475">
      <c r="A14475" s="8">
        <v>6311423.0</v>
      </c>
      <c r="B14475" s="8" t="s">
        <v>16228</v>
      </c>
    </row>
    <row r="14476">
      <c r="A14476" s="8">
        <v>1451227.0</v>
      </c>
      <c r="B14476" s="8" t="s">
        <v>16229</v>
      </c>
    </row>
    <row r="14477">
      <c r="A14477" s="8">
        <v>6135927.0</v>
      </c>
      <c r="B14477" s="8" t="s">
        <v>16230</v>
      </c>
    </row>
    <row r="14478">
      <c r="A14478" s="8">
        <v>1783360.0</v>
      </c>
      <c r="B14478" s="8" t="s">
        <v>16231</v>
      </c>
    </row>
    <row r="14479">
      <c r="A14479" s="8">
        <v>6192033.0</v>
      </c>
      <c r="B14479" s="8" t="s">
        <v>16232</v>
      </c>
    </row>
    <row r="14480">
      <c r="A14480" s="8">
        <v>6228909.0</v>
      </c>
      <c r="B14480" s="8" t="s">
        <v>16233</v>
      </c>
    </row>
    <row r="14481">
      <c r="A14481" s="8">
        <v>1963546.0</v>
      </c>
      <c r="B14481" s="8" t="s">
        <v>16234</v>
      </c>
    </row>
    <row r="14482">
      <c r="A14482" s="8">
        <v>6248187.0</v>
      </c>
      <c r="B14482" s="8" t="s">
        <v>16235</v>
      </c>
    </row>
    <row r="14483">
      <c r="A14483" s="8">
        <v>6190171.0</v>
      </c>
      <c r="B14483" s="8" t="s">
        <v>16236</v>
      </c>
    </row>
    <row r="14484">
      <c r="A14484" s="8">
        <v>6239218.0</v>
      </c>
      <c r="B14484" s="8" t="s">
        <v>16237</v>
      </c>
    </row>
    <row r="14485">
      <c r="A14485" s="8">
        <v>1587161.0</v>
      </c>
      <c r="B14485" s="8" t="s">
        <v>16238</v>
      </c>
    </row>
    <row r="14486">
      <c r="A14486" s="8">
        <v>1799371.0</v>
      </c>
      <c r="B14486" s="8" t="s">
        <v>16239</v>
      </c>
    </row>
    <row r="14487">
      <c r="A14487" s="8">
        <v>1637690.0</v>
      </c>
      <c r="B14487" s="8" t="s">
        <v>16240</v>
      </c>
    </row>
    <row r="14488">
      <c r="A14488" s="8">
        <v>6142087.0</v>
      </c>
      <c r="B14488" s="8" t="s">
        <v>16241</v>
      </c>
    </row>
    <row r="14489">
      <c r="A14489" s="8">
        <v>6920829.0</v>
      </c>
      <c r="B14489" s="8" t="s">
        <v>16242</v>
      </c>
    </row>
    <row r="14490">
      <c r="A14490" s="8">
        <v>1800191.0</v>
      </c>
      <c r="B14490" s="8" t="s">
        <v>16243</v>
      </c>
    </row>
    <row r="14491">
      <c r="A14491" s="8">
        <v>6074278.0</v>
      </c>
      <c r="B14491" s="8" t="s">
        <v>16244</v>
      </c>
    </row>
    <row r="14492">
      <c r="A14492" s="8">
        <v>6863736.0</v>
      </c>
      <c r="B14492" s="8" t="s">
        <v>16245</v>
      </c>
    </row>
    <row r="14493">
      <c r="A14493" s="8">
        <v>1048503.0</v>
      </c>
      <c r="B14493" s="8" t="s">
        <v>16246</v>
      </c>
    </row>
    <row r="14494">
      <c r="A14494" s="8">
        <v>6121985.0</v>
      </c>
      <c r="B14494" s="8" t="s">
        <v>16247</v>
      </c>
    </row>
    <row r="14495">
      <c r="A14495" s="8">
        <v>1801554.0</v>
      </c>
      <c r="B14495" s="8" t="s">
        <v>16248</v>
      </c>
    </row>
    <row r="14496">
      <c r="A14496" s="8">
        <v>1851268.0</v>
      </c>
      <c r="B14496" s="8" t="s">
        <v>16249</v>
      </c>
    </row>
    <row r="14497">
      <c r="A14497" s="8">
        <v>1658182.0</v>
      </c>
      <c r="B14497" s="8" t="s">
        <v>16250</v>
      </c>
    </row>
    <row r="14498">
      <c r="A14498" s="8">
        <v>1851306.0</v>
      </c>
      <c r="B14498" s="8" t="s">
        <v>16251</v>
      </c>
    </row>
    <row r="14499">
      <c r="A14499" s="8">
        <v>1636693.0</v>
      </c>
      <c r="B14499" s="8" t="s">
        <v>16252</v>
      </c>
    </row>
    <row r="14500">
      <c r="A14500" s="8">
        <v>6195741.0</v>
      </c>
      <c r="B14500" s="8" t="s">
        <v>16253</v>
      </c>
    </row>
    <row r="14501">
      <c r="A14501" s="8">
        <v>1758519.0</v>
      </c>
      <c r="B14501" s="8" t="s">
        <v>16254</v>
      </c>
    </row>
    <row r="14502">
      <c r="A14502" s="8">
        <v>1905988.0</v>
      </c>
      <c r="B14502" s="8" t="s">
        <v>16255</v>
      </c>
    </row>
    <row r="14503">
      <c r="A14503" s="8">
        <v>6206395.0</v>
      </c>
      <c r="B14503" s="8" t="s">
        <v>16256</v>
      </c>
    </row>
    <row r="14504">
      <c r="A14504" s="8">
        <v>6044417.0</v>
      </c>
      <c r="B14504" s="8" t="s">
        <v>16257</v>
      </c>
    </row>
    <row r="14505">
      <c r="A14505" s="8">
        <v>1636502.0</v>
      </c>
      <c r="B14505" s="8" t="s">
        <v>16258</v>
      </c>
    </row>
    <row r="14506">
      <c r="A14506" s="8">
        <v>1725891.0</v>
      </c>
      <c r="B14506" s="8" t="s">
        <v>16258</v>
      </c>
    </row>
    <row r="14507">
      <c r="A14507" s="8">
        <v>1450841.0</v>
      </c>
      <c r="B14507" s="8" t="s">
        <v>16259</v>
      </c>
    </row>
    <row r="14508">
      <c r="A14508" s="8">
        <v>1911775.0</v>
      </c>
      <c r="B14508" s="8" t="s">
        <v>16260</v>
      </c>
    </row>
    <row r="14509">
      <c r="A14509" s="8">
        <v>1014609.0</v>
      </c>
      <c r="B14509" s="8" t="s">
        <v>16261</v>
      </c>
    </row>
    <row r="14510">
      <c r="A14510" s="8">
        <v>6043089.0</v>
      </c>
      <c r="B14510" s="8" t="s">
        <v>16262</v>
      </c>
    </row>
    <row r="14511">
      <c r="A14511" s="8">
        <v>1778455.0</v>
      </c>
      <c r="B14511" s="8" t="s">
        <v>16263</v>
      </c>
    </row>
    <row r="14512">
      <c r="A14512" s="8">
        <v>1882635.0</v>
      </c>
      <c r="B14512" s="8" t="s">
        <v>16264</v>
      </c>
    </row>
    <row r="14513">
      <c r="A14513" s="8">
        <v>6049362.0</v>
      </c>
      <c r="B14513" s="8" t="s">
        <v>16265</v>
      </c>
    </row>
    <row r="14514">
      <c r="A14514" s="8">
        <v>1587129.0</v>
      </c>
      <c r="B14514" s="8" t="s">
        <v>16266</v>
      </c>
    </row>
    <row r="14515">
      <c r="A14515" s="8">
        <v>1577891.0</v>
      </c>
      <c r="B14515" s="8" t="s">
        <v>16267</v>
      </c>
    </row>
    <row r="14516">
      <c r="A14516" s="8">
        <v>1596136.0</v>
      </c>
      <c r="B14516" s="8" t="s">
        <v>16268</v>
      </c>
    </row>
    <row r="14517">
      <c r="A14517" s="8">
        <v>1588303.0</v>
      </c>
      <c r="B14517" s="8" t="s">
        <v>16269</v>
      </c>
    </row>
    <row r="14518">
      <c r="A14518" s="8">
        <v>1787837.0</v>
      </c>
      <c r="B14518" s="8" t="s">
        <v>16270</v>
      </c>
    </row>
    <row r="14519">
      <c r="A14519" s="8">
        <v>1758918.0</v>
      </c>
      <c r="B14519" s="8" t="s">
        <v>16271</v>
      </c>
    </row>
    <row r="14520">
      <c r="A14520" s="8">
        <v>1905775.0</v>
      </c>
      <c r="B14520" s="8" t="s">
        <v>16272</v>
      </c>
    </row>
    <row r="14521">
      <c r="A14521" s="8">
        <v>1636839.0</v>
      </c>
      <c r="B14521" s="8" t="s">
        <v>16273</v>
      </c>
    </row>
    <row r="14522">
      <c r="A14522" s="8">
        <v>1450271.0</v>
      </c>
      <c r="B14522" s="8" t="s">
        <v>16274</v>
      </c>
    </row>
    <row r="14523">
      <c r="A14523" s="8">
        <v>6844685.0</v>
      </c>
      <c r="B14523" s="8" t="s">
        <v>16275</v>
      </c>
    </row>
    <row r="14524">
      <c r="A14524" s="8">
        <v>1882163.0</v>
      </c>
      <c r="B14524" s="8" t="s">
        <v>16276</v>
      </c>
    </row>
    <row r="14525">
      <c r="A14525" s="8">
        <v>1587145.0</v>
      </c>
      <c r="B14525" s="8" t="s">
        <v>16277</v>
      </c>
    </row>
    <row r="14526">
      <c r="A14526" s="8">
        <v>1726757.0</v>
      </c>
      <c r="B14526" s="8" t="s">
        <v>16277</v>
      </c>
    </row>
    <row r="14527">
      <c r="A14527" s="8">
        <v>6929371.0</v>
      </c>
      <c r="B14527" s="8" t="s">
        <v>16278</v>
      </c>
    </row>
    <row r="14528">
      <c r="A14528" s="8">
        <v>6254276.0</v>
      </c>
      <c r="B14528" s="8" t="s">
        <v>16279</v>
      </c>
    </row>
    <row r="14529">
      <c r="A14529" s="8">
        <v>6263828.0</v>
      </c>
      <c r="B14529" s="8" t="s">
        <v>16280</v>
      </c>
    </row>
    <row r="14530">
      <c r="A14530" s="8">
        <v>1570145.0</v>
      </c>
      <c r="B14530" s="8" t="s">
        <v>16281</v>
      </c>
    </row>
    <row r="14531">
      <c r="A14531" s="8">
        <v>1426940.0</v>
      </c>
      <c r="B14531" s="8" t="s">
        <v>16282</v>
      </c>
    </row>
    <row r="14532">
      <c r="A14532" s="8">
        <v>1784757.0</v>
      </c>
      <c r="B14532" s="8" t="s">
        <v>16283</v>
      </c>
    </row>
    <row r="14533">
      <c r="A14533" s="8">
        <v>1450255.0</v>
      </c>
      <c r="B14533" s="8" t="s">
        <v>16284</v>
      </c>
    </row>
    <row r="14534">
      <c r="A14534" s="8">
        <v>1960954.0</v>
      </c>
      <c r="B14534" s="8" t="s">
        <v>16285</v>
      </c>
    </row>
    <row r="14535">
      <c r="A14535" s="8">
        <v>1571044.0</v>
      </c>
      <c r="B14535" s="8" t="s">
        <v>16286</v>
      </c>
    </row>
    <row r="14536">
      <c r="A14536" s="8">
        <v>1728032.0</v>
      </c>
      <c r="B14536" s="8" t="s">
        <v>16286</v>
      </c>
    </row>
    <row r="14537">
      <c r="A14537" s="8">
        <v>1571206.0</v>
      </c>
      <c r="B14537" s="8" t="s">
        <v>16287</v>
      </c>
    </row>
    <row r="14538">
      <c r="A14538" s="8">
        <v>6028250.0</v>
      </c>
      <c r="B14538" s="8" t="s">
        <v>16288</v>
      </c>
    </row>
    <row r="14539">
      <c r="A14539" s="8">
        <v>1722263.0</v>
      </c>
      <c r="B14539" s="8" t="s">
        <v>16289</v>
      </c>
    </row>
    <row r="14540">
      <c r="A14540" s="8">
        <v>1753428.0</v>
      </c>
      <c r="B14540" s="8" t="s">
        <v>16289</v>
      </c>
    </row>
    <row r="14541">
      <c r="A14541" s="8">
        <v>1794337.0</v>
      </c>
      <c r="B14541" s="8" t="s">
        <v>16290</v>
      </c>
    </row>
    <row r="14542">
      <c r="A14542" s="8">
        <v>6233708.0</v>
      </c>
      <c r="B14542" s="8" t="s">
        <v>16291</v>
      </c>
    </row>
    <row r="14543">
      <c r="A14543" s="8">
        <v>1576135.0</v>
      </c>
      <c r="B14543" s="8" t="s">
        <v>16292</v>
      </c>
    </row>
    <row r="14544">
      <c r="A14544" s="8">
        <v>6622101.0</v>
      </c>
      <c r="B14544" s="8" t="s">
        <v>16293</v>
      </c>
    </row>
    <row r="14545">
      <c r="A14545" s="8">
        <v>1451138.0</v>
      </c>
      <c r="B14545" s="8" t="s">
        <v>16294</v>
      </c>
    </row>
    <row r="14546">
      <c r="A14546" s="8">
        <v>6171508.0</v>
      </c>
      <c r="B14546" s="8" t="s">
        <v>16295</v>
      </c>
    </row>
    <row r="14547">
      <c r="A14547" s="8">
        <v>1736809.0</v>
      </c>
      <c r="B14547" s="8" t="s">
        <v>16296</v>
      </c>
    </row>
    <row r="14548">
      <c r="A14548" s="8">
        <v>6524885.0</v>
      </c>
      <c r="B14548" s="8" t="s">
        <v>16297</v>
      </c>
    </row>
    <row r="14549">
      <c r="A14549" s="8">
        <v>1783297.0</v>
      </c>
      <c r="B14549" s="8" t="s">
        <v>16298</v>
      </c>
    </row>
    <row r="14550">
      <c r="A14550" s="8">
        <v>1636294.0</v>
      </c>
      <c r="B14550" s="8" t="s">
        <v>16299</v>
      </c>
    </row>
    <row r="14551">
      <c r="A14551" s="8">
        <v>1728008.0</v>
      </c>
      <c r="B14551" s="8" t="s">
        <v>16299</v>
      </c>
    </row>
    <row r="14552">
      <c r="A14552" s="8">
        <v>1897471.0</v>
      </c>
      <c r="B14552" s="8" t="s">
        <v>16300</v>
      </c>
    </row>
    <row r="14553">
      <c r="A14553" s="8">
        <v>1763482.0</v>
      </c>
      <c r="B14553" s="8" t="s">
        <v>16301</v>
      </c>
    </row>
    <row r="14554">
      <c r="A14554" s="8">
        <v>1839543.0</v>
      </c>
      <c r="B14554" s="8" t="s">
        <v>16302</v>
      </c>
    </row>
    <row r="14555">
      <c r="A14555" s="8">
        <v>1888196.0</v>
      </c>
      <c r="B14555" s="8" t="s">
        <v>16303</v>
      </c>
    </row>
    <row r="14556">
      <c r="A14556" s="8">
        <v>1732803.0</v>
      </c>
      <c r="B14556" s="8" t="s">
        <v>16304</v>
      </c>
    </row>
    <row r="14557">
      <c r="A14557" s="8">
        <v>1781693.0</v>
      </c>
      <c r="B14557" s="8" t="s">
        <v>16304</v>
      </c>
    </row>
    <row r="14558">
      <c r="A14558" s="8">
        <v>1797361.0</v>
      </c>
      <c r="B14558" s="8" t="s">
        <v>16305</v>
      </c>
    </row>
    <row r="14559">
      <c r="A14559" s="8">
        <v>1808397.0</v>
      </c>
      <c r="B14559" s="8" t="s">
        <v>16306</v>
      </c>
    </row>
    <row r="14560">
      <c r="A14560" s="8">
        <v>6382801.0</v>
      </c>
      <c r="B14560" s="8" t="s">
        <v>16307</v>
      </c>
    </row>
    <row r="14561">
      <c r="A14561" s="8">
        <v>1764187.0</v>
      </c>
      <c r="B14561" s="8" t="s">
        <v>16308</v>
      </c>
    </row>
    <row r="14562">
      <c r="A14562" s="8">
        <v>1850083.0</v>
      </c>
      <c r="B14562" s="8" t="s">
        <v>16309</v>
      </c>
    </row>
    <row r="14563">
      <c r="A14563" s="8">
        <v>1879821.0</v>
      </c>
      <c r="B14563" s="8" t="s">
        <v>16309</v>
      </c>
    </row>
    <row r="14564">
      <c r="A14564" s="8">
        <v>1636715.0</v>
      </c>
      <c r="B14564" s="8" t="s">
        <v>16310</v>
      </c>
    </row>
    <row r="14565">
      <c r="A14565" s="8">
        <v>6779395.0</v>
      </c>
      <c r="B14565" s="8" t="s">
        <v>16311</v>
      </c>
    </row>
    <row r="14566">
      <c r="A14566" s="8">
        <v>6144381.0</v>
      </c>
      <c r="B14566" s="8" t="s">
        <v>16312</v>
      </c>
    </row>
    <row r="14567">
      <c r="A14567" s="8">
        <v>1724461.0</v>
      </c>
      <c r="B14567" s="8" t="s">
        <v>16313</v>
      </c>
    </row>
    <row r="14568">
      <c r="A14568" s="8">
        <v>6184715.0</v>
      </c>
      <c r="B14568" s="8" t="s">
        <v>16314</v>
      </c>
    </row>
    <row r="14569">
      <c r="A14569" s="8">
        <v>6083161.0</v>
      </c>
      <c r="B14569" s="8" t="s">
        <v>16315</v>
      </c>
    </row>
    <row r="14570">
      <c r="A14570" s="8">
        <v>1852892.0</v>
      </c>
      <c r="B14570" s="8" t="s">
        <v>16316</v>
      </c>
    </row>
    <row r="14571">
      <c r="A14571" s="8">
        <v>1776177.0</v>
      </c>
      <c r="B14571" s="8" t="s">
        <v>16317</v>
      </c>
    </row>
    <row r="14572">
      <c r="A14572" s="8">
        <v>1855409.0</v>
      </c>
      <c r="B14572" s="8" t="s">
        <v>16317</v>
      </c>
    </row>
    <row r="14573">
      <c r="A14573" s="8">
        <v>1586785.0</v>
      </c>
      <c r="B14573" s="8" t="s">
        <v>14761</v>
      </c>
    </row>
    <row r="14574">
      <c r="A14574" s="8">
        <v>1726714.0</v>
      </c>
      <c r="B14574" s="8" t="s">
        <v>16318</v>
      </c>
    </row>
    <row r="14575">
      <c r="A14575" s="8">
        <v>1754432.0</v>
      </c>
      <c r="B14575" s="8" t="s">
        <v>16318</v>
      </c>
    </row>
    <row r="14576">
      <c r="A14576" s="8">
        <v>1897667.0</v>
      </c>
      <c r="B14576" s="8" t="s">
        <v>16319</v>
      </c>
    </row>
    <row r="14577">
      <c r="A14577" s="8">
        <v>1453777.0</v>
      </c>
      <c r="B14577" s="8" t="s">
        <v>16320</v>
      </c>
    </row>
    <row r="14578">
      <c r="A14578" s="8">
        <v>1426206.0</v>
      </c>
      <c r="B14578" s="8" t="s">
        <v>16321</v>
      </c>
    </row>
    <row r="14579">
      <c r="A14579" s="8">
        <v>6120644.0</v>
      </c>
      <c r="B14579" s="8" t="s">
        <v>16322</v>
      </c>
    </row>
    <row r="14580">
      <c r="A14580" s="8">
        <v>1575937.0</v>
      </c>
      <c r="B14580" s="8" t="s">
        <v>16323</v>
      </c>
    </row>
    <row r="14581">
      <c r="A14581" s="8">
        <v>6929931.0</v>
      </c>
      <c r="B14581" s="8" t="s">
        <v>16324</v>
      </c>
    </row>
    <row r="14582">
      <c r="A14582" s="8">
        <v>1882856.0</v>
      </c>
      <c r="B14582" s="8" t="s">
        <v>16325</v>
      </c>
    </row>
    <row r="14583">
      <c r="A14583" s="8">
        <v>6147585.0</v>
      </c>
      <c r="B14583" s="8" t="s">
        <v>16326</v>
      </c>
    </row>
    <row r="14584">
      <c r="A14584" s="8">
        <v>6142869.0</v>
      </c>
      <c r="B14584" s="8" t="s">
        <v>16327</v>
      </c>
    </row>
    <row r="14585">
      <c r="A14585" s="8">
        <v>6167951.0</v>
      </c>
      <c r="B14585" s="8" t="s">
        <v>16328</v>
      </c>
    </row>
    <row r="14586">
      <c r="A14586" s="8">
        <v>1446011.0</v>
      </c>
      <c r="B14586" s="8" t="s">
        <v>16329</v>
      </c>
    </row>
    <row r="14587">
      <c r="A14587" s="8">
        <v>1726277.0</v>
      </c>
      <c r="B14587" s="8" t="s">
        <v>16330</v>
      </c>
    </row>
    <row r="14588">
      <c r="A14588" s="8">
        <v>1299859.0</v>
      </c>
      <c r="B14588" s="8" t="s">
        <v>16331</v>
      </c>
    </row>
    <row r="14589">
      <c r="A14589" s="8">
        <v>1789848.0</v>
      </c>
      <c r="B14589" s="8" t="s">
        <v>16332</v>
      </c>
    </row>
    <row r="14590">
      <c r="A14590" s="8">
        <v>1657267.0</v>
      </c>
      <c r="B14590" s="8" t="s">
        <v>16333</v>
      </c>
    </row>
    <row r="14591">
      <c r="A14591" s="8">
        <v>6339336.0</v>
      </c>
      <c r="B14591" s="8" t="s">
        <v>16334</v>
      </c>
    </row>
    <row r="14592">
      <c r="A14592" s="8">
        <v>1751662.0</v>
      </c>
      <c r="B14592" s="8" t="s">
        <v>16335</v>
      </c>
    </row>
    <row r="14593">
      <c r="A14593" s="8">
        <v>6162436.0</v>
      </c>
      <c r="B14593" s="8" t="s">
        <v>16336</v>
      </c>
    </row>
    <row r="14594">
      <c r="A14594" s="8">
        <v>6139990.0</v>
      </c>
      <c r="B14594" s="8" t="s">
        <v>16337</v>
      </c>
    </row>
    <row r="14595">
      <c r="A14595" s="8">
        <v>6691463.0</v>
      </c>
      <c r="B14595" s="8" t="s">
        <v>16338</v>
      </c>
    </row>
    <row r="14596">
      <c r="A14596" s="8">
        <v>1960601.0</v>
      </c>
      <c r="B14596" s="8" t="s">
        <v>16339</v>
      </c>
    </row>
    <row r="14597">
      <c r="A14597" s="8">
        <v>1724703.0</v>
      </c>
      <c r="B14597" s="8" t="s">
        <v>16340</v>
      </c>
    </row>
    <row r="14598">
      <c r="A14598" s="8">
        <v>1755331.0</v>
      </c>
      <c r="B14598" s="8" t="s">
        <v>16340</v>
      </c>
    </row>
    <row r="14599">
      <c r="A14599" s="8">
        <v>6144390.0</v>
      </c>
      <c r="B14599" s="8" t="s">
        <v>16341</v>
      </c>
    </row>
    <row r="14600">
      <c r="A14600" s="8">
        <v>1426605.0</v>
      </c>
      <c r="B14600" s="8" t="s">
        <v>16342</v>
      </c>
    </row>
    <row r="14601">
      <c r="A14601" s="8">
        <v>6411835.0</v>
      </c>
      <c r="B14601" s="8" t="s">
        <v>16343</v>
      </c>
    </row>
    <row r="14602">
      <c r="A14602" s="8">
        <v>6170790.0</v>
      </c>
      <c r="B14602" s="8" t="s">
        <v>16344</v>
      </c>
    </row>
    <row r="14603">
      <c r="A14603" s="8">
        <v>1883801.0</v>
      </c>
      <c r="B14603" s="8" t="s">
        <v>16345</v>
      </c>
    </row>
    <row r="14604">
      <c r="A14604" s="8">
        <v>6191258.0</v>
      </c>
      <c r="B14604" s="8" t="s">
        <v>16346</v>
      </c>
    </row>
    <row r="14605">
      <c r="A14605" s="8">
        <v>1784251.0</v>
      </c>
      <c r="B14605" s="8" t="s">
        <v>16347</v>
      </c>
    </row>
    <row r="14606">
      <c r="A14606" s="8">
        <v>1880314.0</v>
      </c>
      <c r="B14606" s="8" t="s">
        <v>16348</v>
      </c>
    </row>
    <row r="14607">
      <c r="A14607" s="8">
        <v>1728130.0</v>
      </c>
      <c r="B14607" s="8" t="s">
        <v>16349</v>
      </c>
    </row>
    <row r="14608">
      <c r="A14608" s="8">
        <v>6966306.0</v>
      </c>
      <c r="B14608" s="8" t="s">
        <v>16350</v>
      </c>
    </row>
    <row r="14609">
      <c r="A14609" s="8">
        <v>1727851.0</v>
      </c>
      <c r="B14609" s="8" t="s">
        <v>16351</v>
      </c>
    </row>
    <row r="14610">
      <c r="A14610" s="8">
        <v>1851276.0</v>
      </c>
      <c r="B14610" s="8" t="s">
        <v>16351</v>
      </c>
    </row>
    <row r="14611">
      <c r="A14611" s="8">
        <v>1898515.0</v>
      </c>
      <c r="B14611" s="8" t="s">
        <v>16352</v>
      </c>
    </row>
    <row r="14612">
      <c r="A14612" s="8">
        <v>6144357.0</v>
      </c>
      <c r="B14612" s="8" t="s">
        <v>16353</v>
      </c>
    </row>
    <row r="14613">
      <c r="A14613" s="8">
        <v>1031449.0</v>
      </c>
      <c r="B14613" s="8" t="s">
        <v>16354</v>
      </c>
    </row>
    <row r="14614">
      <c r="A14614" s="8">
        <v>1947427.0</v>
      </c>
      <c r="B14614" s="8" t="s">
        <v>16355</v>
      </c>
    </row>
    <row r="14615">
      <c r="A14615" s="8">
        <v>1778960.0</v>
      </c>
      <c r="B14615" s="8" t="s">
        <v>16356</v>
      </c>
    </row>
    <row r="14616">
      <c r="A14616" s="8">
        <v>1450913.0</v>
      </c>
      <c r="B14616" s="8" t="s">
        <v>16357</v>
      </c>
    </row>
    <row r="14617">
      <c r="A14617" s="8">
        <v>6541607.0</v>
      </c>
      <c r="B14617" s="8" t="s">
        <v>16358</v>
      </c>
    </row>
    <row r="14618">
      <c r="A14618" s="8">
        <v>6121128.0</v>
      </c>
      <c r="B14618" s="8" t="s">
        <v>16359</v>
      </c>
    </row>
    <row r="14619">
      <c r="A14619" s="8">
        <v>1637291.0</v>
      </c>
      <c r="B14619" s="8" t="s">
        <v>16360</v>
      </c>
    </row>
    <row r="14620">
      <c r="A14620" s="8">
        <v>6253792.0</v>
      </c>
      <c r="B14620" s="8" t="s">
        <v>16361</v>
      </c>
    </row>
    <row r="14621">
      <c r="A14621" s="8">
        <v>1849743.0</v>
      </c>
      <c r="B14621" s="8" t="s">
        <v>16362</v>
      </c>
    </row>
    <row r="14622">
      <c r="A14622" s="8">
        <v>1898124.0</v>
      </c>
      <c r="B14622" s="8" t="s">
        <v>16363</v>
      </c>
    </row>
    <row r="14623">
      <c r="A14623" s="8">
        <v>1587188.0</v>
      </c>
      <c r="B14623" s="8" t="s">
        <v>16364</v>
      </c>
    </row>
    <row r="14624">
      <c r="A14624" s="8">
        <v>1726731.0</v>
      </c>
      <c r="B14624" s="8" t="s">
        <v>16364</v>
      </c>
    </row>
    <row r="14625">
      <c r="A14625" s="8">
        <v>6262074.0</v>
      </c>
      <c r="B14625" s="8" t="s">
        <v>16365</v>
      </c>
    </row>
    <row r="14626">
      <c r="A14626" s="8">
        <v>1727303.0</v>
      </c>
      <c r="B14626" s="8" t="s">
        <v>15885</v>
      </c>
    </row>
    <row r="14627">
      <c r="A14627" s="8">
        <v>6188044.0</v>
      </c>
      <c r="B14627" s="8" t="s">
        <v>16366</v>
      </c>
    </row>
    <row r="14628">
      <c r="A14628" s="8">
        <v>6197957.0</v>
      </c>
      <c r="B14628" s="8" t="s">
        <v>16367</v>
      </c>
    </row>
    <row r="14629">
      <c r="A14629" s="8">
        <v>1798219.0</v>
      </c>
      <c r="B14629" s="8" t="s">
        <v>16368</v>
      </c>
    </row>
    <row r="14630">
      <c r="A14630" s="8">
        <v>6175481.0</v>
      </c>
      <c r="B14630" s="8" t="s">
        <v>16369</v>
      </c>
    </row>
    <row r="14631">
      <c r="A14631" s="8">
        <v>1736311.0</v>
      </c>
      <c r="B14631" s="8" t="s">
        <v>16370</v>
      </c>
    </row>
    <row r="14632">
      <c r="A14632" s="8">
        <v>1571583.0</v>
      </c>
      <c r="B14632" s="8" t="s">
        <v>16371</v>
      </c>
    </row>
    <row r="14633">
      <c r="A14633" s="8">
        <v>1596535.0</v>
      </c>
      <c r="B14633" s="8" t="s">
        <v>16372</v>
      </c>
    </row>
    <row r="14634">
      <c r="A14634" s="8">
        <v>6539181.0</v>
      </c>
      <c r="B14634" s="8" t="s">
        <v>16373</v>
      </c>
    </row>
    <row r="14635">
      <c r="A14635" s="8">
        <v>1776371.0</v>
      </c>
      <c r="B14635" s="8" t="s">
        <v>16374</v>
      </c>
    </row>
    <row r="14636">
      <c r="A14636" s="8">
        <v>1727371.0</v>
      </c>
      <c r="B14636" s="8" t="s">
        <v>16375</v>
      </c>
    </row>
    <row r="14637">
      <c r="A14637" s="8">
        <v>1938398.0</v>
      </c>
      <c r="B14637" s="8" t="s">
        <v>16376</v>
      </c>
    </row>
    <row r="14638">
      <c r="A14638" s="8">
        <v>1754122.0</v>
      </c>
      <c r="B14638" s="8" t="s">
        <v>16377</v>
      </c>
    </row>
    <row r="14639">
      <c r="A14639" s="8">
        <v>1896156.0</v>
      </c>
      <c r="B14639" s="8" t="s">
        <v>16378</v>
      </c>
    </row>
    <row r="14640">
      <c r="A14640" s="8">
        <v>6592791.0</v>
      </c>
      <c r="B14640" s="8" t="s">
        <v>16379</v>
      </c>
    </row>
    <row r="14641">
      <c r="A14641" s="8">
        <v>6327753.0</v>
      </c>
      <c r="B14641" s="8" t="s">
        <v>16380</v>
      </c>
    </row>
    <row r="14642">
      <c r="A14642" s="8">
        <v>6188851.0</v>
      </c>
      <c r="B14642" s="8" t="s">
        <v>16381</v>
      </c>
    </row>
    <row r="14643">
      <c r="A14643" s="8">
        <v>6452477.0</v>
      </c>
      <c r="B14643" s="8" t="s">
        <v>16382</v>
      </c>
    </row>
    <row r="14644">
      <c r="A14644" s="8">
        <v>6097537.0</v>
      </c>
      <c r="B14644" s="8" t="s">
        <v>16383</v>
      </c>
    </row>
    <row r="14645">
      <c r="A14645" s="8">
        <v>1588826.0</v>
      </c>
      <c r="B14645" s="8" t="s">
        <v>16384</v>
      </c>
    </row>
    <row r="14646">
      <c r="A14646" s="8">
        <v>6784020.0</v>
      </c>
      <c r="B14646" s="8" t="s">
        <v>16385</v>
      </c>
    </row>
    <row r="14647">
      <c r="A14647" s="8">
        <v>6525512.0</v>
      </c>
      <c r="B14647" s="8" t="s">
        <v>16386</v>
      </c>
    </row>
    <row r="14648">
      <c r="A14648" s="8">
        <v>6119476.0</v>
      </c>
      <c r="B14648" s="8" t="s">
        <v>16387</v>
      </c>
    </row>
    <row r="14649">
      <c r="A14649" s="8">
        <v>1656082.0</v>
      </c>
      <c r="B14649" s="8" t="s">
        <v>16388</v>
      </c>
    </row>
    <row r="14650">
      <c r="A14650" s="8">
        <v>1449745.0</v>
      </c>
      <c r="B14650" s="8" t="s">
        <v>16389</v>
      </c>
    </row>
    <row r="14651">
      <c r="A14651" s="8">
        <v>1736086.0</v>
      </c>
      <c r="B14651" s="8" t="s">
        <v>16390</v>
      </c>
    </row>
    <row r="14652">
      <c r="A14652" s="8">
        <v>6347908.0</v>
      </c>
      <c r="B14652" s="8" t="s">
        <v>16391</v>
      </c>
    </row>
    <row r="14653">
      <c r="A14653" s="8">
        <v>1959514.0</v>
      </c>
      <c r="B14653" s="8" t="s">
        <v>16392</v>
      </c>
    </row>
    <row r="14654">
      <c r="A14654" s="8">
        <v>6196446.0</v>
      </c>
      <c r="B14654" s="8" t="s">
        <v>16393</v>
      </c>
    </row>
    <row r="14655">
      <c r="A14655" s="8">
        <v>1428543.0</v>
      </c>
      <c r="B14655" s="8" t="s">
        <v>16394</v>
      </c>
    </row>
    <row r="14656">
      <c r="A14656" s="8">
        <v>6217885.0</v>
      </c>
      <c r="B14656" s="8" t="s">
        <v>16395</v>
      </c>
    </row>
    <row r="14657">
      <c r="A14657" s="8">
        <v>1316052.0</v>
      </c>
      <c r="B14657" s="8" t="s">
        <v>16396</v>
      </c>
    </row>
    <row r="14658">
      <c r="A14658" s="8">
        <v>1913981.0</v>
      </c>
      <c r="B14658" s="8" t="s">
        <v>16397</v>
      </c>
    </row>
    <row r="14659">
      <c r="A14659" s="8">
        <v>6193455.0</v>
      </c>
      <c r="B14659" s="8" t="s">
        <v>16398</v>
      </c>
    </row>
    <row r="14660">
      <c r="A14660" s="8">
        <v>1789791.0</v>
      </c>
      <c r="B14660" s="8" t="s">
        <v>16399</v>
      </c>
    </row>
    <row r="14661">
      <c r="A14661" s="8">
        <v>1882431.0</v>
      </c>
      <c r="B14661" s="8" t="s">
        <v>16400</v>
      </c>
    </row>
    <row r="14662">
      <c r="A14662" s="8">
        <v>1938436.0</v>
      </c>
      <c r="B14662" s="8" t="s">
        <v>16401</v>
      </c>
    </row>
    <row r="14663">
      <c r="A14663" s="8">
        <v>1799797.0</v>
      </c>
      <c r="B14663" s="8" t="s">
        <v>16402</v>
      </c>
    </row>
    <row r="14664">
      <c r="A14664" s="8">
        <v>6594271.0</v>
      </c>
      <c r="B14664" s="8" t="s">
        <v>16403</v>
      </c>
    </row>
    <row r="14665">
      <c r="A14665" s="8">
        <v>1791150.0</v>
      </c>
      <c r="B14665" s="8" t="s">
        <v>16404</v>
      </c>
    </row>
    <row r="14666">
      <c r="A14666" s="8">
        <v>1943332.0</v>
      </c>
      <c r="B14666" s="8" t="s">
        <v>16405</v>
      </c>
    </row>
    <row r="14667">
      <c r="A14667" s="8">
        <v>6142079.0</v>
      </c>
      <c r="B14667" s="8" t="s">
        <v>16406</v>
      </c>
    </row>
    <row r="14668">
      <c r="A14668" s="8">
        <v>6340679.0</v>
      </c>
      <c r="B14668" s="8" t="s">
        <v>16407</v>
      </c>
    </row>
    <row r="14669">
      <c r="A14669" s="8">
        <v>1960784.0</v>
      </c>
      <c r="B14669" s="8" t="s">
        <v>16408</v>
      </c>
    </row>
    <row r="14670">
      <c r="A14670" s="8">
        <v>1928678.0</v>
      </c>
      <c r="B14670" s="8" t="s">
        <v>16409</v>
      </c>
    </row>
    <row r="14671">
      <c r="A14671" s="8">
        <v>1596489.0</v>
      </c>
      <c r="B14671" s="8" t="s">
        <v>16410</v>
      </c>
    </row>
    <row r="14672">
      <c r="A14672" s="8">
        <v>860131.0</v>
      </c>
      <c r="B14672" s="8" t="s">
        <v>16411</v>
      </c>
    </row>
    <row r="14673">
      <c r="A14673" s="8">
        <v>6850898.0</v>
      </c>
      <c r="B14673" s="8" t="s">
        <v>16412</v>
      </c>
    </row>
    <row r="14674">
      <c r="A14674" s="8">
        <v>1945033.0</v>
      </c>
      <c r="B14674" s="8" t="s">
        <v>16413</v>
      </c>
    </row>
    <row r="14675">
      <c r="A14675" s="8">
        <v>1724258.0</v>
      </c>
      <c r="B14675" s="8" t="s">
        <v>16414</v>
      </c>
    </row>
    <row r="14676">
      <c r="A14676" s="8">
        <v>1724134.0</v>
      </c>
      <c r="B14676" s="8" t="s">
        <v>16415</v>
      </c>
    </row>
    <row r="14677">
      <c r="A14677" s="8">
        <v>1889982.0</v>
      </c>
      <c r="B14677" s="8" t="s">
        <v>16415</v>
      </c>
    </row>
    <row r="14678">
      <c r="A14678" s="8">
        <v>1597680.0</v>
      </c>
      <c r="B14678" s="8" t="s">
        <v>16416</v>
      </c>
    </row>
    <row r="14679">
      <c r="A14679" s="8">
        <v>1881795.0</v>
      </c>
      <c r="B14679" s="8" t="s">
        <v>16416</v>
      </c>
    </row>
    <row r="14680">
      <c r="A14680" s="8">
        <v>1765540.0</v>
      </c>
      <c r="B14680" s="8" t="s">
        <v>16417</v>
      </c>
    </row>
    <row r="14681">
      <c r="A14681" s="8">
        <v>1935429.0</v>
      </c>
      <c r="B14681" s="8" t="s">
        <v>16418</v>
      </c>
    </row>
    <row r="14682">
      <c r="A14682" s="8">
        <v>1777122.0</v>
      </c>
      <c r="B14682" s="8" t="s">
        <v>15011</v>
      </c>
    </row>
    <row r="14683">
      <c r="A14683" s="8">
        <v>1784510.0</v>
      </c>
      <c r="B14683" s="8" t="s">
        <v>16419</v>
      </c>
    </row>
    <row r="14684">
      <c r="A14684" s="8">
        <v>6887309.0</v>
      </c>
      <c r="B14684" s="8" t="s">
        <v>16420</v>
      </c>
    </row>
    <row r="14685">
      <c r="A14685" s="8">
        <v>1858963.0</v>
      </c>
      <c r="B14685" s="8" t="s">
        <v>16421</v>
      </c>
    </row>
    <row r="14686">
      <c r="A14686" s="8">
        <v>1588818.0</v>
      </c>
      <c r="B14686" s="8" t="s">
        <v>16422</v>
      </c>
    </row>
    <row r="14687">
      <c r="A14687" s="8">
        <v>1452819.0</v>
      </c>
      <c r="B14687" s="8" t="s">
        <v>16423</v>
      </c>
    </row>
    <row r="14688">
      <c r="A14688" s="8">
        <v>1780085.0</v>
      </c>
      <c r="B14688" s="8" t="s">
        <v>16423</v>
      </c>
    </row>
    <row r="14689">
      <c r="A14689" s="8">
        <v>6895565.0</v>
      </c>
      <c r="B14689" s="8" t="s">
        <v>16424</v>
      </c>
    </row>
    <row r="14690">
      <c r="A14690" s="8">
        <v>1790251.0</v>
      </c>
      <c r="B14690" s="8" t="s">
        <v>16425</v>
      </c>
    </row>
    <row r="14691">
      <c r="A14691" s="8">
        <v>1901834.0</v>
      </c>
      <c r="B14691" s="8" t="s">
        <v>16426</v>
      </c>
    </row>
    <row r="14692">
      <c r="A14692" s="8">
        <v>6125573.0</v>
      </c>
      <c r="B14692" s="8" t="s">
        <v>16427</v>
      </c>
    </row>
    <row r="14693">
      <c r="A14693" s="8">
        <v>1859391.0</v>
      </c>
      <c r="B14693" s="8" t="s">
        <v>16428</v>
      </c>
    </row>
    <row r="14694">
      <c r="A14694" s="8">
        <v>6173284.0</v>
      </c>
      <c r="B14694" s="8" t="s">
        <v>16429</v>
      </c>
    </row>
    <row r="14695">
      <c r="A14695" s="8">
        <v>6111327.0</v>
      </c>
      <c r="B14695" s="8" t="s">
        <v>16430</v>
      </c>
    </row>
    <row r="14696">
      <c r="A14696" s="8">
        <v>6940871.0</v>
      </c>
      <c r="B14696" s="8" t="s">
        <v>16431</v>
      </c>
    </row>
    <row r="14697">
      <c r="A14697" s="8">
        <v>6168299.0</v>
      </c>
      <c r="B14697" s="8" t="s">
        <v>16432</v>
      </c>
    </row>
    <row r="14698">
      <c r="A14698" s="8">
        <v>6148115.0</v>
      </c>
      <c r="B14698" s="8" t="s">
        <v>16433</v>
      </c>
    </row>
    <row r="14699">
      <c r="A14699" s="8">
        <v>1851411.0</v>
      </c>
      <c r="B14699" s="8" t="s">
        <v>14129</v>
      </c>
    </row>
    <row r="14700">
      <c r="A14700" s="8">
        <v>935280.0</v>
      </c>
      <c r="B14700" s="8" t="s">
        <v>16434</v>
      </c>
    </row>
    <row r="14701">
      <c r="A14701" s="8">
        <v>6109101.0</v>
      </c>
      <c r="B14701" s="8" t="s">
        <v>16435</v>
      </c>
    </row>
    <row r="14702">
      <c r="A14702" s="8">
        <v>6175139.0</v>
      </c>
      <c r="B14702" s="8" t="s">
        <v>16436</v>
      </c>
    </row>
    <row r="14703">
      <c r="A14703" s="8">
        <v>6524745.0</v>
      </c>
      <c r="B14703" s="8" t="s">
        <v>16437</v>
      </c>
    </row>
    <row r="14704">
      <c r="A14704" s="8">
        <v>6887481.0</v>
      </c>
      <c r="B14704" s="8" t="s">
        <v>16438</v>
      </c>
    </row>
    <row r="14705">
      <c r="A14705" s="8">
        <v>781479.0</v>
      </c>
      <c r="B14705" s="8" t="s">
        <v>16439</v>
      </c>
    </row>
    <row r="14706">
      <c r="A14706" s="8">
        <v>6337741.0</v>
      </c>
      <c r="B14706" s="8" t="s">
        <v>16440</v>
      </c>
    </row>
    <row r="14707">
      <c r="A14707" s="8">
        <v>1831216.0</v>
      </c>
      <c r="B14707" s="8" t="s">
        <v>16441</v>
      </c>
    </row>
    <row r="14708">
      <c r="A14708" s="8">
        <v>6043071.0</v>
      </c>
      <c r="B14708" s="8" t="s">
        <v>16442</v>
      </c>
    </row>
    <row r="14709">
      <c r="A14709" s="8">
        <v>1885057.0</v>
      </c>
      <c r="B14709" s="8" t="s">
        <v>16421</v>
      </c>
    </row>
    <row r="14710">
      <c r="A14710" s="8">
        <v>1962655.0</v>
      </c>
      <c r="B14710" s="8" t="s">
        <v>16443</v>
      </c>
    </row>
    <row r="14711">
      <c r="A14711" s="8">
        <v>6442811.0</v>
      </c>
      <c r="B14711" s="8" t="s">
        <v>16444</v>
      </c>
    </row>
    <row r="14712">
      <c r="A14712" s="8">
        <v>1790285.0</v>
      </c>
      <c r="B14712" s="8" t="s">
        <v>16445</v>
      </c>
    </row>
    <row r="14713">
      <c r="A14713" s="8">
        <v>6782205.0</v>
      </c>
      <c r="B14713" s="8" t="s">
        <v>16446</v>
      </c>
    </row>
    <row r="14714">
      <c r="A14714" s="8">
        <v>1800051.0</v>
      </c>
      <c r="B14714" s="8" t="s">
        <v>16447</v>
      </c>
    </row>
    <row r="14715">
      <c r="A14715" s="8">
        <v>1854224.0</v>
      </c>
      <c r="B14715" s="8" t="s">
        <v>16447</v>
      </c>
    </row>
    <row r="14716">
      <c r="A14716" s="8">
        <v>1755625.0</v>
      </c>
      <c r="B14716" s="8" t="s">
        <v>16448</v>
      </c>
    </row>
    <row r="14717">
      <c r="A14717" s="8">
        <v>6172563.0</v>
      </c>
      <c r="B14717" s="8" t="s">
        <v>16449</v>
      </c>
    </row>
    <row r="14718">
      <c r="A14718" s="8">
        <v>1728920.0</v>
      </c>
      <c r="B14718" s="8" t="s">
        <v>16450</v>
      </c>
    </row>
    <row r="14719">
      <c r="A14719" s="8">
        <v>6210597.0</v>
      </c>
      <c r="B14719" s="8" t="s">
        <v>16451</v>
      </c>
    </row>
    <row r="14720">
      <c r="A14720" s="8">
        <v>1884204.0</v>
      </c>
      <c r="B14720" s="8" t="s">
        <v>16452</v>
      </c>
    </row>
    <row r="14721">
      <c r="A14721" s="8">
        <v>6988971.0</v>
      </c>
      <c r="B14721" s="8" t="s">
        <v>16453</v>
      </c>
    </row>
    <row r="14722">
      <c r="A14722" s="8">
        <v>1636766.0</v>
      </c>
      <c r="B14722" s="8" t="s">
        <v>16454</v>
      </c>
    </row>
    <row r="14723">
      <c r="A14723" s="8">
        <v>1727249.0</v>
      </c>
      <c r="B14723" s="8" t="s">
        <v>16455</v>
      </c>
    </row>
    <row r="14724">
      <c r="A14724" s="8">
        <v>1786563.0</v>
      </c>
      <c r="B14724" s="8" t="s">
        <v>16455</v>
      </c>
    </row>
    <row r="14725">
      <c r="A14725" s="8">
        <v>1830538.0</v>
      </c>
      <c r="B14725" s="8" t="s">
        <v>16456</v>
      </c>
    </row>
    <row r="14726">
      <c r="A14726" s="8">
        <v>6175848.0</v>
      </c>
      <c r="B14726" s="8" t="s">
        <v>16457</v>
      </c>
    </row>
    <row r="14727">
      <c r="A14727" s="8">
        <v>1909185.0</v>
      </c>
      <c r="B14727" s="8" t="s">
        <v>16458</v>
      </c>
    </row>
    <row r="14728">
      <c r="A14728" s="8">
        <v>6902201.0</v>
      </c>
      <c r="B14728" s="8" t="s">
        <v>16459</v>
      </c>
    </row>
    <row r="14729">
      <c r="A14729" s="8">
        <v>1890603.0</v>
      </c>
      <c r="B14729" s="8" t="s">
        <v>16460</v>
      </c>
    </row>
    <row r="14730">
      <c r="A14730" s="8">
        <v>1724843.0</v>
      </c>
      <c r="B14730" s="8" t="s">
        <v>16461</v>
      </c>
    </row>
    <row r="14731">
      <c r="A14731" s="8">
        <v>1790501.0</v>
      </c>
      <c r="B14731" s="8" t="s">
        <v>16461</v>
      </c>
    </row>
    <row r="14732">
      <c r="A14732" s="8">
        <v>1784994.0</v>
      </c>
      <c r="B14732" s="8" t="s">
        <v>16462</v>
      </c>
    </row>
    <row r="14733">
      <c r="A14733" s="8">
        <v>6986463.0</v>
      </c>
      <c r="B14733" s="8" t="s">
        <v>16463</v>
      </c>
    </row>
    <row r="14734">
      <c r="A14734" s="8">
        <v>6887520.0</v>
      </c>
      <c r="B14734" s="8" t="s">
        <v>16464</v>
      </c>
    </row>
    <row r="14735">
      <c r="A14735" s="8">
        <v>6875271.0</v>
      </c>
      <c r="B14735" s="8" t="s">
        <v>16465</v>
      </c>
    </row>
    <row r="14736">
      <c r="A14736" s="8">
        <v>1728172.0</v>
      </c>
      <c r="B14736" s="8" t="s">
        <v>16466</v>
      </c>
    </row>
    <row r="14737">
      <c r="A14737" s="8">
        <v>1834703.0</v>
      </c>
      <c r="B14737" s="8" t="s">
        <v>16467</v>
      </c>
    </row>
    <row r="14738">
      <c r="A14738" s="8">
        <v>6735801.0</v>
      </c>
      <c r="B14738" s="8" t="s">
        <v>16468</v>
      </c>
    </row>
    <row r="14739">
      <c r="A14739" s="8">
        <v>1728903.0</v>
      </c>
      <c r="B14739" s="8" t="s">
        <v>16469</v>
      </c>
    </row>
    <row r="14740">
      <c r="A14740" s="8">
        <v>1779729.0</v>
      </c>
      <c r="B14740" s="8" t="s">
        <v>16469</v>
      </c>
    </row>
    <row r="14741">
      <c r="A14741" s="8">
        <v>1781898.0</v>
      </c>
      <c r="B14741" s="8" t="s">
        <v>16470</v>
      </c>
    </row>
    <row r="14742">
      <c r="A14742" s="8">
        <v>1841211.0</v>
      </c>
      <c r="B14742" s="8" t="s">
        <v>16471</v>
      </c>
    </row>
    <row r="14743">
      <c r="A14743" s="8">
        <v>1794981.0</v>
      </c>
      <c r="B14743" s="8" t="s">
        <v>16472</v>
      </c>
    </row>
    <row r="14744">
      <c r="A14744" s="8">
        <v>1587579.0</v>
      </c>
      <c r="B14744" s="8" t="s">
        <v>16473</v>
      </c>
    </row>
    <row r="14745">
      <c r="A14745" s="8">
        <v>1860445.0</v>
      </c>
      <c r="B14745" s="8" t="s">
        <v>16474</v>
      </c>
    </row>
    <row r="14746">
      <c r="A14746" s="8">
        <v>1910175.0</v>
      </c>
      <c r="B14746" s="8" t="s">
        <v>16475</v>
      </c>
    </row>
    <row r="14747">
      <c r="A14747" s="8">
        <v>1735993.0</v>
      </c>
      <c r="B14747" s="8" t="s">
        <v>16476</v>
      </c>
    </row>
    <row r="14748">
      <c r="A14748" s="8">
        <v>1844881.0</v>
      </c>
      <c r="B14748" s="8" t="s">
        <v>16477</v>
      </c>
    </row>
    <row r="14749">
      <c r="A14749" s="8">
        <v>6107141.0</v>
      </c>
      <c r="B14749" s="8" t="s">
        <v>16478</v>
      </c>
    </row>
    <row r="14750">
      <c r="A14750" s="8">
        <v>1959506.0</v>
      </c>
      <c r="B14750" s="8" t="s">
        <v>16479</v>
      </c>
    </row>
    <row r="14751">
      <c r="A14751" s="8">
        <v>1447840.0</v>
      </c>
      <c r="B14751" s="8" t="s">
        <v>16480</v>
      </c>
    </row>
    <row r="14752">
      <c r="A14752" s="8">
        <v>6558551.0</v>
      </c>
      <c r="B14752" s="8" t="s">
        <v>16481</v>
      </c>
    </row>
    <row r="14753">
      <c r="A14753" s="8">
        <v>6349234.0</v>
      </c>
      <c r="B14753" s="8" t="s">
        <v>16482</v>
      </c>
    </row>
    <row r="14754">
      <c r="A14754" s="8">
        <v>6100554.0</v>
      </c>
      <c r="B14754" s="8" t="s">
        <v>16483</v>
      </c>
    </row>
    <row r="14755">
      <c r="A14755" s="8">
        <v>1796216.0</v>
      </c>
      <c r="B14755" s="8" t="s">
        <v>16484</v>
      </c>
    </row>
    <row r="14756">
      <c r="A14756" s="8">
        <v>1854941.0</v>
      </c>
      <c r="B14756" s="8" t="s">
        <v>16484</v>
      </c>
    </row>
    <row r="14757">
      <c r="A14757" s="8">
        <v>1587561.0</v>
      </c>
      <c r="B14757" s="8" t="s">
        <v>16485</v>
      </c>
    </row>
    <row r="14758">
      <c r="A14758" s="8">
        <v>1751883.0</v>
      </c>
      <c r="B14758" s="8" t="s">
        <v>16485</v>
      </c>
    </row>
    <row r="14759">
      <c r="A14759" s="8">
        <v>6949681.0</v>
      </c>
      <c r="B14759" s="8" t="s">
        <v>16486</v>
      </c>
    </row>
    <row r="14760">
      <c r="A14760" s="8">
        <v>1952625.0</v>
      </c>
      <c r="B14760" s="8" t="s">
        <v>16487</v>
      </c>
    </row>
    <row r="14761">
      <c r="A14761" s="8">
        <v>6188028.0</v>
      </c>
      <c r="B14761" s="8" t="s">
        <v>16488</v>
      </c>
    </row>
    <row r="14762">
      <c r="A14762" s="8">
        <v>1736477.0</v>
      </c>
      <c r="B14762" s="8" t="s">
        <v>16489</v>
      </c>
    </row>
    <row r="14763">
      <c r="A14763" s="8">
        <v>6187960.0</v>
      </c>
      <c r="B14763" s="8" t="s">
        <v>16490</v>
      </c>
    </row>
    <row r="14764">
      <c r="A14764" s="8">
        <v>6195440.0</v>
      </c>
      <c r="B14764" s="8" t="s">
        <v>16491</v>
      </c>
    </row>
    <row r="14765">
      <c r="A14765" s="8">
        <v>6159028.0</v>
      </c>
      <c r="B14765" s="8" t="s">
        <v>16492</v>
      </c>
    </row>
    <row r="14766">
      <c r="A14766" s="8">
        <v>6876455.0</v>
      </c>
      <c r="B14766" s="8" t="s">
        <v>16493</v>
      </c>
    </row>
    <row r="14767">
      <c r="A14767" s="8">
        <v>6228267.0</v>
      </c>
      <c r="B14767" s="8" t="s">
        <v>16494</v>
      </c>
    </row>
    <row r="14768">
      <c r="A14768" s="8">
        <v>6249612.0</v>
      </c>
      <c r="B14768" s="8" t="s">
        <v>16495</v>
      </c>
    </row>
    <row r="14769">
      <c r="A14769" s="8">
        <v>6195407.0</v>
      </c>
      <c r="B14769" s="8" t="s">
        <v>16496</v>
      </c>
    </row>
    <row r="14770">
      <c r="A14770" s="8">
        <v>819816.0</v>
      </c>
      <c r="B14770" s="8" t="s">
        <v>16497</v>
      </c>
    </row>
    <row r="14771">
      <c r="A14771" s="8">
        <v>6200958.0</v>
      </c>
      <c r="B14771" s="8" t="s">
        <v>16498</v>
      </c>
    </row>
    <row r="14772">
      <c r="A14772" s="8">
        <v>6185851.0</v>
      </c>
      <c r="B14772" s="8" t="s">
        <v>16499</v>
      </c>
    </row>
    <row r="14773">
      <c r="A14773" s="8">
        <v>1868381.0</v>
      </c>
      <c r="B14773" s="8" t="s">
        <v>16500</v>
      </c>
    </row>
    <row r="14774">
      <c r="A14774" s="8">
        <v>1910248.0</v>
      </c>
      <c r="B14774" s="8" t="s">
        <v>16501</v>
      </c>
    </row>
    <row r="14775">
      <c r="A14775" s="8">
        <v>6074472.0</v>
      </c>
      <c r="B14775" s="8" t="s">
        <v>16502</v>
      </c>
    </row>
    <row r="14776">
      <c r="A14776" s="8">
        <v>1908260.0</v>
      </c>
      <c r="B14776" s="8" t="s">
        <v>16503</v>
      </c>
    </row>
    <row r="14777">
      <c r="A14777" s="8">
        <v>6189369.0</v>
      </c>
      <c r="B14777" s="8" t="s">
        <v>16504</v>
      </c>
    </row>
    <row r="14778">
      <c r="A14778" s="8">
        <v>1783718.0</v>
      </c>
      <c r="B14778" s="8" t="s">
        <v>16505</v>
      </c>
    </row>
    <row r="14779">
      <c r="A14779" s="8">
        <v>1786202.0</v>
      </c>
      <c r="B14779" s="8" t="s">
        <v>16506</v>
      </c>
    </row>
    <row r="14780">
      <c r="A14780" s="8">
        <v>1912267.0</v>
      </c>
      <c r="B14780" s="8" t="s">
        <v>16507</v>
      </c>
    </row>
    <row r="14781">
      <c r="A14781" s="8">
        <v>6144349.0</v>
      </c>
      <c r="B14781" s="8" t="s">
        <v>16508</v>
      </c>
    </row>
    <row r="14782">
      <c r="A14782" s="8">
        <v>1837681.0</v>
      </c>
      <c r="B14782" s="8" t="s">
        <v>16509</v>
      </c>
    </row>
    <row r="14783">
      <c r="A14783" s="8">
        <v>6403387.0</v>
      </c>
      <c r="B14783" s="8" t="s">
        <v>16510</v>
      </c>
    </row>
    <row r="14784">
      <c r="A14784" s="8">
        <v>1429019.0</v>
      </c>
      <c r="B14784" s="8" t="s">
        <v>16511</v>
      </c>
    </row>
    <row r="14785">
      <c r="A14785" s="8">
        <v>1412060.0</v>
      </c>
      <c r="B14785" s="8" t="s">
        <v>16512</v>
      </c>
    </row>
    <row r="14786">
      <c r="A14786" s="8">
        <v>1946951.0</v>
      </c>
      <c r="B14786" s="8" t="s">
        <v>16513</v>
      </c>
    </row>
    <row r="14787">
      <c r="A14787" s="8">
        <v>1789490.0</v>
      </c>
      <c r="B14787" s="8" t="s">
        <v>16514</v>
      </c>
    </row>
    <row r="14788">
      <c r="A14788" s="8">
        <v>1896407.0</v>
      </c>
      <c r="B14788" s="8" t="s">
        <v>16515</v>
      </c>
    </row>
    <row r="14789">
      <c r="A14789" s="8">
        <v>6767338.0</v>
      </c>
      <c r="B14789" s="8" t="s">
        <v>16516</v>
      </c>
    </row>
    <row r="14790">
      <c r="A14790" s="8">
        <v>1901893.0</v>
      </c>
      <c r="B14790" s="8" t="s">
        <v>16517</v>
      </c>
    </row>
    <row r="14791">
      <c r="A14791" s="8">
        <v>1883364.0</v>
      </c>
      <c r="B14791" s="8" t="s">
        <v>16518</v>
      </c>
    </row>
    <row r="14792">
      <c r="A14792" s="8">
        <v>6965857.0</v>
      </c>
      <c r="B14792" s="8" t="s">
        <v>16519</v>
      </c>
    </row>
    <row r="14793">
      <c r="A14793" s="8">
        <v>6953379.0</v>
      </c>
      <c r="B14793" s="8" t="s">
        <v>16520</v>
      </c>
    </row>
    <row r="14794">
      <c r="A14794" s="8">
        <v>1880608.0</v>
      </c>
      <c r="B14794" s="8" t="s">
        <v>16521</v>
      </c>
    </row>
    <row r="14795">
      <c r="A14795" s="8">
        <v>6051685.0</v>
      </c>
      <c r="B14795" s="8" t="s">
        <v>16522</v>
      </c>
    </row>
    <row r="14796">
      <c r="A14796" s="8">
        <v>6409598.0</v>
      </c>
      <c r="B14796" s="8" t="s">
        <v>16523</v>
      </c>
    </row>
    <row r="14797">
      <c r="A14797" s="8">
        <v>6403662.0</v>
      </c>
      <c r="B14797" s="8" t="s">
        <v>16524</v>
      </c>
    </row>
    <row r="14798">
      <c r="A14798" s="8">
        <v>1636570.0</v>
      </c>
      <c r="B14798" s="8" t="s">
        <v>14186</v>
      </c>
    </row>
    <row r="14799">
      <c r="A14799" s="8">
        <v>1636651.0</v>
      </c>
      <c r="B14799" s="8" t="s">
        <v>16525</v>
      </c>
    </row>
    <row r="14800">
      <c r="A14800" s="8">
        <v>6943934.0</v>
      </c>
      <c r="B14800" s="8" t="s">
        <v>16526</v>
      </c>
    </row>
    <row r="14801">
      <c r="A14801" s="8">
        <v>6155952.0</v>
      </c>
      <c r="B14801" s="8" t="s">
        <v>16527</v>
      </c>
    </row>
    <row r="14802">
      <c r="A14802" s="8">
        <v>1727109.0</v>
      </c>
      <c r="B14802" s="8" t="s">
        <v>16528</v>
      </c>
    </row>
    <row r="14803">
      <c r="A14803" s="8">
        <v>1636600.0</v>
      </c>
      <c r="B14803" s="8" t="s">
        <v>16529</v>
      </c>
    </row>
    <row r="14804">
      <c r="A14804" s="8">
        <v>6168213.0</v>
      </c>
      <c r="B14804" s="8" t="s">
        <v>16530</v>
      </c>
    </row>
    <row r="14805">
      <c r="A14805" s="8">
        <v>6133568.0</v>
      </c>
      <c r="B14805" s="8" t="s">
        <v>16531</v>
      </c>
    </row>
    <row r="14806">
      <c r="A14806" s="8">
        <v>6699707.0</v>
      </c>
      <c r="B14806" s="8" t="s">
        <v>16532</v>
      </c>
    </row>
    <row r="14807">
      <c r="A14807" s="8">
        <v>6609040.0</v>
      </c>
      <c r="B14807" s="8" t="s">
        <v>16533</v>
      </c>
    </row>
    <row r="14808">
      <c r="A14808" s="8">
        <v>1210726.0</v>
      </c>
      <c r="B14808" s="8" t="s">
        <v>16534</v>
      </c>
    </row>
    <row r="14809">
      <c r="A14809" s="8">
        <v>6522815.0</v>
      </c>
      <c r="B14809" s="8" t="s">
        <v>16535</v>
      </c>
    </row>
    <row r="14810">
      <c r="A14810" s="8">
        <v>6694586.0</v>
      </c>
      <c r="B14810" s="8" t="s">
        <v>16536</v>
      </c>
    </row>
    <row r="14811">
      <c r="A14811" s="8">
        <v>1894463.0</v>
      </c>
      <c r="B14811" s="8" t="s">
        <v>16537</v>
      </c>
    </row>
    <row r="14812">
      <c r="A14812" s="8">
        <v>6182682.0</v>
      </c>
      <c r="B14812" s="8" t="s">
        <v>16538</v>
      </c>
    </row>
    <row r="14813">
      <c r="A14813" s="8">
        <v>1924621.0</v>
      </c>
      <c r="B14813" s="8" t="s">
        <v>16539</v>
      </c>
    </row>
    <row r="14814">
      <c r="A14814" s="8">
        <v>6195075.0</v>
      </c>
      <c r="B14814" s="8" t="s">
        <v>16540</v>
      </c>
    </row>
    <row r="14815">
      <c r="A14815" s="8">
        <v>6203922.0</v>
      </c>
      <c r="B14815" s="8" t="s">
        <v>16541</v>
      </c>
    </row>
    <row r="14816">
      <c r="A14816" s="8">
        <v>6483003.0</v>
      </c>
      <c r="B14816" s="8" t="s">
        <v>16542</v>
      </c>
    </row>
    <row r="14817">
      <c r="A14817" s="8">
        <v>6610803.0</v>
      </c>
      <c r="B14817" s="8" t="s">
        <v>16543</v>
      </c>
    </row>
    <row r="14818">
      <c r="A14818" s="8">
        <v>6157157.0</v>
      </c>
      <c r="B14818" s="8" t="s">
        <v>16544</v>
      </c>
    </row>
    <row r="14819">
      <c r="A14819" s="8">
        <v>6716296.0</v>
      </c>
      <c r="B14819" s="8" t="s">
        <v>16545</v>
      </c>
    </row>
    <row r="14820">
      <c r="A14820" s="8">
        <v>1938525.0</v>
      </c>
      <c r="B14820" s="8" t="s">
        <v>16546</v>
      </c>
    </row>
    <row r="14821">
      <c r="A14821" s="8">
        <v>1963112.0</v>
      </c>
      <c r="B14821" s="8" t="s">
        <v>16547</v>
      </c>
    </row>
    <row r="14822">
      <c r="A14822" s="8">
        <v>1781049.0</v>
      </c>
      <c r="B14822" s="8" t="s">
        <v>16548</v>
      </c>
    </row>
    <row r="14823">
      <c r="A14823" s="8">
        <v>1974335.0</v>
      </c>
      <c r="B14823" s="8" t="s">
        <v>16549</v>
      </c>
    </row>
    <row r="14824">
      <c r="A14824" s="8">
        <v>6252737.0</v>
      </c>
      <c r="B14824" s="8" t="s">
        <v>16550</v>
      </c>
    </row>
    <row r="14825">
      <c r="A14825" s="8">
        <v>1637622.0</v>
      </c>
      <c r="B14825" s="8" t="s">
        <v>16551</v>
      </c>
    </row>
    <row r="14826">
      <c r="A14826" s="8">
        <v>1946897.0</v>
      </c>
      <c r="B14826" s="8" t="s">
        <v>16552</v>
      </c>
    </row>
    <row r="14827">
      <c r="A14827" s="8">
        <v>1771906.0</v>
      </c>
      <c r="B14827" s="8" t="s">
        <v>16553</v>
      </c>
    </row>
    <row r="14828">
      <c r="A14828" s="8">
        <v>1853082.0</v>
      </c>
      <c r="B14828" s="8" t="s">
        <v>16554</v>
      </c>
    </row>
    <row r="14829">
      <c r="A14829" s="8">
        <v>1880152.0</v>
      </c>
      <c r="B14829" s="8" t="s">
        <v>16555</v>
      </c>
    </row>
    <row r="14830">
      <c r="A14830" s="8">
        <v>1856588.0</v>
      </c>
      <c r="B14830" s="8" t="s">
        <v>16556</v>
      </c>
    </row>
    <row r="14831">
      <c r="A14831" s="8">
        <v>1909860.0</v>
      </c>
      <c r="B14831" s="8" t="s">
        <v>16556</v>
      </c>
    </row>
    <row r="14832">
      <c r="A14832" s="8">
        <v>1596403.0</v>
      </c>
      <c r="B14832" s="8" t="s">
        <v>16557</v>
      </c>
    </row>
    <row r="14833">
      <c r="A14833" s="8">
        <v>1726854.0</v>
      </c>
      <c r="B14833" s="8" t="s">
        <v>16558</v>
      </c>
    </row>
    <row r="14834">
      <c r="A14834" s="8">
        <v>6356834.0</v>
      </c>
      <c r="B14834" s="8" t="s">
        <v>16559</v>
      </c>
    </row>
    <row r="14835">
      <c r="A14835" s="8">
        <v>1586998.0</v>
      </c>
      <c r="B14835" s="8" t="s">
        <v>15095</v>
      </c>
    </row>
    <row r="14836">
      <c r="A14836" s="8">
        <v>6251544.0</v>
      </c>
      <c r="B14836" s="8" t="s">
        <v>16560</v>
      </c>
    </row>
    <row r="14837">
      <c r="A14837" s="8">
        <v>1571117.0</v>
      </c>
      <c r="B14837" s="8" t="s">
        <v>16561</v>
      </c>
    </row>
    <row r="14838">
      <c r="A14838" s="8">
        <v>824747.0</v>
      </c>
      <c r="B14838" s="8" t="s">
        <v>16562</v>
      </c>
    </row>
    <row r="14839">
      <c r="A14839" s="8">
        <v>1450590.0</v>
      </c>
      <c r="B14839" s="8" t="s">
        <v>16562</v>
      </c>
    </row>
    <row r="14840">
      <c r="A14840" s="8">
        <v>1739441.0</v>
      </c>
      <c r="B14840" s="8" t="s">
        <v>16563</v>
      </c>
    </row>
    <row r="14841">
      <c r="A14841" s="8">
        <v>1588681.0</v>
      </c>
      <c r="B14841" s="8" t="s">
        <v>16564</v>
      </c>
    </row>
    <row r="14842">
      <c r="A14842" s="8">
        <v>1757997.0</v>
      </c>
      <c r="B14842" s="8" t="s">
        <v>16565</v>
      </c>
    </row>
    <row r="14843">
      <c r="A14843" s="8">
        <v>1727478.0</v>
      </c>
      <c r="B14843" s="8" t="s">
        <v>16566</v>
      </c>
    </row>
    <row r="14844">
      <c r="A14844" s="8">
        <v>1776991.0</v>
      </c>
      <c r="B14844" s="8" t="s">
        <v>16567</v>
      </c>
    </row>
    <row r="14845">
      <c r="A14845" s="8">
        <v>1451294.0</v>
      </c>
      <c r="B14845" s="8" t="s">
        <v>16568</v>
      </c>
    </row>
    <row r="14846">
      <c r="A14846" s="8">
        <v>6145167.0</v>
      </c>
      <c r="B14846" s="8" t="s">
        <v>16569</v>
      </c>
    </row>
    <row r="14847">
      <c r="A14847" s="8">
        <v>1889842.0</v>
      </c>
      <c r="B14847" s="8" t="s">
        <v>16570</v>
      </c>
    </row>
    <row r="14848">
      <c r="A14848" s="8">
        <v>1726706.0</v>
      </c>
      <c r="B14848" s="8" t="s">
        <v>16571</v>
      </c>
    </row>
    <row r="14849">
      <c r="A14849" s="8">
        <v>1727834.0</v>
      </c>
      <c r="B14849" s="8" t="s">
        <v>16572</v>
      </c>
    </row>
    <row r="14850">
      <c r="A14850" s="8">
        <v>1725441.0</v>
      </c>
      <c r="B14850" s="8" t="s">
        <v>16573</v>
      </c>
    </row>
    <row r="14851">
      <c r="A14851" s="8">
        <v>1885677.0</v>
      </c>
      <c r="B14851" s="8" t="s">
        <v>16574</v>
      </c>
    </row>
    <row r="14852">
      <c r="A14852" s="8">
        <v>1452053.0</v>
      </c>
      <c r="B14852" s="8" t="s">
        <v>16575</v>
      </c>
    </row>
    <row r="14853">
      <c r="A14853" s="8">
        <v>1449958.0</v>
      </c>
      <c r="B14853" s="8" t="s">
        <v>16576</v>
      </c>
    </row>
    <row r="14854">
      <c r="A14854" s="8">
        <v>1924249.0</v>
      </c>
      <c r="B14854" s="8" t="s">
        <v>16577</v>
      </c>
    </row>
    <row r="14855">
      <c r="A14855" s="8">
        <v>1656457.0</v>
      </c>
      <c r="B14855" s="8" t="s">
        <v>16578</v>
      </c>
    </row>
    <row r="14856">
      <c r="A14856" s="8">
        <v>1945181.0</v>
      </c>
      <c r="B14856" s="8" t="s">
        <v>16578</v>
      </c>
    </row>
    <row r="14857">
      <c r="A14857" s="8">
        <v>1451090.0</v>
      </c>
      <c r="B14857" s="8" t="s">
        <v>16579</v>
      </c>
    </row>
    <row r="14858">
      <c r="A14858" s="8">
        <v>1588362.0</v>
      </c>
      <c r="B14858" s="8" t="s">
        <v>16580</v>
      </c>
    </row>
    <row r="14859">
      <c r="A14859" s="8">
        <v>1928724.0</v>
      </c>
      <c r="B14859" s="8" t="s">
        <v>16581</v>
      </c>
    </row>
    <row r="14860">
      <c r="A14860" s="8">
        <v>1728369.0</v>
      </c>
      <c r="B14860" s="8" t="s">
        <v>16582</v>
      </c>
    </row>
    <row r="14861">
      <c r="A14861" s="8">
        <v>6929842.0</v>
      </c>
      <c r="B14861" s="8" t="s">
        <v>16583</v>
      </c>
    </row>
    <row r="14862">
      <c r="A14862" s="8">
        <v>1427512.0</v>
      </c>
      <c r="B14862" s="8" t="s">
        <v>16584</v>
      </c>
    </row>
    <row r="14863">
      <c r="A14863" s="8">
        <v>1656058.0</v>
      </c>
      <c r="B14863" s="8" t="s">
        <v>16585</v>
      </c>
    </row>
    <row r="14864">
      <c r="A14864" s="8">
        <v>1792148.0</v>
      </c>
      <c r="B14864" s="8" t="s">
        <v>16586</v>
      </c>
    </row>
    <row r="14865">
      <c r="A14865" s="8">
        <v>1961055.0</v>
      </c>
      <c r="B14865" s="8" t="s">
        <v>16587</v>
      </c>
    </row>
    <row r="14866">
      <c r="A14866" s="8">
        <v>6125590.0</v>
      </c>
      <c r="B14866" s="8" t="s">
        <v>16588</v>
      </c>
    </row>
    <row r="14867">
      <c r="A14867" s="8">
        <v>1912038.0</v>
      </c>
      <c r="B14867" s="8" t="s">
        <v>16589</v>
      </c>
    </row>
    <row r="14868">
      <c r="A14868" s="8">
        <v>6089704.0</v>
      </c>
      <c r="B14868" s="8" t="s">
        <v>16590</v>
      </c>
    </row>
    <row r="14869">
      <c r="A14869" s="8">
        <v>6158226.0</v>
      </c>
      <c r="B14869" s="8" t="s">
        <v>16591</v>
      </c>
    </row>
    <row r="14870">
      <c r="A14870" s="8">
        <v>1799835.0</v>
      </c>
      <c r="B14870" s="8" t="s">
        <v>16592</v>
      </c>
    </row>
    <row r="14871">
      <c r="A14871" s="8">
        <v>1789619.0</v>
      </c>
      <c r="B14871" s="8" t="s">
        <v>16593</v>
      </c>
    </row>
    <row r="14872">
      <c r="A14872" s="8">
        <v>1724835.0</v>
      </c>
      <c r="B14872" s="8" t="s">
        <v>16594</v>
      </c>
    </row>
    <row r="14873">
      <c r="A14873" s="8">
        <v>6087566.0</v>
      </c>
      <c r="B14873" s="8" t="s">
        <v>16595</v>
      </c>
    </row>
    <row r="14874">
      <c r="A14874" s="8">
        <v>1904094.0</v>
      </c>
      <c r="B14874" s="8" t="s">
        <v>16596</v>
      </c>
    </row>
    <row r="14875">
      <c r="A14875" s="8">
        <v>1728415.0</v>
      </c>
      <c r="B14875" s="8" t="s">
        <v>16570</v>
      </c>
    </row>
    <row r="14876">
      <c r="A14876" s="8">
        <v>1780166.0</v>
      </c>
      <c r="B14876" s="8" t="s">
        <v>16597</v>
      </c>
    </row>
    <row r="14877">
      <c r="A14877" s="8">
        <v>1596764.0</v>
      </c>
      <c r="B14877" s="8" t="s">
        <v>16598</v>
      </c>
    </row>
    <row r="14878">
      <c r="A14878" s="8">
        <v>1884875.0</v>
      </c>
      <c r="B14878" s="8" t="s">
        <v>15543</v>
      </c>
    </row>
    <row r="14879">
      <c r="A14879" s="8">
        <v>6773958.0</v>
      </c>
      <c r="B14879" s="8" t="s">
        <v>16599</v>
      </c>
    </row>
    <row r="14880">
      <c r="A14880" s="8">
        <v>1736507.0</v>
      </c>
      <c r="B14880" s="8" t="s">
        <v>16600</v>
      </c>
    </row>
    <row r="14881">
      <c r="A14881" s="8">
        <v>1843788.0</v>
      </c>
      <c r="B14881" s="8" t="s">
        <v>16601</v>
      </c>
    </row>
    <row r="14882">
      <c r="A14882" s="8">
        <v>6939139.0</v>
      </c>
      <c r="B14882" s="8" t="s">
        <v>16602</v>
      </c>
    </row>
    <row r="14883">
      <c r="A14883" s="8">
        <v>1778021.0</v>
      </c>
      <c r="B14883" s="8" t="s">
        <v>16603</v>
      </c>
    </row>
    <row r="14884">
      <c r="A14884" s="8">
        <v>1885961.0</v>
      </c>
      <c r="B14884" s="8" t="s">
        <v>16604</v>
      </c>
    </row>
    <row r="14885">
      <c r="A14885" s="8">
        <v>1855328.0</v>
      </c>
      <c r="B14885" s="8" t="s">
        <v>16605</v>
      </c>
    </row>
    <row r="14886">
      <c r="A14886" s="8">
        <v>1914031.0</v>
      </c>
      <c r="B14886" s="8" t="s">
        <v>16606</v>
      </c>
    </row>
    <row r="14887">
      <c r="A14887" s="8">
        <v>1809814.0</v>
      </c>
      <c r="B14887" s="8" t="s">
        <v>16607</v>
      </c>
    </row>
    <row r="14888">
      <c r="A14888" s="8">
        <v>1346504.0</v>
      </c>
      <c r="B14888" s="8" t="s">
        <v>16608</v>
      </c>
    </row>
    <row r="14889">
      <c r="A14889" s="8">
        <v>1740377.0</v>
      </c>
      <c r="B14889" s="8" t="s">
        <v>16609</v>
      </c>
    </row>
    <row r="14890">
      <c r="A14890" s="8">
        <v>1912691.0</v>
      </c>
      <c r="B14890" s="8" t="s">
        <v>16610</v>
      </c>
    </row>
    <row r="14891">
      <c r="A14891" s="8">
        <v>1804294.0</v>
      </c>
      <c r="B14891" s="8" t="s">
        <v>16611</v>
      </c>
    </row>
    <row r="14892">
      <c r="A14892" s="8">
        <v>1888218.0</v>
      </c>
      <c r="B14892" s="8" t="s">
        <v>16612</v>
      </c>
    </row>
    <row r="14893">
      <c r="A14893" s="8">
        <v>1758764.0</v>
      </c>
      <c r="B14893" s="8" t="s">
        <v>16613</v>
      </c>
    </row>
    <row r="14894">
      <c r="A14894" s="8">
        <v>1781529.0</v>
      </c>
      <c r="B14894" s="8" t="s">
        <v>16614</v>
      </c>
    </row>
    <row r="14895">
      <c r="A14895" s="8">
        <v>819557.0</v>
      </c>
      <c r="B14895" s="8" t="s">
        <v>16615</v>
      </c>
    </row>
    <row r="14896">
      <c r="A14896" s="8">
        <v>1785621.0</v>
      </c>
      <c r="B14896" s="8" t="s">
        <v>16616</v>
      </c>
    </row>
    <row r="14897">
      <c r="A14897" s="8">
        <v>1890565.0</v>
      </c>
      <c r="B14897" s="8" t="s">
        <v>16617</v>
      </c>
    </row>
    <row r="14898">
      <c r="A14898" s="8">
        <v>1855344.0</v>
      </c>
      <c r="B14898" s="8" t="s">
        <v>16618</v>
      </c>
    </row>
    <row r="14899">
      <c r="A14899" s="8">
        <v>1769235.0</v>
      </c>
      <c r="B14899" s="8" t="s">
        <v>16619</v>
      </c>
    </row>
    <row r="14900">
      <c r="A14900" s="8">
        <v>1876309.0</v>
      </c>
      <c r="B14900" s="8" t="s">
        <v>16620</v>
      </c>
    </row>
    <row r="14901">
      <c r="A14901" s="8">
        <v>1726633.0</v>
      </c>
      <c r="B14901" s="8" t="s">
        <v>16621</v>
      </c>
    </row>
    <row r="14902">
      <c r="A14902" s="8">
        <v>1943103.0</v>
      </c>
      <c r="B14902" s="8" t="s">
        <v>16622</v>
      </c>
    </row>
    <row r="14903">
      <c r="A14903" s="8">
        <v>6005152.0</v>
      </c>
      <c r="B14903" s="8" t="s">
        <v>16623</v>
      </c>
    </row>
    <row r="14904">
      <c r="A14904" s="8">
        <v>1894447.0</v>
      </c>
      <c r="B14904" s="8" t="s">
        <v>16624</v>
      </c>
    </row>
    <row r="14905">
      <c r="A14905" s="8">
        <v>1570099.0</v>
      </c>
      <c r="B14905" s="8" t="s">
        <v>16625</v>
      </c>
    </row>
    <row r="14906">
      <c r="A14906" s="8">
        <v>1892142.0</v>
      </c>
      <c r="B14906" s="8" t="s">
        <v>16626</v>
      </c>
    </row>
    <row r="14907">
      <c r="A14907" s="8">
        <v>6237371.0</v>
      </c>
      <c r="B14907" s="8" t="s">
        <v>16627</v>
      </c>
    </row>
    <row r="14908">
      <c r="A14908" s="8">
        <v>6173667.0</v>
      </c>
      <c r="B14908" s="8" t="s">
        <v>16628</v>
      </c>
    </row>
    <row r="14909">
      <c r="A14909" s="8">
        <v>1781481.0</v>
      </c>
      <c r="B14909" s="8" t="s">
        <v>16609</v>
      </c>
    </row>
    <row r="14910">
      <c r="A14910" s="8">
        <v>6267637.0</v>
      </c>
      <c r="B14910" s="8" t="s">
        <v>16629</v>
      </c>
    </row>
    <row r="14911">
      <c r="A14911" s="8">
        <v>1598775.0</v>
      </c>
      <c r="B14911" s="8" t="s">
        <v>16630</v>
      </c>
    </row>
    <row r="14912">
      <c r="A14912" s="8">
        <v>1894986.0</v>
      </c>
      <c r="B14912" s="8" t="s">
        <v>16630</v>
      </c>
    </row>
    <row r="14913">
      <c r="A14913" s="8">
        <v>1855859.0</v>
      </c>
      <c r="B14913" s="8" t="s">
        <v>16631</v>
      </c>
    </row>
    <row r="14914">
      <c r="A14914" s="8">
        <v>1885081.0</v>
      </c>
      <c r="B14914" s="8" t="s">
        <v>16631</v>
      </c>
    </row>
    <row r="14915">
      <c r="A14915" s="8">
        <v>6267769.0</v>
      </c>
      <c r="B14915" s="8" t="s">
        <v>16632</v>
      </c>
    </row>
    <row r="14916">
      <c r="A14916" s="8">
        <v>1763105.0</v>
      </c>
      <c r="B14916" s="8" t="s">
        <v>16633</v>
      </c>
    </row>
    <row r="14917">
      <c r="A14917" s="8">
        <v>1299239.0</v>
      </c>
      <c r="B14917" s="8" t="s">
        <v>16634</v>
      </c>
    </row>
    <row r="14918">
      <c r="A14918" s="8">
        <v>6596835.0</v>
      </c>
      <c r="B14918" s="8" t="s">
        <v>16635</v>
      </c>
    </row>
    <row r="14919">
      <c r="A14919" s="8">
        <v>6140718.0</v>
      </c>
      <c r="B14919" s="8" t="s">
        <v>16636</v>
      </c>
    </row>
    <row r="14920">
      <c r="A14920" s="8">
        <v>1897781.0</v>
      </c>
      <c r="B14920" s="8" t="s">
        <v>16637</v>
      </c>
    </row>
    <row r="14921">
      <c r="A14921" s="8">
        <v>1726803.0</v>
      </c>
      <c r="B14921" s="8" t="s">
        <v>16638</v>
      </c>
    </row>
    <row r="14922">
      <c r="A14922" s="8">
        <v>1853465.0</v>
      </c>
      <c r="B14922" s="8" t="s">
        <v>16639</v>
      </c>
    </row>
    <row r="14923">
      <c r="A14923" s="8">
        <v>1755595.0</v>
      </c>
      <c r="B14923" s="8" t="s">
        <v>16640</v>
      </c>
    </row>
    <row r="14924">
      <c r="A14924" s="8">
        <v>6228658.0</v>
      </c>
      <c r="B14924" s="8" t="s">
        <v>16641</v>
      </c>
    </row>
    <row r="14925">
      <c r="A14925" s="8">
        <v>1734164.0</v>
      </c>
      <c r="B14925" s="8" t="s">
        <v>16642</v>
      </c>
    </row>
    <row r="14926">
      <c r="A14926" s="8">
        <v>6251561.0</v>
      </c>
      <c r="B14926" s="8" t="s">
        <v>16643</v>
      </c>
    </row>
    <row r="14927">
      <c r="A14927" s="8">
        <v>1885065.0</v>
      </c>
      <c r="B14927" s="8" t="s">
        <v>16644</v>
      </c>
    </row>
    <row r="14928">
      <c r="A14928" s="8">
        <v>1588605.0</v>
      </c>
      <c r="B14928" s="8" t="s">
        <v>16645</v>
      </c>
    </row>
    <row r="14929">
      <c r="A14929" s="8">
        <v>1451308.0</v>
      </c>
      <c r="B14929" s="8" t="s">
        <v>16646</v>
      </c>
    </row>
    <row r="14930">
      <c r="A14930" s="8">
        <v>1596322.0</v>
      </c>
      <c r="B14930" s="8" t="s">
        <v>16647</v>
      </c>
    </row>
    <row r="14931">
      <c r="A14931" s="8">
        <v>1734024.0</v>
      </c>
      <c r="B14931" s="8" t="s">
        <v>16647</v>
      </c>
    </row>
    <row r="14932">
      <c r="A14932" s="8">
        <v>1943260.0</v>
      </c>
      <c r="B14932" s="8" t="s">
        <v>16648</v>
      </c>
    </row>
    <row r="14933">
      <c r="A14933" s="8">
        <v>1722859.0</v>
      </c>
      <c r="B14933" s="8" t="s">
        <v>12396</v>
      </c>
    </row>
    <row r="14934">
      <c r="A14934" s="8">
        <v>6214576.0</v>
      </c>
      <c r="B14934" s="8" t="s">
        <v>16649</v>
      </c>
    </row>
    <row r="14935">
      <c r="A14935" s="8">
        <v>1789627.0</v>
      </c>
      <c r="B14935" s="8" t="s">
        <v>16650</v>
      </c>
    </row>
    <row r="14936">
      <c r="A14936" s="8">
        <v>1426265.0</v>
      </c>
      <c r="B14936" s="8" t="s">
        <v>16651</v>
      </c>
    </row>
    <row r="14937">
      <c r="A14937" s="8">
        <v>1304291.0</v>
      </c>
      <c r="B14937" s="8" t="s">
        <v>16652</v>
      </c>
    </row>
    <row r="14938">
      <c r="A14938" s="8">
        <v>6251617.0</v>
      </c>
      <c r="B14938" s="8" t="s">
        <v>16653</v>
      </c>
    </row>
    <row r="14939">
      <c r="A14939" s="8">
        <v>1425838.0</v>
      </c>
      <c r="B14939" s="8" t="s">
        <v>16654</v>
      </c>
    </row>
    <row r="14940">
      <c r="A14940" s="8">
        <v>1898817.0</v>
      </c>
      <c r="B14940" s="8" t="s">
        <v>16655</v>
      </c>
    </row>
    <row r="14941">
      <c r="A14941" s="8">
        <v>1853473.0</v>
      </c>
      <c r="B14941" s="8" t="s">
        <v>16656</v>
      </c>
    </row>
    <row r="14942">
      <c r="A14942" s="8">
        <v>1890557.0</v>
      </c>
      <c r="B14942" s="8" t="s">
        <v>16656</v>
      </c>
    </row>
    <row r="14943">
      <c r="A14943" s="8">
        <v>1892398.0</v>
      </c>
      <c r="B14943" s="8" t="s">
        <v>16657</v>
      </c>
    </row>
    <row r="14944">
      <c r="A14944" s="8">
        <v>1587391.0</v>
      </c>
      <c r="B14944" s="8" t="s">
        <v>16658</v>
      </c>
    </row>
    <row r="14945">
      <c r="A14945" s="8">
        <v>1575465.0</v>
      </c>
      <c r="B14945" s="8" t="s">
        <v>16659</v>
      </c>
    </row>
    <row r="14946">
      <c r="A14946" s="8">
        <v>1794663.0</v>
      </c>
      <c r="B14946" s="8" t="s">
        <v>16660</v>
      </c>
    </row>
    <row r="14947">
      <c r="A14947" s="8">
        <v>6264212.0</v>
      </c>
      <c r="B14947" s="8" t="s">
        <v>16661</v>
      </c>
    </row>
    <row r="14948">
      <c r="A14948" s="8">
        <v>1452983.0</v>
      </c>
      <c r="B14948" s="8" t="s">
        <v>16662</v>
      </c>
    </row>
    <row r="14949">
      <c r="A14949" s="8">
        <v>6276482.0</v>
      </c>
      <c r="B14949" s="8" t="s">
        <v>16663</v>
      </c>
    </row>
    <row r="14950">
      <c r="A14950" s="8">
        <v>1859595.0</v>
      </c>
      <c r="B14950" s="8" t="s">
        <v>16624</v>
      </c>
    </row>
    <row r="14951">
      <c r="A14951" s="8">
        <v>1844300.0</v>
      </c>
      <c r="B14951" s="8" t="s">
        <v>16664</v>
      </c>
    </row>
    <row r="14952">
      <c r="A14952" s="8">
        <v>1889613.0</v>
      </c>
      <c r="B14952" s="8" t="s">
        <v>16665</v>
      </c>
    </row>
    <row r="14953">
      <c r="A14953" s="8">
        <v>6966012.0</v>
      </c>
      <c r="B14953" s="8" t="s">
        <v>16666</v>
      </c>
    </row>
    <row r="14954">
      <c r="A14954" s="8">
        <v>1774751.0</v>
      </c>
      <c r="B14954" s="8" t="s">
        <v>16667</v>
      </c>
    </row>
    <row r="14955">
      <c r="A14955" s="8">
        <v>6196993.0</v>
      </c>
      <c r="B14955" s="8" t="s">
        <v>16668</v>
      </c>
    </row>
    <row r="14956">
      <c r="A14956" s="8">
        <v>1733931.0</v>
      </c>
      <c r="B14956" s="8" t="s">
        <v>16669</v>
      </c>
    </row>
    <row r="14957">
      <c r="A14957" s="8">
        <v>1917579.0</v>
      </c>
      <c r="B14957" s="8" t="s">
        <v>16670</v>
      </c>
    </row>
    <row r="14958">
      <c r="A14958" s="8">
        <v>6095542.0</v>
      </c>
      <c r="B14958" s="8" t="s">
        <v>16671</v>
      </c>
    </row>
    <row r="14959">
      <c r="A14959" s="8">
        <v>1450581.0</v>
      </c>
      <c r="B14959" s="8" t="s">
        <v>16672</v>
      </c>
    </row>
    <row r="14960">
      <c r="A14960" s="8">
        <v>6472583.0</v>
      </c>
      <c r="B14960" s="8" t="s">
        <v>16673</v>
      </c>
    </row>
    <row r="14961">
      <c r="A14961" s="8">
        <v>1452061.0</v>
      </c>
      <c r="B14961" s="8" t="s">
        <v>16674</v>
      </c>
    </row>
    <row r="14962">
      <c r="A14962" s="8">
        <v>6084958.0</v>
      </c>
      <c r="B14962" s="8" t="s">
        <v>16675</v>
      </c>
    </row>
    <row r="14963">
      <c r="A14963" s="8">
        <v>1865706.0</v>
      </c>
      <c r="B14963" s="8" t="s">
        <v>16676</v>
      </c>
    </row>
    <row r="14964">
      <c r="A14964" s="8">
        <v>1851284.0</v>
      </c>
      <c r="B14964" s="8" t="s">
        <v>16677</v>
      </c>
    </row>
    <row r="14965">
      <c r="A14965" s="8">
        <v>1881311.0</v>
      </c>
      <c r="B14965" s="8" t="s">
        <v>16677</v>
      </c>
    </row>
    <row r="14966">
      <c r="A14966" s="8">
        <v>1761455.0</v>
      </c>
      <c r="B14966" s="8" t="s">
        <v>16678</v>
      </c>
    </row>
    <row r="14967">
      <c r="A14967" s="8">
        <v>6350208.0</v>
      </c>
      <c r="B14967" s="8" t="s">
        <v>16679</v>
      </c>
    </row>
    <row r="14968">
      <c r="A14968" s="8">
        <v>1780239.0</v>
      </c>
      <c r="B14968" s="8" t="s">
        <v>16680</v>
      </c>
    </row>
    <row r="14969">
      <c r="A14969" s="8">
        <v>1850610.0</v>
      </c>
      <c r="B14969" s="8" t="s">
        <v>16681</v>
      </c>
    </row>
    <row r="14970">
      <c r="A14970" s="8">
        <v>1894994.0</v>
      </c>
      <c r="B14970" s="8" t="s">
        <v>16681</v>
      </c>
    </row>
    <row r="14971">
      <c r="A14971" s="8">
        <v>1785028.0</v>
      </c>
      <c r="B14971" s="8" t="s">
        <v>16682</v>
      </c>
    </row>
    <row r="14972">
      <c r="A14972" s="8">
        <v>9001255.0</v>
      </c>
      <c r="B14972" s="8" t="s">
        <v>16683</v>
      </c>
    </row>
    <row r="14973">
      <c r="A14973" s="8">
        <v>1934791.0</v>
      </c>
      <c r="B14973" s="8" t="s">
        <v>16684</v>
      </c>
    </row>
    <row r="14974">
      <c r="A14974" s="8">
        <v>1881469.0</v>
      </c>
      <c r="B14974" s="8" t="s">
        <v>16685</v>
      </c>
    </row>
    <row r="14975">
      <c r="A14975" s="8">
        <v>1315439.0</v>
      </c>
      <c r="B14975" s="8" t="s">
        <v>16686</v>
      </c>
    </row>
    <row r="14976">
      <c r="A14976" s="8">
        <v>6640583.0</v>
      </c>
      <c r="B14976" s="8" t="s">
        <v>16687</v>
      </c>
    </row>
    <row r="14977">
      <c r="A14977" s="8">
        <v>1850091.0</v>
      </c>
      <c r="B14977" s="8" t="s">
        <v>16688</v>
      </c>
    </row>
    <row r="14978">
      <c r="A14978" s="8">
        <v>1451081.0</v>
      </c>
      <c r="B14978" s="8" t="s">
        <v>16689</v>
      </c>
    </row>
    <row r="14979">
      <c r="A14979" s="8">
        <v>6896626.0</v>
      </c>
      <c r="B14979" s="8" t="s">
        <v>16690</v>
      </c>
    </row>
    <row r="14980">
      <c r="A14980" s="8">
        <v>1764268.0</v>
      </c>
      <c r="B14980" s="8" t="s">
        <v>16691</v>
      </c>
    </row>
    <row r="14981">
      <c r="A14981" s="8">
        <v>1899937.0</v>
      </c>
      <c r="B14981" s="8" t="s">
        <v>16692</v>
      </c>
    </row>
    <row r="14982">
      <c r="A14982" s="8">
        <v>1760653.0</v>
      </c>
      <c r="B14982" s="8" t="s">
        <v>16693</v>
      </c>
    </row>
    <row r="14983">
      <c r="A14983" s="8">
        <v>1337921.0</v>
      </c>
      <c r="B14983" s="8" t="s">
        <v>16672</v>
      </c>
    </row>
    <row r="14984">
      <c r="A14984" s="8">
        <v>1895915.0</v>
      </c>
      <c r="B14984" s="8" t="s">
        <v>16316</v>
      </c>
    </row>
    <row r="14985">
      <c r="A14985" s="8">
        <v>1636006.0</v>
      </c>
      <c r="B14985" s="8" t="s">
        <v>16674</v>
      </c>
    </row>
    <row r="14986">
      <c r="A14986" s="8">
        <v>1895338.0</v>
      </c>
      <c r="B14986" s="8" t="s">
        <v>16694</v>
      </c>
    </row>
    <row r="14987">
      <c r="A14987" s="8">
        <v>1926977.0</v>
      </c>
      <c r="B14987" s="8" t="s">
        <v>16695</v>
      </c>
    </row>
    <row r="14988">
      <c r="A14988" s="8">
        <v>1895249.0</v>
      </c>
      <c r="B14988" s="8" t="s">
        <v>16696</v>
      </c>
    </row>
    <row r="14989">
      <c r="A14989" s="8">
        <v>1450107.0</v>
      </c>
      <c r="B14989" s="8" t="s">
        <v>16697</v>
      </c>
    </row>
    <row r="14990">
      <c r="A14990" s="8">
        <v>1887254.0</v>
      </c>
      <c r="B14990" s="8" t="s">
        <v>16698</v>
      </c>
    </row>
    <row r="14991">
      <c r="A14991" s="8">
        <v>1947788.0</v>
      </c>
      <c r="B14991" s="8" t="s">
        <v>16699</v>
      </c>
    </row>
    <row r="14992">
      <c r="A14992" s="8">
        <v>1450646.0</v>
      </c>
      <c r="B14992" s="8" t="s">
        <v>16700</v>
      </c>
    </row>
    <row r="14993">
      <c r="A14993" s="8">
        <v>1770268.0</v>
      </c>
      <c r="B14993" s="8" t="s">
        <v>15973</v>
      </c>
    </row>
    <row r="14994">
      <c r="A14994" s="8">
        <v>1724916.0</v>
      </c>
      <c r="B14994" s="8" t="s">
        <v>16701</v>
      </c>
    </row>
    <row r="14995">
      <c r="A14995" s="8">
        <v>1588141.0</v>
      </c>
      <c r="B14995" s="8" t="s">
        <v>16702</v>
      </c>
    </row>
    <row r="14996">
      <c r="A14996" s="8">
        <v>1783815.0</v>
      </c>
      <c r="B14996" s="8" t="s">
        <v>16703</v>
      </c>
    </row>
    <row r="14997">
      <c r="A14997" s="8">
        <v>1859951.0</v>
      </c>
      <c r="B14997" s="8" t="s">
        <v>16704</v>
      </c>
    </row>
    <row r="14998">
      <c r="A14998" s="8">
        <v>1411306.0</v>
      </c>
      <c r="B14998" s="8" t="s">
        <v>16705</v>
      </c>
    </row>
    <row r="14999">
      <c r="A14999" s="8">
        <v>6100562.0</v>
      </c>
      <c r="B14999" s="8" t="s">
        <v>16706</v>
      </c>
    </row>
    <row r="15000">
      <c r="A15000" s="8">
        <v>6189504.0</v>
      </c>
      <c r="B15000" s="8" t="s">
        <v>16707</v>
      </c>
    </row>
    <row r="15001">
      <c r="A15001" s="8">
        <v>1751433.0</v>
      </c>
      <c r="B15001" s="8" t="s">
        <v>16708</v>
      </c>
    </row>
    <row r="15002">
      <c r="A15002" s="8">
        <v>6384480.0</v>
      </c>
      <c r="B15002" s="8" t="s">
        <v>16709</v>
      </c>
    </row>
    <row r="15003">
      <c r="A15003" s="8">
        <v>6189300.0</v>
      </c>
      <c r="B15003" s="8" t="s">
        <v>16710</v>
      </c>
    </row>
    <row r="15004">
      <c r="A15004" s="8">
        <v>1779648.0</v>
      </c>
      <c r="B15004" s="8" t="s">
        <v>16711</v>
      </c>
    </row>
    <row r="15005">
      <c r="A15005" s="8">
        <v>6168272.0</v>
      </c>
      <c r="B15005" s="8" t="s">
        <v>16712</v>
      </c>
    </row>
    <row r="15006">
      <c r="A15006" s="8">
        <v>1896008.0</v>
      </c>
      <c r="B15006" s="8" t="s">
        <v>15693</v>
      </c>
    </row>
    <row r="15007">
      <c r="A15007" s="8">
        <v>6192327.0</v>
      </c>
      <c r="B15007" s="8" t="s">
        <v>16713</v>
      </c>
    </row>
    <row r="15008">
      <c r="A15008" s="8">
        <v>1739701.0</v>
      </c>
      <c r="B15008" s="8" t="s">
        <v>16714</v>
      </c>
    </row>
    <row r="15009">
      <c r="A15009" s="8">
        <v>1800213.0</v>
      </c>
      <c r="B15009" s="8" t="s">
        <v>16715</v>
      </c>
    </row>
    <row r="15010">
      <c r="A15010" s="8">
        <v>1947214.0</v>
      </c>
      <c r="B15010" s="8" t="s">
        <v>16716</v>
      </c>
    </row>
    <row r="15011">
      <c r="A15011" s="8">
        <v>6285236.0</v>
      </c>
      <c r="B15011" s="8" t="s">
        <v>16717</v>
      </c>
    </row>
    <row r="15012">
      <c r="A15012" s="8">
        <v>1884859.0</v>
      </c>
      <c r="B15012" s="8" t="s">
        <v>16718</v>
      </c>
    </row>
    <row r="15013">
      <c r="A15013" s="8">
        <v>1727389.0</v>
      </c>
      <c r="B15013" s="8" t="s">
        <v>16719</v>
      </c>
    </row>
    <row r="15014">
      <c r="A15014" s="8">
        <v>1962931.0</v>
      </c>
      <c r="B15014" s="8" t="s">
        <v>16720</v>
      </c>
    </row>
    <row r="15015">
      <c r="A15015" s="8">
        <v>1451553.0</v>
      </c>
      <c r="B15015" s="8" t="s">
        <v>16721</v>
      </c>
    </row>
    <row r="15016">
      <c r="A15016" s="8">
        <v>1962329.0</v>
      </c>
      <c r="B15016" s="8" t="s">
        <v>16722</v>
      </c>
    </row>
    <row r="15017">
      <c r="A15017" s="8">
        <v>6337333.0</v>
      </c>
      <c r="B15017" s="8" t="s">
        <v>16723</v>
      </c>
    </row>
    <row r="15018">
      <c r="A15018" s="8">
        <v>1799690.0</v>
      </c>
      <c r="B15018" s="8" t="s">
        <v>16724</v>
      </c>
    </row>
    <row r="15019">
      <c r="A15019" s="8">
        <v>6125654.0</v>
      </c>
      <c r="B15019" s="8" t="s">
        <v>16725</v>
      </c>
    </row>
    <row r="15020">
      <c r="A15020" s="8">
        <v>6711758.0</v>
      </c>
      <c r="B15020" s="8" t="s">
        <v>16726</v>
      </c>
    </row>
    <row r="15021">
      <c r="A15021" s="8">
        <v>6403727.0</v>
      </c>
      <c r="B15021" s="8" t="s">
        <v>16727</v>
      </c>
    </row>
    <row r="15022">
      <c r="A15022" s="8">
        <v>6263623.0</v>
      </c>
      <c r="B15022" s="8" t="s">
        <v>16728</v>
      </c>
    </row>
    <row r="15023">
      <c r="A15023" s="8">
        <v>6701906.0</v>
      </c>
      <c r="B15023" s="8" t="s">
        <v>16729</v>
      </c>
    </row>
    <row r="15024">
      <c r="A15024" s="8">
        <v>1943235.0</v>
      </c>
      <c r="B15024" s="8" t="s">
        <v>16730</v>
      </c>
    </row>
    <row r="15025">
      <c r="A15025" s="8">
        <v>6195288.0</v>
      </c>
      <c r="B15025" s="8" t="s">
        <v>16731</v>
      </c>
    </row>
    <row r="15026">
      <c r="A15026" s="8">
        <v>6356966.0</v>
      </c>
      <c r="B15026" s="8" t="s">
        <v>16732</v>
      </c>
    </row>
    <row r="15027">
      <c r="A15027" s="8">
        <v>6187463.0</v>
      </c>
      <c r="B15027" s="8" t="s">
        <v>16733</v>
      </c>
    </row>
    <row r="15028">
      <c r="A15028" s="8">
        <v>6095135.0</v>
      </c>
      <c r="B15028" s="8" t="s">
        <v>16734</v>
      </c>
    </row>
    <row r="15029">
      <c r="A15029" s="8">
        <v>6071341.0</v>
      </c>
      <c r="B15029" s="8" t="s">
        <v>16735</v>
      </c>
    </row>
    <row r="15030">
      <c r="A15030" s="8">
        <v>1897691.0</v>
      </c>
      <c r="B15030" s="8" t="s">
        <v>16736</v>
      </c>
    </row>
    <row r="15031">
      <c r="A15031" s="8">
        <v>843326.0</v>
      </c>
      <c r="B15031" s="8" t="s">
        <v>16737</v>
      </c>
    </row>
    <row r="15032">
      <c r="A15032" s="8">
        <v>1755323.0</v>
      </c>
      <c r="B15032" s="8" t="s">
        <v>16738</v>
      </c>
    </row>
    <row r="15033">
      <c r="A15033" s="8">
        <v>1799703.0</v>
      </c>
      <c r="B15033" s="8" t="s">
        <v>16739</v>
      </c>
    </row>
    <row r="15034">
      <c r="A15034" s="8">
        <v>6095119.0</v>
      </c>
      <c r="B15034" s="8" t="s">
        <v>16740</v>
      </c>
    </row>
    <row r="15035">
      <c r="A15035" s="8">
        <v>1945238.0</v>
      </c>
      <c r="B15035" s="8" t="s">
        <v>16741</v>
      </c>
    </row>
    <row r="15036">
      <c r="A15036" s="8">
        <v>6259693.0</v>
      </c>
      <c r="B15036" s="8" t="s">
        <v>16742</v>
      </c>
    </row>
    <row r="15037">
      <c r="A15037" s="8">
        <v>6782442.0</v>
      </c>
      <c r="B15037" s="8" t="s">
        <v>16743</v>
      </c>
    </row>
    <row r="15038">
      <c r="A15038" s="8">
        <v>1571494.0</v>
      </c>
      <c r="B15038" s="8" t="s">
        <v>16744</v>
      </c>
    </row>
    <row r="15039">
      <c r="A15039" s="8">
        <v>6003052.0</v>
      </c>
      <c r="B15039" s="8" t="s">
        <v>16745</v>
      </c>
    </row>
    <row r="15040">
      <c r="A15040" s="8">
        <v>6572201.0</v>
      </c>
      <c r="B15040" s="8" t="s">
        <v>16746</v>
      </c>
    </row>
    <row r="15041">
      <c r="A15041" s="8">
        <v>6266177.0</v>
      </c>
      <c r="B15041" s="8" t="s">
        <v>16747</v>
      </c>
    </row>
    <row r="15042">
      <c r="A15042" s="8">
        <v>6043224.0</v>
      </c>
      <c r="B15042" s="8" t="s">
        <v>16748</v>
      </c>
    </row>
    <row r="15043">
      <c r="A15043" s="8">
        <v>6246036.0</v>
      </c>
      <c r="B15043" s="8" t="s">
        <v>16749</v>
      </c>
    </row>
    <row r="15044">
      <c r="A15044" s="8">
        <v>6598455.0</v>
      </c>
      <c r="B15044" s="8" t="s">
        <v>16750</v>
      </c>
    </row>
    <row r="15045">
      <c r="A15045" s="8">
        <v>1939581.0</v>
      </c>
      <c r="B15045" s="8" t="s">
        <v>16751</v>
      </c>
    </row>
    <row r="15046">
      <c r="A15046" s="8">
        <v>936961.0</v>
      </c>
      <c r="B15046" s="8" t="s">
        <v>16752</v>
      </c>
    </row>
    <row r="15047">
      <c r="A15047" s="8">
        <v>6191479.0</v>
      </c>
      <c r="B15047" s="8" t="s">
        <v>16753</v>
      </c>
    </row>
    <row r="15048">
      <c r="A15048" s="8">
        <v>1958488.0</v>
      </c>
      <c r="B15048" s="8" t="s">
        <v>16754</v>
      </c>
    </row>
    <row r="15049">
      <c r="A15049" s="8">
        <v>6242022.0</v>
      </c>
      <c r="B15049" s="8" t="s">
        <v>16755</v>
      </c>
    </row>
    <row r="15050">
      <c r="A15050" s="8">
        <v>6191321.0</v>
      </c>
      <c r="B15050" s="8" t="s">
        <v>16756</v>
      </c>
    </row>
    <row r="15051">
      <c r="A15051" s="8">
        <v>1655736.0</v>
      </c>
      <c r="B15051" s="8" t="s">
        <v>16757</v>
      </c>
    </row>
    <row r="15052">
      <c r="A15052" s="8">
        <v>1444697.0</v>
      </c>
      <c r="B15052" s="8" t="s">
        <v>16758</v>
      </c>
    </row>
    <row r="15053">
      <c r="A15053" s="8">
        <v>1853856.0</v>
      </c>
      <c r="B15053" s="8" t="s">
        <v>16759</v>
      </c>
    </row>
    <row r="15054">
      <c r="A15054" s="8">
        <v>1779885.0</v>
      </c>
      <c r="B15054" s="8" t="s">
        <v>16760</v>
      </c>
    </row>
    <row r="15055">
      <c r="A15055" s="8">
        <v>1782533.0</v>
      </c>
      <c r="B15055" s="8" t="s">
        <v>16761</v>
      </c>
    </row>
    <row r="15056">
      <c r="A15056" s="8">
        <v>1428501.0</v>
      </c>
      <c r="B15056" s="8" t="s">
        <v>16762</v>
      </c>
    </row>
    <row r="15057">
      <c r="A15057" s="8">
        <v>6144322.0</v>
      </c>
      <c r="B15057" s="8" t="s">
        <v>16763</v>
      </c>
    </row>
    <row r="15058">
      <c r="A15058" s="8">
        <v>1852051.0</v>
      </c>
      <c r="B15058" s="8" t="s">
        <v>16764</v>
      </c>
    </row>
    <row r="15059">
      <c r="A15059" s="8">
        <v>6263810.0</v>
      </c>
      <c r="B15059" s="8" t="s">
        <v>16765</v>
      </c>
    </row>
    <row r="15060">
      <c r="A15060" s="8">
        <v>841919.0</v>
      </c>
      <c r="B15060" s="8" t="s">
        <v>16766</v>
      </c>
    </row>
    <row r="15061">
      <c r="A15061" s="8">
        <v>1428993.0</v>
      </c>
      <c r="B15061" s="8" t="s">
        <v>16767</v>
      </c>
    </row>
    <row r="15062">
      <c r="A15062" s="8">
        <v>1428209.0</v>
      </c>
      <c r="B15062" s="8" t="s">
        <v>16768</v>
      </c>
    </row>
    <row r="15063">
      <c r="A15063" s="8">
        <v>1250221.0</v>
      </c>
      <c r="B15063" s="8" t="s">
        <v>16769</v>
      </c>
    </row>
    <row r="15064">
      <c r="A15064" s="8">
        <v>1777556.0</v>
      </c>
      <c r="B15064" s="8" t="s">
        <v>16770</v>
      </c>
    </row>
    <row r="15065">
      <c r="A15065" s="8">
        <v>1464060.0</v>
      </c>
      <c r="B15065" s="8" t="s">
        <v>16771</v>
      </c>
    </row>
    <row r="15066">
      <c r="A15066" s="8">
        <v>1637223.0</v>
      </c>
      <c r="B15066" s="8" t="s">
        <v>16772</v>
      </c>
    </row>
    <row r="15067">
      <c r="A15067" s="8">
        <v>6155341.0</v>
      </c>
      <c r="B15067" s="8" t="s">
        <v>16773</v>
      </c>
    </row>
    <row r="15068">
      <c r="A15068" s="8">
        <v>1728563.0</v>
      </c>
      <c r="B15068" s="8" t="s">
        <v>16774</v>
      </c>
    </row>
    <row r="15069">
      <c r="A15069" s="8">
        <v>6204988.0</v>
      </c>
      <c r="B15069" s="8" t="s">
        <v>16775</v>
      </c>
    </row>
    <row r="15070">
      <c r="A15070" s="8">
        <v>1906691.0</v>
      </c>
      <c r="B15070" s="8" t="s">
        <v>16776</v>
      </c>
    </row>
    <row r="15071">
      <c r="A15071" s="8">
        <v>630756.0</v>
      </c>
      <c r="B15071" s="8" t="s">
        <v>16777</v>
      </c>
    </row>
    <row r="15072">
      <c r="A15072" s="8">
        <v>675237.0</v>
      </c>
      <c r="B15072" s="8" t="s">
        <v>16777</v>
      </c>
    </row>
    <row r="15073">
      <c r="A15073" s="8">
        <v>6206930.0</v>
      </c>
      <c r="B15073" s="8" t="s">
        <v>16778</v>
      </c>
    </row>
    <row r="15074">
      <c r="A15074" s="8">
        <v>1725246.0</v>
      </c>
      <c r="B15074" s="8" t="s">
        <v>16779</v>
      </c>
    </row>
    <row r="15075">
      <c r="A15075" s="8">
        <v>1755552.0</v>
      </c>
      <c r="B15075" s="8" t="s">
        <v>16779</v>
      </c>
    </row>
    <row r="15076">
      <c r="A15076" s="8">
        <v>9295232.0</v>
      </c>
      <c r="B15076" s="8" t="s">
        <v>16780</v>
      </c>
    </row>
    <row r="15077">
      <c r="A15077" s="8">
        <v>1428420.0</v>
      </c>
      <c r="B15077" s="8" t="s">
        <v>16781</v>
      </c>
    </row>
    <row r="15078">
      <c r="A15078" s="8">
        <v>6262490.0</v>
      </c>
      <c r="B15078" s="8" t="s">
        <v>16782</v>
      </c>
    </row>
    <row r="15079">
      <c r="A15079" s="8">
        <v>6206913.0</v>
      </c>
      <c r="B15079" s="8" t="s">
        <v>16783</v>
      </c>
    </row>
    <row r="15080">
      <c r="A15080" s="8">
        <v>1882171.0</v>
      </c>
      <c r="B15080" s="8" t="s">
        <v>16784</v>
      </c>
    </row>
    <row r="15081">
      <c r="A15081" s="8">
        <v>1938495.0</v>
      </c>
      <c r="B15081" s="8" t="s">
        <v>16785</v>
      </c>
    </row>
    <row r="15082">
      <c r="A15082" s="8">
        <v>1596284.0</v>
      </c>
      <c r="B15082" s="8" t="s">
        <v>16786</v>
      </c>
    </row>
    <row r="15083">
      <c r="A15083" s="8">
        <v>6153917.0</v>
      </c>
      <c r="B15083" s="8" t="s">
        <v>16787</v>
      </c>
    </row>
    <row r="15084">
      <c r="A15084" s="8">
        <v>1724223.0</v>
      </c>
      <c r="B15084" s="8" t="s">
        <v>16760</v>
      </c>
    </row>
    <row r="15085">
      <c r="A15085" s="8">
        <v>6172571.0</v>
      </c>
      <c r="B15085" s="8" t="s">
        <v>16788</v>
      </c>
    </row>
    <row r="15086">
      <c r="A15086" s="8">
        <v>1732226.0</v>
      </c>
      <c r="B15086" s="8" t="s">
        <v>16789</v>
      </c>
    </row>
    <row r="15087">
      <c r="A15087" s="8">
        <v>6248730.0</v>
      </c>
      <c r="B15087" s="8" t="s">
        <v>16790</v>
      </c>
    </row>
    <row r="15088">
      <c r="A15088" s="8">
        <v>6741410.0</v>
      </c>
      <c r="B15088" s="8" t="s">
        <v>16791</v>
      </c>
    </row>
    <row r="15089">
      <c r="A15089" s="8">
        <v>6908021.0</v>
      </c>
      <c r="B15089" s="8" t="s">
        <v>16792</v>
      </c>
    </row>
    <row r="15090">
      <c r="A15090" s="8">
        <v>6246257.0</v>
      </c>
      <c r="B15090" s="8" t="s">
        <v>16793</v>
      </c>
    </row>
    <row r="15091">
      <c r="A15091" s="8">
        <v>6903924.0</v>
      </c>
      <c r="B15091" s="8" t="s">
        <v>16794</v>
      </c>
    </row>
    <row r="15092">
      <c r="A15092" s="8">
        <v>1788159.0</v>
      </c>
      <c r="B15092" s="8" t="s">
        <v>16795</v>
      </c>
    </row>
    <row r="15093">
      <c r="A15093" s="8">
        <v>1796399.0</v>
      </c>
      <c r="B15093" s="8" t="s">
        <v>16796</v>
      </c>
    </row>
    <row r="15094">
      <c r="A15094" s="8">
        <v>1781847.0</v>
      </c>
      <c r="B15094" s="8" t="s">
        <v>16797</v>
      </c>
    </row>
    <row r="15095">
      <c r="A15095" s="8">
        <v>1907875.0</v>
      </c>
      <c r="B15095" s="8" t="s">
        <v>16798</v>
      </c>
    </row>
    <row r="15096">
      <c r="A15096" s="8">
        <v>6025862.0</v>
      </c>
      <c r="B15096" s="8" t="s">
        <v>16799</v>
      </c>
    </row>
    <row r="15097">
      <c r="A15097" s="8">
        <v>6096557.0</v>
      </c>
      <c r="B15097" s="8" t="s">
        <v>16800</v>
      </c>
    </row>
    <row r="15098">
      <c r="A15098" s="8">
        <v>6406688.0</v>
      </c>
      <c r="B15098" s="8" t="s">
        <v>16801</v>
      </c>
    </row>
    <row r="15099">
      <c r="A15099" s="8">
        <v>1972626.0</v>
      </c>
      <c r="B15099" s="8" t="s">
        <v>16802</v>
      </c>
    </row>
    <row r="15100">
      <c r="A15100" s="8">
        <v>6171001.0</v>
      </c>
      <c r="B15100" s="8" t="s">
        <v>16803</v>
      </c>
    </row>
    <row r="15101">
      <c r="A15101" s="8">
        <v>6246427.0</v>
      </c>
      <c r="B15101" s="8" t="s">
        <v>16804</v>
      </c>
    </row>
    <row r="15102">
      <c r="A15102" s="8">
        <v>6246176.0</v>
      </c>
      <c r="B15102" s="8" t="s">
        <v>16805</v>
      </c>
    </row>
    <row r="15103">
      <c r="A15103" s="8">
        <v>6262503.0</v>
      </c>
      <c r="B15103" s="8" t="s">
        <v>16806</v>
      </c>
    </row>
    <row r="15104">
      <c r="A15104" s="8">
        <v>1888439.0</v>
      </c>
      <c r="B15104" s="8" t="s">
        <v>16807</v>
      </c>
    </row>
    <row r="15105">
      <c r="A15105" s="8">
        <v>6205585.0</v>
      </c>
      <c r="B15105" s="8" t="s">
        <v>16808</v>
      </c>
    </row>
    <row r="15106">
      <c r="A15106" s="8">
        <v>1656147.0</v>
      </c>
      <c r="B15106" s="8" t="s">
        <v>16809</v>
      </c>
    </row>
    <row r="15107">
      <c r="A15107" s="8">
        <v>6194168.0</v>
      </c>
      <c r="B15107" s="8" t="s">
        <v>16810</v>
      </c>
    </row>
    <row r="15108">
      <c r="A15108" s="8">
        <v>6245960.0</v>
      </c>
      <c r="B15108" s="8" t="s">
        <v>16811</v>
      </c>
    </row>
    <row r="15109">
      <c r="A15109" s="8">
        <v>1850202.0</v>
      </c>
      <c r="B15109" s="8" t="s">
        <v>16812</v>
      </c>
    </row>
    <row r="15110">
      <c r="A15110" s="8">
        <v>1902504.0</v>
      </c>
      <c r="B15110" s="8" t="s">
        <v>16813</v>
      </c>
    </row>
    <row r="15111">
      <c r="A15111" s="8">
        <v>1970704.0</v>
      </c>
      <c r="B15111" s="8" t="s">
        <v>16814</v>
      </c>
    </row>
    <row r="15112">
      <c r="A15112" s="8">
        <v>1862634.0</v>
      </c>
      <c r="B15112" s="8" t="s">
        <v>16815</v>
      </c>
    </row>
    <row r="15113">
      <c r="A15113" s="8">
        <v>6206654.0</v>
      </c>
      <c r="B15113" s="8" t="s">
        <v>16816</v>
      </c>
    </row>
    <row r="15114">
      <c r="A15114" s="8">
        <v>6171583.0</v>
      </c>
      <c r="B15114" s="8" t="s">
        <v>16817</v>
      </c>
    </row>
    <row r="15115">
      <c r="A15115" s="8">
        <v>6601049.0</v>
      </c>
      <c r="B15115" s="8" t="s">
        <v>16818</v>
      </c>
    </row>
    <row r="15116">
      <c r="A15116" s="8">
        <v>1907913.0</v>
      </c>
      <c r="B15116" s="8" t="s">
        <v>16819</v>
      </c>
    </row>
    <row r="15117">
      <c r="A15117" s="8">
        <v>6168043.0</v>
      </c>
      <c r="B15117" s="8" t="s">
        <v>16820</v>
      </c>
    </row>
    <row r="15118">
      <c r="A15118" s="8">
        <v>6206387.0</v>
      </c>
      <c r="B15118" s="8" t="s">
        <v>16821</v>
      </c>
    </row>
    <row r="15119">
      <c r="A15119" s="8">
        <v>6270662.0</v>
      </c>
      <c r="B15119" s="8" t="s">
        <v>16822</v>
      </c>
    </row>
    <row r="15120">
      <c r="A15120" s="8">
        <v>1799088.0</v>
      </c>
      <c r="B15120" s="8" t="s">
        <v>16823</v>
      </c>
    </row>
    <row r="15121">
      <c r="A15121" s="8">
        <v>1767402.0</v>
      </c>
      <c r="B15121" s="8" t="s">
        <v>16824</v>
      </c>
    </row>
    <row r="15122">
      <c r="A15122" s="8">
        <v>1442830.0</v>
      </c>
      <c r="B15122" s="8" t="s">
        <v>16825</v>
      </c>
    </row>
    <row r="15123">
      <c r="A15123" s="8">
        <v>6009361.0</v>
      </c>
      <c r="B15123" s="8" t="s">
        <v>16826</v>
      </c>
    </row>
    <row r="15124">
      <c r="A15124" s="8">
        <v>1964569.0</v>
      </c>
      <c r="B15124" s="8" t="s">
        <v>16827</v>
      </c>
    </row>
    <row r="15125">
      <c r="A15125" s="8">
        <v>1756575.0</v>
      </c>
      <c r="B15125" s="8" t="s">
        <v>16828</v>
      </c>
    </row>
    <row r="15126">
      <c r="A15126" s="8">
        <v>6127703.0</v>
      </c>
      <c r="B15126" s="8" t="s">
        <v>16829</v>
      </c>
    </row>
    <row r="15127">
      <c r="A15127" s="8">
        <v>886025.0</v>
      </c>
      <c r="B15127" s="8" t="s">
        <v>16830</v>
      </c>
    </row>
    <row r="15128">
      <c r="A15128" s="8">
        <v>6890881.0</v>
      </c>
      <c r="B15128" s="8" t="s">
        <v>16831</v>
      </c>
    </row>
    <row r="15129">
      <c r="A15129" s="8">
        <v>6238688.0</v>
      </c>
      <c r="B15129" s="8" t="s">
        <v>16832</v>
      </c>
    </row>
    <row r="15130">
      <c r="A15130" s="8">
        <v>6192335.0</v>
      </c>
      <c r="B15130" s="8" t="s">
        <v>16833</v>
      </c>
    </row>
    <row r="15131">
      <c r="A15131" s="8">
        <v>6265898.0</v>
      </c>
      <c r="B15131" s="8" t="s">
        <v>16834</v>
      </c>
    </row>
    <row r="15132">
      <c r="A15132" s="8">
        <v>1788621.0</v>
      </c>
      <c r="B15132" s="8" t="s">
        <v>12767</v>
      </c>
    </row>
    <row r="15133">
      <c r="A15133" s="8">
        <v>6173691.0</v>
      </c>
      <c r="B15133" s="8" t="s">
        <v>16835</v>
      </c>
    </row>
    <row r="15134">
      <c r="A15134" s="8">
        <v>1942409.0</v>
      </c>
      <c r="B15134" s="8" t="s">
        <v>16836</v>
      </c>
    </row>
    <row r="15135">
      <c r="A15135" s="8">
        <v>1948113.0</v>
      </c>
      <c r="B15135" s="8" t="s">
        <v>16837</v>
      </c>
    </row>
    <row r="15136">
      <c r="A15136" s="8">
        <v>1575759.0</v>
      </c>
      <c r="B15136" s="8" t="s">
        <v>16838</v>
      </c>
    </row>
    <row r="15137">
      <c r="A15137" s="8">
        <v>6009191.0</v>
      </c>
      <c r="B15137" s="8" t="s">
        <v>16839</v>
      </c>
    </row>
    <row r="15138">
      <c r="A15138" s="8">
        <v>1442813.0</v>
      </c>
      <c r="B15138" s="8" t="s">
        <v>16840</v>
      </c>
    </row>
    <row r="15139">
      <c r="A15139" s="8">
        <v>1571231.0</v>
      </c>
      <c r="B15139" s="8" t="s">
        <v>16841</v>
      </c>
    </row>
    <row r="15140">
      <c r="A15140" s="8">
        <v>6380441.0</v>
      </c>
      <c r="B15140" s="8" t="s">
        <v>16842</v>
      </c>
    </row>
    <row r="15141">
      <c r="A15141" s="8">
        <v>1661493.0</v>
      </c>
      <c r="B15141" s="8" t="s">
        <v>16843</v>
      </c>
    </row>
    <row r="15142">
      <c r="A15142" s="8">
        <v>1850661.0</v>
      </c>
      <c r="B15142" s="8" t="s">
        <v>16843</v>
      </c>
    </row>
    <row r="15143">
      <c r="A15143" s="8">
        <v>1638386.0</v>
      </c>
      <c r="B15143" s="8" t="s">
        <v>16844</v>
      </c>
    </row>
    <row r="15144">
      <c r="A15144" s="8">
        <v>6238181.0</v>
      </c>
      <c r="B15144" s="8" t="s">
        <v>16845</v>
      </c>
    </row>
    <row r="15145">
      <c r="A15145" s="8">
        <v>1655990.0</v>
      </c>
      <c r="B15145" s="8" t="s">
        <v>16846</v>
      </c>
    </row>
    <row r="15146">
      <c r="A15146" s="8">
        <v>1429957.0</v>
      </c>
      <c r="B15146" s="8" t="s">
        <v>16847</v>
      </c>
    </row>
    <row r="15147">
      <c r="A15147" s="8">
        <v>1442856.0</v>
      </c>
      <c r="B15147" s="8" t="s">
        <v>16848</v>
      </c>
    </row>
    <row r="15148">
      <c r="A15148" s="8">
        <v>1855212.0</v>
      </c>
      <c r="B15148" s="8" t="s">
        <v>16849</v>
      </c>
    </row>
    <row r="15149">
      <c r="A15149" s="8">
        <v>1888846.0</v>
      </c>
      <c r="B15149" s="8" t="s">
        <v>16849</v>
      </c>
    </row>
    <row r="15150">
      <c r="A15150" s="8">
        <v>1912119.0</v>
      </c>
      <c r="B15150" s="8" t="s">
        <v>16850</v>
      </c>
    </row>
    <row r="15151">
      <c r="A15151" s="8">
        <v>6114679.0</v>
      </c>
      <c r="B15151" s="8" t="s">
        <v>16851</v>
      </c>
    </row>
    <row r="15152">
      <c r="A15152" s="8">
        <v>6243401.0</v>
      </c>
      <c r="B15152" s="8" t="s">
        <v>16852</v>
      </c>
    </row>
    <row r="15153">
      <c r="A15153" s="8">
        <v>1855131.0</v>
      </c>
      <c r="B15153" s="8" t="s">
        <v>16853</v>
      </c>
    </row>
    <row r="15154">
      <c r="A15154" s="8">
        <v>1899775.0</v>
      </c>
      <c r="B15154" s="8" t="s">
        <v>16853</v>
      </c>
    </row>
    <row r="15155">
      <c r="A15155" s="8">
        <v>1903446.0</v>
      </c>
      <c r="B15155" s="8" t="s">
        <v>16854</v>
      </c>
    </row>
    <row r="15156">
      <c r="A15156" s="8">
        <v>1575015.0</v>
      </c>
      <c r="B15156" s="8" t="s">
        <v>16855</v>
      </c>
    </row>
    <row r="15157">
      <c r="A15157" s="8">
        <v>1896342.0</v>
      </c>
      <c r="B15157" s="8" t="s">
        <v>16855</v>
      </c>
    </row>
    <row r="15158">
      <c r="A15158" s="8">
        <v>1715771.0</v>
      </c>
      <c r="B15158" s="8" t="s">
        <v>16856</v>
      </c>
    </row>
    <row r="15159">
      <c r="A15159" s="8">
        <v>1950029.0</v>
      </c>
      <c r="B15159" s="8" t="s">
        <v>16857</v>
      </c>
    </row>
    <row r="15160">
      <c r="A15160" s="8">
        <v>6040161.0</v>
      </c>
      <c r="B15160" s="8" t="s">
        <v>16858</v>
      </c>
    </row>
    <row r="15161">
      <c r="A15161" s="8">
        <v>6205631.0</v>
      </c>
      <c r="B15161" s="8" t="s">
        <v>16859</v>
      </c>
    </row>
    <row r="15162">
      <c r="A15162" s="8">
        <v>6255647.0</v>
      </c>
      <c r="B15162" s="8" t="s">
        <v>16860</v>
      </c>
    </row>
    <row r="15163">
      <c r="A15163" s="8">
        <v>1791907.0</v>
      </c>
      <c r="B15163" s="8" t="s">
        <v>16861</v>
      </c>
    </row>
    <row r="15164">
      <c r="A15164" s="8">
        <v>6263704.0</v>
      </c>
      <c r="B15164" s="8" t="s">
        <v>16862</v>
      </c>
    </row>
    <row r="15165">
      <c r="A15165" s="8">
        <v>6726356.0</v>
      </c>
      <c r="B15165" s="8" t="s">
        <v>16863</v>
      </c>
    </row>
    <row r="15166">
      <c r="A15166" s="8">
        <v>6255396.0</v>
      </c>
      <c r="B15166" s="8" t="s">
        <v>16864</v>
      </c>
    </row>
    <row r="15167">
      <c r="A15167" s="8">
        <v>1658689.0</v>
      </c>
      <c r="B15167" s="8" t="s">
        <v>16865</v>
      </c>
    </row>
    <row r="15168">
      <c r="A15168" s="8">
        <v>6920276.0</v>
      </c>
      <c r="B15168" s="8" t="s">
        <v>16866</v>
      </c>
    </row>
    <row r="15169">
      <c r="A15169" s="8">
        <v>6373950.0</v>
      </c>
      <c r="B15169" s="8" t="s">
        <v>16867</v>
      </c>
    </row>
    <row r="15170">
      <c r="A15170" s="8">
        <v>6360289.0</v>
      </c>
      <c r="B15170" s="8" t="s">
        <v>16868</v>
      </c>
    </row>
    <row r="15171">
      <c r="A15171" s="8">
        <v>1739824.0</v>
      </c>
      <c r="B15171" s="8" t="s">
        <v>16869</v>
      </c>
    </row>
    <row r="15172">
      <c r="A15172" s="8">
        <v>1791109.0</v>
      </c>
      <c r="B15172" s="8" t="s">
        <v>16869</v>
      </c>
    </row>
    <row r="15173">
      <c r="A15173" s="8">
        <v>6205607.0</v>
      </c>
      <c r="B15173" s="8" t="s">
        <v>16870</v>
      </c>
    </row>
    <row r="15174">
      <c r="A15174" s="8">
        <v>6255485.0</v>
      </c>
      <c r="B15174" s="8" t="s">
        <v>16871</v>
      </c>
    </row>
    <row r="15175">
      <c r="A15175" s="8">
        <v>1892428.0</v>
      </c>
      <c r="B15175" s="8" t="s">
        <v>16872</v>
      </c>
    </row>
    <row r="15176">
      <c r="A15176" s="8">
        <v>1905384.0</v>
      </c>
      <c r="B15176" s="8" t="s">
        <v>16873</v>
      </c>
    </row>
    <row r="15177">
      <c r="A15177" s="8">
        <v>6138420.0</v>
      </c>
      <c r="B15177" s="8" t="s">
        <v>16874</v>
      </c>
    </row>
    <row r="15178">
      <c r="A15178" s="8">
        <v>1962248.0</v>
      </c>
      <c r="B15178" s="8" t="s">
        <v>16875</v>
      </c>
    </row>
    <row r="15179">
      <c r="A15179" s="8">
        <v>6416225.0</v>
      </c>
      <c r="B15179" s="8" t="s">
        <v>16876</v>
      </c>
    </row>
    <row r="15180">
      <c r="A15180" s="8">
        <v>6188508.0</v>
      </c>
      <c r="B15180" s="8" t="s">
        <v>16877</v>
      </c>
    </row>
    <row r="15181">
      <c r="A15181" s="8">
        <v>1875183.0</v>
      </c>
      <c r="B15181" s="8" t="s">
        <v>16878</v>
      </c>
    </row>
    <row r="15182">
      <c r="A15182" s="8">
        <v>6188621.0</v>
      </c>
      <c r="B15182" s="8" t="s">
        <v>16879</v>
      </c>
    </row>
    <row r="15183">
      <c r="A15183" s="8">
        <v>1882503.0</v>
      </c>
      <c r="B15183" s="8" t="s">
        <v>16880</v>
      </c>
    </row>
    <row r="15184">
      <c r="A15184" s="8">
        <v>6100589.0</v>
      </c>
      <c r="B15184" s="8" t="s">
        <v>16881</v>
      </c>
    </row>
    <row r="15185">
      <c r="A15185" s="8">
        <v>1430149.0</v>
      </c>
      <c r="B15185" s="8" t="s">
        <v>16882</v>
      </c>
    </row>
    <row r="15186">
      <c r="A15186" s="8">
        <v>1346407.0</v>
      </c>
      <c r="B15186" s="8" t="s">
        <v>16883</v>
      </c>
    </row>
    <row r="15187">
      <c r="A15187" s="8">
        <v>6418252.0</v>
      </c>
      <c r="B15187" s="8" t="s">
        <v>16884</v>
      </c>
    </row>
    <row r="15188">
      <c r="A15188" s="8">
        <v>6300898.0</v>
      </c>
      <c r="B15188" s="8" t="s">
        <v>16885</v>
      </c>
    </row>
    <row r="15189">
      <c r="A15189" s="8">
        <v>6188451.0</v>
      </c>
      <c r="B15189" s="8" t="s">
        <v>16886</v>
      </c>
    </row>
    <row r="15190">
      <c r="A15190" s="8">
        <v>6458734.0</v>
      </c>
      <c r="B15190" s="8" t="s">
        <v>16887</v>
      </c>
    </row>
    <row r="15191">
      <c r="A15191" s="8">
        <v>1887505.0</v>
      </c>
      <c r="B15191" s="8" t="s">
        <v>16888</v>
      </c>
    </row>
    <row r="15192">
      <c r="A15192" s="8">
        <v>6173128.0</v>
      </c>
      <c r="B15192" s="8" t="s">
        <v>16889</v>
      </c>
    </row>
    <row r="15193">
      <c r="A15193" s="8">
        <v>1430084.0</v>
      </c>
      <c r="B15193" s="8" t="s">
        <v>16890</v>
      </c>
    </row>
    <row r="15194">
      <c r="A15194" s="8">
        <v>1317997.0</v>
      </c>
      <c r="B15194" s="8" t="s">
        <v>16891</v>
      </c>
    </row>
    <row r="15195">
      <c r="A15195" s="8">
        <v>6458700.0</v>
      </c>
      <c r="B15195" s="8" t="s">
        <v>16892</v>
      </c>
    </row>
    <row r="15196">
      <c r="A15196" s="8">
        <v>1971964.0</v>
      </c>
      <c r="B15196" s="8" t="s">
        <v>16893</v>
      </c>
    </row>
    <row r="15197">
      <c r="A15197" s="8">
        <v>6205682.0</v>
      </c>
      <c r="B15197" s="8" t="s">
        <v>16894</v>
      </c>
    </row>
    <row r="15198">
      <c r="A15198" s="8">
        <v>6087906.0</v>
      </c>
      <c r="B15198" s="8" t="s">
        <v>16895</v>
      </c>
    </row>
    <row r="15199">
      <c r="A15199" s="8">
        <v>6267572.0</v>
      </c>
      <c r="B15199" s="8" t="s">
        <v>16896</v>
      </c>
    </row>
    <row r="15200">
      <c r="A15200" s="8">
        <v>6114661.0</v>
      </c>
      <c r="B15200" s="8" t="s">
        <v>16897</v>
      </c>
    </row>
    <row r="15201">
      <c r="A15201" s="8">
        <v>6360947.0</v>
      </c>
      <c r="B15201" s="8" t="s">
        <v>16898</v>
      </c>
    </row>
    <row r="15202">
      <c r="A15202" s="8">
        <v>6000517.0</v>
      </c>
      <c r="B15202" s="8" t="s">
        <v>16899</v>
      </c>
    </row>
    <row r="15203">
      <c r="A15203" s="8">
        <v>1964488.0</v>
      </c>
      <c r="B15203" s="8" t="s">
        <v>16900</v>
      </c>
    </row>
    <row r="15204">
      <c r="A15204" s="8">
        <v>6212841.0</v>
      </c>
      <c r="B15204" s="8" t="s">
        <v>16901</v>
      </c>
    </row>
    <row r="15205">
      <c r="A15205" s="8">
        <v>1845101.0</v>
      </c>
      <c r="B15205" s="8" t="s">
        <v>16902</v>
      </c>
    </row>
    <row r="15206">
      <c r="A15206" s="8">
        <v>6377289.0</v>
      </c>
      <c r="B15206" s="8" t="s">
        <v>16903</v>
      </c>
    </row>
    <row r="15207">
      <c r="A15207" s="8">
        <v>6156274.0</v>
      </c>
      <c r="B15207" s="8" t="s">
        <v>16904</v>
      </c>
    </row>
    <row r="15208">
      <c r="A15208" s="8">
        <v>6951279.0</v>
      </c>
      <c r="B15208" s="8" t="s">
        <v>16905</v>
      </c>
    </row>
    <row r="15209">
      <c r="A15209" s="8">
        <v>1966901.0</v>
      </c>
      <c r="B15209" s="8" t="s">
        <v>16906</v>
      </c>
    </row>
    <row r="15210">
      <c r="A15210" s="8">
        <v>6609660.0</v>
      </c>
      <c r="B15210" s="8" t="s">
        <v>16907</v>
      </c>
    </row>
    <row r="15211">
      <c r="A15211" s="8">
        <v>6123881.0</v>
      </c>
      <c r="B15211" s="8" t="s">
        <v>16908</v>
      </c>
    </row>
    <row r="15212">
      <c r="A15212" s="8">
        <v>6400779.0</v>
      </c>
      <c r="B15212" s="8" t="s">
        <v>16909</v>
      </c>
    </row>
    <row r="15213">
      <c r="A15213" s="8">
        <v>1952404.0</v>
      </c>
      <c r="B15213" s="8" t="s">
        <v>16910</v>
      </c>
    </row>
    <row r="15214">
      <c r="A15214" s="8">
        <v>6087892.0</v>
      </c>
      <c r="B15214" s="8" t="s">
        <v>16911</v>
      </c>
    </row>
    <row r="15215">
      <c r="A15215" s="8">
        <v>6230351.0</v>
      </c>
      <c r="B15215" s="8" t="s">
        <v>16912</v>
      </c>
    </row>
    <row r="15216">
      <c r="A15216" s="8">
        <v>6096565.0</v>
      </c>
      <c r="B15216" s="8" t="s">
        <v>16913</v>
      </c>
    </row>
    <row r="15217">
      <c r="A15217" s="8">
        <v>6267521.0</v>
      </c>
      <c r="B15217" s="8" t="s">
        <v>16914</v>
      </c>
    </row>
    <row r="15218">
      <c r="A15218" s="8">
        <v>1962311.0</v>
      </c>
      <c r="B15218" s="8" t="s">
        <v>16915</v>
      </c>
    </row>
    <row r="15219">
      <c r="A15219" s="8">
        <v>1637517.0</v>
      </c>
      <c r="B15219" s="8" t="s">
        <v>16916</v>
      </c>
    </row>
    <row r="15220">
      <c r="A15220" s="8">
        <v>1899333.0</v>
      </c>
      <c r="B15220" s="8" t="s">
        <v>16917</v>
      </c>
    </row>
    <row r="15221">
      <c r="A15221" s="8">
        <v>1465481.0</v>
      </c>
      <c r="B15221" s="8" t="s">
        <v>16918</v>
      </c>
    </row>
    <row r="15222">
      <c r="A15222" s="8">
        <v>1961497.0</v>
      </c>
      <c r="B15222" s="8" t="s">
        <v>16919</v>
      </c>
    </row>
    <row r="15223">
      <c r="A15223" s="8">
        <v>6226833.0</v>
      </c>
      <c r="B15223" s="8" t="s">
        <v>16920</v>
      </c>
    </row>
    <row r="15224">
      <c r="A15224" s="8">
        <v>1638301.0</v>
      </c>
      <c r="B15224" s="8" t="s">
        <v>16921</v>
      </c>
    </row>
    <row r="15225">
      <c r="A15225" s="8">
        <v>1430319.0</v>
      </c>
      <c r="B15225" s="8" t="s">
        <v>16922</v>
      </c>
    </row>
    <row r="15226">
      <c r="A15226" s="8">
        <v>1893823.0</v>
      </c>
      <c r="B15226" s="8" t="s">
        <v>16923</v>
      </c>
    </row>
    <row r="15227">
      <c r="A15227" s="8">
        <v>1877127.0</v>
      </c>
      <c r="B15227" s="8" t="s">
        <v>16924</v>
      </c>
    </row>
    <row r="15228">
      <c r="A15228" s="8">
        <v>6149359.0</v>
      </c>
      <c r="B15228" s="8" t="s">
        <v>16925</v>
      </c>
    </row>
    <row r="15229">
      <c r="A15229" s="8">
        <v>6076424.0</v>
      </c>
      <c r="B15229" s="8" t="s">
        <v>16926</v>
      </c>
    </row>
    <row r="15230">
      <c r="A15230" s="8">
        <v>1952986.0</v>
      </c>
      <c r="B15230" s="8" t="s">
        <v>16927</v>
      </c>
    </row>
    <row r="15231">
      <c r="A15231" s="8">
        <v>1734318.0</v>
      </c>
      <c r="B15231" s="8" t="s">
        <v>16928</v>
      </c>
    </row>
    <row r="15232">
      <c r="A15232" s="8">
        <v>6087833.0</v>
      </c>
      <c r="B15232" s="8" t="s">
        <v>16929</v>
      </c>
    </row>
    <row r="15233">
      <c r="A15233" s="8">
        <v>1912046.0</v>
      </c>
      <c r="B15233" s="8" t="s">
        <v>16930</v>
      </c>
    </row>
    <row r="15234">
      <c r="A15234" s="8">
        <v>6126219.0</v>
      </c>
      <c r="B15234" s="8" t="s">
        <v>16931</v>
      </c>
    </row>
    <row r="15235">
      <c r="A15235" s="8">
        <v>1910183.0</v>
      </c>
      <c r="B15235" s="8" t="s">
        <v>16932</v>
      </c>
    </row>
    <row r="15236">
      <c r="A15236" s="8">
        <v>1862421.0</v>
      </c>
      <c r="B15236" s="8" t="s">
        <v>16933</v>
      </c>
    </row>
    <row r="15237">
      <c r="A15237" s="8">
        <v>1790692.0</v>
      </c>
      <c r="B15237" s="8" t="s">
        <v>16934</v>
      </c>
    </row>
    <row r="15238">
      <c r="A15238" s="8">
        <v>1880578.0</v>
      </c>
      <c r="B15238" s="8" t="s">
        <v>16935</v>
      </c>
    </row>
    <row r="15239">
      <c r="A15239" s="8">
        <v>1722867.0</v>
      </c>
      <c r="B15239" s="8" t="s">
        <v>16936</v>
      </c>
    </row>
    <row r="15240">
      <c r="A15240" s="8">
        <v>1570803.0</v>
      </c>
      <c r="B15240" s="8" t="s">
        <v>16937</v>
      </c>
    </row>
    <row r="15241">
      <c r="A15241" s="8">
        <v>1856634.0</v>
      </c>
      <c r="B15241" s="8" t="s">
        <v>16938</v>
      </c>
    </row>
    <row r="15242">
      <c r="A15242" s="8">
        <v>6167047.0</v>
      </c>
      <c r="B15242" s="8" t="s">
        <v>16939</v>
      </c>
    </row>
    <row r="15243">
      <c r="A15243" s="8">
        <v>1853180.0</v>
      </c>
      <c r="B15243" s="8" t="s">
        <v>16940</v>
      </c>
    </row>
    <row r="15244">
      <c r="A15244" s="8">
        <v>6168078.0</v>
      </c>
      <c r="B15244" s="8" t="s">
        <v>16941</v>
      </c>
    </row>
    <row r="15245">
      <c r="A15245" s="8">
        <v>1962183.0</v>
      </c>
      <c r="B15245" s="8" t="s">
        <v>16846</v>
      </c>
    </row>
    <row r="15246">
      <c r="A15246" s="8">
        <v>610658.0</v>
      </c>
      <c r="B15246" s="8" t="s">
        <v>16942</v>
      </c>
    </row>
    <row r="15247">
      <c r="A15247" s="8">
        <v>6306527.0</v>
      </c>
      <c r="B15247" s="8" t="s">
        <v>16943</v>
      </c>
    </row>
    <row r="15248">
      <c r="A15248" s="8">
        <v>1942981.0</v>
      </c>
      <c r="B15248" s="8" t="s">
        <v>16944</v>
      </c>
    </row>
    <row r="15249">
      <c r="A15249" s="8">
        <v>6134831.0</v>
      </c>
      <c r="B15249" s="8" t="s">
        <v>16945</v>
      </c>
    </row>
    <row r="15250">
      <c r="A15250" s="8">
        <v>6360963.0</v>
      </c>
      <c r="B15250" s="8" t="s">
        <v>16946</v>
      </c>
    </row>
    <row r="15251">
      <c r="A15251" s="8">
        <v>6775551.0</v>
      </c>
      <c r="B15251" s="8" t="s">
        <v>16947</v>
      </c>
    </row>
    <row r="15252">
      <c r="A15252" s="8">
        <v>6203124.0</v>
      </c>
      <c r="B15252" s="8" t="s">
        <v>16948</v>
      </c>
    </row>
    <row r="15253">
      <c r="A15253" s="8">
        <v>6285210.0</v>
      </c>
      <c r="B15253" s="8" t="s">
        <v>16949</v>
      </c>
    </row>
    <row r="15254">
      <c r="A15254" s="8">
        <v>1913204.0</v>
      </c>
      <c r="B15254" s="8" t="s">
        <v>16950</v>
      </c>
    </row>
    <row r="15255">
      <c r="A15255" s="8">
        <v>1964275.0</v>
      </c>
      <c r="B15255" s="8" t="s">
        <v>16951</v>
      </c>
    </row>
    <row r="15256">
      <c r="A15256" s="8">
        <v>1722611.0</v>
      </c>
      <c r="B15256" s="8" t="s">
        <v>16952</v>
      </c>
    </row>
    <row r="15257">
      <c r="A15257" s="8">
        <v>1722921.0</v>
      </c>
      <c r="B15257" s="8" t="s">
        <v>16953</v>
      </c>
    </row>
    <row r="15258">
      <c r="A15258" s="8">
        <v>1637541.0</v>
      </c>
      <c r="B15258" s="8" t="s">
        <v>16954</v>
      </c>
    </row>
    <row r="15259">
      <c r="A15259" s="8">
        <v>1442791.0</v>
      </c>
      <c r="B15259" s="8" t="s">
        <v>16955</v>
      </c>
    </row>
    <row r="15260">
      <c r="A15260" s="8">
        <v>1793136.0</v>
      </c>
      <c r="B15260" s="8" t="s">
        <v>16956</v>
      </c>
    </row>
    <row r="15261">
      <c r="A15261" s="8">
        <v>1738798.0</v>
      </c>
      <c r="B15261" s="8" t="s">
        <v>16957</v>
      </c>
    </row>
    <row r="15262">
      <c r="A15262" s="8">
        <v>1910515.0</v>
      </c>
      <c r="B15262" s="8" t="s">
        <v>16958</v>
      </c>
    </row>
    <row r="15263">
      <c r="A15263" s="8">
        <v>1966308.0</v>
      </c>
      <c r="B15263" s="8" t="s">
        <v>16959</v>
      </c>
    </row>
    <row r="15264">
      <c r="A15264" s="8">
        <v>6097545.0</v>
      </c>
      <c r="B15264" s="8" t="s">
        <v>16960</v>
      </c>
    </row>
    <row r="15265">
      <c r="A15265" s="8">
        <v>1904981.0</v>
      </c>
      <c r="B15265" s="8" t="s">
        <v>16961</v>
      </c>
    </row>
    <row r="15266">
      <c r="A15266" s="8">
        <v>1897713.0</v>
      </c>
      <c r="B15266" s="8" t="s">
        <v>16962</v>
      </c>
    </row>
    <row r="15267">
      <c r="A15267" s="8">
        <v>6114652.0</v>
      </c>
      <c r="B15267" s="8" t="s">
        <v>16963</v>
      </c>
    </row>
    <row r="15268">
      <c r="A15268" s="8">
        <v>1858629.0</v>
      </c>
      <c r="B15268" s="8" t="s">
        <v>16964</v>
      </c>
    </row>
    <row r="15269">
      <c r="A15269" s="8">
        <v>1724771.0</v>
      </c>
      <c r="B15269" s="8" t="s">
        <v>16965</v>
      </c>
    </row>
    <row r="15270">
      <c r="A15270" s="8">
        <v>6175341.0</v>
      </c>
      <c r="B15270" s="8" t="s">
        <v>16966</v>
      </c>
    </row>
    <row r="15271">
      <c r="A15271" s="8">
        <v>1899198.0</v>
      </c>
      <c r="B15271" s="8" t="s">
        <v>16967</v>
      </c>
    </row>
    <row r="15272">
      <c r="A15272" s="8">
        <v>6076459.0</v>
      </c>
      <c r="B15272" s="8" t="s">
        <v>16968</v>
      </c>
    </row>
    <row r="15273">
      <c r="A15273" s="8">
        <v>1953036.0</v>
      </c>
      <c r="B15273" s="8" t="s">
        <v>16969</v>
      </c>
    </row>
    <row r="15274">
      <c r="A15274" s="8">
        <v>1962361.0</v>
      </c>
      <c r="B15274" s="8" t="s">
        <v>16970</v>
      </c>
    </row>
    <row r="15275">
      <c r="A15275" s="8">
        <v>1855352.0</v>
      </c>
      <c r="B15275" s="8" t="s">
        <v>16971</v>
      </c>
    </row>
    <row r="15276">
      <c r="A15276" s="8">
        <v>1855778.0</v>
      </c>
      <c r="B15276" s="8" t="s">
        <v>16935</v>
      </c>
    </row>
    <row r="15277">
      <c r="A15277" s="8">
        <v>1957422.0</v>
      </c>
      <c r="B15277" s="8" t="s">
        <v>16972</v>
      </c>
    </row>
    <row r="15278">
      <c r="A15278" s="8">
        <v>6137261.0</v>
      </c>
      <c r="B15278" s="8" t="s">
        <v>16973</v>
      </c>
    </row>
    <row r="15279">
      <c r="A15279" s="8">
        <v>1943529.0</v>
      </c>
      <c r="B15279" s="8" t="s">
        <v>16974</v>
      </c>
    </row>
    <row r="15280">
      <c r="A15280" s="8">
        <v>6242731.0</v>
      </c>
      <c r="B15280" s="8" t="s">
        <v>16975</v>
      </c>
    </row>
    <row r="15281">
      <c r="A15281" s="8">
        <v>6155766.0</v>
      </c>
      <c r="B15281" s="8" t="s">
        <v>16976</v>
      </c>
    </row>
    <row r="15282">
      <c r="A15282" s="8">
        <v>1862987.0</v>
      </c>
      <c r="B15282" s="8" t="s">
        <v>16977</v>
      </c>
    </row>
    <row r="15283">
      <c r="A15283" s="8">
        <v>1861255.0</v>
      </c>
      <c r="B15283" s="8" t="s">
        <v>16978</v>
      </c>
    </row>
    <row r="15284">
      <c r="A15284" s="8">
        <v>1973363.0</v>
      </c>
      <c r="B15284" s="8" t="s">
        <v>16979</v>
      </c>
    </row>
    <row r="15285">
      <c r="A15285" s="8">
        <v>1782592.0</v>
      </c>
      <c r="B15285" s="8" t="s">
        <v>16980</v>
      </c>
    </row>
    <row r="15286">
      <c r="A15286" s="8">
        <v>6177841.0</v>
      </c>
      <c r="B15286" s="8" t="s">
        <v>16981</v>
      </c>
    </row>
    <row r="15287">
      <c r="A15287" s="8">
        <v>1962191.0</v>
      </c>
      <c r="B15287" s="8" t="s">
        <v>16982</v>
      </c>
    </row>
    <row r="15288">
      <c r="A15288" s="8">
        <v>6214819.0</v>
      </c>
      <c r="B15288" s="8" t="s">
        <v>16983</v>
      </c>
    </row>
    <row r="15289">
      <c r="A15289" s="8">
        <v>1371886.0</v>
      </c>
      <c r="B15289" s="8" t="s">
        <v>16984</v>
      </c>
    </row>
    <row r="15290">
      <c r="A15290" s="8">
        <v>1850831.0</v>
      </c>
      <c r="B15290" s="8" t="s">
        <v>16985</v>
      </c>
    </row>
    <row r="15291">
      <c r="A15291" s="8">
        <v>6990100.0</v>
      </c>
      <c r="B15291" s="8" t="s">
        <v>16986</v>
      </c>
    </row>
    <row r="15292">
      <c r="A15292" s="8">
        <v>1429931.0</v>
      </c>
      <c r="B15292" s="8" t="s">
        <v>16987</v>
      </c>
    </row>
    <row r="15293">
      <c r="A15293" s="8">
        <v>6154964.0</v>
      </c>
      <c r="B15293" s="8" t="s">
        <v>16988</v>
      </c>
    </row>
    <row r="15294">
      <c r="A15294" s="8">
        <v>1443003.0</v>
      </c>
      <c r="B15294" s="8" t="s">
        <v>16989</v>
      </c>
    </row>
    <row r="15295">
      <c r="A15295" s="8">
        <v>1854879.0</v>
      </c>
      <c r="B15295" s="8" t="s">
        <v>16990</v>
      </c>
    </row>
    <row r="15296">
      <c r="A15296" s="8">
        <v>1430378.0</v>
      </c>
      <c r="B15296" s="8" t="s">
        <v>16991</v>
      </c>
    </row>
    <row r="15297">
      <c r="A15297" s="8">
        <v>1788914.0</v>
      </c>
      <c r="B15297" s="8" t="s">
        <v>16992</v>
      </c>
    </row>
    <row r="15298">
      <c r="A15298" s="8">
        <v>6103022.0</v>
      </c>
      <c r="B15298" s="8" t="s">
        <v>16993</v>
      </c>
    </row>
    <row r="15299">
      <c r="A15299" s="8">
        <v>1852361.0</v>
      </c>
      <c r="B15299" s="8" t="s">
        <v>16994</v>
      </c>
    </row>
    <row r="15300">
      <c r="A15300" s="8">
        <v>1656104.0</v>
      </c>
      <c r="B15300" s="8" t="s">
        <v>16995</v>
      </c>
    </row>
    <row r="15301">
      <c r="A15301" s="8">
        <v>1860470.0</v>
      </c>
      <c r="B15301" s="8" t="s">
        <v>16996</v>
      </c>
    </row>
    <row r="15302">
      <c r="A15302" s="8">
        <v>1883488.0</v>
      </c>
      <c r="B15302" s="8" t="s">
        <v>16997</v>
      </c>
    </row>
    <row r="15303">
      <c r="A15303" s="8">
        <v>1852949.0</v>
      </c>
      <c r="B15303" s="8" t="s">
        <v>16998</v>
      </c>
    </row>
    <row r="15304">
      <c r="A15304" s="8">
        <v>1896610.0</v>
      </c>
      <c r="B15304" s="8" t="s">
        <v>16999</v>
      </c>
    </row>
    <row r="15305">
      <c r="A15305" s="8">
        <v>1776321.0</v>
      </c>
      <c r="B15305" s="8" t="s">
        <v>16928</v>
      </c>
    </row>
    <row r="15306">
      <c r="A15306" s="8">
        <v>1430360.0</v>
      </c>
      <c r="B15306" s="8" t="s">
        <v>17000</v>
      </c>
    </row>
    <row r="15307">
      <c r="A15307" s="8">
        <v>1852841.0</v>
      </c>
      <c r="B15307" s="8" t="s">
        <v>17001</v>
      </c>
    </row>
    <row r="15308">
      <c r="A15308" s="8">
        <v>1793713.0</v>
      </c>
      <c r="B15308" s="8" t="s">
        <v>17002</v>
      </c>
    </row>
    <row r="15309">
      <c r="A15309" s="8">
        <v>1780352.0</v>
      </c>
      <c r="B15309" s="8" t="s">
        <v>17003</v>
      </c>
    </row>
    <row r="15310">
      <c r="A15310" s="8">
        <v>1725459.0</v>
      </c>
      <c r="B15310" s="8" t="s">
        <v>17004</v>
      </c>
    </row>
    <row r="15311">
      <c r="A15311" s="8">
        <v>1792385.0</v>
      </c>
      <c r="B15311" s="8" t="s">
        <v>17005</v>
      </c>
    </row>
    <row r="15312">
      <c r="A15312" s="8">
        <v>1464701.0</v>
      </c>
      <c r="B15312" s="8" t="s">
        <v>17006</v>
      </c>
    </row>
    <row r="15313">
      <c r="A15313" s="8">
        <v>1789937.0</v>
      </c>
      <c r="B15313" s="8" t="s">
        <v>17007</v>
      </c>
    </row>
    <row r="15314">
      <c r="A15314" s="8">
        <v>1429990.0</v>
      </c>
      <c r="B15314" s="8" t="s">
        <v>17008</v>
      </c>
    </row>
    <row r="15315">
      <c r="A15315" s="8">
        <v>6609651.0</v>
      </c>
      <c r="B15315" s="8" t="s">
        <v>17009</v>
      </c>
    </row>
    <row r="15316">
      <c r="A15316" s="8">
        <v>1885936.0</v>
      </c>
      <c r="B15316" s="8" t="s">
        <v>17010</v>
      </c>
    </row>
    <row r="15317">
      <c r="A15317" s="8">
        <v>1941674.0</v>
      </c>
      <c r="B15317" s="8" t="s">
        <v>17011</v>
      </c>
    </row>
    <row r="15318">
      <c r="A15318" s="8">
        <v>1430432.0</v>
      </c>
      <c r="B15318" s="8" t="s">
        <v>17012</v>
      </c>
    </row>
    <row r="15319">
      <c r="A15319" s="8">
        <v>1862430.0</v>
      </c>
      <c r="B15319" s="8" t="s">
        <v>17013</v>
      </c>
    </row>
    <row r="15320">
      <c r="A15320" s="8">
        <v>6179363.0</v>
      </c>
      <c r="B15320" s="8" t="s">
        <v>17014</v>
      </c>
    </row>
    <row r="15321">
      <c r="A15321" s="8">
        <v>1791273.0</v>
      </c>
      <c r="B15321" s="8" t="s">
        <v>17015</v>
      </c>
    </row>
    <row r="15322">
      <c r="A15322" s="8">
        <v>1906437.0</v>
      </c>
      <c r="B15322" s="8" t="s">
        <v>17016</v>
      </c>
    </row>
    <row r="15323">
      <c r="A15323" s="8">
        <v>852643.0</v>
      </c>
      <c r="B15323" s="8" t="s">
        <v>17017</v>
      </c>
    </row>
    <row r="15324">
      <c r="A15324" s="8">
        <v>6763448.0</v>
      </c>
      <c r="B15324" s="8" t="s">
        <v>17018</v>
      </c>
    </row>
    <row r="15325">
      <c r="A15325" s="8">
        <v>1442911.0</v>
      </c>
      <c r="B15325" s="8" t="s">
        <v>17019</v>
      </c>
    </row>
    <row r="15326">
      <c r="A15326" s="8">
        <v>6273424.0</v>
      </c>
      <c r="B15326" s="8" t="s">
        <v>17020</v>
      </c>
    </row>
    <row r="15327">
      <c r="A15327" s="8">
        <v>1852370.0</v>
      </c>
      <c r="B15327" s="8" t="s">
        <v>17021</v>
      </c>
    </row>
    <row r="15328">
      <c r="A15328" s="8">
        <v>1457454.0</v>
      </c>
      <c r="B15328" s="8" t="s">
        <v>17022</v>
      </c>
    </row>
    <row r="15329">
      <c r="A15329" s="8">
        <v>1869868.0</v>
      </c>
      <c r="B15329" s="8" t="s">
        <v>17023</v>
      </c>
    </row>
    <row r="15330">
      <c r="A15330" s="8">
        <v>1898558.0</v>
      </c>
      <c r="B15330" s="8" t="s">
        <v>17024</v>
      </c>
    </row>
    <row r="15331">
      <c r="A15331" s="8">
        <v>6257232.0</v>
      </c>
      <c r="B15331" s="8" t="s">
        <v>17025</v>
      </c>
    </row>
    <row r="15332">
      <c r="A15332" s="8">
        <v>1727125.0</v>
      </c>
      <c r="B15332" s="8" t="s">
        <v>17026</v>
      </c>
    </row>
    <row r="15333">
      <c r="A15333" s="8">
        <v>1866648.0</v>
      </c>
      <c r="B15333" s="8" t="s">
        <v>17027</v>
      </c>
    </row>
    <row r="15334">
      <c r="A15334" s="8">
        <v>1936271.0</v>
      </c>
      <c r="B15334" s="8" t="s">
        <v>17028</v>
      </c>
    </row>
    <row r="15335">
      <c r="A15335" s="8">
        <v>6686796.0</v>
      </c>
      <c r="B15335" s="8" t="s">
        <v>17029</v>
      </c>
    </row>
    <row r="15336">
      <c r="A15336" s="8">
        <v>6145311.0</v>
      </c>
      <c r="B15336" s="8" t="s">
        <v>17030</v>
      </c>
    </row>
    <row r="15337">
      <c r="A15337" s="8">
        <v>6043208.0</v>
      </c>
      <c r="B15337" s="8" t="s">
        <v>17031</v>
      </c>
    </row>
    <row r="15338">
      <c r="A15338" s="8">
        <v>1935143.0</v>
      </c>
      <c r="B15338" s="8" t="s">
        <v>17032</v>
      </c>
    </row>
    <row r="15339">
      <c r="A15339" s="8">
        <v>1861298.0</v>
      </c>
      <c r="B15339" s="8" t="s">
        <v>17033</v>
      </c>
    </row>
    <row r="15340">
      <c r="A15340" s="8">
        <v>1867148.0</v>
      </c>
      <c r="B15340" s="8" t="s">
        <v>17034</v>
      </c>
    </row>
    <row r="15341">
      <c r="A15341" s="8">
        <v>1936255.0</v>
      </c>
      <c r="B15341" s="8" t="s">
        <v>17035</v>
      </c>
    </row>
    <row r="15342">
      <c r="A15342" s="8">
        <v>1705199.0</v>
      </c>
      <c r="B15342" s="8" t="s">
        <v>17036</v>
      </c>
    </row>
    <row r="15343">
      <c r="A15343" s="8">
        <v>6790836.0</v>
      </c>
      <c r="B15343" s="8" t="s">
        <v>17037</v>
      </c>
    </row>
    <row r="15344">
      <c r="A15344" s="8">
        <v>6328709.0</v>
      </c>
      <c r="B15344" s="8" t="s">
        <v>17038</v>
      </c>
    </row>
    <row r="15345">
      <c r="A15345" s="8">
        <v>6063811.0</v>
      </c>
      <c r="B15345" s="8" t="s">
        <v>17039</v>
      </c>
    </row>
    <row r="15346">
      <c r="A15346" s="8">
        <v>6204945.0</v>
      </c>
      <c r="B15346" s="8" t="s">
        <v>17040</v>
      </c>
    </row>
    <row r="15347">
      <c r="A15347" s="8">
        <v>6377556.0</v>
      </c>
      <c r="B15347" s="8" t="s">
        <v>17041</v>
      </c>
    </row>
    <row r="15348">
      <c r="A15348" s="8">
        <v>6345751.0</v>
      </c>
      <c r="B15348" s="8" t="s">
        <v>17042</v>
      </c>
    </row>
    <row r="15349">
      <c r="A15349" s="8">
        <v>9990941.0</v>
      </c>
      <c r="B15349" s="8" t="s">
        <v>17043</v>
      </c>
    </row>
    <row r="15350">
      <c r="A15350" s="8">
        <v>6710743.0</v>
      </c>
      <c r="B15350" s="8" t="s">
        <v>17044</v>
      </c>
    </row>
    <row r="15351">
      <c r="A15351" s="8">
        <v>6021930.0</v>
      </c>
      <c r="B15351" s="8" t="s">
        <v>17045</v>
      </c>
    </row>
    <row r="15352">
      <c r="A15352" s="8">
        <v>6244190.0</v>
      </c>
      <c r="B15352" s="8" t="s">
        <v>17046</v>
      </c>
    </row>
    <row r="15353">
      <c r="A15353" s="8">
        <v>6051928.0</v>
      </c>
      <c r="B15353" s="8" t="s">
        <v>17047</v>
      </c>
    </row>
    <row r="15354">
      <c r="A15354" s="8">
        <v>6737528.0</v>
      </c>
      <c r="B15354" s="8" t="s">
        <v>17048</v>
      </c>
    </row>
    <row r="15355">
      <c r="A15355" s="8">
        <v>6124020.0</v>
      </c>
      <c r="B15355" s="8" t="s">
        <v>17049</v>
      </c>
    </row>
    <row r="15356">
      <c r="A15356" s="8">
        <v>1848577.0</v>
      </c>
      <c r="B15356" s="8" t="s">
        <v>17050</v>
      </c>
    </row>
    <row r="15357">
      <c r="A15357" s="8">
        <v>6400892.0</v>
      </c>
      <c r="B15357" s="8" t="s">
        <v>17051</v>
      </c>
    </row>
    <row r="15358">
      <c r="A15358" s="8">
        <v>6062563.0</v>
      </c>
      <c r="B15358" s="8" t="s">
        <v>17052</v>
      </c>
    </row>
    <row r="15359">
      <c r="A15359" s="8">
        <v>6051936.0</v>
      </c>
      <c r="B15359" s="8" t="s">
        <v>17053</v>
      </c>
    </row>
    <row r="15360">
      <c r="A15360" s="8">
        <v>6311083.0</v>
      </c>
      <c r="B15360" s="8" t="s">
        <v>17054</v>
      </c>
    </row>
    <row r="15361">
      <c r="A15361" s="8">
        <v>6753116.0</v>
      </c>
      <c r="B15361" s="8" t="s">
        <v>17055</v>
      </c>
    </row>
    <row r="15362">
      <c r="A15362" s="8">
        <v>6688039.0</v>
      </c>
      <c r="B15362" s="8" t="s">
        <v>17056</v>
      </c>
    </row>
    <row r="15363">
      <c r="A15363" s="8">
        <v>6786456.0</v>
      </c>
      <c r="B15363" s="8" t="s">
        <v>17057</v>
      </c>
    </row>
    <row r="15364">
      <c r="A15364" s="8">
        <v>6358926.0</v>
      </c>
      <c r="B15364" s="8" t="s">
        <v>17058</v>
      </c>
    </row>
    <row r="15365">
      <c r="A15365" s="8">
        <v>6204937.0</v>
      </c>
      <c r="B15365" s="8" t="s">
        <v>17059</v>
      </c>
    </row>
    <row r="15366">
      <c r="A15366" s="8">
        <v>6091075.0</v>
      </c>
      <c r="B15366" s="8" t="s">
        <v>17060</v>
      </c>
    </row>
    <row r="15367">
      <c r="A15367" s="8">
        <v>1855158.0</v>
      </c>
      <c r="B15367" s="8" t="s">
        <v>17061</v>
      </c>
    </row>
    <row r="15368">
      <c r="A15368" s="8">
        <v>1854909.0</v>
      </c>
      <c r="B15368" s="8" t="s">
        <v>17062</v>
      </c>
    </row>
    <row r="15369">
      <c r="A15369" s="8">
        <v>6608299.0</v>
      </c>
      <c r="B15369" s="8" t="s">
        <v>17063</v>
      </c>
    </row>
    <row r="15370">
      <c r="A15370" s="8">
        <v>6195113.0</v>
      </c>
      <c r="B15370" s="8" t="s">
        <v>17064</v>
      </c>
    </row>
    <row r="15371">
      <c r="A15371" s="8">
        <v>1905112.0</v>
      </c>
      <c r="B15371" s="8" t="s">
        <v>17065</v>
      </c>
    </row>
    <row r="15372">
      <c r="A15372" s="8">
        <v>6158421.0</v>
      </c>
      <c r="B15372" s="8" t="s">
        <v>17066</v>
      </c>
    </row>
    <row r="15373">
      <c r="A15373" s="8">
        <v>6100597.0</v>
      </c>
      <c r="B15373" s="8" t="s">
        <v>17067</v>
      </c>
    </row>
    <row r="15374">
      <c r="A15374" s="8">
        <v>1804634.0</v>
      </c>
      <c r="B15374" s="8" t="s">
        <v>17068</v>
      </c>
    </row>
    <row r="15375">
      <c r="A15375" s="8">
        <v>6156258.0</v>
      </c>
      <c r="B15375" s="8" t="s">
        <v>17069</v>
      </c>
    </row>
    <row r="15376">
      <c r="A15376" s="8">
        <v>1929721.0</v>
      </c>
      <c r="B15376" s="8" t="s">
        <v>17070</v>
      </c>
    </row>
    <row r="15377">
      <c r="A15377" s="8">
        <v>1723677.0</v>
      </c>
      <c r="B15377" s="8" t="s">
        <v>17071</v>
      </c>
    </row>
    <row r="15378">
      <c r="A15378" s="8">
        <v>1895672.0</v>
      </c>
      <c r="B15378" s="8" t="s">
        <v>17072</v>
      </c>
    </row>
    <row r="15379">
      <c r="A15379" s="8">
        <v>6528481.0</v>
      </c>
      <c r="B15379" s="8" t="s">
        <v>17073</v>
      </c>
    </row>
    <row r="15380">
      <c r="A15380" s="8">
        <v>6208398.0</v>
      </c>
      <c r="B15380" s="8" t="s">
        <v>17074</v>
      </c>
    </row>
    <row r="15381">
      <c r="A15381" s="8">
        <v>6156266.0</v>
      </c>
      <c r="B15381" s="8" t="s">
        <v>17075</v>
      </c>
    </row>
    <row r="15382">
      <c r="A15382" s="8">
        <v>6192645.0</v>
      </c>
      <c r="B15382" s="8" t="s">
        <v>17076</v>
      </c>
    </row>
    <row r="15383">
      <c r="A15383" s="8">
        <v>6158382.0</v>
      </c>
      <c r="B15383" s="8" t="s">
        <v>17077</v>
      </c>
    </row>
    <row r="15384">
      <c r="A15384" s="8">
        <v>6156240.0</v>
      </c>
      <c r="B15384" s="8" t="s">
        <v>17078</v>
      </c>
    </row>
    <row r="15385">
      <c r="A15385" s="8">
        <v>1787705.0</v>
      </c>
      <c r="B15385" s="8" t="s">
        <v>17079</v>
      </c>
    </row>
    <row r="15386">
      <c r="A15386" s="8">
        <v>6011195.0</v>
      </c>
      <c r="B15386" s="8" t="s">
        <v>4932</v>
      </c>
    </row>
    <row r="15387">
      <c r="A15387" s="8">
        <v>6164862.0</v>
      </c>
      <c r="B15387" s="8" t="s">
        <v>17080</v>
      </c>
    </row>
    <row r="15388">
      <c r="A15388" s="8">
        <v>1971573.0</v>
      </c>
      <c r="B15388" s="8" t="s">
        <v>17081</v>
      </c>
    </row>
    <row r="15389">
      <c r="A15389" s="8">
        <v>6616101.0</v>
      </c>
      <c r="B15389" s="8" t="s">
        <v>17082</v>
      </c>
    </row>
    <row r="15390">
      <c r="A15390" s="8">
        <v>6256431.0</v>
      </c>
      <c r="B15390" s="8" t="s">
        <v>17083</v>
      </c>
    </row>
    <row r="15391">
      <c r="A15391" s="8">
        <v>6206301.0</v>
      </c>
      <c r="B15391" s="8" t="s">
        <v>17084</v>
      </c>
    </row>
    <row r="15392">
      <c r="A15392" s="8">
        <v>6246206.0</v>
      </c>
      <c r="B15392" s="8" t="s">
        <v>17085</v>
      </c>
    </row>
    <row r="15393">
      <c r="A15393" s="8">
        <v>1946676.0</v>
      </c>
      <c r="B15393" s="8" t="s">
        <v>17086</v>
      </c>
    </row>
    <row r="15394">
      <c r="A15394" s="8">
        <v>6764185.0</v>
      </c>
      <c r="B15394" s="8" t="s">
        <v>17087</v>
      </c>
    </row>
    <row r="15395">
      <c r="A15395" s="8">
        <v>1963856.0</v>
      </c>
      <c r="B15395" s="8" t="s">
        <v>17088</v>
      </c>
    </row>
    <row r="15396">
      <c r="A15396" s="8">
        <v>6194923.0</v>
      </c>
      <c r="B15396" s="8" t="s">
        <v>17089</v>
      </c>
    </row>
    <row r="15397">
      <c r="A15397" s="8">
        <v>1775006.0</v>
      </c>
      <c r="B15397" s="8" t="s">
        <v>17090</v>
      </c>
    </row>
    <row r="15398">
      <c r="A15398" s="8">
        <v>6239935.0</v>
      </c>
      <c r="B15398" s="8" t="s">
        <v>17091</v>
      </c>
    </row>
    <row r="15399">
      <c r="A15399" s="8">
        <v>1901800.0</v>
      </c>
      <c r="B15399" s="8" t="s">
        <v>17092</v>
      </c>
    </row>
    <row r="15400">
      <c r="A15400" s="8">
        <v>6362460.0</v>
      </c>
      <c r="B15400" s="8" t="s">
        <v>17093</v>
      </c>
    </row>
    <row r="15401">
      <c r="A15401" s="8">
        <v>6247547.0</v>
      </c>
      <c r="B15401" s="8" t="s">
        <v>17094</v>
      </c>
    </row>
    <row r="15402">
      <c r="A15402" s="8">
        <v>6639801.0</v>
      </c>
      <c r="B15402" s="8" t="s">
        <v>17095</v>
      </c>
    </row>
    <row r="15403">
      <c r="A15403" s="8">
        <v>6204929.0</v>
      </c>
      <c r="B15403" s="8" t="s">
        <v>17096</v>
      </c>
    </row>
    <row r="15404">
      <c r="A15404" s="8">
        <v>6600409.0</v>
      </c>
      <c r="B15404" s="8" t="s">
        <v>17097</v>
      </c>
    </row>
    <row r="15405">
      <c r="A15405" s="8">
        <v>6726348.0</v>
      </c>
      <c r="B15405" s="8" t="s">
        <v>17098</v>
      </c>
    </row>
    <row r="15406">
      <c r="A15406" s="8">
        <v>1857754.0</v>
      </c>
      <c r="B15406" s="8" t="s">
        <v>17099</v>
      </c>
    </row>
    <row r="15407">
      <c r="A15407" s="8">
        <v>6608272.0</v>
      </c>
      <c r="B15407" s="8" t="s">
        <v>17100</v>
      </c>
    </row>
    <row r="15408">
      <c r="A15408" s="8">
        <v>6137253.0</v>
      </c>
      <c r="B15408" s="8" t="s">
        <v>17101</v>
      </c>
    </row>
    <row r="15409">
      <c r="A15409" s="8">
        <v>6263941.0</v>
      </c>
      <c r="B15409" s="8" t="s">
        <v>17102</v>
      </c>
    </row>
    <row r="15410">
      <c r="A15410" s="8">
        <v>6642471.0</v>
      </c>
      <c r="B15410" s="8" t="s">
        <v>17103</v>
      </c>
    </row>
    <row r="15411">
      <c r="A15411" s="8">
        <v>6012167.0</v>
      </c>
      <c r="B15411" s="8" t="s">
        <v>17104</v>
      </c>
    </row>
    <row r="15412">
      <c r="A15412" s="8">
        <v>6247555.0</v>
      </c>
      <c r="B15412" s="8" t="s">
        <v>17105</v>
      </c>
    </row>
    <row r="15413">
      <c r="A15413" s="8">
        <v>1850644.0</v>
      </c>
      <c r="B15413" s="8" t="s">
        <v>17106</v>
      </c>
    </row>
    <row r="15414">
      <c r="A15414" s="8">
        <v>6115934.0</v>
      </c>
      <c r="B15414" s="8" t="s">
        <v>17107</v>
      </c>
    </row>
    <row r="15415">
      <c r="A15415" s="8">
        <v>6923071.0</v>
      </c>
      <c r="B15415" s="8" t="s">
        <v>17108</v>
      </c>
    </row>
    <row r="15416">
      <c r="A15416" s="8">
        <v>1910566.0</v>
      </c>
      <c r="B15416" s="8" t="s">
        <v>17109</v>
      </c>
    </row>
    <row r="15417">
      <c r="A15417" s="8">
        <v>6377157.0</v>
      </c>
      <c r="B15417" s="8" t="s">
        <v>17110</v>
      </c>
    </row>
    <row r="15418">
      <c r="A15418" s="8">
        <v>6457282.0</v>
      </c>
      <c r="B15418" s="8" t="s">
        <v>17111</v>
      </c>
    </row>
    <row r="15419">
      <c r="A15419" s="8">
        <v>6027911.0</v>
      </c>
      <c r="B15419" s="8" t="s">
        <v>17112</v>
      </c>
    </row>
    <row r="15420">
      <c r="A15420" s="8">
        <v>1896873.0</v>
      </c>
      <c r="B15420" s="8" t="s">
        <v>16964</v>
      </c>
    </row>
    <row r="15421">
      <c r="A15421" s="8">
        <v>6762069.0</v>
      </c>
      <c r="B15421" s="8" t="s">
        <v>17113</v>
      </c>
    </row>
    <row r="15422">
      <c r="A15422" s="8">
        <v>1904337.0</v>
      </c>
      <c r="B15422" s="8" t="s">
        <v>17114</v>
      </c>
    </row>
    <row r="15423">
      <c r="A15423" s="8">
        <v>1791605.0</v>
      </c>
      <c r="B15423" s="8" t="s">
        <v>17004</v>
      </c>
    </row>
    <row r="15424">
      <c r="A15424" s="8">
        <v>1895532.0</v>
      </c>
      <c r="B15424" s="8" t="s">
        <v>16971</v>
      </c>
    </row>
    <row r="15425">
      <c r="A15425" s="8">
        <v>1895788.0</v>
      </c>
      <c r="B15425" s="8" t="s">
        <v>17115</v>
      </c>
    </row>
    <row r="15426">
      <c r="A15426" s="8">
        <v>6118275.0</v>
      </c>
      <c r="B15426" s="8" t="s">
        <v>17116</v>
      </c>
    </row>
    <row r="15427">
      <c r="A15427" s="8">
        <v>1788981.0</v>
      </c>
      <c r="B15427" s="8" t="s">
        <v>17117</v>
      </c>
    </row>
    <row r="15428">
      <c r="A15428" s="8">
        <v>1881132.0</v>
      </c>
      <c r="B15428" s="8" t="s">
        <v>17118</v>
      </c>
    </row>
    <row r="15429">
      <c r="A15429" s="8">
        <v>1887394.0</v>
      </c>
      <c r="B15429" s="8" t="s">
        <v>17119</v>
      </c>
    </row>
    <row r="15430">
      <c r="A15430" s="8">
        <v>1782126.0</v>
      </c>
      <c r="B15430" s="8" t="s">
        <v>17120</v>
      </c>
    </row>
    <row r="15431">
      <c r="A15431" s="8">
        <v>6167136.0</v>
      </c>
      <c r="B15431" s="8" t="s">
        <v>17121</v>
      </c>
    </row>
    <row r="15432">
      <c r="A15432" s="8">
        <v>6072518.0</v>
      </c>
      <c r="B15432" s="8" t="s">
        <v>17122</v>
      </c>
    </row>
    <row r="15433">
      <c r="A15433" s="8">
        <v>6190812.0</v>
      </c>
      <c r="B15433" s="8" t="s">
        <v>17123</v>
      </c>
    </row>
    <row r="15434">
      <c r="A15434" s="8">
        <v>1430301.0</v>
      </c>
      <c r="B15434" s="8" t="s">
        <v>17124</v>
      </c>
    </row>
    <row r="15435">
      <c r="A15435" s="8">
        <v>6188826.0</v>
      </c>
      <c r="B15435" s="8" t="s">
        <v>17125</v>
      </c>
    </row>
    <row r="15436">
      <c r="A15436" s="8">
        <v>1972537.0</v>
      </c>
      <c r="B15436" s="8" t="s">
        <v>17126</v>
      </c>
    </row>
    <row r="15437">
      <c r="A15437" s="8">
        <v>6246923.0</v>
      </c>
      <c r="B15437" s="8" t="s">
        <v>17127</v>
      </c>
    </row>
    <row r="15438">
      <c r="A15438" s="8">
        <v>6964575.0</v>
      </c>
      <c r="B15438" s="8" t="s">
        <v>17128</v>
      </c>
    </row>
    <row r="15439">
      <c r="A15439" s="8">
        <v>1952285.0</v>
      </c>
      <c r="B15439" s="8" t="s">
        <v>17129</v>
      </c>
    </row>
    <row r="15440">
      <c r="A15440" s="8">
        <v>6924689.0</v>
      </c>
      <c r="B15440" s="8" t="s">
        <v>17130</v>
      </c>
    </row>
    <row r="15441">
      <c r="A15441" s="8">
        <v>1859552.0</v>
      </c>
      <c r="B15441" s="8" t="s">
        <v>17131</v>
      </c>
    </row>
    <row r="15442">
      <c r="A15442" s="8">
        <v>1745191.0</v>
      </c>
      <c r="B15442" s="8" t="s">
        <v>17132</v>
      </c>
    </row>
    <row r="15443">
      <c r="A15443" s="8">
        <v>1963805.0</v>
      </c>
      <c r="B15443" s="8" t="s">
        <v>17133</v>
      </c>
    </row>
    <row r="15444">
      <c r="A15444" s="8">
        <v>1966081.0</v>
      </c>
      <c r="B15444" s="8" t="s">
        <v>17134</v>
      </c>
    </row>
    <row r="15445">
      <c r="A15445" s="8">
        <v>6021255.0</v>
      </c>
      <c r="B15445" s="8" t="s">
        <v>17135</v>
      </c>
    </row>
    <row r="15446">
      <c r="A15446" s="8">
        <v>1571320.0</v>
      </c>
      <c r="B15446" s="8" t="s">
        <v>17136</v>
      </c>
    </row>
    <row r="15447">
      <c r="A15447" s="8">
        <v>1960229.0</v>
      </c>
      <c r="B15447" s="8" t="s">
        <v>17137</v>
      </c>
    </row>
    <row r="15448">
      <c r="A15448" s="8">
        <v>1442945.0</v>
      </c>
      <c r="B15448" s="8" t="s">
        <v>17138</v>
      </c>
    </row>
    <row r="15449">
      <c r="A15449" s="8">
        <v>6153992.0</v>
      </c>
      <c r="B15449" s="8" t="s">
        <v>17139</v>
      </c>
    </row>
    <row r="15450">
      <c r="A15450" s="8">
        <v>6508154.0</v>
      </c>
      <c r="B15450" s="8" t="s">
        <v>17140</v>
      </c>
    </row>
    <row r="15451">
      <c r="A15451" s="8">
        <v>6156142.0</v>
      </c>
      <c r="B15451" s="8" t="s">
        <v>17141</v>
      </c>
    </row>
    <row r="15452">
      <c r="A15452" s="8">
        <v>6608205.0</v>
      </c>
      <c r="B15452" s="8" t="s">
        <v>17142</v>
      </c>
    </row>
    <row r="15453">
      <c r="A15453" s="8">
        <v>1945866.0</v>
      </c>
      <c r="B15453" s="8" t="s">
        <v>17143</v>
      </c>
    </row>
    <row r="15454">
      <c r="A15454" s="8">
        <v>1944461.0</v>
      </c>
      <c r="B15454" s="8" t="s">
        <v>17144</v>
      </c>
    </row>
    <row r="15455">
      <c r="A15455" s="8">
        <v>1898396.0</v>
      </c>
      <c r="B15455" s="8" t="s">
        <v>17145</v>
      </c>
    </row>
    <row r="15456">
      <c r="A15456" s="8">
        <v>6158366.0</v>
      </c>
      <c r="B15456" s="8" t="s">
        <v>17146</v>
      </c>
    </row>
    <row r="15457">
      <c r="A15457" s="8">
        <v>6037348.0</v>
      </c>
      <c r="B15457" s="8" t="s">
        <v>17147</v>
      </c>
    </row>
    <row r="15458">
      <c r="A15458" s="8">
        <v>1905155.0</v>
      </c>
      <c r="B15458" s="8" t="s">
        <v>17148</v>
      </c>
    </row>
    <row r="15459">
      <c r="A15459" s="8">
        <v>6200826.0</v>
      </c>
      <c r="B15459" s="8" t="s">
        <v>17149</v>
      </c>
    </row>
    <row r="15460">
      <c r="A15460" s="8">
        <v>1850130.0</v>
      </c>
      <c r="B15460" s="8" t="s">
        <v>17150</v>
      </c>
    </row>
    <row r="15461">
      <c r="A15461" s="8">
        <v>6100619.0</v>
      </c>
      <c r="B15461" s="8" t="s">
        <v>17151</v>
      </c>
    </row>
    <row r="15462">
      <c r="A15462" s="8">
        <v>6821227.0</v>
      </c>
      <c r="B15462" s="8" t="s">
        <v>17152</v>
      </c>
    </row>
    <row r="15463">
      <c r="A15463" s="8">
        <v>1854411.0</v>
      </c>
      <c r="B15463" s="8" t="s">
        <v>17153</v>
      </c>
    </row>
    <row r="15464">
      <c r="A15464" s="8">
        <v>1781197.0</v>
      </c>
      <c r="B15464" s="8" t="s">
        <v>17154</v>
      </c>
    </row>
    <row r="15465">
      <c r="A15465" s="8">
        <v>6549179.0</v>
      </c>
      <c r="B15465" s="8" t="s">
        <v>17155</v>
      </c>
    </row>
    <row r="15466">
      <c r="A15466" s="8">
        <v>1661485.0</v>
      </c>
      <c r="B15466" s="8" t="s">
        <v>17156</v>
      </c>
    </row>
    <row r="15467">
      <c r="A15467" s="8">
        <v>6158374.0</v>
      </c>
      <c r="B15467" s="8" t="s">
        <v>17157</v>
      </c>
    </row>
    <row r="15468">
      <c r="A15468" s="8">
        <v>6696384.0</v>
      </c>
      <c r="B15468" s="8" t="s">
        <v>17158</v>
      </c>
    </row>
    <row r="15469">
      <c r="A15469" s="8">
        <v>6821162.0</v>
      </c>
      <c r="B15469" s="8" t="s">
        <v>17159</v>
      </c>
    </row>
    <row r="15470">
      <c r="A15470" s="8">
        <v>6122728.0</v>
      </c>
      <c r="B15470" s="8" t="s">
        <v>17160</v>
      </c>
    </row>
    <row r="15471">
      <c r="A15471" s="8">
        <v>1773488.0</v>
      </c>
      <c r="B15471" s="8" t="s">
        <v>17161</v>
      </c>
    </row>
    <row r="15472">
      <c r="A15472" s="8">
        <v>1734458.0</v>
      </c>
      <c r="B15472" s="8" t="s">
        <v>17162</v>
      </c>
    </row>
    <row r="15473">
      <c r="A15473" s="8">
        <v>1729764.0</v>
      </c>
      <c r="B15473" s="8" t="s">
        <v>17163</v>
      </c>
    </row>
    <row r="15474">
      <c r="A15474" s="8">
        <v>6021239.0</v>
      </c>
      <c r="B15474" s="8" t="s">
        <v>17164</v>
      </c>
    </row>
    <row r="15475">
      <c r="A15475" s="8">
        <v>6189610.0</v>
      </c>
      <c r="B15475" s="8" t="s">
        <v>17165</v>
      </c>
    </row>
    <row r="15476">
      <c r="A15476" s="8">
        <v>6901336.0</v>
      </c>
      <c r="B15476" s="8" t="s">
        <v>17166</v>
      </c>
    </row>
    <row r="15477">
      <c r="A15477" s="8">
        <v>1430068.0</v>
      </c>
      <c r="B15477" s="8" t="s">
        <v>17167</v>
      </c>
    </row>
    <row r="15478">
      <c r="A15478" s="8">
        <v>1877101.0</v>
      </c>
      <c r="B15478" s="8" t="s">
        <v>17168</v>
      </c>
    </row>
    <row r="15479">
      <c r="A15479" s="8">
        <v>6901344.0</v>
      </c>
      <c r="B15479" s="8" t="s">
        <v>17169</v>
      </c>
    </row>
    <row r="15480">
      <c r="A15480" s="8">
        <v>1782894.0</v>
      </c>
      <c r="B15480" s="8" t="s">
        <v>17170</v>
      </c>
    </row>
    <row r="15481">
      <c r="A15481" s="8">
        <v>6156223.0</v>
      </c>
      <c r="B15481" s="8" t="s">
        <v>17171</v>
      </c>
    </row>
    <row r="15482">
      <c r="A15482" s="8">
        <v>6146007.0</v>
      </c>
      <c r="B15482" s="8" t="s">
        <v>17172</v>
      </c>
    </row>
    <row r="15483">
      <c r="A15483" s="8">
        <v>1845071.0</v>
      </c>
      <c r="B15483" s="8" t="s">
        <v>17173</v>
      </c>
    </row>
    <row r="15484">
      <c r="A15484" s="8">
        <v>6194737.0</v>
      </c>
      <c r="B15484" s="8" t="s">
        <v>17174</v>
      </c>
    </row>
    <row r="15485">
      <c r="A15485" s="8">
        <v>6880622.0</v>
      </c>
      <c r="B15485" s="8" t="s">
        <v>17175</v>
      </c>
    </row>
    <row r="15486">
      <c r="A15486" s="8">
        <v>6154042.0</v>
      </c>
      <c r="B15486" s="8" t="s">
        <v>17176</v>
      </c>
    </row>
    <row r="15487">
      <c r="A15487" s="8">
        <v>6168060.0</v>
      </c>
      <c r="B15487" s="8" t="s">
        <v>17177</v>
      </c>
    </row>
    <row r="15488">
      <c r="A15488" s="8">
        <v>6154051.0</v>
      </c>
      <c r="B15488" s="8" t="s">
        <v>17178</v>
      </c>
    </row>
    <row r="15489">
      <c r="A15489" s="8">
        <v>6175350.0</v>
      </c>
      <c r="B15489" s="8" t="s">
        <v>17179</v>
      </c>
    </row>
    <row r="15490">
      <c r="A15490" s="8">
        <v>6965130.0</v>
      </c>
      <c r="B15490" s="8" t="s">
        <v>17180</v>
      </c>
    </row>
    <row r="15491">
      <c r="A15491" s="8">
        <v>6175368.0</v>
      </c>
      <c r="B15491" s="8" t="s">
        <v>17181</v>
      </c>
    </row>
    <row r="15492">
      <c r="A15492" s="8">
        <v>6456987.0</v>
      </c>
      <c r="B15492" s="8" t="s">
        <v>17182</v>
      </c>
    </row>
    <row r="15493">
      <c r="A15493" s="8">
        <v>1789431.0</v>
      </c>
      <c r="B15493" s="8" t="s">
        <v>17183</v>
      </c>
    </row>
    <row r="15494">
      <c r="A15494" s="8">
        <v>1887556.0</v>
      </c>
      <c r="B15494" s="8" t="s">
        <v>17184</v>
      </c>
    </row>
    <row r="15495">
      <c r="A15495" s="8">
        <v>1894528.0</v>
      </c>
      <c r="B15495" s="8" t="s">
        <v>17185</v>
      </c>
    </row>
    <row r="15496">
      <c r="A15496" s="8">
        <v>1571311.0</v>
      </c>
      <c r="B15496" s="8" t="s">
        <v>17186</v>
      </c>
    </row>
    <row r="15497">
      <c r="A15497" s="8">
        <v>6037321.0</v>
      </c>
      <c r="B15497" s="8" t="s">
        <v>17187</v>
      </c>
    </row>
    <row r="15498">
      <c r="A15498" s="8">
        <v>6156215.0</v>
      </c>
      <c r="B15498" s="8" t="s">
        <v>17188</v>
      </c>
    </row>
    <row r="15499">
      <c r="A15499" s="8">
        <v>1906445.0</v>
      </c>
      <c r="B15499" s="8" t="s">
        <v>17189</v>
      </c>
    </row>
    <row r="15500">
      <c r="A15500" s="8">
        <v>1970780.0</v>
      </c>
      <c r="B15500" s="8" t="s">
        <v>17190</v>
      </c>
    </row>
    <row r="15501">
      <c r="A15501" s="8">
        <v>6171613.0</v>
      </c>
      <c r="B15501" s="8" t="s">
        <v>17191</v>
      </c>
    </row>
    <row r="15502">
      <c r="A15502" s="8">
        <v>6194826.0</v>
      </c>
      <c r="B15502" s="8" t="s">
        <v>17192</v>
      </c>
    </row>
    <row r="15503">
      <c r="A15503" s="8">
        <v>1856952.0</v>
      </c>
      <c r="B15503" s="8" t="s">
        <v>17003</v>
      </c>
    </row>
    <row r="15504">
      <c r="A15504" s="8">
        <v>6159397.0</v>
      </c>
      <c r="B15504" s="8" t="s">
        <v>17193</v>
      </c>
    </row>
    <row r="15505">
      <c r="A15505" s="8">
        <v>1574825.0</v>
      </c>
      <c r="B15505" s="8" t="s">
        <v>17194</v>
      </c>
    </row>
    <row r="15506">
      <c r="A15506" s="8">
        <v>1886428.0</v>
      </c>
      <c r="B15506" s="8" t="s">
        <v>17195</v>
      </c>
    </row>
    <row r="15507">
      <c r="A15507" s="8">
        <v>1806653.0</v>
      </c>
      <c r="B15507" s="8" t="s">
        <v>17196</v>
      </c>
    </row>
    <row r="15508">
      <c r="A15508" s="8">
        <v>6206662.0</v>
      </c>
      <c r="B15508" s="8" t="s">
        <v>17197</v>
      </c>
    </row>
    <row r="15509">
      <c r="A15509" s="8">
        <v>6751113.0</v>
      </c>
      <c r="B15509" s="8" t="s">
        <v>17198</v>
      </c>
    </row>
    <row r="15510">
      <c r="A15510" s="8">
        <v>1937758.0</v>
      </c>
      <c r="B15510" s="8" t="s">
        <v>17199</v>
      </c>
    </row>
    <row r="15511">
      <c r="A15511" s="8">
        <v>6158391.0</v>
      </c>
      <c r="B15511" s="8" t="s">
        <v>17200</v>
      </c>
    </row>
    <row r="15512">
      <c r="A15512" s="8">
        <v>6608078.0</v>
      </c>
      <c r="B15512" s="8" t="s">
        <v>17201</v>
      </c>
    </row>
    <row r="15513">
      <c r="A15513" s="8">
        <v>1883780.0</v>
      </c>
      <c r="B15513" s="8" t="s">
        <v>17190</v>
      </c>
    </row>
    <row r="15514">
      <c r="A15514" s="8">
        <v>1928422.0</v>
      </c>
      <c r="B15514" s="8" t="s">
        <v>17202</v>
      </c>
    </row>
    <row r="15515">
      <c r="A15515" s="8">
        <v>1893769.0</v>
      </c>
      <c r="B15515" s="8" t="s">
        <v>17203</v>
      </c>
    </row>
    <row r="15516">
      <c r="A15516" s="8">
        <v>9295186.0</v>
      </c>
      <c r="B15516" s="8" t="s">
        <v>17204</v>
      </c>
    </row>
    <row r="15517">
      <c r="A15517" s="8">
        <v>6264174.0</v>
      </c>
      <c r="B15517" s="8" t="s">
        <v>17205</v>
      </c>
    </row>
    <row r="15518">
      <c r="A15518" s="8">
        <v>1962256.0</v>
      </c>
      <c r="B15518" s="8" t="s">
        <v>17206</v>
      </c>
    </row>
    <row r="15519">
      <c r="A15519" s="8">
        <v>1883917.0</v>
      </c>
      <c r="B15519" s="8" t="s">
        <v>17207</v>
      </c>
    </row>
    <row r="15520">
      <c r="A15520" s="8">
        <v>1786911.0</v>
      </c>
      <c r="B15520" s="8" t="s">
        <v>17208</v>
      </c>
    </row>
    <row r="15521">
      <c r="A15521" s="8">
        <v>6267653.0</v>
      </c>
      <c r="B15521" s="8" t="s">
        <v>17209</v>
      </c>
    </row>
    <row r="15522">
      <c r="A15522" s="8">
        <v>1964640.0</v>
      </c>
      <c r="B15522" s="8" t="s">
        <v>17210</v>
      </c>
    </row>
    <row r="15523">
      <c r="A15523" s="8">
        <v>1854178.0</v>
      </c>
      <c r="B15523" s="8" t="s">
        <v>17211</v>
      </c>
    </row>
    <row r="15524">
      <c r="A15524" s="8">
        <v>6143989.0</v>
      </c>
      <c r="B15524" s="8" t="s">
        <v>17212</v>
      </c>
    </row>
    <row r="15525">
      <c r="A15525" s="8">
        <v>1022652.0</v>
      </c>
      <c r="B15525" s="8" t="s">
        <v>17213</v>
      </c>
    </row>
    <row r="15526">
      <c r="A15526" s="8">
        <v>1857533.0</v>
      </c>
      <c r="B15526" s="8" t="s">
        <v>17214</v>
      </c>
    </row>
    <row r="15527">
      <c r="A15527" s="8">
        <v>6132065.0</v>
      </c>
      <c r="B15527" s="8" t="s">
        <v>17215</v>
      </c>
    </row>
    <row r="15528">
      <c r="A15528" s="8">
        <v>1913468.0</v>
      </c>
      <c r="B15528" s="8" t="s">
        <v>17216</v>
      </c>
    </row>
    <row r="15529">
      <c r="A15529" s="8">
        <v>1963287.0</v>
      </c>
      <c r="B15529" s="8" t="s">
        <v>17217</v>
      </c>
    </row>
    <row r="15530">
      <c r="A15530" s="8">
        <v>6216757.0</v>
      </c>
      <c r="B15530" s="8" t="s">
        <v>17218</v>
      </c>
    </row>
    <row r="15531">
      <c r="A15531" s="8">
        <v>6238173.0</v>
      </c>
      <c r="B15531" s="8" t="s">
        <v>17219</v>
      </c>
    </row>
    <row r="15532">
      <c r="A15532" s="8">
        <v>1945254.0</v>
      </c>
      <c r="B15532" s="8" t="s">
        <v>17220</v>
      </c>
    </row>
    <row r="15533">
      <c r="A15533" s="8">
        <v>6386229.0</v>
      </c>
      <c r="B15533" s="8" t="s">
        <v>17221</v>
      </c>
    </row>
    <row r="15534">
      <c r="A15534" s="8">
        <v>1879995.0</v>
      </c>
      <c r="B15534" s="8" t="s">
        <v>17222</v>
      </c>
    </row>
    <row r="15535">
      <c r="A15535" s="8">
        <v>1760203.0</v>
      </c>
      <c r="B15535" s="8" t="s">
        <v>17223</v>
      </c>
    </row>
    <row r="15536">
      <c r="A15536" s="8">
        <v>1879979.0</v>
      </c>
      <c r="B15536" s="8" t="s">
        <v>17224</v>
      </c>
    </row>
    <row r="15537">
      <c r="A15537" s="8">
        <v>1692941.0</v>
      </c>
      <c r="B15537" s="8" t="s">
        <v>17225</v>
      </c>
    </row>
    <row r="15538">
      <c r="A15538" s="8">
        <v>1724126.0</v>
      </c>
      <c r="B15538" s="8" t="s">
        <v>17226</v>
      </c>
    </row>
    <row r="15539">
      <c r="A15539" s="8">
        <v>6925197.0</v>
      </c>
      <c r="B15539" s="8" t="s">
        <v>17227</v>
      </c>
    </row>
    <row r="15540">
      <c r="A15540" s="8">
        <v>6238505.0</v>
      </c>
      <c r="B15540" s="8" t="s">
        <v>17228</v>
      </c>
    </row>
    <row r="15541">
      <c r="A15541" s="8">
        <v>6254101.0</v>
      </c>
      <c r="B15541" s="8" t="s">
        <v>17229</v>
      </c>
    </row>
    <row r="15542">
      <c r="A15542" s="8">
        <v>1853694.0</v>
      </c>
      <c r="B15542" s="8" t="s">
        <v>17230</v>
      </c>
    </row>
    <row r="15543">
      <c r="A15543" s="8">
        <v>1958810.0</v>
      </c>
      <c r="B15543" s="8" t="s">
        <v>17231</v>
      </c>
    </row>
    <row r="15544">
      <c r="A15544" s="8">
        <v>1773925.0</v>
      </c>
      <c r="B15544" s="8" t="s">
        <v>17232</v>
      </c>
    </row>
    <row r="15545">
      <c r="A15545" s="8">
        <v>1637975.0</v>
      </c>
      <c r="B15545" s="8" t="s">
        <v>17233</v>
      </c>
    </row>
    <row r="15546">
      <c r="A15546" s="8">
        <v>1760564.0</v>
      </c>
      <c r="B15546" s="8" t="s">
        <v>17234</v>
      </c>
    </row>
    <row r="15547">
      <c r="A15547" s="8">
        <v>1597582.0</v>
      </c>
      <c r="B15547" s="8" t="s">
        <v>17235</v>
      </c>
    </row>
    <row r="15548">
      <c r="A15548" s="8">
        <v>1637487.0</v>
      </c>
      <c r="B15548" s="8" t="s">
        <v>17236</v>
      </c>
    </row>
    <row r="15549">
      <c r="A15549" s="8">
        <v>1726790.0</v>
      </c>
      <c r="B15549" s="8" t="s">
        <v>17237</v>
      </c>
    </row>
    <row r="15550">
      <c r="A15550" s="8">
        <v>1783513.0</v>
      </c>
      <c r="B15550" s="8" t="s">
        <v>16965</v>
      </c>
    </row>
    <row r="15551">
      <c r="A15551" s="8">
        <v>1728946.0</v>
      </c>
      <c r="B15551" s="8" t="s">
        <v>17238</v>
      </c>
    </row>
    <row r="15552">
      <c r="A15552" s="8">
        <v>1574221.0</v>
      </c>
      <c r="B15552" s="8" t="s">
        <v>17239</v>
      </c>
    </row>
    <row r="15553">
      <c r="A15553" s="8">
        <v>1570587.0</v>
      </c>
      <c r="B15553" s="8" t="s">
        <v>17240</v>
      </c>
    </row>
    <row r="15554">
      <c r="A15554" s="8">
        <v>1789171.0</v>
      </c>
      <c r="B15554" s="8" t="s">
        <v>17241</v>
      </c>
    </row>
    <row r="15555">
      <c r="A15555" s="8">
        <v>1912470.0</v>
      </c>
      <c r="B15555" s="8" t="s">
        <v>17242</v>
      </c>
    </row>
    <row r="15556">
      <c r="A15556" s="8">
        <v>6332722.0</v>
      </c>
      <c r="B15556" s="8" t="s">
        <v>17243</v>
      </c>
    </row>
    <row r="15557">
      <c r="A15557" s="8">
        <v>1868675.0</v>
      </c>
      <c r="B15557" s="8" t="s">
        <v>17244</v>
      </c>
    </row>
    <row r="15558">
      <c r="A15558" s="8">
        <v>6946844.0</v>
      </c>
      <c r="B15558" s="8" t="s">
        <v>17245</v>
      </c>
    </row>
    <row r="15559">
      <c r="A15559" s="8">
        <v>1656091.0</v>
      </c>
      <c r="B15559" s="8" t="s">
        <v>17246</v>
      </c>
    </row>
    <row r="15560">
      <c r="A15560" s="8">
        <v>6202888.0</v>
      </c>
      <c r="B15560" s="8" t="s">
        <v>17247</v>
      </c>
    </row>
    <row r="15561">
      <c r="A15561" s="8">
        <v>1637738.0</v>
      </c>
      <c r="B15561" s="8" t="s">
        <v>17248</v>
      </c>
    </row>
    <row r="15562">
      <c r="A15562" s="8">
        <v>1946447.0</v>
      </c>
      <c r="B15562" s="8" t="s">
        <v>17249</v>
      </c>
    </row>
    <row r="15563">
      <c r="A15563" s="8">
        <v>6456227.0</v>
      </c>
      <c r="B15563" s="8" t="s">
        <v>17250</v>
      </c>
    </row>
    <row r="15564">
      <c r="A15564" s="8">
        <v>1880446.0</v>
      </c>
      <c r="B15564" s="8" t="s">
        <v>17226</v>
      </c>
    </row>
    <row r="15565">
      <c r="A15565" s="8">
        <v>6156193.0</v>
      </c>
      <c r="B15565" s="8" t="s">
        <v>17251</v>
      </c>
    </row>
    <row r="15566">
      <c r="A15566" s="8">
        <v>1854526.0</v>
      </c>
      <c r="B15566" s="8" t="s">
        <v>17252</v>
      </c>
    </row>
    <row r="15567">
      <c r="A15567" s="8">
        <v>6208771.0</v>
      </c>
      <c r="B15567" s="8" t="s">
        <v>17253</v>
      </c>
    </row>
    <row r="15568">
      <c r="A15568" s="8">
        <v>1733443.0</v>
      </c>
      <c r="B15568" s="8" t="s">
        <v>17254</v>
      </c>
    </row>
    <row r="15569">
      <c r="A15569" s="8">
        <v>1839616.0</v>
      </c>
      <c r="B15569" s="8" t="s">
        <v>17255</v>
      </c>
    </row>
    <row r="15570">
      <c r="A15570" s="8">
        <v>6182887.0</v>
      </c>
      <c r="B15570" s="8" t="s">
        <v>17256</v>
      </c>
    </row>
    <row r="15571">
      <c r="A15571" s="8">
        <v>6134891.0</v>
      </c>
      <c r="B15571" s="8" t="s">
        <v>17257</v>
      </c>
    </row>
    <row r="15572">
      <c r="A15572" s="8">
        <v>1747657.0</v>
      </c>
      <c r="B15572" s="8" t="s">
        <v>17258</v>
      </c>
    </row>
    <row r="15573">
      <c r="A15573" s="8">
        <v>6264042.0</v>
      </c>
      <c r="B15573" s="8" t="s">
        <v>17259</v>
      </c>
    </row>
    <row r="15574">
      <c r="A15574" s="8">
        <v>6920268.0</v>
      </c>
      <c r="B15574" s="8" t="s">
        <v>17260</v>
      </c>
    </row>
    <row r="15575">
      <c r="A15575" s="8">
        <v>6230172.0</v>
      </c>
      <c r="B15575" s="8" t="s">
        <v>17261</v>
      </c>
    </row>
    <row r="15576">
      <c r="A15576" s="8">
        <v>6920021.0</v>
      </c>
      <c r="B15576" s="8" t="s">
        <v>17262</v>
      </c>
    </row>
    <row r="15577">
      <c r="A15577" s="8">
        <v>1958755.0</v>
      </c>
      <c r="B15577" s="8" t="s">
        <v>17263</v>
      </c>
    </row>
    <row r="15578">
      <c r="A15578" s="8">
        <v>1945513.0</v>
      </c>
      <c r="B15578" s="8" t="s">
        <v>17264</v>
      </c>
    </row>
    <row r="15579">
      <c r="A15579" s="8">
        <v>6182941.0</v>
      </c>
      <c r="B15579" s="8" t="s">
        <v>17265</v>
      </c>
    </row>
    <row r="15580">
      <c r="A15580" s="8">
        <v>6182950.0</v>
      </c>
      <c r="B15580" s="8" t="s">
        <v>17266</v>
      </c>
    </row>
    <row r="15581">
      <c r="A15581" s="8">
        <v>6332757.0</v>
      </c>
      <c r="B15581" s="8" t="s">
        <v>17267</v>
      </c>
    </row>
    <row r="15582">
      <c r="A15582" s="8">
        <v>6170005.0</v>
      </c>
      <c r="B15582" s="8" t="s">
        <v>17268</v>
      </c>
    </row>
    <row r="15583">
      <c r="A15583" s="8">
        <v>1971549.0</v>
      </c>
      <c r="B15583" s="8" t="s">
        <v>17269</v>
      </c>
    </row>
    <row r="15584">
      <c r="A15584" s="8">
        <v>1430254.0</v>
      </c>
      <c r="B15584" s="8" t="s">
        <v>17270</v>
      </c>
    </row>
    <row r="15585">
      <c r="A15585" s="8">
        <v>1973428.0</v>
      </c>
      <c r="B15585" s="8" t="s">
        <v>17271</v>
      </c>
    </row>
    <row r="15586">
      <c r="A15586" s="8">
        <v>6042104.0</v>
      </c>
      <c r="B15586" s="8" t="s">
        <v>17272</v>
      </c>
    </row>
    <row r="15587">
      <c r="A15587" s="8">
        <v>1963490.0</v>
      </c>
      <c r="B15587" s="8" t="s">
        <v>17273</v>
      </c>
    </row>
    <row r="15588">
      <c r="A15588" s="8">
        <v>6332765.0</v>
      </c>
      <c r="B15588" s="8" t="s">
        <v>17274</v>
      </c>
    </row>
    <row r="15589">
      <c r="A15589" s="8">
        <v>6208908.0</v>
      </c>
      <c r="B15589" s="8" t="s">
        <v>17275</v>
      </c>
    </row>
    <row r="15590">
      <c r="A15590" s="8">
        <v>6215564.0</v>
      </c>
      <c r="B15590" s="8" t="s">
        <v>17276</v>
      </c>
    </row>
    <row r="15591">
      <c r="A15591" s="8">
        <v>1909924.0</v>
      </c>
      <c r="B15591" s="8" t="s">
        <v>17277</v>
      </c>
    </row>
    <row r="15592">
      <c r="A15592" s="8">
        <v>6158404.0</v>
      </c>
      <c r="B15592" s="8" t="s">
        <v>17278</v>
      </c>
    </row>
    <row r="15593">
      <c r="A15593" s="8">
        <v>1856961.0</v>
      </c>
      <c r="B15593" s="8" t="s">
        <v>17279</v>
      </c>
    </row>
    <row r="15594">
      <c r="A15594" s="8">
        <v>1728202.0</v>
      </c>
      <c r="B15594" s="8" t="s">
        <v>17280</v>
      </c>
    </row>
    <row r="15595">
      <c r="A15595" s="8">
        <v>6220584.0</v>
      </c>
      <c r="B15595" s="8" t="s">
        <v>17281</v>
      </c>
    </row>
    <row r="15596">
      <c r="A15596" s="8">
        <v>1878107.0</v>
      </c>
      <c r="B15596" s="8" t="s">
        <v>17282</v>
      </c>
    </row>
    <row r="15597">
      <c r="A15597" s="8">
        <v>1966936.0</v>
      </c>
      <c r="B15597" s="8" t="s">
        <v>17283</v>
      </c>
    </row>
    <row r="15598">
      <c r="A15598" s="8">
        <v>1735918.0</v>
      </c>
      <c r="B15598" s="8" t="s">
        <v>17284</v>
      </c>
    </row>
    <row r="15599">
      <c r="A15599" s="8">
        <v>1442678.0</v>
      </c>
      <c r="B15599" s="8" t="s">
        <v>17285</v>
      </c>
    </row>
    <row r="15600">
      <c r="A15600" s="8">
        <v>6140076.0</v>
      </c>
      <c r="B15600" s="8" t="s">
        <v>17286</v>
      </c>
    </row>
    <row r="15601">
      <c r="A15601" s="8">
        <v>6302441.0</v>
      </c>
      <c r="B15601" s="8" t="s">
        <v>17287</v>
      </c>
    </row>
    <row r="15602">
      <c r="A15602" s="8">
        <v>6208592.0</v>
      </c>
      <c r="B15602" s="8" t="s">
        <v>17288</v>
      </c>
    </row>
    <row r="15603">
      <c r="A15603" s="8">
        <v>6400809.0</v>
      </c>
      <c r="B15603" s="8" t="s">
        <v>17289</v>
      </c>
    </row>
    <row r="15604">
      <c r="A15604" s="8">
        <v>6175155.0</v>
      </c>
      <c r="B15604" s="8" t="s">
        <v>17290</v>
      </c>
    </row>
    <row r="15605">
      <c r="A15605" s="8">
        <v>1962051.0</v>
      </c>
      <c r="B15605" s="8" t="s">
        <v>17291</v>
      </c>
    </row>
    <row r="15606">
      <c r="A15606" s="8">
        <v>1442686.0</v>
      </c>
      <c r="B15606" s="8" t="s">
        <v>17292</v>
      </c>
    </row>
    <row r="15607">
      <c r="A15607" s="8">
        <v>1466976.0</v>
      </c>
      <c r="B15607" s="8" t="s">
        <v>17293</v>
      </c>
    </row>
    <row r="15608">
      <c r="A15608" s="8">
        <v>6400795.0</v>
      </c>
      <c r="B15608" s="8" t="s">
        <v>17294</v>
      </c>
    </row>
    <row r="15609">
      <c r="A15609" s="8">
        <v>1725751.0</v>
      </c>
      <c r="B15609" s="8" t="s">
        <v>17295</v>
      </c>
    </row>
    <row r="15610">
      <c r="A15610" s="8">
        <v>6705901.0</v>
      </c>
      <c r="B15610" s="8" t="s">
        <v>17296</v>
      </c>
    </row>
    <row r="15611">
      <c r="A15611" s="8">
        <v>1756028.0</v>
      </c>
      <c r="B15611" s="8" t="s">
        <v>17297</v>
      </c>
    </row>
    <row r="15612">
      <c r="A15612" s="8">
        <v>6115985.0</v>
      </c>
      <c r="B15612" s="8" t="s">
        <v>17298</v>
      </c>
    </row>
    <row r="15613">
      <c r="A15613" s="8">
        <v>1899473.0</v>
      </c>
      <c r="B15613" s="8" t="s">
        <v>17279</v>
      </c>
    </row>
    <row r="15614">
      <c r="A15614" s="8">
        <v>6948901.0</v>
      </c>
      <c r="B15614" s="8" t="s">
        <v>17299</v>
      </c>
    </row>
    <row r="15615">
      <c r="A15615" s="8">
        <v>1442694.0</v>
      </c>
      <c r="B15615" s="8" t="s">
        <v>17300</v>
      </c>
    </row>
    <row r="15616">
      <c r="A15616" s="8">
        <v>1895273.0</v>
      </c>
      <c r="B15616" s="8" t="s">
        <v>17280</v>
      </c>
    </row>
    <row r="15617">
      <c r="A15617" s="8">
        <v>1726846.0</v>
      </c>
      <c r="B15617" s="8" t="s">
        <v>17301</v>
      </c>
    </row>
    <row r="15618">
      <c r="A15618" s="8">
        <v>1925458.0</v>
      </c>
      <c r="B15618" s="8" t="s">
        <v>17301</v>
      </c>
    </row>
    <row r="15619">
      <c r="A15619" s="8">
        <v>1655159.0</v>
      </c>
      <c r="B15619" s="8" t="s">
        <v>17302</v>
      </c>
    </row>
    <row r="15620">
      <c r="A15620" s="8">
        <v>6104924.0</v>
      </c>
      <c r="B15620" s="8" t="s">
        <v>17303</v>
      </c>
    </row>
    <row r="15621">
      <c r="A15621" s="8">
        <v>1655361.0</v>
      </c>
      <c r="B15621" s="8" t="s">
        <v>17304</v>
      </c>
    </row>
    <row r="15622">
      <c r="A15622" s="8">
        <v>1430262.0</v>
      </c>
      <c r="B15622" s="8" t="s">
        <v>17305</v>
      </c>
    </row>
    <row r="15623">
      <c r="A15623" s="8">
        <v>1590791.0</v>
      </c>
      <c r="B15623" s="8" t="s">
        <v>17306</v>
      </c>
    </row>
    <row r="15624">
      <c r="A15624" s="8">
        <v>6387471.0</v>
      </c>
      <c r="B15624" s="8" t="s">
        <v>17307</v>
      </c>
    </row>
    <row r="15625">
      <c r="A15625" s="8">
        <v>6302335.0</v>
      </c>
      <c r="B15625" s="8" t="s">
        <v>17308</v>
      </c>
    </row>
    <row r="15626">
      <c r="A15626" s="8">
        <v>1466968.0</v>
      </c>
      <c r="B15626" s="8" t="s">
        <v>17309</v>
      </c>
    </row>
    <row r="15627">
      <c r="A15627" s="8">
        <v>1574167.0</v>
      </c>
      <c r="B15627" s="8" t="s">
        <v>17310</v>
      </c>
    </row>
    <row r="15628">
      <c r="A15628" s="8">
        <v>6302424.0</v>
      </c>
      <c r="B15628" s="8" t="s">
        <v>17311</v>
      </c>
    </row>
    <row r="15629">
      <c r="A15629" s="8">
        <v>6889298.0</v>
      </c>
      <c r="B15629" s="8" t="s">
        <v>17312</v>
      </c>
    </row>
    <row r="15630">
      <c r="A15630" s="8">
        <v>6212891.0</v>
      </c>
      <c r="B15630" s="8" t="s">
        <v>17313</v>
      </c>
    </row>
    <row r="15631">
      <c r="A15631" s="8">
        <v>1910345.0</v>
      </c>
      <c r="B15631" s="8" t="s">
        <v>17314</v>
      </c>
    </row>
    <row r="15632">
      <c r="A15632" s="8">
        <v>1760734.0</v>
      </c>
      <c r="B15632" s="8" t="s">
        <v>17315</v>
      </c>
    </row>
    <row r="15633">
      <c r="A15633" s="8">
        <v>1728300.0</v>
      </c>
      <c r="B15633" s="8" t="s">
        <v>17316</v>
      </c>
    </row>
    <row r="15634">
      <c r="A15634" s="8">
        <v>1876368.0</v>
      </c>
      <c r="B15634" s="8" t="s">
        <v>17317</v>
      </c>
    </row>
    <row r="15635">
      <c r="A15635" s="8">
        <v>6161499.0</v>
      </c>
      <c r="B15635" s="8" t="s">
        <v>17318</v>
      </c>
    </row>
    <row r="15636">
      <c r="A15636" s="8">
        <v>6186084.0</v>
      </c>
      <c r="B15636" s="8" t="s">
        <v>17319</v>
      </c>
    </row>
    <row r="15637">
      <c r="A15637" s="8">
        <v>1952161.0</v>
      </c>
      <c r="B15637" s="8" t="s">
        <v>17320</v>
      </c>
    </row>
    <row r="15638">
      <c r="A15638" s="8">
        <v>1767437.0</v>
      </c>
      <c r="B15638" s="8" t="s">
        <v>17321</v>
      </c>
    </row>
    <row r="15639">
      <c r="A15639" s="8">
        <v>6208894.0</v>
      </c>
      <c r="B15639" s="8" t="s">
        <v>17322</v>
      </c>
    </row>
    <row r="15640">
      <c r="A15640" s="8">
        <v>6197795.0</v>
      </c>
      <c r="B15640" s="8" t="s">
        <v>17323</v>
      </c>
    </row>
    <row r="15641">
      <c r="A15641" s="8">
        <v>6274021.0</v>
      </c>
      <c r="B15641" s="8" t="s">
        <v>17324</v>
      </c>
    </row>
    <row r="15642">
      <c r="A15642" s="8">
        <v>6272941.0</v>
      </c>
      <c r="B15642" s="8" t="s">
        <v>17325</v>
      </c>
    </row>
    <row r="15643">
      <c r="A15643" s="8">
        <v>1966332.0</v>
      </c>
      <c r="B15643" s="8" t="s">
        <v>17326</v>
      </c>
    </row>
    <row r="15644">
      <c r="A15644" s="8">
        <v>1912399.0</v>
      </c>
      <c r="B15644" s="8" t="s">
        <v>17327</v>
      </c>
    </row>
    <row r="15645">
      <c r="A15645" s="8">
        <v>1883704.0</v>
      </c>
      <c r="B15645" s="8" t="s">
        <v>17328</v>
      </c>
    </row>
    <row r="15646">
      <c r="A15646" s="8">
        <v>1970631.0</v>
      </c>
      <c r="B15646" s="8" t="s">
        <v>17329</v>
      </c>
    </row>
    <row r="15647">
      <c r="A15647" s="8">
        <v>6267971.0</v>
      </c>
      <c r="B15647" s="8" t="s">
        <v>17330</v>
      </c>
    </row>
    <row r="15648">
      <c r="A15648" s="8">
        <v>6606776.0</v>
      </c>
      <c r="B15648" s="8" t="s">
        <v>17331</v>
      </c>
    </row>
    <row r="15649">
      <c r="A15649" s="8">
        <v>1869884.0</v>
      </c>
      <c r="B15649" s="8" t="s">
        <v>17332</v>
      </c>
    </row>
    <row r="15650">
      <c r="A15650" s="8">
        <v>1807374.0</v>
      </c>
      <c r="B15650" s="8" t="s">
        <v>17333</v>
      </c>
    </row>
    <row r="15651">
      <c r="A15651" s="8">
        <v>6237452.0</v>
      </c>
      <c r="B15651" s="8" t="s">
        <v>17334</v>
      </c>
    </row>
    <row r="15652">
      <c r="A15652" s="8">
        <v>6076416.0</v>
      </c>
      <c r="B15652" s="8" t="s">
        <v>17335</v>
      </c>
    </row>
    <row r="15653">
      <c r="A15653" s="8">
        <v>6451608.0</v>
      </c>
      <c r="B15653" s="8" t="s">
        <v>17336</v>
      </c>
    </row>
    <row r="15654">
      <c r="A15654" s="8">
        <v>1942069.0</v>
      </c>
      <c r="B15654" s="8" t="s">
        <v>17337</v>
      </c>
    </row>
    <row r="15655">
      <c r="A15655" s="8">
        <v>1951149.0</v>
      </c>
      <c r="B15655" s="8" t="s">
        <v>17338</v>
      </c>
    </row>
    <row r="15656">
      <c r="A15656" s="8">
        <v>6232493.0</v>
      </c>
      <c r="B15656" s="8" t="s">
        <v>17339</v>
      </c>
    </row>
    <row r="15657">
      <c r="A15657" s="8">
        <v>6212671.0</v>
      </c>
      <c r="B15657" s="8" t="s">
        <v>17340</v>
      </c>
    </row>
    <row r="15658">
      <c r="A15658" s="8">
        <v>6209840.0</v>
      </c>
      <c r="B15658" s="8" t="s">
        <v>17341</v>
      </c>
    </row>
    <row r="15659">
      <c r="A15659" s="8">
        <v>1957228.0</v>
      </c>
      <c r="B15659" s="8" t="s">
        <v>17342</v>
      </c>
    </row>
    <row r="15660">
      <c r="A15660" s="8">
        <v>6185576.0</v>
      </c>
      <c r="B15660" s="8" t="s">
        <v>17343</v>
      </c>
    </row>
    <row r="15661">
      <c r="A15661" s="8">
        <v>6952895.0</v>
      </c>
      <c r="B15661" s="8" t="s">
        <v>17344</v>
      </c>
    </row>
    <row r="15662">
      <c r="A15662" s="8">
        <v>1774221.0</v>
      </c>
      <c r="B15662" s="8" t="s">
        <v>17345</v>
      </c>
    </row>
    <row r="15663">
      <c r="A15663" s="8">
        <v>6240747.0</v>
      </c>
      <c r="B15663" s="8" t="s">
        <v>17346</v>
      </c>
    </row>
    <row r="15664">
      <c r="A15664" s="8">
        <v>6229697.0</v>
      </c>
      <c r="B15664" s="8" t="s">
        <v>17347</v>
      </c>
    </row>
    <row r="15665">
      <c r="A15665" s="8">
        <v>6549501.0</v>
      </c>
      <c r="B15665" s="8" t="s">
        <v>17348</v>
      </c>
    </row>
    <row r="15666">
      <c r="A15666" s="8">
        <v>6209611.0</v>
      </c>
      <c r="B15666" s="8" t="s">
        <v>17349</v>
      </c>
    </row>
    <row r="15667">
      <c r="A15667" s="8">
        <v>1917951.0</v>
      </c>
      <c r="B15667" s="8" t="s">
        <v>17350</v>
      </c>
    </row>
    <row r="15668">
      <c r="A15668" s="8">
        <v>6228666.0</v>
      </c>
      <c r="B15668" s="8" t="s">
        <v>17351</v>
      </c>
    </row>
    <row r="15669">
      <c r="A15669" s="8">
        <v>1964577.0</v>
      </c>
      <c r="B15669" s="8" t="s">
        <v>17352</v>
      </c>
    </row>
    <row r="15670">
      <c r="A15670" s="8">
        <v>6135676.0</v>
      </c>
      <c r="B15670" s="8" t="s">
        <v>17353</v>
      </c>
    </row>
    <row r="15671">
      <c r="A15671" s="8">
        <v>1944487.0</v>
      </c>
      <c r="B15671" s="8" t="s">
        <v>17354</v>
      </c>
    </row>
    <row r="15672">
      <c r="A15672" s="8">
        <v>6165249.0</v>
      </c>
      <c r="B15672" s="8" t="s">
        <v>17355</v>
      </c>
    </row>
    <row r="15673">
      <c r="A15673" s="8">
        <v>6229794.0</v>
      </c>
      <c r="B15673" s="8" t="s">
        <v>17356</v>
      </c>
    </row>
    <row r="15674">
      <c r="A15674" s="8">
        <v>6000797.0</v>
      </c>
      <c r="B15674" s="8" t="s">
        <v>17357</v>
      </c>
    </row>
    <row r="15675">
      <c r="A15675" s="8">
        <v>1443054.0</v>
      </c>
      <c r="B15675" s="8" t="s">
        <v>17358</v>
      </c>
    </row>
    <row r="15676">
      <c r="A15676" s="8">
        <v>1964003.0</v>
      </c>
      <c r="B15676" s="8" t="s">
        <v>17359</v>
      </c>
    </row>
    <row r="15677">
      <c r="A15677" s="8">
        <v>1730371.0</v>
      </c>
      <c r="B15677" s="8" t="s">
        <v>17360</v>
      </c>
    </row>
    <row r="15678">
      <c r="A15678" s="8">
        <v>1594524.0</v>
      </c>
      <c r="B15678" s="8" t="s">
        <v>17361</v>
      </c>
    </row>
    <row r="15679">
      <c r="A15679" s="8">
        <v>6116736.0</v>
      </c>
      <c r="B15679" s="8" t="s">
        <v>17362</v>
      </c>
    </row>
    <row r="15680">
      <c r="A15680" s="8">
        <v>1788396.0</v>
      </c>
      <c r="B15680" s="8" t="s">
        <v>17363</v>
      </c>
    </row>
    <row r="15681">
      <c r="A15681" s="8">
        <v>6158447.0</v>
      </c>
      <c r="B15681" s="8" t="s">
        <v>17364</v>
      </c>
    </row>
    <row r="15682">
      <c r="A15682" s="8">
        <v>6003206.0</v>
      </c>
      <c r="B15682" s="8" t="s">
        <v>17365</v>
      </c>
    </row>
    <row r="15683">
      <c r="A15683" s="8">
        <v>1949390.0</v>
      </c>
      <c r="B15683" s="8" t="s">
        <v>17366</v>
      </c>
    </row>
    <row r="15684">
      <c r="A15684" s="8">
        <v>1863185.0</v>
      </c>
      <c r="B15684" s="8" t="s">
        <v>17367</v>
      </c>
    </row>
    <row r="15685">
      <c r="A15685" s="8">
        <v>6433383.0</v>
      </c>
      <c r="B15685" s="8" t="s">
        <v>17368</v>
      </c>
    </row>
    <row r="15686">
      <c r="A15686" s="8">
        <v>1843583.0</v>
      </c>
      <c r="B15686" s="8" t="s">
        <v>17369</v>
      </c>
    </row>
    <row r="15687">
      <c r="A15687" s="8">
        <v>6876439.0</v>
      </c>
      <c r="B15687" s="8" t="s">
        <v>17370</v>
      </c>
    </row>
    <row r="15688">
      <c r="A15688" s="8">
        <v>6056423.0</v>
      </c>
      <c r="B15688" s="8" t="s">
        <v>17371</v>
      </c>
    </row>
    <row r="15689">
      <c r="A15689" s="8">
        <v>6334342.0</v>
      </c>
      <c r="B15689" s="8" t="s">
        <v>17372</v>
      </c>
    </row>
    <row r="15690">
      <c r="A15690" s="8">
        <v>6209289.0</v>
      </c>
      <c r="B15690" s="8" t="s">
        <v>17373</v>
      </c>
    </row>
    <row r="15691">
      <c r="A15691" s="8">
        <v>6227872.0</v>
      </c>
      <c r="B15691" s="8" t="s">
        <v>17374</v>
      </c>
    </row>
    <row r="15692">
      <c r="A15692" s="8">
        <v>6039812.0</v>
      </c>
      <c r="B15692" s="8" t="s">
        <v>17375</v>
      </c>
    </row>
    <row r="15693">
      <c r="A15693" s="8">
        <v>1838466.0</v>
      </c>
      <c r="B15693" s="8" t="s">
        <v>17376</v>
      </c>
    </row>
    <row r="15694">
      <c r="A15694" s="8">
        <v>6228917.0</v>
      </c>
      <c r="B15694" s="8" t="s">
        <v>17377</v>
      </c>
    </row>
    <row r="15695">
      <c r="A15695" s="8">
        <v>6587925.0</v>
      </c>
      <c r="B15695" s="8" t="s">
        <v>17378</v>
      </c>
    </row>
    <row r="15696">
      <c r="A15696" s="8">
        <v>6168116.0</v>
      </c>
      <c r="B15696" s="8" t="s">
        <v>17379</v>
      </c>
    </row>
    <row r="15697">
      <c r="A15697" s="8">
        <v>1443143.0</v>
      </c>
      <c r="B15697" s="8" t="s">
        <v>17380</v>
      </c>
    </row>
    <row r="15698">
      <c r="A15698" s="8">
        <v>1732692.0</v>
      </c>
      <c r="B15698" s="8" t="s">
        <v>17381</v>
      </c>
    </row>
    <row r="15699">
      <c r="A15699" s="8">
        <v>1912593.0</v>
      </c>
      <c r="B15699" s="8" t="s">
        <v>17382</v>
      </c>
    </row>
    <row r="15700">
      <c r="A15700" s="8">
        <v>6433707.0</v>
      </c>
      <c r="B15700" s="8" t="s">
        <v>17383</v>
      </c>
    </row>
    <row r="15701">
      <c r="A15701" s="8">
        <v>6137288.0</v>
      </c>
      <c r="B15701" s="8" t="s">
        <v>17384</v>
      </c>
    </row>
    <row r="15702">
      <c r="A15702" s="8">
        <v>1937588.0</v>
      </c>
      <c r="B15702" s="8" t="s">
        <v>17385</v>
      </c>
    </row>
    <row r="15703">
      <c r="A15703" s="8">
        <v>6348742.0</v>
      </c>
      <c r="B15703" s="8" t="s">
        <v>17386</v>
      </c>
    </row>
    <row r="15704">
      <c r="A15704" s="8">
        <v>1970836.0</v>
      </c>
      <c r="B15704" s="8" t="s">
        <v>17387</v>
      </c>
    </row>
    <row r="15705">
      <c r="A15705" s="8">
        <v>6187684.0</v>
      </c>
      <c r="B15705" s="8" t="s">
        <v>17388</v>
      </c>
    </row>
    <row r="15706">
      <c r="A15706" s="8">
        <v>6240682.0</v>
      </c>
      <c r="B15706" s="8" t="s">
        <v>17389</v>
      </c>
    </row>
    <row r="15707">
      <c r="A15707" s="8">
        <v>1961845.0</v>
      </c>
      <c r="B15707" s="8" t="s">
        <v>17390</v>
      </c>
    </row>
    <row r="15708">
      <c r="A15708" s="8">
        <v>6187412.0</v>
      </c>
      <c r="B15708" s="8" t="s">
        <v>17391</v>
      </c>
    </row>
    <row r="15709">
      <c r="A15709" s="8">
        <v>6187421.0</v>
      </c>
      <c r="B15709" s="8" t="s">
        <v>17392</v>
      </c>
    </row>
    <row r="15710">
      <c r="A15710" s="8">
        <v>1872532.0</v>
      </c>
      <c r="B15710" s="8" t="s">
        <v>17393</v>
      </c>
    </row>
    <row r="15711">
      <c r="A15711" s="8">
        <v>6119085.0</v>
      </c>
      <c r="B15711" s="8" t="s">
        <v>9590</v>
      </c>
    </row>
    <row r="15712">
      <c r="A15712" s="8">
        <v>6409148.0</v>
      </c>
      <c r="B15712" s="8" t="s">
        <v>17394</v>
      </c>
    </row>
    <row r="15713">
      <c r="A15713" s="8">
        <v>1447084.0</v>
      </c>
      <c r="B15713" s="8" t="s">
        <v>17395</v>
      </c>
    </row>
    <row r="15714">
      <c r="A15714" s="8">
        <v>1466879.0</v>
      </c>
      <c r="B15714" s="8" t="s">
        <v>17396</v>
      </c>
    </row>
    <row r="15715">
      <c r="A15715" s="8">
        <v>6496202.0</v>
      </c>
      <c r="B15715" s="8" t="s">
        <v>17397</v>
      </c>
    </row>
    <row r="15716">
      <c r="A15716" s="8">
        <v>1866770.0</v>
      </c>
      <c r="B15716" s="8" t="s">
        <v>17398</v>
      </c>
    </row>
    <row r="15717">
      <c r="A15717" s="8">
        <v>1466861.0</v>
      </c>
      <c r="B15717" s="8" t="s">
        <v>17399</v>
      </c>
    </row>
    <row r="15718">
      <c r="A15718" s="8">
        <v>6244505.0</v>
      </c>
      <c r="B15718" s="8" t="s">
        <v>17400</v>
      </c>
    </row>
    <row r="15719">
      <c r="A15719" s="8">
        <v>6270808.0</v>
      </c>
      <c r="B15719" s="8" t="s">
        <v>17401</v>
      </c>
    </row>
    <row r="15720">
      <c r="A15720" s="8">
        <v>6193781.0</v>
      </c>
      <c r="B15720" s="8" t="s">
        <v>17402</v>
      </c>
    </row>
    <row r="15721">
      <c r="A15721" s="8">
        <v>6270638.0</v>
      </c>
      <c r="B15721" s="8" t="s">
        <v>17403</v>
      </c>
    </row>
    <row r="15722">
      <c r="A15722" s="8">
        <v>1936395.0</v>
      </c>
      <c r="B15722" s="8" t="s">
        <v>17404</v>
      </c>
    </row>
    <row r="15723">
      <c r="A15723" s="8">
        <v>6270671.0</v>
      </c>
      <c r="B15723" s="8" t="s">
        <v>17405</v>
      </c>
    </row>
    <row r="15724">
      <c r="A15724" s="8">
        <v>6476228.0</v>
      </c>
      <c r="B15724" s="8" t="s">
        <v>17406</v>
      </c>
    </row>
    <row r="15725">
      <c r="A15725" s="8">
        <v>1938509.0</v>
      </c>
      <c r="B15725" s="8" t="s">
        <v>17407</v>
      </c>
    </row>
    <row r="15726">
      <c r="A15726" s="8">
        <v>1885502.0</v>
      </c>
      <c r="B15726" s="8" t="s">
        <v>17408</v>
      </c>
    </row>
    <row r="15727">
      <c r="A15727" s="8">
        <v>1894188.0</v>
      </c>
      <c r="B15727" s="8" t="s">
        <v>17409</v>
      </c>
    </row>
    <row r="15728">
      <c r="A15728" s="8">
        <v>1430912.0</v>
      </c>
      <c r="B15728" s="8" t="s">
        <v>17410</v>
      </c>
    </row>
    <row r="15729">
      <c r="A15729" s="8">
        <v>1438794.0</v>
      </c>
      <c r="B15729" s="8" t="s">
        <v>17411</v>
      </c>
    </row>
    <row r="15730">
      <c r="A15730" s="8">
        <v>6893856.0</v>
      </c>
      <c r="B15730" s="8" t="s">
        <v>17412</v>
      </c>
    </row>
    <row r="15731">
      <c r="A15731" s="8">
        <v>1791443.0</v>
      </c>
      <c r="B15731" s="8" t="s">
        <v>17413</v>
      </c>
    </row>
    <row r="15732">
      <c r="A15732" s="8">
        <v>1890191.0</v>
      </c>
      <c r="B15732" s="8" t="s">
        <v>17414</v>
      </c>
    </row>
    <row r="15733">
      <c r="A15733" s="8">
        <v>1947630.0</v>
      </c>
      <c r="B15733" s="8" t="s">
        <v>17415</v>
      </c>
    </row>
    <row r="15734">
      <c r="A15734" s="8">
        <v>982971.0</v>
      </c>
      <c r="B15734" s="8" t="s">
        <v>17416</v>
      </c>
    </row>
    <row r="15735">
      <c r="A15735" s="8">
        <v>1898060.0</v>
      </c>
      <c r="B15735" s="8" t="s">
        <v>17417</v>
      </c>
    </row>
    <row r="15736">
      <c r="A15736" s="8">
        <v>6205135.0</v>
      </c>
      <c r="B15736" s="8" t="s">
        <v>17418</v>
      </c>
    </row>
    <row r="15737">
      <c r="A15737" s="8">
        <v>6676090.0</v>
      </c>
      <c r="B15737" s="8" t="s">
        <v>17419</v>
      </c>
    </row>
    <row r="15738">
      <c r="A15738" s="8">
        <v>6196306.0</v>
      </c>
      <c r="B15738" s="8" t="s">
        <v>17420</v>
      </c>
    </row>
    <row r="15739">
      <c r="A15739" s="8">
        <v>1850385.0</v>
      </c>
      <c r="B15739" s="8" t="s">
        <v>17421</v>
      </c>
    </row>
    <row r="15740">
      <c r="A15740" s="8">
        <v>6537839.0</v>
      </c>
      <c r="B15740" s="8" t="s">
        <v>17422</v>
      </c>
    </row>
    <row r="15741">
      <c r="A15741" s="8">
        <v>1729080.0</v>
      </c>
      <c r="B15741" s="8" t="s">
        <v>17423</v>
      </c>
    </row>
    <row r="15742">
      <c r="A15742" s="8">
        <v>1898191.0</v>
      </c>
      <c r="B15742" s="8" t="s">
        <v>17424</v>
      </c>
    </row>
    <row r="15743">
      <c r="A15743" s="8">
        <v>6369006.0</v>
      </c>
      <c r="B15743" s="8" t="s">
        <v>17425</v>
      </c>
    </row>
    <row r="15744">
      <c r="A15744" s="8">
        <v>1453521.0</v>
      </c>
      <c r="B15744" s="8" t="s">
        <v>17426</v>
      </c>
    </row>
    <row r="15745">
      <c r="A15745" s="8">
        <v>1892614.0</v>
      </c>
      <c r="B15745" s="8" t="s">
        <v>17427</v>
      </c>
    </row>
    <row r="15746">
      <c r="A15746" s="8">
        <v>1338285.0</v>
      </c>
      <c r="B15746" s="8" t="s">
        <v>17428</v>
      </c>
    </row>
    <row r="15747">
      <c r="A15747" s="8">
        <v>6242596.0</v>
      </c>
      <c r="B15747" s="8" t="s">
        <v>17429</v>
      </c>
    </row>
    <row r="15748">
      <c r="A15748" s="8">
        <v>6169422.0</v>
      </c>
      <c r="B15748" s="8" t="s">
        <v>17430</v>
      </c>
    </row>
    <row r="15749">
      <c r="A15749" s="8">
        <v>1797751.0</v>
      </c>
      <c r="B15749" s="8" t="s">
        <v>17431</v>
      </c>
    </row>
    <row r="15750">
      <c r="A15750" s="8">
        <v>1857339.0</v>
      </c>
      <c r="B15750" s="8" t="s">
        <v>17432</v>
      </c>
    </row>
    <row r="15751">
      <c r="A15751" s="8">
        <v>1912097.0</v>
      </c>
      <c r="B15751" s="8" t="s">
        <v>17433</v>
      </c>
    </row>
    <row r="15752">
      <c r="A15752" s="8">
        <v>6092811.0</v>
      </c>
      <c r="B15752" s="8" t="s">
        <v>17434</v>
      </c>
    </row>
    <row r="15753">
      <c r="A15753" s="8">
        <v>6029876.0</v>
      </c>
      <c r="B15753" s="8" t="s">
        <v>17435</v>
      </c>
    </row>
    <row r="15754">
      <c r="A15754" s="8">
        <v>1739832.0</v>
      </c>
      <c r="B15754" s="8" t="s">
        <v>17436</v>
      </c>
    </row>
    <row r="15755">
      <c r="A15755" s="8">
        <v>1575414.0</v>
      </c>
      <c r="B15755" s="8" t="s">
        <v>17437</v>
      </c>
    </row>
    <row r="15756">
      <c r="A15756" s="8">
        <v>1859081.0</v>
      </c>
      <c r="B15756" s="8" t="s">
        <v>17438</v>
      </c>
    </row>
    <row r="15757">
      <c r="A15757" s="8">
        <v>6822282.0</v>
      </c>
      <c r="B15757" s="8" t="s">
        <v>17439</v>
      </c>
    </row>
    <row r="15758">
      <c r="A15758" s="8">
        <v>6244815.0</v>
      </c>
      <c r="B15758" s="8" t="s">
        <v>17440</v>
      </c>
    </row>
    <row r="15759">
      <c r="A15759" s="8">
        <v>1724070.0</v>
      </c>
      <c r="B15759" s="8" t="s">
        <v>17441</v>
      </c>
    </row>
    <row r="15760">
      <c r="A15760" s="8">
        <v>1787942.0</v>
      </c>
      <c r="B15760" s="8" t="s">
        <v>17442</v>
      </c>
    </row>
    <row r="15761">
      <c r="A15761" s="8">
        <v>6038387.0</v>
      </c>
      <c r="B15761" s="8" t="s">
        <v>17443</v>
      </c>
    </row>
    <row r="15762">
      <c r="A15762" s="8">
        <v>1943219.0</v>
      </c>
      <c r="B15762" s="8" t="s">
        <v>17444</v>
      </c>
    </row>
    <row r="15763">
      <c r="A15763" s="8">
        <v>6193773.0</v>
      </c>
      <c r="B15763" s="8" t="s">
        <v>17445</v>
      </c>
    </row>
    <row r="15764">
      <c r="A15764" s="8">
        <v>1950614.0</v>
      </c>
      <c r="B15764" s="8" t="s">
        <v>17446</v>
      </c>
    </row>
    <row r="15765">
      <c r="A15765" s="8">
        <v>6183603.0</v>
      </c>
      <c r="B15765" s="8" t="s">
        <v>17447</v>
      </c>
    </row>
    <row r="15766">
      <c r="A15766" s="8">
        <v>1970917.0</v>
      </c>
      <c r="B15766" s="8" t="s">
        <v>17448</v>
      </c>
    </row>
    <row r="15767">
      <c r="A15767" s="8">
        <v>1941909.0</v>
      </c>
      <c r="B15767" s="8" t="s">
        <v>14201</v>
      </c>
    </row>
    <row r="15768">
      <c r="A15768" s="8">
        <v>1754866.0</v>
      </c>
      <c r="B15768" s="8" t="s">
        <v>17449</v>
      </c>
    </row>
    <row r="15769">
      <c r="A15769" s="8">
        <v>1850440.0</v>
      </c>
      <c r="B15769" s="8" t="s">
        <v>17450</v>
      </c>
    </row>
    <row r="15770">
      <c r="A15770" s="8">
        <v>1850814.0</v>
      </c>
      <c r="B15770" s="8" t="s">
        <v>17451</v>
      </c>
    </row>
    <row r="15771">
      <c r="A15771" s="8">
        <v>1784773.0</v>
      </c>
      <c r="B15771" s="8" t="s">
        <v>15695</v>
      </c>
    </row>
    <row r="15772">
      <c r="A15772" s="8">
        <v>6194001.0</v>
      </c>
      <c r="B15772" s="8" t="s">
        <v>17452</v>
      </c>
    </row>
    <row r="15773">
      <c r="A15773" s="8">
        <v>1842188.0</v>
      </c>
      <c r="B15773" s="8" t="s">
        <v>17453</v>
      </c>
    </row>
    <row r="15774">
      <c r="A15774" s="8">
        <v>6230440.0</v>
      </c>
      <c r="B15774" s="8" t="s">
        <v>17454</v>
      </c>
    </row>
    <row r="15775">
      <c r="A15775" s="8">
        <v>1894692.0</v>
      </c>
      <c r="B15775" s="8" t="s">
        <v>16761</v>
      </c>
    </row>
    <row r="15776">
      <c r="A15776" s="8">
        <v>6216838.0</v>
      </c>
      <c r="B15776" s="8" t="s">
        <v>17455</v>
      </c>
    </row>
    <row r="15777">
      <c r="A15777" s="8">
        <v>6264123.0</v>
      </c>
      <c r="B15777" s="8" t="s">
        <v>17456</v>
      </c>
    </row>
    <row r="15778">
      <c r="A15778" s="8">
        <v>6216498.0</v>
      </c>
      <c r="B15778" s="8" t="s">
        <v>17457</v>
      </c>
    </row>
    <row r="15779">
      <c r="A15779" s="8">
        <v>6263500.0</v>
      </c>
      <c r="B15779" s="8" t="s">
        <v>17458</v>
      </c>
    </row>
    <row r="15780">
      <c r="A15780" s="8">
        <v>1829343.0</v>
      </c>
      <c r="B15780" s="8" t="s">
        <v>17459</v>
      </c>
    </row>
    <row r="15781">
      <c r="A15781" s="8">
        <v>1788060.0</v>
      </c>
      <c r="B15781" s="8" t="s">
        <v>17460</v>
      </c>
    </row>
    <row r="15782">
      <c r="A15782" s="8">
        <v>6674551.0</v>
      </c>
      <c r="B15782" s="8" t="s">
        <v>17461</v>
      </c>
    </row>
    <row r="15783">
      <c r="A15783" s="8">
        <v>6165206.0</v>
      </c>
      <c r="B15783" s="8" t="s">
        <v>17462</v>
      </c>
    </row>
    <row r="15784">
      <c r="A15784" s="8">
        <v>1727567.0</v>
      </c>
      <c r="B15784" s="8" t="s">
        <v>17463</v>
      </c>
    </row>
    <row r="15785">
      <c r="A15785" s="8">
        <v>6193846.0</v>
      </c>
      <c r="B15785" s="8" t="s">
        <v>17464</v>
      </c>
    </row>
    <row r="15786">
      <c r="A15786" s="8">
        <v>1655761.0</v>
      </c>
      <c r="B15786" s="8" t="s">
        <v>17465</v>
      </c>
    </row>
    <row r="15787">
      <c r="A15787" s="8">
        <v>1893955.0</v>
      </c>
      <c r="B15787" s="8" t="s">
        <v>17466</v>
      </c>
    </row>
    <row r="15788">
      <c r="A15788" s="8">
        <v>6216676.0</v>
      </c>
      <c r="B15788" s="8" t="s">
        <v>17467</v>
      </c>
    </row>
    <row r="15789">
      <c r="A15789" s="8">
        <v>1730185.0</v>
      </c>
      <c r="B15789" s="8" t="s">
        <v>17468</v>
      </c>
    </row>
    <row r="15790">
      <c r="A15790" s="8">
        <v>6341144.0</v>
      </c>
      <c r="B15790" s="8" t="s">
        <v>17469</v>
      </c>
    </row>
    <row r="15791">
      <c r="A15791" s="8">
        <v>1570366.0</v>
      </c>
      <c r="B15791" s="8" t="s">
        <v>17470</v>
      </c>
    </row>
    <row r="15792">
      <c r="A15792" s="8">
        <v>1783653.0</v>
      </c>
      <c r="B15792" s="8" t="s">
        <v>17471</v>
      </c>
    </row>
    <row r="15793">
      <c r="A15793" s="8">
        <v>1736710.0</v>
      </c>
      <c r="B15793" s="8" t="s">
        <v>17472</v>
      </c>
    </row>
    <row r="15794">
      <c r="A15794" s="8">
        <v>6194095.0</v>
      </c>
      <c r="B15794" s="8" t="s">
        <v>17473</v>
      </c>
    </row>
    <row r="15795">
      <c r="A15795" s="8">
        <v>1789309.0</v>
      </c>
      <c r="B15795" s="8" t="s">
        <v>17474</v>
      </c>
    </row>
    <row r="15796">
      <c r="A15796" s="8">
        <v>1945696.0</v>
      </c>
      <c r="B15796" s="8" t="s">
        <v>17475</v>
      </c>
    </row>
    <row r="15797">
      <c r="A15797" s="8">
        <v>1827995.0</v>
      </c>
      <c r="B15797" s="8" t="s">
        <v>17476</v>
      </c>
    </row>
    <row r="15798">
      <c r="A15798" s="8">
        <v>6177166.0</v>
      </c>
      <c r="B15798" s="8" t="s">
        <v>17477</v>
      </c>
    </row>
    <row r="15799">
      <c r="A15799" s="8">
        <v>6193587.0</v>
      </c>
      <c r="B15799" s="8" t="s">
        <v>17478</v>
      </c>
    </row>
    <row r="15800">
      <c r="A15800" s="8">
        <v>1450514.0</v>
      </c>
      <c r="B15800" s="8" t="s">
        <v>17479</v>
      </c>
    </row>
    <row r="15801">
      <c r="A15801" s="8">
        <v>6153933.0</v>
      </c>
      <c r="B15801" s="8" t="s">
        <v>17480</v>
      </c>
    </row>
    <row r="15802">
      <c r="A15802" s="8">
        <v>1880586.0</v>
      </c>
      <c r="B15802" s="8" t="s">
        <v>17481</v>
      </c>
    </row>
    <row r="15803">
      <c r="A15803" s="8">
        <v>1428721.0</v>
      </c>
      <c r="B15803" s="8" t="s">
        <v>17482</v>
      </c>
    </row>
    <row r="15804">
      <c r="A15804" s="8">
        <v>6216650.0</v>
      </c>
      <c r="B15804" s="8" t="s">
        <v>17483</v>
      </c>
    </row>
    <row r="15805">
      <c r="A15805" s="8">
        <v>1759183.0</v>
      </c>
      <c r="B15805" s="8" t="s">
        <v>17484</v>
      </c>
    </row>
    <row r="15806">
      <c r="A15806" s="8">
        <v>6193579.0</v>
      </c>
      <c r="B15806" s="8" t="s">
        <v>17485</v>
      </c>
    </row>
    <row r="15807">
      <c r="A15807" s="8">
        <v>1899571.0</v>
      </c>
      <c r="B15807" s="8" t="s">
        <v>17486</v>
      </c>
    </row>
    <row r="15808">
      <c r="A15808" s="8">
        <v>6126821.0</v>
      </c>
      <c r="B15808" s="8" t="s">
        <v>17487</v>
      </c>
    </row>
    <row r="15809">
      <c r="A15809" s="8">
        <v>1966227.0</v>
      </c>
      <c r="B15809" s="8" t="s">
        <v>17488</v>
      </c>
    </row>
    <row r="15810">
      <c r="A15810" s="8">
        <v>1464191.0</v>
      </c>
      <c r="B15810" s="8" t="s">
        <v>17489</v>
      </c>
    </row>
    <row r="15811">
      <c r="A15811" s="8">
        <v>1724401.0</v>
      </c>
      <c r="B15811" s="8" t="s">
        <v>17490</v>
      </c>
    </row>
    <row r="15812">
      <c r="A15812" s="8">
        <v>1725076.0</v>
      </c>
      <c r="B15812" s="8" t="s">
        <v>17491</v>
      </c>
    </row>
    <row r="15813">
      <c r="A15813" s="8">
        <v>6194915.0</v>
      </c>
      <c r="B15813" s="8" t="s">
        <v>17492</v>
      </c>
    </row>
    <row r="15814">
      <c r="A15814" s="8">
        <v>6178707.0</v>
      </c>
      <c r="B15814" s="8" t="s">
        <v>17493</v>
      </c>
    </row>
    <row r="15815">
      <c r="A15815" s="8">
        <v>6098452.0</v>
      </c>
      <c r="B15815" s="8" t="s">
        <v>17494</v>
      </c>
    </row>
    <row r="15816">
      <c r="A15816" s="8">
        <v>1752707.0</v>
      </c>
      <c r="B15816" s="8" t="s">
        <v>17495</v>
      </c>
    </row>
    <row r="15817">
      <c r="A15817" s="8">
        <v>1895664.0</v>
      </c>
      <c r="B15817" s="8" t="s">
        <v>17496</v>
      </c>
    </row>
    <row r="15818">
      <c r="A15818" s="8">
        <v>1790072.0</v>
      </c>
      <c r="B15818" s="8" t="s">
        <v>17497</v>
      </c>
    </row>
    <row r="15819">
      <c r="A15819" s="8">
        <v>1765655.0</v>
      </c>
      <c r="B15819" s="8" t="s">
        <v>17498</v>
      </c>
    </row>
    <row r="15820">
      <c r="A15820" s="8">
        <v>1852566.0</v>
      </c>
      <c r="B15820" s="8" t="s">
        <v>17499</v>
      </c>
    </row>
    <row r="15821">
      <c r="A15821" s="8">
        <v>6207821.0</v>
      </c>
      <c r="B15821" s="8" t="s">
        <v>17500</v>
      </c>
    </row>
    <row r="15822">
      <c r="A15822" s="8">
        <v>6088112.0</v>
      </c>
      <c r="B15822" s="8" t="s">
        <v>17501</v>
      </c>
    </row>
    <row r="15823">
      <c r="A15823" s="8">
        <v>6102590.0</v>
      </c>
      <c r="B15823" s="8" t="s">
        <v>17502</v>
      </c>
    </row>
    <row r="15824">
      <c r="A15824" s="8">
        <v>1975340.0</v>
      </c>
      <c r="B15824" s="8" t="s">
        <v>17503</v>
      </c>
    </row>
    <row r="15825">
      <c r="A15825" s="8">
        <v>1444085.0</v>
      </c>
      <c r="B15825" s="8" t="s">
        <v>17504</v>
      </c>
    </row>
    <row r="15826">
      <c r="A15826" s="8">
        <v>1966260.0</v>
      </c>
      <c r="B15826" s="8" t="s">
        <v>17505</v>
      </c>
    </row>
    <row r="15827">
      <c r="A15827" s="8">
        <v>6061907.0</v>
      </c>
      <c r="B15827" s="8" t="s">
        <v>17506</v>
      </c>
    </row>
    <row r="15828">
      <c r="A15828" s="8">
        <v>1962400.0</v>
      </c>
      <c r="B15828" s="8" t="s">
        <v>17507</v>
      </c>
    </row>
    <row r="15829">
      <c r="A15829" s="8">
        <v>6412769.0</v>
      </c>
      <c r="B15829" s="8" t="s">
        <v>17508</v>
      </c>
    </row>
    <row r="15830">
      <c r="A15830" s="8">
        <v>1571184.0</v>
      </c>
      <c r="B15830" s="8" t="s">
        <v>17509</v>
      </c>
    </row>
    <row r="15831">
      <c r="A15831" s="8">
        <v>1912364.0</v>
      </c>
      <c r="B15831" s="8" t="s">
        <v>17510</v>
      </c>
    </row>
    <row r="15832">
      <c r="A15832" s="8">
        <v>6194770.0</v>
      </c>
      <c r="B15832" s="8" t="s">
        <v>17511</v>
      </c>
    </row>
    <row r="15833">
      <c r="A15833" s="8">
        <v>6207812.0</v>
      </c>
      <c r="B15833" s="8" t="s">
        <v>17512</v>
      </c>
    </row>
    <row r="15834">
      <c r="A15834" s="8">
        <v>1895966.0</v>
      </c>
      <c r="B15834" s="8" t="s">
        <v>17513</v>
      </c>
    </row>
    <row r="15835">
      <c r="A15835" s="8">
        <v>1655833.0</v>
      </c>
      <c r="B15835" s="8" t="s">
        <v>17514</v>
      </c>
    </row>
    <row r="15836">
      <c r="A15836" s="8">
        <v>6404944.0</v>
      </c>
      <c r="B15836" s="8" t="s">
        <v>17515</v>
      </c>
    </row>
    <row r="15837">
      <c r="A15837" s="8">
        <v>6182241.0</v>
      </c>
      <c r="B15837" s="8" t="s">
        <v>17516</v>
      </c>
    </row>
    <row r="15838">
      <c r="A15838" s="8">
        <v>1752120.0</v>
      </c>
      <c r="B15838" s="8" t="s">
        <v>17517</v>
      </c>
    </row>
    <row r="15839">
      <c r="A15839" s="8">
        <v>1303082.0</v>
      </c>
      <c r="B15839" s="8" t="s">
        <v>17518</v>
      </c>
    </row>
    <row r="15840">
      <c r="A15840" s="8">
        <v>1890468.0</v>
      </c>
      <c r="B15840" s="8" t="s">
        <v>17519</v>
      </c>
    </row>
    <row r="15841">
      <c r="A15841" s="8">
        <v>1443852.0</v>
      </c>
      <c r="B15841" s="8" t="s">
        <v>17520</v>
      </c>
    </row>
    <row r="15842">
      <c r="A15842" s="8">
        <v>935565.0</v>
      </c>
      <c r="B15842" s="8" t="s">
        <v>17521</v>
      </c>
    </row>
    <row r="15843">
      <c r="A15843" s="8">
        <v>1443879.0</v>
      </c>
      <c r="B15843" s="8" t="s">
        <v>17522</v>
      </c>
    </row>
    <row r="15844">
      <c r="A15844" s="8">
        <v>6304087.0</v>
      </c>
      <c r="B15844" s="8" t="s">
        <v>17523</v>
      </c>
    </row>
    <row r="15845">
      <c r="A15845" s="8">
        <v>1814435.0</v>
      </c>
      <c r="B15845" s="8" t="s">
        <v>17524</v>
      </c>
    </row>
    <row r="15846">
      <c r="A15846" s="8">
        <v>1303104.0</v>
      </c>
      <c r="B15846" s="8" t="s">
        <v>17525</v>
      </c>
    </row>
    <row r="15847">
      <c r="A15847" s="8">
        <v>6116744.0</v>
      </c>
      <c r="B15847" s="8" t="s">
        <v>17526</v>
      </c>
    </row>
    <row r="15848">
      <c r="A15848" s="8">
        <v>1816080.0</v>
      </c>
      <c r="B15848" s="8" t="s">
        <v>17527</v>
      </c>
    </row>
    <row r="15849">
      <c r="A15849" s="8">
        <v>1326953.0</v>
      </c>
      <c r="B15849" s="8" t="s">
        <v>17528</v>
      </c>
    </row>
    <row r="15850">
      <c r="A15850" s="8">
        <v>1430866.0</v>
      </c>
      <c r="B15850" s="8" t="s">
        <v>17529</v>
      </c>
    </row>
    <row r="15851">
      <c r="A15851" s="8">
        <v>1911210.0</v>
      </c>
      <c r="B15851" s="8" t="s">
        <v>17530</v>
      </c>
    </row>
    <row r="15852">
      <c r="A15852" s="8">
        <v>1773968.0</v>
      </c>
      <c r="B15852" s="8" t="s">
        <v>17531</v>
      </c>
    </row>
    <row r="15853">
      <c r="A15853" s="8">
        <v>1430742.0</v>
      </c>
      <c r="B15853" s="8" t="s">
        <v>17532</v>
      </c>
    </row>
    <row r="15854">
      <c r="A15854" s="8">
        <v>6917003.0</v>
      </c>
      <c r="B15854" s="8" t="s">
        <v>17533</v>
      </c>
    </row>
    <row r="15855">
      <c r="A15855" s="8">
        <v>1417991.0</v>
      </c>
      <c r="B15855" s="8" t="s">
        <v>17534</v>
      </c>
    </row>
    <row r="15856">
      <c r="A15856" s="8">
        <v>1303040.0</v>
      </c>
      <c r="B15856" s="8" t="s">
        <v>17535</v>
      </c>
    </row>
    <row r="15857">
      <c r="A15857" s="8">
        <v>1431285.0</v>
      </c>
      <c r="B15857" s="8" t="s">
        <v>17536</v>
      </c>
    </row>
    <row r="15858">
      <c r="A15858" s="8">
        <v>6054056.0</v>
      </c>
      <c r="B15858" s="8" t="s">
        <v>17537</v>
      </c>
    </row>
    <row r="15859">
      <c r="A15859" s="8">
        <v>1789732.0</v>
      </c>
      <c r="B15859" s="8" t="s">
        <v>17538</v>
      </c>
    </row>
    <row r="15860">
      <c r="A15860" s="8">
        <v>1443321.0</v>
      </c>
      <c r="B15860" s="8" t="s">
        <v>17539</v>
      </c>
    </row>
    <row r="15861">
      <c r="A15861" s="8">
        <v>1133403.0</v>
      </c>
      <c r="B15861" s="8" t="s">
        <v>17540</v>
      </c>
    </row>
    <row r="15862">
      <c r="A15862" s="8">
        <v>1856839.0</v>
      </c>
      <c r="B15862" s="8" t="s">
        <v>17541</v>
      </c>
    </row>
    <row r="15863">
      <c r="A15863" s="8">
        <v>1457195.0</v>
      </c>
      <c r="B15863" s="8" t="s">
        <v>17542</v>
      </c>
    </row>
    <row r="15864">
      <c r="A15864" s="8">
        <v>6207367.0</v>
      </c>
      <c r="B15864" s="8" t="s">
        <v>17543</v>
      </c>
    </row>
    <row r="15865">
      <c r="A15865" s="8">
        <v>6203094.0</v>
      </c>
      <c r="B15865" s="8" t="s">
        <v>17544</v>
      </c>
    </row>
    <row r="15866">
      <c r="A15866" s="8">
        <v>1302922.0</v>
      </c>
      <c r="B15866" s="8" t="s">
        <v>17545</v>
      </c>
    </row>
    <row r="15867">
      <c r="A15867" s="8">
        <v>6076572.0</v>
      </c>
      <c r="B15867" s="8" t="s">
        <v>17546</v>
      </c>
    </row>
    <row r="15868">
      <c r="A15868" s="8">
        <v>1457276.0</v>
      </c>
      <c r="B15868" s="8" t="s">
        <v>17547</v>
      </c>
    </row>
    <row r="15869">
      <c r="A15869" s="8">
        <v>1430807.0</v>
      </c>
      <c r="B15869" s="8" t="s">
        <v>17548</v>
      </c>
    </row>
    <row r="15870">
      <c r="A15870" s="8">
        <v>1857720.0</v>
      </c>
      <c r="B15870" s="8" t="s">
        <v>17549</v>
      </c>
    </row>
    <row r="15871">
      <c r="A15871" s="8">
        <v>6922856.0</v>
      </c>
      <c r="B15871" s="8" t="s">
        <v>17550</v>
      </c>
    </row>
    <row r="15872">
      <c r="A15872" s="8">
        <v>6203086.0</v>
      </c>
      <c r="B15872" s="8" t="s">
        <v>17551</v>
      </c>
    </row>
    <row r="15873">
      <c r="A15873" s="8">
        <v>1327551.0</v>
      </c>
      <c r="B15873" s="8" t="s">
        <v>17552</v>
      </c>
    </row>
    <row r="15874">
      <c r="A15874" s="8">
        <v>1431064.0</v>
      </c>
      <c r="B15874" s="8" t="s">
        <v>17553</v>
      </c>
    </row>
    <row r="15875">
      <c r="A15875" s="8">
        <v>1457306.0</v>
      </c>
      <c r="B15875" s="8" t="s">
        <v>17554</v>
      </c>
    </row>
    <row r="15876">
      <c r="A15876" s="8">
        <v>6250441.0</v>
      </c>
      <c r="B15876" s="8" t="s">
        <v>17555</v>
      </c>
    </row>
    <row r="15877">
      <c r="A15877" s="8">
        <v>1443844.0</v>
      </c>
      <c r="B15877" s="8" t="s">
        <v>17556</v>
      </c>
    </row>
    <row r="15878">
      <c r="A15878" s="8">
        <v>6203108.0</v>
      </c>
      <c r="B15878" s="8" t="s">
        <v>17557</v>
      </c>
    </row>
    <row r="15879">
      <c r="A15879" s="8">
        <v>1327496.0</v>
      </c>
      <c r="B15879" s="8" t="s">
        <v>17558</v>
      </c>
    </row>
    <row r="15880">
      <c r="A15880" s="8">
        <v>1724029.0</v>
      </c>
      <c r="B15880" s="8" t="s">
        <v>17559</v>
      </c>
    </row>
    <row r="15881">
      <c r="A15881" s="8">
        <v>693014.0</v>
      </c>
      <c r="B15881" s="8" t="s">
        <v>17560</v>
      </c>
    </row>
    <row r="15882">
      <c r="A15882" s="8">
        <v>1430882.0</v>
      </c>
      <c r="B15882" s="8" t="s">
        <v>17561</v>
      </c>
    </row>
    <row r="15883">
      <c r="A15883" s="8">
        <v>1443470.0</v>
      </c>
      <c r="B15883" s="8" t="s">
        <v>17562</v>
      </c>
    </row>
    <row r="15884">
      <c r="A15884" s="8">
        <v>844373.0</v>
      </c>
      <c r="B15884" s="8" t="s">
        <v>17563</v>
      </c>
    </row>
    <row r="15885">
      <c r="A15885" s="8">
        <v>1443399.0</v>
      </c>
      <c r="B15885" s="8" t="s">
        <v>17564</v>
      </c>
    </row>
    <row r="15886">
      <c r="A15886" s="8">
        <v>1457250.0</v>
      </c>
      <c r="B15886" s="8" t="s">
        <v>17565</v>
      </c>
    </row>
    <row r="15887">
      <c r="A15887" s="8">
        <v>1430921.0</v>
      </c>
      <c r="B15887" s="8" t="s">
        <v>17566</v>
      </c>
    </row>
    <row r="15888">
      <c r="A15888" s="8">
        <v>1430963.0</v>
      </c>
      <c r="B15888" s="8" t="s">
        <v>17567</v>
      </c>
    </row>
    <row r="15889">
      <c r="A15889" s="8">
        <v>1443402.0</v>
      </c>
      <c r="B15889" s="8" t="s">
        <v>17568</v>
      </c>
    </row>
    <row r="15890">
      <c r="A15890" s="8">
        <v>855901.0</v>
      </c>
      <c r="B15890" s="8" t="s">
        <v>17569</v>
      </c>
    </row>
    <row r="15891">
      <c r="A15891" s="8">
        <v>1443224.0</v>
      </c>
      <c r="B15891" s="8" t="s">
        <v>17570</v>
      </c>
    </row>
    <row r="15892">
      <c r="A15892" s="8">
        <v>1637606.0</v>
      </c>
      <c r="B15892" s="8" t="s">
        <v>17571</v>
      </c>
    </row>
    <row r="15893">
      <c r="A15893" s="8">
        <v>1443178.0</v>
      </c>
      <c r="B15893" s="8" t="s">
        <v>17572</v>
      </c>
    </row>
    <row r="15894">
      <c r="A15894" s="8">
        <v>6728626.0</v>
      </c>
      <c r="B15894" s="8" t="s">
        <v>17573</v>
      </c>
    </row>
    <row r="15895">
      <c r="A15895" s="8">
        <v>1834860.0</v>
      </c>
      <c r="B15895" s="8" t="s">
        <v>17519</v>
      </c>
    </row>
    <row r="15896">
      <c r="A15896" s="8">
        <v>1636731.0</v>
      </c>
      <c r="B15896" s="8" t="s">
        <v>17574</v>
      </c>
    </row>
    <row r="15897">
      <c r="A15897" s="8">
        <v>1814443.0</v>
      </c>
      <c r="B15897" s="8" t="s">
        <v>17575</v>
      </c>
    </row>
    <row r="15898">
      <c r="A15898" s="8">
        <v>1898809.0</v>
      </c>
      <c r="B15898" s="8" t="s">
        <v>17576</v>
      </c>
    </row>
    <row r="15899">
      <c r="A15899" s="8">
        <v>6247857.0</v>
      </c>
      <c r="B15899" s="8" t="s">
        <v>17577</v>
      </c>
    </row>
    <row r="15900">
      <c r="A15900" s="8">
        <v>1443739.0</v>
      </c>
      <c r="B15900" s="8" t="s">
        <v>17578</v>
      </c>
    </row>
    <row r="15901">
      <c r="A15901" s="8">
        <v>1972014.0</v>
      </c>
      <c r="B15901" s="8" t="s">
        <v>17579</v>
      </c>
    </row>
    <row r="15902">
      <c r="A15902" s="8">
        <v>1904892.0</v>
      </c>
      <c r="B15902" s="8" t="s">
        <v>17580</v>
      </c>
    </row>
    <row r="15903">
      <c r="A15903" s="8">
        <v>1882465.0</v>
      </c>
      <c r="B15903" s="8" t="s">
        <v>17581</v>
      </c>
    </row>
    <row r="15904">
      <c r="A15904" s="8">
        <v>6021492.0</v>
      </c>
      <c r="B15904" s="8" t="s">
        <v>17582</v>
      </c>
    </row>
    <row r="15905">
      <c r="A15905" s="8">
        <v>1762532.0</v>
      </c>
      <c r="B15905" s="8" t="s">
        <v>17583</v>
      </c>
    </row>
    <row r="15906">
      <c r="A15906" s="8">
        <v>6015573.0</v>
      </c>
      <c r="B15906" s="8" t="s">
        <v>17584</v>
      </c>
    </row>
    <row r="15907">
      <c r="A15907" s="8">
        <v>1774131.0</v>
      </c>
      <c r="B15907" s="8" t="s">
        <v>17585</v>
      </c>
    </row>
    <row r="15908">
      <c r="A15908" s="8">
        <v>1961331.0</v>
      </c>
      <c r="B15908" s="8" t="s">
        <v>17586</v>
      </c>
    </row>
    <row r="15909">
      <c r="A15909" s="8">
        <v>1808257.0</v>
      </c>
      <c r="B15909" s="8" t="s">
        <v>17587</v>
      </c>
    </row>
    <row r="15910">
      <c r="A15910" s="8">
        <v>6565093.0</v>
      </c>
      <c r="B15910" s="8" t="s">
        <v>17588</v>
      </c>
    </row>
    <row r="15911">
      <c r="A15911" s="8">
        <v>907138.0</v>
      </c>
      <c r="B15911" s="8" t="s">
        <v>17589</v>
      </c>
    </row>
    <row r="15912">
      <c r="A15912" s="8">
        <v>6406823.0</v>
      </c>
      <c r="B15912" s="8" t="s">
        <v>17590</v>
      </c>
    </row>
    <row r="15913">
      <c r="A15913" s="8">
        <v>6072097.0</v>
      </c>
      <c r="B15913" s="8" t="s">
        <v>17591</v>
      </c>
    </row>
    <row r="15914">
      <c r="A15914" s="8">
        <v>6250912.0</v>
      </c>
      <c r="B15914" s="8" t="s">
        <v>17592</v>
      </c>
    </row>
    <row r="15915">
      <c r="A15915" s="8">
        <v>1443101.0</v>
      </c>
      <c r="B15915" s="8" t="s">
        <v>17593</v>
      </c>
    </row>
    <row r="15916">
      <c r="A15916" s="8">
        <v>912603.0</v>
      </c>
      <c r="B15916" s="8" t="s">
        <v>17594</v>
      </c>
    </row>
    <row r="15917">
      <c r="A15917" s="8">
        <v>1898311.0</v>
      </c>
      <c r="B15917" s="8" t="s">
        <v>17595</v>
      </c>
    </row>
    <row r="15918">
      <c r="A15918" s="8">
        <v>1638611.0</v>
      </c>
      <c r="B15918" s="8" t="s">
        <v>17596</v>
      </c>
    </row>
    <row r="15919">
      <c r="A15919" s="8">
        <v>6268684.0</v>
      </c>
      <c r="B15919" s="8" t="s">
        <v>17597</v>
      </c>
    </row>
    <row r="15920">
      <c r="A15920" s="8">
        <v>1575295.0</v>
      </c>
      <c r="B15920" s="8" t="s">
        <v>17598</v>
      </c>
    </row>
    <row r="15921">
      <c r="A15921" s="8">
        <v>1443429.0</v>
      </c>
      <c r="B15921" s="8" t="s">
        <v>17599</v>
      </c>
    </row>
    <row r="15922">
      <c r="A15922" s="8">
        <v>1430670.0</v>
      </c>
      <c r="B15922" s="8" t="s">
        <v>17600</v>
      </c>
    </row>
    <row r="15923">
      <c r="A15923" s="8">
        <v>890812.0</v>
      </c>
      <c r="B15923" s="8" t="s">
        <v>17601</v>
      </c>
    </row>
    <row r="15924">
      <c r="A15924" s="8">
        <v>1574680.0</v>
      </c>
      <c r="B15924" s="8" t="s">
        <v>17602</v>
      </c>
    </row>
    <row r="15925">
      <c r="A15925" s="8">
        <v>6156428.0</v>
      </c>
      <c r="B15925" s="8" t="s">
        <v>17603</v>
      </c>
    </row>
    <row r="15926">
      <c r="A15926" s="8">
        <v>6152457.0</v>
      </c>
      <c r="B15926" s="8" t="s">
        <v>17604</v>
      </c>
    </row>
    <row r="15927">
      <c r="A15927" s="8">
        <v>1852795.0</v>
      </c>
      <c r="B15927" s="8" t="s">
        <v>17605</v>
      </c>
    </row>
    <row r="15928">
      <c r="A15928" s="8">
        <v>899330.0</v>
      </c>
      <c r="B15928" s="8" t="s">
        <v>17606</v>
      </c>
    </row>
    <row r="15929">
      <c r="A15929" s="8">
        <v>1832344.0</v>
      </c>
      <c r="B15929" s="8" t="s">
        <v>17607</v>
      </c>
    </row>
    <row r="15930">
      <c r="A15930" s="8">
        <v>1343912.0</v>
      </c>
      <c r="B15930" s="8" t="s">
        <v>17608</v>
      </c>
    </row>
    <row r="15931">
      <c r="A15931" s="8">
        <v>1937600.0</v>
      </c>
      <c r="B15931" s="8" t="s">
        <v>17609</v>
      </c>
    </row>
    <row r="15932">
      <c r="A15932" s="8">
        <v>1852574.0</v>
      </c>
      <c r="B15932" s="8" t="s">
        <v>17610</v>
      </c>
    </row>
    <row r="15933">
      <c r="A15933" s="8">
        <v>1302973.0</v>
      </c>
      <c r="B15933" s="8" t="s">
        <v>17611</v>
      </c>
    </row>
    <row r="15934">
      <c r="A15934" s="8">
        <v>1431226.0</v>
      </c>
      <c r="B15934" s="8" t="s">
        <v>17612</v>
      </c>
    </row>
    <row r="15935">
      <c r="A15935" s="8">
        <v>1464213.0</v>
      </c>
      <c r="B15935" s="8" t="s">
        <v>17613</v>
      </c>
    </row>
    <row r="15936">
      <c r="A15936" s="8">
        <v>1575007.0</v>
      </c>
      <c r="B15936" s="8" t="s">
        <v>17614</v>
      </c>
    </row>
    <row r="15937">
      <c r="A15937" s="8">
        <v>1961012.0</v>
      </c>
      <c r="B15937" s="8" t="s">
        <v>17615</v>
      </c>
    </row>
    <row r="15938">
      <c r="A15938" s="8">
        <v>1936786.0</v>
      </c>
      <c r="B15938" s="8" t="s">
        <v>17616</v>
      </c>
    </row>
    <row r="15939">
      <c r="A15939" s="8">
        <v>6256422.0</v>
      </c>
      <c r="B15939" s="8" t="s">
        <v>17617</v>
      </c>
    </row>
    <row r="15940">
      <c r="A15940" s="8">
        <v>195723.0</v>
      </c>
      <c r="B15940" s="8" t="s">
        <v>17618</v>
      </c>
    </row>
    <row r="15941">
      <c r="A15941" s="8">
        <v>1957236.0</v>
      </c>
      <c r="B15941" s="8" t="s">
        <v>17618</v>
      </c>
    </row>
    <row r="15942">
      <c r="A15942" s="8">
        <v>6267696.0</v>
      </c>
      <c r="B15942" s="8" t="s">
        <v>17619</v>
      </c>
    </row>
    <row r="15943">
      <c r="A15943" s="8">
        <v>6196543.0</v>
      </c>
      <c r="B15943" s="8" t="s">
        <v>17620</v>
      </c>
    </row>
    <row r="15944">
      <c r="A15944" s="8">
        <v>6196535.0</v>
      </c>
      <c r="B15944" s="8" t="s">
        <v>17621</v>
      </c>
    </row>
    <row r="15945">
      <c r="A15945" s="8">
        <v>1959719.0</v>
      </c>
      <c r="B15945" s="8" t="s">
        <v>17622</v>
      </c>
    </row>
    <row r="15946">
      <c r="A15946" s="8">
        <v>1975412.0</v>
      </c>
      <c r="B15946" s="8" t="s">
        <v>17623</v>
      </c>
    </row>
    <row r="15947">
      <c r="A15947" s="8">
        <v>1935810.0</v>
      </c>
      <c r="B15947" s="8" t="s">
        <v>17624</v>
      </c>
    </row>
    <row r="15948">
      <c r="A15948" s="8">
        <v>6244271.0</v>
      </c>
      <c r="B15948" s="8" t="s">
        <v>17625</v>
      </c>
    </row>
    <row r="15949">
      <c r="A15949" s="8">
        <v>6205062.0</v>
      </c>
      <c r="B15949" s="8" t="s">
        <v>17626</v>
      </c>
    </row>
    <row r="15950">
      <c r="A15950" s="8">
        <v>1550187.0</v>
      </c>
      <c r="B15950" s="8" t="s">
        <v>17627</v>
      </c>
    </row>
    <row r="15951">
      <c r="A15951" s="8">
        <v>1936999.0</v>
      </c>
      <c r="B15951" s="8" t="s">
        <v>17627</v>
      </c>
    </row>
    <row r="15952">
      <c r="A15952" s="8">
        <v>6152635.0</v>
      </c>
      <c r="B15952" s="8" t="s">
        <v>17628</v>
      </c>
    </row>
    <row r="15953">
      <c r="A15953" s="8">
        <v>6620507.0</v>
      </c>
      <c r="B15953" s="8" t="s">
        <v>17629</v>
      </c>
    </row>
    <row r="15954">
      <c r="A15954" s="8">
        <v>6220096.0</v>
      </c>
      <c r="B15954" s="8" t="s">
        <v>17630</v>
      </c>
    </row>
    <row r="15955">
      <c r="A15955" s="8">
        <v>6536344.0</v>
      </c>
      <c r="B15955" s="8" t="s">
        <v>17631</v>
      </c>
    </row>
    <row r="15956">
      <c r="A15956" s="8">
        <v>6183531.0</v>
      </c>
      <c r="B15956" s="8" t="s">
        <v>17632</v>
      </c>
    </row>
    <row r="15957">
      <c r="A15957" s="8">
        <v>6011390.0</v>
      </c>
      <c r="B15957" s="8" t="s">
        <v>17633</v>
      </c>
    </row>
    <row r="15958">
      <c r="A15958" s="8">
        <v>6313523.0</v>
      </c>
      <c r="B15958" s="8" t="s">
        <v>17634</v>
      </c>
    </row>
    <row r="15959">
      <c r="A15959" s="8">
        <v>6102077.0</v>
      </c>
      <c r="B15959" s="8" t="s">
        <v>17635</v>
      </c>
    </row>
    <row r="15960">
      <c r="A15960" s="8">
        <v>6217796.0</v>
      </c>
      <c r="B15960" s="8" t="s">
        <v>17636</v>
      </c>
    </row>
    <row r="15961">
      <c r="A15961" s="8">
        <v>6061818.0</v>
      </c>
      <c r="B15961" s="8" t="s">
        <v>17637</v>
      </c>
    </row>
    <row r="15962">
      <c r="A15962" s="8">
        <v>6216749.0</v>
      </c>
      <c r="B15962" s="8" t="s">
        <v>17638</v>
      </c>
    </row>
    <row r="15963">
      <c r="A15963" s="8">
        <v>6218091.0</v>
      </c>
      <c r="B15963" s="8" t="s">
        <v>17639</v>
      </c>
    </row>
    <row r="15964">
      <c r="A15964" s="8">
        <v>6012108.0</v>
      </c>
      <c r="B15964" s="8" t="s">
        <v>17640</v>
      </c>
    </row>
    <row r="15965">
      <c r="A15965" s="8">
        <v>6088163.0</v>
      </c>
      <c r="B15965" s="8" t="s">
        <v>17641</v>
      </c>
    </row>
    <row r="15966">
      <c r="A15966" s="8">
        <v>6766579.0</v>
      </c>
      <c r="B15966" s="8" t="s">
        <v>17642</v>
      </c>
    </row>
    <row r="15967">
      <c r="A15967" s="8">
        <v>6061923.0</v>
      </c>
      <c r="B15967" s="8" t="s">
        <v>17643</v>
      </c>
    </row>
    <row r="15968">
      <c r="A15968" s="8">
        <v>6088155.0</v>
      </c>
      <c r="B15968" s="8" t="s">
        <v>17644</v>
      </c>
    </row>
    <row r="15969">
      <c r="A15969" s="8">
        <v>6998500.0</v>
      </c>
      <c r="B15969" s="8" t="s">
        <v>17645</v>
      </c>
    </row>
    <row r="15970">
      <c r="A15970" s="8">
        <v>6695949.0</v>
      </c>
      <c r="B15970" s="8" t="s">
        <v>17646</v>
      </c>
    </row>
    <row r="15971">
      <c r="A15971" s="8">
        <v>6190626.0</v>
      </c>
      <c r="B15971" s="8" t="s">
        <v>17647</v>
      </c>
    </row>
    <row r="15972">
      <c r="A15972" s="8">
        <v>6459030.0</v>
      </c>
      <c r="B15972" s="8" t="s">
        <v>17648</v>
      </c>
    </row>
    <row r="15973">
      <c r="A15973" s="8">
        <v>6061915.0</v>
      </c>
      <c r="B15973" s="8" t="s">
        <v>17649</v>
      </c>
    </row>
    <row r="15974">
      <c r="A15974" s="8">
        <v>6324932.0</v>
      </c>
      <c r="B15974" s="8" t="s">
        <v>17650</v>
      </c>
    </row>
    <row r="15975">
      <c r="A15975" s="8">
        <v>6974295.0</v>
      </c>
      <c r="B15975" s="8" t="s">
        <v>17651</v>
      </c>
    </row>
    <row r="15976">
      <c r="A15976" s="8">
        <v>6015565.0</v>
      </c>
      <c r="B15976" s="8" t="s">
        <v>17652</v>
      </c>
    </row>
    <row r="15977">
      <c r="A15977" s="8">
        <v>6334385.0</v>
      </c>
      <c r="B15977" s="8" t="s">
        <v>17653</v>
      </c>
    </row>
    <row r="15978">
      <c r="A15978" s="8">
        <v>1792369.0</v>
      </c>
      <c r="B15978" s="8" t="s">
        <v>17654</v>
      </c>
    </row>
    <row r="15979">
      <c r="A15979" s="8">
        <v>1890077.0</v>
      </c>
      <c r="B15979" s="8" t="s">
        <v>17655</v>
      </c>
    </row>
    <row r="15980">
      <c r="A15980" s="8">
        <v>6194672.0</v>
      </c>
      <c r="B15980" s="8" t="s">
        <v>17656</v>
      </c>
    </row>
    <row r="15981">
      <c r="A15981" s="8">
        <v>6006442.0</v>
      </c>
      <c r="B15981" s="8" t="s">
        <v>17657</v>
      </c>
    </row>
    <row r="15982">
      <c r="A15982" s="8">
        <v>6263585.0</v>
      </c>
      <c r="B15982" s="8" t="s">
        <v>17658</v>
      </c>
    </row>
    <row r="15983">
      <c r="A15983" s="8">
        <v>1910299.0</v>
      </c>
      <c r="B15983" s="8" t="s">
        <v>17659</v>
      </c>
    </row>
    <row r="15984">
      <c r="A15984" s="8">
        <v>6259235.0</v>
      </c>
      <c r="B15984" s="8" t="s">
        <v>17660</v>
      </c>
    </row>
    <row r="15985">
      <c r="A15985" s="8">
        <v>6194133.0</v>
      </c>
      <c r="B15985" s="8" t="s">
        <v>17661</v>
      </c>
    </row>
    <row r="15986">
      <c r="A15986" s="8">
        <v>782637.0</v>
      </c>
      <c r="B15986" s="8" t="s">
        <v>17662</v>
      </c>
    </row>
    <row r="15987">
      <c r="A15987" s="8">
        <v>6191525.0</v>
      </c>
      <c r="B15987" s="8" t="s">
        <v>17663</v>
      </c>
    </row>
    <row r="15988">
      <c r="A15988" s="8">
        <v>6104151.0</v>
      </c>
      <c r="B15988" s="8" t="s">
        <v>17664</v>
      </c>
    </row>
    <row r="15989">
      <c r="A15989" s="8">
        <v>1962825.0</v>
      </c>
      <c r="B15989" s="8" t="s">
        <v>17665</v>
      </c>
    </row>
    <row r="15990">
      <c r="A15990" s="8">
        <v>1431340.0</v>
      </c>
      <c r="B15990" s="8" t="s">
        <v>17666</v>
      </c>
    </row>
    <row r="15991">
      <c r="A15991" s="8">
        <v>6192203.0</v>
      </c>
      <c r="B15991" s="8" t="s">
        <v>17667</v>
      </c>
    </row>
    <row r="15992">
      <c r="A15992" s="8">
        <v>1895729.0</v>
      </c>
      <c r="B15992" s="8" t="s">
        <v>17668</v>
      </c>
    </row>
    <row r="15993">
      <c r="A15993" s="8">
        <v>1860933.0</v>
      </c>
      <c r="B15993" s="8" t="s">
        <v>17669</v>
      </c>
    </row>
    <row r="15994">
      <c r="A15994" s="8">
        <v>1443861.0</v>
      </c>
      <c r="B15994" s="8" t="s">
        <v>17670</v>
      </c>
    </row>
    <row r="15995">
      <c r="A15995" s="8">
        <v>1466771.0</v>
      </c>
      <c r="B15995" s="8" t="s">
        <v>17671</v>
      </c>
    </row>
    <row r="15996">
      <c r="A15996" s="8">
        <v>1815482.0</v>
      </c>
      <c r="B15996" s="8" t="s">
        <v>17672</v>
      </c>
    </row>
    <row r="15997">
      <c r="A15997" s="8">
        <v>1796330.0</v>
      </c>
      <c r="B15997" s="8" t="s">
        <v>17673</v>
      </c>
    </row>
    <row r="15998">
      <c r="A15998" s="8">
        <v>1879812.0</v>
      </c>
      <c r="B15998" s="8" t="s">
        <v>17673</v>
      </c>
    </row>
    <row r="15999">
      <c r="A15999" s="8">
        <v>1791265.0</v>
      </c>
      <c r="B15999" s="8" t="s">
        <v>17674</v>
      </c>
    </row>
    <row r="16000">
      <c r="A16000" s="8">
        <v>6022294.0</v>
      </c>
      <c r="B16000" s="8" t="s">
        <v>17675</v>
      </c>
    </row>
    <row r="16001">
      <c r="A16001" s="8">
        <v>1431358.0</v>
      </c>
      <c r="B16001" s="8" t="s">
        <v>17676</v>
      </c>
    </row>
    <row r="16002">
      <c r="A16002" s="8">
        <v>6193897.0</v>
      </c>
      <c r="B16002" s="8" t="s">
        <v>17677</v>
      </c>
    </row>
    <row r="16003">
      <c r="A16003" s="8">
        <v>6334407.0</v>
      </c>
      <c r="B16003" s="8" t="s">
        <v>17678</v>
      </c>
    </row>
    <row r="16004">
      <c r="A16004" s="8">
        <v>6214991.0</v>
      </c>
      <c r="B16004" s="8" t="s">
        <v>17679</v>
      </c>
    </row>
    <row r="16005">
      <c r="A16005" s="8">
        <v>1944274.0</v>
      </c>
      <c r="B16005" s="8" t="s">
        <v>17680</v>
      </c>
    </row>
    <row r="16006">
      <c r="A16006" s="8">
        <v>6194681.0</v>
      </c>
      <c r="B16006" s="8" t="s">
        <v>17681</v>
      </c>
    </row>
    <row r="16007">
      <c r="A16007" s="8">
        <v>6133525.0</v>
      </c>
      <c r="B16007" s="8" t="s">
        <v>17682</v>
      </c>
    </row>
    <row r="16008">
      <c r="A16008" s="8">
        <v>900672.0</v>
      </c>
      <c r="B16008" s="8" t="s">
        <v>17683</v>
      </c>
    </row>
    <row r="16009">
      <c r="A16009" s="8">
        <v>6014399.0</v>
      </c>
      <c r="B16009" s="8" t="s">
        <v>17684</v>
      </c>
    </row>
    <row r="16010">
      <c r="A16010" s="8">
        <v>6213804.0</v>
      </c>
      <c r="B16010" s="8" t="s">
        <v>17685</v>
      </c>
    </row>
    <row r="16011">
      <c r="A16011" s="8">
        <v>6169791.0</v>
      </c>
      <c r="B16011" s="8" t="s">
        <v>17686</v>
      </c>
    </row>
    <row r="16012">
      <c r="A16012" s="8">
        <v>1571702.0</v>
      </c>
      <c r="B16012" s="8" t="s">
        <v>17687</v>
      </c>
    </row>
    <row r="16013">
      <c r="A16013" s="8">
        <v>6152791.0</v>
      </c>
      <c r="B16013" s="8" t="s">
        <v>17688</v>
      </c>
    </row>
    <row r="16014">
      <c r="A16014" s="8">
        <v>1747550.0</v>
      </c>
      <c r="B16014" s="8" t="s">
        <v>17689</v>
      </c>
    </row>
    <row r="16015">
      <c r="A16015" s="8">
        <v>6902375.0</v>
      </c>
      <c r="B16015" s="8" t="s">
        <v>17690</v>
      </c>
    </row>
    <row r="16016">
      <c r="A16016" s="8">
        <v>6267700.0</v>
      </c>
      <c r="B16016" s="8" t="s">
        <v>17691</v>
      </c>
    </row>
    <row r="16017">
      <c r="A16017" s="8">
        <v>6114270.0</v>
      </c>
      <c r="B16017" s="8" t="s">
        <v>17692</v>
      </c>
    </row>
    <row r="16018">
      <c r="A16018" s="8">
        <v>6120555.0</v>
      </c>
      <c r="B16018" s="8" t="s">
        <v>17693</v>
      </c>
    </row>
    <row r="16019">
      <c r="A16019" s="8">
        <v>6038212.0</v>
      </c>
      <c r="B16019" s="8" t="s">
        <v>17694</v>
      </c>
    </row>
    <row r="16020">
      <c r="A16020" s="8">
        <v>6199020.0</v>
      </c>
      <c r="B16020" s="8" t="s">
        <v>17695</v>
      </c>
    </row>
    <row r="16021">
      <c r="A16021" s="8">
        <v>1783114.0</v>
      </c>
      <c r="B16021" s="8" t="s">
        <v>17696</v>
      </c>
    </row>
    <row r="16022">
      <c r="A16022" s="8">
        <v>6260128.0</v>
      </c>
      <c r="B16022" s="8" t="s">
        <v>17697</v>
      </c>
    </row>
    <row r="16023">
      <c r="A16023" s="8">
        <v>6255159.0</v>
      </c>
      <c r="B16023" s="8" t="s">
        <v>17698</v>
      </c>
    </row>
    <row r="16024">
      <c r="A16024" s="8">
        <v>1949047.0</v>
      </c>
      <c r="B16024" s="8" t="s">
        <v>17699</v>
      </c>
    </row>
    <row r="16025">
      <c r="A16025" s="8">
        <v>1972430.0</v>
      </c>
      <c r="B16025" s="8" t="s">
        <v>17700</v>
      </c>
    </row>
    <row r="16026">
      <c r="A16026" s="8">
        <v>6539441.0</v>
      </c>
      <c r="B16026" s="8" t="s">
        <v>17701</v>
      </c>
    </row>
    <row r="16027">
      <c r="A16027" s="8">
        <v>1963163.0</v>
      </c>
      <c r="B16027" s="8" t="s">
        <v>17702</v>
      </c>
    </row>
    <row r="16028">
      <c r="A16028" s="8">
        <v>1326970.0</v>
      </c>
      <c r="B16028" s="8" t="s">
        <v>17703</v>
      </c>
    </row>
    <row r="16029">
      <c r="A16029" s="8">
        <v>6210261.0</v>
      </c>
      <c r="B16029" s="8" t="s">
        <v>17704</v>
      </c>
    </row>
    <row r="16030">
      <c r="A16030" s="8">
        <v>6156487.0</v>
      </c>
      <c r="B16030" s="8" t="s">
        <v>17705</v>
      </c>
    </row>
    <row r="16031">
      <c r="A16031" s="8">
        <v>6107800.0</v>
      </c>
      <c r="B16031" s="8" t="s">
        <v>13909</v>
      </c>
    </row>
    <row r="16032">
      <c r="A16032" s="8">
        <v>6137199.0</v>
      </c>
      <c r="B16032" s="8" t="s">
        <v>17706</v>
      </c>
    </row>
    <row r="16033">
      <c r="A16033" s="8">
        <v>6190871.0</v>
      </c>
      <c r="B16033" s="8" t="s">
        <v>17707</v>
      </c>
    </row>
    <row r="16034">
      <c r="A16034" s="8">
        <v>6126839.0</v>
      </c>
      <c r="B16034" s="8" t="s">
        <v>17708</v>
      </c>
    </row>
    <row r="16035">
      <c r="A16035" s="8">
        <v>6456316.0</v>
      </c>
      <c r="B16035" s="8" t="s">
        <v>17709</v>
      </c>
    </row>
    <row r="16036">
      <c r="A16036" s="8">
        <v>6125671.0</v>
      </c>
      <c r="B16036" s="8" t="s">
        <v>17710</v>
      </c>
    </row>
    <row r="16037">
      <c r="A16037" s="8">
        <v>846112.0</v>
      </c>
      <c r="B16037" s="8" t="s">
        <v>17711</v>
      </c>
    </row>
    <row r="16038">
      <c r="A16038" s="8">
        <v>6045979.0</v>
      </c>
      <c r="B16038" s="8" t="s">
        <v>17712</v>
      </c>
    </row>
    <row r="16039">
      <c r="A16039" s="8">
        <v>6169431.0</v>
      </c>
      <c r="B16039" s="8" t="s">
        <v>17713</v>
      </c>
    </row>
    <row r="16040">
      <c r="A16040" s="8">
        <v>1457284.0</v>
      </c>
      <c r="B16040" s="8" t="s">
        <v>17714</v>
      </c>
    </row>
    <row r="16041">
      <c r="A16041" s="8">
        <v>1828797.0</v>
      </c>
      <c r="B16041" s="8" t="s">
        <v>17715</v>
      </c>
    </row>
    <row r="16042">
      <c r="A16042" s="8">
        <v>1943545.0</v>
      </c>
      <c r="B16042" s="8" t="s">
        <v>17716</v>
      </c>
    </row>
    <row r="16043">
      <c r="A16043" s="8">
        <v>1198629.0</v>
      </c>
      <c r="B16043" s="8" t="s">
        <v>17717</v>
      </c>
    </row>
    <row r="16044">
      <c r="A16044" s="8">
        <v>6285228.0</v>
      </c>
      <c r="B16044" s="8" t="s">
        <v>3171</v>
      </c>
    </row>
    <row r="16045">
      <c r="A16045" s="8">
        <v>1948059.0</v>
      </c>
      <c r="B16045" s="8" t="s">
        <v>17718</v>
      </c>
    </row>
    <row r="16046">
      <c r="A16046" s="8">
        <v>1431986.0</v>
      </c>
      <c r="B16046" s="8" t="s">
        <v>17719</v>
      </c>
    </row>
    <row r="16047">
      <c r="A16047" s="8">
        <v>6156461.0</v>
      </c>
      <c r="B16047" s="8" t="s">
        <v>17720</v>
      </c>
    </row>
    <row r="16048">
      <c r="A16048" s="8">
        <v>1960725.0</v>
      </c>
      <c r="B16048" s="8" t="s">
        <v>17721</v>
      </c>
    </row>
    <row r="16049">
      <c r="A16049" s="8">
        <v>1636740.0</v>
      </c>
      <c r="B16049" s="8" t="s">
        <v>17722</v>
      </c>
    </row>
    <row r="16050">
      <c r="A16050" s="8">
        <v>1955861.0</v>
      </c>
      <c r="B16050" s="8" t="s">
        <v>17723</v>
      </c>
    </row>
    <row r="16051">
      <c r="A16051" s="8">
        <v>6156479.0</v>
      </c>
      <c r="B16051" s="8" t="s">
        <v>17724</v>
      </c>
    </row>
    <row r="16052">
      <c r="A16052" s="8">
        <v>6156452.0</v>
      </c>
      <c r="B16052" s="8" t="s">
        <v>17725</v>
      </c>
    </row>
    <row r="16053">
      <c r="A16053" s="8">
        <v>6262449.0</v>
      </c>
      <c r="B16053" s="8" t="s">
        <v>17726</v>
      </c>
    </row>
    <row r="16054">
      <c r="A16054" s="8">
        <v>6182984.0</v>
      </c>
      <c r="B16054" s="8" t="s">
        <v>17727</v>
      </c>
    </row>
    <row r="16055">
      <c r="A16055" s="8">
        <v>6240020.0</v>
      </c>
      <c r="B16055" s="8" t="s">
        <v>17728</v>
      </c>
    </row>
    <row r="16056">
      <c r="A16056" s="8">
        <v>6938418.0</v>
      </c>
      <c r="B16056" s="8" t="s">
        <v>17729</v>
      </c>
    </row>
    <row r="16057">
      <c r="A16057" s="8">
        <v>1938703.0</v>
      </c>
      <c r="B16057" s="8" t="s">
        <v>17730</v>
      </c>
    </row>
    <row r="16058">
      <c r="A16058" s="8">
        <v>6319793.0</v>
      </c>
      <c r="B16058" s="8" t="s">
        <v>17731</v>
      </c>
    </row>
    <row r="16059">
      <c r="A16059" s="8">
        <v>6267793.0</v>
      </c>
      <c r="B16059" s="8" t="s">
        <v>17732</v>
      </c>
    </row>
    <row r="16060">
      <c r="A16060" s="8">
        <v>6038221.0</v>
      </c>
      <c r="B16060" s="8" t="s">
        <v>17733</v>
      </c>
    </row>
    <row r="16061">
      <c r="A16061" s="8">
        <v>6177131.0</v>
      </c>
      <c r="B16061" s="8" t="s">
        <v>17734</v>
      </c>
    </row>
    <row r="16062">
      <c r="A16062" s="8">
        <v>1707795.0</v>
      </c>
      <c r="B16062" s="8" t="s">
        <v>17735</v>
      </c>
    </row>
    <row r="16063">
      <c r="A16063" s="8">
        <v>6792421.0</v>
      </c>
      <c r="B16063" s="8" t="s">
        <v>17736</v>
      </c>
    </row>
    <row r="16064">
      <c r="A16064" s="8">
        <v>1866729.0</v>
      </c>
      <c r="B16064" s="8" t="s">
        <v>17737</v>
      </c>
    </row>
    <row r="16065">
      <c r="A16065" s="8">
        <v>6957323.0</v>
      </c>
      <c r="B16065" s="8" t="s">
        <v>17738</v>
      </c>
    </row>
    <row r="16066">
      <c r="A16066" s="8">
        <v>1733737.0</v>
      </c>
      <c r="B16066" s="8" t="s">
        <v>17739</v>
      </c>
    </row>
    <row r="16067">
      <c r="A16067" s="8">
        <v>6046525.0</v>
      </c>
      <c r="B16067" s="8" t="s">
        <v>17740</v>
      </c>
    </row>
    <row r="16068">
      <c r="A16068" s="8">
        <v>6187561.0</v>
      </c>
      <c r="B16068" s="8" t="s">
        <v>17741</v>
      </c>
    </row>
    <row r="16069">
      <c r="A16069" s="8">
        <v>6171630.0</v>
      </c>
      <c r="B16069" s="8" t="s">
        <v>17742</v>
      </c>
    </row>
    <row r="16070">
      <c r="A16070" s="8">
        <v>6202217.0</v>
      </c>
      <c r="B16070" s="8" t="s">
        <v>17743</v>
      </c>
    </row>
    <row r="16071">
      <c r="A16071" s="8">
        <v>6202225.0</v>
      </c>
      <c r="B16071" s="8" t="s">
        <v>17744</v>
      </c>
    </row>
    <row r="16072">
      <c r="A16072" s="8">
        <v>1947567.0</v>
      </c>
      <c r="B16072" s="8" t="s">
        <v>17745</v>
      </c>
    </row>
    <row r="16073">
      <c r="A16073" s="8">
        <v>6270794.0</v>
      </c>
      <c r="B16073" s="8" t="s">
        <v>17746</v>
      </c>
    </row>
    <row r="16074">
      <c r="A16074" s="8">
        <v>6210449.0</v>
      </c>
      <c r="B16074" s="8" t="s">
        <v>17747</v>
      </c>
    </row>
    <row r="16075">
      <c r="A16075" s="8">
        <v>6823785.0</v>
      </c>
      <c r="B16075" s="8" t="s">
        <v>17748</v>
      </c>
    </row>
    <row r="16076">
      <c r="A16076" s="8">
        <v>1912020.0</v>
      </c>
      <c r="B16076" s="8" t="s">
        <v>17387</v>
      </c>
    </row>
    <row r="16077">
      <c r="A16077" s="8">
        <v>1960270.0</v>
      </c>
      <c r="B16077" s="8" t="s">
        <v>17749</v>
      </c>
    </row>
    <row r="16078">
      <c r="A16078" s="8">
        <v>1964917.0</v>
      </c>
      <c r="B16078" s="8" t="s">
        <v>17750</v>
      </c>
    </row>
    <row r="16079">
      <c r="A16079" s="8">
        <v>6210490.0</v>
      </c>
      <c r="B16079" s="8" t="s">
        <v>17751</v>
      </c>
    </row>
    <row r="16080">
      <c r="A16080" s="8">
        <v>6242049.0</v>
      </c>
      <c r="B16080" s="8" t="s">
        <v>17752</v>
      </c>
    </row>
    <row r="16081">
      <c r="A16081" s="8">
        <v>1894340.0</v>
      </c>
      <c r="B16081" s="8" t="s">
        <v>17753</v>
      </c>
    </row>
    <row r="16082">
      <c r="A16082" s="8">
        <v>1453785.0</v>
      </c>
      <c r="B16082" s="8" t="s">
        <v>17754</v>
      </c>
    </row>
    <row r="16083">
      <c r="A16083" s="8">
        <v>875031.0</v>
      </c>
      <c r="B16083" s="8" t="s">
        <v>17755</v>
      </c>
    </row>
    <row r="16084">
      <c r="A16084" s="8">
        <v>6210660.0</v>
      </c>
      <c r="B16084" s="8" t="s">
        <v>17756</v>
      </c>
    </row>
    <row r="16085">
      <c r="A16085" s="8">
        <v>1726552.0</v>
      </c>
      <c r="B16085" s="8" t="s">
        <v>17757</v>
      </c>
    </row>
    <row r="16086">
      <c r="A16086" s="8">
        <v>1575309.0</v>
      </c>
      <c r="B16086" s="8" t="s">
        <v>17758</v>
      </c>
    </row>
    <row r="16087">
      <c r="A16087" s="8">
        <v>6948804.0</v>
      </c>
      <c r="B16087" s="8" t="s">
        <v>17759</v>
      </c>
    </row>
    <row r="16088">
      <c r="A16088" s="8">
        <v>6183085.0</v>
      </c>
      <c r="B16088" s="8" t="s">
        <v>17760</v>
      </c>
    </row>
    <row r="16089">
      <c r="A16089" s="8">
        <v>6011110.0</v>
      </c>
      <c r="B16089" s="8" t="s">
        <v>17761</v>
      </c>
    </row>
    <row r="16090">
      <c r="A16090" s="8">
        <v>6126847.0</v>
      </c>
      <c r="B16090" s="8" t="s">
        <v>17762</v>
      </c>
    </row>
    <row r="16091">
      <c r="A16091" s="8">
        <v>6242031.0</v>
      </c>
      <c r="B16091" s="8" t="s">
        <v>17763</v>
      </c>
    </row>
    <row r="16092">
      <c r="A16092" s="8">
        <v>1432621.0</v>
      </c>
      <c r="B16092" s="8" t="s">
        <v>17764</v>
      </c>
    </row>
    <row r="16093">
      <c r="A16093" s="8">
        <v>1432516.0</v>
      </c>
      <c r="B16093" s="8" t="s">
        <v>17765</v>
      </c>
    </row>
    <row r="16094">
      <c r="A16094" s="8">
        <v>1773658.0</v>
      </c>
      <c r="B16094" s="8" t="s">
        <v>17766</v>
      </c>
    </row>
    <row r="16095">
      <c r="A16095" s="8">
        <v>1880195.0</v>
      </c>
      <c r="B16095" s="8" t="s">
        <v>17766</v>
      </c>
    </row>
    <row r="16096">
      <c r="A16096" s="8">
        <v>1908758.0</v>
      </c>
      <c r="B16096" s="8" t="s">
        <v>17767</v>
      </c>
    </row>
    <row r="16097">
      <c r="A16097" s="8">
        <v>1736523.0</v>
      </c>
      <c r="B16097" s="8" t="s">
        <v>17768</v>
      </c>
    </row>
    <row r="16098">
      <c r="A16098" s="8">
        <v>6240739.0</v>
      </c>
      <c r="B16098" s="8" t="s">
        <v>17769</v>
      </c>
    </row>
    <row r="16099">
      <c r="A16099" s="8">
        <v>1432451.0</v>
      </c>
      <c r="B16099" s="8" t="s">
        <v>17770</v>
      </c>
    </row>
    <row r="16100">
      <c r="A16100" s="8">
        <v>6232582.0</v>
      </c>
      <c r="B16100" s="8" t="s">
        <v>17771</v>
      </c>
    </row>
    <row r="16101">
      <c r="A16101" s="8">
        <v>6242421.0</v>
      </c>
      <c r="B16101" s="8" t="s">
        <v>17772</v>
      </c>
    </row>
    <row r="16102">
      <c r="A16102" s="8">
        <v>1422561.0</v>
      </c>
      <c r="B16102" s="8" t="s">
        <v>17773</v>
      </c>
    </row>
    <row r="16103">
      <c r="A16103" s="8">
        <v>1311026.0</v>
      </c>
      <c r="B16103" s="8" t="s">
        <v>17774</v>
      </c>
    </row>
    <row r="16104">
      <c r="A16104" s="8">
        <v>1726315.0</v>
      </c>
      <c r="B16104" s="8" t="s">
        <v>17775</v>
      </c>
    </row>
    <row r="16105">
      <c r="A16105" s="8">
        <v>1780921.0</v>
      </c>
      <c r="B16105" s="8" t="s">
        <v>17775</v>
      </c>
    </row>
    <row r="16106">
      <c r="A16106" s="8">
        <v>6251781.0</v>
      </c>
      <c r="B16106" s="8" t="s">
        <v>17776</v>
      </c>
    </row>
    <row r="16107">
      <c r="A16107" s="8">
        <v>6938957.0</v>
      </c>
      <c r="B16107" s="8" t="s">
        <v>17777</v>
      </c>
    </row>
    <row r="16108">
      <c r="A16108" s="8">
        <v>6108032.0</v>
      </c>
      <c r="B16108" s="8" t="s">
        <v>17778</v>
      </c>
    </row>
    <row r="16109">
      <c r="A16109" s="8">
        <v>6221068.0</v>
      </c>
      <c r="B16109" s="8" t="s">
        <v>17779</v>
      </c>
    </row>
    <row r="16110">
      <c r="A16110" s="8">
        <v>6265227.0</v>
      </c>
      <c r="B16110" s="8" t="s">
        <v>17780</v>
      </c>
    </row>
    <row r="16111">
      <c r="A16111" s="8">
        <v>1432583.0</v>
      </c>
      <c r="B16111" s="8" t="s">
        <v>17781</v>
      </c>
    </row>
    <row r="16112">
      <c r="A16112" s="8">
        <v>1937677.0</v>
      </c>
      <c r="B16112" s="8" t="s">
        <v>17782</v>
      </c>
    </row>
    <row r="16113">
      <c r="A16113" s="8">
        <v>1636227.0</v>
      </c>
      <c r="B16113" s="8" t="s">
        <v>17463</v>
      </c>
    </row>
    <row r="16114">
      <c r="A16114" s="8">
        <v>1656121.0</v>
      </c>
      <c r="B16114" s="8" t="s">
        <v>17783</v>
      </c>
    </row>
    <row r="16115">
      <c r="A16115" s="8">
        <v>6697780.0</v>
      </c>
      <c r="B16115" s="8" t="s">
        <v>17784</v>
      </c>
    </row>
    <row r="16116">
      <c r="A16116" s="8">
        <v>6219853.0</v>
      </c>
      <c r="B16116" s="8" t="s">
        <v>17785</v>
      </c>
    </row>
    <row r="16117">
      <c r="A16117" s="8">
        <v>1958666.0</v>
      </c>
      <c r="B16117" s="8" t="s">
        <v>17786</v>
      </c>
    </row>
    <row r="16118">
      <c r="A16118" s="8">
        <v>1792644.0</v>
      </c>
      <c r="B16118" s="8" t="s">
        <v>17787</v>
      </c>
    </row>
    <row r="16119">
      <c r="A16119" s="8">
        <v>6242570.0</v>
      </c>
      <c r="B16119" s="8" t="s">
        <v>17788</v>
      </c>
    </row>
    <row r="16120">
      <c r="A16120" s="8">
        <v>6436242.0</v>
      </c>
      <c r="B16120" s="8" t="s">
        <v>17789</v>
      </c>
    </row>
    <row r="16121">
      <c r="A16121" s="8">
        <v>6255558.0</v>
      </c>
      <c r="B16121" s="8" t="s">
        <v>17790</v>
      </c>
    </row>
    <row r="16122">
      <c r="A16122" s="8">
        <v>6154115.0</v>
      </c>
      <c r="B16122" s="8" t="s">
        <v>17791</v>
      </c>
    </row>
    <row r="16123">
      <c r="A16123" s="8">
        <v>1466127.0</v>
      </c>
      <c r="B16123" s="8" t="s">
        <v>17792</v>
      </c>
    </row>
    <row r="16124">
      <c r="A16124" s="8">
        <v>6202195.0</v>
      </c>
      <c r="B16124" s="8" t="s">
        <v>17793</v>
      </c>
    </row>
    <row r="16125">
      <c r="A16125" s="8">
        <v>6053751.0</v>
      </c>
      <c r="B16125" s="8" t="s">
        <v>17794</v>
      </c>
    </row>
    <row r="16126">
      <c r="A16126" s="8">
        <v>1432567.0</v>
      </c>
      <c r="B16126" s="8" t="s">
        <v>17795</v>
      </c>
    </row>
    <row r="16127">
      <c r="A16127" s="8">
        <v>1466119.0</v>
      </c>
      <c r="B16127" s="8" t="s">
        <v>17796</v>
      </c>
    </row>
    <row r="16128">
      <c r="A16128" s="8">
        <v>6193919.0</v>
      </c>
      <c r="B16128" s="8" t="s">
        <v>17797</v>
      </c>
    </row>
    <row r="16129">
      <c r="A16129" s="8">
        <v>1939289.0</v>
      </c>
      <c r="B16129" s="8" t="s">
        <v>17798</v>
      </c>
    </row>
    <row r="16130">
      <c r="A16130" s="8">
        <v>1974271.0</v>
      </c>
      <c r="B16130" s="8" t="s">
        <v>17799</v>
      </c>
    </row>
    <row r="16131">
      <c r="A16131" s="8">
        <v>1950631.0</v>
      </c>
      <c r="B16131" s="8" t="s">
        <v>17800</v>
      </c>
    </row>
    <row r="16132">
      <c r="A16132" s="8">
        <v>6187447.0</v>
      </c>
      <c r="B16132" s="8" t="s">
        <v>17801</v>
      </c>
    </row>
    <row r="16133">
      <c r="A16133" s="8">
        <v>6517978.0</v>
      </c>
      <c r="B16133" s="8" t="s">
        <v>17802</v>
      </c>
    </row>
    <row r="16134">
      <c r="A16134" s="8">
        <v>6166601.0</v>
      </c>
      <c r="B16134" s="8" t="s">
        <v>17803</v>
      </c>
    </row>
    <row r="16135">
      <c r="A16135" s="8">
        <v>1896075.0</v>
      </c>
      <c r="B16135" s="8" t="s">
        <v>17804</v>
      </c>
    </row>
    <row r="16136">
      <c r="A16136" s="8">
        <v>1960857.0</v>
      </c>
      <c r="B16136" s="8" t="s">
        <v>17805</v>
      </c>
    </row>
    <row r="16137">
      <c r="A16137" s="8">
        <v>1970933.0</v>
      </c>
      <c r="B16137" s="8" t="s">
        <v>17806</v>
      </c>
    </row>
    <row r="16138">
      <c r="A16138" s="8">
        <v>6192301.0</v>
      </c>
      <c r="B16138" s="8" t="s">
        <v>17807</v>
      </c>
    </row>
    <row r="16139">
      <c r="A16139" s="8">
        <v>1786342.0</v>
      </c>
      <c r="B16139" s="8" t="s">
        <v>17808</v>
      </c>
    </row>
    <row r="16140">
      <c r="A16140" s="8">
        <v>1733583.0</v>
      </c>
      <c r="B16140" s="8" t="s">
        <v>17809</v>
      </c>
    </row>
    <row r="16141">
      <c r="A16141" s="8">
        <v>1655311.0</v>
      </c>
      <c r="B16141" s="8" t="s">
        <v>17810</v>
      </c>
    </row>
    <row r="16142">
      <c r="A16142" s="8">
        <v>6161294.0</v>
      </c>
      <c r="B16142" s="8" t="s">
        <v>17811</v>
      </c>
    </row>
    <row r="16143">
      <c r="A16143" s="8">
        <v>6892566.0</v>
      </c>
      <c r="B16143" s="8" t="s">
        <v>17812</v>
      </c>
    </row>
    <row r="16144">
      <c r="A16144" s="8">
        <v>1431161.0</v>
      </c>
      <c r="B16144" s="8" t="s">
        <v>17813</v>
      </c>
    </row>
    <row r="16145">
      <c r="A16145" s="8">
        <v>1973771.0</v>
      </c>
      <c r="B16145" s="8" t="s">
        <v>17814</v>
      </c>
    </row>
    <row r="16146">
      <c r="A16146" s="8">
        <v>1431153.0</v>
      </c>
      <c r="B16146" s="8" t="s">
        <v>17815</v>
      </c>
    </row>
    <row r="16147">
      <c r="A16147" s="8">
        <v>1897187.0</v>
      </c>
      <c r="B16147" s="8" t="s">
        <v>17816</v>
      </c>
    </row>
    <row r="16148">
      <c r="A16148" s="8">
        <v>1925181.0</v>
      </c>
      <c r="B16148" s="8" t="s">
        <v>17817</v>
      </c>
    </row>
    <row r="16149">
      <c r="A16149" s="8">
        <v>6109641.0</v>
      </c>
      <c r="B16149" s="8" t="s">
        <v>17818</v>
      </c>
    </row>
    <row r="16150">
      <c r="A16150" s="8">
        <v>1964704.0</v>
      </c>
      <c r="B16150" s="8" t="s">
        <v>17819</v>
      </c>
    </row>
    <row r="16151">
      <c r="A16151" s="8">
        <v>1957198.0</v>
      </c>
      <c r="B16151" s="8" t="s">
        <v>17820</v>
      </c>
    </row>
    <row r="16152">
      <c r="A16152" s="8">
        <v>6154107.0</v>
      </c>
      <c r="B16152" s="8" t="s">
        <v>17821</v>
      </c>
    </row>
    <row r="16153">
      <c r="A16153" s="8">
        <v>1588028.0</v>
      </c>
      <c r="B16153" s="8" t="s">
        <v>17822</v>
      </c>
    </row>
    <row r="16154">
      <c r="A16154" s="8">
        <v>1962221.0</v>
      </c>
      <c r="B16154" s="8" t="s">
        <v>17823</v>
      </c>
    </row>
    <row r="16155">
      <c r="A16155" s="8">
        <v>1946421.0</v>
      </c>
      <c r="B16155" s="8" t="s">
        <v>17824</v>
      </c>
    </row>
    <row r="16156">
      <c r="A16156" s="8">
        <v>6194842.0</v>
      </c>
      <c r="B16156" s="8" t="s">
        <v>17825</v>
      </c>
    </row>
    <row r="16157">
      <c r="A16157" s="8">
        <v>6915337.0</v>
      </c>
      <c r="B16157" s="8" t="s">
        <v>17826</v>
      </c>
    </row>
    <row r="16158">
      <c r="A16158" s="8">
        <v>6881289.0</v>
      </c>
      <c r="B16158" s="8" t="s">
        <v>17827</v>
      </c>
    </row>
    <row r="16159">
      <c r="A16159" s="8">
        <v>1432672.0</v>
      </c>
      <c r="B16159" s="8" t="s">
        <v>17828</v>
      </c>
    </row>
    <row r="16160">
      <c r="A16160" s="8">
        <v>748960.0</v>
      </c>
      <c r="B16160" s="8" t="s">
        <v>17829</v>
      </c>
    </row>
    <row r="16161">
      <c r="A16161" s="8">
        <v>6356117.0</v>
      </c>
      <c r="B16161" s="8" t="s">
        <v>17830</v>
      </c>
    </row>
    <row r="16162">
      <c r="A16162" s="8">
        <v>1712462.0</v>
      </c>
      <c r="B16162" s="8" t="s">
        <v>17831</v>
      </c>
    </row>
    <row r="16163">
      <c r="A16163" s="8">
        <v>1432656.0</v>
      </c>
      <c r="B16163" s="8" t="s">
        <v>17832</v>
      </c>
    </row>
    <row r="16164">
      <c r="A16164" s="8">
        <v>6356109.0</v>
      </c>
      <c r="B16164" s="8" t="s">
        <v>17833</v>
      </c>
    </row>
    <row r="16165">
      <c r="A16165" s="8">
        <v>6136036.0</v>
      </c>
      <c r="B16165" s="8" t="s">
        <v>17834</v>
      </c>
    </row>
    <row r="16166">
      <c r="A16166" s="8">
        <v>6795625.0</v>
      </c>
      <c r="B16166" s="8" t="s">
        <v>17835</v>
      </c>
    </row>
    <row r="16167">
      <c r="A16167" s="8">
        <v>6823742.0</v>
      </c>
      <c r="B16167" s="8" t="s">
        <v>17836</v>
      </c>
    </row>
    <row r="16168">
      <c r="A16168" s="8">
        <v>6159770.0</v>
      </c>
      <c r="B16168" s="8" t="s">
        <v>17837</v>
      </c>
    </row>
    <row r="16169">
      <c r="A16169" s="8">
        <v>6193731.0</v>
      </c>
      <c r="B16169" s="8" t="s">
        <v>17838</v>
      </c>
    </row>
    <row r="16170">
      <c r="A16170" s="8">
        <v>1966022.0</v>
      </c>
      <c r="B16170" s="8" t="s">
        <v>17839</v>
      </c>
    </row>
    <row r="16171">
      <c r="A16171" s="8">
        <v>6064809.0</v>
      </c>
      <c r="B16171" s="8" t="s">
        <v>17840</v>
      </c>
    </row>
    <row r="16172">
      <c r="A16172" s="8">
        <v>6922155.0</v>
      </c>
      <c r="B16172" s="8" t="s">
        <v>17841</v>
      </c>
    </row>
    <row r="16173">
      <c r="A16173" s="8">
        <v>844403.0</v>
      </c>
      <c r="B16173" s="8" t="s">
        <v>17842</v>
      </c>
    </row>
    <row r="16174">
      <c r="A16174" s="8">
        <v>1443089.0</v>
      </c>
      <c r="B16174" s="8" t="s">
        <v>17843</v>
      </c>
    </row>
    <row r="16175">
      <c r="A16175" s="8">
        <v>6193315.0</v>
      </c>
      <c r="B16175" s="8" t="s">
        <v>17844</v>
      </c>
    </row>
    <row r="16176">
      <c r="A16176" s="8">
        <v>6194648.0</v>
      </c>
      <c r="B16176" s="8" t="s">
        <v>17845</v>
      </c>
    </row>
    <row r="16177">
      <c r="A16177" s="8">
        <v>6196012.0</v>
      </c>
      <c r="B16177" s="8" t="s">
        <v>17846</v>
      </c>
    </row>
    <row r="16178">
      <c r="A16178" s="8">
        <v>6194508.0</v>
      </c>
      <c r="B16178" s="8" t="s">
        <v>17847</v>
      </c>
    </row>
    <row r="16179">
      <c r="A16179" s="8">
        <v>6545831.0</v>
      </c>
      <c r="B16179" s="8" t="s">
        <v>17848</v>
      </c>
    </row>
    <row r="16180">
      <c r="A16180" s="8">
        <v>1963597.0</v>
      </c>
      <c r="B16180" s="8" t="s">
        <v>17849</v>
      </c>
    </row>
    <row r="16181">
      <c r="A16181" s="8">
        <v>6171621.0</v>
      </c>
      <c r="B16181" s="8" t="s">
        <v>17850</v>
      </c>
    </row>
    <row r="16182">
      <c r="A16182" s="8">
        <v>6194184.0</v>
      </c>
      <c r="B16182" s="8" t="s">
        <v>17851</v>
      </c>
    </row>
    <row r="16183">
      <c r="A16183" s="8">
        <v>1457071.0</v>
      </c>
      <c r="B16183" s="8" t="s">
        <v>17852</v>
      </c>
    </row>
    <row r="16184">
      <c r="A16184" s="8">
        <v>1905015.0</v>
      </c>
      <c r="B16184" s="8" t="s">
        <v>17853</v>
      </c>
    </row>
    <row r="16185">
      <c r="A16185" s="8">
        <v>6157891.0</v>
      </c>
      <c r="B16185" s="8" t="s">
        <v>17854</v>
      </c>
    </row>
    <row r="16186">
      <c r="A16186" s="8">
        <v>1638513.0</v>
      </c>
      <c r="B16186" s="8" t="s">
        <v>17855</v>
      </c>
    </row>
    <row r="16187">
      <c r="A16187" s="8">
        <v>1734504.0</v>
      </c>
      <c r="B16187" s="8" t="s">
        <v>17855</v>
      </c>
    </row>
    <row r="16188">
      <c r="A16188" s="8">
        <v>6194061.0</v>
      </c>
      <c r="B16188" s="8" t="s">
        <v>17856</v>
      </c>
    </row>
    <row r="16189">
      <c r="A16189" s="8">
        <v>6659497.0</v>
      </c>
      <c r="B16189" s="8" t="s">
        <v>17857</v>
      </c>
    </row>
    <row r="16190">
      <c r="A16190" s="8">
        <v>1734172.0</v>
      </c>
      <c r="B16190" s="8" t="s">
        <v>17858</v>
      </c>
    </row>
    <row r="16191">
      <c r="A16191" s="8">
        <v>1443216.0</v>
      </c>
      <c r="B16191" s="8" t="s">
        <v>17859</v>
      </c>
    </row>
    <row r="16192">
      <c r="A16192" s="8">
        <v>1962116.0</v>
      </c>
      <c r="B16192" s="8" t="s">
        <v>17860</v>
      </c>
    </row>
    <row r="16193">
      <c r="A16193" s="8">
        <v>1443038.0</v>
      </c>
      <c r="B16193" s="8" t="s">
        <v>17861</v>
      </c>
    </row>
    <row r="16194">
      <c r="A16194" s="8">
        <v>1729748.0</v>
      </c>
      <c r="B16194" s="8" t="s">
        <v>17862</v>
      </c>
    </row>
    <row r="16195">
      <c r="A16195" s="8">
        <v>6229166.0</v>
      </c>
      <c r="B16195" s="8" t="s">
        <v>17863</v>
      </c>
    </row>
    <row r="16196">
      <c r="A16196" s="8">
        <v>1443500.0</v>
      </c>
      <c r="B16196" s="8" t="s">
        <v>17864</v>
      </c>
    </row>
    <row r="16197">
      <c r="A16197" s="8">
        <v>6136010.0</v>
      </c>
      <c r="B16197" s="8" t="s">
        <v>17865</v>
      </c>
    </row>
    <row r="16198">
      <c r="A16198" s="8">
        <v>1444026.0</v>
      </c>
      <c r="B16198" s="8" t="s">
        <v>17866</v>
      </c>
    </row>
    <row r="16199">
      <c r="A16199" s="8">
        <v>1725670.0</v>
      </c>
      <c r="B16199" s="8" t="s">
        <v>17867</v>
      </c>
    </row>
    <row r="16200">
      <c r="A16200" s="8">
        <v>1571281.0</v>
      </c>
      <c r="B16200" s="8" t="s">
        <v>17868</v>
      </c>
    </row>
    <row r="16201">
      <c r="A16201" s="8">
        <v>6038182.0</v>
      </c>
      <c r="B16201" s="8" t="s">
        <v>17869</v>
      </c>
    </row>
    <row r="16202">
      <c r="A16202" s="8">
        <v>6043429.0</v>
      </c>
      <c r="B16202" s="8" t="s">
        <v>17870</v>
      </c>
    </row>
    <row r="16203">
      <c r="A16203" s="8">
        <v>1656040.0</v>
      </c>
      <c r="B16203" s="8" t="s">
        <v>17871</v>
      </c>
    </row>
    <row r="16204">
      <c r="A16204" s="8">
        <v>6019854.0</v>
      </c>
      <c r="B16204" s="8" t="s">
        <v>17872</v>
      </c>
    </row>
    <row r="16205">
      <c r="A16205" s="8">
        <v>1943421.0</v>
      </c>
      <c r="B16205" s="8" t="s">
        <v>17873</v>
      </c>
    </row>
    <row r="16206">
      <c r="A16206" s="8">
        <v>1912372.0</v>
      </c>
      <c r="B16206" s="8" t="s">
        <v>17874</v>
      </c>
    </row>
    <row r="16207">
      <c r="A16207" s="8">
        <v>1962426.0</v>
      </c>
      <c r="B16207" s="8" t="s">
        <v>17875</v>
      </c>
    </row>
    <row r="16208">
      <c r="A16208" s="8">
        <v>6881203.0</v>
      </c>
      <c r="B16208" s="8" t="s">
        <v>17876</v>
      </c>
    </row>
    <row r="16209">
      <c r="A16209" s="8">
        <v>1857363.0</v>
      </c>
      <c r="B16209" s="8" t="s">
        <v>17877</v>
      </c>
    </row>
    <row r="16210">
      <c r="A16210" s="8">
        <v>6207171.0</v>
      </c>
      <c r="B16210" s="8" t="s">
        <v>17878</v>
      </c>
    </row>
    <row r="16211">
      <c r="A16211" s="8">
        <v>6205721.0</v>
      </c>
      <c r="B16211" s="8" t="s">
        <v>17879</v>
      </c>
    </row>
    <row r="16212">
      <c r="A16212" s="8">
        <v>1949586.0</v>
      </c>
      <c r="B16212" s="8" t="s">
        <v>17880</v>
      </c>
    </row>
    <row r="16213">
      <c r="A16213" s="8">
        <v>1850679.0</v>
      </c>
      <c r="B16213" s="8" t="s">
        <v>17881</v>
      </c>
    </row>
    <row r="16214">
      <c r="A16214" s="8">
        <v>6159753.0</v>
      </c>
      <c r="B16214" s="8" t="s">
        <v>17882</v>
      </c>
    </row>
    <row r="16215">
      <c r="A16215" s="8">
        <v>1854992.0</v>
      </c>
      <c r="B16215" s="8" t="s">
        <v>17883</v>
      </c>
    </row>
    <row r="16216">
      <c r="A16216" s="8">
        <v>1762117.0</v>
      </c>
      <c r="B16216" s="8" t="s">
        <v>17884</v>
      </c>
    </row>
    <row r="16217">
      <c r="A16217" s="8">
        <v>1727443.0</v>
      </c>
      <c r="B16217" s="8" t="s">
        <v>17885</v>
      </c>
    </row>
    <row r="16218">
      <c r="A16218" s="8">
        <v>1776304.0</v>
      </c>
      <c r="B16218" s="8" t="s">
        <v>17886</v>
      </c>
    </row>
    <row r="16219">
      <c r="A16219" s="8">
        <v>1916483.0</v>
      </c>
      <c r="B16219" s="8" t="s">
        <v>17887</v>
      </c>
    </row>
    <row r="16220">
      <c r="A16220" s="8">
        <v>6232604.0</v>
      </c>
      <c r="B16220" s="8" t="s">
        <v>17888</v>
      </c>
    </row>
    <row r="16221">
      <c r="A16221" s="8">
        <v>6159630.0</v>
      </c>
      <c r="B16221" s="8" t="s">
        <v>17889</v>
      </c>
    </row>
    <row r="16222">
      <c r="A16222" s="8">
        <v>1953052.0</v>
      </c>
      <c r="B16222" s="8" t="s">
        <v>17890</v>
      </c>
    </row>
    <row r="16223">
      <c r="A16223" s="8">
        <v>6049192.0</v>
      </c>
      <c r="B16223" s="8" t="s">
        <v>17891</v>
      </c>
    </row>
    <row r="16224">
      <c r="A16224" s="8">
        <v>1130790.0</v>
      </c>
      <c r="B16224" s="8" t="s">
        <v>17892</v>
      </c>
    </row>
    <row r="16225">
      <c r="A16225" s="8">
        <v>6894151.0</v>
      </c>
      <c r="B16225" s="8" t="s">
        <v>17893</v>
      </c>
    </row>
    <row r="16226">
      <c r="A16226" s="8">
        <v>1339613.0</v>
      </c>
      <c r="B16226" s="8" t="s">
        <v>17894</v>
      </c>
    </row>
    <row r="16227">
      <c r="A16227" s="8">
        <v>1432249.0</v>
      </c>
      <c r="B16227" s="8" t="s">
        <v>17895</v>
      </c>
    </row>
    <row r="16228">
      <c r="A16228" s="8">
        <v>6072500.0</v>
      </c>
      <c r="B16228" s="8" t="s">
        <v>17896</v>
      </c>
    </row>
    <row r="16229">
      <c r="A16229" s="8">
        <v>1432320.0</v>
      </c>
      <c r="B16229" s="8" t="s">
        <v>17897</v>
      </c>
    </row>
    <row r="16230">
      <c r="A16230" s="8">
        <v>1457322.0</v>
      </c>
      <c r="B16230" s="8" t="s">
        <v>5318</v>
      </c>
    </row>
    <row r="16231">
      <c r="A16231" s="8">
        <v>6156436.0</v>
      </c>
      <c r="B16231" s="8" t="s">
        <v>17898</v>
      </c>
    </row>
    <row r="16232">
      <c r="A16232" s="8">
        <v>1432281.0</v>
      </c>
      <c r="B16232" s="8" t="s">
        <v>17899</v>
      </c>
    </row>
    <row r="16233">
      <c r="A16233" s="8">
        <v>1432036.0</v>
      </c>
      <c r="B16233" s="8" t="s">
        <v>17900</v>
      </c>
    </row>
    <row r="16234">
      <c r="A16234" s="8">
        <v>873918.0</v>
      </c>
      <c r="B16234" s="8" t="s">
        <v>17901</v>
      </c>
    </row>
    <row r="16235">
      <c r="A16235" s="8">
        <v>6697593.0</v>
      </c>
      <c r="B16235" s="8" t="s">
        <v>17902</v>
      </c>
    </row>
    <row r="16236">
      <c r="A16236" s="8">
        <v>1727222.0</v>
      </c>
      <c r="B16236" s="8" t="s">
        <v>17874</v>
      </c>
    </row>
    <row r="16237">
      <c r="A16237" s="8">
        <v>1761773.0</v>
      </c>
      <c r="B16237" s="8" t="s">
        <v>17903</v>
      </c>
    </row>
    <row r="16238">
      <c r="A16238" s="8">
        <v>1898051.0</v>
      </c>
      <c r="B16238" s="8" t="s">
        <v>17877</v>
      </c>
    </row>
    <row r="16239">
      <c r="A16239" s="8">
        <v>1113411.0</v>
      </c>
      <c r="B16239" s="8" t="s">
        <v>17904</v>
      </c>
    </row>
    <row r="16240">
      <c r="A16240" s="8">
        <v>1794736.0</v>
      </c>
      <c r="B16240" s="8" t="s">
        <v>17905</v>
      </c>
    </row>
    <row r="16241">
      <c r="A16241" s="8">
        <v>1188232.0</v>
      </c>
      <c r="B16241" s="8" t="s">
        <v>17906</v>
      </c>
    </row>
    <row r="16242">
      <c r="A16242" s="8">
        <v>6783929.0</v>
      </c>
      <c r="B16242" s="8" t="s">
        <v>17907</v>
      </c>
    </row>
    <row r="16243">
      <c r="A16243" s="8">
        <v>6238025.0</v>
      </c>
      <c r="B16243" s="8" t="s">
        <v>17908</v>
      </c>
    </row>
    <row r="16244">
      <c r="A16244" s="8">
        <v>1444018.0</v>
      </c>
      <c r="B16244" s="8" t="s">
        <v>17909</v>
      </c>
    </row>
    <row r="16245">
      <c r="A16245" s="8">
        <v>1943201.0</v>
      </c>
      <c r="B16245" s="8" t="s">
        <v>17910</v>
      </c>
    </row>
    <row r="16246">
      <c r="A16246" s="8">
        <v>6917836.0</v>
      </c>
      <c r="B16246" s="8" t="s">
        <v>17911</v>
      </c>
    </row>
    <row r="16247">
      <c r="A16247" s="8">
        <v>1443992.0</v>
      </c>
      <c r="B16247" s="8" t="s">
        <v>17912</v>
      </c>
    </row>
    <row r="16248">
      <c r="A16248" s="8">
        <v>6274188.0</v>
      </c>
      <c r="B16248" s="8" t="s">
        <v>17913</v>
      </c>
    </row>
    <row r="16249">
      <c r="A16249" s="8">
        <v>1974459.0</v>
      </c>
      <c r="B16249" s="8" t="s">
        <v>17914</v>
      </c>
    </row>
    <row r="16250">
      <c r="A16250" s="8">
        <v>1444115.0</v>
      </c>
      <c r="B16250" s="8" t="s">
        <v>17915</v>
      </c>
    </row>
    <row r="16251">
      <c r="A16251" s="8">
        <v>6677134.0</v>
      </c>
      <c r="B16251" s="8" t="s">
        <v>17916</v>
      </c>
    </row>
    <row r="16252">
      <c r="A16252" s="8">
        <v>1949608.0</v>
      </c>
      <c r="B16252" s="8" t="s">
        <v>17917</v>
      </c>
    </row>
    <row r="16253">
      <c r="A16253" s="8">
        <v>6273921.0</v>
      </c>
      <c r="B16253" s="8" t="s">
        <v>17918</v>
      </c>
    </row>
    <row r="16254">
      <c r="A16254" s="8">
        <v>1634453.0</v>
      </c>
      <c r="B16254" s="8" t="s">
        <v>17919</v>
      </c>
    </row>
    <row r="16255">
      <c r="A16255" s="8">
        <v>1775359.0</v>
      </c>
      <c r="B16255" s="8" t="s">
        <v>17920</v>
      </c>
    </row>
    <row r="16256">
      <c r="A16256" s="8">
        <v>1854585.0</v>
      </c>
      <c r="B16256" s="8" t="s">
        <v>17921</v>
      </c>
    </row>
    <row r="16257">
      <c r="A16257" s="8">
        <v>6264247.0</v>
      </c>
      <c r="B16257" s="8" t="s">
        <v>17922</v>
      </c>
    </row>
    <row r="16258">
      <c r="A16258" s="8">
        <v>1852426.0</v>
      </c>
      <c r="B16258" s="8" t="s">
        <v>17923</v>
      </c>
    </row>
    <row r="16259">
      <c r="A16259" s="8">
        <v>6224041.0</v>
      </c>
      <c r="B16259" s="8" t="s">
        <v>17924</v>
      </c>
    </row>
    <row r="16260">
      <c r="A16260" s="8">
        <v>1782461.0</v>
      </c>
      <c r="B16260" s="8" t="s">
        <v>17885</v>
      </c>
    </row>
    <row r="16261">
      <c r="A16261" s="8">
        <v>1432095.0</v>
      </c>
      <c r="B16261" s="8" t="s">
        <v>17925</v>
      </c>
    </row>
    <row r="16262">
      <c r="A16262" s="8">
        <v>1444000.0</v>
      </c>
      <c r="B16262" s="8" t="s">
        <v>17926</v>
      </c>
    </row>
    <row r="16263">
      <c r="A16263" s="8">
        <v>1899856.0</v>
      </c>
      <c r="B16263" s="8" t="s">
        <v>17927</v>
      </c>
    </row>
    <row r="16264">
      <c r="A16264" s="8">
        <v>1761331.0</v>
      </c>
      <c r="B16264" s="8" t="s">
        <v>17928</v>
      </c>
    </row>
    <row r="16265">
      <c r="A16265" s="8">
        <v>1726251.0</v>
      </c>
      <c r="B16265" s="8" t="s">
        <v>17929</v>
      </c>
    </row>
    <row r="16266">
      <c r="A16266" s="8">
        <v>1443721.0</v>
      </c>
      <c r="B16266" s="8" t="s">
        <v>17868</v>
      </c>
    </row>
    <row r="16267">
      <c r="A16267" s="8">
        <v>1762141.0</v>
      </c>
      <c r="B16267" s="8" t="s">
        <v>17930</v>
      </c>
    </row>
    <row r="16268">
      <c r="A16268" s="8">
        <v>1898108.0</v>
      </c>
      <c r="B16268" s="8" t="s">
        <v>17931</v>
      </c>
    </row>
    <row r="16269">
      <c r="A16269" s="8">
        <v>6263470.0</v>
      </c>
      <c r="B16269" s="8" t="s">
        <v>17932</v>
      </c>
    </row>
    <row r="16270">
      <c r="A16270" s="8">
        <v>1763849.0</v>
      </c>
      <c r="B16270" s="8" t="s">
        <v>17933</v>
      </c>
    </row>
    <row r="16271">
      <c r="A16271" s="8">
        <v>1432753.0</v>
      </c>
      <c r="B16271" s="8" t="s">
        <v>17934</v>
      </c>
    </row>
    <row r="16272">
      <c r="A16272" s="8">
        <v>1974432.0</v>
      </c>
      <c r="B16272" s="8" t="s">
        <v>17935</v>
      </c>
    </row>
    <row r="16273">
      <c r="A16273" s="8">
        <v>1443984.0</v>
      </c>
      <c r="B16273" s="8" t="s">
        <v>17936</v>
      </c>
    </row>
    <row r="16274">
      <c r="A16274" s="8">
        <v>1949594.0</v>
      </c>
      <c r="B16274" s="8" t="s">
        <v>17937</v>
      </c>
    </row>
    <row r="16275">
      <c r="A16275" s="8">
        <v>1888609.0</v>
      </c>
      <c r="B16275" s="8" t="s">
        <v>17938</v>
      </c>
    </row>
    <row r="16276">
      <c r="A16276" s="8">
        <v>6163025.0</v>
      </c>
      <c r="B16276" s="8" t="s">
        <v>17939</v>
      </c>
    </row>
    <row r="16277">
      <c r="A16277" s="8">
        <v>1130749.0</v>
      </c>
      <c r="B16277" s="8" t="s">
        <v>17940</v>
      </c>
    </row>
    <row r="16278">
      <c r="A16278" s="8">
        <v>1739875.0</v>
      </c>
      <c r="B16278" s="8" t="s">
        <v>17941</v>
      </c>
    </row>
    <row r="16279">
      <c r="A16279" s="8">
        <v>1793993.0</v>
      </c>
      <c r="B16279" s="8" t="s">
        <v>17942</v>
      </c>
    </row>
    <row r="16280">
      <c r="A16280" s="8">
        <v>1900170.0</v>
      </c>
      <c r="B16280" s="8" t="s">
        <v>17943</v>
      </c>
    </row>
    <row r="16281">
      <c r="A16281" s="8">
        <v>6247865.0</v>
      </c>
      <c r="B16281" s="8" t="s">
        <v>17944</v>
      </c>
    </row>
    <row r="16282">
      <c r="A16282" s="8">
        <v>1457161.0</v>
      </c>
      <c r="B16282" s="8" t="s">
        <v>17945</v>
      </c>
    </row>
    <row r="16283">
      <c r="A16283" s="8">
        <v>6975747.0</v>
      </c>
      <c r="B16283" s="8" t="s">
        <v>17946</v>
      </c>
    </row>
    <row r="16284">
      <c r="A16284" s="8">
        <v>1457527.0</v>
      </c>
      <c r="B16284" s="8" t="s">
        <v>17947</v>
      </c>
    </row>
    <row r="16285">
      <c r="A16285" s="8">
        <v>1786610.0</v>
      </c>
      <c r="B16285" s="8" t="s">
        <v>17948</v>
      </c>
    </row>
    <row r="16286">
      <c r="A16286" s="8">
        <v>1724380.0</v>
      </c>
      <c r="B16286" s="8" t="s">
        <v>17920</v>
      </c>
    </row>
    <row r="16287">
      <c r="A16287" s="8">
        <v>1725483.0</v>
      </c>
      <c r="B16287" s="8" t="s">
        <v>17949</v>
      </c>
    </row>
    <row r="16288">
      <c r="A16288" s="8">
        <v>1432141.0</v>
      </c>
      <c r="B16288" s="8" t="s">
        <v>17950</v>
      </c>
    </row>
    <row r="16289">
      <c r="A16289" s="8">
        <v>1974441.0</v>
      </c>
      <c r="B16289" s="8" t="s">
        <v>17951</v>
      </c>
    </row>
    <row r="16290">
      <c r="A16290" s="8">
        <v>1762818.0</v>
      </c>
      <c r="B16290" s="8" t="s">
        <v>17952</v>
      </c>
    </row>
    <row r="16291">
      <c r="A16291" s="8">
        <v>935549.0</v>
      </c>
      <c r="B16291" s="8" t="s">
        <v>17953</v>
      </c>
    </row>
    <row r="16292">
      <c r="A16292" s="8">
        <v>1638793.0</v>
      </c>
      <c r="B16292" s="8" t="s">
        <v>17954</v>
      </c>
    </row>
    <row r="16293">
      <c r="A16293" s="8">
        <v>1773101.0</v>
      </c>
      <c r="B16293" s="8" t="s">
        <v>17955</v>
      </c>
    </row>
    <row r="16294">
      <c r="A16294" s="8">
        <v>6108300.0</v>
      </c>
      <c r="B16294" s="8" t="s">
        <v>17956</v>
      </c>
    </row>
    <row r="16295">
      <c r="A16295" s="8">
        <v>1658239.0</v>
      </c>
      <c r="B16295" s="8" t="s">
        <v>17957</v>
      </c>
    </row>
    <row r="16296">
      <c r="A16296" s="8">
        <v>1774441.0</v>
      </c>
      <c r="B16296" s="8" t="s">
        <v>17958</v>
      </c>
    </row>
    <row r="16297">
      <c r="A16297" s="8">
        <v>1431650.0</v>
      </c>
      <c r="B16297" s="8" t="s">
        <v>17959</v>
      </c>
    </row>
    <row r="16298">
      <c r="A16298" s="8">
        <v>6881521.0</v>
      </c>
      <c r="B16298" s="8" t="s">
        <v>17960</v>
      </c>
    </row>
    <row r="16299">
      <c r="A16299" s="8">
        <v>1888170.0</v>
      </c>
      <c r="B16299" s="8" t="s">
        <v>17961</v>
      </c>
    </row>
    <row r="16300">
      <c r="A16300" s="8">
        <v>1785915.0</v>
      </c>
      <c r="B16300" s="8" t="s">
        <v>17962</v>
      </c>
    </row>
    <row r="16301">
      <c r="A16301" s="8">
        <v>6267874.0</v>
      </c>
      <c r="B16301" s="8" t="s">
        <v>17963</v>
      </c>
    </row>
    <row r="16302">
      <c r="A16302" s="8">
        <v>1756290.0</v>
      </c>
      <c r="B16302" s="8" t="s">
        <v>17964</v>
      </c>
    </row>
    <row r="16303">
      <c r="A16303" s="8">
        <v>1890450.0</v>
      </c>
      <c r="B16303" s="8" t="s">
        <v>17965</v>
      </c>
    </row>
    <row r="16304">
      <c r="A16304" s="8">
        <v>1875965.0</v>
      </c>
      <c r="B16304" s="8" t="s">
        <v>17966</v>
      </c>
    </row>
    <row r="16305">
      <c r="A16305" s="8">
        <v>1972464.0</v>
      </c>
      <c r="B16305" s="8" t="s">
        <v>17967</v>
      </c>
    </row>
    <row r="16306">
      <c r="A16306" s="8">
        <v>1736671.0</v>
      </c>
      <c r="B16306" s="8" t="s">
        <v>17968</v>
      </c>
    </row>
    <row r="16307">
      <c r="A16307" s="8">
        <v>1444123.0</v>
      </c>
      <c r="B16307" s="8" t="s">
        <v>17969</v>
      </c>
    </row>
    <row r="16308">
      <c r="A16308" s="8">
        <v>1328905.0</v>
      </c>
      <c r="B16308" s="8" t="s">
        <v>17970</v>
      </c>
    </row>
    <row r="16309">
      <c r="A16309" s="8">
        <v>1912283.0</v>
      </c>
      <c r="B16309" s="8" t="s">
        <v>17971</v>
      </c>
    </row>
    <row r="16310">
      <c r="A16310" s="8">
        <v>6109659.0</v>
      </c>
      <c r="B16310" s="8" t="s">
        <v>17972</v>
      </c>
    </row>
    <row r="16311">
      <c r="A16311" s="8">
        <v>6126855.0</v>
      </c>
      <c r="B16311" s="8" t="s">
        <v>17973</v>
      </c>
    </row>
    <row r="16312">
      <c r="A16312" s="8">
        <v>1898493.0</v>
      </c>
      <c r="B16312" s="8" t="s">
        <v>17974</v>
      </c>
    </row>
    <row r="16313">
      <c r="A16313" s="8">
        <v>6881157.0</v>
      </c>
      <c r="B16313" s="8" t="s">
        <v>17975</v>
      </c>
    </row>
    <row r="16314">
      <c r="A16314" s="8">
        <v>1575635.0</v>
      </c>
      <c r="B16314" s="8" t="s">
        <v>17976</v>
      </c>
    </row>
    <row r="16315">
      <c r="A16315" s="8">
        <v>1899724.0</v>
      </c>
      <c r="B16315" s="8" t="s">
        <v>17976</v>
      </c>
    </row>
    <row r="16316">
      <c r="A16316" s="8">
        <v>1727958.0</v>
      </c>
      <c r="B16316" s="8" t="s">
        <v>17977</v>
      </c>
    </row>
    <row r="16317">
      <c r="A16317" s="8">
        <v>1836480.0</v>
      </c>
      <c r="B16317" s="8" t="s">
        <v>17977</v>
      </c>
    </row>
    <row r="16318">
      <c r="A16318" s="8">
        <v>1957503.0</v>
      </c>
      <c r="B16318" s="8" t="s">
        <v>17978</v>
      </c>
    </row>
    <row r="16319">
      <c r="A16319" s="8">
        <v>6159524.0</v>
      </c>
      <c r="B16319" s="8" t="s">
        <v>17979</v>
      </c>
    </row>
    <row r="16320">
      <c r="A16320" s="8">
        <v>1885171.0</v>
      </c>
      <c r="B16320" s="8" t="s">
        <v>17980</v>
      </c>
    </row>
    <row r="16321">
      <c r="A16321" s="8">
        <v>935603.0</v>
      </c>
      <c r="B16321" s="8" t="s">
        <v>17981</v>
      </c>
    </row>
    <row r="16322">
      <c r="A16322" s="8">
        <v>1431731.0</v>
      </c>
      <c r="B16322" s="8" t="s">
        <v>17982</v>
      </c>
    </row>
    <row r="16323">
      <c r="A16323" s="8">
        <v>1337963.0</v>
      </c>
      <c r="B16323" s="8" t="s">
        <v>17983</v>
      </c>
    </row>
    <row r="16324">
      <c r="A16324" s="8">
        <v>1443607.0</v>
      </c>
      <c r="B16324" s="8" t="s">
        <v>17984</v>
      </c>
    </row>
    <row r="16325">
      <c r="A16325" s="8">
        <v>1763202.0</v>
      </c>
      <c r="B16325" s="8" t="s">
        <v>17985</v>
      </c>
    </row>
    <row r="16326">
      <c r="A16326" s="8">
        <v>1443526.0</v>
      </c>
      <c r="B16326" s="8" t="s">
        <v>17986</v>
      </c>
    </row>
    <row r="16327">
      <c r="A16327" s="8">
        <v>1797891.0</v>
      </c>
      <c r="B16327" s="8" t="s">
        <v>17987</v>
      </c>
    </row>
    <row r="16328">
      <c r="A16328" s="8">
        <v>935611.0</v>
      </c>
      <c r="B16328" s="8" t="s">
        <v>17988</v>
      </c>
    </row>
    <row r="16329">
      <c r="A16329" s="8">
        <v>6881165.0</v>
      </c>
      <c r="B16329" s="8" t="s">
        <v>17989</v>
      </c>
    </row>
    <row r="16330">
      <c r="A16330" s="8">
        <v>6132120.0</v>
      </c>
      <c r="B16330" s="8" t="s">
        <v>17990</v>
      </c>
    </row>
    <row r="16331">
      <c r="A16331" s="8">
        <v>1431587.0</v>
      </c>
      <c r="B16331" s="8" t="s">
        <v>17991</v>
      </c>
    </row>
    <row r="16332">
      <c r="A16332" s="8">
        <v>1774417.0</v>
      </c>
      <c r="B16332" s="8" t="s">
        <v>17992</v>
      </c>
    </row>
    <row r="16333">
      <c r="A16333" s="8">
        <v>1180959.0</v>
      </c>
      <c r="B16333" s="8" t="s">
        <v>17993</v>
      </c>
    </row>
    <row r="16334">
      <c r="A16334" s="8">
        <v>6222285.0</v>
      </c>
      <c r="B16334" s="8" t="s">
        <v>17994</v>
      </c>
    </row>
    <row r="16335">
      <c r="A16335" s="8">
        <v>1799894.0</v>
      </c>
      <c r="B16335" s="8" t="s">
        <v>17995</v>
      </c>
    </row>
    <row r="16336">
      <c r="A16336" s="8">
        <v>1637991.0</v>
      </c>
      <c r="B16336" s="8" t="s">
        <v>17996</v>
      </c>
    </row>
    <row r="16337">
      <c r="A16337" s="8">
        <v>1577948.0</v>
      </c>
      <c r="B16337" s="8" t="s">
        <v>17997</v>
      </c>
    </row>
    <row r="16338">
      <c r="A16338" s="8">
        <v>1881477.0</v>
      </c>
      <c r="B16338" s="8" t="s">
        <v>17998</v>
      </c>
    </row>
    <row r="16339">
      <c r="A16339" s="8">
        <v>1443682.0</v>
      </c>
      <c r="B16339" s="8" t="s">
        <v>17999</v>
      </c>
    </row>
    <row r="16340">
      <c r="A16340" s="8">
        <v>1772163.0</v>
      </c>
      <c r="B16340" s="8" t="s">
        <v>18000</v>
      </c>
    </row>
    <row r="16341">
      <c r="A16341" s="8">
        <v>6234208.0</v>
      </c>
      <c r="B16341" s="8" t="s">
        <v>18001</v>
      </c>
    </row>
    <row r="16342">
      <c r="A16342" s="8">
        <v>1438611.0</v>
      </c>
      <c r="B16342" s="8" t="s">
        <v>18002</v>
      </c>
    </row>
    <row r="16343">
      <c r="A16343" s="8">
        <v>923834.0</v>
      </c>
      <c r="B16343" s="8" t="s">
        <v>18003</v>
      </c>
    </row>
    <row r="16344">
      <c r="A16344" s="8">
        <v>6928579.0</v>
      </c>
      <c r="B16344" s="8" t="s">
        <v>18004</v>
      </c>
    </row>
    <row r="16345">
      <c r="A16345" s="8">
        <v>6165214.0</v>
      </c>
      <c r="B16345" s="8" t="s">
        <v>18005</v>
      </c>
    </row>
    <row r="16346">
      <c r="A16346" s="8">
        <v>6910459.0</v>
      </c>
      <c r="B16346" s="8" t="s">
        <v>18006</v>
      </c>
    </row>
    <row r="16347">
      <c r="A16347" s="8">
        <v>1457209.0</v>
      </c>
      <c r="B16347" s="8" t="s">
        <v>18007</v>
      </c>
    </row>
    <row r="16348">
      <c r="A16348" s="8">
        <v>6773613.0</v>
      </c>
      <c r="B16348" s="8" t="s">
        <v>18008</v>
      </c>
    </row>
    <row r="16349">
      <c r="A16349" s="8">
        <v>6071775.0</v>
      </c>
      <c r="B16349" s="8" t="s">
        <v>18009</v>
      </c>
    </row>
    <row r="16350">
      <c r="A16350" s="8">
        <v>6902367.0</v>
      </c>
      <c r="B16350" s="8" t="s">
        <v>18010</v>
      </c>
    </row>
    <row r="16351">
      <c r="A16351" s="8">
        <v>1851608.0</v>
      </c>
      <c r="B16351" s="8" t="s">
        <v>18011</v>
      </c>
    </row>
    <row r="16352">
      <c r="A16352" s="8">
        <v>6189563.0</v>
      </c>
      <c r="B16352" s="8" t="s">
        <v>18012</v>
      </c>
    </row>
    <row r="16353">
      <c r="A16353" s="8">
        <v>1763865.0</v>
      </c>
      <c r="B16353" s="8" t="s">
        <v>18013</v>
      </c>
    </row>
    <row r="16354">
      <c r="A16354" s="8">
        <v>6224415.0</v>
      </c>
      <c r="B16354" s="8" t="s">
        <v>18014</v>
      </c>
    </row>
    <row r="16355">
      <c r="A16355" s="8">
        <v>1443119.0</v>
      </c>
      <c r="B16355" s="8" t="s">
        <v>18015</v>
      </c>
    </row>
    <row r="16356">
      <c r="A16356" s="8">
        <v>1947931.0</v>
      </c>
      <c r="B16356" s="8" t="s">
        <v>18016</v>
      </c>
    </row>
    <row r="16357">
      <c r="A16357" s="8">
        <v>6681972.0</v>
      </c>
      <c r="B16357" s="8" t="s">
        <v>18017</v>
      </c>
    </row>
    <row r="16358">
      <c r="A16358" s="8">
        <v>1902555.0</v>
      </c>
      <c r="B16358" s="8" t="s">
        <v>18018</v>
      </c>
    </row>
    <row r="16359">
      <c r="A16359" s="8">
        <v>1443186.0</v>
      </c>
      <c r="B16359" s="8" t="s">
        <v>18019</v>
      </c>
    </row>
    <row r="16360">
      <c r="A16360" s="8">
        <v>6202233.0</v>
      </c>
      <c r="B16360" s="8" t="s">
        <v>18020</v>
      </c>
    </row>
    <row r="16361">
      <c r="A16361" s="8">
        <v>1829351.0</v>
      </c>
      <c r="B16361" s="8" t="s">
        <v>18021</v>
      </c>
    </row>
    <row r="16362">
      <c r="A16362" s="8">
        <v>6199879.0</v>
      </c>
      <c r="B16362" s="8" t="s">
        <v>18022</v>
      </c>
    </row>
    <row r="16363">
      <c r="A16363" s="8">
        <v>6169007.0</v>
      </c>
      <c r="B16363" s="8" t="s">
        <v>18023</v>
      </c>
    </row>
    <row r="16364">
      <c r="A16364" s="8">
        <v>6119115.0</v>
      </c>
      <c r="B16364" s="8" t="s">
        <v>18024</v>
      </c>
    </row>
    <row r="16365">
      <c r="A16365" s="8">
        <v>1930061.0</v>
      </c>
      <c r="B16365" s="8" t="s">
        <v>18025</v>
      </c>
    </row>
    <row r="16366">
      <c r="A16366" s="8">
        <v>1948695.0</v>
      </c>
      <c r="B16366" s="8" t="s">
        <v>18026</v>
      </c>
    </row>
    <row r="16367">
      <c r="A16367" s="8">
        <v>6229875.0</v>
      </c>
      <c r="B16367" s="8" t="s">
        <v>18027</v>
      </c>
    </row>
    <row r="16368">
      <c r="A16368" s="8">
        <v>6785719.0</v>
      </c>
      <c r="B16368" s="8" t="s">
        <v>18028</v>
      </c>
    </row>
    <row r="16369">
      <c r="A16369" s="8">
        <v>1897551.0</v>
      </c>
      <c r="B16369" s="8" t="s">
        <v>18029</v>
      </c>
    </row>
    <row r="16370">
      <c r="A16370" s="8">
        <v>6230091.0</v>
      </c>
      <c r="B16370" s="8" t="s">
        <v>18030</v>
      </c>
    </row>
    <row r="16371">
      <c r="A16371" s="8">
        <v>6011250.0</v>
      </c>
      <c r="B16371" s="8" t="s">
        <v>18031</v>
      </c>
    </row>
    <row r="16372">
      <c r="A16372" s="8">
        <v>6137296.0</v>
      </c>
      <c r="B16372" s="8" t="s">
        <v>18032</v>
      </c>
    </row>
    <row r="16373">
      <c r="A16373" s="8">
        <v>6191886.0</v>
      </c>
      <c r="B16373" s="8" t="s">
        <v>18033</v>
      </c>
    </row>
    <row r="16374">
      <c r="A16374" s="8">
        <v>6011187.0</v>
      </c>
      <c r="B16374" s="8" t="s">
        <v>18034</v>
      </c>
    </row>
    <row r="16375">
      <c r="A16375" s="8">
        <v>1901290.0</v>
      </c>
      <c r="B16375" s="8" t="s">
        <v>18035</v>
      </c>
    </row>
    <row r="16376">
      <c r="A16376" s="8">
        <v>6214584.0</v>
      </c>
      <c r="B16376" s="8" t="s">
        <v>18036</v>
      </c>
    </row>
    <row r="16377">
      <c r="A16377" s="8">
        <v>1962159.0</v>
      </c>
      <c r="B16377" s="8" t="s">
        <v>18037</v>
      </c>
    </row>
    <row r="16378">
      <c r="A16378" s="8">
        <v>6091041.0</v>
      </c>
      <c r="B16378" s="8" t="s">
        <v>18038</v>
      </c>
    </row>
    <row r="16379">
      <c r="A16379" s="8">
        <v>6183361.0</v>
      </c>
      <c r="B16379" s="8" t="s">
        <v>18039</v>
      </c>
    </row>
    <row r="16380">
      <c r="A16380" s="8">
        <v>6194524.0</v>
      </c>
      <c r="B16380" s="8" t="s">
        <v>18040</v>
      </c>
    </row>
    <row r="16381">
      <c r="A16381" s="8">
        <v>6199372.0</v>
      </c>
      <c r="B16381" s="8" t="s">
        <v>18041</v>
      </c>
    </row>
    <row r="16382">
      <c r="A16382" s="8">
        <v>6194338.0</v>
      </c>
      <c r="B16382" s="8" t="s">
        <v>18042</v>
      </c>
    </row>
    <row r="16383">
      <c r="A16383" s="8">
        <v>6230113.0</v>
      </c>
      <c r="B16383" s="8" t="s">
        <v>18043</v>
      </c>
    </row>
    <row r="16384">
      <c r="A16384" s="8">
        <v>6197850.0</v>
      </c>
      <c r="B16384" s="8" t="s">
        <v>18044</v>
      </c>
    </row>
    <row r="16385">
      <c r="A16385" s="8">
        <v>6603858.0</v>
      </c>
      <c r="B16385" s="8" t="s">
        <v>18045</v>
      </c>
    </row>
    <row r="16386">
      <c r="A16386" s="8">
        <v>1963511.0</v>
      </c>
      <c r="B16386" s="8" t="s">
        <v>18046</v>
      </c>
    </row>
    <row r="16387">
      <c r="A16387" s="8">
        <v>6169481.0</v>
      </c>
      <c r="B16387" s="8" t="s">
        <v>18047</v>
      </c>
    </row>
    <row r="16388">
      <c r="A16388" s="8">
        <v>1729560.0</v>
      </c>
      <c r="B16388" s="8" t="s">
        <v>18048</v>
      </c>
    </row>
    <row r="16389">
      <c r="A16389" s="8">
        <v>1795244.0</v>
      </c>
      <c r="B16389" s="8" t="s">
        <v>18048</v>
      </c>
    </row>
    <row r="16390">
      <c r="A16390" s="8">
        <v>6171061.0</v>
      </c>
      <c r="B16390" s="8" t="s">
        <v>18049</v>
      </c>
    </row>
    <row r="16391">
      <c r="A16391" s="8">
        <v>1952765.0</v>
      </c>
      <c r="B16391" s="8" t="s">
        <v>18050</v>
      </c>
    </row>
    <row r="16392">
      <c r="A16392" s="8">
        <v>6899196.0</v>
      </c>
      <c r="B16392" s="8" t="s">
        <v>18051</v>
      </c>
    </row>
    <row r="16393">
      <c r="A16393" s="8">
        <v>6406351.0</v>
      </c>
      <c r="B16393" s="8" t="s">
        <v>18052</v>
      </c>
    </row>
    <row r="16394">
      <c r="A16394" s="8">
        <v>1962965.0</v>
      </c>
      <c r="B16394" s="8" t="s">
        <v>18053</v>
      </c>
    </row>
    <row r="16395">
      <c r="A16395" s="8">
        <v>1835459.0</v>
      </c>
      <c r="B16395" s="8" t="s">
        <v>18054</v>
      </c>
    </row>
    <row r="16396">
      <c r="A16396" s="8">
        <v>6194443.0</v>
      </c>
      <c r="B16396" s="8" t="s">
        <v>18055</v>
      </c>
    </row>
    <row r="16397">
      <c r="A16397" s="8">
        <v>6184219.0</v>
      </c>
      <c r="B16397" s="8" t="s">
        <v>18056</v>
      </c>
    </row>
    <row r="16398">
      <c r="A16398" s="8">
        <v>6204970.0</v>
      </c>
      <c r="B16398" s="8" t="s">
        <v>18057</v>
      </c>
    </row>
    <row r="16399">
      <c r="A16399" s="8">
        <v>6194231.0</v>
      </c>
      <c r="B16399" s="8" t="s">
        <v>18058</v>
      </c>
    </row>
    <row r="16400">
      <c r="A16400" s="8">
        <v>6276768.0</v>
      </c>
      <c r="B16400" s="8" t="s">
        <v>18059</v>
      </c>
    </row>
    <row r="16401">
      <c r="A16401" s="8">
        <v>6887899.0</v>
      </c>
      <c r="B16401" s="8" t="s">
        <v>18060</v>
      </c>
    </row>
    <row r="16402">
      <c r="A16402" s="8">
        <v>1907514.0</v>
      </c>
      <c r="B16402" s="8" t="s">
        <v>18061</v>
      </c>
    </row>
    <row r="16403">
      <c r="A16403" s="8">
        <v>6194621.0</v>
      </c>
      <c r="B16403" s="8" t="s">
        <v>18062</v>
      </c>
    </row>
    <row r="16404">
      <c r="A16404" s="8">
        <v>6897231.0</v>
      </c>
      <c r="B16404" s="8" t="s">
        <v>18063</v>
      </c>
    </row>
    <row r="16405">
      <c r="A16405" s="8">
        <v>1863754.0</v>
      </c>
      <c r="B16405" s="8" t="s">
        <v>18064</v>
      </c>
    </row>
    <row r="16406">
      <c r="A16406" s="8">
        <v>6757634.0</v>
      </c>
      <c r="B16406" s="8" t="s">
        <v>18065</v>
      </c>
    </row>
    <row r="16407">
      <c r="A16407" s="8">
        <v>1433385.0</v>
      </c>
      <c r="B16407" s="8" t="s">
        <v>18066</v>
      </c>
    </row>
    <row r="16408">
      <c r="A16408" s="8">
        <v>1947346.0</v>
      </c>
      <c r="B16408" s="8" t="s">
        <v>18067</v>
      </c>
    </row>
    <row r="16409">
      <c r="A16409" s="8">
        <v>6208371.0</v>
      </c>
      <c r="B16409" s="8" t="s">
        <v>18068</v>
      </c>
    </row>
    <row r="16410">
      <c r="A16410" s="8">
        <v>6197990.0</v>
      </c>
      <c r="B16410" s="8" t="s">
        <v>18069</v>
      </c>
    </row>
    <row r="16411">
      <c r="A16411" s="8">
        <v>6985718.0</v>
      </c>
      <c r="B16411" s="8" t="s">
        <v>18070</v>
      </c>
    </row>
    <row r="16412">
      <c r="A16412" s="8">
        <v>6234046.0</v>
      </c>
      <c r="B16412" s="8" t="s">
        <v>18071</v>
      </c>
    </row>
    <row r="16413">
      <c r="A16413" s="8">
        <v>1928732.0</v>
      </c>
      <c r="B16413" s="8" t="s">
        <v>18072</v>
      </c>
    </row>
    <row r="16414">
      <c r="A16414" s="8">
        <v>1961233.0</v>
      </c>
      <c r="B16414" s="8" t="s">
        <v>18073</v>
      </c>
    </row>
    <row r="16415">
      <c r="A16415" s="8">
        <v>6962050.0</v>
      </c>
      <c r="B16415" s="8" t="s">
        <v>18074</v>
      </c>
    </row>
    <row r="16416">
      <c r="A16416" s="8">
        <v>6192271.0</v>
      </c>
      <c r="B16416" s="8" t="s">
        <v>18075</v>
      </c>
    </row>
    <row r="16417">
      <c r="A16417" s="8">
        <v>1949888.0</v>
      </c>
      <c r="B16417" s="8" t="s">
        <v>18076</v>
      </c>
    </row>
    <row r="16418">
      <c r="A16418" s="8">
        <v>6924301.0</v>
      </c>
      <c r="B16418" s="8" t="s">
        <v>18077</v>
      </c>
    </row>
    <row r="16419">
      <c r="A16419" s="8">
        <v>6192351.0</v>
      </c>
      <c r="B16419" s="8" t="s">
        <v>18078</v>
      </c>
    </row>
    <row r="16420">
      <c r="A16420" s="8">
        <v>6154085.0</v>
      </c>
      <c r="B16420" s="8" t="s">
        <v>18079</v>
      </c>
    </row>
    <row r="16421">
      <c r="A16421" s="8">
        <v>6304133.0</v>
      </c>
      <c r="B16421" s="8" t="s">
        <v>18080</v>
      </c>
    </row>
    <row r="16422">
      <c r="A16422" s="8">
        <v>6224105.0</v>
      </c>
      <c r="B16422" s="8" t="s">
        <v>18081</v>
      </c>
    </row>
    <row r="16423">
      <c r="A16423" s="8">
        <v>6304141.0</v>
      </c>
      <c r="B16423" s="8" t="s">
        <v>18082</v>
      </c>
    </row>
    <row r="16424">
      <c r="A16424" s="8">
        <v>1734288.0</v>
      </c>
      <c r="B16424" s="8" t="s">
        <v>18083</v>
      </c>
    </row>
    <row r="16425">
      <c r="A16425" s="8">
        <v>6505431.0</v>
      </c>
      <c r="B16425" s="8" t="s">
        <v>18084</v>
      </c>
    </row>
    <row r="16426">
      <c r="A16426" s="8">
        <v>1571630.0</v>
      </c>
      <c r="B16426" s="8" t="s">
        <v>18085</v>
      </c>
    </row>
    <row r="16427">
      <c r="A16427" s="8">
        <v>6197124.0</v>
      </c>
      <c r="B16427" s="8" t="s">
        <v>18086</v>
      </c>
    </row>
    <row r="16428">
      <c r="A16428" s="8">
        <v>6459099.0</v>
      </c>
      <c r="B16428" s="8" t="s">
        <v>18087</v>
      </c>
    </row>
    <row r="16429">
      <c r="A16429" s="8">
        <v>6063764.0</v>
      </c>
      <c r="B16429" s="8" t="s">
        <v>18088</v>
      </c>
    </row>
    <row r="16430">
      <c r="A16430" s="8">
        <v>6192602.0</v>
      </c>
      <c r="B16430" s="8" t="s">
        <v>18089</v>
      </c>
    </row>
    <row r="16431">
      <c r="A16431" s="8">
        <v>1754955.0</v>
      </c>
      <c r="B16431" s="8" t="s">
        <v>18090</v>
      </c>
    </row>
    <row r="16432">
      <c r="A16432" s="8">
        <v>1875345.0</v>
      </c>
      <c r="B16432" s="8" t="s">
        <v>18091</v>
      </c>
    </row>
    <row r="16433">
      <c r="A16433" s="8">
        <v>6264018.0</v>
      </c>
      <c r="B16433" s="8" t="s">
        <v>18092</v>
      </c>
    </row>
    <row r="16434">
      <c r="A16434" s="8">
        <v>1778102.0</v>
      </c>
      <c r="B16434" s="8" t="s">
        <v>18093</v>
      </c>
    </row>
    <row r="16435">
      <c r="A16435" s="8">
        <v>6246656.0</v>
      </c>
      <c r="B16435" s="8" t="s">
        <v>18094</v>
      </c>
    </row>
    <row r="16436">
      <c r="A16436" s="8">
        <v>6192769.0</v>
      </c>
      <c r="B16436" s="8" t="s">
        <v>18095</v>
      </c>
    </row>
    <row r="16437">
      <c r="A16437" s="8">
        <v>6397671.0</v>
      </c>
      <c r="B16437" s="8" t="s">
        <v>18096</v>
      </c>
    </row>
    <row r="16438">
      <c r="A16438" s="8">
        <v>6231861.0</v>
      </c>
      <c r="B16438" s="8" t="s">
        <v>18097</v>
      </c>
    </row>
    <row r="16439">
      <c r="A16439" s="8">
        <v>6713645.0</v>
      </c>
      <c r="B16439" s="8" t="s">
        <v>18098</v>
      </c>
    </row>
    <row r="16440">
      <c r="A16440" s="8">
        <v>6869548.0</v>
      </c>
      <c r="B16440" s="8" t="s">
        <v>18099</v>
      </c>
    </row>
    <row r="16441">
      <c r="A16441" s="8">
        <v>6304184.0</v>
      </c>
      <c r="B16441" s="8" t="s">
        <v>18100</v>
      </c>
    </row>
    <row r="16442">
      <c r="A16442" s="8">
        <v>1703838.0</v>
      </c>
      <c r="B16442" s="8" t="s">
        <v>18101</v>
      </c>
    </row>
    <row r="16443">
      <c r="A16443" s="8">
        <v>6057098.0</v>
      </c>
      <c r="B16443" s="8" t="s">
        <v>18102</v>
      </c>
    </row>
    <row r="16444">
      <c r="A16444" s="8">
        <v>6197698.0</v>
      </c>
      <c r="B16444" s="8" t="s">
        <v>18103</v>
      </c>
    </row>
    <row r="16445">
      <c r="A16445" s="8">
        <v>6191924.0</v>
      </c>
      <c r="B16445" s="8" t="s">
        <v>18104</v>
      </c>
    </row>
    <row r="16446">
      <c r="A16446" s="8">
        <v>6619592.0</v>
      </c>
      <c r="B16446" s="8" t="s">
        <v>18105</v>
      </c>
    </row>
    <row r="16447">
      <c r="A16447" s="8">
        <v>6456821.0</v>
      </c>
      <c r="B16447" s="8" t="s">
        <v>18106</v>
      </c>
    </row>
    <row r="16448">
      <c r="A16448" s="8">
        <v>6413706.0</v>
      </c>
      <c r="B16448" s="8" t="s">
        <v>18107</v>
      </c>
    </row>
    <row r="16449">
      <c r="A16449" s="8">
        <v>6709176.0</v>
      </c>
      <c r="B16449" s="8" t="s">
        <v>18108</v>
      </c>
    </row>
    <row r="16450">
      <c r="A16450" s="8">
        <v>6413684.0</v>
      </c>
      <c r="B16450" s="8" t="s">
        <v>18109</v>
      </c>
    </row>
    <row r="16451">
      <c r="A16451" s="8">
        <v>1729047.0</v>
      </c>
      <c r="B16451" s="8" t="s">
        <v>18110</v>
      </c>
    </row>
    <row r="16452">
      <c r="A16452" s="8">
        <v>1728521.0</v>
      </c>
      <c r="B16452" s="8" t="s">
        <v>18111</v>
      </c>
    </row>
    <row r="16453">
      <c r="A16453" s="8">
        <v>6193633.0</v>
      </c>
      <c r="B16453" s="8" t="s">
        <v>18112</v>
      </c>
    </row>
    <row r="16454">
      <c r="A16454" s="8">
        <v>6696104.0</v>
      </c>
      <c r="B16454" s="8" t="s">
        <v>18113</v>
      </c>
    </row>
    <row r="16455">
      <c r="A16455" s="8">
        <v>1963341.0</v>
      </c>
      <c r="B16455" s="8" t="s">
        <v>18114</v>
      </c>
    </row>
    <row r="16456">
      <c r="A16456" s="8">
        <v>1433954.0</v>
      </c>
      <c r="B16456" s="8" t="s">
        <v>18115</v>
      </c>
    </row>
    <row r="16457">
      <c r="A16457" s="8">
        <v>6140084.0</v>
      </c>
      <c r="B16457" s="8" t="s">
        <v>18116</v>
      </c>
    </row>
    <row r="16458">
      <c r="A16458" s="8">
        <v>6965563.0</v>
      </c>
      <c r="B16458" s="8" t="s">
        <v>18117</v>
      </c>
    </row>
    <row r="16459">
      <c r="A16459" s="8">
        <v>1323067.0</v>
      </c>
      <c r="B16459" s="8" t="s">
        <v>18118</v>
      </c>
    </row>
    <row r="16460">
      <c r="A16460" s="8">
        <v>6229484.0</v>
      </c>
      <c r="B16460" s="8" t="s">
        <v>18119</v>
      </c>
    </row>
    <row r="16461">
      <c r="A16461" s="8">
        <v>1790463.0</v>
      </c>
      <c r="B16461" s="8" t="s">
        <v>18120</v>
      </c>
    </row>
    <row r="16462">
      <c r="A16462" s="8">
        <v>6750052.0</v>
      </c>
      <c r="B16462" s="8" t="s">
        <v>18121</v>
      </c>
    </row>
    <row r="16463">
      <c r="A16463" s="8">
        <v>6183336.0</v>
      </c>
      <c r="B16463" s="8" t="s">
        <v>18122</v>
      </c>
    </row>
    <row r="16464">
      <c r="A16464" s="8">
        <v>6862225.0</v>
      </c>
      <c r="B16464" s="8" t="s">
        <v>18123</v>
      </c>
    </row>
    <row r="16465">
      <c r="A16465" s="8">
        <v>6982328.0</v>
      </c>
      <c r="B16465" s="8" t="s">
        <v>18124</v>
      </c>
    </row>
    <row r="16466">
      <c r="A16466" s="8">
        <v>1709691.0</v>
      </c>
      <c r="B16466" s="8" t="s">
        <v>18125</v>
      </c>
    </row>
    <row r="16467">
      <c r="A16467" s="8">
        <v>1945645.0</v>
      </c>
      <c r="B16467" s="8" t="s">
        <v>18125</v>
      </c>
    </row>
    <row r="16468">
      <c r="A16468" s="8">
        <v>1850601.0</v>
      </c>
      <c r="B16468" s="8" t="s">
        <v>18126</v>
      </c>
    </row>
    <row r="16469">
      <c r="A16469" s="8">
        <v>6219454.0</v>
      </c>
      <c r="B16469" s="8" t="s">
        <v>18127</v>
      </c>
    </row>
    <row r="16470">
      <c r="A16470" s="8">
        <v>6011152.0</v>
      </c>
      <c r="B16470" s="8" t="s">
        <v>18128</v>
      </c>
    </row>
    <row r="16471">
      <c r="A16471" s="8">
        <v>1733869.0</v>
      </c>
      <c r="B16471" s="8" t="s">
        <v>18129</v>
      </c>
    </row>
    <row r="16472">
      <c r="A16472" s="8">
        <v>1775898.0</v>
      </c>
      <c r="B16472" s="8" t="s">
        <v>18129</v>
      </c>
    </row>
    <row r="16473">
      <c r="A16473" s="8">
        <v>1726595.0</v>
      </c>
      <c r="B16473" s="8" t="s">
        <v>18130</v>
      </c>
    </row>
    <row r="16474">
      <c r="A16474" s="8">
        <v>6740057.0</v>
      </c>
      <c r="B16474" s="8" t="s">
        <v>18131</v>
      </c>
    </row>
    <row r="16475">
      <c r="A16475" s="8">
        <v>1697315.0</v>
      </c>
      <c r="B16475" s="8" t="s">
        <v>18132</v>
      </c>
    </row>
    <row r="16476">
      <c r="A16476" s="8">
        <v>6154140.0</v>
      </c>
      <c r="B16476" s="8" t="s">
        <v>18133</v>
      </c>
    </row>
    <row r="16477">
      <c r="A16477" s="8">
        <v>1960687.0</v>
      </c>
      <c r="B16477" s="8" t="s">
        <v>18134</v>
      </c>
    </row>
    <row r="16478">
      <c r="A16478" s="8">
        <v>6230041.0</v>
      </c>
      <c r="B16478" s="8" t="s">
        <v>18135</v>
      </c>
    </row>
    <row r="16479">
      <c r="A16479" s="8">
        <v>6053785.0</v>
      </c>
      <c r="B16479" s="8" t="s">
        <v>18136</v>
      </c>
    </row>
    <row r="16480">
      <c r="A16480" s="8">
        <v>6304265.0</v>
      </c>
      <c r="B16480" s="8" t="s">
        <v>18137</v>
      </c>
    </row>
    <row r="16481">
      <c r="A16481" s="8">
        <v>6104878.0</v>
      </c>
      <c r="B16481" s="8" t="s">
        <v>18138</v>
      </c>
    </row>
    <row r="16482">
      <c r="A16482" s="8">
        <v>6097570.0</v>
      </c>
      <c r="B16482" s="8" t="s">
        <v>18139</v>
      </c>
    </row>
    <row r="16483">
      <c r="A16483" s="8">
        <v>1960474.0</v>
      </c>
      <c r="B16483" s="8" t="s">
        <v>18140</v>
      </c>
    </row>
    <row r="16484">
      <c r="A16484" s="8">
        <v>1772571.0</v>
      </c>
      <c r="B16484" s="8" t="s">
        <v>18141</v>
      </c>
    </row>
    <row r="16485">
      <c r="A16485" s="8">
        <v>6007503.0</v>
      </c>
      <c r="B16485" s="8" t="s">
        <v>18142</v>
      </c>
    </row>
    <row r="16486">
      <c r="A16486" s="8">
        <v>1433130.0</v>
      </c>
      <c r="B16486" s="8" t="s">
        <v>18143</v>
      </c>
    </row>
    <row r="16487">
      <c r="A16487" s="8">
        <v>6304290.0</v>
      </c>
      <c r="B16487" s="8" t="s">
        <v>18144</v>
      </c>
    </row>
    <row r="16488">
      <c r="A16488" s="8">
        <v>6137903.0</v>
      </c>
      <c r="B16488" s="8" t="s">
        <v>18145</v>
      </c>
    </row>
    <row r="16489">
      <c r="A16489" s="8">
        <v>6130682.0</v>
      </c>
      <c r="B16489" s="8" t="s">
        <v>18146</v>
      </c>
    </row>
    <row r="16490">
      <c r="A16490" s="8">
        <v>6214282.0</v>
      </c>
      <c r="B16490" s="8" t="s">
        <v>18147</v>
      </c>
    </row>
    <row r="16491">
      <c r="A16491" s="8">
        <v>1854836.0</v>
      </c>
      <c r="B16491" s="8" t="s">
        <v>18148</v>
      </c>
    </row>
    <row r="16492">
      <c r="A16492" s="8">
        <v>1947877.0</v>
      </c>
      <c r="B16492" s="8" t="s">
        <v>18149</v>
      </c>
    </row>
    <row r="16493">
      <c r="A16493" s="8">
        <v>1949497.0</v>
      </c>
      <c r="B16493" s="8" t="s">
        <v>18150</v>
      </c>
    </row>
    <row r="16494">
      <c r="A16494" s="8">
        <v>1947974.0</v>
      </c>
      <c r="B16494" s="8" t="s">
        <v>18151</v>
      </c>
    </row>
    <row r="16495">
      <c r="A16495" s="8">
        <v>6670024.0</v>
      </c>
      <c r="B16495" s="8" t="s">
        <v>18152</v>
      </c>
    </row>
    <row r="16496">
      <c r="A16496" s="8">
        <v>6130691.0</v>
      </c>
      <c r="B16496" s="8" t="s">
        <v>18153</v>
      </c>
    </row>
    <row r="16497">
      <c r="A16497" s="8">
        <v>6169783.0</v>
      </c>
      <c r="B16497" s="8" t="s">
        <v>18154</v>
      </c>
    </row>
    <row r="16498">
      <c r="A16498" s="8">
        <v>6870601.0</v>
      </c>
      <c r="B16498" s="8" t="s">
        <v>18155</v>
      </c>
    </row>
    <row r="16499">
      <c r="A16499" s="8">
        <v>6517056.0</v>
      </c>
      <c r="B16499" s="8" t="s">
        <v>18156</v>
      </c>
    </row>
    <row r="16500">
      <c r="A16500" s="8">
        <v>6305041.0</v>
      </c>
      <c r="B16500" s="8" t="s">
        <v>18157</v>
      </c>
    </row>
    <row r="16501">
      <c r="A16501" s="8">
        <v>6775756.0</v>
      </c>
      <c r="B16501" s="8" t="s">
        <v>18158</v>
      </c>
    </row>
    <row r="16502">
      <c r="A16502" s="8">
        <v>6400060.0</v>
      </c>
      <c r="B16502" s="8" t="s">
        <v>18159</v>
      </c>
    </row>
    <row r="16503">
      <c r="A16503" s="8">
        <v>6761763.0</v>
      </c>
      <c r="B16503" s="8" t="s">
        <v>18160</v>
      </c>
    </row>
    <row r="16504">
      <c r="A16504" s="8">
        <v>1434136.0</v>
      </c>
      <c r="B16504" s="8" t="s">
        <v>18161</v>
      </c>
    </row>
    <row r="16505">
      <c r="A16505" s="8">
        <v>6214274.0</v>
      </c>
      <c r="B16505" s="8" t="s">
        <v>18162</v>
      </c>
    </row>
    <row r="16506">
      <c r="A16506" s="8">
        <v>1964542.0</v>
      </c>
      <c r="B16506" s="8" t="s">
        <v>18163</v>
      </c>
    </row>
    <row r="16507">
      <c r="A16507" s="8">
        <v>6132138.0</v>
      </c>
      <c r="B16507" s="8" t="s">
        <v>18164</v>
      </c>
    </row>
    <row r="16508">
      <c r="A16508" s="8">
        <v>6154158.0</v>
      </c>
      <c r="B16508" s="8" t="s">
        <v>18165</v>
      </c>
    </row>
    <row r="16509">
      <c r="A16509" s="8">
        <v>1877551.0</v>
      </c>
      <c r="B16509" s="8" t="s">
        <v>18166</v>
      </c>
    </row>
    <row r="16510">
      <c r="A16510" s="8">
        <v>1434128.0</v>
      </c>
      <c r="B16510" s="8" t="s">
        <v>18167</v>
      </c>
    </row>
    <row r="16511">
      <c r="A16511" s="8">
        <v>1870530.0</v>
      </c>
      <c r="B16511" s="8" t="s">
        <v>18168</v>
      </c>
    </row>
    <row r="16512">
      <c r="A16512" s="8">
        <v>6463878.0</v>
      </c>
      <c r="B16512" s="8" t="s">
        <v>18169</v>
      </c>
    </row>
    <row r="16513">
      <c r="A16513" s="8">
        <v>6053777.0</v>
      </c>
      <c r="B16513" s="8" t="s">
        <v>18170</v>
      </c>
    </row>
    <row r="16514">
      <c r="A16514" s="8">
        <v>6869475.0</v>
      </c>
      <c r="B16514" s="8" t="s">
        <v>18171</v>
      </c>
    </row>
    <row r="16515">
      <c r="A16515" s="8">
        <v>6456481.0</v>
      </c>
      <c r="B16515" s="8" t="s">
        <v>18172</v>
      </c>
    </row>
    <row r="16516">
      <c r="A16516" s="8">
        <v>6313973.0</v>
      </c>
      <c r="B16516" s="8" t="s">
        <v>18173</v>
      </c>
    </row>
    <row r="16517">
      <c r="A16517" s="8">
        <v>6505252.0</v>
      </c>
      <c r="B16517" s="8" t="s">
        <v>18174</v>
      </c>
    </row>
    <row r="16518">
      <c r="A16518" s="8">
        <v>6132146.0</v>
      </c>
      <c r="B16518" s="8" t="s">
        <v>18175</v>
      </c>
    </row>
    <row r="16519">
      <c r="A16519" s="8">
        <v>6304273.0</v>
      </c>
      <c r="B16519" s="8" t="s">
        <v>18176</v>
      </c>
    </row>
    <row r="16520">
      <c r="A16520" s="8">
        <v>6385419.0</v>
      </c>
      <c r="B16520" s="8" t="s">
        <v>18177</v>
      </c>
    </row>
    <row r="16521">
      <c r="A16521" s="8">
        <v>1786873.0</v>
      </c>
      <c r="B16521" s="8" t="s">
        <v>18178</v>
      </c>
    </row>
    <row r="16522">
      <c r="A16522" s="8">
        <v>6196195.0</v>
      </c>
      <c r="B16522" s="8" t="s">
        <v>18179</v>
      </c>
    </row>
    <row r="16523">
      <c r="A16523" s="8">
        <v>6952291.0</v>
      </c>
      <c r="B16523" s="8" t="s">
        <v>18180</v>
      </c>
    </row>
    <row r="16524">
      <c r="A16524" s="8">
        <v>6950442.0</v>
      </c>
      <c r="B16524" s="8" t="s">
        <v>18181</v>
      </c>
    </row>
    <row r="16525">
      <c r="A16525" s="8">
        <v>1445812.0</v>
      </c>
      <c r="B16525" s="8" t="s">
        <v>18182</v>
      </c>
    </row>
    <row r="16526">
      <c r="A16526" s="8">
        <v>6415091.0</v>
      </c>
      <c r="B16526" s="8" t="s">
        <v>18183</v>
      </c>
    </row>
    <row r="16527">
      <c r="A16527" s="8">
        <v>6051430.0</v>
      </c>
      <c r="B16527" s="8" t="s">
        <v>18184</v>
      </c>
    </row>
    <row r="16528">
      <c r="A16528" s="8">
        <v>6228186.0</v>
      </c>
      <c r="B16528" s="8" t="s">
        <v>18185</v>
      </c>
    </row>
    <row r="16529">
      <c r="A16529" s="8">
        <v>1320475.0</v>
      </c>
      <c r="B16529" s="8" t="s">
        <v>18186</v>
      </c>
    </row>
    <row r="16530">
      <c r="A16530" s="8">
        <v>1445855.0</v>
      </c>
      <c r="B16530" s="8" t="s">
        <v>18187</v>
      </c>
    </row>
    <row r="16531">
      <c r="A16531" s="8">
        <v>1726781.0</v>
      </c>
      <c r="B16531" s="8" t="s">
        <v>18188</v>
      </c>
    </row>
    <row r="16532">
      <c r="A16532" s="8">
        <v>1943570.0</v>
      </c>
      <c r="B16532" s="8" t="s">
        <v>18189</v>
      </c>
    </row>
    <row r="16533">
      <c r="A16533" s="8">
        <v>1801635.0</v>
      </c>
      <c r="B16533" s="8" t="s">
        <v>18190</v>
      </c>
    </row>
    <row r="16534">
      <c r="A16534" s="8">
        <v>1961691.0</v>
      </c>
      <c r="B16534" s="8" t="s">
        <v>18191</v>
      </c>
    </row>
    <row r="16535">
      <c r="A16535" s="8">
        <v>6074715.0</v>
      </c>
      <c r="B16535" s="8" t="s">
        <v>18192</v>
      </c>
    </row>
    <row r="16536">
      <c r="A16536" s="8">
        <v>1433784.0</v>
      </c>
      <c r="B16536" s="8" t="s">
        <v>18193</v>
      </c>
    </row>
    <row r="16537">
      <c r="A16537" s="8">
        <v>6018831.0</v>
      </c>
      <c r="B16537" s="8" t="s">
        <v>18194</v>
      </c>
    </row>
    <row r="16538">
      <c r="A16538" s="8">
        <v>6333320.0</v>
      </c>
      <c r="B16538" s="8" t="s">
        <v>18195</v>
      </c>
    </row>
    <row r="16539">
      <c r="A16539" s="8">
        <v>6188494.0</v>
      </c>
      <c r="B16539" s="8" t="s">
        <v>18196</v>
      </c>
    </row>
    <row r="16540">
      <c r="A16540" s="8">
        <v>1171925.0</v>
      </c>
      <c r="B16540" s="8" t="s">
        <v>18197</v>
      </c>
    </row>
    <row r="16541">
      <c r="A16541" s="8">
        <v>6042686.0</v>
      </c>
      <c r="B16541" s="8" t="s">
        <v>18198</v>
      </c>
    </row>
    <row r="16542">
      <c r="A16542" s="8">
        <v>1971794.0</v>
      </c>
      <c r="B16542" s="8" t="s">
        <v>18199</v>
      </c>
    </row>
    <row r="16543">
      <c r="A16543" s="8">
        <v>6244653.0</v>
      </c>
      <c r="B16543" s="8" t="s">
        <v>18200</v>
      </c>
    </row>
    <row r="16544">
      <c r="A16544" s="8">
        <v>6188303.0</v>
      </c>
      <c r="B16544" s="8" t="s">
        <v>18201</v>
      </c>
    </row>
    <row r="16545">
      <c r="A16545" s="8">
        <v>6338178.0</v>
      </c>
      <c r="B16545" s="8" t="s">
        <v>18202</v>
      </c>
    </row>
    <row r="16546">
      <c r="A16546" s="8">
        <v>1759477.0</v>
      </c>
      <c r="B16546" s="8" t="s">
        <v>18203</v>
      </c>
    </row>
    <row r="16547">
      <c r="A16547" s="8">
        <v>934887.0</v>
      </c>
      <c r="B16547" s="8" t="s">
        <v>18204</v>
      </c>
    </row>
    <row r="16548">
      <c r="A16548" s="8">
        <v>1171917.0</v>
      </c>
      <c r="B16548" s="8" t="s">
        <v>18205</v>
      </c>
    </row>
    <row r="16549">
      <c r="A16549" s="8">
        <v>1346725.0</v>
      </c>
      <c r="B16549" s="8" t="s">
        <v>18206</v>
      </c>
    </row>
    <row r="16550">
      <c r="A16550" s="8">
        <v>6159109.0</v>
      </c>
      <c r="B16550" s="8" t="s">
        <v>18207</v>
      </c>
    </row>
    <row r="16551">
      <c r="A16551" s="8">
        <v>6188443.0</v>
      </c>
      <c r="B16551" s="8" t="s">
        <v>18208</v>
      </c>
    </row>
    <row r="16552">
      <c r="A16552" s="8">
        <v>1946668.0</v>
      </c>
      <c r="B16552" s="8" t="s">
        <v>18209</v>
      </c>
    </row>
    <row r="16553">
      <c r="A16553" s="8">
        <v>6237690.0</v>
      </c>
      <c r="B16553" s="8" t="s">
        <v>18210</v>
      </c>
    </row>
    <row r="16554">
      <c r="A16554" s="8">
        <v>1773038.0</v>
      </c>
      <c r="B16554" s="8" t="s">
        <v>18211</v>
      </c>
    </row>
    <row r="16555">
      <c r="A16555" s="8">
        <v>6204996.0</v>
      </c>
      <c r="B16555" s="8" t="s">
        <v>18212</v>
      </c>
    </row>
    <row r="16556">
      <c r="A16556" s="8">
        <v>1783351.0</v>
      </c>
      <c r="B16556" s="8" t="s">
        <v>8797</v>
      </c>
    </row>
    <row r="16557">
      <c r="A16557" s="8">
        <v>1757784.0</v>
      </c>
      <c r="B16557" s="8" t="s">
        <v>18213</v>
      </c>
    </row>
    <row r="16558">
      <c r="A16558" s="8">
        <v>6044042.0</v>
      </c>
      <c r="B16558" s="8" t="s">
        <v>18214</v>
      </c>
    </row>
    <row r="16559">
      <c r="A16559" s="8">
        <v>6264344.0</v>
      </c>
      <c r="B16559" s="8" t="s">
        <v>18215</v>
      </c>
    </row>
    <row r="16560">
      <c r="A16560" s="8">
        <v>6202144.0</v>
      </c>
      <c r="B16560" s="8" t="s">
        <v>18216</v>
      </c>
    </row>
    <row r="16561">
      <c r="A16561" s="8">
        <v>6046762.0</v>
      </c>
      <c r="B16561" s="8" t="s">
        <v>18217</v>
      </c>
    </row>
    <row r="16562">
      <c r="A16562" s="8">
        <v>1858238.0</v>
      </c>
      <c r="B16562" s="8" t="s">
        <v>18218</v>
      </c>
    </row>
    <row r="16563">
      <c r="A16563" s="8">
        <v>1882805.0</v>
      </c>
      <c r="B16563" s="8" t="s">
        <v>18218</v>
      </c>
    </row>
    <row r="16564">
      <c r="A16564" s="8">
        <v>1972456.0</v>
      </c>
      <c r="B16564" s="8" t="s">
        <v>18219</v>
      </c>
    </row>
    <row r="16565">
      <c r="A16565" s="8">
        <v>6205003.0</v>
      </c>
      <c r="B16565" s="8" t="s">
        <v>18220</v>
      </c>
    </row>
    <row r="16566">
      <c r="A16566" s="8">
        <v>1843656.0</v>
      </c>
      <c r="B16566" s="8" t="s">
        <v>18221</v>
      </c>
    </row>
    <row r="16567">
      <c r="A16567" s="8">
        <v>6156053.0</v>
      </c>
      <c r="B16567" s="8" t="s">
        <v>18222</v>
      </c>
    </row>
    <row r="16568">
      <c r="A16568" s="8">
        <v>6153909.0</v>
      </c>
      <c r="B16568" s="8" t="s">
        <v>18223</v>
      </c>
    </row>
    <row r="16569">
      <c r="A16569" s="8">
        <v>1427555.0</v>
      </c>
      <c r="B16569" s="8" t="s">
        <v>18224</v>
      </c>
    </row>
    <row r="16570">
      <c r="A16570" s="8">
        <v>1784781.0</v>
      </c>
      <c r="B16570" s="8" t="s">
        <v>18225</v>
      </c>
    </row>
    <row r="16571">
      <c r="A16571" s="8">
        <v>6497861.0</v>
      </c>
      <c r="B16571" s="8" t="s">
        <v>18226</v>
      </c>
    </row>
    <row r="16572">
      <c r="A16572" s="8">
        <v>6515720.0</v>
      </c>
      <c r="B16572" s="8" t="s">
        <v>18227</v>
      </c>
    </row>
    <row r="16573">
      <c r="A16573" s="8">
        <v>1855522.0</v>
      </c>
      <c r="B16573" s="8" t="s">
        <v>18228</v>
      </c>
    </row>
    <row r="16574">
      <c r="A16574" s="8">
        <v>6383840.0</v>
      </c>
      <c r="B16574" s="8" t="s">
        <v>18229</v>
      </c>
    </row>
    <row r="16575">
      <c r="A16575" s="8">
        <v>6034641.0</v>
      </c>
      <c r="B16575" s="8" t="s">
        <v>18230</v>
      </c>
    </row>
    <row r="16576">
      <c r="A16576" s="8">
        <v>6358349.0</v>
      </c>
      <c r="B16576" s="8" t="s">
        <v>18231</v>
      </c>
    </row>
    <row r="16577">
      <c r="A16577" s="8">
        <v>1830414.0</v>
      </c>
      <c r="B16577" s="8" t="s">
        <v>18232</v>
      </c>
    </row>
    <row r="16578">
      <c r="A16578" s="8">
        <v>1452541.0</v>
      </c>
      <c r="B16578" s="8" t="s">
        <v>18233</v>
      </c>
    </row>
    <row r="16579">
      <c r="A16579" s="8">
        <v>6242413.0</v>
      </c>
      <c r="B16579" s="8" t="s">
        <v>18234</v>
      </c>
    </row>
    <row r="16580">
      <c r="A16580" s="8">
        <v>1907069.0</v>
      </c>
      <c r="B16580" s="8" t="s">
        <v>18235</v>
      </c>
    </row>
    <row r="16581">
      <c r="A16581" s="8">
        <v>1728750.0</v>
      </c>
      <c r="B16581" s="8" t="s">
        <v>18236</v>
      </c>
    </row>
    <row r="16582">
      <c r="A16582" s="8">
        <v>1913077.0</v>
      </c>
      <c r="B16582" s="8" t="s">
        <v>18237</v>
      </c>
    </row>
    <row r="16583">
      <c r="A16583" s="8">
        <v>1755714.0</v>
      </c>
      <c r="B16583" s="8" t="s">
        <v>18238</v>
      </c>
    </row>
    <row r="16584">
      <c r="A16584" s="8">
        <v>1850539.0</v>
      </c>
      <c r="B16584" s="8" t="s">
        <v>18239</v>
      </c>
    </row>
    <row r="16585">
      <c r="A16585" s="8">
        <v>1739352.0</v>
      </c>
      <c r="B16585" s="8" t="s">
        <v>15350</v>
      </c>
    </row>
    <row r="16586">
      <c r="A16586" s="8">
        <v>1948377.0</v>
      </c>
      <c r="B16586" s="8" t="s">
        <v>18240</v>
      </c>
    </row>
    <row r="16587">
      <c r="A16587" s="8">
        <v>1951386.0</v>
      </c>
      <c r="B16587" s="8" t="s">
        <v>18240</v>
      </c>
    </row>
    <row r="16588">
      <c r="A16588" s="8">
        <v>1597078.0</v>
      </c>
      <c r="B16588" s="8" t="s">
        <v>18241</v>
      </c>
    </row>
    <row r="16589">
      <c r="A16589" s="8">
        <v>6532951.0</v>
      </c>
      <c r="B16589" s="8" t="s">
        <v>18242</v>
      </c>
    </row>
    <row r="16590">
      <c r="A16590" s="8">
        <v>1452436.0</v>
      </c>
      <c r="B16590" s="8" t="s">
        <v>18243</v>
      </c>
    </row>
    <row r="16591">
      <c r="A16591" s="8">
        <v>6243886.0</v>
      </c>
      <c r="B16591" s="8" t="s">
        <v>18244</v>
      </c>
    </row>
    <row r="16592">
      <c r="A16592" s="8">
        <v>1575155.0</v>
      </c>
      <c r="B16592" s="8" t="s">
        <v>18245</v>
      </c>
    </row>
    <row r="16593">
      <c r="A16593" s="8">
        <v>1792288.0</v>
      </c>
      <c r="B16593" s="8" t="s">
        <v>18246</v>
      </c>
    </row>
    <row r="16594">
      <c r="A16594" s="8">
        <v>6043755.0</v>
      </c>
      <c r="B16594" s="8" t="s">
        <v>18247</v>
      </c>
    </row>
    <row r="16595">
      <c r="A16595" s="8">
        <v>1797654.0</v>
      </c>
      <c r="B16595" s="8" t="s">
        <v>18248</v>
      </c>
    </row>
    <row r="16596">
      <c r="A16596" s="8">
        <v>1868829.0</v>
      </c>
      <c r="B16596" s="8" t="s">
        <v>18249</v>
      </c>
    </row>
    <row r="16597">
      <c r="A16597" s="8">
        <v>1946153.0</v>
      </c>
      <c r="B16597" s="8" t="s">
        <v>18249</v>
      </c>
    </row>
    <row r="16598">
      <c r="A16598" s="8">
        <v>1636197.0</v>
      </c>
      <c r="B16598" s="8" t="s">
        <v>18250</v>
      </c>
    </row>
    <row r="16599">
      <c r="A16599" s="8">
        <v>6515584.0</v>
      </c>
      <c r="B16599" s="8" t="s">
        <v>18251</v>
      </c>
    </row>
    <row r="16600">
      <c r="A16600" s="8">
        <v>1598252.0</v>
      </c>
      <c r="B16600" s="8" t="s">
        <v>18252</v>
      </c>
    </row>
    <row r="16601">
      <c r="A16601" s="8">
        <v>6214894.0</v>
      </c>
      <c r="B16601" s="8" t="s">
        <v>18253</v>
      </c>
    </row>
    <row r="16602">
      <c r="A16602" s="8">
        <v>1636049.0</v>
      </c>
      <c r="B16602" s="8" t="s">
        <v>18254</v>
      </c>
    </row>
    <row r="16603">
      <c r="A16603" s="8">
        <v>1890735.0</v>
      </c>
      <c r="B16603" s="8" t="s">
        <v>18255</v>
      </c>
    </row>
    <row r="16604">
      <c r="A16604" s="8">
        <v>1779702.0</v>
      </c>
      <c r="B16604" s="8" t="s">
        <v>18256</v>
      </c>
    </row>
    <row r="16605">
      <c r="A16605" s="8">
        <v>1587081.0</v>
      </c>
      <c r="B16605" s="8" t="s">
        <v>18257</v>
      </c>
    </row>
    <row r="16606">
      <c r="A16606" s="8">
        <v>1795830.0</v>
      </c>
      <c r="B16606" s="8" t="s">
        <v>18257</v>
      </c>
    </row>
    <row r="16607">
      <c r="A16607" s="8">
        <v>1926071.0</v>
      </c>
      <c r="B16607" s="8" t="s">
        <v>18258</v>
      </c>
    </row>
    <row r="16608">
      <c r="A16608" s="8">
        <v>6153445.0</v>
      </c>
      <c r="B16608" s="8" t="s">
        <v>18259</v>
      </c>
    </row>
    <row r="16609">
      <c r="A16609" s="8">
        <v>1882724.0</v>
      </c>
      <c r="B16609" s="8" t="s">
        <v>18260</v>
      </c>
    </row>
    <row r="16610">
      <c r="A16610" s="8">
        <v>6043780.0</v>
      </c>
      <c r="B16610" s="8" t="s">
        <v>18261</v>
      </c>
    </row>
    <row r="16611">
      <c r="A16611" s="8">
        <v>1728245.0</v>
      </c>
      <c r="B16611" s="8" t="s">
        <v>18262</v>
      </c>
    </row>
    <row r="16612">
      <c r="A16612" s="8">
        <v>6905137.0</v>
      </c>
      <c r="B16612" s="8" t="s">
        <v>18263</v>
      </c>
    </row>
    <row r="16613">
      <c r="A16613" s="8">
        <v>1853643.0</v>
      </c>
      <c r="B16613" s="8" t="s">
        <v>18264</v>
      </c>
    </row>
    <row r="16614">
      <c r="A16614" s="8">
        <v>1912224.0</v>
      </c>
      <c r="B16614" s="8" t="s">
        <v>18265</v>
      </c>
    </row>
    <row r="16615">
      <c r="A16615" s="8">
        <v>1895613.0</v>
      </c>
      <c r="B16615" s="8" t="s">
        <v>18266</v>
      </c>
    </row>
    <row r="16616">
      <c r="A16616" s="8">
        <v>6134947.0</v>
      </c>
      <c r="B16616" s="8" t="s">
        <v>18267</v>
      </c>
    </row>
    <row r="16617">
      <c r="A16617" s="8">
        <v>1724738.0</v>
      </c>
      <c r="B16617" s="8" t="s">
        <v>18268</v>
      </c>
    </row>
    <row r="16618">
      <c r="A16618" s="8">
        <v>6123970.0</v>
      </c>
      <c r="B16618" s="8" t="s">
        <v>18269</v>
      </c>
    </row>
    <row r="16619">
      <c r="A16619" s="8">
        <v>6037941.0</v>
      </c>
      <c r="B16619" s="8" t="s">
        <v>18270</v>
      </c>
    </row>
    <row r="16620">
      <c r="A16620" s="8">
        <v>1793951.0</v>
      </c>
      <c r="B16620" s="8" t="s">
        <v>18271</v>
      </c>
    </row>
    <row r="16621">
      <c r="A16621" s="8">
        <v>6085423.0</v>
      </c>
      <c r="B16621" s="8" t="s">
        <v>18272</v>
      </c>
    </row>
    <row r="16622">
      <c r="A16622" s="8">
        <v>1736175.0</v>
      </c>
      <c r="B16622" s="8" t="s">
        <v>18273</v>
      </c>
    </row>
    <row r="16623">
      <c r="A16623" s="8">
        <v>6880819.0</v>
      </c>
      <c r="B16623" s="8" t="s">
        <v>18274</v>
      </c>
    </row>
    <row r="16624">
      <c r="A16624" s="8">
        <v>1763831.0</v>
      </c>
      <c r="B16624" s="8" t="s">
        <v>18275</v>
      </c>
    </row>
    <row r="16625">
      <c r="A16625" s="8">
        <v>6177794.0</v>
      </c>
      <c r="B16625" s="8" t="s">
        <v>18276</v>
      </c>
    </row>
    <row r="16626">
      <c r="A16626" s="8">
        <v>6218181.0</v>
      </c>
      <c r="B16626" s="8" t="s">
        <v>18277</v>
      </c>
    </row>
    <row r="16627">
      <c r="A16627" s="8">
        <v>6188648.0</v>
      </c>
      <c r="B16627" s="8" t="s">
        <v>18278</v>
      </c>
    </row>
    <row r="16628">
      <c r="A16628" s="8">
        <v>1910451.0</v>
      </c>
      <c r="B16628" s="8" t="s">
        <v>18279</v>
      </c>
    </row>
    <row r="16629">
      <c r="A16629" s="8">
        <v>1433938.0</v>
      </c>
      <c r="B16629" s="8" t="s">
        <v>18280</v>
      </c>
    </row>
    <row r="16630">
      <c r="A16630" s="8">
        <v>6119123.0</v>
      </c>
      <c r="B16630" s="8" t="s">
        <v>18281</v>
      </c>
    </row>
    <row r="16631">
      <c r="A16631" s="8">
        <v>1724495.0</v>
      </c>
      <c r="B16631" s="8" t="s">
        <v>18282</v>
      </c>
    </row>
    <row r="16632">
      <c r="A16632" s="8">
        <v>6134939.0</v>
      </c>
      <c r="B16632" s="8" t="s">
        <v>18283</v>
      </c>
    </row>
    <row r="16633">
      <c r="A16633" s="8">
        <v>1445197.0</v>
      </c>
      <c r="B16633" s="8" t="s">
        <v>18284</v>
      </c>
    </row>
    <row r="16634">
      <c r="A16634" s="8">
        <v>1949578.0</v>
      </c>
      <c r="B16634" s="8" t="s">
        <v>18285</v>
      </c>
    </row>
    <row r="16635">
      <c r="A16635" s="8">
        <v>1910850.0</v>
      </c>
      <c r="B16635" s="8" t="s">
        <v>18286</v>
      </c>
    </row>
    <row r="16636">
      <c r="A16636" s="8">
        <v>1924931.0</v>
      </c>
      <c r="B16636" s="8" t="s">
        <v>18287</v>
      </c>
    </row>
    <row r="16637">
      <c r="A16637" s="8">
        <v>1850521.0</v>
      </c>
      <c r="B16637" s="8" t="s">
        <v>18288</v>
      </c>
    </row>
    <row r="16638">
      <c r="A16638" s="8">
        <v>1885332.0</v>
      </c>
      <c r="B16638" s="8" t="s">
        <v>18288</v>
      </c>
    </row>
    <row r="16639">
      <c r="A16639" s="8">
        <v>1445022.0</v>
      </c>
      <c r="B16639" s="8" t="s">
        <v>18289</v>
      </c>
    </row>
    <row r="16640">
      <c r="A16640" s="8">
        <v>6562167.0</v>
      </c>
      <c r="B16640" s="8" t="s">
        <v>18290</v>
      </c>
    </row>
    <row r="16641">
      <c r="A16641" s="8">
        <v>6300430.0</v>
      </c>
      <c r="B16641" s="8" t="s">
        <v>18291</v>
      </c>
    </row>
    <row r="16642">
      <c r="A16642" s="8">
        <v>1433768.0</v>
      </c>
      <c r="B16642" s="8" t="s">
        <v>18292</v>
      </c>
    </row>
    <row r="16643">
      <c r="A16643" s="8">
        <v>6409717.0</v>
      </c>
      <c r="B16643" s="8" t="s">
        <v>18293</v>
      </c>
    </row>
    <row r="16644">
      <c r="A16644" s="8">
        <v>6214339.0</v>
      </c>
      <c r="B16644" s="8" t="s">
        <v>18294</v>
      </c>
    </row>
    <row r="16645">
      <c r="A16645" s="8">
        <v>1946641.0</v>
      </c>
      <c r="B16645" s="8" t="s">
        <v>18295</v>
      </c>
    </row>
    <row r="16646">
      <c r="A16646" s="8">
        <v>1733702.0</v>
      </c>
      <c r="B16646" s="8" t="s">
        <v>18296</v>
      </c>
    </row>
    <row r="16647">
      <c r="A16647" s="8">
        <v>1943405.0</v>
      </c>
      <c r="B16647" s="8" t="s">
        <v>18297</v>
      </c>
    </row>
    <row r="16648">
      <c r="A16648" s="8">
        <v>1445219.0</v>
      </c>
      <c r="B16648" s="8" t="s">
        <v>18298</v>
      </c>
    </row>
    <row r="16649">
      <c r="A16649" s="8">
        <v>1961438.0</v>
      </c>
      <c r="B16649" s="8" t="s">
        <v>18299</v>
      </c>
    </row>
    <row r="16650">
      <c r="A16650" s="8">
        <v>1877593.0</v>
      </c>
      <c r="B16650" s="8" t="s">
        <v>18300</v>
      </c>
    </row>
    <row r="16651">
      <c r="A16651" s="8">
        <v>6242901.0</v>
      </c>
      <c r="B16651" s="8" t="s">
        <v>18301</v>
      </c>
    </row>
    <row r="16652">
      <c r="A16652" s="8">
        <v>6156517.0</v>
      </c>
      <c r="B16652" s="8" t="s">
        <v>18302</v>
      </c>
    </row>
    <row r="16653">
      <c r="A16653" s="8">
        <v>6300481.0</v>
      </c>
      <c r="B16653" s="8" t="s">
        <v>18303</v>
      </c>
    </row>
    <row r="16654">
      <c r="A16654" s="8">
        <v>6198619.0</v>
      </c>
      <c r="B16654" s="8" t="s">
        <v>18304</v>
      </c>
    </row>
    <row r="16655">
      <c r="A16655" s="8">
        <v>6394183.0</v>
      </c>
      <c r="B16655" s="8" t="s">
        <v>18305</v>
      </c>
    </row>
    <row r="16656">
      <c r="A16656" s="8">
        <v>9307010.0</v>
      </c>
      <c r="B16656" s="8" t="s">
        <v>18306</v>
      </c>
    </row>
    <row r="16657">
      <c r="A16657" s="8">
        <v>6189083.0</v>
      </c>
      <c r="B16657" s="8" t="s">
        <v>18307</v>
      </c>
    </row>
    <row r="16658">
      <c r="A16658" s="8">
        <v>6183948.0</v>
      </c>
      <c r="B16658" s="8" t="s">
        <v>18308</v>
      </c>
    </row>
    <row r="16659">
      <c r="A16659" s="8">
        <v>6168426.0</v>
      </c>
      <c r="B16659" s="8" t="s">
        <v>18309</v>
      </c>
    </row>
    <row r="16660">
      <c r="A16660" s="8">
        <v>1598015.0</v>
      </c>
      <c r="B16660" s="8" t="s">
        <v>18310</v>
      </c>
    </row>
    <row r="16661">
      <c r="A16661" s="8">
        <v>6963005.0</v>
      </c>
      <c r="B16661" s="8" t="s">
        <v>18311</v>
      </c>
    </row>
    <row r="16662">
      <c r="A16662" s="8">
        <v>6906613.0</v>
      </c>
      <c r="B16662" s="8" t="s">
        <v>18312</v>
      </c>
    </row>
    <row r="16663">
      <c r="A16663" s="8">
        <v>1858165.0</v>
      </c>
      <c r="B16663" s="8" t="s">
        <v>18313</v>
      </c>
    </row>
    <row r="16664">
      <c r="A16664" s="8">
        <v>1726129.0</v>
      </c>
      <c r="B16664" s="8" t="s">
        <v>18314</v>
      </c>
    </row>
    <row r="16665">
      <c r="A16665" s="8">
        <v>1541391.0</v>
      </c>
      <c r="B16665" s="8" t="s">
        <v>18315</v>
      </c>
    </row>
    <row r="16666">
      <c r="A16666" s="8">
        <v>1923986.0</v>
      </c>
      <c r="B16666" s="8" t="s">
        <v>18316</v>
      </c>
    </row>
    <row r="16667">
      <c r="A16667" s="8">
        <v>1902628.0</v>
      </c>
      <c r="B16667" s="8" t="s">
        <v>18317</v>
      </c>
    </row>
    <row r="16668">
      <c r="A16668" s="8">
        <v>6856969.0</v>
      </c>
      <c r="B16668" s="8" t="s">
        <v>18318</v>
      </c>
    </row>
    <row r="16669">
      <c r="A16669" s="8">
        <v>6300596.0</v>
      </c>
      <c r="B16669" s="8" t="s">
        <v>18319</v>
      </c>
    </row>
    <row r="16670">
      <c r="A16670" s="8">
        <v>1736132.0</v>
      </c>
      <c r="B16670" s="8" t="s">
        <v>18320</v>
      </c>
    </row>
    <row r="16671">
      <c r="A16671" s="8">
        <v>6437044.0</v>
      </c>
      <c r="B16671" s="8" t="s">
        <v>18321</v>
      </c>
    </row>
    <row r="16672">
      <c r="A16672" s="8">
        <v>6174981.0</v>
      </c>
      <c r="B16672" s="8" t="s">
        <v>18322</v>
      </c>
    </row>
    <row r="16673">
      <c r="A16673" s="8">
        <v>1726617.0</v>
      </c>
      <c r="B16673" s="8" t="s">
        <v>18323</v>
      </c>
    </row>
    <row r="16674">
      <c r="A16674" s="8">
        <v>1434039.0</v>
      </c>
      <c r="B16674" s="8" t="s">
        <v>18324</v>
      </c>
    </row>
    <row r="16675">
      <c r="A16675" s="8">
        <v>6147674.0</v>
      </c>
      <c r="B16675" s="8" t="s">
        <v>18325</v>
      </c>
    </row>
    <row r="16676">
      <c r="A16676" s="8">
        <v>1726048.0</v>
      </c>
      <c r="B16676" s="8" t="s">
        <v>18326</v>
      </c>
    </row>
    <row r="16677">
      <c r="A16677" s="8">
        <v>6210830.0</v>
      </c>
      <c r="B16677" s="8" t="s">
        <v>18327</v>
      </c>
    </row>
    <row r="16678">
      <c r="A16678" s="8">
        <v>1434322.0</v>
      </c>
      <c r="B16678" s="8" t="s">
        <v>18328</v>
      </c>
    </row>
    <row r="16679">
      <c r="A16679" s="8">
        <v>1433610.0</v>
      </c>
      <c r="B16679" s="8" t="s">
        <v>18329</v>
      </c>
    </row>
    <row r="16680">
      <c r="A16680" s="8">
        <v>1434314.0</v>
      </c>
      <c r="B16680" s="8" t="s">
        <v>18330</v>
      </c>
    </row>
    <row r="16681">
      <c r="A16681" s="8">
        <v>922561.0</v>
      </c>
      <c r="B16681" s="8" t="s">
        <v>18331</v>
      </c>
    </row>
    <row r="16682">
      <c r="A16682" s="8">
        <v>863963.0</v>
      </c>
      <c r="B16682" s="8" t="s">
        <v>18332</v>
      </c>
    </row>
    <row r="16683">
      <c r="A16683" s="8">
        <v>1967207.0</v>
      </c>
      <c r="B16683" s="8" t="s">
        <v>18333</v>
      </c>
    </row>
    <row r="16684">
      <c r="A16684" s="8">
        <v>6037950.0</v>
      </c>
      <c r="B16684" s="8" t="s">
        <v>18334</v>
      </c>
    </row>
    <row r="16685">
      <c r="A16685" s="8">
        <v>6209971.0</v>
      </c>
      <c r="B16685" s="8" t="s">
        <v>18335</v>
      </c>
    </row>
    <row r="16686">
      <c r="A16686" s="8">
        <v>6198058.0</v>
      </c>
      <c r="B16686" s="8" t="s">
        <v>18336</v>
      </c>
    </row>
    <row r="16687">
      <c r="A16687" s="8">
        <v>6245561.0</v>
      </c>
      <c r="B16687" s="8" t="s">
        <v>18337</v>
      </c>
    </row>
    <row r="16688">
      <c r="A16688" s="8">
        <v>6207707.0</v>
      </c>
      <c r="B16688" s="8" t="s">
        <v>18338</v>
      </c>
    </row>
    <row r="16689">
      <c r="A16689" s="8">
        <v>6146015.0</v>
      </c>
      <c r="B16689" s="8" t="s">
        <v>18339</v>
      </c>
    </row>
    <row r="16690">
      <c r="A16690" s="8">
        <v>6208011.0</v>
      </c>
      <c r="B16690" s="8" t="s">
        <v>18340</v>
      </c>
    </row>
    <row r="16691">
      <c r="A16691" s="8">
        <v>1942891.0</v>
      </c>
      <c r="B16691" s="8" t="s">
        <v>18341</v>
      </c>
    </row>
    <row r="16692">
      <c r="A16692" s="8">
        <v>1693425.0</v>
      </c>
      <c r="B16692" s="8" t="s">
        <v>18342</v>
      </c>
    </row>
    <row r="16693">
      <c r="A16693" s="8">
        <v>1783963.0</v>
      </c>
      <c r="B16693" s="8" t="s">
        <v>18343</v>
      </c>
    </row>
    <row r="16694">
      <c r="A16694" s="8">
        <v>6251005.0</v>
      </c>
      <c r="B16694" s="8" t="s">
        <v>18344</v>
      </c>
    </row>
    <row r="16695">
      <c r="A16695" s="8">
        <v>1947028.0</v>
      </c>
      <c r="B16695" s="8" t="s">
        <v>18345</v>
      </c>
    </row>
    <row r="16696">
      <c r="A16696" s="8">
        <v>6208029.0</v>
      </c>
      <c r="B16696" s="8" t="s">
        <v>18346</v>
      </c>
    </row>
    <row r="16697">
      <c r="A16697" s="8">
        <v>1728865.0</v>
      </c>
      <c r="B16697" s="8" t="s">
        <v>18347</v>
      </c>
    </row>
    <row r="16698">
      <c r="A16698" s="8">
        <v>1972421.0</v>
      </c>
      <c r="B16698" s="8" t="s">
        <v>18348</v>
      </c>
    </row>
    <row r="16699">
      <c r="A16699" s="8">
        <v>6256198.0</v>
      </c>
      <c r="B16699" s="8" t="s">
        <v>18349</v>
      </c>
    </row>
    <row r="16700">
      <c r="A16700" s="8">
        <v>6195245.0</v>
      </c>
      <c r="B16700" s="8" t="s">
        <v>18350</v>
      </c>
    </row>
    <row r="16701">
      <c r="A16701" s="8">
        <v>1964411.0</v>
      </c>
      <c r="B16701" s="8" t="s">
        <v>18351</v>
      </c>
    </row>
    <row r="16702">
      <c r="A16702" s="8">
        <v>1758713.0</v>
      </c>
      <c r="B16702" s="8" t="s">
        <v>18352</v>
      </c>
    </row>
    <row r="16703">
      <c r="A16703" s="8">
        <v>1765051.0</v>
      </c>
      <c r="B16703" s="8" t="s">
        <v>18353</v>
      </c>
    </row>
    <row r="16704">
      <c r="A16704" s="8">
        <v>6196217.0</v>
      </c>
      <c r="B16704" s="8" t="s">
        <v>18354</v>
      </c>
    </row>
    <row r="16705">
      <c r="A16705" s="8">
        <v>1797000.0</v>
      </c>
      <c r="B16705" s="8" t="s">
        <v>18355</v>
      </c>
    </row>
    <row r="16706">
      <c r="A16706" s="8">
        <v>6246443.0</v>
      </c>
      <c r="B16706" s="8" t="s">
        <v>18356</v>
      </c>
    </row>
    <row r="16707">
      <c r="A16707" s="8">
        <v>6377688.0</v>
      </c>
      <c r="B16707" s="8" t="s">
        <v>18357</v>
      </c>
    </row>
    <row r="16708">
      <c r="A16708" s="8">
        <v>1883968.0</v>
      </c>
      <c r="B16708" s="8" t="s">
        <v>18358</v>
      </c>
    </row>
    <row r="16709">
      <c r="A16709" s="8">
        <v>6247709.0</v>
      </c>
      <c r="B16709" s="8" t="s">
        <v>18359</v>
      </c>
    </row>
    <row r="16710">
      <c r="A16710" s="8">
        <v>1725319.0</v>
      </c>
      <c r="B16710" s="8" t="s">
        <v>18360</v>
      </c>
    </row>
    <row r="16711">
      <c r="A16711" s="8">
        <v>1855824.0</v>
      </c>
      <c r="B16711" s="8" t="s">
        <v>18360</v>
      </c>
    </row>
    <row r="16712">
      <c r="A16712" s="8">
        <v>6377696.0</v>
      </c>
      <c r="B16712" s="8" t="s">
        <v>18361</v>
      </c>
    </row>
    <row r="16713">
      <c r="A16713" s="8">
        <v>6116752.0</v>
      </c>
      <c r="B16713" s="8" t="s">
        <v>18362</v>
      </c>
    </row>
    <row r="16714">
      <c r="A16714" s="8">
        <v>1763644.0</v>
      </c>
      <c r="B16714" s="8" t="s">
        <v>18363</v>
      </c>
    </row>
    <row r="16715">
      <c r="A16715" s="8">
        <v>6260055.0</v>
      </c>
      <c r="B16715" s="8" t="s">
        <v>18364</v>
      </c>
    </row>
    <row r="16716">
      <c r="A16716" s="8">
        <v>6229221.0</v>
      </c>
      <c r="B16716" s="8" t="s">
        <v>18365</v>
      </c>
    </row>
    <row r="16717">
      <c r="A16717" s="8">
        <v>6140092.0</v>
      </c>
      <c r="B16717" s="8" t="s">
        <v>18366</v>
      </c>
    </row>
    <row r="16718">
      <c r="A16718" s="8">
        <v>6222129.0</v>
      </c>
      <c r="B16718" s="8" t="s">
        <v>18367</v>
      </c>
    </row>
    <row r="16719">
      <c r="A16719" s="8">
        <v>6193293.0</v>
      </c>
      <c r="B16719" s="8" t="s">
        <v>18368</v>
      </c>
    </row>
    <row r="16720">
      <c r="A16720" s="8">
        <v>1771248.0</v>
      </c>
      <c r="B16720" s="8" t="s">
        <v>18369</v>
      </c>
    </row>
    <row r="16721">
      <c r="A16721" s="8">
        <v>6199011.0</v>
      </c>
      <c r="B16721" s="8" t="s">
        <v>18370</v>
      </c>
    </row>
    <row r="16722">
      <c r="A16722" s="8">
        <v>6883532.0</v>
      </c>
      <c r="B16722" s="8" t="s">
        <v>18371</v>
      </c>
    </row>
    <row r="16723">
      <c r="A16723" s="8">
        <v>1908961.0</v>
      </c>
      <c r="B16723" s="8" t="s">
        <v>18372</v>
      </c>
    </row>
    <row r="16724">
      <c r="A16724" s="8">
        <v>1947401.0</v>
      </c>
      <c r="B16724" s="8" t="s">
        <v>18373</v>
      </c>
    </row>
    <row r="16725">
      <c r="A16725" s="8">
        <v>1837532.0</v>
      </c>
      <c r="B16725" s="8" t="s">
        <v>18374</v>
      </c>
    </row>
    <row r="16726">
      <c r="A16726" s="8">
        <v>6224822.0</v>
      </c>
      <c r="B16726" s="8" t="s">
        <v>18375</v>
      </c>
    </row>
    <row r="16727">
      <c r="A16727" s="8">
        <v>6300553.0</v>
      </c>
      <c r="B16727" s="8" t="s">
        <v>18376</v>
      </c>
    </row>
    <row r="16728">
      <c r="A16728" s="8">
        <v>6171664.0</v>
      </c>
      <c r="B16728" s="8" t="s">
        <v>18377</v>
      </c>
    </row>
    <row r="16729">
      <c r="A16729" s="8">
        <v>6377718.0</v>
      </c>
      <c r="B16729" s="8" t="s">
        <v>18378</v>
      </c>
    </row>
    <row r="16730">
      <c r="A16730" s="8">
        <v>6239625.0</v>
      </c>
      <c r="B16730" s="8" t="s">
        <v>18379</v>
      </c>
    </row>
    <row r="16731">
      <c r="A16731" s="8">
        <v>1855255.0</v>
      </c>
      <c r="B16731" s="8" t="s">
        <v>18380</v>
      </c>
    </row>
    <row r="16732">
      <c r="A16732" s="8">
        <v>6000347.0</v>
      </c>
      <c r="B16732" s="8" t="s">
        <v>18381</v>
      </c>
    </row>
    <row r="16733">
      <c r="A16733" s="8">
        <v>986674.0</v>
      </c>
      <c r="B16733" s="8" t="s">
        <v>18382</v>
      </c>
    </row>
    <row r="16734">
      <c r="A16734" s="8">
        <v>1771884.0</v>
      </c>
      <c r="B16734" s="8" t="s">
        <v>18383</v>
      </c>
    </row>
    <row r="16735">
      <c r="A16735" s="8">
        <v>1789821.0</v>
      </c>
      <c r="B16735" s="8" t="s">
        <v>18384</v>
      </c>
    </row>
    <row r="16736">
      <c r="A16736" s="8">
        <v>6951686.0</v>
      </c>
      <c r="B16736" s="8" t="s">
        <v>18385</v>
      </c>
    </row>
    <row r="16737">
      <c r="A16737" s="8">
        <v>1964224.0</v>
      </c>
      <c r="B16737" s="8" t="s">
        <v>18386</v>
      </c>
    </row>
    <row r="16738">
      <c r="A16738" s="8">
        <v>1760297.0</v>
      </c>
      <c r="B16738" s="8" t="s">
        <v>18387</v>
      </c>
    </row>
    <row r="16739">
      <c r="A16739" s="8">
        <v>6260501.0</v>
      </c>
      <c r="B16739" s="8" t="s">
        <v>18388</v>
      </c>
    </row>
    <row r="16740">
      <c r="A16740" s="8">
        <v>1885341.0</v>
      </c>
      <c r="B16740" s="8" t="s">
        <v>18389</v>
      </c>
    </row>
    <row r="16741">
      <c r="A16741" s="8">
        <v>6724833.0</v>
      </c>
      <c r="B16741" s="8" t="s">
        <v>18390</v>
      </c>
    </row>
    <row r="16742">
      <c r="A16742" s="8">
        <v>837288.0</v>
      </c>
      <c r="B16742" s="8" t="s">
        <v>18391</v>
      </c>
    </row>
    <row r="16743">
      <c r="A16743" s="8">
        <v>1964941.0</v>
      </c>
      <c r="B16743" s="8" t="s">
        <v>18392</v>
      </c>
    </row>
    <row r="16744">
      <c r="A16744" s="8">
        <v>1772228.0</v>
      </c>
      <c r="B16744" s="8" t="s">
        <v>18393</v>
      </c>
    </row>
    <row r="16745">
      <c r="A16745" s="8">
        <v>1941089.0</v>
      </c>
      <c r="B16745" s="8" t="s">
        <v>18394</v>
      </c>
    </row>
    <row r="16746">
      <c r="A16746" s="8">
        <v>1900200.0</v>
      </c>
      <c r="B16746" s="8" t="s">
        <v>18395</v>
      </c>
    </row>
    <row r="16747">
      <c r="A16747" s="8">
        <v>1722433.0</v>
      </c>
      <c r="B16747" s="8" t="s">
        <v>18396</v>
      </c>
    </row>
    <row r="16748">
      <c r="A16748" s="8">
        <v>1883224.0</v>
      </c>
      <c r="B16748" s="8" t="s">
        <v>18397</v>
      </c>
    </row>
    <row r="16749">
      <c r="A16749" s="8">
        <v>1912453.0</v>
      </c>
      <c r="B16749" s="8" t="s">
        <v>18398</v>
      </c>
    </row>
    <row r="16750">
      <c r="A16750" s="8">
        <v>1880365.0</v>
      </c>
      <c r="B16750" s="8" t="s">
        <v>18399</v>
      </c>
    </row>
    <row r="16751">
      <c r="A16751" s="8">
        <v>1781987.0</v>
      </c>
      <c r="B16751" s="8" t="s">
        <v>18400</v>
      </c>
    </row>
    <row r="16752">
      <c r="A16752" s="8">
        <v>6156576.0</v>
      </c>
      <c r="B16752" s="8" t="s">
        <v>18401</v>
      </c>
    </row>
    <row r="16753">
      <c r="A16753" s="8">
        <v>1857941.0</v>
      </c>
      <c r="B16753" s="8" t="s">
        <v>18402</v>
      </c>
    </row>
    <row r="16754">
      <c r="A16754" s="8">
        <v>1812980.0</v>
      </c>
      <c r="B16754" s="8" t="s">
        <v>18403</v>
      </c>
    </row>
    <row r="16755">
      <c r="A16755" s="8">
        <v>1445472.0</v>
      </c>
      <c r="B16755" s="8" t="s">
        <v>18404</v>
      </c>
    </row>
    <row r="16756">
      <c r="A16756" s="8">
        <v>1370235.0</v>
      </c>
      <c r="B16756" s="8" t="s">
        <v>18405</v>
      </c>
    </row>
    <row r="16757">
      <c r="A16757" s="8">
        <v>852848.0</v>
      </c>
      <c r="B16757" s="8" t="s">
        <v>18406</v>
      </c>
    </row>
    <row r="16758">
      <c r="A16758" s="8">
        <v>6244769.0</v>
      </c>
      <c r="B16758" s="8" t="s">
        <v>18407</v>
      </c>
    </row>
    <row r="16759">
      <c r="A16759" s="8">
        <v>1637266.0</v>
      </c>
      <c r="B16759" s="8" t="s">
        <v>18408</v>
      </c>
    </row>
    <row r="16760">
      <c r="A16760" s="8">
        <v>1434071.0</v>
      </c>
      <c r="B16760" s="8" t="s">
        <v>18409</v>
      </c>
    </row>
    <row r="16761">
      <c r="A16761" s="8">
        <v>1345931.0</v>
      </c>
      <c r="B16761" s="8" t="s">
        <v>18410</v>
      </c>
    </row>
    <row r="16762">
      <c r="A16762" s="8">
        <v>1771540.0</v>
      </c>
      <c r="B16762" s="8" t="s">
        <v>18411</v>
      </c>
    </row>
    <row r="16763">
      <c r="A16763" s="8">
        <v>1433351.0</v>
      </c>
      <c r="B16763" s="8" t="s">
        <v>18412</v>
      </c>
    </row>
    <row r="16764">
      <c r="A16764" s="8">
        <v>1165194.0</v>
      </c>
      <c r="B16764" s="8" t="s">
        <v>18413</v>
      </c>
    </row>
    <row r="16765">
      <c r="A16765" s="8">
        <v>6417639.0</v>
      </c>
      <c r="B16765" s="8" t="s">
        <v>18414</v>
      </c>
    </row>
    <row r="16766">
      <c r="A16766" s="8">
        <v>1784480.0</v>
      </c>
      <c r="B16766" s="8" t="s">
        <v>18415</v>
      </c>
    </row>
    <row r="16767">
      <c r="A16767" s="8">
        <v>6040225.0</v>
      </c>
      <c r="B16767" s="8" t="s">
        <v>18416</v>
      </c>
    </row>
    <row r="16768">
      <c r="A16768" s="8">
        <v>6341438.0</v>
      </c>
      <c r="B16768" s="8" t="s">
        <v>18417</v>
      </c>
    </row>
    <row r="16769">
      <c r="A16769" s="8">
        <v>6511716.0</v>
      </c>
      <c r="B16769" s="8" t="s">
        <v>18418</v>
      </c>
    </row>
    <row r="16770">
      <c r="A16770" s="8">
        <v>1853597.0</v>
      </c>
      <c r="B16770" s="8" t="s">
        <v>18419</v>
      </c>
    </row>
    <row r="16771">
      <c r="A16771" s="8">
        <v>1884816.0</v>
      </c>
      <c r="B16771" s="8" t="s">
        <v>18419</v>
      </c>
    </row>
    <row r="16772">
      <c r="A16772" s="8">
        <v>1859307.0</v>
      </c>
      <c r="B16772" s="8" t="s">
        <v>18420</v>
      </c>
    </row>
    <row r="16773">
      <c r="A16773" s="8">
        <v>1889907.0</v>
      </c>
      <c r="B16773" s="8" t="s">
        <v>18420</v>
      </c>
    </row>
    <row r="16774">
      <c r="A16774" s="8">
        <v>1841394.0</v>
      </c>
      <c r="B16774" s="8" t="s">
        <v>18421</v>
      </c>
    </row>
    <row r="16775">
      <c r="A16775" s="8">
        <v>1571478.0</v>
      </c>
      <c r="B16775" s="8" t="s">
        <v>18422</v>
      </c>
    </row>
    <row r="16776">
      <c r="A16776" s="8">
        <v>6107320.0</v>
      </c>
      <c r="B16776" s="8" t="s">
        <v>18423</v>
      </c>
    </row>
    <row r="16777">
      <c r="A16777" s="8">
        <v>1960962.0</v>
      </c>
      <c r="B16777" s="8" t="s">
        <v>18424</v>
      </c>
    </row>
    <row r="16778">
      <c r="A16778" s="8">
        <v>1970615.0</v>
      </c>
      <c r="B16778" s="8" t="s">
        <v>18425</v>
      </c>
    </row>
    <row r="16779">
      <c r="A16779" s="8">
        <v>1754092.0</v>
      </c>
      <c r="B16779" s="8" t="s">
        <v>18426</v>
      </c>
    </row>
    <row r="16780">
      <c r="A16780" s="8">
        <v>6999166.0</v>
      </c>
      <c r="B16780" s="8" t="s">
        <v>18427</v>
      </c>
    </row>
    <row r="16781">
      <c r="A16781" s="8">
        <v>1780522.0</v>
      </c>
      <c r="B16781" s="8" t="s">
        <v>18428</v>
      </c>
    </row>
    <row r="16782">
      <c r="A16782" s="8">
        <v>1855247.0</v>
      </c>
      <c r="B16782" s="8" t="s">
        <v>18428</v>
      </c>
    </row>
    <row r="16783">
      <c r="A16783" s="8">
        <v>1971689.0</v>
      </c>
      <c r="B16783" s="8" t="s">
        <v>18429</v>
      </c>
    </row>
    <row r="16784">
      <c r="A16784" s="8">
        <v>1656171.0</v>
      </c>
      <c r="B16784" s="8" t="s">
        <v>18430</v>
      </c>
    </row>
    <row r="16785">
      <c r="A16785" s="8">
        <v>1971654.0</v>
      </c>
      <c r="B16785" s="8" t="s">
        <v>18431</v>
      </c>
    </row>
    <row r="16786">
      <c r="A16786" s="8">
        <v>6372538.0</v>
      </c>
      <c r="B16786" s="8" t="s">
        <v>18432</v>
      </c>
    </row>
    <row r="16787">
      <c r="A16787" s="8">
        <v>1948164.0</v>
      </c>
      <c r="B16787" s="8" t="s">
        <v>18433</v>
      </c>
    </row>
    <row r="16788">
      <c r="A16788" s="8">
        <v>1636537.0</v>
      </c>
      <c r="B16788" s="8" t="s">
        <v>18434</v>
      </c>
    </row>
    <row r="16789">
      <c r="A16789" s="8">
        <v>1549677.0</v>
      </c>
      <c r="B16789" s="8" t="s">
        <v>18435</v>
      </c>
    </row>
    <row r="16790">
      <c r="A16790" s="8">
        <v>6106404.0</v>
      </c>
      <c r="B16790" s="8" t="s">
        <v>18436</v>
      </c>
    </row>
    <row r="16791">
      <c r="A16791" s="8">
        <v>1587790.0</v>
      </c>
      <c r="B16791" s="8" t="s">
        <v>18437</v>
      </c>
    </row>
    <row r="16792">
      <c r="A16792" s="8">
        <v>1972502.0</v>
      </c>
      <c r="B16792" s="8" t="s">
        <v>18438</v>
      </c>
    </row>
    <row r="16793">
      <c r="A16793" s="8">
        <v>1912712.0</v>
      </c>
      <c r="B16793" s="8" t="s">
        <v>18439</v>
      </c>
    </row>
    <row r="16794">
      <c r="A16794" s="8">
        <v>1447327.0</v>
      </c>
      <c r="B16794" s="8" t="s">
        <v>18440</v>
      </c>
    </row>
    <row r="16795">
      <c r="A16795" s="8">
        <v>1291157.0</v>
      </c>
      <c r="B16795" s="8" t="s">
        <v>18441</v>
      </c>
    </row>
    <row r="16796">
      <c r="A16796" s="8">
        <v>1291831.0</v>
      </c>
      <c r="B16796" s="8" t="s">
        <v>18442</v>
      </c>
    </row>
    <row r="16797">
      <c r="A16797" s="8">
        <v>6106421.0</v>
      </c>
      <c r="B16797" s="8" t="s">
        <v>18443</v>
      </c>
    </row>
    <row r="16798">
      <c r="A16798" s="8">
        <v>1966421.0</v>
      </c>
      <c r="B16798" s="8" t="s">
        <v>18444</v>
      </c>
    </row>
    <row r="16799">
      <c r="A16799" s="8">
        <v>1661566.0</v>
      </c>
      <c r="B16799" s="8" t="s">
        <v>18445</v>
      </c>
    </row>
    <row r="16800">
      <c r="A16800" s="8">
        <v>1778676.0</v>
      </c>
      <c r="B16800" s="8" t="s">
        <v>18446</v>
      </c>
    </row>
    <row r="16801">
      <c r="A16801" s="8">
        <v>1850423.0</v>
      </c>
      <c r="B16801" s="8" t="s">
        <v>18446</v>
      </c>
    </row>
    <row r="16802">
      <c r="A16802" s="8">
        <v>922552.0</v>
      </c>
      <c r="B16802" s="8" t="s">
        <v>18447</v>
      </c>
    </row>
    <row r="16803">
      <c r="A16803" s="8">
        <v>1767909.0</v>
      </c>
      <c r="B16803" s="8" t="s">
        <v>18448</v>
      </c>
    </row>
    <row r="16804">
      <c r="A16804" s="8">
        <v>1857738.0</v>
      </c>
      <c r="B16804" s="8" t="s">
        <v>18448</v>
      </c>
    </row>
    <row r="16805">
      <c r="A16805" s="8">
        <v>1772562.0</v>
      </c>
      <c r="B16805" s="8" t="s">
        <v>18449</v>
      </c>
    </row>
    <row r="16806">
      <c r="A16806" s="8">
        <v>1301489.0</v>
      </c>
      <c r="B16806" s="8" t="s">
        <v>18450</v>
      </c>
    </row>
    <row r="16807">
      <c r="A16807" s="8">
        <v>836125.0</v>
      </c>
      <c r="B16807" s="8" t="s">
        <v>18451</v>
      </c>
    </row>
    <row r="16808">
      <c r="A16808" s="8">
        <v>1881451.0</v>
      </c>
      <c r="B16808" s="8" t="s">
        <v>18452</v>
      </c>
    </row>
    <row r="16809">
      <c r="A16809" s="8">
        <v>1891812.0</v>
      </c>
      <c r="B16809" s="8" t="s">
        <v>18452</v>
      </c>
    </row>
    <row r="16810">
      <c r="A16810" s="8">
        <v>1886304.0</v>
      </c>
      <c r="B16810" s="8" t="s">
        <v>18453</v>
      </c>
    </row>
    <row r="16811">
      <c r="A16811" s="8">
        <v>6394604.0</v>
      </c>
      <c r="B16811" s="8" t="s">
        <v>18454</v>
      </c>
    </row>
    <row r="16812">
      <c r="A16812" s="8">
        <v>1291131.0</v>
      </c>
      <c r="B16812" s="8" t="s">
        <v>18455</v>
      </c>
    </row>
    <row r="16813">
      <c r="A16813" s="8">
        <v>1790455.0</v>
      </c>
      <c r="B16813" s="8" t="s">
        <v>18456</v>
      </c>
    </row>
    <row r="16814">
      <c r="A16814" s="8">
        <v>1850164.0</v>
      </c>
      <c r="B16814" s="8" t="s">
        <v>18456</v>
      </c>
    </row>
    <row r="16815">
      <c r="A16815" s="8">
        <v>1597183.0</v>
      </c>
      <c r="B16815" s="8" t="s">
        <v>18457</v>
      </c>
    </row>
    <row r="16816">
      <c r="A16816" s="8">
        <v>1169793.0</v>
      </c>
      <c r="B16816" s="8" t="s">
        <v>18458</v>
      </c>
    </row>
    <row r="16817">
      <c r="A16817" s="8">
        <v>1728547.0</v>
      </c>
      <c r="B16817" s="8" t="s">
        <v>18459</v>
      </c>
    </row>
    <row r="16818">
      <c r="A16818" s="8">
        <v>1766929.0</v>
      </c>
      <c r="B16818" s="8" t="s">
        <v>18459</v>
      </c>
    </row>
    <row r="16819">
      <c r="A16819" s="8">
        <v>1598163.0</v>
      </c>
      <c r="B16819" s="8" t="s">
        <v>18460</v>
      </c>
    </row>
    <row r="16820">
      <c r="A16820" s="8">
        <v>1792261.0</v>
      </c>
      <c r="B16820" s="8" t="s">
        <v>18460</v>
      </c>
    </row>
    <row r="16821">
      <c r="A16821" s="8">
        <v>1724479.0</v>
      </c>
      <c r="B16821" s="8" t="s">
        <v>18461</v>
      </c>
    </row>
    <row r="16822">
      <c r="A16822" s="8">
        <v>6551181.0</v>
      </c>
      <c r="B16822" s="8" t="s">
        <v>18462</v>
      </c>
    </row>
    <row r="16823">
      <c r="A16823" s="8">
        <v>1433725.0</v>
      </c>
      <c r="B16823" s="8" t="s">
        <v>18463</v>
      </c>
    </row>
    <row r="16824">
      <c r="A16824" s="8">
        <v>1588737.0</v>
      </c>
      <c r="B16824" s="8" t="s">
        <v>18464</v>
      </c>
    </row>
    <row r="16825">
      <c r="A16825" s="8">
        <v>1445251.0</v>
      </c>
      <c r="B16825" s="8" t="s">
        <v>18465</v>
      </c>
    </row>
    <row r="16826">
      <c r="A16826" s="8">
        <v>1313568.0</v>
      </c>
      <c r="B16826" s="8" t="s">
        <v>18466</v>
      </c>
    </row>
    <row r="16827">
      <c r="A16827" s="8">
        <v>1291181.0</v>
      </c>
      <c r="B16827" s="8" t="s">
        <v>18467</v>
      </c>
    </row>
    <row r="16828">
      <c r="A16828" s="8">
        <v>6786332.0</v>
      </c>
      <c r="B16828" s="8" t="s">
        <v>18468</v>
      </c>
    </row>
    <row r="16829">
      <c r="A16829" s="8">
        <v>1434098.0</v>
      </c>
      <c r="B16829" s="8" t="s">
        <v>18469</v>
      </c>
    </row>
    <row r="16830">
      <c r="A16830" s="8">
        <v>1445286.0</v>
      </c>
      <c r="B16830" s="8" t="s">
        <v>18204</v>
      </c>
    </row>
    <row r="16831">
      <c r="A16831" s="8">
        <v>1446975.0</v>
      </c>
      <c r="B16831" s="8" t="s">
        <v>18470</v>
      </c>
    </row>
    <row r="16832">
      <c r="A16832" s="8">
        <v>849103.0</v>
      </c>
      <c r="B16832" s="8" t="s">
        <v>18471</v>
      </c>
    </row>
    <row r="16833">
      <c r="A16833" s="8">
        <v>1434357.0</v>
      </c>
      <c r="B16833" s="8" t="s">
        <v>18472</v>
      </c>
    </row>
    <row r="16834">
      <c r="A16834" s="8">
        <v>1360167.0</v>
      </c>
      <c r="B16834" s="8" t="s">
        <v>18473</v>
      </c>
    </row>
    <row r="16835">
      <c r="A16835" s="8">
        <v>1911279.0</v>
      </c>
      <c r="B16835" s="8" t="s">
        <v>18474</v>
      </c>
    </row>
    <row r="16836">
      <c r="A16836" s="8">
        <v>1464876.0</v>
      </c>
      <c r="B16836" s="8" t="s">
        <v>18475</v>
      </c>
    </row>
    <row r="16837">
      <c r="A16837" s="8">
        <v>6024912.0</v>
      </c>
      <c r="B16837" s="8" t="s">
        <v>18476</v>
      </c>
    </row>
    <row r="16838">
      <c r="A16838" s="8">
        <v>1570234.0</v>
      </c>
      <c r="B16838" s="8" t="s">
        <v>18477</v>
      </c>
    </row>
    <row r="16839">
      <c r="A16839" s="8">
        <v>1725092.0</v>
      </c>
      <c r="B16839" s="8" t="s">
        <v>18477</v>
      </c>
    </row>
    <row r="16840">
      <c r="A16840" s="8">
        <v>6516785.0</v>
      </c>
      <c r="B16840" s="8" t="s">
        <v>18478</v>
      </c>
    </row>
    <row r="16841">
      <c r="A16841" s="8">
        <v>1963121.0</v>
      </c>
      <c r="B16841" s="8" t="s">
        <v>18479</v>
      </c>
    </row>
    <row r="16842">
      <c r="A16842" s="8">
        <v>1445677.0</v>
      </c>
      <c r="B16842" s="8" t="s">
        <v>18480</v>
      </c>
    </row>
    <row r="16843">
      <c r="A16843" s="8">
        <v>1790854.0</v>
      </c>
      <c r="B16843" s="8" t="s">
        <v>18481</v>
      </c>
    </row>
    <row r="16844">
      <c r="A16844" s="8">
        <v>1145207.0</v>
      </c>
      <c r="B16844" s="8" t="s">
        <v>18482</v>
      </c>
    </row>
    <row r="16845">
      <c r="A16845" s="8">
        <v>6774971.0</v>
      </c>
      <c r="B16845" s="8" t="s">
        <v>18483</v>
      </c>
    </row>
    <row r="16846">
      <c r="A16846" s="8">
        <v>1857215.0</v>
      </c>
      <c r="B16846" s="8" t="s">
        <v>18484</v>
      </c>
    </row>
    <row r="16847">
      <c r="A16847" s="8">
        <v>1727257.0</v>
      </c>
      <c r="B16847" s="8" t="s">
        <v>18485</v>
      </c>
    </row>
    <row r="16848">
      <c r="A16848" s="8">
        <v>1790641.0</v>
      </c>
      <c r="B16848" s="8" t="s">
        <v>18485</v>
      </c>
    </row>
    <row r="16849">
      <c r="A16849" s="8">
        <v>1725963.0</v>
      </c>
      <c r="B16849" s="8" t="s">
        <v>18486</v>
      </c>
    </row>
    <row r="16850">
      <c r="A16850" s="8">
        <v>1763601.0</v>
      </c>
      <c r="B16850" s="8" t="s">
        <v>18486</v>
      </c>
    </row>
    <row r="16851">
      <c r="A16851" s="8">
        <v>1907581.0</v>
      </c>
      <c r="B16851" s="8" t="s">
        <v>18487</v>
      </c>
    </row>
    <row r="16852">
      <c r="A16852" s="8">
        <v>1770560.0</v>
      </c>
      <c r="B16852" s="8" t="s">
        <v>18488</v>
      </c>
    </row>
    <row r="16853">
      <c r="A16853" s="8">
        <v>1885693.0</v>
      </c>
      <c r="B16853" s="8" t="s">
        <v>18488</v>
      </c>
    </row>
    <row r="16854">
      <c r="A16854" s="8">
        <v>1434063.0</v>
      </c>
      <c r="B16854" s="8" t="s">
        <v>18489</v>
      </c>
    </row>
    <row r="16855">
      <c r="A16855" s="8">
        <v>1869850.0</v>
      </c>
      <c r="B16855" s="8" t="s">
        <v>18490</v>
      </c>
    </row>
    <row r="16856">
      <c r="A16856" s="8">
        <v>1894790.0</v>
      </c>
      <c r="B16856" s="8" t="s">
        <v>18491</v>
      </c>
    </row>
    <row r="16857">
      <c r="A16857" s="8">
        <v>1574868.0</v>
      </c>
      <c r="B16857" s="8" t="s">
        <v>18492</v>
      </c>
    </row>
    <row r="16858">
      <c r="A16858" s="8">
        <v>737020.0</v>
      </c>
      <c r="B16858" s="8" t="s">
        <v>18493</v>
      </c>
    </row>
    <row r="16859">
      <c r="A16859" s="8">
        <v>1596802.0</v>
      </c>
      <c r="B16859" s="8" t="s">
        <v>18494</v>
      </c>
    </row>
    <row r="16860">
      <c r="A16860" s="8">
        <v>1765078.0</v>
      </c>
      <c r="B16860" s="8" t="s">
        <v>18495</v>
      </c>
    </row>
    <row r="16861">
      <c r="A16861" s="8">
        <v>1897217.0</v>
      </c>
      <c r="B16861" s="8" t="s">
        <v>18496</v>
      </c>
    </row>
    <row r="16862">
      <c r="A16862" s="8">
        <v>6276695.0</v>
      </c>
      <c r="B16862" s="8" t="s">
        <v>18497</v>
      </c>
    </row>
    <row r="16863">
      <c r="A16863" s="8">
        <v>1911996.0</v>
      </c>
      <c r="B16863" s="8" t="s">
        <v>18498</v>
      </c>
    </row>
    <row r="16864">
      <c r="A16864" s="8">
        <v>1949233.0</v>
      </c>
      <c r="B16864" s="8" t="s">
        <v>18499</v>
      </c>
    </row>
    <row r="16865">
      <c r="A16865" s="8">
        <v>6205267.0</v>
      </c>
      <c r="B16865" s="8" t="s">
        <v>18500</v>
      </c>
    </row>
    <row r="16866">
      <c r="A16866" s="8">
        <v>1727532.0</v>
      </c>
      <c r="B16866" s="8" t="s">
        <v>18501</v>
      </c>
    </row>
    <row r="16867">
      <c r="A16867" s="8">
        <v>1898965.0</v>
      </c>
      <c r="B16867" s="8" t="s">
        <v>18501</v>
      </c>
    </row>
    <row r="16868">
      <c r="A16868" s="8">
        <v>1857827.0</v>
      </c>
      <c r="B16868" s="8" t="s">
        <v>18502</v>
      </c>
    </row>
    <row r="16869">
      <c r="A16869" s="8">
        <v>1884549.0</v>
      </c>
      <c r="B16869" s="8" t="s">
        <v>18503</v>
      </c>
    </row>
    <row r="16870">
      <c r="A16870" s="8">
        <v>1970925.0</v>
      </c>
      <c r="B16870" s="8" t="s">
        <v>18504</v>
      </c>
    </row>
    <row r="16871">
      <c r="A16871" s="8">
        <v>1961306.0</v>
      </c>
      <c r="B16871" s="8" t="s">
        <v>18505</v>
      </c>
    </row>
    <row r="16872">
      <c r="A16872" s="8">
        <v>1319426.0</v>
      </c>
      <c r="B16872" s="8" t="s">
        <v>18506</v>
      </c>
    </row>
    <row r="16873">
      <c r="A16873" s="8">
        <v>6076467.0</v>
      </c>
      <c r="B16873" s="8" t="s">
        <v>18507</v>
      </c>
    </row>
    <row r="16874">
      <c r="A16874" s="8">
        <v>1960016.0</v>
      </c>
      <c r="B16874" s="8" t="s">
        <v>18508</v>
      </c>
    </row>
    <row r="16875">
      <c r="A16875" s="8">
        <v>1445391.0</v>
      </c>
      <c r="B16875" s="8" t="s">
        <v>18509</v>
      </c>
    </row>
    <row r="16876">
      <c r="A16876" s="8">
        <v>1433989.0</v>
      </c>
      <c r="B16876" s="8" t="s">
        <v>18510</v>
      </c>
    </row>
    <row r="16877">
      <c r="A16877" s="8">
        <v>1874951.0</v>
      </c>
      <c r="B16877" s="8" t="s">
        <v>18511</v>
      </c>
    </row>
    <row r="16878">
      <c r="A16878" s="8">
        <v>1883607.0</v>
      </c>
      <c r="B16878" s="8" t="s">
        <v>18512</v>
      </c>
    </row>
    <row r="16879">
      <c r="A16879" s="8">
        <v>1790145.0</v>
      </c>
      <c r="B16879" s="8" t="s">
        <v>18513</v>
      </c>
    </row>
    <row r="16880">
      <c r="A16880" s="8">
        <v>1722531.0</v>
      </c>
      <c r="B16880" s="8" t="s">
        <v>18514</v>
      </c>
    </row>
    <row r="16881">
      <c r="A16881" s="8">
        <v>1898019.0</v>
      </c>
      <c r="B16881" s="8" t="s">
        <v>18515</v>
      </c>
    </row>
    <row r="16882">
      <c r="A16882" s="8">
        <v>6899749.0</v>
      </c>
      <c r="B16882" s="8" t="s">
        <v>18516</v>
      </c>
    </row>
    <row r="16883">
      <c r="A16883" s="8">
        <v>1892517.0</v>
      </c>
      <c r="B16883" s="8" t="s">
        <v>18517</v>
      </c>
    </row>
    <row r="16884">
      <c r="A16884" s="8">
        <v>6604838.0</v>
      </c>
      <c r="B16884" s="8" t="s">
        <v>18518</v>
      </c>
    </row>
    <row r="16885">
      <c r="A16885" s="8">
        <v>1910043.0</v>
      </c>
      <c r="B16885" s="8" t="s">
        <v>18519</v>
      </c>
    </row>
    <row r="16886">
      <c r="A16886" s="8">
        <v>6226892.0</v>
      </c>
      <c r="B16886" s="8" t="s">
        <v>18520</v>
      </c>
    </row>
    <row r="16887">
      <c r="A16887" s="8">
        <v>6904394.0</v>
      </c>
      <c r="B16887" s="8" t="s">
        <v>18521</v>
      </c>
    </row>
    <row r="16888">
      <c r="A16888" s="8">
        <v>6005047.0</v>
      </c>
      <c r="B16888" s="8" t="s">
        <v>18522</v>
      </c>
    </row>
    <row r="16889">
      <c r="A16889" s="8">
        <v>849251.0</v>
      </c>
      <c r="B16889" s="8" t="s">
        <v>18523</v>
      </c>
    </row>
    <row r="16890">
      <c r="A16890" s="8">
        <v>874591.0</v>
      </c>
      <c r="B16890" s="8" t="s">
        <v>18524</v>
      </c>
    </row>
    <row r="16891">
      <c r="A16891" s="8">
        <v>6324576.0</v>
      </c>
      <c r="B16891" s="8" t="s">
        <v>18525</v>
      </c>
    </row>
    <row r="16892">
      <c r="A16892" s="8">
        <v>1970968.0</v>
      </c>
      <c r="B16892" s="8" t="s">
        <v>18526</v>
      </c>
    </row>
    <row r="16893">
      <c r="A16893" s="8">
        <v>6241956.0</v>
      </c>
      <c r="B16893" s="8" t="s">
        <v>18527</v>
      </c>
    </row>
    <row r="16894">
      <c r="A16894" s="8">
        <v>6159800.0</v>
      </c>
      <c r="B16894" s="8" t="s">
        <v>18528</v>
      </c>
    </row>
    <row r="16895">
      <c r="A16895" s="8">
        <v>6156592.0</v>
      </c>
      <c r="B16895" s="8" t="s">
        <v>18529</v>
      </c>
    </row>
    <row r="16896">
      <c r="A16896" s="8">
        <v>1907735.0</v>
      </c>
      <c r="B16896" s="8" t="s">
        <v>18530</v>
      </c>
    </row>
    <row r="16897">
      <c r="A16897" s="8">
        <v>1971841.0</v>
      </c>
      <c r="B16897" s="8" t="s">
        <v>18531</v>
      </c>
    </row>
    <row r="16898">
      <c r="A16898" s="8">
        <v>1851446.0</v>
      </c>
      <c r="B16898" s="8" t="s">
        <v>18532</v>
      </c>
    </row>
    <row r="16899">
      <c r="A16899" s="8">
        <v>6689779.0</v>
      </c>
      <c r="B16899" s="8" t="s">
        <v>18533</v>
      </c>
    </row>
    <row r="16900">
      <c r="A16900" s="8">
        <v>1961896.0</v>
      </c>
      <c r="B16900" s="8" t="s">
        <v>18534</v>
      </c>
    </row>
    <row r="16901">
      <c r="A16901" s="8">
        <v>1553828.0</v>
      </c>
      <c r="B16901" s="8" t="s">
        <v>18535</v>
      </c>
    </row>
    <row r="16902">
      <c r="A16902" s="8">
        <v>6333141.0</v>
      </c>
      <c r="B16902" s="8" t="s">
        <v>18536</v>
      </c>
    </row>
    <row r="16903">
      <c r="A16903" s="8">
        <v>6074235.0</v>
      </c>
      <c r="B16903" s="8" t="s">
        <v>18537</v>
      </c>
    </row>
    <row r="16904">
      <c r="A16904" s="8">
        <v>1961071.0</v>
      </c>
      <c r="B16904" s="8" t="s">
        <v>18538</v>
      </c>
    </row>
    <row r="16905">
      <c r="A16905" s="8">
        <v>6128769.0</v>
      </c>
      <c r="B16905" s="8" t="s">
        <v>18539</v>
      </c>
    </row>
    <row r="16906">
      <c r="A16906" s="8">
        <v>1958429.0</v>
      </c>
      <c r="B16906" s="8" t="s">
        <v>18540</v>
      </c>
    </row>
    <row r="16907">
      <c r="A16907" s="8">
        <v>6236529.0</v>
      </c>
      <c r="B16907" s="8" t="s">
        <v>18541</v>
      </c>
    </row>
    <row r="16908">
      <c r="A16908" s="8">
        <v>1947290.0</v>
      </c>
      <c r="B16908" s="8" t="s">
        <v>18542</v>
      </c>
    </row>
    <row r="16909">
      <c r="A16909" s="8">
        <v>1734334.0</v>
      </c>
      <c r="B16909" s="8" t="s">
        <v>18543</v>
      </c>
    </row>
    <row r="16910">
      <c r="A16910" s="8">
        <v>6184456.0</v>
      </c>
      <c r="B16910" s="8" t="s">
        <v>18544</v>
      </c>
    </row>
    <row r="16911">
      <c r="A16911" s="8">
        <v>1972863.0</v>
      </c>
      <c r="B16911" s="8" t="s">
        <v>18545</v>
      </c>
    </row>
    <row r="16912">
      <c r="A16912" s="8">
        <v>1857711.0</v>
      </c>
      <c r="B16912" s="8" t="s">
        <v>18496</v>
      </c>
    </row>
    <row r="16913">
      <c r="A16913" s="8">
        <v>1755277.0</v>
      </c>
      <c r="B16913" s="8" t="s">
        <v>18546</v>
      </c>
    </row>
    <row r="16914">
      <c r="A16914" s="8">
        <v>1727656.0</v>
      </c>
      <c r="B16914" s="8" t="s">
        <v>18547</v>
      </c>
    </row>
    <row r="16915">
      <c r="A16915" s="8">
        <v>1756729.0</v>
      </c>
      <c r="B16915" s="8" t="s">
        <v>18548</v>
      </c>
    </row>
    <row r="16916">
      <c r="A16916" s="8">
        <v>1883828.0</v>
      </c>
      <c r="B16916" s="8" t="s">
        <v>18549</v>
      </c>
    </row>
    <row r="16917">
      <c r="A16917" s="8">
        <v>1575775.0</v>
      </c>
      <c r="B16917" s="8" t="s">
        <v>18550</v>
      </c>
    </row>
    <row r="16918">
      <c r="A16918" s="8">
        <v>1360388.0</v>
      </c>
      <c r="B16918" s="8" t="s">
        <v>18551</v>
      </c>
    </row>
    <row r="16919">
      <c r="A16919" s="8">
        <v>6928510.0</v>
      </c>
      <c r="B16919" s="8" t="s">
        <v>18552</v>
      </c>
    </row>
    <row r="16920">
      <c r="A16920" s="8">
        <v>1882309.0</v>
      </c>
      <c r="B16920" s="8" t="s">
        <v>18553</v>
      </c>
    </row>
    <row r="16921">
      <c r="A16921" s="8">
        <v>1777149.0</v>
      </c>
      <c r="B16921" s="8" t="s">
        <v>18554</v>
      </c>
    </row>
    <row r="16922">
      <c r="A16922" s="8">
        <v>1834436.0</v>
      </c>
      <c r="B16922" s="8" t="s">
        <v>18555</v>
      </c>
    </row>
    <row r="16923">
      <c r="A16923" s="8">
        <v>1794647.0</v>
      </c>
      <c r="B16923" s="8" t="s">
        <v>18556</v>
      </c>
    </row>
    <row r="16924">
      <c r="A16924" s="8">
        <v>6157301.0</v>
      </c>
      <c r="B16924" s="8" t="s">
        <v>18557</v>
      </c>
    </row>
    <row r="16925">
      <c r="A16925" s="8">
        <v>6132154.0</v>
      </c>
      <c r="B16925" s="8" t="s">
        <v>18558</v>
      </c>
    </row>
    <row r="16926">
      <c r="A16926" s="8">
        <v>1851632.0</v>
      </c>
      <c r="B16926" s="8" t="s">
        <v>18559</v>
      </c>
    </row>
    <row r="16927">
      <c r="A16927" s="8">
        <v>6757715.0</v>
      </c>
      <c r="B16927" s="8" t="s">
        <v>18560</v>
      </c>
    </row>
    <row r="16928">
      <c r="A16928" s="8">
        <v>1763741.0</v>
      </c>
      <c r="B16928" s="8" t="s">
        <v>18561</v>
      </c>
    </row>
    <row r="16929">
      <c r="A16929" s="8">
        <v>1732757.0</v>
      </c>
      <c r="B16929" s="8" t="s">
        <v>11499</v>
      </c>
    </row>
    <row r="16930">
      <c r="A16930" s="8">
        <v>6779905.0</v>
      </c>
      <c r="B16930" s="8" t="s">
        <v>18562</v>
      </c>
    </row>
    <row r="16931">
      <c r="A16931" s="8">
        <v>6705243.0</v>
      </c>
      <c r="B16931" s="8" t="s">
        <v>18563</v>
      </c>
    </row>
    <row r="16932">
      <c r="A16932" s="8">
        <v>1926098.0</v>
      </c>
      <c r="B16932" s="8" t="s">
        <v>18564</v>
      </c>
    </row>
    <row r="16933">
      <c r="A16933" s="8">
        <v>1831712.0</v>
      </c>
      <c r="B16933" s="8" t="s">
        <v>18565</v>
      </c>
    </row>
    <row r="16934">
      <c r="A16934" s="8">
        <v>6609911.0</v>
      </c>
      <c r="B16934" s="8" t="s">
        <v>18566</v>
      </c>
    </row>
    <row r="16935">
      <c r="A16935" s="8">
        <v>6311253.0</v>
      </c>
      <c r="B16935" s="8" t="s">
        <v>18567</v>
      </c>
    </row>
    <row r="16936">
      <c r="A16936" s="8">
        <v>1169661.0</v>
      </c>
      <c r="B16936" s="8" t="s">
        <v>18568</v>
      </c>
    </row>
    <row r="16937">
      <c r="A16937" s="8">
        <v>1777394.0</v>
      </c>
      <c r="B16937" s="8" t="s">
        <v>18569</v>
      </c>
    </row>
    <row r="16938">
      <c r="A16938" s="8">
        <v>6148743.0</v>
      </c>
      <c r="B16938" s="8" t="s">
        <v>18570</v>
      </c>
    </row>
    <row r="16939">
      <c r="A16939" s="8">
        <v>1846604.0</v>
      </c>
      <c r="B16939" s="8" t="s">
        <v>18571</v>
      </c>
    </row>
    <row r="16940">
      <c r="A16940" s="8">
        <v>6456782.0</v>
      </c>
      <c r="B16940" s="8" t="s">
        <v>18572</v>
      </c>
    </row>
    <row r="16941">
      <c r="A16941" s="8">
        <v>6607233.0</v>
      </c>
      <c r="B16941" s="8" t="s">
        <v>18573</v>
      </c>
    </row>
    <row r="16942">
      <c r="A16942" s="8">
        <v>1445774.0</v>
      </c>
      <c r="B16942" s="8" t="s">
        <v>18574</v>
      </c>
    </row>
    <row r="16943">
      <c r="A16943" s="8">
        <v>1586521.0</v>
      </c>
      <c r="B16943" s="8" t="s">
        <v>18575</v>
      </c>
    </row>
    <row r="16944">
      <c r="A16944" s="8">
        <v>1771086.0</v>
      </c>
      <c r="B16944" s="8" t="s">
        <v>18576</v>
      </c>
    </row>
    <row r="16945">
      <c r="A16945" s="8">
        <v>1854437.0</v>
      </c>
      <c r="B16945" s="8" t="s">
        <v>18577</v>
      </c>
    </row>
    <row r="16946">
      <c r="A16946" s="8">
        <v>1858637.0</v>
      </c>
      <c r="B16946" s="8" t="s">
        <v>18578</v>
      </c>
    </row>
    <row r="16947">
      <c r="A16947" s="8">
        <v>6181988.0</v>
      </c>
      <c r="B16947" s="8" t="s">
        <v>18579</v>
      </c>
    </row>
    <row r="16948">
      <c r="A16948" s="8">
        <v>1780174.0</v>
      </c>
      <c r="B16948" s="8" t="s">
        <v>18580</v>
      </c>
    </row>
    <row r="16949">
      <c r="A16949" s="8">
        <v>852813.0</v>
      </c>
      <c r="B16949" s="8" t="s">
        <v>18581</v>
      </c>
    </row>
    <row r="16950">
      <c r="A16950" s="8">
        <v>6255540.0</v>
      </c>
      <c r="B16950" s="8" t="s">
        <v>18582</v>
      </c>
    </row>
    <row r="16951">
      <c r="A16951" s="8">
        <v>6220339.0</v>
      </c>
      <c r="B16951" s="8" t="s">
        <v>18583</v>
      </c>
    </row>
    <row r="16952">
      <c r="A16952" s="8">
        <v>6274145.0</v>
      </c>
      <c r="B16952" s="8" t="s">
        <v>18584</v>
      </c>
    </row>
    <row r="16953">
      <c r="A16953" s="8">
        <v>6592376.0</v>
      </c>
      <c r="B16953" s="8" t="s">
        <v>18585</v>
      </c>
    </row>
    <row r="16954">
      <c r="A16954" s="8">
        <v>1867938.0</v>
      </c>
      <c r="B16954" s="8" t="s">
        <v>18586</v>
      </c>
    </row>
    <row r="16955">
      <c r="A16955" s="8">
        <v>1434217.0</v>
      </c>
      <c r="B16955" s="8" t="s">
        <v>18587</v>
      </c>
    </row>
    <row r="16956">
      <c r="A16956" s="8">
        <v>6300669.0</v>
      </c>
      <c r="B16956" s="8" t="s">
        <v>18588</v>
      </c>
    </row>
    <row r="16957">
      <c r="A16957" s="8">
        <v>6505406.0</v>
      </c>
      <c r="B16957" s="8" t="s">
        <v>18589</v>
      </c>
    </row>
    <row r="16958">
      <c r="A16958" s="8">
        <v>1878573.0</v>
      </c>
      <c r="B16958" s="8" t="s">
        <v>18590</v>
      </c>
    </row>
    <row r="16959">
      <c r="A16959" s="8">
        <v>1587226.0</v>
      </c>
      <c r="B16959" s="8" t="s">
        <v>18591</v>
      </c>
    </row>
    <row r="16960">
      <c r="A16960" s="8">
        <v>1713060.0</v>
      </c>
      <c r="B16960" s="8" t="s">
        <v>18592</v>
      </c>
    </row>
    <row r="16961">
      <c r="A16961" s="8">
        <v>1828185.0</v>
      </c>
      <c r="B16961" s="8" t="s">
        <v>18593</v>
      </c>
    </row>
    <row r="16962">
      <c r="A16962" s="8">
        <v>1636863.0</v>
      </c>
      <c r="B16962" s="8" t="s">
        <v>18594</v>
      </c>
    </row>
    <row r="16963">
      <c r="A16963" s="8">
        <v>1889893.0</v>
      </c>
      <c r="B16963" s="8" t="s">
        <v>18595</v>
      </c>
    </row>
    <row r="16964">
      <c r="A16964" s="8">
        <v>1899996.0</v>
      </c>
      <c r="B16964" s="8" t="s">
        <v>18596</v>
      </c>
    </row>
    <row r="16965">
      <c r="A16965" s="8">
        <v>1725912.0</v>
      </c>
      <c r="B16965" s="8" t="s">
        <v>18597</v>
      </c>
    </row>
    <row r="16966">
      <c r="A16966" s="8">
        <v>918351.0</v>
      </c>
      <c r="B16966" s="8" t="s">
        <v>18598</v>
      </c>
    </row>
    <row r="16967">
      <c r="A16967" s="8">
        <v>926183.0</v>
      </c>
      <c r="B16967" s="8" t="s">
        <v>18598</v>
      </c>
    </row>
    <row r="16968">
      <c r="A16968" s="8">
        <v>1726200.0</v>
      </c>
      <c r="B16968" s="8" t="s">
        <v>18599</v>
      </c>
    </row>
    <row r="16969">
      <c r="A16969" s="8">
        <v>849243.0</v>
      </c>
      <c r="B16969" s="8" t="s">
        <v>18600</v>
      </c>
    </row>
    <row r="16970">
      <c r="A16970" s="8">
        <v>1347209.0</v>
      </c>
      <c r="B16970" s="8" t="s">
        <v>18601</v>
      </c>
    </row>
    <row r="16971">
      <c r="A16971" s="8">
        <v>6679943.0</v>
      </c>
      <c r="B16971" s="8" t="s">
        <v>18602</v>
      </c>
    </row>
    <row r="16972">
      <c r="A16972" s="8">
        <v>1863282.0</v>
      </c>
      <c r="B16972" s="8" t="s">
        <v>18603</v>
      </c>
    </row>
    <row r="16973">
      <c r="A16973" s="8">
        <v>6754309.0</v>
      </c>
      <c r="B16973" s="8" t="s">
        <v>18604</v>
      </c>
    </row>
    <row r="16974">
      <c r="A16974" s="8">
        <v>1597591.0</v>
      </c>
      <c r="B16974" s="8" t="s">
        <v>18605</v>
      </c>
    </row>
    <row r="16975">
      <c r="A16975" s="8">
        <v>1205773.0</v>
      </c>
      <c r="B16975" s="8" t="s">
        <v>18606</v>
      </c>
    </row>
    <row r="16976">
      <c r="A16976" s="8">
        <v>1854135.0</v>
      </c>
      <c r="B16976" s="8" t="s">
        <v>18607</v>
      </c>
    </row>
    <row r="16977">
      <c r="A16977" s="8">
        <v>6159087.0</v>
      </c>
      <c r="B16977" s="8" t="s">
        <v>18608</v>
      </c>
    </row>
    <row r="16978">
      <c r="A16978" s="8">
        <v>6862047.0</v>
      </c>
      <c r="B16978" s="8" t="s">
        <v>18609</v>
      </c>
    </row>
    <row r="16979">
      <c r="A16979" s="8">
        <v>1908529.0</v>
      </c>
      <c r="B16979" s="8" t="s">
        <v>18610</v>
      </c>
    </row>
    <row r="16980">
      <c r="A16980" s="8">
        <v>1318420.0</v>
      </c>
      <c r="B16980" s="8" t="s">
        <v>18611</v>
      </c>
    </row>
    <row r="16981">
      <c r="A16981" s="8">
        <v>6773427.0</v>
      </c>
      <c r="B16981" s="8" t="s">
        <v>18612</v>
      </c>
    </row>
    <row r="16982">
      <c r="A16982" s="8">
        <v>1596942.0</v>
      </c>
      <c r="B16982" s="8" t="s">
        <v>18613</v>
      </c>
    </row>
    <row r="16983">
      <c r="A16983" s="8">
        <v>1733958.0</v>
      </c>
      <c r="B16983" s="8" t="s">
        <v>18614</v>
      </c>
    </row>
    <row r="16984">
      <c r="A16984" s="8">
        <v>1788906.0</v>
      </c>
      <c r="B16984" s="8" t="s">
        <v>18614</v>
      </c>
    </row>
    <row r="16985">
      <c r="A16985" s="8">
        <v>1725289.0</v>
      </c>
      <c r="B16985" s="8" t="s">
        <v>18615</v>
      </c>
    </row>
    <row r="16986">
      <c r="A16986" s="8">
        <v>6456031.0</v>
      </c>
      <c r="B16986" s="8" t="s">
        <v>18616</v>
      </c>
    </row>
    <row r="16987">
      <c r="A16987" s="8">
        <v>6444954.0</v>
      </c>
      <c r="B16987" s="8" t="s">
        <v>18617</v>
      </c>
    </row>
    <row r="16988">
      <c r="A16988" s="8">
        <v>1775545.0</v>
      </c>
      <c r="B16988" s="8" t="s">
        <v>18618</v>
      </c>
    </row>
    <row r="16989">
      <c r="A16989" s="8">
        <v>1856723.0</v>
      </c>
      <c r="B16989" s="8" t="s">
        <v>18619</v>
      </c>
    </row>
    <row r="16990">
      <c r="A16990" s="8">
        <v>1911252.0</v>
      </c>
      <c r="B16990" s="8" t="s">
        <v>18619</v>
      </c>
    </row>
    <row r="16991">
      <c r="A16991" s="8">
        <v>1880535.0</v>
      </c>
      <c r="B16991" s="8" t="s">
        <v>18620</v>
      </c>
    </row>
    <row r="16992">
      <c r="A16992" s="8">
        <v>1913875.0</v>
      </c>
      <c r="B16992" s="8" t="s">
        <v>18532</v>
      </c>
    </row>
    <row r="16993">
      <c r="A16993" s="8">
        <v>6062067.0</v>
      </c>
      <c r="B16993" s="8" t="s">
        <v>18621</v>
      </c>
    </row>
    <row r="16994">
      <c r="A16994" s="8">
        <v>6954952.0</v>
      </c>
      <c r="B16994" s="8" t="s">
        <v>18622</v>
      </c>
    </row>
    <row r="16995">
      <c r="A16995" s="8">
        <v>6609937.0</v>
      </c>
      <c r="B16995" s="8" t="s">
        <v>18623</v>
      </c>
    </row>
    <row r="16996">
      <c r="A16996" s="8">
        <v>6306306.0</v>
      </c>
      <c r="B16996" s="8" t="s">
        <v>18624</v>
      </c>
    </row>
    <row r="16997">
      <c r="A16997" s="8">
        <v>1782240.0</v>
      </c>
      <c r="B16997" s="8" t="s">
        <v>18625</v>
      </c>
    </row>
    <row r="16998">
      <c r="A16998" s="8">
        <v>1896954.0</v>
      </c>
      <c r="B16998" s="8" t="s">
        <v>18626</v>
      </c>
    </row>
    <row r="16999">
      <c r="A16999" s="8">
        <v>6847617.0</v>
      </c>
      <c r="B16999" s="8" t="s">
        <v>18627</v>
      </c>
    </row>
    <row r="17000">
      <c r="A17000" s="8">
        <v>1655582.0</v>
      </c>
      <c r="B17000" s="8" t="s">
        <v>18628</v>
      </c>
    </row>
    <row r="17001">
      <c r="A17001" s="8">
        <v>6041663.0</v>
      </c>
      <c r="B17001" s="8" t="s">
        <v>18629</v>
      </c>
    </row>
    <row r="17002">
      <c r="A17002" s="8">
        <v>1728504.0</v>
      </c>
      <c r="B17002" s="8" t="s">
        <v>18630</v>
      </c>
    </row>
    <row r="17003">
      <c r="A17003" s="8">
        <v>1780832.0</v>
      </c>
      <c r="B17003" s="8" t="s">
        <v>18631</v>
      </c>
    </row>
    <row r="17004">
      <c r="A17004" s="8">
        <v>6046606.0</v>
      </c>
      <c r="B17004" s="8" t="s">
        <v>18632</v>
      </c>
    </row>
    <row r="17005">
      <c r="A17005" s="8">
        <v>6404570.0</v>
      </c>
      <c r="B17005" s="8" t="s">
        <v>18633</v>
      </c>
    </row>
    <row r="17006">
      <c r="A17006" s="8">
        <v>1722409.0</v>
      </c>
      <c r="B17006" s="8" t="s">
        <v>18578</v>
      </c>
    </row>
    <row r="17007">
      <c r="A17007" s="8">
        <v>1313894.0</v>
      </c>
      <c r="B17007" s="8" t="s">
        <v>18634</v>
      </c>
    </row>
    <row r="17008">
      <c r="A17008" s="8">
        <v>6984584.0</v>
      </c>
      <c r="B17008" s="8" t="s">
        <v>18635</v>
      </c>
    </row>
    <row r="17009">
      <c r="A17009" s="8">
        <v>6604421.0</v>
      </c>
      <c r="B17009" s="8" t="s">
        <v>18636</v>
      </c>
    </row>
    <row r="17010">
      <c r="A17010" s="8">
        <v>1303473.0</v>
      </c>
      <c r="B17010" s="8" t="s">
        <v>18637</v>
      </c>
    </row>
    <row r="17011">
      <c r="A17011" s="8">
        <v>6605851.0</v>
      </c>
      <c r="B17011" s="8" t="s">
        <v>18638</v>
      </c>
    </row>
    <row r="17012">
      <c r="A17012" s="8">
        <v>6300545.0</v>
      </c>
      <c r="B17012" s="8" t="s">
        <v>18639</v>
      </c>
    </row>
    <row r="17013">
      <c r="A17013" s="8">
        <v>1886274.0</v>
      </c>
      <c r="B17013" s="8" t="s">
        <v>18640</v>
      </c>
    </row>
    <row r="17014">
      <c r="A17014" s="8">
        <v>1433521.0</v>
      </c>
      <c r="B17014" s="8" t="s">
        <v>18641</v>
      </c>
    </row>
    <row r="17015">
      <c r="A17015" s="8">
        <v>1291769.0</v>
      </c>
      <c r="B17015" s="8" t="s">
        <v>18642</v>
      </c>
    </row>
    <row r="17016">
      <c r="A17016" s="8">
        <v>841366.0</v>
      </c>
      <c r="B17016" s="8" t="s">
        <v>18643</v>
      </c>
    </row>
    <row r="17017">
      <c r="A17017" s="8">
        <v>1655213.0</v>
      </c>
      <c r="B17017" s="8" t="s">
        <v>18644</v>
      </c>
    </row>
    <row r="17018">
      <c r="A17018" s="8">
        <v>854786.0</v>
      </c>
      <c r="B17018" s="8" t="s">
        <v>18645</v>
      </c>
    </row>
    <row r="17019">
      <c r="A17019" s="8">
        <v>6592741.0</v>
      </c>
      <c r="B17019" s="8" t="s">
        <v>18646</v>
      </c>
    </row>
    <row r="17020">
      <c r="A17020" s="8">
        <v>6933866.0</v>
      </c>
      <c r="B17020" s="8" t="s">
        <v>18647</v>
      </c>
    </row>
    <row r="17021">
      <c r="A17021" s="8">
        <v>1815083.0</v>
      </c>
      <c r="B17021" s="8" t="s">
        <v>18648</v>
      </c>
    </row>
    <row r="17022">
      <c r="A17022" s="8">
        <v>1228081.0</v>
      </c>
      <c r="B17022" s="8" t="s">
        <v>18649</v>
      </c>
    </row>
    <row r="17023">
      <c r="A17023" s="8">
        <v>1433377.0</v>
      </c>
      <c r="B17023" s="8" t="s">
        <v>18650</v>
      </c>
    </row>
    <row r="17024">
      <c r="A17024" s="8">
        <v>6825583.0</v>
      </c>
      <c r="B17024" s="8" t="s">
        <v>18651</v>
      </c>
    </row>
    <row r="17025">
      <c r="A17025" s="8">
        <v>926116.0</v>
      </c>
      <c r="B17025" s="8" t="s">
        <v>18652</v>
      </c>
    </row>
    <row r="17026">
      <c r="A17026" s="8">
        <v>6333672.0</v>
      </c>
      <c r="B17026" s="8" t="s">
        <v>18653</v>
      </c>
    </row>
    <row r="17027">
      <c r="A17027" s="8">
        <v>837580.0</v>
      </c>
      <c r="B17027" s="8" t="s">
        <v>18654</v>
      </c>
    </row>
    <row r="17028">
      <c r="A17028" s="8">
        <v>6216587.0</v>
      </c>
      <c r="B17028" s="8" t="s">
        <v>18655</v>
      </c>
    </row>
    <row r="17029">
      <c r="A17029" s="8">
        <v>1574400.0</v>
      </c>
      <c r="B17029" s="8" t="s">
        <v>18656</v>
      </c>
    </row>
    <row r="17030">
      <c r="A17030" s="8">
        <v>6372651.0</v>
      </c>
      <c r="B17030" s="8" t="s">
        <v>18657</v>
      </c>
    </row>
    <row r="17031">
      <c r="A17031" s="8">
        <v>1137646.0</v>
      </c>
      <c r="B17031" s="8" t="s">
        <v>18658</v>
      </c>
    </row>
    <row r="17032">
      <c r="A17032" s="8">
        <v>1975013.0</v>
      </c>
      <c r="B17032" s="8" t="s">
        <v>18659</v>
      </c>
    </row>
    <row r="17033">
      <c r="A17033" s="8">
        <v>1730002.0</v>
      </c>
      <c r="B17033" s="8" t="s">
        <v>18660</v>
      </c>
    </row>
    <row r="17034">
      <c r="A17034" s="8">
        <v>6374531.0</v>
      </c>
      <c r="B17034" s="8" t="s">
        <v>18661</v>
      </c>
    </row>
    <row r="17035">
      <c r="A17035" s="8">
        <v>1729021.0</v>
      </c>
      <c r="B17035" s="8" t="s">
        <v>18662</v>
      </c>
    </row>
    <row r="17036">
      <c r="A17036" s="8">
        <v>1587269.0</v>
      </c>
      <c r="B17036" s="8" t="s">
        <v>18663</v>
      </c>
    </row>
    <row r="17037">
      <c r="A17037" s="8">
        <v>1882597.0</v>
      </c>
      <c r="B17037" s="8" t="s">
        <v>18664</v>
      </c>
    </row>
    <row r="17038">
      <c r="A17038" s="8">
        <v>1293401.0</v>
      </c>
      <c r="B17038" s="8" t="s">
        <v>18665</v>
      </c>
    </row>
    <row r="17039">
      <c r="A17039" s="8">
        <v>1740423.0</v>
      </c>
      <c r="B17039" s="8" t="s">
        <v>18666</v>
      </c>
    </row>
    <row r="17040">
      <c r="A17040" s="8">
        <v>6255132.0</v>
      </c>
      <c r="B17040" s="8" t="s">
        <v>18667</v>
      </c>
    </row>
    <row r="17041">
      <c r="A17041" s="8">
        <v>6701299.0</v>
      </c>
      <c r="B17041" s="8" t="s">
        <v>18668</v>
      </c>
    </row>
    <row r="17042">
      <c r="A17042" s="8">
        <v>1588729.0</v>
      </c>
      <c r="B17042" s="8" t="s">
        <v>18669</v>
      </c>
    </row>
    <row r="17043">
      <c r="A17043" s="8">
        <v>1725467.0</v>
      </c>
      <c r="B17043" s="8" t="s">
        <v>18670</v>
      </c>
    </row>
    <row r="17044">
      <c r="A17044" s="8">
        <v>1439383.0</v>
      </c>
      <c r="B17044" s="8" t="s">
        <v>18671</v>
      </c>
    </row>
    <row r="17045">
      <c r="A17045" s="8">
        <v>1725581.0</v>
      </c>
      <c r="B17045" s="8" t="s">
        <v>18672</v>
      </c>
    </row>
    <row r="17046">
      <c r="A17046" s="8">
        <v>1732676.0</v>
      </c>
      <c r="B17046" s="8" t="s">
        <v>18422</v>
      </c>
    </row>
    <row r="17047">
      <c r="A17047" s="8">
        <v>6650121.0</v>
      </c>
      <c r="B17047" s="8" t="s">
        <v>18673</v>
      </c>
    </row>
    <row r="17048">
      <c r="A17048" s="8">
        <v>6883982.0</v>
      </c>
      <c r="B17048" s="8" t="s">
        <v>18674</v>
      </c>
    </row>
    <row r="17049">
      <c r="A17049" s="8">
        <v>1779397.0</v>
      </c>
      <c r="B17049" s="8" t="s">
        <v>18675</v>
      </c>
    </row>
    <row r="17050">
      <c r="A17050" s="8">
        <v>1937499.0</v>
      </c>
      <c r="B17050" s="8" t="s">
        <v>18676</v>
      </c>
    </row>
    <row r="17051">
      <c r="A17051" s="8">
        <v>1737015.0</v>
      </c>
      <c r="B17051" s="8" t="s">
        <v>18677</v>
      </c>
    </row>
    <row r="17052">
      <c r="A17052" s="8">
        <v>1943863.0</v>
      </c>
      <c r="B17052" s="8" t="s">
        <v>18678</v>
      </c>
    </row>
    <row r="17053">
      <c r="A17053" s="8">
        <v>1780816.0</v>
      </c>
      <c r="B17053" s="8" t="s">
        <v>18679</v>
      </c>
    </row>
    <row r="17054">
      <c r="A17054" s="8">
        <v>1797034.0</v>
      </c>
      <c r="B17054" s="8" t="s">
        <v>18680</v>
      </c>
    </row>
    <row r="17055">
      <c r="A17055" s="8">
        <v>1898442.0</v>
      </c>
      <c r="B17055" s="8" t="s">
        <v>18681</v>
      </c>
    </row>
    <row r="17056">
      <c r="A17056" s="8">
        <v>1320165.0</v>
      </c>
      <c r="B17056" s="8" t="s">
        <v>18682</v>
      </c>
    </row>
    <row r="17057">
      <c r="A17057" s="8">
        <v>6323316.0</v>
      </c>
      <c r="B17057" s="8" t="s">
        <v>18683</v>
      </c>
    </row>
    <row r="17058">
      <c r="A17058" s="8">
        <v>1596730.0</v>
      </c>
      <c r="B17058" s="8" t="s">
        <v>18684</v>
      </c>
    </row>
    <row r="17059">
      <c r="A17059" s="8">
        <v>1655744.0</v>
      </c>
      <c r="B17059" s="8" t="s">
        <v>18685</v>
      </c>
    </row>
    <row r="17060">
      <c r="A17060" s="8">
        <v>1637304.0</v>
      </c>
      <c r="B17060" s="8" t="s">
        <v>18625</v>
      </c>
    </row>
    <row r="17061">
      <c r="A17061" s="8">
        <v>6399967.0</v>
      </c>
      <c r="B17061" s="8" t="s">
        <v>18686</v>
      </c>
    </row>
    <row r="17062">
      <c r="A17062" s="8">
        <v>6202896.0</v>
      </c>
      <c r="B17062" s="8" t="s">
        <v>18687</v>
      </c>
    </row>
    <row r="17063">
      <c r="A17063" s="8">
        <v>6306331.0</v>
      </c>
      <c r="B17063" s="8" t="s">
        <v>18688</v>
      </c>
    </row>
    <row r="17064">
      <c r="A17064" s="8">
        <v>1438221.0</v>
      </c>
      <c r="B17064" s="8" t="s">
        <v>18689</v>
      </c>
    </row>
    <row r="17065">
      <c r="A17065" s="8">
        <v>1433423.0</v>
      </c>
      <c r="B17065" s="8" t="s">
        <v>18690</v>
      </c>
    </row>
    <row r="17066">
      <c r="A17066" s="8">
        <v>1777874.0</v>
      </c>
      <c r="B17066" s="8" t="s">
        <v>18691</v>
      </c>
    </row>
    <row r="17067">
      <c r="A17067" s="8">
        <v>1445413.0</v>
      </c>
      <c r="B17067" s="8" t="s">
        <v>18692</v>
      </c>
    </row>
    <row r="17068">
      <c r="A17068" s="8">
        <v>1885839.0</v>
      </c>
      <c r="B17068" s="8" t="s">
        <v>18693</v>
      </c>
    </row>
    <row r="17069">
      <c r="A17069" s="8">
        <v>1912968.0</v>
      </c>
      <c r="B17069" s="8" t="s">
        <v>18694</v>
      </c>
    </row>
    <row r="17070">
      <c r="A17070" s="8">
        <v>1739085.0</v>
      </c>
      <c r="B17070" s="8" t="s">
        <v>18695</v>
      </c>
    </row>
    <row r="17071">
      <c r="A17071" s="8">
        <v>847143.0</v>
      </c>
      <c r="B17071" s="8" t="s">
        <v>18696</v>
      </c>
    </row>
    <row r="17072">
      <c r="A17072" s="8">
        <v>1773291.0</v>
      </c>
      <c r="B17072" s="8" t="s">
        <v>18697</v>
      </c>
    </row>
    <row r="17073">
      <c r="A17073" s="8">
        <v>662046.0</v>
      </c>
      <c r="B17073" s="8" t="s">
        <v>18698</v>
      </c>
    </row>
    <row r="17074">
      <c r="A17074" s="8">
        <v>1736213.0</v>
      </c>
      <c r="B17074" s="8" t="s">
        <v>18699</v>
      </c>
    </row>
    <row r="17075">
      <c r="A17075" s="8">
        <v>1785435.0</v>
      </c>
      <c r="B17075" s="8" t="s">
        <v>18700</v>
      </c>
    </row>
    <row r="17076">
      <c r="A17076" s="8">
        <v>1433504.0</v>
      </c>
      <c r="B17076" s="8" t="s">
        <v>18701</v>
      </c>
    </row>
    <row r="17077">
      <c r="A17077" s="8">
        <v>1857118.0</v>
      </c>
      <c r="B17077" s="8" t="s">
        <v>18702</v>
      </c>
    </row>
    <row r="17078">
      <c r="A17078" s="8">
        <v>6897428.0</v>
      </c>
      <c r="B17078" s="8" t="s">
        <v>18703</v>
      </c>
    </row>
    <row r="17079">
      <c r="A17079" s="8">
        <v>1739344.0</v>
      </c>
      <c r="B17079" s="8" t="s">
        <v>18704</v>
      </c>
    </row>
    <row r="17080">
      <c r="A17080" s="8">
        <v>1897632.0</v>
      </c>
      <c r="B17080" s="8" t="s">
        <v>18705</v>
      </c>
    </row>
    <row r="17081">
      <c r="A17081" s="8">
        <v>1596128.0</v>
      </c>
      <c r="B17081" s="8" t="s">
        <v>18706</v>
      </c>
    </row>
    <row r="17082">
      <c r="A17082" s="8">
        <v>1445791.0</v>
      </c>
      <c r="B17082" s="8" t="s">
        <v>18707</v>
      </c>
    </row>
    <row r="17083">
      <c r="A17083" s="8">
        <v>1445189.0</v>
      </c>
      <c r="B17083" s="8" t="s">
        <v>18708</v>
      </c>
    </row>
    <row r="17084">
      <c r="A17084" s="8">
        <v>1727052.0</v>
      </c>
      <c r="B17084" s="8" t="s">
        <v>18709</v>
      </c>
    </row>
    <row r="17085">
      <c r="A17085" s="8">
        <v>1908014.0</v>
      </c>
      <c r="B17085" s="8" t="s">
        <v>18710</v>
      </c>
    </row>
    <row r="17086">
      <c r="A17086" s="8">
        <v>1874365.0</v>
      </c>
      <c r="B17086" s="8" t="s">
        <v>18711</v>
      </c>
    </row>
    <row r="17087">
      <c r="A17087" s="8">
        <v>1790226.0</v>
      </c>
      <c r="B17087" s="8" t="s">
        <v>18712</v>
      </c>
    </row>
    <row r="17088">
      <c r="A17088" s="8">
        <v>927694.0</v>
      </c>
      <c r="B17088" s="8" t="s">
        <v>18713</v>
      </c>
    </row>
    <row r="17089">
      <c r="A17089" s="8">
        <v>6773524.0</v>
      </c>
      <c r="B17089" s="8" t="s">
        <v>18714</v>
      </c>
    </row>
    <row r="17090">
      <c r="A17090" s="8">
        <v>1289284.0</v>
      </c>
      <c r="B17090" s="8" t="s">
        <v>18715</v>
      </c>
    </row>
    <row r="17091">
      <c r="A17091" s="8">
        <v>6159796.0</v>
      </c>
      <c r="B17091" s="8" t="s">
        <v>18716</v>
      </c>
    </row>
    <row r="17092">
      <c r="A17092" s="8">
        <v>1792725.0</v>
      </c>
      <c r="B17092" s="8" t="s">
        <v>18717</v>
      </c>
    </row>
    <row r="17093">
      <c r="A17093" s="8">
        <v>1760548.0</v>
      </c>
      <c r="B17093" s="8" t="s">
        <v>18718</v>
      </c>
    </row>
    <row r="17094">
      <c r="A17094" s="8">
        <v>1724789.0</v>
      </c>
      <c r="B17094" s="8" t="s">
        <v>18719</v>
      </c>
    </row>
    <row r="17095">
      <c r="A17095" s="8">
        <v>1757504.0</v>
      </c>
      <c r="B17095" s="8" t="s">
        <v>18720</v>
      </c>
    </row>
    <row r="17096">
      <c r="A17096" s="8">
        <v>900036.0</v>
      </c>
      <c r="B17096" s="8" t="s">
        <v>18721</v>
      </c>
    </row>
    <row r="17097">
      <c r="A17097" s="8">
        <v>1767275.0</v>
      </c>
      <c r="B17097" s="8" t="s">
        <v>18722</v>
      </c>
    </row>
    <row r="17098">
      <c r="A17098" s="8">
        <v>1434012.0</v>
      </c>
      <c r="B17098" s="8" t="s">
        <v>18723</v>
      </c>
    </row>
    <row r="17099">
      <c r="A17099" s="8">
        <v>1433229.0</v>
      </c>
      <c r="B17099" s="8" t="s">
        <v>18724</v>
      </c>
    </row>
    <row r="17100">
      <c r="A17100" s="8">
        <v>1445642.0</v>
      </c>
      <c r="B17100" s="8" t="s">
        <v>18725</v>
      </c>
    </row>
    <row r="17101">
      <c r="A17101" s="8">
        <v>1289292.0</v>
      </c>
      <c r="B17101" s="8" t="s">
        <v>18726</v>
      </c>
    </row>
    <row r="17102">
      <c r="A17102" s="8">
        <v>1445421.0</v>
      </c>
      <c r="B17102" s="8" t="s">
        <v>18727</v>
      </c>
    </row>
    <row r="17103">
      <c r="A17103" s="8">
        <v>1303481.0</v>
      </c>
      <c r="B17103" s="8" t="s">
        <v>18728</v>
      </c>
    </row>
    <row r="17104">
      <c r="A17104" s="8">
        <v>1291858.0</v>
      </c>
      <c r="B17104" s="8" t="s">
        <v>18729</v>
      </c>
    </row>
    <row r="17105">
      <c r="A17105" s="8">
        <v>926132.0</v>
      </c>
      <c r="B17105" s="8" t="s">
        <v>18730</v>
      </c>
    </row>
    <row r="17106">
      <c r="A17106" s="8">
        <v>1772783.0</v>
      </c>
      <c r="B17106" s="8" t="s">
        <v>18731</v>
      </c>
    </row>
    <row r="17107">
      <c r="A17107" s="8">
        <v>1445782.0</v>
      </c>
      <c r="B17107" s="8" t="s">
        <v>18732</v>
      </c>
    </row>
    <row r="17108">
      <c r="A17108" s="8">
        <v>6593585.0</v>
      </c>
      <c r="B17108" s="8" t="s">
        <v>18733</v>
      </c>
    </row>
    <row r="17109">
      <c r="A17109" s="8">
        <v>6607659.0</v>
      </c>
      <c r="B17109" s="8" t="s">
        <v>18734</v>
      </c>
    </row>
    <row r="17110">
      <c r="A17110" s="8">
        <v>875970.0</v>
      </c>
      <c r="B17110" s="8" t="s">
        <v>18735</v>
      </c>
    </row>
    <row r="17111">
      <c r="A17111" s="8">
        <v>1782037.0</v>
      </c>
      <c r="B17111" s="8" t="s">
        <v>18736</v>
      </c>
    </row>
    <row r="17112">
      <c r="A17112" s="8">
        <v>6906621.0</v>
      </c>
      <c r="B17112" s="8" t="s">
        <v>18737</v>
      </c>
    </row>
    <row r="17113">
      <c r="A17113" s="8">
        <v>1911317.0</v>
      </c>
      <c r="B17113" s="8" t="s">
        <v>18738</v>
      </c>
    </row>
    <row r="17114">
      <c r="A17114" s="8">
        <v>1636618.0</v>
      </c>
      <c r="B17114" s="8" t="s">
        <v>18739</v>
      </c>
    </row>
    <row r="17115">
      <c r="A17115" s="8">
        <v>740284.0</v>
      </c>
      <c r="B17115" s="8" t="s">
        <v>18740</v>
      </c>
    </row>
    <row r="17116">
      <c r="A17116" s="8">
        <v>1596829.0</v>
      </c>
      <c r="B17116" s="8" t="s">
        <v>18741</v>
      </c>
    </row>
    <row r="17117">
      <c r="A17117" s="8">
        <v>1359908.0</v>
      </c>
      <c r="B17117" s="8" t="s">
        <v>18742</v>
      </c>
    </row>
    <row r="17118">
      <c r="A17118" s="8">
        <v>1909193.0</v>
      </c>
      <c r="B17118" s="8" t="s">
        <v>18743</v>
      </c>
    </row>
    <row r="17119">
      <c r="A17119" s="8">
        <v>6593887.0</v>
      </c>
      <c r="B17119" s="8" t="s">
        <v>18744</v>
      </c>
    </row>
    <row r="17120">
      <c r="A17120" s="8">
        <v>926175.0</v>
      </c>
      <c r="B17120" s="8" t="s">
        <v>18745</v>
      </c>
    </row>
    <row r="17121">
      <c r="A17121" s="8">
        <v>927724.0</v>
      </c>
      <c r="B17121" s="8" t="s">
        <v>18745</v>
      </c>
    </row>
    <row r="17122">
      <c r="A17122" s="8">
        <v>1850181.0</v>
      </c>
      <c r="B17122" s="8" t="s">
        <v>18746</v>
      </c>
    </row>
    <row r="17123">
      <c r="A17123" s="8">
        <v>1588842.0</v>
      </c>
      <c r="B17123" s="8" t="s">
        <v>18747</v>
      </c>
    </row>
    <row r="17124">
      <c r="A17124" s="8">
        <v>1727010.0</v>
      </c>
      <c r="B17124" s="8" t="s">
        <v>18747</v>
      </c>
    </row>
    <row r="17125">
      <c r="A17125" s="8">
        <v>6096646.0</v>
      </c>
      <c r="B17125" s="8" t="s">
        <v>18748</v>
      </c>
    </row>
    <row r="17126">
      <c r="A17126" s="8">
        <v>1794132.0</v>
      </c>
      <c r="B17126" s="8" t="s">
        <v>18749</v>
      </c>
    </row>
    <row r="17127">
      <c r="A17127" s="8">
        <v>1296515.0</v>
      </c>
      <c r="B17127" s="8" t="s">
        <v>18750</v>
      </c>
    </row>
    <row r="17128">
      <c r="A17128" s="8">
        <v>1939432.0</v>
      </c>
      <c r="B17128" s="8" t="s">
        <v>18751</v>
      </c>
    </row>
    <row r="17129">
      <c r="A17129" s="8">
        <v>1275089.0</v>
      </c>
      <c r="B17129" s="8" t="s">
        <v>18752</v>
      </c>
    </row>
    <row r="17130">
      <c r="A17130" s="8">
        <v>1413554.0</v>
      </c>
      <c r="B17130" s="8" t="s">
        <v>18753</v>
      </c>
    </row>
    <row r="17131">
      <c r="A17131" s="8">
        <v>1228021.0</v>
      </c>
      <c r="B17131" s="8" t="s">
        <v>18754</v>
      </c>
    </row>
    <row r="17132">
      <c r="A17132" s="8">
        <v>1378741.0</v>
      </c>
      <c r="B17132" s="8" t="s">
        <v>18755</v>
      </c>
    </row>
    <row r="17133">
      <c r="A17133" s="8">
        <v>1862774.0</v>
      </c>
      <c r="B17133" s="8" t="s">
        <v>18756</v>
      </c>
    </row>
    <row r="17134">
      <c r="A17134" s="8">
        <v>1774280.0</v>
      </c>
      <c r="B17134" s="8" t="s">
        <v>18757</v>
      </c>
    </row>
    <row r="17135">
      <c r="A17135" s="8">
        <v>1789244.0</v>
      </c>
      <c r="B17135" s="8" t="s">
        <v>18758</v>
      </c>
    </row>
    <row r="17136">
      <c r="A17136" s="8">
        <v>1929496.0</v>
      </c>
      <c r="B17136" s="8" t="s">
        <v>18759</v>
      </c>
    </row>
    <row r="17137">
      <c r="A17137" s="8">
        <v>1445707.0</v>
      </c>
      <c r="B17137" s="8" t="s">
        <v>18760</v>
      </c>
    </row>
    <row r="17138">
      <c r="A17138" s="8">
        <v>1453351.0</v>
      </c>
      <c r="B17138" s="8" t="s">
        <v>18643</v>
      </c>
    </row>
    <row r="17139">
      <c r="A17139" s="8">
        <v>1377515.0</v>
      </c>
      <c r="B17139" s="8" t="s">
        <v>18761</v>
      </c>
    </row>
    <row r="17140">
      <c r="A17140" s="8">
        <v>1227904.0</v>
      </c>
      <c r="B17140" s="8" t="s">
        <v>18762</v>
      </c>
    </row>
    <row r="17141">
      <c r="A17141" s="8">
        <v>1445511.0</v>
      </c>
      <c r="B17141" s="8" t="s">
        <v>18357</v>
      </c>
    </row>
    <row r="17142">
      <c r="A17142" s="8">
        <v>1322532.0</v>
      </c>
      <c r="B17142" s="8" t="s">
        <v>18763</v>
      </c>
    </row>
    <row r="17143">
      <c r="A17143" s="8">
        <v>1975021.0</v>
      </c>
      <c r="B17143" s="8" t="s">
        <v>18764</v>
      </c>
    </row>
    <row r="17144">
      <c r="A17144" s="8">
        <v>1854666.0</v>
      </c>
      <c r="B17144" s="8" t="s">
        <v>18765</v>
      </c>
    </row>
    <row r="17145">
      <c r="A17145" s="8">
        <v>1445529.0</v>
      </c>
      <c r="B17145" s="8" t="s">
        <v>18594</v>
      </c>
    </row>
    <row r="17146">
      <c r="A17146" s="8">
        <v>838934.0</v>
      </c>
      <c r="B17146" s="8" t="s">
        <v>18766</v>
      </c>
    </row>
    <row r="17147">
      <c r="A17147" s="8">
        <v>1433164.0</v>
      </c>
      <c r="B17147" s="8" t="s">
        <v>18767</v>
      </c>
    </row>
    <row r="17148">
      <c r="A17148" s="8">
        <v>1596811.0</v>
      </c>
      <c r="B17148" s="8" t="s">
        <v>18768</v>
      </c>
    </row>
    <row r="17149">
      <c r="A17149" s="8">
        <v>1339524.0</v>
      </c>
      <c r="B17149" s="8" t="s">
        <v>18769</v>
      </c>
    </row>
    <row r="17150">
      <c r="A17150" s="8">
        <v>1239490.0</v>
      </c>
      <c r="B17150" s="8" t="s">
        <v>18770</v>
      </c>
    </row>
    <row r="17151">
      <c r="A17151" s="8">
        <v>6267025.0</v>
      </c>
      <c r="B17151" s="8" t="s">
        <v>18771</v>
      </c>
    </row>
    <row r="17152">
      <c r="A17152" s="8">
        <v>6261825.0</v>
      </c>
      <c r="B17152" s="8" t="s">
        <v>18772</v>
      </c>
    </row>
    <row r="17153">
      <c r="A17153" s="8">
        <v>6262082.0</v>
      </c>
      <c r="B17153" s="8" t="s">
        <v>18773</v>
      </c>
    </row>
    <row r="17154">
      <c r="A17154" s="8">
        <v>1815431.0</v>
      </c>
      <c r="B17154" s="8" t="s">
        <v>18774</v>
      </c>
    </row>
    <row r="17155">
      <c r="A17155" s="8">
        <v>9295178.0</v>
      </c>
      <c r="B17155" s="8" t="s">
        <v>18775</v>
      </c>
    </row>
    <row r="17156">
      <c r="A17156" s="8">
        <v>6220983.0</v>
      </c>
      <c r="B17156" s="8" t="s">
        <v>18776</v>
      </c>
    </row>
    <row r="17157">
      <c r="A17157" s="8">
        <v>6211402.0</v>
      </c>
      <c r="B17157" s="8" t="s">
        <v>18777</v>
      </c>
    </row>
    <row r="17158">
      <c r="A17158" s="8">
        <v>1758616.0</v>
      </c>
      <c r="B17158" s="8" t="s">
        <v>18778</v>
      </c>
    </row>
    <row r="17159">
      <c r="A17159" s="8">
        <v>6511686.0</v>
      </c>
      <c r="B17159" s="8" t="s">
        <v>18779</v>
      </c>
    </row>
    <row r="17160">
      <c r="A17160" s="8">
        <v>6226116.0</v>
      </c>
      <c r="B17160" s="8" t="s">
        <v>18780</v>
      </c>
    </row>
    <row r="17161">
      <c r="A17161" s="8">
        <v>6709184.0</v>
      </c>
      <c r="B17161" s="8" t="s">
        <v>18781</v>
      </c>
    </row>
    <row r="17162">
      <c r="A17162" s="8">
        <v>6418619.0</v>
      </c>
      <c r="B17162" s="8" t="s">
        <v>18782</v>
      </c>
    </row>
    <row r="17163">
      <c r="A17163" s="8">
        <v>6696082.0</v>
      </c>
      <c r="B17163" s="8" t="s">
        <v>18783</v>
      </c>
    </row>
    <row r="17164">
      <c r="A17164" s="8">
        <v>9110011.0</v>
      </c>
      <c r="B17164" s="8" t="s">
        <v>18784</v>
      </c>
    </row>
    <row r="17165">
      <c r="A17165" s="8">
        <v>6498051.0</v>
      </c>
      <c r="B17165" s="8" t="s">
        <v>18785</v>
      </c>
    </row>
    <row r="17166">
      <c r="A17166" s="8">
        <v>6989993.0</v>
      </c>
      <c r="B17166" s="8" t="s">
        <v>18786</v>
      </c>
    </row>
    <row r="17167">
      <c r="A17167" s="8">
        <v>6604439.0</v>
      </c>
      <c r="B17167" s="8" t="s">
        <v>18787</v>
      </c>
    </row>
    <row r="17168">
      <c r="A17168" s="8">
        <v>6604412.0</v>
      </c>
      <c r="B17168" s="8" t="s">
        <v>18788</v>
      </c>
    </row>
    <row r="17169">
      <c r="A17169" s="8">
        <v>1787527.0</v>
      </c>
      <c r="B17169" s="8" t="s">
        <v>18789</v>
      </c>
    </row>
    <row r="17170">
      <c r="A17170" s="8">
        <v>6084460.0</v>
      </c>
      <c r="B17170" s="8" t="s">
        <v>18790</v>
      </c>
    </row>
    <row r="17171">
      <c r="A17171" s="8">
        <v>6726976.0</v>
      </c>
      <c r="B17171" s="8" t="s">
        <v>18791</v>
      </c>
    </row>
    <row r="17172">
      <c r="A17172" s="8">
        <v>6209734.0</v>
      </c>
      <c r="B17172" s="8" t="s">
        <v>18792</v>
      </c>
    </row>
    <row r="17173">
      <c r="A17173" s="8">
        <v>6012728.0</v>
      </c>
      <c r="B17173" s="8" t="s">
        <v>18793</v>
      </c>
    </row>
    <row r="17174">
      <c r="A17174" s="8">
        <v>6951678.0</v>
      </c>
      <c r="B17174" s="8" t="s">
        <v>18794</v>
      </c>
    </row>
    <row r="17175">
      <c r="A17175" s="8">
        <v>1786181.0</v>
      </c>
      <c r="B17175" s="8" t="s">
        <v>18795</v>
      </c>
    </row>
    <row r="17176">
      <c r="A17176" s="8">
        <v>1761862.0</v>
      </c>
      <c r="B17176" s="8" t="s">
        <v>18796</v>
      </c>
    </row>
    <row r="17177">
      <c r="A17177" s="8">
        <v>1936115.0</v>
      </c>
      <c r="B17177" s="8" t="s">
        <v>18797</v>
      </c>
    </row>
    <row r="17178">
      <c r="A17178" s="8">
        <v>1859315.0</v>
      </c>
      <c r="B17178" s="8" t="s">
        <v>18798</v>
      </c>
    </row>
    <row r="17179">
      <c r="A17179" s="8">
        <v>1936263.0</v>
      </c>
      <c r="B17179" s="8" t="s">
        <v>18799</v>
      </c>
    </row>
    <row r="17180">
      <c r="A17180" s="8">
        <v>6201521.0</v>
      </c>
      <c r="B17180" s="8" t="s">
        <v>18800</v>
      </c>
    </row>
    <row r="17181">
      <c r="A17181" s="8">
        <v>6926436.0</v>
      </c>
      <c r="B17181" s="8" t="s">
        <v>18801</v>
      </c>
    </row>
    <row r="17182">
      <c r="A17182" s="8">
        <v>6237801.0</v>
      </c>
      <c r="B17182" s="8" t="s">
        <v>18802</v>
      </c>
    </row>
    <row r="17183">
      <c r="A17183" s="8">
        <v>6201547.0</v>
      </c>
      <c r="B17183" s="8" t="s">
        <v>18803</v>
      </c>
    </row>
    <row r="17184">
      <c r="A17184" s="8">
        <v>6211089.0</v>
      </c>
      <c r="B17184" s="8" t="s">
        <v>18804</v>
      </c>
    </row>
    <row r="17185">
      <c r="A17185" s="8">
        <v>6085041.0</v>
      </c>
      <c r="B17185" s="8" t="s">
        <v>18805</v>
      </c>
    </row>
    <row r="17186">
      <c r="A17186" s="8">
        <v>6059333.0</v>
      </c>
      <c r="B17186" s="8" t="s">
        <v>18806</v>
      </c>
    </row>
    <row r="17187">
      <c r="A17187" s="8">
        <v>6235468.0</v>
      </c>
      <c r="B17187" s="8" t="s">
        <v>18807</v>
      </c>
    </row>
    <row r="17188">
      <c r="A17188" s="8">
        <v>6622712.0</v>
      </c>
      <c r="B17188" s="8" t="s">
        <v>18808</v>
      </c>
    </row>
    <row r="17189">
      <c r="A17189" s="8">
        <v>6202179.0</v>
      </c>
      <c r="B17189" s="8" t="s">
        <v>18809</v>
      </c>
    </row>
    <row r="17190">
      <c r="A17190" s="8">
        <v>6457479.0</v>
      </c>
      <c r="B17190" s="8" t="s">
        <v>18810</v>
      </c>
    </row>
    <row r="17191">
      <c r="A17191" s="8">
        <v>6138101.0</v>
      </c>
      <c r="B17191" s="8" t="s">
        <v>18811</v>
      </c>
    </row>
    <row r="17192">
      <c r="A17192" s="8">
        <v>6244360.0</v>
      </c>
      <c r="B17192" s="8" t="s">
        <v>18812</v>
      </c>
    </row>
    <row r="17193">
      <c r="A17193" s="8">
        <v>6321551.0</v>
      </c>
      <c r="B17193" s="8" t="s">
        <v>18813</v>
      </c>
    </row>
    <row r="17194">
      <c r="A17194" s="8">
        <v>6005420.0</v>
      </c>
      <c r="B17194" s="8" t="s">
        <v>18814</v>
      </c>
    </row>
    <row r="17195">
      <c r="A17195" s="8">
        <v>1598708.0</v>
      </c>
      <c r="B17195" s="8" t="s">
        <v>18815</v>
      </c>
    </row>
    <row r="17196">
      <c r="A17196" s="8">
        <v>6201636.0</v>
      </c>
      <c r="B17196" s="8" t="s">
        <v>18816</v>
      </c>
    </row>
    <row r="17197">
      <c r="A17197" s="8">
        <v>6673511.0</v>
      </c>
      <c r="B17197" s="8" t="s">
        <v>18817</v>
      </c>
    </row>
    <row r="17198">
      <c r="A17198" s="8">
        <v>1838288.0</v>
      </c>
      <c r="B17198" s="8" t="s">
        <v>18818</v>
      </c>
    </row>
    <row r="17199">
      <c r="A17199" s="8">
        <v>1786334.0</v>
      </c>
      <c r="B17199" s="8" t="s">
        <v>18819</v>
      </c>
    </row>
    <row r="17200">
      <c r="A17200" s="8">
        <v>6205151.0</v>
      </c>
      <c r="B17200" s="8" t="s">
        <v>18820</v>
      </c>
    </row>
    <row r="17201">
      <c r="A17201" s="8">
        <v>6201555.0</v>
      </c>
      <c r="B17201" s="8" t="s">
        <v>18821</v>
      </c>
    </row>
    <row r="17202">
      <c r="A17202" s="8">
        <v>6125247.0</v>
      </c>
      <c r="B17202" s="8" t="s">
        <v>18822</v>
      </c>
    </row>
    <row r="17203">
      <c r="A17203" s="8">
        <v>6250904.0</v>
      </c>
      <c r="B17203" s="8" t="s">
        <v>18823</v>
      </c>
    </row>
    <row r="17204">
      <c r="A17204" s="8">
        <v>6005063.0</v>
      </c>
      <c r="B17204" s="8" t="s">
        <v>18824</v>
      </c>
    </row>
    <row r="17205">
      <c r="A17205" s="8">
        <v>6512151.0</v>
      </c>
      <c r="B17205" s="8" t="s">
        <v>18825</v>
      </c>
    </row>
    <row r="17206">
      <c r="A17206" s="8">
        <v>6147101.0</v>
      </c>
      <c r="B17206" s="8" t="s">
        <v>18826</v>
      </c>
    </row>
    <row r="17207">
      <c r="A17207" s="8">
        <v>6190961.0</v>
      </c>
      <c r="B17207" s="8" t="s">
        <v>18827</v>
      </c>
    </row>
    <row r="17208">
      <c r="A17208" s="8">
        <v>9033475.0</v>
      </c>
      <c r="B17208" s="8" t="s">
        <v>18828</v>
      </c>
    </row>
    <row r="17209">
      <c r="A17209" s="8">
        <v>6576869.0</v>
      </c>
      <c r="B17209" s="8" t="s">
        <v>18829</v>
      </c>
    </row>
    <row r="17210">
      <c r="A17210" s="8">
        <v>6202152.0</v>
      </c>
      <c r="B17210" s="8" t="s">
        <v>18830</v>
      </c>
    </row>
    <row r="17211">
      <c r="A17211" s="8">
        <v>6341586.0</v>
      </c>
      <c r="B17211" s="8" t="s">
        <v>18831</v>
      </c>
    </row>
    <row r="17212">
      <c r="A17212" s="8">
        <v>6585060.0</v>
      </c>
      <c r="B17212" s="8" t="s">
        <v>18832</v>
      </c>
    </row>
    <row r="17213">
      <c r="A17213" s="8">
        <v>6248667.0</v>
      </c>
      <c r="B17213" s="8" t="s">
        <v>18833</v>
      </c>
    </row>
    <row r="17214">
      <c r="A17214" s="8">
        <v>6211224.0</v>
      </c>
      <c r="B17214" s="8" t="s">
        <v>18834</v>
      </c>
    </row>
    <row r="17215">
      <c r="A17215" s="8">
        <v>6636012.0</v>
      </c>
      <c r="B17215" s="8" t="s">
        <v>18835</v>
      </c>
    </row>
    <row r="17216">
      <c r="A17216" s="8">
        <v>6202322.0</v>
      </c>
      <c r="B17216" s="8" t="s">
        <v>18836</v>
      </c>
    </row>
    <row r="17217">
      <c r="A17217" s="8">
        <v>945030.0</v>
      </c>
      <c r="B17217" s="8" t="s">
        <v>18837</v>
      </c>
    </row>
    <row r="17218">
      <c r="A17218" s="8">
        <v>6512224.0</v>
      </c>
      <c r="B17218" s="8" t="s">
        <v>18838</v>
      </c>
    </row>
    <row r="17219">
      <c r="A17219" s="8">
        <v>6085032.0</v>
      </c>
      <c r="B17219" s="8" t="s">
        <v>18839</v>
      </c>
    </row>
    <row r="17220">
      <c r="A17220" s="8">
        <v>6211241.0</v>
      </c>
      <c r="B17220" s="8" t="s">
        <v>18840</v>
      </c>
    </row>
    <row r="17221">
      <c r="A17221" s="8">
        <v>6525580.0</v>
      </c>
      <c r="B17221" s="8" t="s">
        <v>18841</v>
      </c>
    </row>
    <row r="17222">
      <c r="A17222" s="8">
        <v>6132847.0</v>
      </c>
      <c r="B17222" s="8" t="s">
        <v>18842</v>
      </c>
    </row>
    <row r="17223">
      <c r="A17223" s="8">
        <v>6202161.0</v>
      </c>
      <c r="B17223" s="8" t="s">
        <v>18843</v>
      </c>
    </row>
    <row r="17224">
      <c r="A17224" s="8">
        <v>6205054.0</v>
      </c>
      <c r="B17224" s="8" t="s">
        <v>18844</v>
      </c>
    </row>
    <row r="17225">
      <c r="A17225" s="8">
        <v>6498159.0</v>
      </c>
      <c r="B17225" s="8" t="s">
        <v>18845</v>
      </c>
    </row>
    <row r="17226">
      <c r="A17226" s="8">
        <v>6190308.0</v>
      </c>
      <c r="B17226" s="8" t="s">
        <v>18846</v>
      </c>
    </row>
    <row r="17227">
      <c r="A17227" s="8">
        <v>6235719.0</v>
      </c>
      <c r="B17227" s="8" t="s">
        <v>18847</v>
      </c>
    </row>
    <row r="17228">
      <c r="A17228" s="8">
        <v>6480446.0</v>
      </c>
      <c r="B17228" s="8" t="s">
        <v>18848</v>
      </c>
    </row>
    <row r="17229">
      <c r="A17229" s="8">
        <v>6205046.0</v>
      </c>
      <c r="B17229" s="8" t="s">
        <v>18849</v>
      </c>
    </row>
    <row r="17230">
      <c r="A17230" s="8">
        <v>6389589.0</v>
      </c>
      <c r="B17230" s="8" t="s">
        <v>18850</v>
      </c>
    </row>
    <row r="17231">
      <c r="A17231" s="8">
        <v>6211372.0</v>
      </c>
      <c r="B17231" s="8" t="s">
        <v>18851</v>
      </c>
    </row>
    <row r="17232">
      <c r="A17232" s="8">
        <v>6516637.0</v>
      </c>
      <c r="B17232" s="8" t="s">
        <v>18852</v>
      </c>
    </row>
    <row r="17233">
      <c r="A17233" s="8">
        <v>6005071.0</v>
      </c>
      <c r="B17233" s="8" t="s">
        <v>18853</v>
      </c>
    </row>
    <row r="17234">
      <c r="A17234" s="8">
        <v>1947044.0</v>
      </c>
      <c r="B17234" s="8" t="s">
        <v>18854</v>
      </c>
    </row>
    <row r="17235">
      <c r="A17235" s="8">
        <v>6171656.0</v>
      </c>
      <c r="B17235" s="8" t="s">
        <v>18855</v>
      </c>
    </row>
    <row r="17236">
      <c r="A17236" s="8">
        <v>1908316.0</v>
      </c>
      <c r="B17236" s="8" t="s">
        <v>18856</v>
      </c>
    </row>
    <row r="17237">
      <c r="A17237" s="8">
        <v>6724582.0</v>
      </c>
      <c r="B17237" s="8" t="s">
        <v>18857</v>
      </c>
    </row>
    <row r="17238">
      <c r="A17238" s="8">
        <v>1918613.0</v>
      </c>
      <c r="B17238" s="8" t="s">
        <v>18858</v>
      </c>
    </row>
    <row r="17239">
      <c r="A17239" s="8">
        <v>6303374.0</v>
      </c>
      <c r="B17239" s="8" t="s">
        <v>18859</v>
      </c>
    </row>
    <row r="17240">
      <c r="A17240" s="8">
        <v>1780441.0</v>
      </c>
      <c r="B17240" s="8" t="s">
        <v>18860</v>
      </c>
    </row>
    <row r="17241">
      <c r="A17241" s="8">
        <v>6604617.0</v>
      </c>
      <c r="B17241" s="8" t="s">
        <v>18861</v>
      </c>
    </row>
    <row r="17242">
      <c r="A17242" s="8">
        <v>6955975.0</v>
      </c>
      <c r="B17242" s="8" t="s">
        <v>18862</v>
      </c>
    </row>
    <row r="17243">
      <c r="A17243" s="8">
        <v>6604641.0</v>
      </c>
      <c r="B17243" s="8" t="s">
        <v>18863</v>
      </c>
    </row>
    <row r="17244">
      <c r="A17244" s="8">
        <v>6196268.0</v>
      </c>
      <c r="B17244" s="8" t="s">
        <v>18864</v>
      </c>
    </row>
    <row r="17245">
      <c r="A17245" s="8">
        <v>6169473.0</v>
      </c>
      <c r="B17245" s="8" t="s">
        <v>18865</v>
      </c>
    </row>
    <row r="17246">
      <c r="A17246" s="8">
        <v>6262431.0</v>
      </c>
      <c r="B17246" s="8" t="s">
        <v>18866</v>
      </c>
    </row>
    <row r="17247">
      <c r="A17247" s="8">
        <v>1943901.0</v>
      </c>
      <c r="B17247" s="8" t="s">
        <v>18867</v>
      </c>
    </row>
    <row r="17248">
      <c r="A17248" s="8">
        <v>6196705.0</v>
      </c>
      <c r="B17248" s="8" t="s">
        <v>18868</v>
      </c>
    </row>
    <row r="17249">
      <c r="A17249" s="8">
        <v>1790536.0</v>
      </c>
      <c r="B17249" s="8" t="s">
        <v>18869</v>
      </c>
    </row>
    <row r="17250">
      <c r="A17250" s="8">
        <v>6262422.0</v>
      </c>
      <c r="B17250" s="8" t="s">
        <v>18870</v>
      </c>
    </row>
    <row r="17251">
      <c r="A17251" s="8">
        <v>6195181.0</v>
      </c>
      <c r="B17251" s="8" t="s">
        <v>18871</v>
      </c>
    </row>
    <row r="17252">
      <c r="A17252" s="8">
        <v>6196616.0</v>
      </c>
      <c r="B17252" s="8" t="s">
        <v>18872</v>
      </c>
    </row>
    <row r="17253">
      <c r="A17253" s="8">
        <v>1909223.0</v>
      </c>
      <c r="B17253" s="8" t="s">
        <v>18873</v>
      </c>
    </row>
    <row r="17254">
      <c r="A17254" s="8">
        <v>1434021.0</v>
      </c>
      <c r="B17254" s="8" t="s">
        <v>18874</v>
      </c>
    </row>
    <row r="17255">
      <c r="A17255" s="8">
        <v>6174281.0</v>
      </c>
      <c r="B17255" s="8" t="s">
        <v>18875</v>
      </c>
    </row>
    <row r="17256">
      <c r="A17256" s="8">
        <v>6619614.0</v>
      </c>
      <c r="B17256" s="8" t="s">
        <v>18876</v>
      </c>
    </row>
    <row r="17257">
      <c r="A17257" s="8">
        <v>6265740.0</v>
      </c>
      <c r="B17257" s="8" t="s">
        <v>18877</v>
      </c>
    </row>
    <row r="17258">
      <c r="A17258" s="8">
        <v>6219217.0</v>
      </c>
      <c r="B17258" s="8" t="s">
        <v>18878</v>
      </c>
    </row>
    <row r="17259">
      <c r="A17259" s="8">
        <v>6157203.0</v>
      </c>
      <c r="B17259" s="8" t="s">
        <v>18879</v>
      </c>
    </row>
    <row r="17260">
      <c r="A17260" s="8">
        <v>1947109.0</v>
      </c>
      <c r="B17260" s="8" t="s">
        <v>18880</v>
      </c>
    </row>
    <row r="17261">
      <c r="A17261" s="8">
        <v>1445839.0</v>
      </c>
      <c r="B17261" s="8" t="s">
        <v>18881</v>
      </c>
    </row>
    <row r="17262">
      <c r="A17262" s="8">
        <v>6210767.0</v>
      </c>
      <c r="B17262" s="8" t="s">
        <v>18882</v>
      </c>
    </row>
    <row r="17263">
      <c r="A17263" s="8">
        <v>1828487.0</v>
      </c>
      <c r="B17263" s="8" t="s">
        <v>18883</v>
      </c>
    </row>
    <row r="17264">
      <c r="A17264" s="8">
        <v>6176569.0</v>
      </c>
      <c r="B17264" s="8" t="s">
        <v>18884</v>
      </c>
    </row>
    <row r="17265">
      <c r="A17265" s="8">
        <v>6050921.0</v>
      </c>
      <c r="B17265" s="8" t="s">
        <v>18885</v>
      </c>
    </row>
    <row r="17266">
      <c r="A17266" s="8">
        <v>1962205.0</v>
      </c>
      <c r="B17266" s="8" t="s">
        <v>18886</v>
      </c>
    </row>
    <row r="17267">
      <c r="A17267" s="8">
        <v>6443001.0</v>
      </c>
      <c r="B17267" s="8" t="s">
        <v>18887</v>
      </c>
    </row>
    <row r="17268">
      <c r="A17268" s="8">
        <v>1724321.0</v>
      </c>
      <c r="B17268" s="8" t="s">
        <v>18888</v>
      </c>
    </row>
    <row r="17269">
      <c r="A17269" s="8">
        <v>6202381.0</v>
      </c>
      <c r="B17269" s="8" t="s">
        <v>18889</v>
      </c>
    </row>
    <row r="17270">
      <c r="A17270" s="8">
        <v>1947281.0</v>
      </c>
      <c r="B17270" s="8" t="s">
        <v>18890</v>
      </c>
    </row>
    <row r="17271">
      <c r="A17271" s="8">
        <v>6539882.0</v>
      </c>
      <c r="B17271" s="8" t="s">
        <v>18891</v>
      </c>
    </row>
    <row r="17272">
      <c r="A17272" s="8">
        <v>6201644.0</v>
      </c>
      <c r="B17272" s="8" t="s">
        <v>18892</v>
      </c>
    </row>
    <row r="17273">
      <c r="A17273" s="8">
        <v>963348.0</v>
      </c>
      <c r="B17273" s="8" t="s">
        <v>18893</v>
      </c>
    </row>
    <row r="17274">
      <c r="A17274" s="8">
        <v>1706349.0</v>
      </c>
      <c r="B17274" s="8" t="s">
        <v>18894</v>
      </c>
    </row>
    <row r="17275">
      <c r="A17275" s="8">
        <v>1433806.0</v>
      </c>
      <c r="B17275" s="8" t="s">
        <v>18895</v>
      </c>
    </row>
    <row r="17276">
      <c r="A17276" s="8">
        <v>1726480.0</v>
      </c>
      <c r="B17276" s="8" t="s">
        <v>18896</v>
      </c>
    </row>
    <row r="17277">
      <c r="A17277" s="8">
        <v>1767194.0</v>
      </c>
      <c r="B17277" s="8" t="s">
        <v>18897</v>
      </c>
    </row>
    <row r="17278">
      <c r="A17278" s="8">
        <v>6240011.0</v>
      </c>
      <c r="B17278" s="8" t="s">
        <v>18898</v>
      </c>
    </row>
    <row r="17279">
      <c r="A17279" s="8">
        <v>1895095.0</v>
      </c>
      <c r="B17279" s="8" t="s">
        <v>18899</v>
      </c>
    </row>
    <row r="17280">
      <c r="A17280" s="8">
        <v>6675581.0</v>
      </c>
      <c r="B17280" s="8" t="s">
        <v>18900</v>
      </c>
    </row>
    <row r="17281">
      <c r="A17281" s="8">
        <v>6305199.0</v>
      </c>
      <c r="B17281" s="8" t="s">
        <v>18901</v>
      </c>
    </row>
    <row r="17282">
      <c r="A17282" s="8">
        <v>6311113.0</v>
      </c>
      <c r="B17282" s="8" t="s">
        <v>18902</v>
      </c>
    </row>
    <row r="17283">
      <c r="A17283" s="8">
        <v>6202209.0</v>
      </c>
      <c r="B17283" s="8" t="s">
        <v>18903</v>
      </c>
    </row>
    <row r="17284">
      <c r="A17284" s="8">
        <v>1961594.0</v>
      </c>
      <c r="B17284" s="8" t="s">
        <v>18904</v>
      </c>
    </row>
    <row r="17285">
      <c r="A17285" s="8">
        <v>1971816.0</v>
      </c>
      <c r="B17285" s="8" t="s">
        <v>18905</v>
      </c>
    </row>
    <row r="17286">
      <c r="A17286" s="8">
        <v>1445588.0</v>
      </c>
      <c r="B17286" s="8" t="s">
        <v>18906</v>
      </c>
    </row>
    <row r="17287">
      <c r="A17287" s="8">
        <v>6464297.0</v>
      </c>
      <c r="B17287" s="8" t="s">
        <v>18907</v>
      </c>
    </row>
    <row r="17288">
      <c r="A17288" s="8">
        <v>6097600.0</v>
      </c>
      <c r="B17288" s="8" t="s">
        <v>18908</v>
      </c>
    </row>
    <row r="17289">
      <c r="A17289" s="8">
        <v>1754939.0</v>
      </c>
      <c r="B17289" s="8" t="s">
        <v>18909</v>
      </c>
    </row>
    <row r="17290">
      <c r="A17290" s="8">
        <v>6218679.0</v>
      </c>
      <c r="B17290" s="8" t="s">
        <v>18910</v>
      </c>
    </row>
    <row r="17291">
      <c r="A17291" s="8">
        <v>1655965.0</v>
      </c>
      <c r="B17291" s="8" t="s">
        <v>18911</v>
      </c>
    </row>
    <row r="17292">
      <c r="A17292" s="8">
        <v>1724592.0</v>
      </c>
      <c r="B17292" s="8" t="s">
        <v>18912</v>
      </c>
    </row>
    <row r="17293">
      <c r="A17293" s="8">
        <v>1797221.0</v>
      </c>
      <c r="B17293" s="8" t="s">
        <v>18913</v>
      </c>
    </row>
    <row r="17294">
      <c r="A17294" s="8">
        <v>1596527.0</v>
      </c>
      <c r="B17294" s="8" t="s">
        <v>18914</v>
      </c>
    </row>
    <row r="17295">
      <c r="A17295" s="8">
        <v>6610994.0</v>
      </c>
      <c r="B17295" s="8" t="s">
        <v>18915</v>
      </c>
    </row>
    <row r="17296">
      <c r="A17296" s="8">
        <v>6179240.0</v>
      </c>
      <c r="B17296" s="8" t="s">
        <v>18916</v>
      </c>
    </row>
    <row r="17297">
      <c r="A17297" s="8">
        <v>6020739.0</v>
      </c>
      <c r="B17297" s="8" t="s">
        <v>18917</v>
      </c>
    </row>
    <row r="17298">
      <c r="A17298" s="8">
        <v>1964194.0</v>
      </c>
      <c r="B17298" s="8" t="s">
        <v>18918</v>
      </c>
    </row>
    <row r="17299">
      <c r="A17299" s="8">
        <v>1799959.0</v>
      </c>
      <c r="B17299" s="8" t="s">
        <v>18919</v>
      </c>
    </row>
    <row r="17300">
      <c r="A17300" s="8">
        <v>1713922.0</v>
      </c>
      <c r="B17300" s="8" t="s">
        <v>18920</v>
      </c>
    </row>
    <row r="17301">
      <c r="A17301" s="8">
        <v>6382762.0</v>
      </c>
      <c r="B17301" s="8" t="s">
        <v>18921</v>
      </c>
    </row>
    <row r="17302">
      <c r="A17302" s="8">
        <v>1883585.0</v>
      </c>
      <c r="B17302" s="8" t="s">
        <v>18922</v>
      </c>
    </row>
    <row r="17303">
      <c r="A17303" s="8">
        <v>927783.0</v>
      </c>
      <c r="B17303" s="8" t="s">
        <v>18923</v>
      </c>
    </row>
    <row r="17304">
      <c r="A17304" s="8">
        <v>1596110.0</v>
      </c>
      <c r="B17304" s="8" t="s">
        <v>18924</v>
      </c>
    </row>
    <row r="17305">
      <c r="A17305" s="8">
        <v>844543.0</v>
      </c>
      <c r="B17305" s="8" t="s">
        <v>18925</v>
      </c>
    </row>
    <row r="17306">
      <c r="A17306" s="8">
        <v>6511066.0</v>
      </c>
      <c r="B17306" s="8" t="s">
        <v>18926</v>
      </c>
    </row>
    <row r="17307">
      <c r="A17307" s="8">
        <v>1304071.0</v>
      </c>
      <c r="B17307" s="8" t="s">
        <v>18927</v>
      </c>
    </row>
    <row r="17308">
      <c r="A17308" s="8">
        <v>1307380.0</v>
      </c>
      <c r="B17308" s="8" t="s">
        <v>6983</v>
      </c>
    </row>
    <row r="17309">
      <c r="A17309" s="8">
        <v>6170897.0</v>
      </c>
      <c r="B17309" s="8" t="s">
        <v>18928</v>
      </c>
    </row>
    <row r="17310">
      <c r="A17310" s="8">
        <v>1925679.0</v>
      </c>
      <c r="B17310" s="8" t="s">
        <v>18929</v>
      </c>
    </row>
    <row r="17311">
      <c r="A17311" s="8">
        <v>6127631.0</v>
      </c>
      <c r="B17311" s="8" t="s">
        <v>18930</v>
      </c>
    </row>
    <row r="17312">
      <c r="A17312" s="8">
        <v>1973479.0</v>
      </c>
      <c r="B17312" s="8" t="s">
        <v>18931</v>
      </c>
    </row>
    <row r="17313">
      <c r="A17313" s="8">
        <v>1926055.0</v>
      </c>
      <c r="B17313" s="8" t="s">
        <v>18932</v>
      </c>
    </row>
    <row r="17314">
      <c r="A17314" s="8">
        <v>1320505.0</v>
      </c>
      <c r="B17314" s="8" t="s">
        <v>18933</v>
      </c>
    </row>
    <row r="17315">
      <c r="A17315" s="8">
        <v>6134998.0</v>
      </c>
      <c r="B17315" s="8" t="s">
        <v>18934</v>
      </c>
    </row>
    <row r="17316">
      <c r="A17316" s="8">
        <v>1946561.0</v>
      </c>
      <c r="B17316" s="8" t="s">
        <v>18935</v>
      </c>
    </row>
    <row r="17317">
      <c r="A17317" s="8">
        <v>6712584.0</v>
      </c>
      <c r="B17317" s="8" t="s">
        <v>18936</v>
      </c>
    </row>
    <row r="17318">
      <c r="A17318" s="8">
        <v>6239463.0</v>
      </c>
      <c r="B17318" s="8" t="s">
        <v>18937</v>
      </c>
    </row>
    <row r="17319">
      <c r="A17319" s="8">
        <v>1796895.0</v>
      </c>
      <c r="B17319" s="8" t="s">
        <v>18938</v>
      </c>
    </row>
    <row r="17320">
      <c r="A17320" s="8">
        <v>6244742.0</v>
      </c>
      <c r="B17320" s="8" t="s">
        <v>18939</v>
      </c>
    </row>
    <row r="17321">
      <c r="A17321" s="8">
        <v>1655574.0</v>
      </c>
      <c r="B17321" s="8" t="s">
        <v>18940</v>
      </c>
    </row>
    <row r="17322">
      <c r="A17322" s="8">
        <v>1897152.0</v>
      </c>
      <c r="B17322" s="8" t="s">
        <v>18941</v>
      </c>
    </row>
    <row r="17323">
      <c r="A17323" s="8">
        <v>1862600.0</v>
      </c>
      <c r="B17323" s="8" t="s">
        <v>18942</v>
      </c>
    </row>
    <row r="17324">
      <c r="A17324" s="8">
        <v>1851144.0</v>
      </c>
      <c r="B17324" s="8" t="s">
        <v>18943</v>
      </c>
    </row>
    <row r="17325">
      <c r="A17325" s="8">
        <v>1753436.0</v>
      </c>
      <c r="B17325" s="8" t="s">
        <v>18944</v>
      </c>
    </row>
    <row r="17326">
      <c r="A17326" s="8">
        <v>1574647.0</v>
      </c>
      <c r="B17326" s="8" t="s">
        <v>18945</v>
      </c>
    </row>
    <row r="17327">
      <c r="A17327" s="8">
        <v>1721429.0</v>
      </c>
      <c r="B17327" s="8" t="s">
        <v>18946</v>
      </c>
    </row>
    <row r="17328">
      <c r="A17328" s="8">
        <v>1445731.0</v>
      </c>
      <c r="B17328" s="8" t="s">
        <v>18947</v>
      </c>
    </row>
    <row r="17329">
      <c r="A17329" s="8">
        <v>951684.0</v>
      </c>
      <c r="B17329" s="8" t="s">
        <v>18948</v>
      </c>
    </row>
    <row r="17330">
      <c r="A17330" s="8">
        <v>1880101.0</v>
      </c>
      <c r="B17330" s="8" t="s">
        <v>18913</v>
      </c>
    </row>
    <row r="17331">
      <c r="A17331" s="8">
        <v>6596681.0</v>
      </c>
      <c r="B17331" s="8" t="s">
        <v>18949</v>
      </c>
    </row>
    <row r="17332">
      <c r="A17332" s="8">
        <v>6931341.0</v>
      </c>
      <c r="B17332" s="8" t="s">
        <v>18950</v>
      </c>
    </row>
    <row r="17333">
      <c r="A17333" s="8">
        <v>6874177.0</v>
      </c>
      <c r="B17333" s="8" t="s">
        <v>18951</v>
      </c>
    </row>
    <row r="17334">
      <c r="A17334" s="8">
        <v>1464094.0</v>
      </c>
      <c r="B17334" s="8" t="s">
        <v>18952</v>
      </c>
    </row>
    <row r="17335">
      <c r="A17335" s="8">
        <v>6775764.0</v>
      </c>
      <c r="B17335" s="8" t="s">
        <v>18953</v>
      </c>
    </row>
    <row r="17336">
      <c r="A17336" s="8">
        <v>1904957.0</v>
      </c>
      <c r="B17336" s="8" t="s">
        <v>18888</v>
      </c>
    </row>
    <row r="17337">
      <c r="A17337" s="8">
        <v>1796658.0</v>
      </c>
      <c r="B17337" s="8" t="s">
        <v>18954</v>
      </c>
    </row>
    <row r="17338">
      <c r="A17338" s="8">
        <v>6223303.0</v>
      </c>
      <c r="B17338" s="8" t="s">
        <v>18955</v>
      </c>
    </row>
    <row r="17339">
      <c r="A17339" s="8">
        <v>1853163.0</v>
      </c>
      <c r="B17339" s="8" t="s">
        <v>18956</v>
      </c>
    </row>
    <row r="17340">
      <c r="A17340" s="8">
        <v>1301608.0</v>
      </c>
      <c r="B17340" s="8" t="s">
        <v>18957</v>
      </c>
    </row>
    <row r="17341">
      <c r="A17341" s="8">
        <v>1915746.0</v>
      </c>
      <c r="B17341" s="8" t="s">
        <v>18958</v>
      </c>
    </row>
    <row r="17342">
      <c r="A17342" s="8">
        <v>6134963.0</v>
      </c>
      <c r="B17342" s="8" t="s">
        <v>18959</v>
      </c>
    </row>
    <row r="17343">
      <c r="A17343" s="8">
        <v>1377019.0</v>
      </c>
      <c r="B17343" s="8" t="s">
        <v>18960</v>
      </c>
    </row>
    <row r="17344">
      <c r="A17344" s="8">
        <v>1853198.0</v>
      </c>
      <c r="B17344" s="8" t="s">
        <v>18961</v>
      </c>
    </row>
    <row r="17345">
      <c r="A17345" s="8">
        <v>6074782.0</v>
      </c>
      <c r="B17345" s="8" t="s">
        <v>18962</v>
      </c>
    </row>
    <row r="17346">
      <c r="A17346" s="8">
        <v>1899023.0</v>
      </c>
      <c r="B17346" s="8" t="s">
        <v>18924</v>
      </c>
    </row>
    <row r="17347">
      <c r="A17347" s="8">
        <v>6383017.0</v>
      </c>
      <c r="B17347" s="8" t="s">
        <v>18963</v>
      </c>
    </row>
    <row r="17348">
      <c r="A17348" s="8">
        <v>1795252.0</v>
      </c>
      <c r="B17348" s="8" t="s">
        <v>18964</v>
      </c>
    </row>
    <row r="17349">
      <c r="A17349" s="8">
        <v>1339362.0</v>
      </c>
      <c r="B17349" s="8" t="s">
        <v>18965</v>
      </c>
    </row>
    <row r="17350">
      <c r="A17350" s="8">
        <v>1442040.0</v>
      </c>
      <c r="B17350" s="8" t="s">
        <v>18965</v>
      </c>
    </row>
    <row r="17351">
      <c r="A17351" s="8">
        <v>1433750.0</v>
      </c>
      <c r="B17351" s="8" t="s">
        <v>18966</v>
      </c>
    </row>
    <row r="17352">
      <c r="A17352" s="8">
        <v>1655507.0</v>
      </c>
      <c r="B17352" s="8" t="s">
        <v>18967</v>
      </c>
    </row>
    <row r="17353">
      <c r="A17353" s="8">
        <v>1636189.0</v>
      </c>
      <c r="B17353" s="8" t="s">
        <v>18968</v>
      </c>
    </row>
    <row r="17354">
      <c r="A17354" s="8">
        <v>1974963.0</v>
      </c>
      <c r="B17354" s="8" t="s">
        <v>18969</v>
      </c>
    </row>
    <row r="17355">
      <c r="A17355" s="8">
        <v>1433466.0</v>
      </c>
      <c r="B17355" s="8" t="s">
        <v>18970</v>
      </c>
    </row>
    <row r="17356">
      <c r="A17356" s="8">
        <v>6306241.0</v>
      </c>
      <c r="B17356" s="8" t="s">
        <v>18971</v>
      </c>
    </row>
    <row r="17357">
      <c r="A17357" s="8">
        <v>6880827.0</v>
      </c>
      <c r="B17357" s="8" t="s">
        <v>18972</v>
      </c>
    </row>
    <row r="17358">
      <c r="A17358" s="8">
        <v>1778218.0</v>
      </c>
      <c r="B17358" s="8" t="s">
        <v>18896</v>
      </c>
    </row>
    <row r="17359">
      <c r="A17359" s="8">
        <v>6095437.0</v>
      </c>
      <c r="B17359" s="8" t="s">
        <v>18973</v>
      </c>
    </row>
    <row r="17360">
      <c r="A17360" s="8">
        <v>1319230.0</v>
      </c>
      <c r="B17360" s="8" t="s">
        <v>18974</v>
      </c>
    </row>
    <row r="17361">
      <c r="A17361" s="8">
        <v>1848216.0</v>
      </c>
      <c r="B17361" s="8" t="s">
        <v>18975</v>
      </c>
    </row>
    <row r="17362">
      <c r="A17362" s="8">
        <v>6134980.0</v>
      </c>
      <c r="B17362" s="8" t="s">
        <v>18976</v>
      </c>
    </row>
    <row r="17363">
      <c r="A17363" s="8">
        <v>6211852.0</v>
      </c>
      <c r="B17363" s="8" t="s">
        <v>18977</v>
      </c>
    </row>
    <row r="17364">
      <c r="A17364" s="8">
        <v>1725181.0</v>
      </c>
      <c r="B17364" s="8" t="s">
        <v>18978</v>
      </c>
    </row>
    <row r="17365">
      <c r="A17365" s="8">
        <v>1790544.0</v>
      </c>
      <c r="B17365" s="8" t="s">
        <v>18979</v>
      </c>
    </row>
    <row r="17366">
      <c r="A17366" s="8">
        <v>6218199.0</v>
      </c>
      <c r="B17366" s="8" t="s">
        <v>18980</v>
      </c>
    </row>
    <row r="17367">
      <c r="A17367" s="8">
        <v>1725408.0</v>
      </c>
      <c r="B17367" s="8" t="s">
        <v>18981</v>
      </c>
    </row>
    <row r="17368">
      <c r="A17368" s="8">
        <v>1725700.0</v>
      </c>
      <c r="B17368" s="8" t="s">
        <v>18982</v>
      </c>
    </row>
    <row r="17369">
      <c r="A17369" s="8">
        <v>6456774.0</v>
      </c>
      <c r="B17369" s="8" t="s">
        <v>18983</v>
      </c>
    </row>
    <row r="17370">
      <c r="A17370" s="8">
        <v>6761771.0</v>
      </c>
      <c r="B17370" s="8" t="s">
        <v>18984</v>
      </c>
    </row>
    <row r="17371">
      <c r="A17371" s="8">
        <v>6156509.0</v>
      </c>
      <c r="B17371" s="8" t="s">
        <v>18985</v>
      </c>
    </row>
    <row r="17372">
      <c r="A17372" s="8">
        <v>1937626.0</v>
      </c>
      <c r="B17372" s="8" t="s">
        <v>18986</v>
      </c>
    </row>
    <row r="17373">
      <c r="A17373" s="8">
        <v>1788477.0</v>
      </c>
      <c r="B17373" s="8" t="s">
        <v>18987</v>
      </c>
    </row>
    <row r="17374">
      <c r="A17374" s="8">
        <v>6137318.0</v>
      </c>
      <c r="B17374" s="8" t="s">
        <v>18988</v>
      </c>
    </row>
    <row r="17375">
      <c r="A17375" s="8">
        <v>1637509.0</v>
      </c>
      <c r="B17375" s="8" t="s">
        <v>18989</v>
      </c>
    </row>
    <row r="17376">
      <c r="A17376" s="8">
        <v>1972553.0</v>
      </c>
      <c r="B17376" s="8" t="s">
        <v>18990</v>
      </c>
    </row>
    <row r="17377">
      <c r="A17377" s="8">
        <v>1433512.0</v>
      </c>
      <c r="B17377" s="8" t="s">
        <v>18991</v>
      </c>
    </row>
    <row r="17378">
      <c r="A17378" s="8">
        <v>6046291.0</v>
      </c>
      <c r="B17378" s="8" t="s">
        <v>18992</v>
      </c>
    </row>
    <row r="17379">
      <c r="A17379" s="8">
        <v>1722298.0</v>
      </c>
      <c r="B17379" s="8" t="s">
        <v>18993</v>
      </c>
    </row>
    <row r="17380">
      <c r="A17380" s="8">
        <v>1970623.0</v>
      </c>
      <c r="B17380" s="8" t="s">
        <v>18994</v>
      </c>
    </row>
    <row r="17381">
      <c r="A17381" s="8">
        <v>1734482.0</v>
      </c>
      <c r="B17381" s="8" t="s">
        <v>18995</v>
      </c>
    </row>
    <row r="17382">
      <c r="A17382" s="8">
        <v>6158463.0</v>
      </c>
      <c r="B17382" s="8" t="s">
        <v>18996</v>
      </c>
    </row>
    <row r="17383">
      <c r="A17383" s="8">
        <v>6164668.0</v>
      </c>
      <c r="B17383" s="8" t="s">
        <v>18997</v>
      </c>
    </row>
    <row r="17384">
      <c r="A17384" s="8">
        <v>6046282.0</v>
      </c>
      <c r="B17384" s="8" t="s">
        <v>18998</v>
      </c>
    </row>
    <row r="17385">
      <c r="A17385" s="8">
        <v>6604013.0</v>
      </c>
      <c r="B17385" s="8" t="s">
        <v>18999</v>
      </c>
    </row>
    <row r="17386">
      <c r="A17386" s="8">
        <v>6187455.0</v>
      </c>
      <c r="B17386" s="8" t="s">
        <v>19000</v>
      </c>
    </row>
    <row r="17387">
      <c r="A17387" s="8">
        <v>1727753.0</v>
      </c>
      <c r="B17387" s="8" t="s">
        <v>19001</v>
      </c>
    </row>
    <row r="17388">
      <c r="A17388" s="8">
        <v>6107311.0</v>
      </c>
      <c r="B17388" s="8" t="s">
        <v>19002</v>
      </c>
    </row>
    <row r="17389">
      <c r="A17389" s="8">
        <v>6441831.0</v>
      </c>
      <c r="B17389" s="8" t="s">
        <v>19003</v>
      </c>
    </row>
    <row r="17390">
      <c r="A17390" s="8">
        <v>6874151.0</v>
      </c>
      <c r="B17390" s="8" t="s">
        <v>19004</v>
      </c>
    </row>
    <row r="17391">
      <c r="A17391" s="8">
        <v>6191665.0</v>
      </c>
      <c r="B17391" s="8" t="s">
        <v>19005</v>
      </c>
    </row>
    <row r="17392">
      <c r="A17392" s="8">
        <v>6874037.0</v>
      </c>
      <c r="B17392" s="8" t="s">
        <v>19006</v>
      </c>
    </row>
    <row r="17393">
      <c r="A17393" s="8">
        <v>6191240.0</v>
      </c>
      <c r="B17393" s="8" t="s">
        <v>19007</v>
      </c>
    </row>
    <row r="17394">
      <c r="A17394" s="8">
        <v>6267688.0</v>
      </c>
      <c r="B17394" s="8" t="s">
        <v>19008</v>
      </c>
    </row>
    <row r="17395">
      <c r="A17395" s="8">
        <v>1587935.0</v>
      </c>
      <c r="B17395" s="8" t="s">
        <v>19009</v>
      </c>
    </row>
    <row r="17396">
      <c r="A17396" s="8">
        <v>6505244.0</v>
      </c>
      <c r="B17396" s="8" t="s">
        <v>19010</v>
      </c>
    </row>
    <row r="17397">
      <c r="A17397" s="8">
        <v>1945840.0</v>
      </c>
      <c r="B17397" s="8" t="s">
        <v>19011</v>
      </c>
    </row>
    <row r="17398">
      <c r="A17398" s="8">
        <v>1945114.0</v>
      </c>
      <c r="B17398" s="8" t="s">
        <v>19012</v>
      </c>
    </row>
    <row r="17399">
      <c r="A17399" s="8">
        <v>6206506.0</v>
      </c>
      <c r="B17399" s="8" t="s">
        <v>19013</v>
      </c>
    </row>
    <row r="17400">
      <c r="A17400" s="8">
        <v>6138454.0</v>
      </c>
      <c r="B17400" s="8" t="s">
        <v>19014</v>
      </c>
    </row>
    <row r="17401">
      <c r="A17401" s="8">
        <v>6169953.0</v>
      </c>
      <c r="B17401" s="8" t="s">
        <v>19015</v>
      </c>
    </row>
    <row r="17402">
      <c r="A17402" s="8">
        <v>1701614.0</v>
      </c>
      <c r="B17402" s="8" t="s">
        <v>19016</v>
      </c>
    </row>
    <row r="17403">
      <c r="A17403" s="8">
        <v>6210741.0</v>
      </c>
      <c r="B17403" s="8" t="s">
        <v>19017</v>
      </c>
    </row>
    <row r="17404">
      <c r="A17404" s="8">
        <v>6046266.0</v>
      </c>
      <c r="B17404" s="8" t="s">
        <v>19018</v>
      </c>
    </row>
    <row r="17405">
      <c r="A17405" s="8">
        <v>1433865.0</v>
      </c>
      <c r="B17405" s="8" t="s">
        <v>19019</v>
      </c>
    </row>
    <row r="17406">
      <c r="A17406" s="8">
        <v>6741916.0</v>
      </c>
      <c r="B17406" s="8" t="s">
        <v>19020</v>
      </c>
    </row>
    <row r="17407">
      <c r="A17407" s="8">
        <v>6176232.0</v>
      </c>
      <c r="B17407" s="8" t="s">
        <v>19021</v>
      </c>
    </row>
    <row r="17408">
      <c r="A17408" s="8">
        <v>6196942.0</v>
      </c>
      <c r="B17408" s="8" t="s">
        <v>19022</v>
      </c>
    </row>
    <row r="17409">
      <c r="A17409" s="8">
        <v>1571800.0</v>
      </c>
      <c r="B17409" s="8" t="s">
        <v>19023</v>
      </c>
    </row>
    <row r="17410">
      <c r="A17410" s="8">
        <v>1872176.0</v>
      </c>
      <c r="B17410" s="8" t="s">
        <v>19024</v>
      </c>
    </row>
    <row r="17411">
      <c r="A17411" s="8">
        <v>6172733.0</v>
      </c>
      <c r="B17411" s="8" t="s">
        <v>19025</v>
      </c>
    </row>
    <row r="17412">
      <c r="A17412" s="8">
        <v>1858734.0</v>
      </c>
      <c r="B17412" s="8" t="s">
        <v>19026</v>
      </c>
    </row>
    <row r="17413">
      <c r="A17413" s="8">
        <v>1949110.0</v>
      </c>
      <c r="B17413" s="8" t="s">
        <v>19027</v>
      </c>
    </row>
    <row r="17414">
      <c r="A17414" s="8">
        <v>1910370.0</v>
      </c>
      <c r="B17414" s="8" t="s">
        <v>19028</v>
      </c>
    </row>
    <row r="17415">
      <c r="A17415" s="8">
        <v>6177034.0</v>
      </c>
      <c r="B17415" s="8" t="s">
        <v>19029</v>
      </c>
    </row>
    <row r="17416">
      <c r="A17416" s="8">
        <v>6197582.0</v>
      </c>
      <c r="B17416" s="8" t="s">
        <v>19030</v>
      </c>
    </row>
    <row r="17417">
      <c r="A17417" s="8">
        <v>1961161.0</v>
      </c>
      <c r="B17417" s="8" t="s">
        <v>19031</v>
      </c>
    </row>
    <row r="17418">
      <c r="A17418" s="8">
        <v>6205071.0</v>
      </c>
      <c r="B17418" s="8" t="s">
        <v>19032</v>
      </c>
    </row>
    <row r="17419">
      <c r="A17419" s="8">
        <v>873772.0</v>
      </c>
      <c r="B17419" s="8" t="s">
        <v>19033</v>
      </c>
    </row>
    <row r="17420">
      <c r="A17420" s="8">
        <v>1736230.0</v>
      </c>
      <c r="B17420" s="8" t="s">
        <v>19034</v>
      </c>
    </row>
    <row r="17421">
      <c r="A17421" s="8">
        <v>1936760.0</v>
      </c>
      <c r="B17421" s="8" t="s">
        <v>19035</v>
      </c>
    </row>
    <row r="17422">
      <c r="A17422" s="8">
        <v>1852078.0</v>
      </c>
      <c r="B17422" s="8" t="s">
        <v>19036</v>
      </c>
    </row>
    <row r="17423">
      <c r="A17423" s="8">
        <v>892947.0</v>
      </c>
      <c r="B17423" s="8" t="s">
        <v>19037</v>
      </c>
    </row>
    <row r="17424">
      <c r="A17424" s="8">
        <v>6104398.0</v>
      </c>
      <c r="B17424" s="8" t="s">
        <v>19038</v>
      </c>
    </row>
    <row r="17425">
      <c r="A17425" s="8">
        <v>1949063.0</v>
      </c>
      <c r="B17425" s="8" t="s">
        <v>19039</v>
      </c>
    </row>
    <row r="17426">
      <c r="A17426" s="8">
        <v>6599346.0</v>
      </c>
      <c r="B17426" s="8" t="s">
        <v>19040</v>
      </c>
    </row>
    <row r="17427">
      <c r="A17427" s="8">
        <v>1907697.0</v>
      </c>
      <c r="B17427" s="8" t="s">
        <v>19041</v>
      </c>
    </row>
    <row r="17428">
      <c r="A17428" s="8">
        <v>6197451.0</v>
      </c>
      <c r="B17428" s="8" t="s">
        <v>19042</v>
      </c>
    </row>
    <row r="17429">
      <c r="A17429" s="8">
        <v>844705.0</v>
      </c>
      <c r="B17429" s="8" t="s">
        <v>19043</v>
      </c>
    </row>
    <row r="17430">
      <c r="A17430" s="8">
        <v>6158455.0</v>
      </c>
      <c r="B17430" s="8" t="s">
        <v>19044</v>
      </c>
    </row>
    <row r="17431">
      <c r="A17431" s="8">
        <v>6192386.0</v>
      </c>
      <c r="B17431" s="8" t="s">
        <v>19045</v>
      </c>
    </row>
    <row r="17432">
      <c r="A17432" s="8">
        <v>6189342.0</v>
      </c>
      <c r="B17432" s="8" t="s">
        <v>19046</v>
      </c>
    </row>
    <row r="17433">
      <c r="A17433" s="8">
        <v>6074987.0</v>
      </c>
      <c r="B17433" s="8" t="s">
        <v>19047</v>
      </c>
    </row>
    <row r="17434">
      <c r="A17434" s="8">
        <v>1814583.0</v>
      </c>
      <c r="B17434" s="8" t="s">
        <v>19048</v>
      </c>
    </row>
    <row r="17435">
      <c r="A17435" s="8">
        <v>1597108.0</v>
      </c>
      <c r="B17435" s="8" t="s">
        <v>19049</v>
      </c>
    </row>
    <row r="17436">
      <c r="A17436" s="8">
        <v>6158471.0</v>
      </c>
      <c r="B17436" s="8" t="s">
        <v>19050</v>
      </c>
    </row>
    <row r="17437">
      <c r="A17437" s="8">
        <v>6949134.0</v>
      </c>
      <c r="B17437" s="8" t="s">
        <v>19051</v>
      </c>
    </row>
    <row r="17438">
      <c r="A17438" s="8">
        <v>1938924.0</v>
      </c>
      <c r="B17438" s="8" t="s">
        <v>19052</v>
      </c>
    </row>
    <row r="17439">
      <c r="A17439" s="8">
        <v>6229778.0</v>
      </c>
      <c r="B17439" s="8" t="s">
        <v>19053</v>
      </c>
    </row>
    <row r="17440">
      <c r="A17440" s="8">
        <v>6009697.0</v>
      </c>
      <c r="B17440" s="8" t="s">
        <v>19054</v>
      </c>
    </row>
    <row r="17441">
      <c r="A17441" s="8">
        <v>1902016.0</v>
      </c>
      <c r="B17441" s="8" t="s">
        <v>19055</v>
      </c>
    </row>
    <row r="17442">
      <c r="A17442" s="8">
        <v>6963021.0</v>
      </c>
      <c r="B17442" s="8" t="s">
        <v>19056</v>
      </c>
    </row>
    <row r="17443">
      <c r="A17443" s="8">
        <v>1722557.0</v>
      </c>
      <c r="B17443" s="8" t="s">
        <v>19057</v>
      </c>
    </row>
    <row r="17444">
      <c r="A17444" s="8">
        <v>6030203.0</v>
      </c>
      <c r="B17444" s="8" t="s">
        <v>19058</v>
      </c>
    </row>
    <row r="17445">
      <c r="A17445" s="8">
        <v>1952455.0</v>
      </c>
      <c r="B17445" s="8" t="s">
        <v>19059</v>
      </c>
    </row>
    <row r="17446">
      <c r="A17446" s="8">
        <v>6219152.0</v>
      </c>
      <c r="B17446" s="8" t="s">
        <v>19060</v>
      </c>
    </row>
    <row r="17447">
      <c r="A17447" s="8">
        <v>6912605.0</v>
      </c>
      <c r="B17447" s="8" t="s">
        <v>19061</v>
      </c>
    </row>
    <row r="17448">
      <c r="A17448" s="8">
        <v>1962434.0</v>
      </c>
      <c r="B17448" s="8" t="s">
        <v>19062</v>
      </c>
    </row>
    <row r="17449">
      <c r="A17449" s="8">
        <v>1179462.0</v>
      </c>
      <c r="B17449" s="8" t="s">
        <v>19063</v>
      </c>
    </row>
    <row r="17450">
      <c r="A17450" s="8">
        <v>6951635.0</v>
      </c>
      <c r="B17450" s="8" t="s">
        <v>19064</v>
      </c>
    </row>
    <row r="17451">
      <c r="A17451" s="8">
        <v>6727506.0</v>
      </c>
      <c r="B17451" s="8" t="s">
        <v>19065</v>
      </c>
    </row>
    <row r="17452">
      <c r="A17452" s="8">
        <v>1952609.0</v>
      </c>
      <c r="B17452" s="8" t="s">
        <v>19066</v>
      </c>
    </row>
    <row r="17453">
      <c r="A17453" s="8">
        <v>1791974.0</v>
      </c>
      <c r="B17453" s="8" t="s">
        <v>19067</v>
      </c>
    </row>
    <row r="17454">
      <c r="A17454" s="8">
        <v>1778668.0</v>
      </c>
      <c r="B17454" s="8" t="s">
        <v>19068</v>
      </c>
    </row>
    <row r="17455">
      <c r="A17455" s="8">
        <v>1655701.0</v>
      </c>
      <c r="B17455" s="8" t="s">
        <v>19069</v>
      </c>
    </row>
    <row r="17456">
      <c r="A17456" s="8">
        <v>6258905.0</v>
      </c>
      <c r="B17456" s="8" t="s">
        <v>19070</v>
      </c>
    </row>
    <row r="17457">
      <c r="A17457" s="8">
        <v>1787683.0</v>
      </c>
      <c r="B17457" s="8" t="s">
        <v>19071</v>
      </c>
    </row>
    <row r="17458">
      <c r="A17458" s="8">
        <v>926051.0</v>
      </c>
      <c r="B17458" s="8" t="s">
        <v>19072</v>
      </c>
    </row>
    <row r="17459">
      <c r="A17459" s="8">
        <v>1758047.0</v>
      </c>
      <c r="B17459" s="8" t="s">
        <v>19073</v>
      </c>
    </row>
    <row r="17460">
      <c r="A17460" s="8">
        <v>1881230.0</v>
      </c>
      <c r="B17460" s="8" t="s">
        <v>19074</v>
      </c>
    </row>
    <row r="17461">
      <c r="A17461" s="8">
        <v>1588419.0</v>
      </c>
      <c r="B17461" s="8" t="s">
        <v>19075</v>
      </c>
    </row>
    <row r="17462">
      <c r="A17462" s="8">
        <v>1767798.0</v>
      </c>
      <c r="B17462" s="8" t="s">
        <v>19076</v>
      </c>
    </row>
    <row r="17463">
      <c r="A17463" s="8">
        <v>1880390.0</v>
      </c>
      <c r="B17463" s="8" t="s">
        <v>19077</v>
      </c>
    </row>
    <row r="17464">
      <c r="A17464" s="8">
        <v>1917358.0</v>
      </c>
      <c r="B17464" s="8" t="s">
        <v>19078</v>
      </c>
    </row>
    <row r="17465">
      <c r="A17465" s="8">
        <v>1764217.0</v>
      </c>
      <c r="B17465" s="8" t="s">
        <v>19079</v>
      </c>
    </row>
    <row r="17466">
      <c r="A17466" s="8">
        <v>1770021.0</v>
      </c>
      <c r="B17466" s="8" t="s">
        <v>19080</v>
      </c>
    </row>
    <row r="17467">
      <c r="A17467" s="8">
        <v>6825729.0</v>
      </c>
      <c r="B17467" s="8" t="s">
        <v>19081</v>
      </c>
    </row>
    <row r="17468">
      <c r="A17468" s="8">
        <v>6899773.0</v>
      </c>
      <c r="B17468" s="8" t="s">
        <v>19082</v>
      </c>
    </row>
    <row r="17469">
      <c r="A17469" s="8">
        <v>1863398.0</v>
      </c>
      <c r="B17469" s="8" t="s">
        <v>19083</v>
      </c>
    </row>
    <row r="17470">
      <c r="A17470" s="8">
        <v>1857240.0</v>
      </c>
      <c r="B17470" s="8" t="s">
        <v>14405</v>
      </c>
    </row>
    <row r="17471">
      <c r="A17471" s="8">
        <v>6169945.0</v>
      </c>
      <c r="B17471" s="8" t="s">
        <v>19084</v>
      </c>
    </row>
    <row r="17472">
      <c r="A17472" s="8">
        <v>1179489.0</v>
      </c>
      <c r="B17472" s="8" t="s">
        <v>19085</v>
      </c>
    </row>
    <row r="17473">
      <c r="A17473" s="8">
        <v>6080391.0</v>
      </c>
      <c r="B17473" s="8" t="s">
        <v>19086</v>
      </c>
    </row>
    <row r="17474">
      <c r="A17474" s="8">
        <v>6091059.0</v>
      </c>
      <c r="B17474" s="8" t="s">
        <v>19087</v>
      </c>
    </row>
    <row r="17475">
      <c r="A17475" s="8">
        <v>6503772.0</v>
      </c>
      <c r="B17475" s="8" t="s">
        <v>19088</v>
      </c>
    </row>
    <row r="17476">
      <c r="A17476" s="8">
        <v>6239781.0</v>
      </c>
      <c r="B17476" s="8" t="s">
        <v>19089</v>
      </c>
    </row>
    <row r="17477">
      <c r="A17477" s="8">
        <v>6239137.0</v>
      </c>
      <c r="B17477" s="8" t="s">
        <v>19090</v>
      </c>
    </row>
    <row r="17478">
      <c r="A17478" s="8">
        <v>6975828.0</v>
      </c>
      <c r="B17478" s="8" t="s">
        <v>19091</v>
      </c>
    </row>
    <row r="17479">
      <c r="A17479" s="8">
        <v>6098762.0</v>
      </c>
      <c r="B17479" s="8" t="s">
        <v>19092</v>
      </c>
    </row>
    <row r="17480">
      <c r="A17480" s="8">
        <v>1842790.0</v>
      </c>
      <c r="B17480" s="8" t="s">
        <v>19093</v>
      </c>
    </row>
    <row r="17481">
      <c r="A17481" s="8">
        <v>6091067.0</v>
      </c>
      <c r="B17481" s="8" t="s">
        <v>19094</v>
      </c>
    </row>
    <row r="17482">
      <c r="A17482" s="8">
        <v>6341543.0</v>
      </c>
      <c r="B17482" s="8" t="s">
        <v>19095</v>
      </c>
    </row>
    <row r="17483">
      <c r="A17483" s="8">
        <v>922226.0</v>
      </c>
      <c r="B17483" s="8" t="s">
        <v>19096</v>
      </c>
    </row>
    <row r="17484">
      <c r="A17484" s="8">
        <v>6885977.0</v>
      </c>
      <c r="B17484" s="8" t="s">
        <v>19097</v>
      </c>
    </row>
    <row r="17485">
      <c r="A17485" s="8">
        <v>1856545.0</v>
      </c>
      <c r="B17485" s="8" t="s">
        <v>19098</v>
      </c>
    </row>
    <row r="17486">
      <c r="A17486" s="8">
        <v>6238912.0</v>
      </c>
      <c r="B17486" s="8" t="s">
        <v>19099</v>
      </c>
    </row>
    <row r="17487">
      <c r="A17487" s="8">
        <v>6145973.0</v>
      </c>
      <c r="B17487" s="8" t="s">
        <v>19100</v>
      </c>
    </row>
    <row r="17488">
      <c r="A17488" s="8">
        <v>6080421.0</v>
      </c>
      <c r="B17488" s="8" t="s">
        <v>19101</v>
      </c>
    </row>
    <row r="17489">
      <c r="A17489" s="8">
        <v>6117627.0</v>
      </c>
      <c r="B17489" s="8" t="s">
        <v>19102</v>
      </c>
    </row>
    <row r="17490">
      <c r="A17490" s="8">
        <v>6603335.0</v>
      </c>
      <c r="B17490" s="8" t="s">
        <v>19103</v>
      </c>
    </row>
    <row r="17491">
      <c r="A17491" s="8">
        <v>6199283.0</v>
      </c>
      <c r="B17491" s="8" t="s">
        <v>19104</v>
      </c>
    </row>
    <row r="17492">
      <c r="A17492" s="8">
        <v>1452487.0</v>
      </c>
      <c r="B17492" s="8" t="s">
        <v>19105</v>
      </c>
    </row>
    <row r="17493">
      <c r="A17493" s="8">
        <v>1452363.0</v>
      </c>
      <c r="B17493" s="8" t="s">
        <v>19106</v>
      </c>
    </row>
    <row r="17494">
      <c r="A17494" s="8">
        <v>1785061.0</v>
      </c>
      <c r="B17494" s="8" t="s">
        <v>19107</v>
      </c>
    </row>
    <row r="17495">
      <c r="A17495" s="8">
        <v>6059996.0</v>
      </c>
      <c r="B17495" s="8" t="s">
        <v>19108</v>
      </c>
    </row>
    <row r="17496">
      <c r="A17496" s="8">
        <v>6154883.0</v>
      </c>
      <c r="B17496" s="8" t="s">
        <v>19109</v>
      </c>
    </row>
    <row r="17497">
      <c r="A17497" s="8">
        <v>6239391.0</v>
      </c>
      <c r="B17497" s="8" t="s">
        <v>19110</v>
      </c>
    </row>
    <row r="17498">
      <c r="A17498" s="8">
        <v>6404006.0</v>
      </c>
      <c r="B17498" s="8" t="s">
        <v>19111</v>
      </c>
    </row>
    <row r="17499">
      <c r="A17499" s="8">
        <v>1076825.0</v>
      </c>
      <c r="B17499" s="8" t="s">
        <v>19112</v>
      </c>
    </row>
    <row r="17500">
      <c r="A17500" s="8">
        <v>6080308.0</v>
      </c>
      <c r="B17500" s="8" t="s">
        <v>19113</v>
      </c>
    </row>
    <row r="17501">
      <c r="A17501" s="8">
        <v>1767224.0</v>
      </c>
      <c r="B17501" s="8" t="s">
        <v>19114</v>
      </c>
    </row>
    <row r="17502">
      <c r="A17502" s="8">
        <v>1429043.0</v>
      </c>
      <c r="B17502" s="8" t="s">
        <v>19115</v>
      </c>
    </row>
    <row r="17503">
      <c r="A17503" s="8">
        <v>6238769.0</v>
      </c>
      <c r="B17503" s="8" t="s">
        <v>19116</v>
      </c>
    </row>
    <row r="17504">
      <c r="A17504" s="8">
        <v>6232116.0</v>
      </c>
      <c r="B17504" s="8" t="s">
        <v>19117</v>
      </c>
    </row>
    <row r="17505">
      <c r="A17505" s="8">
        <v>1450166.0</v>
      </c>
      <c r="B17505" s="8" t="s">
        <v>19118</v>
      </c>
    </row>
    <row r="17506">
      <c r="A17506" s="8">
        <v>6577351.0</v>
      </c>
      <c r="B17506" s="8" t="s">
        <v>19119</v>
      </c>
    </row>
    <row r="17507">
      <c r="A17507" s="8">
        <v>6095194.0</v>
      </c>
      <c r="B17507" s="8" t="s">
        <v>19120</v>
      </c>
    </row>
    <row r="17508">
      <c r="A17508" s="8">
        <v>6238432.0</v>
      </c>
      <c r="B17508" s="8" t="s">
        <v>19121</v>
      </c>
    </row>
    <row r="17509">
      <c r="A17509" s="8">
        <v>1844890.0</v>
      </c>
      <c r="B17509" s="8" t="s">
        <v>19122</v>
      </c>
    </row>
    <row r="17510">
      <c r="A17510" s="8">
        <v>1785834.0</v>
      </c>
      <c r="B17510" s="8" t="s">
        <v>19123</v>
      </c>
    </row>
    <row r="17511">
      <c r="A17511" s="8">
        <v>6092705.0</v>
      </c>
      <c r="B17511" s="8" t="s">
        <v>19124</v>
      </c>
    </row>
    <row r="17512">
      <c r="A17512" s="8">
        <v>1896261.0</v>
      </c>
      <c r="B17512" s="8" t="s">
        <v>19125</v>
      </c>
    </row>
    <row r="17513">
      <c r="A17513" s="8">
        <v>1903870.0</v>
      </c>
      <c r="B17513" s="8" t="s">
        <v>19126</v>
      </c>
    </row>
    <row r="17514">
      <c r="A17514" s="8">
        <v>1729454.0</v>
      </c>
      <c r="B17514" s="8" t="s">
        <v>19127</v>
      </c>
    </row>
    <row r="17515">
      <c r="A17515" s="8">
        <v>6128009.0</v>
      </c>
      <c r="B17515" s="8" t="s">
        <v>19128</v>
      </c>
    </row>
    <row r="17516">
      <c r="A17516" s="8">
        <v>1636944.0</v>
      </c>
      <c r="B17516" s="8" t="s">
        <v>19129</v>
      </c>
    </row>
    <row r="17517">
      <c r="A17517" s="8">
        <v>6325726.0</v>
      </c>
      <c r="B17517" s="8" t="s">
        <v>19130</v>
      </c>
    </row>
    <row r="17518">
      <c r="A17518" s="8">
        <v>1767186.0</v>
      </c>
      <c r="B17518" s="8" t="s">
        <v>19131</v>
      </c>
    </row>
    <row r="17519">
      <c r="A17519" s="8">
        <v>1882074.0</v>
      </c>
      <c r="B17519" s="8" t="s">
        <v>19098</v>
      </c>
    </row>
    <row r="17520">
      <c r="A17520" s="8">
        <v>1574612.0</v>
      </c>
      <c r="B17520" s="8" t="s">
        <v>19132</v>
      </c>
    </row>
    <row r="17521">
      <c r="A17521" s="8">
        <v>1760688.0</v>
      </c>
      <c r="B17521" s="8" t="s">
        <v>19132</v>
      </c>
    </row>
    <row r="17522">
      <c r="A17522" s="8">
        <v>1939891.0</v>
      </c>
      <c r="B17522" s="8" t="s">
        <v>19133</v>
      </c>
    </row>
    <row r="17523">
      <c r="A17523" s="8">
        <v>1796747.0</v>
      </c>
      <c r="B17523" s="8" t="s">
        <v>19134</v>
      </c>
    </row>
    <row r="17524">
      <c r="A17524" s="8">
        <v>6080413.0</v>
      </c>
      <c r="B17524" s="8" t="s">
        <v>19135</v>
      </c>
    </row>
    <row r="17525">
      <c r="A17525" s="8">
        <v>1790714.0</v>
      </c>
      <c r="B17525" s="8" t="s">
        <v>19136</v>
      </c>
    </row>
    <row r="17526">
      <c r="A17526" s="8">
        <v>1464809.0</v>
      </c>
      <c r="B17526" s="8" t="s">
        <v>19137</v>
      </c>
    </row>
    <row r="17527">
      <c r="A17527" s="8">
        <v>1443674.0</v>
      </c>
      <c r="B17527" s="8" t="s">
        <v>19138</v>
      </c>
    </row>
    <row r="17528">
      <c r="A17528" s="8">
        <v>1598058.0</v>
      </c>
      <c r="B17528" s="8" t="s">
        <v>19139</v>
      </c>
    </row>
    <row r="17529">
      <c r="A17529" s="8">
        <v>1784714.0</v>
      </c>
      <c r="B17529" s="8" t="s">
        <v>19139</v>
      </c>
    </row>
    <row r="17530">
      <c r="A17530" s="8">
        <v>1727745.0</v>
      </c>
      <c r="B17530" s="8" t="s">
        <v>19140</v>
      </c>
    </row>
    <row r="17531">
      <c r="A17531" s="8">
        <v>1800817.0</v>
      </c>
      <c r="B17531" s="8" t="s">
        <v>19140</v>
      </c>
    </row>
    <row r="17532">
      <c r="A17532" s="8">
        <v>1952501.0</v>
      </c>
      <c r="B17532" s="8" t="s">
        <v>19141</v>
      </c>
    </row>
    <row r="17533">
      <c r="A17533" s="8">
        <v>1759523.0</v>
      </c>
      <c r="B17533" s="8" t="s">
        <v>19142</v>
      </c>
    </row>
    <row r="17534">
      <c r="A17534" s="8">
        <v>6670776.0</v>
      </c>
      <c r="B17534" s="8" t="s">
        <v>19143</v>
      </c>
    </row>
    <row r="17535">
      <c r="A17535" s="8">
        <v>6239692.0</v>
      </c>
      <c r="B17535" s="8" t="s">
        <v>19144</v>
      </c>
    </row>
    <row r="17536">
      <c r="A17536" s="8">
        <v>6074197.0</v>
      </c>
      <c r="B17536" s="8" t="s">
        <v>19145</v>
      </c>
    </row>
    <row r="17537">
      <c r="A17537" s="8">
        <v>6466931.0</v>
      </c>
      <c r="B17537" s="8" t="s">
        <v>16085</v>
      </c>
    </row>
    <row r="17538">
      <c r="A17538" s="8">
        <v>6238424.0</v>
      </c>
      <c r="B17538" s="8" t="s">
        <v>19146</v>
      </c>
    </row>
    <row r="17539">
      <c r="A17539" s="8">
        <v>6644490.0</v>
      </c>
      <c r="B17539" s="8" t="s">
        <v>19147</v>
      </c>
    </row>
    <row r="17540">
      <c r="A17540" s="8">
        <v>1464817.0</v>
      </c>
      <c r="B17540" s="8" t="s">
        <v>19148</v>
      </c>
    </row>
    <row r="17541">
      <c r="A17541" s="8">
        <v>1429051.0</v>
      </c>
      <c r="B17541" s="8" t="s">
        <v>19149</v>
      </c>
    </row>
    <row r="17542">
      <c r="A17542" s="8">
        <v>1587803.0</v>
      </c>
      <c r="B17542" s="8" t="s">
        <v>19150</v>
      </c>
    </row>
    <row r="17543">
      <c r="A17543" s="8">
        <v>1728351.0</v>
      </c>
      <c r="B17543" s="8" t="s">
        <v>19151</v>
      </c>
    </row>
    <row r="17544">
      <c r="A17544" s="8">
        <v>1428861.0</v>
      </c>
      <c r="B17544" s="8" t="s">
        <v>19152</v>
      </c>
    </row>
    <row r="17545">
      <c r="A17545" s="8">
        <v>6091024.0</v>
      </c>
      <c r="B17545" s="8" t="s">
        <v>19153</v>
      </c>
    </row>
    <row r="17546">
      <c r="A17546" s="8">
        <v>6907997.0</v>
      </c>
      <c r="B17546" s="8" t="s">
        <v>19154</v>
      </c>
    </row>
    <row r="17547">
      <c r="A17547" s="8">
        <v>1428829.0</v>
      </c>
      <c r="B17547" s="8" t="s">
        <v>19155</v>
      </c>
    </row>
    <row r="17548">
      <c r="A17548" s="8">
        <v>1636901.0</v>
      </c>
      <c r="B17548" s="8" t="s">
        <v>19106</v>
      </c>
    </row>
    <row r="17549">
      <c r="A17549" s="8">
        <v>6184910.0</v>
      </c>
      <c r="B17549" s="8" t="s">
        <v>19156</v>
      </c>
    </row>
    <row r="17550">
      <c r="A17550" s="8">
        <v>6644406.0</v>
      </c>
      <c r="B17550" s="8" t="s">
        <v>19157</v>
      </c>
    </row>
    <row r="17551">
      <c r="A17551" s="8">
        <v>1428845.0</v>
      </c>
      <c r="B17551" s="8" t="s">
        <v>19158</v>
      </c>
    </row>
    <row r="17552">
      <c r="A17552" s="8">
        <v>1882996.0</v>
      </c>
      <c r="B17552" s="8" t="s">
        <v>19159</v>
      </c>
    </row>
    <row r="17553">
      <c r="A17553" s="8">
        <v>1888722.0</v>
      </c>
      <c r="B17553" s="8" t="s">
        <v>19160</v>
      </c>
    </row>
    <row r="17554">
      <c r="A17554" s="8">
        <v>1895508.0</v>
      </c>
      <c r="B17554" s="8" t="s">
        <v>19161</v>
      </c>
    </row>
    <row r="17555">
      <c r="A17555" s="8">
        <v>1655957.0</v>
      </c>
      <c r="B17555" s="8" t="s">
        <v>19162</v>
      </c>
    </row>
    <row r="17556">
      <c r="A17556" s="8">
        <v>1447742.0</v>
      </c>
      <c r="B17556" s="8" t="s">
        <v>19163</v>
      </c>
    </row>
    <row r="17557">
      <c r="A17557" s="8">
        <v>1587854.0</v>
      </c>
      <c r="B17557" s="8" t="s">
        <v>19163</v>
      </c>
    </row>
    <row r="17558">
      <c r="A17558" s="8">
        <v>6943799.0</v>
      </c>
      <c r="B17558" s="8" t="s">
        <v>19164</v>
      </c>
    </row>
    <row r="17559">
      <c r="A17559" s="8">
        <v>1757725.0</v>
      </c>
      <c r="B17559" s="8" t="s">
        <v>19165</v>
      </c>
    </row>
    <row r="17560">
      <c r="A17560" s="8">
        <v>1859013.0</v>
      </c>
      <c r="B17560" s="8" t="s">
        <v>19166</v>
      </c>
    </row>
    <row r="17561">
      <c r="A17561" s="8">
        <v>6239960.0</v>
      </c>
      <c r="B17561" s="8" t="s">
        <v>19167</v>
      </c>
    </row>
    <row r="17562">
      <c r="A17562" s="8">
        <v>1722735.0</v>
      </c>
      <c r="B17562" s="8" t="s">
        <v>19168</v>
      </c>
    </row>
    <row r="17563">
      <c r="A17563" s="8">
        <v>1853562.0</v>
      </c>
      <c r="B17563" s="8" t="s">
        <v>19169</v>
      </c>
    </row>
    <row r="17564">
      <c r="A17564" s="8">
        <v>1762770.0</v>
      </c>
      <c r="B17564" s="8" t="s">
        <v>19170</v>
      </c>
    </row>
    <row r="17565">
      <c r="A17565" s="8">
        <v>1965204.0</v>
      </c>
      <c r="B17565" s="8" t="s">
        <v>19171</v>
      </c>
    </row>
    <row r="17566">
      <c r="A17566" s="8">
        <v>1944738.0</v>
      </c>
      <c r="B17566" s="8" t="s">
        <v>19172</v>
      </c>
    </row>
    <row r="17567">
      <c r="A17567" s="8">
        <v>6146040.0</v>
      </c>
      <c r="B17567" s="8" t="s">
        <v>19173</v>
      </c>
    </row>
    <row r="17568">
      <c r="A17568" s="8">
        <v>1962582.0</v>
      </c>
      <c r="B17568" s="8" t="s">
        <v>19174</v>
      </c>
    </row>
    <row r="17569">
      <c r="A17569" s="8">
        <v>1951564.0</v>
      </c>
      <c r="B17569" s="8" t="s">
        <v>19175</v>
      </c>
    </row>
    <row r="17570">
      <c r="A17570" s="8">
        <v>1333712.0</v>
      </c>
      <c r="B17570" s="8" t="s">
        <v>19176</v>
      </c>
    </row>
    <row r="17571">
      <c r="A17571" s="8">
        <v>1751476.0</v>
      </c>
      <c r="B17571" s="8" t="s">
        <v>19177</v>
      </c>
    </row>
    <row r="17572">
      <c r="A17572" s="8">
        <v>1971026.0</v>
      </c>
      <c r="B17572" s="8" t="s">
        <v>19178</v>
      </c>
    </row>
    <row r="17573">
      <c r="A17573" s="8">
        <v>1739727.0</v>
      </c>
      <c r="B17573" s="8" t="s">
        <v>19179</v>
      </c>
    </row>
    <row r="17574">
      <c r="A17574" s="8">
        <v>1795121.0</v>
      </c>
      <c r="B17574" s="8" t="s">
        <v>19180</v>
      </c>
    </row>
    <row r="17575">
      <c r="A17575" s="8">
        <v>1910477.0</v>
      </c>
      <c r="B17575" s="8" t="s">
        <v>19181</v>
      </c>
    </row>
    <row r="17576">
      <c r="A17576" s="8">
        <v>6191266.0</v>
      </c>
      <c r="B17576" s="8" t="s">
        <v>19182</v>
      </c>
    </row>
    <row r="17577">
      <c r="A17577" s="8">
        <v>1858874.0</v>
      </c>
      <c r="B17577" s="8" t="s">
        <v>19183</v>
      </c>
    </row>
    <row r="17578">
      <c r="A17578" s="8">
        <v>1734393.0</v>
      </c>
      <c r="B17578" s="8" t="s">
        <v>19184</v>
      </c>
    </row>
    <row r="17579">
      <c r="A17579" s="8">
        <v>6207961.0</v>
      </c>
      <c r="B17579" s="8" t="s">
        <v>19185</v>
      </c>
    </row>
    <row r="17580">
      <c r="A17580" s="8">
        <v>6373461.0</v>
      </c>
      <c r="B17580" s="8" t="s">
        <v>19186</v>
      </c>
    </row>
    <row r="17581">
      <c r="A17581" s="8">
        <v>1887629.0</v>
      </c>
      <c r="B17581" s="8" t="s">
        <v>19187</v>
      </c>
    </row>
    <row r="17582">
      <c r="A17582" s="8">
        <v>1446991.0</v>
      </c>
      <c r="B17582" s="8" t="s">
        <v>19188</v>
      </c>
    </row>
    <row r="17583">
      <c r="A17583" s="8">
        <v>1446797.0</v>
      </c>
      <c r="B17583" s="8" t="s">
        <v>19189</v>
      </c>
    </row>
    <row r="17584">
      <c r="A17584" s="8">
        <v>6025145.0</v>
      </c>
      <c r="B17584" s="8" t="s">
        <v>19190</v>
      </c>
    </row>
    <row r="17585">
      <c r="A17585" s="8">
        <v>6438725.0</v>
      </c>
      <c r="B17585" s="8" t="s">
        <v>19191</v>
      </c>
    </row>
    <row r="17586">
      <c r="A17586" s="8">
        <v>6033199.0</v>
      </c>
      <c r="B17586" s="8" t="s">
        <v>19192</v>
      </c>
    </row>
    <row r="17587">
      <c r="A17587" s="8">
        <v>6162061.0</v>
      </c>
      <c r="B17587" s="8" t="s">
        <v>19193</v>
      </c>
    </row>
    <row r="17588">
      <c r="A17588" s="8">
        <v>6311245.0</v>
      </c>
      <c r="B17588" s="8" t="s">
        <v>19194</v>
      </c>
    </row>
    <row r="17589">
      <c r="A17589" s="8">
        <v>1792181.0</v>
      </c>
      <c r="B17589" s="8" t="s">
        <v>19195</v>
      </c>
    </row>
    <row r="17590">
      <c r="A17590" s="8">
        <v>6612024.0</v>
      </c>
      <c r="B17590" s="8" t="s">
        <v>19196</v>
      </c>
    </row>
    <row r="17591">
      <c r="A17591" s="8">
        <v>1793021.0</v>
      </c>
      <c r="B17591" s="8" t="s">
        <v>19197</v>
      </c>
    </row>
    <row r="17592">
      <c r="A17592" s="8">
        <v>6115233.0</v>
      </c>
      <c r="B17592" s="8" t="s">
        <v>19198</v>
      </c>
    </row>
    <row r="17593">
      <c r="A17593" s="8">
        <v>1960181.0</v>
      </c>
      <c r="B17593" s="8" t="s">
        <v>19199</v>
      </c>
    </row>
    <row r="17594">
      <c r="A17594" s="8">
        <v>1692810.0</v>
      </c>
      <c r="B17594" s="8" t="s">
        <v>19200</v>
      </c>
    </row>
    <row r="17595">
      <c r="A17595" s="8">
        <v>6505481.0</v>
      </c>
      <c r="B17595" s="8" t="s">
        <v>19201</v>
      </c>
    </row>
    <row r="17596">
      <c r="A17596" s="8">
        <v>6138446.0</v>
      </c>
      <c r="B17596" s="8" t="s">
        <v>19202</v>
      </c>
    </row>
    <row r="17597">
      <c r="A17597" s="8">
        <v>1434349.0</v>
      </c>
      <c r="B17597" s="8" t="s">
        <v>19203</v>
      </c>
    </row>
    <row r="17598">
      <c r="A17598" s="8">
        <v>1728938.0</v>
      </c>
      <c r="B17598" s="8" t="s">
        <v>19204</v>
      </c>
    </row>
    <row r="17599">
      <c r="A17599" s="8">
        <v>1763229.0</v>
      </c>
      <c r="B17599" s="8" t="s">
        <v>19205</v>
      </c>
    </row>
    <row r="17600">
      <c r="A17600" s="8">
        <v>1892401.0</v>
      </c>
      <c r="B17600" s="8" t="s">
        <v>19206</v>
      </c>
    </row>
    <row r="17601">
      <c r="A17601" s="8">
        <v>1597922.0</v>
      </c>
      <c r="B17601" s="8" t="s">
        <v>19207</v>
      </c>
    </row>
    <row r="17602">
      <c r="A17602" s="8">
        <v>1733826.0</v>
      </c>
      <c r="B17602" s="8" t="s">
        <v>19208</v>
      </c>
    </row>
    <row r="17603">
      <c r="A17603" s="8">
        <v>6399975.0</v>
      </c>
      <c r="B17603" s="8" t="s">
        <v>19209</v>
      </c>
    </row>
    <row r="17604">
      <c r="A17604" s="8">
        <v>1888901.0</v>
      </c>
      <c r="B17604" s="8" t="s">
        <v>19177</v>
      </c>
    </row>
    <row r="17605">
      <c r="A17605" s="8">
        <v>6017070.0</v>
      </c>
      <c r="B17605" s="8" t="s">
        <v>19210</v>
      </c>
    </row>
    <row r="17606">
      <c r="A17606" s="8">
        <v>1361422.0</v>
      </c>
      <c r="B17606" s="8" t="s">
        <v>19211</v>
      </c>
    </row>
    <row r="17607">
      <c r="A17607" s="8">
        <v>6241948.0</v>
      </c>
      <c r="B17607" s="8" t="s">
        <v>19212</v>
      </c>
    </row>
    <row r="17608">
      <c r="A17608" s="8">
        <v>1938673.0</v>
      </c>
      <c r="B17608" s="8" t="s">
        <v>19213</v>
      </c>
    </row>
    <row r="17609">
      <c r="A17609" s="8">
        <v>1925253.0</v>
      </c>
      <c r="B17609" s="8" t="s">
        <v>19214</v>
      </c>
    </row>
    <row r="17610">
      <c r="A17610" s="8">
        <v>1909975.0</v>
      </c>
      <c r="B17610" s="8" t="s">
        <v>19215</v>
      </c>
    </row>
    <row r="17611">
      <c r="A17611" s="8">
        <v>6207472.0</v>
      </c>
      <c r="B17611" s="8" t="s">
        <v>19216</v>
      </c>
    </row>
    <row r="17612">
      <c r="A17612" s="8">
        <v>6255086.0</v>
      </c>
      <c r="B17612" s="8" t="s">
        <v>19217</v>
      </c>
    </row>
    <row r="17613">
      <c r="A17613" s="8">
        <v>6399959.0</v>
      </c>
      <c r="B17613" s="8" t="s">
        <v>19218</v>
      </c>
    </row>
    <row r="17614">
      <c r="A17614" s="8">
        <v>1898523.0</v>
      </c>
      <c r="B17614" s="8" t="s">
        <v>19219</v>
      </c>
    </row>
    <row r="17615">
      <c r="A17615" s="8">
        <v>6124925.0</v>
      </c>
      <c r="B17615" s="8" t="s">
        <v>19220</v>
      </c>
    </row>
    <row r="17616">
      <c r="A17616" s="8">
        <v>1598325.0</v>
      </c>
      <c r="B17616" s="8" t="s">
        <v>19221</v>
      </c>
    </row>
    <row r="17617">
      <c r="A17617" s="8">
        <v>1880691.0</v>
      </c>
      <c r="B17617" s="8" t="s">
        <v>19183</v>
      </c>
    </row>
    <row r="17618">
      <c r="A17618" s="8">
        <v>1790382.0</v>
      </c>
      <c r="B17618" s="8" t="s">
        <v>19222</v>
      </c>
    </row>
    <row r="17619">
      <c r="A17619" s="8">
        <v>1880543.0</v>
      </c>
      <c r="B17619" s="8" t="s">
        <v>19222</v>
      </c>
    </row>
    <row r="17620">
      <c r="A17620" s="8">
        <v>1588991.0</v>
      </c>
      <c r="B17620" s="8" t="s">
        <v>19223</v>
      </c>
    </row>
    <row r="17621">
      <c r="A17621" s="8">
        <v>1729365.0</v>
      </c>
      <c r="B17621" s="8" t="s">
        <v>19223</v>
      </c>
    </row>
    <row r="17622">
      <c r="A17622" s="8">
        <v>1894293.0</v>
      </c>
      <c r="B17622" s="8" t="s">
        <v>19224</v>
      </c>
    </row>
    <row r="17623">
      <c r="A17623" s="8">
        <v>6233562.0</v>
      </c>
      <c r="B17623" s="8" t="s">
        <v>19225</v>
      </c>
    </row>
    <row r="17624">
      <c r="A17624" s="8">
        <v>6384013.0</v>
      </c>
      <c r="B17624" s="8" t="s">
        <v>19226</v>
      </c>
    </row>
    <row r="17625">
      <c r="A17625" s="8">
        <v>6207642.0</v>
      </c>
      <c r="B17625" s="8" t="s">
        <v>19227</v>
      </c>
    </row>
    <row r="17626">
      <c r="A17626" s="8">
        <v>1890204.0</v>
      </c>
      <c r="B17626" s="8" t="s">
        <v>19228</v>
      </c>
    </row>
    <row r="17627">
      <c r="A17627" s="8">
        <v>1446754.0</v>
      </c>
      <c r="B17627" s="8" t="s">
        <v>19229</v>
      </c>
    </row>
    <row r="17628">
      <c r="A17628" s="8">
        <v>1858955.0</v>
      </c>
      <c r="B17628" s="8" t="s">
        <v>19230</v>
      </c>
    </row>
    <row r="17629">
      <c r="A17629" s="8">
        <v>1597345.0</v>
      </c>
      <c r="B17629" s="8" t="s">
        <v>19231</v>
      </c>
    </row>
    <row r="17630">
      <c r="A17630" s="8">
        <v>1851292.0</v>
      </c>
      <c r="B17630" s="8" t="s">
        <v>19232</v>
      </c>
    </row>
    <row r="17631">
      <c r="A17631" s="8">
        <v>1240153.0</v>
      </c>
      <c r="B17631" s="8" t="s">
        <v>19233</v>
      </c>
    </row>
    <row r="17632">
      <c r="A17632" s="8">
        <v>1374281.0</v>
      </c>
      <c r="B17632" s="8" t="s">
        <v>17150</v>
      </c>
    </row>
    <row r="17633">
      <c r="A17633" s="8">
        <v>6965393.0</v>
      </c>
      <c r="B17633" s="8" t="s">
        <v>19234</v>
      </c>
    </row>
    <row r="17634">
      <c r="A17634" s="8">
        <v>1446789.0</v>
      </c>
      <c r="B17634" s="8" t="s">
        <v>19235</v>
      </c>
    </row>
    <row r="17635">
      <c r="A17635" s="8">
        <v>1446771.0</v>
      </c>
      <c r="B17635" s="8" t="s">
        <v>19236</v>
      </c>
    </row>
    <row r="17636">
      <c r="A17636" s="8">
        <v>6793304.0</v>
      </c>
      <c r="B17636" s="8" t="s">
        <v>19237</v>
      </c>
    </row>
    <row r="17637">
      <c r="A17637" s="8">
        <v>6311229.0</v>
      </c>
      <c r="B17637" s="8" t="s">
        <v>19238</v>
      </c>
    </row>
    <row r="17638">
      <c r="A17638" s="8">
        <v>834106.0</v>
      </c>
      <c r="B17638" s="8" t="s">
        <v>19239</v>
      </c>
    </row>
    <row r="17639">
      <c r="A17639" s="8">
        <v>6963188.0</v>
      </c>
      <c r="B17639" s="8" t="s">
        <v>19240</v>
      </c>
    </row>
    <row r="17640">
      <c r="A17640" s="8">
        <v>6748597.0</v>
      </c>
      <c r="B17640" s="8" t="s">
        <v>19241</v>
      </c>
    </row>
    <row r="17641">
      <c r="A17641" s="8">
        <v>6741835.0</v>
      </c>
      <c r="B17641" s="8" t="s">
        <v>19242</v>
      </c>
    </row>
    <row r="17642">
      <c r="A17642" s="8">
        <v>6254209.0</v>
      </c>
      <c r="B17642" s="8" t="s">
        <v>19243</v>
      </c>
    </row>
    <row r="17643">
      <c r="A17643" s="8">
        <v>6207588.0</v>
      </c>
      <c r="B17643" s="8" t="s">
        <v>19244</v>
      </c>
    </row>
    <row r="17644">
      <c r="A17644" s="8">
        <v>1910493.0</v>
      </c>
      <c r="B17644" s="8" t="s">
        <v>19245</v>
      </c>
    </row>
    <row r="17645">
      <c r="A17645" s="8">
        <v>6236898.0</v>
      </c>
      <c r="B17645" s="8" t="s">
        <v>19246</v>
      </c>
    </row>
    <row r="17646">
      <c r="A17646" s="8">
        <v>1758390.0</v>
      </c>
      <c r="B17646" s="8" t="s">
        <v>19247</v>
      </c>
    </row>
    <row r="17647">
      <c r="A17647" s="8">
        <v>1757067.0</v>
      </c>
      <c r="B17647" s="8" t="s">
        <v>19248</v>
      </c>
    </row>
    <row r="17648">
      <c r="A17648" s="8">
        <v>6247385.0</v>
      </c>
      <c r="B17648" s="8" t="s">
        <v>19249</v>
      </c>
    </row>
    <row r="17649">
      <c r="A17649" s="8">
        <v>6186343.0</v>
      </c>
      <c r="B17649" s="8" t="s">
        <v>19250</v>
      </c>
    </row>
    <row r="17650">
      <c r="A17650" s="8">
        <v>6256350.0</v>
      </c>
      <c r="B17650" s="8" t="s">
        <v>19251</v>
      </c>
    </row>
    <row r="17651">
      <c r="A17651" s="8">
        <v>1570391.0</v>
      </c>
      <c r="B17651" s="8" t="s">
        <v>19252</v>
      </c>
    </row>
    <row r="17652">
      <c r="A17652" s="8">
        <v>6195091.0</v>
      </c>
      <c r="B17652" s="8" t="s">
        <v>19253</v>
      </c>
    </row>
    <row r="17653">
      <c r="A17653" s="8">
        <v>6186335.0</v>
      </c>
      <c r="B17653" s="8" t="s">
        <v>19254</v>
      </c>
    </row>
    <row r="17654">
      <c r="A17654" s="8">
        <v>6229620.0</v>
      </c>
      <c r="B17654" s="8" t="s">
        <v>19255</v>
      </c>
    </row>
    <row r="17655">
      <c r="A17655" s="8">
        <v>1586904.0</v>
      </c>
      <c r="B17655" s="8" t="s">
        <v>19256</v>
      </c>
    </row>
    <row r="17656">
      <c r="A17656" s="8">
        <v>6149413.0</v>
      </c>
      <c r="B17656" s="8" t="s">
        <v>19257</v>
      </c>
    </row>
    <row r="17657">
      <c r="A17657" s="8">
        <v>1725980.0</v>
      </c>
      <c r="B17657" s="8" t="s">
        <v>19258</v>
      </c>
    </row>
    <row r="17658">
      <c r="A17658" s="8">
        <v>1451774.0</v>
      </c>
      <c r="B17658" s="8" t="s">
        <v>19259</v>
      </c>
    </row>
    <row r="17659">
      <c r="A17659" s="8">
        <v>1895010.0</v>
      </c>
      <c r="B17659" s="8" t="s">
        <v>19260</v>
      </c>
    </row>
    <row r="17660">
      <c r="A17660" s="8">
        <v>6172521.0</v>
      </c>
      <c r="B17660" s="8" t="s">
        <v>19261</v>
      </c>
    </row>
    <row r="17661">
      <c r="A17661" s="8">
        <v>6191878.0</v>
      </c>
      <c r="B17661" s="8" t="s">
        <v>19262</v>
      </c>
    </row>
    <row r="17662">
      <c r="A17662" s="8">
        <v>6207511.0</v>
      </c>
      <c r="B17662" s="8" t="s">
        <v>19263</v>
      </c>
    </row>
    <row r="17663">
      <c r="A17663" s="8">
        <v>1571257.0</v>
      </c>
      <c r="B17663" s="8" t="s">
        <v>19264</v>
      </c>
    </row>
    <row r="17664">
      <c r="A17664" s="8">
        <v>1942484.0</v>
      </c>
      <c r="B17664" s="8" t="s">
        <v>19265</v>
      </c>
    </row>
    <row r="17665">
      <c r="A17665" s="8">
        <v>1948521.0</v>
      </c>
      <c r="B17665" s="8" t="s">
        <v>19266</v>
      </c>
    </row>
    <row r="17666">
      <c r="A17666" s="8">
        <v>6262325.0</v>
      </c>
      <c r="B17666" s="8" t="s">
        <v>19267</v>
      </c>
    </row>
    <row r="17667">
      <c r="A17667" s="8">
        <v>1771566.0</v>
      </c>
      <c r="B17667" s="8" t="s">
        <v>19268</v>
      </c>
    </row>
    <row r="17668">
      <c r="A17668" s="8">
        <v>1588800.0</v>
      </c>
      <c r="B17668" s="8" t="s">
        <v>19269</v>
      </c>
    </row>
    <row r="17669">
      <c r="A17669" s="8">
        <v>6175490.0</v>
      </c>
      <c r="B17669" s="8" t="s">
        <v>19270</v>
      </c>
    </row>
    <row r="17670">
      <c r="A17670" s="8">
        <v>6936423.0</v>
      </c>
      <c r="B17670" s="8" t="s">
        <v>19271</v>
      </c>
    </row>
    <row r="17671">
      <c r="A17671" s="8">
        <v>6188346.0</v>
      </c>
      <c r="B17671" s="8" t="s">
        <v>19272</v>
      </c>
    </row>
    <row r="17672">
      <c r="A17672" s="8">
        <v>1433334.0</v>
      </c>
      <c r="B17672" s="8" t="s">
        <v>19273</v>
      </c>
    </row>
    <row r="17673">
      <c r="A17673" s="8">
        <v>1878450.0</v>
      </c>
      <c r="B17673" s="8" t="s">
        <v>19274</v>
      </c>
    </row>
    <row r="17674">
      <c r="A17674" s="8">
        <v>837717.0</v>
      </c>
      <c r="B17674" s="8" t="s">
        <v>19275</v>
      </c>
    </row>
    <row r="17675">
      <c r="A17675" s="8">
        <v>1782673.0</v>
      </c>
      <c r="B17675" s="8" t="s">
        <v>19276</v>
      </c>
    </row>
    <row r="17676">
      <c r="A17676" s="8">
        <v>6880801.0</v>
      </c>
      <c r="B17676" s="8" t="s">
        <v>19277</v>
      </c>
    </row>
    <row r="17677">
      <c r="A17677" s="8">
        <v>1975366.0</v>
      </c>
      <c r="B17677" s="8" t="s">
        <v>19278</v>
      </c>
    </row>
    <row r="17678">
      <c r="A17678" s="8">
        <v>1445324.0</v>
      </c>
      <c r="B17678" s="8" t="s">
        <v>19279</v>
      </c>
    </row>
    <row r="17679">
      <c r="A17679" s="8">
        <v>6154123.0</v>
      </c>
      <c r="B17679" s="8" t="s">
        <v>19280</v>
      </c>
    </row>
    <row r="17680">
      <c r="A17680" s="8">
        <v>6188729.0</v>
      </c>
      <c r="B17680" s="8" t="s">
        <v>19281</v>
      </c>
    </row>
    <row r="17681">
      <c r="A17681" s="8">
        <v>6098151.0</v>
      </c>
      <c r="B17681" s="8" t="s">
        <v>19282</v>
      </c>
    </row>
    <row r="17682">
      <c r="A17682" s="8">
        <v>1858262.0</v>
      </c>
      <c r="B17682" s="8" t="s">
        <v>19283</v>
      </c>
    </row>
    <row r="17683">
      <c r="A17683" s="8">
        <v>6725708.0</v>
      </c>
      <c r="B17683" s="8" t="s">
        <v>19284</v>
      </c>
    </row>
    <row r="17684">
      <c r="A17684" s="8">
        <v>6709419.0</v>
      </c>
      <c r="B17684" s="8" t="s">
        <v>19285</v>
      </c>
    </row>
    <row r="17685">
      <c r="A17685" s="8">
        <v>1765558.0</v>
      </c>
      <c r="B17685" s="8" t="s">
        <v>19286</v>
      </c>
    </row>
    <row r="17686">
      <c r="A17686" s="8">
        <v>9000445.0</v>
      </c>
      <c r="B17686" s="8" t="s">
        <v>19287</v>
      </c>
    </row>
    <row r="17687">
      <c r="A17687" s="8">
        <v>6197892.0</v>
      </c>
      <c r="B17687" s="8" t="s">
        <v>19288</v>
      </c>
    </row>
    <row r="17688">
      <c r="A17688" s="8">
        <v>6774709.0</v>
      </c>
      <c r="B17688" s="8" t="s">
        <v>19289</v>
      </c>
    </row>
    <row r="17689">
      <c r="A17689" s="8">
        <v>6037101.0</v>
      </c>
      <c r="B17689" s="8" t="s">
        <v>19290</v>
      </c>
    </row>
    <row r="17690">
      <c r="A17690" s="8">
        <v>6226914.0</v>
      </c>
      <c r="B17690" s="8" t="s">
        <v>19291</v>
      </c>
    </row>
    <row r="17691">
      <c r="A17691" s="8">
        <v>1887581.0</v>
      </c>
      <c r="B17691" s="8" t="s">
        <v>19292</v>
      </c>
    </row>
    <row r="17692">
      <c r="A17692" s="8">
        <v>1172981.0</v>
      </c>
      <c r="B17692" s="8" t="s">
        <v>19293</v>
      </c>
    </row>
    <row r="17693">
      <c r="A17693" s="8">
        <v>6766722.0</v>
      </c>
      <c r="B17693" s="8" t="s">
        <v>19294</v>
      </c>
    </row>
    <row r="17694">
      <c r="A17694" s="8">
        <v>1173049.0</v>
      </c>
      <c r="B17694" s="8" t="s">
        <v>19295</v>
      </c>
    </row>
    <row r="17695">
      <c r="A17695" s="8">
        <v>814946.0</v>
      </c>
      <c r="B17695" s="8" t="s">
        <v>19296</v>
      </c>
    </row>
    <row r="17696">
      <c r="A17696" s="8">
        <v>1734199.0</v>
      </c>
      <c r="B17696" s="8" t="s">
        <v>19297</v>
      </c>
    </row>
    <row r="17697">
      <c r="A17697" s="8">
        <v>1453955.0</v>
      </c>
      <c r="B17697" s="8" t="s">
        <v>19298</v>
      </c>
    </row>
    <row r="17698">
      <c r="A17698" s="8">
        <v>6154182.0</v>
      </c>
      <c r="B17698" s="8" t="s">
        <v>19299</v>
      </c>
    </row>
    <row r="17699">
      <c r="A17699" s="8">
        <v>1704672.0</v>
      </c>
      <c r="B17699" s="8" t="s">
        <v>19300</v>
      </c>
    </row>
    <row r="17700">
      <c r="A17700" s="8">
        <v>1973550.0</v>
      </c>
      <c r="B17700" s="8" t="s">
        <v>19301</v>
      </c>
    </row>
    <row r="17701">
      <c r="A17701" s="8">
        <v>1173073.0</v>
      </c>
      <c r="B17701" s="8" t="s">
        <v>19302</v>
      </c>
    </row>
    <row r="17702">
      <c r="A17702" s="8">
        <v>6184111.0</v>
      </c>
      <c r="B17702" s="8" t="s">
        <v>19303</v>
      </c>
    </row>
    <row r="17703">
      <c r="A17703" s="8">
        <v>6156606.0</v>
      </c>
      <c r="B17703" s="8" t="s">
        <v>19304</v>
      </c>
    </row>
    <row r="17704">
      <c r="A17704" s="8">
        <v>1961187.0</v>
      </c>
      <c r="B17704" s="8" t="s">
        <v>19305</v>
      </c>
    </row>
    <row r="17705">
      <c r="A17705" s="8">
        <v>6181198.0</v>
      </c>
      <c r="B17705" s="8" t="s">
        <v>19306</v>
      </c>
    </row>
    <row r="17706">
      <c r="A17706" s="8">
        <v>6363491.0</v>
      </c>
      <c r="B17706" s="8" t="s">
        <v>19307</v>
      </c>
    </row>
    <row r="17707">
      <c r="A17707" s="8">
        <v>1336550.0</v>
      </c>
      <c r="B17707" s="8" t="s">
        <v>19308</v>
      </c>
    </row>
    <row r="17708">
      <c r="A17708" s="8">
        <v>1413805.0</v>
      </c>
      <c r="B17708" s="8" t="s">
        <v>19309</v>
      </c>
    </row>
    <row r="17709">
      <c r="A17709" s="8">
        <v>1360965.0</v>
      </c>
      <c r="B17709" s="8" t="s">
        <v>19310</v>
      </c>
    </row>
    <row r="17710">
      <c r="A17710" s="8">
        <v>1336509.0</v>
      </c>
      <c r="B17710" s="8" t="s">
        <v>19311</v>
      </c>
    </row>
    <row r="17711">
      <c r="A17711" s="8">
        <v>6910556.0</v>
      </c>
      <c r="B17711" s="8" t="s">
        <v>19312</v>
      </c>
    </row>
    <row r="17712">
      <c r="A17712" s="8">
        <v>6928994.0</v>
      </c>
      <c r="B17712" s="8" t="s">
        <v>19313</v>
      </c>
    </row>
    <row r="17713">
      <c r="A17713" s="8">
        <v>1870297.0</v>
      </c>
      <c r="B17713" s="8" t="s">
        <v>19314</v>
      </c>
    </row>
    <row r="17714">
      <c r="A17714" s="8">
        <v>6172636.0</v>
      </c>
      <c r="B17714" s="8" t="s">
        <v>19315</v>
      </c>
    </row>
    <row r="17715">
      <c r="A17715" s="8">
        <v>1788744.0</v>
      </c>
      <c r="B17715" s="8" t="s">
        <v>19316</v>
      </c>
    </row>
    <row r="17716">
      <c r="A17716" s="8">
        <v>6928935.0</v>
      </c>
      <c r="B17716" s="8" t="s">
        <v>19317</v>
      </c>
    </row>
    <row r="17717">
      <c r="A17717" s="8">
        <v>1913042.0</v>
      </c>
      <c r="B17717" s="8" t="s">
        <v>19318</v>
      </c>
    </row>
    <row r="17718">
      <c r="A17718" s="8">
        <v>1782762.0</v>
      </c>
      <c r="B17718" s="8" t="s">
        <v>19319</v>
      </c>
    </row>
    <row r="17719">
      <c r="A17719" s="8">
        <v>6183344.0</v>
      </c>
      <c r="B17719" s="8" t="s">
        <v>19320</v>
      </c>
    </row>
    <row r="17720">
      <c r="A17720" s="8">
        <v>1947168.0</v>
      </c>
      <c r="B17720" s="8" t="s">
        <v>19321</v>
      </c>
    </row>
    <row r="17721">
      <c r="A17721" s="8">
        <v>6137326.0</v>
      </c>
      <c r="B17721" s="8" t="s">
        <v>19322</v>
      </c>
    </row>
    <row r="17722">
      <c r="A17722" s="8">
        <v>6991858.0</v>
      </c>
      <c r="B17722" s="8" t="s">
        <v>19323</v>
      </c>
    </row>
    <row r="17723">
      <c r="A17723" s="8">
        <v>1775774.0</v>
      </c>
      <c r="B17723" s="8" t="s">
        <v>19324</v>
      </c>
    </row>
    <row r="17724">
      <c r="A17724" s="8">
        <v>1894218.0</v>
      </c>
      <c r="B17724" s="8" t="s">
        <v>19325</v>
      </c>
    </row>
    <row r="17725">
      <c r="A17725" s="8">
        <v>6644368.0</v>
      </c>
      <c r="B17725" s="8" t="s">
        <v>19326</v>
      </c>
    </row>
    <row r="17726">
      <c r="A17726" s="8">
        <v>1859161.0</v>
      </c>
      <c r="B17726" s="8" t="s">
        <v>19327</v>
      </c>
    </row>
    <row r="17727">
      <c r="A17727" s="8">
        <v>1883518.0</v>
      </c>
      <c r="B17727" s="8" t="s">
        <v>19327</v>
      </c>
    </row>
    <row r="17728">
      <c r="A17728" s="8">
        <v>1772422.0</v>
      </c>
      <c r="B17728" s="8" t="s">
        <v>19328</v>
      </c>
    </row>
    <row r="17729">
      <c r="A17729" s="8">
        <v>1952757.0</v>
      </c>
      <c r="B17729" s="8" t="s">
        <v>19329</v>
      </c>
    </row>
    <row r="17730">
      <c r="A17730" s="8">
        <v>6897801.0</v>
      </c>
      <c r="B17730" s="8" t="s">
        <v>19330</v>
      </c>
    </row>
    <row r="17731">
      <c r="A17731" s="8">
        <v>1916181.0</v>
      </c>
      <c r="B17731" s="8" t="s">
        <v>19331</v>
      </c>
    </row>
    <row r="17732">
      <c r="A17732" s="8">
        <v>1437674.0</v>
      </c>
      <c r="B17732" s="8" t="s">
        <v>19332</v>
      </c>
    </row>
    <row r="17733">
      <c r="A17733" s="8">
        <v>6010873.0</v>
      </c>
      <c r="B17733" s="8" t="s">
        <v>19333</v>
      </c>
    </row>
    <row r="17734">
      <c r="A17734" s="8">
        <v>6196128.0</v>
      </c>
      <c r="B17734" s="8" t="s">
        <v>19334</v>
      </c>
    </row>
    <row r="17735">
      <c r="A17735" s="8">
        <v>986925.0</v>
      </c>
      <c r="B17735" s="8" t="s">
        <v>19335</v>
      </c>
    </row>
    <row r="17736">
      <c r="A17736" s="8">
        <v>6906125.0</v>
      </c>
      <c r="B17736" s="8" t="s">
        <v>19336</v>
      </c>
    </row>
    <row r="17737">
      <c r="A17737" s="8">
        <v>6123091.0</v>
      </c>
      <c r="B17737" s="8" t="s">
        <v>19337</v>
      </c>
    </row>
    <row r="17738">
      <c r="A17738" s="8">
        <v>1412825.0</v>
      </c>
      <c r="B17738" s="8" t="s">
        <v>19338</v>
      </c>
    </row>
    <row r="17739">
      <c r="A17739" s="8">
        <v>6432387.0</v>
      </c>
      <c r="B17739" s="8" t="s">
        <v>10210</v>
      </c>
    </row>
    <row r="17740">
      <c r="A17740" s="8">
        <v>739782.0</v>
      </c>
      <c r="B17740" s="8" t="s">
        <v>19339</v>
      </c>
    </row>
    <row r="17741">
      <c r="A17741" s="8">
        <v>1306481.0</v>
      </c>
      <c r="B17741" s="8" t="s">
        <v>19340</v>
      </c>
    </row>
    <row r="17742">
      <c r="A17742" s="8">
        <v>762687.0</v>
      </c>
      <c r="B17742" s="8" t="s">
        <v>19341</v>
      </c>
    </row>
    <row r="17743">
      <c r="A17743" s="8">
        <v>1438191.0</v>
      </c>
      <c r="B17743" s="8" t="s">
        <v>19341</v>
      </c>
    </row>
    <row r="17744">
      <c r="A17744" s="8">
        <v>1417908.0</v>
      </c>
      <c r="B17744" s="8" t="s">
        <v>19342</v>
      </c>
    </row>
    <row r="17745">
      <c r="A17745" s="8">
        <v>6403174.0</v>
      </c>
      <c r="B17745" s="8" t="s">
        <v>19343</v>
      </c>
    </row>
    <row r="17746">
      <c r="A17746" s="8">
        <v>1767046.0</v>
      </c>
      <c r="B17746" s="8" t="s">
        <v>19344</v>
      </c>
    </row>
    <row r="17747">
      <c r="A17747" s="8">
        <v>855651.0</v>
      </c>
      <c r="B17747" s="8" t="s">
        <v>19345</v>
      </c>
    </row>
    <row r="17748">
      <c r="A17748" s="8">
        <v>6211381.0</v>
      </c>
      <c r="B17748" s="8" t="s">
        <v>19346</v>
      </c>
    </row>
    <row r="17749">
      <c r="A17749" s="8">
        <v>1880136.0</v>
      </c>
      <c r="B17749" s="8" t="s">
        <v>19347</v>
      </c>
    </row>
    <row r="17750">
      <c r="A17750" s="8">
        <v>1729683.0</v>
      </c>
      <c r="B17750" s="8" t="s">
        <v>19348</v>
      </c>
    </row>
    <row r="17751">
      <c r="A17751" s="8">
        <v>1785338.0</v>
      </c>
      <c r="B17751" s="8" t="s">
        <v>19348</v>
      </c>
    </row>
    <row r="17752">
      <c r="A17752" s="8">
        <v>1727079.0</v>
      </c>
      <c r="B17752" s="8" t="s">
        <v>19349</v>
      </c>
    </row>
    <row r="17753">
      <c r="A17753" s="8">
        <v>1912909.0</v>
      </c>
      <c r="B17753" s="8" t="s">
        <v>19350</v>
      </c>
    </row>
    <row r="17754">
      <c r="A17754" s="8">
        <v>1886037.0</v>
      </c>
      <c r="B17754" s="8" t="s">
        <v>19351</v>
      </c>
    </row>
    <row r="17755">
      <c r="A17755" s="8">
        <v>1773518.0</v>
      </c>
      <c r="B17755" s="8" t="s">
        <v>19352</v>
      </c>
    </row>
    <row r="17756">
      <c r="A17756" s="8">
        <v>1885626.0</v>
      </c>
      <c r="B17756" s="8" t="s">
        <v>19352</v>
      </c>
    </row>
    <row r="17757">
      <c r="A17757" s="8">
        <v>1756923.0</v>
      </c>
      <c r="B17757" s="8" t="s">
        <v>19353</v>
      </c>
    </row>
    <row r="17758">
      <c r="A17758" s="8">
        <v>1912151.0</v>
      </c>
      <c r="B17758" s="8" t="s">
        <v>19353</v>
      </c>
    </row>
    <row r="17759">
      <c r="A17759" s="8">
        <v>1764624.0</v>
      </c>
      <c r="B17759" s="8" t="s">
        <v>19354</v>
      </c>
    </row>
    <row r="17760">
      <c r="A17760" s="8">
        <v>1751603.0</v>
      </c>
      <c r="B17760" s="8" t="s">
        <v>19355</v>
      </c>
    </row>
    <row r="17761">
      <c r="A17761" s="8">
        <v>1722549.0</v>
      </c>
      <c r="B17761" s="8" t="s">
        <v>19356</v>
      </c>
    </row>
    <row r="17762">
      <c r="A17762" s="8">
        <v>1798049.0</v>
      </c>
      <c r="B17762" s="8" t="s">
        <v>19356</v>
      </c>
    </row>
    <row r="17763">
      <c r="A17763" s="8">
        <v>6128688.0</v>
      </c>
      <c r="B17763" s="8" t="s">
        <v>19357</v>
      </c>
    </row>
    <row r="17764">
      <c r="A17764" s="8">
        <v>1574469.0</v>
      </c>
      <c r="B17764" s="8" t="s">
        <v>19358</v>
      </c>
    </row>
    <row r="17765">
      <c r="A17765" s="8">
        <v>1725131.0</v>
      </c>
      <c r="B17765" s="8" t="s">
        <v>19358</v>
      </c>
    </row>
    <row r="17766">
      <c r="A17766" s="8">
        <v>1438247.0</v>
      </c>
      <c r="B17766" s="8" t="s">
        <v>19359</v>
      </c>
    </row>
    <row r="17767">
      <c r="A17767" s="8">
        <v>1863169.0</v>
      </c>
      <c r="B17767" s="8" t="s">
        <v>19360</v>
      </c>
    </row>
    <row r="17768">
      <c r="A17768" s="8">
        <v>1414062.0</v>
      </c>
      <c r="B17768" s="8" t="s">
        <v>19361</v>
      </c>
    </row>
    <row r="17769">
      <c r="A17769" s="8">
        <v>1937162.0</v>
      </c>
      <c r="B17769" s="8" t="s">
        <v>19362</v>
      </c>
    </row>
    <row r="17770">
      <c r="A17770" s="8">
        <v>1937171.0</v>
      </c>
      <c r="B17770" s="8" t="s">
        <v>19362</v>
      </c>
    </row>
    <row r="17771">
      <c r="A17771" s="8">
        <v>845841.0</v>
      </c>
      <c r="B17771" s="8" t="s">
        <v>19363</v>
      </c>
    </row>
    <row r="17772">
      <c r="A17772" s="8">
        <v>1839411.0</v>
      </c>
      <c r="B17772" s="8" t="s">
        <v>19364</v>
      </c>
    </row>
    <row r="17773">
      <c r="A17773" s="8">
        <v>1760807.0</v>
      </c>
      <c r="B17773" s="8" t="s">
        <v>19365</v>
      </c>
    </row>
    <row r="17774">
      <c r="A17774" s="8">
        <v>709913.0</v>
      </c>
      <c r="B17774" s="8" t="s">
        <v>19366</v>
      </c>
    </row>
    <row r="17775">
      <c r="A17775" s="8">
        <v>6074031.0</v>
      </c>
      <c r="B17775" s="8" t="s">
        <v>19367</v>
      </c>
    </row>
    <row r="17776">
      <c r="A17776" s="8">
        <v>1896555.0</v>
      </c>
      <c r="B17776" s="8" t="s">
        <v>19368</v>
      </c>
    </row>
    <row r="17777">
      <c r="A17777" s="8">
        <v>1438450.0</v>
      </c>
      <c r="B17777" s="8" t="s">
        <v>19369</v>
      </c>
    </row>
    <row r="17778">
      <c r="A17778" s="8">
        <v>1362941.0</v>
      </c>
      <c r="B17778" s="8" t="s">
        <v>19370</v>
      </c>
    </row>
    <row r="17779">
      <c r="A17779" s="8">
        <v>1966090.0</v>
      </c>
      <c r="B17779" s="8" t="s">
        <v>19371</v>
      </c>
    </row>
    <row r="17780">
      <c r="A17780" s="8">
        <v>6108628.0</v>
      </c>
      <c r="B17780" s="8" t="s">
        <v>19372</v>
      </c>
    </row>
    <row r="17781">
      <c r="A17781" s="8">
        <v>860484.0</v>
      </c>
      <c r="B17781" s="8" t="s">
        <v>19373</v>
      </c>
    </row>
    <row r="17782">
      <c r="A17782" s="8">
        <v>1438832.0</v>
      </c>
      <c r="B17782" s="8" t="s">
        <v>19373</v>
      </c>
    </row>
    <row r="17783">
      <c r="A17783" s="8">
        <v>6393829.0</v>
      </c>
      <c r="B17783" s="8" t="s">
        <v>19373</v>
      </c>
    </row>
    <row r="17784">
      <c r="A17784" s="8">
        <v>1947451.0</v>
      </c>
      <c r="B17784" s="8" t="s">
        <v>19374</v>
      </c>
    </row>
    <row r="17785">
      <c r="A17785" s="8">
        <v>1637452.0</v>
      </c>
      <c r="B17785" s="8" t="s">
        <v>19375</v>
      </c>
    </row>
    <row r="17786">
      <c r="A17786" s="8">
        <v>1657992.0</v>
      </c>
      <c r="B17786" s="8" t="s">
        <v>19376</v>
      </c>
    </row>
    <row r="17787">
      <c r="A17787" s="8">
        <v>967017.0</v>
      </c>
      <c r="B17787" s="8" t="s">
        <v>19377</v>
      </c>
    </row>
    <row r="17788">
      <c r="A17788" s="8">
        <v>1912259.0</v>
      </c>
      <c r="B17788" s="8" t="s">
        <v>19378</v>
      </c>
    </row>
    <row r="17789">
      <c r="A17789" s="8">
        <v>1853422.0</v>
      </c>
      <c r="B17789" s="8" t="s">
        <v>19379</v>
      </c>
    </row>
    <row r="17790">
      <c r="A17790" s="8">
        <v>1910094.0</v>
      </c>
      <c r="B17790" s="8" t="s">
        <v>19379</v>
      </c>
    </row>
    <row r="17791">
      <c r="A17791" s="8">
        <v>6140700.0</v>
      </c>
      <c r="B17791" s="8" t="s">
        <v>19380</v>
      </c>
    </row>
    <row r="17792">
      <c r="A17792" s="8">
        <v>1361325.0</v>
      </c>
      <c r="B17792" s="8" t="s">
        <v>19381</v>
      </c>
    </row>
    <row r="17793">
      <c r="A17793" s="8">
        <v>852724.0</v>
      </c>
      <c r="B17793" s="8" t="s">
        <v>19382</v>
      </c>
    </row>
    <row r="17794">
      <c r="A17794" s="8">
        <v>897655.0</v>
      </c>
      <c r="B17794" s="8" t="s">
        <v>19383</v>
      </c>
    </row>
    <row r="17795">
      <c r="A17795" s="8">
        <v>893498.0</v>
      </c>
      <c r="B17795" s="8" t="s">
        <v>19384</v>
      </c>
    </row>
    <row r="17796">
      <c r="A17796" s="8">
        <v>1757041.0</v>
      </c>
      <c r="B17796" s="8" t="s">
        <v>19385</v>
      </c>
    </row>
    <row r="17797">
      <c r="A17797" s="8">
        <v>1851969.0</v>
      </c>
      <c r="B17797" s="8" t="s">
        <v>19386</v>
      </c>
    </row>
    <row r="17798">
      <c r="A17798" s="8">
        <v>1890093.0</v>
      </c>
      <c r="B17798" s="8" t="s">
        <v>19386</v>
      </c>
    </row>
    <row r="17799">
      <c r="A17799" s="8">
        <v>967475.0</v>
      </c>
      <c r="B17799" s="8" t="s">
        <v>19387</v>
      </c>
    </row>
    <row r="17800">
      <c r="A17800" s="8">
        <v>1345885.0</v>
      </c>
      <c r="B17800" s="8" t="s">
        <v>19388</v>
      </c>
    </row>
    <row r="17801">
      <c r="A17801" s="8">
        <v>610780.0</v>
      </c>
      <c r="B17801" s="8" t="s">
        <v>19389</v>
      </c>
    </row>
    <row r="17802">
      <c r="A17802" s="8">
        <v>1437810.0</v>
      </c>
      <c r="B17802" s="8" t="s">
        <v>19390</v>
      </c>
    </row>
    <row r="17803">
      <c r="A17803" s="8">
        <v>6707238.0</v>
      </c>
      <c r="B17803" s="8" t="s">
        <v>19391</v>
      </c>
    </row>
    <row r="17804">
      <c r="A17804" s="8">
        <v>971031.0</v>
      </c>
      <c r="B17804" s="8" t="s">
        <v>19392</v>
      </c>
    </row>
    <row r="17805">
      <c r="A17805" s="8">
        <v>1885600.0</v>
      </c>
      <c r="B17805" s="8" t="s">
        <v>19393</v>
      </c>
    </row>
    <row r="17806">
      <c r="A17806" s="8">
        <v>6902472.0</v>
      </c>
      <c r="B17806" s="8" t="s">
        <v>19394</v>
      </c>
    </row>
    <row r="17807">
      <c r="A17807" s="8">
        <v>1965531.0</v>
      </c>
      <c r="B17807" s="8" t="s">
        <v>19395</v>
      </c>
    </row>
    <row r="17808">
      <c r="A17808" s="8">
        <v>1855514.0</v>
      </c>
      <c r="B17808" s="8" t="s">
        <v>19396</v>
      </c>
    </row>
    <row r="17809">
      <c r="A17809" s="8">
        <v>1337149.0</v>
      </c>
      <c r="B17809" s="8" t="s">
        <v>19397</v>
      </c>
    </row>
    <row r="17810">
      <c r="A17810" s="8">
        <v>1883216.0</v>
      </c>
      <c r="B17810" s="8" t="s">
        <v>19398</v>
      </c>
    </row>
    <row r="17811">
      <c r="A17811" s="8">
        <v>1970976.0</v>
      </c>
      <c r="B17811" s="8" t="s">
        <v>19399</v>
      </c>
    </row>
    <row r="17812">
      <c r="A17812" s="8">
        <v>1757598.0</v>
      </c>
      <c r="B17812" s="8" t="s">
        <v>19400</v>
      </c>
    </row>
    <row r="17813">
      <c r="A17813" s="8">
        <v>1761391.0</v>
      </c>
      <c r="B17813" s="8" t="s">
        <v>19401</v>
      </c>
    </row>
    <row r="17814">
      <c r="A17814" s="8">
        <v>6118381.0</v>
      </c>
      <c r="B17814" s="8" t="s">
        <v>19402</v>
      </c>
    </row>
    <row r="17815">
      <c r="A17815" s="8">
        <v>1727818.0</v>
      </c>
      <c r="B17815" s="8" t="s">
        <v>19403</v>
      </c>
    </row>
    <row r="17816">
      <c r="A17816" s="8">
        <v>6929028.0</v>
      </c>
      <c r="B17816" s="8" t="s">
        <v>19404</v>
      </c>
    </row>
    <row r="17817">
      <c r="A17817" s="8">
        <v>6177042.0</v>
      </c>
      <c r="B17817" s="8" t="s">
        <v>19405</v>
      </c>
    </row>
    <row r="17818">
      <c r="A17818" s="8">
        <v>6195776.0</v>
      </c>
      <c r="B17818" s="8" t="s">
        <v>19406</v>
      </c>
    </row>
    <row r="17819">
      <c r="A17819" s="8">
        <v>6936687.0</v>
      </c>
      <c r="B17819" s="8" t="s">
        <v>19407</v>
      </c>
    </row>
    <row r="17820">
      <c r="A17820" s="8">
        <v>1413465.0</v>
      </c>
      <c r="B17820" s="8" t="s">
        <v>19408</v>
      </c>
    </row>
    <row r="17821">
      <c r="A17821" s="8">
        <v>6073522.0</v>
      </c>
      <c r="B17821" s="8" t="s">
        <v>19409</v>
      </c>
    </row>
    <row r="17822">
      <c r="A17822" s="8">
        <v>1912950.0</v>
      </c>
      <c r="B17822" s="8" t="s">
        <v>19410</v>
      </c>
    </row>
    <row r="17823">
      <c r="A17823" s="8">
        <v>1781103.0</v>
      </c>
      <c r="B17823" s="8" t="s">
        <v>19411</v>
      </c>
    </row>
    <row r="17824">
      <c r="A17824" s="8">
        <v>1762494.0</v>
      </c>
      <c r="B17824" s="8" t="s">
        <v>19412</v>
      </c>
    </row>
    <row r="17825">
      <c r="A17825" s="8">
        <v>1894757.0</v>
      </c>
      <c r="B17825" s="8" t="s">
        <v>19413</v>
      </c>
    </row>
    <row r="17826">
      <c r="A17826" s="8">
        <v>1926683.0</v>
      </c>
      <c r="B17826" s="8" t="s">
        <v>19414</v>
      </c>
    </row>
    <row r="17827">
      <c r="A17827" s="8">
        <v>1438506.0</v>
      </c>
      <c r="B17827" s="8" t="s">
        <v>19415</v>
      </c>
    </row>
    <row r="17828">
      <c r="A17828" s="8">
        <v>1778684.0</v>
      </c>
      <c r="B17828" s="8" t="s">
        <v>19416</v>
      </c>
    </row>
    <row r="17829">
      <c r="A17829" s="8">
        <v>1361031.0</v>
      </c>
      <c r="B17829" s="8" t="s">
        <v>19417</v>
      </c>
    </row>
    <row r="17830">
      <c r="A17830" s="8">
        <v>6118101.0</v>
      </c>
      <c r="B17830" s="8" t="s">
        <v>19418</v>
      </c>
    </row>
    <row r="17831">
      <c r="A17831" s="8">
        <v>6177221.0</v>
      </c>
      <c r="B17831" s="8" t="s">
        <v>19419</v>
      </c>
    </row>
    <row r="17832">
      <c r="A17832" s="8">
        <v>6118119.0</v>
      </c>
      <c r="B17832" s="8" t="s">
        <v>19420</v>
      </c>
    </row>
    <row r="17833">
      <c r="A17833" s="8">
        <v>1412931.0</v>
      </c>
      <c r="B17833" s="8" t="s">
        <v>19421</v>
      </c>
    </row>
    <row r="17834">
      <c r="A17834" s="8">
        <v>6557538.0</v>
      </c>
      <c r="B17834" s="8" t="s">
        <v>19422</v>
      </c>
    </row>
    <row r="17835">
      <c r="A17835" s="8">
        <v>1169629.0</v>
      </c>
      <c r="B17835" s="8" t="s">
        <v>19423</v>
      </c>
    </row>
    <row r="17836">
      <c r="A17836" s="8">
        <v>6973426.0</v>
      </c>
      <c r="B17836" s="8" t="s">
        <v>19424</v>
      </c>
    </row>
    <row r="17837">
      <c r="A17837" s="8">
        <v>1908154.0</v>
      </c>
      <c r="B17837" s="8" t="s">
        <v>19425</v>
      </c>
    </row>
    <row r="17838">
      <c r="A17838" s="8">
        <v>1839390.0</v>
      </c>
      <c r="B17838" s="8" t="s">
        <v>19426</v>
      </c>
    </row>
    <row r="17839">
      <c r="A17839" s="8">
        <v>1850881.0</v>
      </c>
      <c r="B17839" s="8" t="s">
        <v>19427</v>
      </c>
    </row>
    <row r="17840">
      <c r="A17840" s="8">
        <v>1734407.0</v>
      </c>
      <c r="B17840" s="8" t="s">
        <v>19428</v>
      </c>
    </row>
    <row r="17841">
      <c r="A17841" s="8">
        <v>1897594.0</v>
      </c>
      <c r="B17841" s="8" t="s">
        <v>19429</v>
      </c>
    </row>
    <row r="17842">
      <c r="A17842" s="8">
        <v>1888854.0</v>
      </c>
      <c r="B17842" s="8" t="s">
        <v>19430</v>
      </c>
    </row>
    <row r="17843">
      <c r="A17843" s="8">
        <v>1759728.0</v>
      </c>
      <c r="B17843" s="8" t="s">
        <v>19431</v>
      </c>
    </row>
    <row r="17844">
      <c r="A17844" s="8">
        <v>6789536.0</v>
      </c>
      <c r="B17844" s="8" t="s">
        <v>19432</v>
      </c>
    </row>
    <row r="17845">
      <c r="A17845" s="8">
        <v>1336771.0</v>
      </c>
      <c r="B17845" s="8" t="s">
        <v>19433</v>
      </c>
    </row>
    <row r="17846">
      <c r="A17846" s="8">
        <v>6120253.0</v>
      </c>
      <c r="B17846" s="8" t="s">
        <v>19434</v>
      </c>
    </row>
    <row r="17847">
      <c r="A17847" s="8">
        <v>1906127.0</v>
      </c>
      <c r="B17847" s="8" t="s">
        <v>19435</v>
      </c>
    </row>
    <row r="17848">
      <c r="A17848" s="8">
        <v>1700685.0</v>
      </c>
      <c r="B17848" s="8" t="s">
        <v>19436</v>
      </c>
    </row>
    <row r="17849">
      <c r="A17849" s="8">
        <v>989771.0</v>
      </c>
      <c r="B17849" s="8" t="s">
        <v>19437</v>
      </c>
    </row>
    <row r="17850">
      <c r="A17850" s="8">
        <v>1437844.0</v>
      </c>
      <c r="B17850" s="8" t="s">
        <v>19438</v>
      </c>
    </row>
    <row r="17851">
      <c r="A17851" s="8">
        <v>1771574.0</v>
      </c>
      <c r="B17851" s="8" t="s">
        <v>19439</v>
      </c>
    </row>
    <row r="17852">
      <c r="A17852" s="8">
        <v>743925.0</v>
      </c>
      <c r="B17852" s="8" t="s">
        <v>19440</v>
      </c>
    </row>
    <row r="17853">
      <c r="A17853" s="8">
        <v>659495.0</v>
      </c>
      <c r="B17853" s="8" t="s">
        <v>19441</v>
      </c>
    </row>
    <row r="17854">
      <c r="A17854" s="8">
        <v>6059210.0</v>
      </c>
      <c r="B17854" s="8" t="s">
        <v>19442</v>
      </c>
    </row>
    <row r="17855">
      <c r="A17855" s="8">
        <v>6073018.0</v>
      </c>
      <c r="B17855" s="8" t="s">
        <v>19443</v>
      </c>
    </row>
    <row r="17856">
      <c r="A17856" s="8">
        <v>1726498.0</v>
      </c>
      <c r="B17856" s="8" t="s">
        <v>19444</v>
      </c>
    </row>
    <row r="17857">
      <c r="A17857" s="8">
        <v>6062334.0</v>
      </c>
      <c r="B17857" s="8" t="s">
        <v>19445</v>
      </c>
    </row>
    <row r="17858">
      <c r="A17858" s="8">
        <v>1438301.0</v>
      </c>
      <c r="B17858" s="8" t="s">
        <v>19388</v>
      </c>
    </row>
    <row r="17859">
      <c r="A17859" s="8">
        <v>6104401.0</v>
      </c>
      <c r="B17859" s="8" t="s">
        <v>19446</v>
      </c>
    </row>
    <row r="17860">
      <c r="A17860" s="8">
        <v>1412914.0</v>
      </c>
      <c r="B17860" s="8" t="s">
        <v>19447</v>
      </c>
    </row>
    <row r="17861">
      <c r="A17861" s="8">
        <v>1437836.0</v>
      </c>
      <c r="B17861" s="8" t="s">
        <v>19448</v>
      </c>
    </row>
    <row r="17862">
      <c r="A17862" s="8">
        <v>6059155.0</v>
      </c>
      <c r="B17862" s="8" t="s">
        <v>19449</v>
      </c>
    </row>
    <row r="17863">
      <c r="A17863" s="8">
        <v>1437704.0</v>
      </c>
      <c r="B17863" s="8" t="s">
        <v>19450</v>
      </c>
    </row>
    <row r="17864">
      <c r="A17864" s="8">
        <v>1786792.0</v>
      </c>
      <c r="B17864" s="8" t="s">
        <v>19451</v>
      </c>
    </row>
    <row r="17865">
      <c r="A17865" s="8">
        <v>6558798.0</v>
      </c>
      <c r="B17865" s="8" t="s">
        <v>19452</v>
      </c>
    </row>
    <row r="17866">
      <c r="A17866" s="8">
        <v>1944185.0</v>
      </c>
      <c r="B17866" s="8" t="s">
        <v>19453</v>
      </c>
    </row>
    <row r="17867">
      <c r="A17867" s="8">
        <v>6118151.0</v>
      </c>
      <c r="B17867" s="8" t="s">
        <v>19454</v>
      </c>
    </row>
    <row r="17868">
      <c r="A17868" s="8">
        <v>6120351.0</v>
      </c>
      <c r="B17868" s="8" t="s">
        <v>19455</v>
      </c>
    </row>
    <row r="17869">
      <c r="A17869" s="8">
        <v>1890239.0</v>
      </c>
      <c r="B17869" s="8" t="s">
        <v>19456</v>
      </c>
    </row>
    <row r="17870">
      <c r="A17870" s="8">
        <v>1570277.0</v>
      </c>
      <c r="B17870" s="8" t="s">
        <v>19349</v>
      </c>
    </row>
    <row r="17871">
      <c r="A17871" s="8">
        <v>1412949.0</v>
      </c>
      <c r="B17871" s="8" t="s">
        <v>19457</v>
      </c>
    </row>
    <row r="17872">
      <c r="A17872" s="8">
        <v>1908120.0</v>
      </c>
      <c r="B17872" s="8" t="s">
        <v>19458</v>
      </c>
    </row>
    <row r="17873">
      <c r="A17873" s="8">
        <v>6017002.0</v>
      </c>
      <c r="B17873" s="8" t="s">
        <v>19459</v>
      </c>
    </row>
    <row r="17874">
      <c r="A17874" s="8">
        <v>1774093.0</v>
      </c>
      <c r="B17874" s="8" t="s">
        <v>19460</v>
      </c>
    </row>
    <row r="17875">
      <c r="A17875" s="8">
        <v>6229212.0</v>
      </c>
      <c r="B17875" s="8" t="s">
        <v>19461</v>
      </c>
    </row>
    <row r="17876">
      <c r="A17876" s="8">
        <v>6439438.0</v>
      </c>
      <c r="B17876" s="8" t="s">
        <v>19462</v>
      </c>
    </row>
    <row r="17877">
      <c r="A17877" s="8">
        <v>1881876.0</v>
      </c>
      <c r="B17877" s="8" t="s">
        <v>19463</v>
      </c>
    </row>
    <row r="17878">
      <c r="A17878" s="8">
        <v>1881892.0</v>
      </c>
      <c r="B17878" s="8" t="s">
        <v>19464</v>
      </c>
    </row>
    <row r="17879">
      <c r="A17879" s="8">
        <v>6118089.0</v>
      </c>
      <c r="B17879" s="8" t="s">
        <v>19465</v>
      </c>
    </row>
    <row r="17880">
      <c r="A17880" s="8">
        <v>1839454.0</v>
      </c>
      <c r="B17880" s="8" t="s">
        <v>19466</v>
      </c>
    </row>
    <row r="17881">
      <c r="A17881" s="8">
        <v>6208762.0</v>
      </c>
      <c r="B17881" s="8" t="s">
        <v>19467</v>
      </c>
    </row>
    <row r="17882">
      <c r="A17882" s="8">
        <v>1786211.0</v>
      </c>
      <c r="B17882" s="8" t="s">
        <v>19468</v>
      </c>
    </row>
    <row r="17883">
      <c r="A17883" s="8">
        <v>1437691.0</v>
      </c>
      <c r="B17883" s="8" t="s">
        <v>19469</v>
      </c>
    </row>
    <row r="17884">
      <c r="A17884" s="8">
        <v>6159826.0</v>
      </c>
      <c r="B17884" s="8" t="s">
        <v>19470</v>
      </c>
    </row>
    <row r="17885">
      <c r="A17885" s="8">
        <v>1778943.0</v>
      </c>
      <c r="B17885" s="8" t="s">
        <v>19444</v>
      </c>
    </row>
    <row r="17886">
      <c r="A17886" s="8">
        <v>6966926.0</v>
      </c>
      <c r="B17886" s="8" t="s">
        <v>19471</v>
      </c>
    </row>
    <row r="17887">
      <c r="A17887" s="8">
        <v>1763130.0</v>
      </c>
      <c r="B17887" s="8" t="s">
        <v>19472</v>
      </c>
    </row>
    <row r="17888">
      <c r="A17888" s="8">
        <v>1445596.0</v>
      </c>
      <c r="B17888" s="8" t="s">
        <v>19473</v>
      </c>
    </row>
    <row r="17889">
      <c r="A17889" s="8">
        <v>1970984.0</v>
      </c>
      <c r="B17889" s="8" t="s">
        <v>19474</v>
      </c>
    </row>
    <row r="17890">
      <c r="A17890" s="8">
        <v>6120539.0</v>
      </c>
      <c r="B17890" s="8" t="s">
        <v>19475</v>
      </c>
    </row>
    <row r="17891">
      <c r="A17891" s="8">
        <v>6179665.0</v>
      </c>
      <c r="B17891" s="8" t="s">
        <v>19476</v>
      </c>
    </row>
    <row r="17892">
      <c r="A17892" s="8">
        <v>1414313.0</v>
      </c>
      <c r="B17892" s="8" t="s">
        <v>19477</v>
      </c>
    </row>
    <row r="17893">
      <c r="A17893" s="8">
        <v>1674951.0</v>
      </c>
      <c r="B17893" s="8" t="s">
        <v>19478</v>
      </c>
    </row>
    <row r="17894">
      <c r="A17894" s="8">
        <v>1911198.0</v>
      </c>
      <c r="B17894" s="8" t="s">
        <v>19479</v>
      </c>
    </row>
    <row r="17895">
      <c r="A17895" s="8">
        <v>1363123.0</v>
      </c>
      <c r="B17895" s="8" t="s">
        <v>19480</v>
      </c>
    </row>
    <row r="17896">
      <c r="A17896" s="8">
        <v>6059201.0</v>
      </c>
      <c r="B17896" s="8" t="s">
        <v>19481</v>
      </c>
    </row>
    <row r="17897">
      <c r="A17897" s="8">
        <v>1972677.0</v>
      </c>
      <c r="B17897" s="8" t="s">
        <v>19482</v>
      </c>
    </row>
    <row r="17898">
      <c r="A17898" s="8">
        <v>1963147.0</v>
      </c>
      <c r="B17898" s="8" t="s">
        <v>19483</v>
      </c>
    </row>
    <row r="17899">
      <c r="A17899" s="8">
        <v>6561365.0</v>
      </c>
      <c r="B17899" s="8" t="s">
        <v>19484</v>
      </c>
    </row>
    <row r="17900">
      <c r="A17900" s="8">
        <v>1856065.0</v>
      </c>
      <c r="B17900" s="8" t="s">
        <v>19485</v>
      </c>
    </row>
    <row r="17901">
      <c r="A17901" s="8">
        <v>1655264.0</v>
      </c>
      <c r="B17901" s="8" t="s">
        <v>19486</v>
      </c>
    </row>
    <row r="17902">
      <c r="A17902" s="8">
        <v>6433936.0</v>
      </c>
      <c r="B17902" s="8" t="s">
        <v>19487</v>
      </c>
    </row>
    <row r="17903">
      <c r="A17903" s="8">
        <v>1944878.0</v>
      </c>
      <c r="B17903" s="8" t="s">
        <v>19488</v>
      </c>
    </row>
    <row r="17904">
      <c r="A17904" s="8">
        <v>1942506.0</v>
      </c>
      <c r="B17904" s="8" t="s">
        <v>19489</v>
      </c>
    </row>
    <row r="17905">
      <c r="A17905" s="8">
        <v>1588109.0</v>
      </c>
      <c r="B17905" s="8" t="s">
        <v>19490</v>
      </c>
    </row>
    <row r="17906">
      <c r="A17906" s="8">
        <v>1727419.0</v>
      </c>
      <c r="B17906" s="8" t="s">
        <v>19491</v>
      </c>
    </row>
    <row r="17907">
      <c r="A17907" s="8">
        <v>1751328.0</v>
      </c>
      <c r="B17907" s="8" t="s">
        <v>19492</v>
      </c>
    </row>
    <row r="17908">
      <c r="A17908" s="8">
        <v>1882716.0</v>
      </c>
      <c r="B17908" s="8" t="s">
        <v>19493</v>
      </c>
    </row>
    <row r="17909">
      <c r="A17909" s="8">
        <v>6312195.0</v>
      </c>
      <c r="B17909" s="8" t="s">
        <v>19494</v>
      </c>
    </row>
    <row r="17910">
      <c r="A17910" s="8">
        <v>1437801.0</v>
      </c>
      <c r="B17910" s="8" t="s">
        <v>19495</v>
      </c>
    </row>
    <row r="17911">
      <c r="A17911" s="8">
        <v>6524401.0</v>
      </c>
      <c r="B17911" s="8" t="s">
        <v>19496</v>
      </c>
    </row>
    <row r="17912">
      <c r="A17912" s="8">
        <v>6611010.0</v>
      </c>
      <c r="B17912" s="8" t="s">
        <v>19497</v>
      </c>
    </row>
    <row r="17913">
      <c r="A17913" s="8">
        <v>6696244.0</v>
      </c>
      <c r="B17913" s="8" t="s">
        <v>19498</v>
      </c>
    </row>
    <row r="17914">
      <c r="A17914" s="8">
        <v>6305474.0</v>
      </c>
      <c r="B17914" s="8" t="s">
        <v>19499</v>
      </c>
    </row>
    <row r="17915">
      <c r="A17915" s="8">
        <v>1857096.0</v>
      </c>
      <c r="B17915" s="8" t="s">
        <v>19500</v>
      </c>
    </row>
    <row r="17916">
      <c r="A17916" s="8">
        <v>1908081.0</v>
      </c>
      <c r="B17916" s="8" t="s">
        <v>19500</v>
      </c>
    </row>
    <row r="17917">
      <c r="A17917" s="8">
        <v>1889338.0</v>
      </c>
      <c r="B17917" s="8" t="s">
        <v>19501</v>
      </c>
    </row>
    <row r="17918">
      <c r="A17918" s="8">
        <v>1347926.0</v>
      </c>
      <c r="B17918" s="8" t="s">
        <v>19502</v>
      </c>
    </row>
    <row r="17919">
      <c r="A17919" s="8">
        <v>1935674.0</v>
      </c>
      <c r="B17919" s="8" t="s">
        <v>19503</v>
      </c>
    </row>
    <row r="17920">
      <c r="A17920" s="8">
        <v>1322940.0</v>
      </c>
      <c r="B17920" s="8" t="s">
        <v>19504</v>
      </c>
    </row>
    <row r="17921">
      <c r="A17921" s="8">
        <v>775827.0</v>
      </c>
      <c r="B17921" s="8" t="s">
        <v>19505</v>
      </c>
    </row>
    <row r="17922">
      <c r="A17922" s="8">
        <v>6104959.0</v>
      </c>
      <c r="B17922" s="8" t="s">
        <v>19506</v>
      </c>
    </row>
    <row r="17923">
      <c r="A17923" s="8">
        <v>1942492.0</v>
      </c>
      <c r="B17923" s="8" t="s">
        <v>19507</v>
      </c>
    </row>
    <row r="17924">
      <c r="A17924" s="8">
        <v>1108191.0</v>
      </c>
      <c r="B17924" s="8" t="s">
        <v>19508</v>
      </c>
    </row>
    <row r="17925">
      <c r="A17925" s="8">
        <v>6072046.0</v>
      </c>
      <c r="B17925" s="8" t="s">
        <v>19509</v>
      </c>
    </row>
    <row r="17926">
      <c r="A17926" s="8">
        <v>1574655.0</v>
      </c>
      <c r="B17926" s="8" t="s">
        <v>19510</v>
      </c>
    </row>
    <row r="17927">
      <c r="A17927" s="8">
        <v>1733630.0</v>
      </c>
      <c r="B17927" s="8" t="s">
        <v>19510</v>
      </c>
    </row>
    <row r="17928">
      <c r="A17928" s="8">
        <v>1774620.0</v>
      </c>
      <c r="B17928" s="8" t="s">
        <v>19511</v>
      </c>
    </row>
    <row r="17929">
      <c r="A17929" s="8">
        <v>1571648.0</v>
      </c>
      <c r="B17929" s="8" t="s">
        <v>19512</v>
      </c>
    </row>
    <row r="17930">
      <c r="A17930" s="8">
        <v>1574639.0</v>
      </c>
      <c r="B17930" s="8" t="s">
        <v>19513</v>
      </c>
    </row>
    <row r="17931">
      <c r="A17931" s="8">
        <v>1739514.0</v>
      </c>
      <c r="B17931" s="8" t="s">
        <v>19514</v>
      </c>
    </row>
    <row r="17932">
      <c r="A17932" s="8">
        <v>1758373.0</v>
      </c>
      <c r="B17932" s="8" t="s">
        <v>19514</v>
      </c>
    </row>
    <row r="17933">
      <c r="A17933" s="8">
        <v>1730398.0</v>
      </c>
      <c r="B17933" s="8" t="s">
        <v>19515</v>
      </c>
    </row>
    <row r="17934">
      <c r="A17934" s="8">
        <v>1574591.0</v>
      </c>
      <c r="B17934" s="8" t="s">
        <v>19516</v>
      </c>
    </row>
    <row r="17935">
      <c r="A17935" s="8">
        <v>1437925.0</v>
      </c>
      <c r="B17935" s="8" t="s">
        <v>19517</v>
      </c>
    </row>
    <row r="17936">
      <c r="A17936" s="8">
        <v>1895893.0</v>
      </c>
      <c r="B17936" s="8" t="s">
        <v>19518</v>
      </c>
    </row>
    <row r="17937">
      <c r="A17937" s="8">
        <v>6412858.0</v>
      </c>
      <c r="B17937" s="8" t="s">
        <v>19519</v>
      </c>
    </row>
    <row r="17938">
      <c r="A17938" s="8">
        <v>1860917.0</v>
      </c>
      <c r="B17938" s="8" t="s">
        <v>19520</v>
      </c>
    </row>
    <row r="17939">
      <c r="A17939" s="8">
        <v>1842587.0</v>
      </c>
      <c r="B17939" s="8" t="s">
        <v>19521</v>
      </c>
    </row>
    <row r="17940">
      <c r="A17940" s="8">
        <v>6161367.0</v>
      </c>
      <c r="B17940" s="8" t="s">
        <v>19522</v>
      </c>
    </row>
    <row r="17941">
      <c r="A17941" s="8">
        <v>1914171.0</v>
      </c>
      <c r="B17941" s="8" t="s">
        <v>19523</v>
      </c>
    </row>
    <row r="17942">
      <c r="A17942" s="8">
        <v>1948555.0</v>
      </c>
      <c r="B17942" s="8" t="s">
        <v>19524</v>
      </c>
    </row>
    <row r="17943">
      <c r="A17943" s="8">
        <v>6401279.0</v>
      </c>
      <c r="B17943" s="8" t="s">
        <v>19525</v>
      </c>
    </row>
    <row r="17944">
      <c r="A17944" s="8">
        <v>1727354.0</v>
      </c>
      <c r="B17944" s="8" t="s">
        <v>19526</v>
      </c>
    </row>
    <row r="17945">
      <c r="A17945" s="8">
        <v>1726404.0</v>
      </c>
      <c r="B17945" s="8" t="s">
        <v>19527</v>
      </c>
    </row>
    <row r="17946">
      <c r="A17946" s="8">
        <v>6017045.0</v>
      </c>
      <c r="B17946" s="8" t="s">
        <v>19528</v>
      </c>
    </row>
    <row r="17947">
      <c r="A17947" s="8">
        <v>1413031.0</v>
      </c>
      <c r="B17947" s="8" t="s">
        <v>19529</v>
      </c>
    </row>
    <row r="17948">
      <c r="A17948" s="8">
        <v>1130480.0</v>
      </c>
      <c r="B17948" s="8" t="s">
        <v>19530</v>
      </c>
    </row>
    <row r="17949">
      <c r="A17949" s="8">
        <v>6053882.0</v>
      </c>
      <c r="B17949" s="8" t="s">
        <v>19531</v>
      </c>
    </row>
    <row r="17950">
      <c r="A17950" s="8">
        <v>1053248.0</v>
      </c>
      <c r="B17950" s="8" t="s">
        <v>19532</v>
      </c>
    </row>
    <row r="17951">
      <c r="A17951" s="8">
        <v>1945084.0</v>
      </c>
      <c r="B17951" s="8" t="s">
        <v>19533</v>
      </c>
    </row>
    <row r="17952">
      <c r="A17952" s="8">
        <v>1780158.0</v>
      </c>
      <c r="B17952" s="8" t="s">
        <v>19534</v>
      </c>
    </row>
    <row r="17953">
      <c r="A17953" s="8">
        <v>1437992.0</v>
      </c>
      <c r="B17953" s="8" t="s">
        <v>19535</v>
      </c>
    </row>
    <row r="17954">
      <c r="A17954" s="8">
        <v>1779630.0</v>
      </c>
      <c r="B17954" s="8" t="s">
        <v>19536</v>
      </c>
    </row>
    <row r="17955">
      <c r="A17955" s="8">
        <v>6524133.0</v>
      </c>
      <c r="B17955" s="8" t="s">
        <v>19537</v>
      </c>
    </row>
    <row r="17956">
      <c r="A17956" s="8">
        <v>1135007.0</v>
      </c>
      <c r="B17956" s="8" t="s">
        <v>19538</v>
      </c>
    </row>
    <row r="17957">
      <c r="A17957" s="8">
        <v>6387675.0</v>
      </c>
      <c r="B17957" s="8" t="s">
        <v>19539</v>
      </c>
    </row>
    <row r="17958">
      <c r="A17958" s="8">
        <v>1167383.0</v>
      </c>
      <c r="B17958" s="8" t="s">
        <v>19540</v>
      </c>
    </row>
    <row r="17959">
      <c r="A17959" s="8">
        <v>1437909.0</v>
      </c>
      <c r="B17959" s="8" t="s">
        <v>18927</v>
      </c>
    </row>
    <row r="17960">
      <c r="A17960" s="8">
        <v>1727931.0</v>
      </c>
      <c r="B17960" s="8" t="s">
        <v>19541</v>
      </c>
    </row>
    <row r="17961">
      <c r="A17961" s="8">
        <v>6454569.0</v>
      </c>
      <c r="B17961" s="8" t="s">
        <v>19542</v>
      </c>
    </row>
    <row r="17962">
      <c r="A17962" s="8">
        <v>6401287.0</v>
      </c>
      <c r="B17962" s="8" t="s">
        <v>19543</v>
      </c>
    </row>
    <row r="17963">
      <c r="A17963" s="8">
        <v>6040896.0</v>
      </c>
      <c r="B17963" s="8" t="s">
        <v>19544</v>
      </c>
    </row>
    <row r="17964">
      <c r="A17964" s="8">
        <v>6186114.0</v>
      </c>
      <c r="B17964" s="8" t="s">
        <v>19545</v>
      </c>
    </row>
    <row r="17965">
      <c r="A17965" s="8">
        <v>1413473.0</v>
      </c>
      <c r="B17965" s="8" t="s">
        <v>19546</v>
      </c>
    </row>
    <row r="17966">
      <c r="A17966" s="8">
        <v>6202616.0</v>
      </c>
      <c r="B17966" s="8" t="s">
        <v>19547</v>
      </c>
    </row>
    <row r="17967">
      <c r="A17967" s="8">
        <v>6093493.0</v>
      </c>
      <c r="B17967" s="8" t="s">
        <v>19548</v>
      </c>
    </row>
    <row r="17968">
      <c r="A17968" s="8">
        <v>1574574.0</v>
      </c>
      <c r="B17968" s="8" t="s">
        <v>19549</v>
      </c>
    </row>
    <row r="17969">
      <c r="A17969" s="8">
        <v>6186611.0</v>
      </c>
      <c r="B17969" s="8" t="s">
        <v>19550</v>
      </c>
    </row>
    <row r="17970">
      <c r="A17970" s="8">
        <v>1911431.0</v>
      </c>
      <c r="B17970" s="8" t="s">
        <v>19551</v>
      </c>
    </row>
    <row r="17971">
      <c r="A17971" s="8">
        <v>6035141.0</v>
      </c>
      <c r="B17971" s="8" t="s">
        <v>19552</v>
      </c>
    </row>
    <row r="17972">
      <c r="A17972" s="8">
        <v>6187048.0</v>
      </c>
      <c r="B17972" s="8" t="s">
        <v>19553</v>
      </c>
    </row>
    <row r="17973">
      <c r="A17973" s="8">
        <v>1949128.0</v>
      </c>
      <c r="B17973" s="8" t="s">
        <v>19554</v>
      </c>
    </row>
    <row r="17974">
      <c r="A17974" s="8">
        <v>6069673.0</v>
      </c>
      <c r="B17974" s="8" t="s">
        <v>19555</v>
      </c>
    </row>
    <row r="17975">
      <c r="A17975" s="8">
        <v>1728806.0</v>
      </c>
      <c r="B17975" s="8" t="s">
        <v>19556</v>
      </c>
    </row>
    <row r="17976">
      <c r="A17976" s="8">
        <v>6363521.0</v>
      </c>
      <c r="B17976" s="8" t="s">
        <v>19557</v>
      </c>
    </row>
    <row r="17977">
      <c r="A17977" s="8">
        <v>1971808.0</v>
      </c>
      <c r="B17977" s="8" t="s">
        <v>19558</v>
      </c>
    </row>
    <row r="17978">
      <c r="A17978" s="8">
        <v>1972642.0</v>
      </c>
      <c r="B17978" s="8" t="s">
        <v>19559</v>
      </c>
    </row>
    <row r="17979">
      <c r="A17979" s="8">
        <v>1943898.0</v>
      </c>
      <c r="B17979" s="8" t="s">
        <v>19560</v>
      </c>
    </row>
    <row r="17980">
      <c r="A17980" s="8">
        <v>1574205.0</v>
      </c>
      <c r="B17980" s="8" t="s">
        <v>19561</v>
      </c>
    </row>
    <row r="17981">
      <c r="A17981" s="8">
        <v>1413261.0</v>
      </c>
      <c r="B17981" s="8" t="s">
        <v>19562</v>
      </c>
    </row>
    <row r="17982">
      <c r="A17982" s="8">
        <v>1574248.0</v>
      </c>
      <c r="B17982" s="8" t="s">
        <v>19563</v>
      </c>
    </row>
    <row r="17983">
      <c r="A17983" s="8">
        <v>1734059.0</v>
      </c>
      <c r="B17983" s="8" t="s">
        <v>19563</v>
      </c>
    </row>
    <row r="17984">
      <c r="A17984" s="8">
        <v>1943596.0</v>
      </c>
      <c r="B17984" s="8" t="s">
        <v>19564</v>
      </c>
    </row>
    <row r="17985">
      <c r="A17985" s="8">
        <v>6169511.0</v>
      </c>
      <c r="B17985" s="8" t="s">
        <v>19565</v>
      </c>
    </row>
    <row r="17986">
      <c r="A17986" s="8">
        <v>6950264.0</v>
      </c>
      <c r="B17986" s="8" t="s">
        <v>19566</v>
      </c>
    </row>
    <row r="17987">
      <c r="A17987" s="8">
        <v>1789121.0</v>
      </c>
      <c r="B17987" s="8" t="s">
        <v>19567</v>
      </c>
    </row>
    <row r="17988">
      <c r="A17988" s="8">
        <v>1131605.0</v>
      </c>
      <c r="B17988" s="8" t="s">
        <v>19568</v>
      </c>
    </row>
    <row r="17989">
      <c r="A17989" s="8">
        <v>1727281.0</v>
      </c>
      <c r="B17989" s="8" t="s">
        <v>19569</v>
      </c>
    </row>
    <row r="17990">
      <c r="A17990" s="8">
        <v>1789473.0</v>
      </c>
      <c r="B17990" s="8" t="s">
        <v>19569</v>
      </c>
    </row>
    <row r="17991">
      <c r="A17991" s="8">
        <v>6188389.0</v>
      </c>
      <c r="B17991" s="8" t="s">
        <v>19570</v>
      </c>
    </row>
    <row r="17992">
      <c r="A17992" s="8">
        <v>1966197.0</v>
      </c>
      <c r="B17992" s="8" t="s">
        <v>19571</v>
      </c>
    </row>
    <row r="17993">
      <c r="A17993" s="8">
        <v>1739166.0</v>
      </c>
      <c r="B17993" s="8" t="s">
        <v>19328</v>
      </c>
    </row>
    <row r="17994">
      <c r="A17994" s="8">
        <v>982784.0</v>
      </c>
      <c r="B17994" s="8" t="s">
        <v>19572</v>
      </c>
    </row>
    <row r="17995">
      <c r="A17995" s="8">
        <v>1725297.0</v>
      </c>
      <c r="B17995" s="8" t="s">
        <v>19573</v>
      </c>
    </row>
    <row r="17996">
      <c r="A17996" s="8">
        <v>1444255.0</v>
      </c>
      <c r="B17996" s="8" t="s">
        <v>19574</v>
      </c>
    </row>
    <row r="17997">
      <c r="A17997" s="8">
        <v>1444239.0</v>
      </c>
      <c r="B17997" s="8" t="s">
        <v>19575</v>
      </c>
    </row>
    <row r="17998">
      <c r="A17998" s="8">
        <v>6929052.0</v>
      </c>
      <c r="B17998" s="8" t="s">
        <v>19576</v>
      </c>
    </row>
    <row r="17999">
      <c r="A17999" s="8">
        <v>1413007.0</v>
      </c>
      <c r="B17999" s="8" t="s">
        <v>19577</v>
      </c>
    </row>
    <row r="18000">
      <c r="A18000" s="8">
        <v>6210732.0</v>
      </c>
      <c r="B18000" s="8" t="s">
        <v>19578</v>
      </c>
    </row>
    <row r="18001">
      <c r="A18001" s="8">
        <v>6718795.0</v>
      </c>
      <c r="B18001" s="8" t="s">
        <v>19579</v>
      </c>
    </row>
    <row r="18002">
      <c r="A18002" s="8">
        <v>6260209.0</v>
      </c>
      <c r="B18002" s="8" t="s">
        <v>19580</v>
      </c>
    </row>
    <row r="18003">
      <c r="A18003" s="8">
        <v>6168531.0</v>
      </c>
      <c r="B18003" s="8" t="s">
        <v>19581</v>
      </c>
    </row>
    <row r="18004">
      <c r="A18004" s="8">
        <v>1946633.0</v>
      </c>
      <c r="B18004" s="8" t="s">
        <v>19582</v>
      </c>
    </row>
    <row r="18005">
      <c r="A18005" s="8">
        <v>6101402.0</v>
      </c>
      <c r="B18005" s="8" t="s">
        <v>19583</v>
      </c>
    </row>
    <row r="18006">
      <c r="A18006" s="8">
        <v>1892045.0</v>
      </c>
      <c r="B18006" s="8" t="s">
        <v>19584</v>
      </c>
    </row>
    <row r="18007">
      <c r="A18007" s="8">
        <v>6184260.0</v>
      </c>
      <c r="B18007" s="8" t="s">
        <v>19585</v>
      </c>
    </row>
    <row r="18008">
      <c r="A18008" s="8">
        <v>6922384.0</v>
      </c>
      <c r="B18008" s="8" t="s">
        <v>19586</v>
      </c>
    </row>
    <row r="18009">
      <c r="A18009" s="8">
        <v>1904515.0</v>
      </c>
      <c r="B18009" s="8" t="s">
        <v>19587</v>
      </c>
    </row>
    <row r="18010">
      <c r="A18010" s="8">
        <v>6169503.0</v>
      </c>
      <c r="B18010" s="8" t="s">
        <v>19588</v>
      </c>
    </row>
    <row r="18011">
      <c r="A18011" s="8">
        <v>1945319.0</v>
      </c>
      <c r="B18011" s="8" t="s">
        <v>19589</v>
      </c>
    </row>
    <row r="18012">
      <c r="A18012" s="8">
        <v>6116809.0</v>
      </c>
      <c r="B18012" s="8" t="s">
        <v>19590</v>
      </c>
    </row>
    <row r="18013">
      <c r="A18013" s="8">
        <v>6183590.0</v>
      </c>
      <c r="B18013" s="8" t="s">
        <v>19591</v>
      </c>
    </row>
    <row r="18014">
      <c r="A18014" s="8">
        <v>921211.0</v>
      </c>
      <c r="B18014" s="8" t="s">
        <v>19592</v>
      </c>
    </row>
    <row r="18015">
      <c r="A18015" s="8">
        <v>1444298.0</v>
      </c>
      <c r="B18015" s="8" t="s">
        <v>19593</v>
      </c>
    </row>
    <row r="18016">
      <c r="A18016" s="8">
        <v>6073026.0</v>
      </c>
      <c r="B18016" s="8" t="s">
        <v>19594</v>
      </c>
    </row>
    <row r="18017">
      <c r="A18017" s="8">
        <v>1903357.0</v>
      </c>
      <c r="B18017" s="8" t="s">
        <v>19595</v>
      </c>
    </row>
    <row r="18018">
      <c r="A18018" s="8">
        <v>6008186.0</v>
      </c>
      <c r="B18018" s="8" t="s">
        <v>19596</v>
      </c>
    </row>
    <row r="18019">
      <c r="A18019" s="8">
        <v>1757644.0</v>
      </c>
      <c r="B18019" s="8" t="s">
        <v>19597</v>
      </c>
    </row>
    <row r="18020">
      <c r="A18020" s="8">
        <v>1812301.0</v>
      </c>
      <c r="B18020" s="8" t="s">
        <v>19598</v>
      </c>
    </row>
    <row r="18021">
      <c r="A18021" s="8">
        <v>6261728.0</v>
      </c>
      <c r="B18021" s="8" t="s">
        <v>19599</v>
      </c>
    </row>
    <row r="18022">
      <c r="A18022" s="8">
        <v>1752928.0</v>
      </c>
      <c r="B18022" s="8" t="s">
        <v>19600</v>
      </c>
    </row>
    <row r="18023">
      <c r="A18023" s="8">
        <v>1963821.0</v>
      </c>
      <c r="B18023" s="8" t="s">
        <v>19601</v>
      </c>
    </row>
    <row r="18024">
      <c r="A18024" s="8">
        <v>6034918.0</v>
      </c>
      <c r="B18024" s="8" t="s">
        <v>19602</v>
      </c>
    </row>
    <row r="18025">
      <c r="A18025" s="8">
        <v>1973584.0</v>
      </c>
      <c r="B18025" s="8" t="s">
        <v>19603</v>
      </c>
    </row>
    <row r="18026">
      <c r="A18026" s="8">
        <v>989401.0</v>
      </c>
      <c r="B18026" s="8" t="s">
        <v>19604</v>
      </c>
    </row>
    <row r="18027">
      <c r="A18027" s="8">
        <v>6200044.0</v>
      </c>
      <c r="B18027" s="8" t="s">
        <v>19605</v>
      </c>
    </row>
    <row r="18028">
      <c r="A18028" s="8">
        <v>6101275.0</v>
      </c>
      <c r="B18028" s="8" t="s">
        <v>19606</v>
      </c>
    </row>
    <row r="18029">
      <c r="A18029" s="8">
        <v>6205305.0</v>
      </c>
      <c r="B18029" s="8" t="s">
        <v>19607</v>
      </c>
    </row>
    <row r="18030">
      <c r="A18030" s="8">
        <v>1700421.0</v>
      </c>
      <c r="B18030" s="8" t="s">
        <v>19608</v>
      </c>
    </row>
    <row r="18031">
      <c r="A18031" s="8">
        <v>6259243.0</v>
      </c>
      <c r="B18031" s="8" t="s">
        <v>19609</v>
      </c>
    </row>
    <row r="18032">
      <c r="A18032" s="8">
        <v>1948237.0</v>
      </c>
      <c r="B18032" s="8" t="s">
        <v>19610</v>
      </c>
    </row>
    <row r="18033">
      <c r="A18033" s="8">
        <v>1971786.0</v>
      </c>
      <c r="B18033" s="8" t="s">
        <v>5592</v>
      </c>
    </row>
    <row r="18034">
      <c r="A18034" s="8">
        <v>6184154.0</v>
      </c>
      <c r="B18034" s="8" t="s">
        <v>19611</v>
      </c>
    </row>
    <row r="18035">
      <c r="A18035" s="8">
        <v>1323652.0</v>
      </c>
      <c r="B18035" s="8" t="s">
        <v>16207</v>
      </c>
    </row>
    <row r="18036">
      <c r="A18036" s="8">
        <v>6154174.0</v>
      </c>
      <c r="B18036" s="8" t="s">
        <v>19612</v>
      </c>
    </row>
    <row r="18037">
      <c r="A18037" s="8">
        <v>6501443.0</v>
      </c>
      <c r="B18037" s="8" t="s">
        <v>19613</v>
      </c>
    </row>
    <row r="18038">
      <c r="A18038" s="8">
        <v>6161626.0</v>
      </c>
      <c r="B18038" s="8" t="s">
        <v>19614</v>
      </c>
    </row>
    <row r="18039">
      <c r="A18039" s="8">
        <v>6025633.0</v>
      </c>
      <c r="B18039" s="8" t="s">
        <v>19615</v>
      </c>
    </row>
    <row r="18040">
      <c r="A18040" s="8">
        <v>6185371.0</v>
      </c>
      <c r="B18040" s="8" t="s">
        <v>19616</v>
      </c>
    </row>
    <row r="18041">
      <c r="A18041" s="8">
        <v>6141714.0</v>
      </c>
      <c r="B18041" s="8" t="s">
        <v>19617</v>
      </c>
    </row>
    <row r="18042">
      <c r="A18042" s="8">
        <v>6910998.0</v>
      </c>
      <c r="B18042" s="8" t="s">
        <v>19618</v>
      </c>
    </row>
    <row r="18043">
      <c r="A18043" s="8">
        <v>1970810.0</v>
      </c>
      <c r="B18043" s="8" t="s">
        <v>19619</v>
      </c>
    </row>
    <row r="18044">
      <c r="A18044" s="8">
        <v>6970478.0</v>
      </c>
      <c r="B18044" s="8" t="s">
        <v>19620</v>
      </c>
    </row>
    <row r="18045">
      <c r="A18045" s="8">
        <v>6936369.0</v>
      </c>
      <c r="B18045" s="8" t="s">
        <v>19621</v>
      </c>
    </row>
    <row r="18046">
      <c r="A18046" s="8">
        <v>989380.0</v>
      </c>
      <c r="B18046" s="8" t="s">
        <v>19622</v>
      </c>
    </row>
    <row r="18047">
      <c r="A18047" s="8">
        <v>916510.0</v>
      </c>
      <c r="B18047" s="8" t="s">
        <v>19623</v>
      </c>
    </row>
    <row r="18048">
      <c r="A18048" s="8">
        <v>1762940.0</v>
      </c>
      <c r="B18048" s="8" t="s">
        <v>19624</v>
      </c>
    </row>
    <row r="18049">
      <c r="A18049" s="8">
        <v>1948440.0</v>
      </c>
      <c r="B18049" s="8" t="s">
        <v>19625</v>
      </c>
    </row>
    <row r="18050">
      <c r="A18050" s="8">
        <v>1951181.0</v>
      </c>
      <c r="B18050" s="8" t="s">
        <v>19626</v>
      </c>
    </row>
    <row r="18051">
      <c r="A18051" s="8">
        <v>6015115.0</v>
      </c>
      <c r="B18051" s="8" t="s">
        <v>19627</v>
      </c>
    </row>
    <row r="18052">
      <c r="A18052" s="8">
        <v>1862871.0</v>
      </c>
      <c r="B18052" s="8" t="s">
        <v>19628</v>
      </c>
    </row>
    <row r="18053">
      <c r="A18053" s="8">
        <v>972070.0</v>
      </c>
      <c r="B18053" s="8" t="s">
        <v>19629</v>
      </c>
    </row>
    <row r="18054">
      <c r="A18054" s="8">
        <v>6401031.0</v>
      </c>
      <c r="B18054" s="8" t="s">
        <v>19630</v>
      </c>
    </row>
    <row r="18055">
      <c r="A18055" s="8">
        <v>1779605.0</v>
      </c>
      <c r="B18055" s="8" t="s">
        <v>19631</v>
      </c>
    </row>
    <row r="18056">
      <c r="A18056" s="8">
        <v>1769146.0</v>
      </c>
      <c r="B18056" s="8" t="s">
        <v>19632</v>
      </c>
    </row>
    <row r="18057">
      <c r="A18057" s="8">
        <v>6446116.0</v>
      </c>
      <c r="B18057" s="8" t="s">
        <v>19633</v>
      </c>
    </row>
    <row r="18058">
      <c r="A18058" s="8">
        <v>6315551.0</v>
      </c>
      <c r="B18058" s="8" t="s">
        <v>19634</v>
      </c>
    </row>
    <row r="18059">
      <c r="A18059" s="8">
        <v>1751620.0</v>
      </c>
      <c r="B18059" s="8" t="s">
        <v>19635</v>
      </c>
    </row>
    <row r="18060">
      <c r="A18060" s="8">
        <v>6263291.0</v>
      </c>
      <c r="B18060" s="8" t="s">
        <v>19636</v>
      </c>
    </row>
    <row r="18061">
      <c r="A18061" s="8">
        <v>1809628.0</v>
      </c>
      <c r="B18061" s="8" t="s">
        <v>19637</v>
      </c>
    </row>
    <row r="18062">
      <c r="A18062" s="8">
        <v>6261710.0</v>
      </c>
      <c r="B18062" s="8" t="s">
        <v>19638</v>
      </c>
    </row>
    <row r="18063">
      <c r="A18063" s="8">
        <v>6921108.0</v>
      </c>
      <c r="B18063" s="8" t="s">
        <v>19639</v>
      </c>
    </row>
    <row r="18064">
      <c r="A18064" s="8">
        <v>6095216.0</v>
      </c>
      <c r="B18064" s="8" t="s">
        <v>19640</v>
      </c>
    </row>
    <row r="18065">
      <c r="A18065" s="8">
        <v>6163041.0</v>
      </c>
      <c r="B18065" s="8" t="s">
        <v>19641</v>
      </c>
    </row>
    <row r="18066">
      <c r="A18066" s="8">
        <v>6315526.0</v>
      </c>
      <c r="B18066" s="8" t="s">
        <v>19642</v>
      </c>
    </row>
    <row r="18067">
      <c r="A18067" s="8">
        <v>6911005.0</v>
      </c>
      <c r="B18067" s="8" t="s">
        <v>19643</v>
      </c>
    </row>
    <row r="18068">
      <c r="A18068" s="8">
        <v>6322425.0</v>
      </c>
      <c r="B18068" s="8" t="s">
        <v>19644</v>
      </c>
    </row>
    <row r="18069">
      <c r="A18069" s="8">
        <v>1853171.0</v>
      </c>
      <c r="B18069" s="8" t="s">
        <v>19645</v>
      </c>
    </row>
    <row r="18070">
      <c r="A18070" s="8">
        <v>6214037.0</v>
      </c>
      <c r="B18070" s="8" t="s">
        <v>19646</v>
      </c>
    </row>
    <row r="18071">
      <c r="A18071" s="8">
        <v>6366007.0</v>
      </c>
      <c r="B18071" s="8" t="s">
        <v>19647</v>
      </c>
    </row>
    <row r="18072">
      <c r="A18072" s="8">
        <v>6074251.0</v>
      </c>
      <c r="B18072" s="8" t="s">
        <v>19648</v>
      </c>
    </row>
    <row r="18073">
      <c r="A18073" s="8">
        <v>6414061.0</v>
      </c>
      <c r="B18073" s="8" t="s">
        <v>19649</v>
      </c>
    </row>
    <row r="18074">
      <c r="A18074" s="8">
        <v>1438514.0</v>
      </c>
      <c r="B18074" s="8" t="s">
        <v>19650</v>
      </c>
    </row>
    <row r="18075">
      <c r="A18075" s="8">
        <v>6246184.0</v>
      </c>
      <c r="B18075" s="8" t="s">
        <v>19651</v>
      </c>
    </row>
    <row r="18076">
      <c r="A18076" s="8">
        <v>6221084.0</v>
      </c>
      <c r="B18076" s="8" t="s">
        <v>19652</v>
      </c>
    </row>
    <row r="18077">
      <c r="A18077" s="8">
        <v>6246435.0</v>
      </c>
      <c r="B18077" s="8" t="s">
        <v>19653</v>
      </c>
    </row>
    <row r="18078">
      <c r="A18078" s="8">
        <v>6158528.0</v>
      </c>
      <c r="B18078" s="8" t="s">
        <v>19654</v>
      </c>
    </row>
    <row r="18079">
      <c r="A18079" s="8">
        <v>6382517.0</v>
      </c>
      <c r="B18079" s="8" t="s">
        <v>19655</v>
      </c>
    </row>
    <row r="18080">
      <c r="A18080" s="8">
        <v>9001557.0</v>
      </c>
      <c r="B18080" s="8" t="s">
        <v>19656</v>
      </c>
    </row>
    <row r="18081">
      <c r="A18081" s="8">
        <v>6191401.0</v>
      </c>
      <c r="B18081" s="8" t="s">
        <v>19657</v>
      </c>
    </row>
    <row r="18082">
      <c r="A18082" s="8">
        <v>6214410.0</v>
      </c>
      <c r="B18082" s="8" t="s">
        <v>19658</v>
      </c>
    </row>
    <row r="18083">
      <c r="A18083" s="8">
        <v>6131816.0</v>
      </c>
      <c r="B18083" s="8" t="s">
        <v>19659</v>
      </c>
    </row>
    <row r="18084">
      <c r="A18084" s="8">
        <v>6046614.0</v>
      </c>
      <c r="B18084" s="8" t="s">
        <v>19660</v>
      </c>
    </row>
    <row r="18085">
      <c r="A18085" s="8">
        <v>1729357.0</v>
      </c>
      <c r="B18085" s="8" t="s">
        <v>19661</v>
      </c>
    </row>
    <row r="18086">
      <c r="A18086" s="8">
        <v>1796640.0</v>
      </c>
      <c r="B18086" s="8" t="s">
        <v>19661</v>
      </c>
    </row>
    <row r="18087">
      <c r="A18087" s="8">
        <v>6265758.0</v>
      </c>
      <c r="B18087" s="8" t="s">
        <v>19662</v>
      </c>
    </row>
    <row r="18088">
      <c r="A18088" s="8">
        <v>1970747.0</v>
      </c>
      <c r="B18088" s="8" t="s">
        <v>19663</v>
      </c>
    </row>
    <row r="18089">
      <c r="A18089" s="8">
        <v>6414044.0</v>
      </c>
      <c r="B18089" s="8" t="s">
        <v>19664</v>
      </c>
    </row>
    <row r="18090">
      <c r="A18090" s="8">
        <v>1917382.0</v>
      </c>
      <c r="B18090" s="8" t="s">
        <v>19665</v>
      </c>
    </row>
    <row r="18091">
      <c r="A18091" s="8">
        <v>6243002.0</v>
      </c>
      <c r="B18091" s="8" t="s">
        <v>19666</v>
      </c>
    </row>
    <row r="18092">
      <c r="A18092" s="8">
        <v>6448992.0</v>
      </c>
      <c r="B18092" s="8" t="s">
        <v>19667</v>
      </c>
    </row>
    <row r="18093">
      <c r="A18093" s="8">
        <v>6166709.0</v>
      </c>
      <c r="B18093" s="8" t="s">
        <v>19668</v>
      </c>
    </row>
    <row r="18094">
      <c r="A18094" s="8">
        <v>6192955.0</v>
      </c>
      <c r="B18094" s="8" t="s">
        <v>19669</v>
      </c>
    </row>
    <row r="18095">
      <c r="A18095" s="8">
        <v>6135005.0</v>
      </c>
      <c r="B18095" s="8" t="s">
        <v>19670</v>
      </c>
    </row>
    <row r="18096">
      <c r="A18096" s="8">
        <v>6219560.0</v>
      </c>
      <c r="B18096" s="8" t="s">
        <v>19671</v>
      </c>
    </row>
    <row r="18097">
      <c r="A18097" s="8">
        <v>1964178.0</v>
      </c>
      <c r="B18097" s="8" t="s">
        <v>19672</v>
      </c>
    </row>
    <row r="18098">
      <c r="A18098" s="8">
        <v>1945068.0</v>
      </c>
      <c r="B18098" s="8" t="s">
        <v>19673</v>
      </c>
    </row>
    <row r="18099">
      <c r="A18099" s="8">
        <v>1763423.0</v>
      </c>
      <c r="B18099" s="8" t="s">
        <v>19674</v>
      </c>
    </row>
    <row r="18100">
      <c r="A18100" s="8">
        <v>1438263.0</v>
      </c>
      <c r="B18100" s="8" t="s">
        <v>19675</v>
      </c>
    </row>
    <row r="18101">
      <c r="A18101" s="8">
        <v>1918109.0</v>
      </c>
      <c r="B18101" s="8" t="s">
        <v>19676</v>
      </c>
    </row>
    <row r="18102">
      <c r="A18102" s="8">
        <v>1763652.0</v>
      </c>
      <c r="B18102" s="8" t="s">
        <v>19677</v>
      </c>
    </row>
    <row r="18103">
      <c r="A18103" s="8">
        <v>6995209.0</v>
      </c>
      <c r="B18103" s="8" t="s">
        <v>19678</v>
      </c>
    </row>
    <row r="18104">
      <c r="A18104" s="8">
        <v>1354213.0</v>
      </c>
      <c r="B18104" s="8" t="s">
        <v>19679</v>
      </c>
    </row>
    <row r="18105">
      <c r="A18105" s="8">
        <v>1413961.0</v>
      </c>
      <c r="B18105" s="8" t="s">
        <v>19680</v>
      </c>
    </row>
    <row r="18106">
      <c r="A18106" s="8">
        <v>1911899.0</v>
      </c>
      <c r="B18106" s="8" t="s">
        <v>19681</v>
      </c>
    </row>
    <row r="18107">
      <c r="A18107" s="8">
        <v>6074243.0</v>
      </c>
      <c r="B18107" s="8" t="s">
        <v>19682</v>
      </c>
    </row>
    <row r="18108">
      <c r="A18108" s="8">
        <v>1962485.0</v>
      </c>
      <c r="B18108" s="8" t="s">
        <v>19683</v>
      </c>
    </row>
    <row r="18109">
      <c r="A18109" s="8">
        <v>6686583.0</v>
      </c>
      <c r="B18109" s="8" t="s">
        <v>19684</v>
      </c>
    </row>
    <row r="18110">
      <c r="A18110" s="8">
        <v>1437666.0</v>
      </c>
      <c r="B18110" s="8" t="s">
        <v>19685</v>
      </c>
    </row>
    <row r="18111">
      <c r="A18111" s="8">
        <v>1973355.0</v>
      </c>
      <c r="B18111" s="8" t="s">
        <v>19686</v>
      </c>
    </row>
    <row r="18112">
      <c r="A18112" s="8">
        <v>1973436.0</v>
      </c>
      <c r="B18112" s="8" t="s">
        <v>19687</v>
      </c>
    </row>
    <row r="18113">
      <c r="A18113" s="8">
        <v>1413864.0</v>
      </c>
      <c r="B18113" s="8" t="s">
        <v>19688</v>
      </c>
    </row>
    <row r="18114">
      <c r="A18114" s="8">
        <v>1182951.0</v>
      </c>
      <c r="B18114" s="8" t="s">
        <v>19689</v>
      </c>
    </row>
    <row r="18115">
      <c r="A18115" s="8">
        <v>1438417.0</v>
      </c>
      <c r="B18115" s="8" t="s">
        <v>19690</v>
      </c>
    </row>
    <row r="18116">
      <c r="A18116" s="8">
        <v>1346181.0</v>
      </c>
      <c r="B18116" s="8" t="s">
        <v>19691</v>
      </c>
    </row>
    <row r="18117">
      <c r="A18117" s="8">
        <v>6967086.0</v>
      </c>
      <c r="B18117" s="8" t="s">
        <v>19692</v>
      </c>
    </row>
    <row r="18118">
      <c r="A18118" s="8">
        <v>6407102.0</v>
      </c>
      <c r="B18118" s="8" t="s">
        <v>19693</v>
      </c>
    </row>
    <row r="18119">
      <c r="A18119" s="8">
        <v>1948601.0</v>
      </c>
      <c r="B18119" s="8" t="s">
        <v>19694</v>
      </c>
    </row>
    <row r="18120">
      <c r="A18120" s="8">
        <v>1171046.0</v>
      </c>
      <c r="B18120" s="8" t="s">
        <v>19695</v>
      </c>
    </row>
    <row r="18121">
      <c r="A18121" s="8">
        <v>1456873.0</v>
      </c>
      <c r="B18121" s="8" t="s">
        <v>19696</v>
      </c>
    </row>
    <row r="18122">
      <c r="A18122" s="8">
        <v>1456857.0</v>
      </c>
      <c r="B18122" s="8" t="s">
        <v>19697</v>
      </c>
    </row>
    <row r="18123">
      <c r="A18123" s="8">
        <v>1322524.0</v>
      </c>
      <c r="B18123" s="8" t="s">
        <v>19698</v>
      </c>
    </row>
    <row r="18124">
      <c r="A18124" s="8">
        <v>6196900.0</v>
      </c>
      <c r="B18124" s="8" t="s">
        <v>19699</v>
      </c>
    </row>
    <row r="18125">
      <c r="A18125" s="8">
        <v>1764730.0</v>
      </c>
      <c r="B18125" s="8" t="s">
        <v>19700</v>
      </c>
    </row>
    <row r="18126">
      <c r="A18126" s="8">
        <v>1962396.0</v>
      </c>
      <c r="B18126" s="8" t="s">
        <v>19701</v>
      </c>
    </row>
    <row r="18127">
      <c r="A18127" s="8">
        <v>6013350.0</v>
      </c>
      <c r="B18127" s="8" t="s">
        <v>19702</v>
      </c>
    </row>
    <row r="18128">
      <c r="A18128" s="8">
        <v>1363085.0</v>
      </c>
      <c r="B18128" s="8" t="s">
        <v>19703</v>
      </c>
    </row>
    <row r="18129">
      <c r="A18129" s="8">
        <v>1857452.0</v>
      </c>
      <c r="B18129" s="8" t="s">
        <v>19704</v>
      </c>
    </row>
    <row r="18130">
      <c r="A18130" s="8">
        <v>6561292.0</v>
      </c>
      <c r="B18130" s="8" t="s">
        <v>19705</v>
      </c>
    </row>
    <row r="18131">
      <c r="A18131" s="8">
        <v>1574698.0</v>
      </c>
      <c r="B18131" s="8" t="s">
        <v>19706</v>
      </c>
    </row>
    <row r="18132">
      <c r="A18132" s="8">
        <v>1970682.0</v>
      </c>
      <c r="B18132" s="8" t="s">
        <v>19707</v>
      </c>
    </row>
    <row r="18133">
      <c r="A18133" s="8">
        <v>6156614.0</v>
      </c>
      <c r="B18133" s="8" t="s">
        <v>19708</v>
      </c>
    </row>
    <row r="18134">
      <c r="A18134" s="8">
        <v>1322419.0</v>
      </c>
      <c r="B18134" s="8" t="s">
        <v>19709</v>
      </c>
    </row>
    <row r="18135">
      <c r="A18135" s="8">
        <v>1414321.0</v>
      </c>
      <c r="B18135" s="8" t="s">
        <v>19710</v>
      </c>
    </row>
    <row r="18136">
      <c r="A18136" s="8">
        <v>1872001.0</v>
      </c>
      <c r="B18136" s="8" t="s">
        <v>19711</v>
      </c>
    </row>
    <row r="18137">
      <c r="A18137" s="8">
        <v>1438271.0</v>
      </c>
      <c r="B18137" s="8" t="s">
        <v>19712</v>
      </c>
    </row>
    <row r="18138">
      <c r="A18138" s="8">
        <v>6154221.0</v>
      </c>
      <c r="B18138" s="8" t="s">
        <v>19713</v>
      </c>
    </row>
    <row r="18139">
      <c r="A18139" s="8">
        <v>6342116.0</v>
      </c>
      <c r="B18139" s="8" t="s">
        <v>19714</v>
      </c>
    </row>
    <row r="18140">
      <c r="A18140" s="8">
        <v>1728482.0</v>
      </c>
      <c r="B18140" s="8" t="s">
        <v>19715</v>
      </c>
    </row>
    <row r="18141">
      <c r="A18141" s="8">
        <v>1971131.0</v>
      </c>
      <c r="B18141" s="8" t="s">
        <v>19716</v>
      </c>
    </row>
    <row r="18142">
      <c r="A18142" s="8">
        <v>6996051.0</v>
      </c>
      <c r="B18142" s="8" t="s">
        <v>19717</v>
      </c>
    </row>
    <row r="18143">
      <c r="A18143" s="8">
        <v>1895079.0</v>
      </c>
      <c r="B18143" s="8" t="s">
        <v>19718</v>
      </c>
    </row>
    <row r="18144">
      <c r="A18144" s="8">
        <v>6466737.0</v>
      </c>
      <c r="B18144" s="8" t="s">
        <v>19719</v>
      </c>
    </row>
    <row r="18145">
      <c r="A18145" s="8">
        <v>6567134.0</v>
      </c>
      <c r="B18145" s="8" t="s">
        <v>19720</v>
      </c>
    </row>
    <row r="18146">
      <c r="A18146" s="8">
        <v>6168540.0</v>
      </c>
      <c r="B18146" s="8" t="s">
        <v>19721</v>
      </c>
    </row>
    <row r="18147">
      <c r="A18147" s="8">
        <v>1876465.0</v>
      </c>
      <c r="B18147" s="8" t="s">
        <v>19722</v>
      </c>
    </row>
    <row r="18148">
      <c r="A18148" s="8">
        <v>6270247.0</v>
      </c>
      <c r="B18148" s="8" t="s">
        <v>19723</v>
      </c>
    </row>
    <row r="18149">
      <c r="A18149" s="8">
        <v>1841998.0</v>
      </c>
      <c r="B18149" s="8" t="s">
        <v>19724</v>
      </c>
    </row>
    <row r="18150">
      <c r="A18150" s="8">
        <v>1570137.0</v>
      </c>
      <c r="B18150" s="8" t="s">
        <v>19725</v>
      </c>
    </row>
    <row r="18151">
      <c r="A18151" s="8">
        <v>781410.0</v>
      </c>
      <c r="B18151" s="8" t="s">
        <v>19726</v>
      </c>
    </row>
    <row r="18152">
      <c r="A18152" s="8">
        <v>1966073.0</v>
      </c>
      <c r="B18152" s="8" t="s">
        <v>19727</v>
      </c>
    </row>
    <row r="18153">
      <c r="A18153" s="8">
        <v>1438476.0</v>
      </c>
      <c r="B18153" s="8" t="s">
        <v>19728</v>
      </c>
    </row>
    <row r="18154">
      <c r="A18154" s="8">
        <v>1413597.0</v>
      </c>
      <c r="B18154" s="8" t="s">
        <v>19729</v>
      </c>
    </row>
    <row r="18155">
      <c r="A18155" s="8">
        <v>1909363.0</v>
      </c>
      <c r="B18155" s="8" t="s">
        <v>19730</v>
      </c>
    </row>
    <row r="18156">
      <c r="A18156" s="8">
        <v>6132197.0</v>
      </c>
      <c r="B18156" s="8" t="s">
        <v>19731</v>
      </c>
    </row>
    <row r="18157">
      <c r="A18157" s="8">
        <v>1761269.0</v>
      </c>
      <c r="B18157" s="8" t="s">
        <v>19732</v>
      </c>
    </row>
    <row r="18158">
      <c r="A18158" s="8">
        <v>1960407.0</v>
      </c>
      <c r="B18158" s="8" t="s">
        <v>19733</v>
      </c>
    </row>
    <row r="18159">
      <c r="A18159" s="8">
        <v>6158498.0</v>
      </c>
      <c r="B18159" s="8" t="s">
        <v>19734</v>
      </c>
    </row>
    <row r="18160">
      <c r="A18160" s="8">
        <v>1414259.0</v>
      </c>
      <c r="B18160" s="8" t="s">
        <v>19735</v>
      </c>
    </row>
    <row r="18161">
      <c r="A18161" s="8">
        <v>6162169.0</v>
      </c>
      <c r="B18161" s="8" t="s">
        <v>19736</v>
      </c>
    </row>
    <row r="18162">
      <c r="A18162" s="8">
        <v>1336029.0</v>
      </c>
      <c r="B18162" s="8" t="s">
        <v>19737</v>
      </c>
    </row>
    <row r="18163">
      <c r="A18163" s="8">
        <v>1777912.0</v>
      </c>
      <c r="B18163" s="8" t="s">
        <v>19738</v>
      </c>
    </row>
    <row r="18164">
      <c r="A18164" s="8">
        <v>1705512.0</v>
      </c>
      <c r="B18164" s="8" t="s">
        <v>19739</v>
      </c>
    </row>
    <row r="18165">
      <c r="A18165" s="8">
        <v>1753509.0</v>
      </c>
      <c r="B18165" s="8" t="s">
        <v>19740</v>
      </c>
    </row>
    <row r="18166">
      <c r="A18166" s="8">
        <v>1914367.0</v>
      </c>
      <c r="B18166" s="8" t="s">
        <v>19741</v>
      </c>
    </row>
    <row r="18167">
      <c r="A18167" s="8">
        <v>1413163.0</v>
      </c>
      <c r="B18167" s="8" t="s">
        <v>19742</v>
      </c>
    </row>
    <row r="18168">
      <c r="A18168" s="8">
        <v>1413716.0</v>
      </c>
      <c r="B18168" s="8" t="s">
        <v>19743</v>
      </c>
    </row>
    <row r="18169">
      <c r="A18169" s="8">
        <v>1438433.0</v>
      </c>
      <c r="B18169" s="8" t="s">
        <v>19744</v>
      </c>
    </row>
    <row r="18170">
      <c r="A18170" s="8">
        <v>1733281.0</v>
      </c>
      <c r="B18170" s="8" t="s">
        <v>19745</v>
      </c>
    </row>
    <row r="18171">
      <c r="A18171" s="8">
        <v>1438492.0</v>
      </c>
      <c r="B18171" s="8" t="s">
        <v>19746</v>
      </c>
    </row>
    <row r="18172">
      <c r="A18172" s="8">
        <v>1638769.0</v>
      </c>
      <c r="B18172" s="8" t="s">
        <v>19747</v>
      </c>
    </row>
    <row r="18173">
      <c r="A18173" s="8">
        <v>751863.0</v>
      </c>
      <c r="B18173" s="8" t="s">
        <v>19748</v>
      </c>
    </row>
    <row r="18174">
      <c r="A18174" s="8">
        <v>1751549.0</v>
      </c>
      <c r="B18174" s="8" t="s">
        <v>19749</v>
      </c>
    </row>
    <row r="18175">
      <c r="A18175" s="8">
        <v>6879705.0</v>
      </c>
      <c r="B18175" s="8" t="s">
        <v>19750</v>
      </c>
    </row>
    <row r="18176">
      <c r="A18176" s="8">
        <v>1336002.0</v>
      </c>
      <c r="B18176" s="8" t="s">
        <v>19751</v>
      </c>
    </row>
    <row r="18177">
      <c r="A18177" s="8">
        <v>750191.0</v>
      </c>
      <c r="B18177" s="8" t="s">
        <v>19752</v>
      </c>
    </row>
    <row r="18178">
      <c r="A18178" s="8">
        <v>6505627.0</v>
      </c>
      <c r="B18178" s="8" t="s">
        <v>19753</v>
      </c>
    </row>
    <row r="18179">
      <c r="A18179" s="8">
        <v>1753614.0</v>
      </c>
      <c r="B18179" s="8" t="s">
        <v>19754</v>
      </c>
    </row>
    <row r="18180">
      <c r="A18180" s="8">
        <v>1883933.0</v>
      </c>
      <c r="B18180" s="8" t="s">
        <v>19704</v>
      </c>
    </row>
    <row r="18181">
      <c r="A18181" s="8">
        <v>1724045.0</v>
      </c>
      <c r="B18181" s="8" t="s">
        <v>19706</v>
      </c>
    </row>
    <row r="18182">
      <c r="A18182" s="8">
        <v>1788302.0</v>
      </c>
      <c r="B18182" s="8" t="s">
        <v>19755</v>
      </c>
    </row>
    <row r="18183">
      <c r="A18183" s="8">
        <v>1444905.0</v>
      </c>
      <c r="B18183" s="8" t="s">
        <v>19756</v>
      </c>
    </row>
    <row r="18184">
      <c r="A18184" s="8">
        <v>6752845.0</v>
      </c>
      <c r="B18184" s="8" t="s">
        <v>19757</v>
      </c>
    </row>
    <row r="18185">
      <c r="A18185" s="8">
        <v>1255461.0</v>
      </c>
      <c r="B18185" s="8" t="s">
        <v>19758</v>
      </c>
    </row>
    <row r="18186">
      <c r="A18186" s="8">
        <v>1775537.0</v>
      </c>
      <c r="B18186" s="8" t="s">
        <v>19715</v>
      </c>
    </row>
    <row r="18187">
      <c r="A18187" s="8">
        <v>1773917.0</v>
      </c>
      <c r="B18187" s="8" t="s">
        <v>19759</v>
      </c>
    </row>
    <row r="18188">
      <c r="A18188" s="8">
        <v>6913610.0</v>
      </c>
      <c r="B18188" s="8" t="s">
        <v>19760</v>
      </c>
    </row>
    <row r="18189">
      <c r="A18189" s="8">
        <v>6928358.0</v>
      </c>
      <c r="B18189" s="8" t="s">
        <v>19761</v>
      </c>
    </row>
    <row r="18190">
      <c r="A18190" s="8">
        <v>1291530.0</v>
      </c>
      <c r="B18190" s="8" t="s">
        <v>19762</v>
      </c>
    </row>
    <row r="18191">
      <c r="A18191" s="8">
        <v>1323881.0</v>
      </c>
      <c r="B18191" s="8" t="s">
        <v>19763</v>
      </c>
    </row>
    <row r="18192">
      <c r="A18192" s="8">
        <v>1413899.0</v>
      </c>
      <c r="B18192" s="8" t="s">
        <v>19764</v>
      </c>
    </row>
    <row r="18193">
      <c r="A18193" s="8">
        <v>6928340.0</v>
      </c>
      <c r="B18193" s="8" t="s">
        <v>19765</v>
      </c>
    </row>
    <row r="18194">
      <c r="A18194" s="8">
        <v>1413821.0</v>
      </c>
      <c r="B18194" s="8" t="s">
        <v>19766</v>
      </c>
    </row>
    <row r="18195">
      <c r="A18195" s="8">
        <v>6070710.0</v>
      </c>
      <c r="B18195" s="8" t="s">
        <v>19767</v>
      </c>
    </row>
    <row r="18196">
      <c r="A18196" s="8">
        <v>6930077.0</v>
      </c>
      <c r="B18196" s="8" t="s">
        <v>19768</v>
      </c>
    </row>
    <row r="18197">
      <c r="A18197" s="8">
        <v>758655.0</v>
      </c>
      <c r="B18197" s="8" t="s">
        <v>19769</v>
      </c>
    </row>
    <row r="18198">
      <c r="A18198" s="8">
        <v>1881736.0</v>
      </c>
      <c r="B18198" s="8" t="s">
        <v>19722</v>
      </c>
    </row>
    <row r="18199">
      <c r="A18199" s="8">
        <v>1413775.0</v>
      </c>
      <c r="B18199" s="8" t="s">
        <v>19770</v>
      </c>
    </row>
    <row r="18200">
      <c r="A18200" s="8">
        <v>1438204.0</v>
      </c>
      <c r="B18200" s="8" t="s">
        <v>19771</v>
      </c>
    </row>
    <row r="18201">
      <c r="A18201" s="8">
        <v>1438042.0</v>
      </c>
      <c r="B18201" s="8" t="s">
        <v>19772</v>
      </c>
    </row>
    <row r="18202">
      <c r="A18202" s="8">
        <v>1177605.0</v>
      </c>
      <c r="B18202" s="8" t="s">
        <v>19773</v>
      </c>
    </row>
    <row r="18203">
      <c r="A18203" s="8">
        <v>1904051.0</v>
      </c>
      <c r="B18203" s="8" t="s">
        <v>19774</v>
      </c>
    </row>
    <row r="18204">
      <c r="A18204" s="8">
        <v>1727087.0</v>
      </c>
      <c r="B18204" s="8" t="s">
        <v>19725</v>
      </c>
    </row>
    <row r="18205">
      <c r="A18205" s="8">
        <v>844861.0</v>
      </c>
      <c r="B18205" s="8" t="s">
        <v>19775</v>
      </c>
    </row>
    <row r="18206">
      <c r="A18206" s="8">
        <v>749346.0</v>
      </c>
      <c r="B18206" s="8" t="s">
        <v>19776</v>
      </c>
    </row>
    <row r="18207">
      <c r="A18207" s="8">
        <v>719048.0</v>
      </c>
      <c r="B18207" s="8" t="s">
        <v>19777</v>
      </c>
    </row>
    <row r="18208">
      <c r="A18208" s="8">
        <v>1186752.0</v>
      </c>
      <c r="B18208" s="8" t="s">
        <v>19778</v>
      </c>
    </row>
    <row r="18209">
      <c r="A18209" s="8">
        <v>1310925.0</v>
      </c>
      <c r="B18209" s="8" t="s">
        <v>19779</v>
      </c>
    </row>
    <row r="18210">
      <c r="A18210" s="8">
        <v>875619.0</v>
      </c>
      <c r="B18210" s="8" t="s">
        <v>19780</v>
      </c>
    </row>
    <row r="18211">
      <c r="A18211" s="8">
        <v>6880193.0</v>
      </c>
      <c r="B18211" s="8" t="s">
        <v>19781</v>
      </c>
    </row>
    <row r="18212">
      <c r="A18212" s="8">
        <v>1413180.0</v>
      </c>
      <c r="B18212" s="8" t="s">
        <v>19782</v>
      </c>
    </row>
    <row r="18213">
      <c r="A18213" s="8">
        <v>1413741.0</v>
      </c>
      <c r="B18213" s="8" t="s">
        <v>19783</v>
      </c>
    </row>
    <row r="18214">
      <c r="A18214" s="8">
        <v>1437968.0</v>
      </c>
      <c r="B18214" s="8" t="s">
        <v>19784</v>
      </c>
    </row>
    <row r="18215">
      <c r="A18215" s="8">
        <v>1336461.0</v>
      </c>
      <c r="B18215" s="8" t="s">
        <v>19785</v>
      </c>
    </row>
    <row r="18216">
      <c r="A18216" s="8">
        <v>6213481.0</v>
      </c>
      <c r="B18216" s="8" t="s">
        <v>19786</v>
      </c>
    </row>
    <row r="18217">
      <c r="A18217" s="8">
        <v>1780654.0</v>
      </c>
      <c r="B18217" s="8" t="s">
        <v>19787</v>
      </c>
    </row>
    <row r="18218">
      <c r="A18218" s="8">
        <v>6879721.0</v>
      </c>
      <c r="B18218" s="8" t="s">
        <v>12645</v>
      </c>
    </row>
    <row r="18219">
      <c r="A18219" s="8">
        <v>1740598.0</v>
      </c>
      <c r="B18219" s="8" t="s">
        <v>19788</v>
      </c>
    </row>
    <row r="18220">
      <c r="A18220" s="8">
        <v>1782771.0</v>
      </c>
      <c r="B18220" s="8" t="s">
        <v>19789</v>
      </c>
    </row>
    <row r="18221">
      <c r="A18221" s="8">
        <v>1908774.0</v>
      </c>
      <c r="B18221" s="8" t="s">
        <v>19790</v>
      </c>
    </row>
    <row r="18222">
      <c r="A18222" s="8">
        <v>1438352.0</v>
      </c>
      <c r="B18222" s="8" t="s">
        <v>19791</v>
      </c>
    </row>
    <row r="18223">
      <c r="A18223" s="8">
        <v>1438280.0</v>
      </c>
      <c r="B18223" s="8" t="s">
        <v>19792</v>
      </c>
    </row>
    <row r="18224">
      <c r="A18224" s="8">
        <v>1728075.0</v>
      </c>
      <c r="B18224" s="8" t="s">
        <v>19793</v>
      </c>
    </row>
    <row r="18225">
      <c r="A18225" s="8">
        <v>1882210.0</v>
      </c>
      <c r="B18225" s="8" t="s">
        <v>19740</v>
      </c>
    </row>
    <row r="18226">
      <c r="A18226" s="8">
        <v>6200001.0</v>
      </c>
      <c r="B18226" s="8" t="s">
        <v>19794</v>
      </c>
    </row>
    <row r="18227">
      <c r="A18227" s="8">
        <v>6039499.0</v>
      </c>
      <c r="B18227" s="8" t="s">
        <v>19795</v>
      </c>
    </row>
    <row r="18228">
      <c r="A18228" s="8">
        <v>6875611.0</v>
      </c>
      <c r="B18228" s="8" t="s">
        <v>19796</v>
      </c>
    </row>
    <row r="18229">
      <c r="A18229" s="8">
        <v>6785905.0</v>
      </c>
      <c r="B18229" s="8" t="s">
        <v>19797</v>
      </c>
    </row>
    <row r="18230">
      <c r="A18230" s="8">
        <v>1438077.0</v>
      </c>
      <c r="B18230" s="8" t="s">
        <v>19798</v>
      </c>
    </row>
    <row r="18231">
      <c r="A18231" s="8">
        <v>1417843.0</v>
      </c>
      <c r="B18231" s="8" t="s">
        <v>19799</v>
      </c>
    </row>
    <row r="18232">
      <c r="A18232" s="8">
        <v>1786431.0</v>
      </c>
      <c r="B18232" s="8" t="s">
        <v>19800</v>
      </c>
    </row>
    <row r="18233">
      <c r="A18233" s="8">
        <v>1879847.0</v>
      </c>
      <c r="B18233" s="8" t="s">
        <v>19801</v>
      </c>
    </row>
    <row r="18234">
      <c r="A18234" s="8">
        <v>1870556.0</v>
      </c>
      <c r="B18234" s="8" t="s">
        <v>19802</v>
      </c>
    </row>
    <row r="18235">
      <c r="A18235" s="8">
        <v>6150870.0</v>
      </c>
      <c r="B18235" s="8" t="s">
        <v>19803</v>
      </c>
    </row>
    <row r="18236">
      <c r="A18236" s="8">
        <v>1789481.0</v>
      </c>
      <c r="B18236" s="8" t="s">
        <v>19804</v>
      </c>
    </row>
    <row r="18237">
      <c r="A18237" s="8">
        <v>1191071.0</v>
      </c>
      <c r="B18237" s="8" t="s">
        <v>19805</v>
      </c>
    </row>
    <row r="18238">
      <c r="A18238" s="8">
        <v>1887181.0</v>
      </c>
      <c r="B18238" s="8" t="s">
        <v>19806</v>
      </c>
    </row>
    <row r="18239">
      <c r="A18239" s="8">
        <v>1570561.0</v>
      </c>
      <c r="B18239" s="8" t="s">
        <v>19807</v>
      </c>
    </row>
    <row r="18240">
      <c r="A18240" s="8">
        <v>6950868.0</v>
      </c>
      <c r="B18240" s="8" t="s">
        <v>19808</v>
      </c>
    </row>
    <row r="18241">
      <c r="A18241" s="8">
        <v>1185811.0</v>
      </c>
      <c r="B18241" s="8" t="s">
        <v>19308</v>
      </c>
    </row>
    <row r="18242">
      <c r="A18242" s="8">
        <v>1936328.0</v>
      </c>
      <c r="B18242" s="8" t="s">
        <v>19809</v>
      </c>
    </row>
    <row r="18243">
      <c r="A18243" s="8">
        <v>1438018.0</v>
      </c>
      <c r="B18243" s="8" t="s">
        <v>19810</v>
      </c>
    </row>
    <row r="18244">
      <c r="A18244" s="8">
        <v>1638262.0</v>
      </c>
      <c r="B18244" s="8" t="s">
        <v>19811</v>
      </c>
    </row>
    <row r="18245">
      <c r="A18245" s="8">
        <v>1413511.0</v>
      </c>
      <c r="B18245" s="8" t="s">
        <v>19812</v>
      </c>
    </row>
    <row r="18246">
      <c r="A18246" s="8">
        <v>1895630.0</v>
      </c>
      <c r="B18246" s="8" t="s">
        <v>19813</v>
      </c>
    </row>
    <row r="18247">
      <c r="A18247" s="8">
        <v>1437895.0</v>
      </c>
      <c r="B18247" s="8" t="s">
        <v>19814</v>
      </c>
    </row>
    <row r="18248">
      <c r="A18248" s="8">
        <v>1727711.0</v>
      </c>
      <c r="B18248" s="8" t="s">
        <v>19789</v>
      </c>
    </row>
    <row r="18249">
      <c r="A18249" s="8">
        <v>1829564.0</v>
      </c>
      <c r="B18249" s="8" t="s">
        <v>19815</v>
      </c>
    </row>
    <row r="18250">
      <c r="A18250" s="8">
        <v>6038557.0</v>
      </c>
      <c r="B18250" s="8" t="s">
        <v>19816</v>
      </c>
    </row>
    <row r="18251">
      <c r="A18251" s="8">
        <v>1774841.0</v>
      </c>
      <c r="B18251" s="8" t="s">
        <v>19817</v>
      </c>
    </row>
    <row r="18252">
      <c r="A18252" s="8">
        <v>1896989.0</v>
      </c>
      <c r="B18252" s="8" t="s">
        <v>19818</v>
      </c>
    </row>
    <row r="18253">
      <c r="A18253" s="8">
        <v>1438573.0</v>
      </c>
      <c r="B18253" s="8" t="s">
        <v>19819</v>
      </c>
    </row>
    <row r="18254">
      <c r="A18254" s="8">
        <v>1952650.0</v>
      </c>
      <c r="B18254" s="8" t="s">
        <v>19820</v>
      </c>
    </row>
    <row r="18255">
      <c r="A18255" s="8">
        <v>6716822.0</v>
      </c>
      <c r="B18255" s="8" t="s">
        <v>19821</v>
      </c>
    </row>
    <row r="18256">
      <c r="A18256" s="8">
        <v>1774611.0</v>
      </c>
      <c r="B18256" s="8" t="s">
        <v>19822</v>
      </c>
    </row>
    <row r="18257">
      <c r="A18257" s="8">
        <v>1935062.0</v>
      </c>
      <c r="B18257" s="8" t="s">
        <v>19823</v>
      </c>
    </row>
    <row r="18258">
      <c r="A18258" s="8">
        <v>6198023.0</v>
      </c>
      <c r="B18258" s="8" t="s">
        <v>19824</v>
      </c>
    </row>
    <row r="18259">
      <c r="A18259" s="8">
        <v>6557937.0</v>
      </c>
      <c r="B18259" s="8" t="s">
        <v>19825</v>
      </c>
    </row>
    <row r="18260">
      <c r="A18260" s="8">
        <v>6200516.0</v>
      </c>
      <c r="B18260" s="8" t="s">
        <v>19826</v>
      </c>
    </row>
    <row r="18261">
      <c r="A18261" s="8">
        <v>6232981.0</v>
      </c>
      <c r="B18261" s="8" t="s">
        <v>19827</v>
      </c>
    </row>
    <row r="18262">
      <c r="A18262" s="8">
        <v>1640186.0</v>
      </c>
      <c r="B18262" s="8" t="s">
        <v>19749</v>
      </c>
    </row>
    <row r="18263">
      <c r="A18263" s="8">
        <v>1952340.0</v>
      </c>
      <c r="B18263" s="8" t="s">
        <v>19828</v>
      </c>
    </row>
    <row r="18264">
      <c r="A18264" s="8">
        <v>1935020.0</v>
      </c>
      <c r="B18264" s="8" t="s">
        <v>19829</v>
      </c>
    </row>
    <row r="18265">
      <c r="A18265" s="8">
        <v>6205275.0</v>
      </c>
      <c r="B18265" s="8" t="s">
        <v>19830</v>
      </c>
    </row>
    <row r="18266">
      <c r="A18266" s="8">
        <v>6182917.0</v>
      </c>
      <c r="B18266" s="8" t="s">
        <v>19831</v>
      </c>
    </row>
    <row r="18267">
      <c r="A18267" s="8">
        <v>6534830.0</v>
      </c>
      <c r="B18267" s="8" t="s">
        <v>19832</v>
      </c>
    </row>
    <row r="18268">
      <c r="A18268" s="8">
        <v>749290.0</v>
      </c>
      <c r="B18268" s="8" t="s">
        <v>19833</v>
      </c>
    </row>
    <row r="18269">
      <c r="A18269" s="8">
        <v>6183859.0</v>
      </c>
      <c r="B18269" s="8" t="s">
        <v>19834</v>
      </c>
    </row>
    <row r="18270">
      <c r="A18270" s="8">
        <v>6217729.0</v>
      </c>
      <c r="B18270" s="8" t="s">
        <v>19835</v>
      </c>
    </row>
    <row r="18271">
      <c r="A18271" s="8">
        <v>6192947.0</v>
      </c>
      <c r="B18271" s="8" t="s">
        <v>19836</v>
      </c>
    </row>
    <row r="18272">
      <c r="A18272" s="8">
        <v>6879870.0</v>
      </c>
      <c r="B18272" s="8" t="s">
        <v>19837</v>
      </c>
    </row>
    <row r="18273">
      <c r="A18273" s="8">
        <v>6391664.0</v>
      </c>
      <c r="B18273" s="8" t="s">
        <v>19838</v>
      </c>
    </row>
    <row r="18274">
      <c r="A18274" s="8">
        <v>6753019.0</v>
      </c>
      <c r="B18274" s="8" t="s">
        <v>19839</v>
      </c>
    </row>
    <row r="18275">
      <c r="A18275" s="8">
        <v>6701361.0</v>
      </c>
      <c r="B18275" s="8" t="s">
        <v>19840</v>
      </c>
    </row>
    <row r="18276">
      <c r="A18276" s="8">
        <v>6540830.0</v>
      </c>
      <c r="B18276" s="8" t="s">
        <v>19841</v>
      </c>
    </row>
    <row r="18277">
      <c r="A18277" s="8">
        <v>6174582.0</v>
      </c>
      <c r="B18277" s="8" t="s">
        <v>19842</v>
      </c>
    </row>
    <row r="18278">
      <c r="A18278" s="8">
        <v>6164811.0</v>
      </c>
      <c r="B18278" s="8" t="s">
        <v>19843</v>
      </c>
    </row>
    <row r="18279">
      <c r="A18279" s="8">
        <v>6787240.0</v>
      </c>
      <c r="B18279" s="8" t="s">
        <v>19844</v>
      </c>
    </row>
    <row r="18280">
      <c r="A18280" s="8">
        <v>6051081.0</v>
      </c>
      <c r="B18280" s="8" t="s">
        <v>19845</v>
      </c>
    </row>
    <row r="18281">
      <c r="A18281" s="8">
        <v>6059554.0</v>
      </c>
      <c r="B18281" s="8" t="s">
        <v>19846</v>
      </c>
    </row>
    <row r="18282">
      <c r="A18282" s="8">
        <v>6937641.0</v>
      </c>
      <c r="B18282" s="8" t="s">
        <v>19847</v>
      </c>
    </row>
    <row r="18283">
      <c r="A18283" s="8">
        <v>6701370.0</v>
      </c>
      <c r="B18283" s="8" t="s">
        <v>19848</v>
      </c>
    </row>
    <row r="18284">
      <c r="A18284" s="8">
        <v>9034528.0</v>
      </c>
      <c r="B18284" s="8" t="s">
        <v>19849</v>
      </c>
    </row>
    <row r="18285">
      <c r="A18285" s="8">
        <v>6717152.0</v>
      </c>
      <c r="B18285" s="8" t="s">
        <v>19850</v>
      </c>
    </row>
    <row r="18286">
      <c r="A18286" s="8">
        <v>1638211.0</v>
      </c>
      <c r="B18286" s="8" t="s">
        <v>19759</v>
      </c>
    </row>
    <row r="18287">
      <c r="A18287" s="8">
        <v>1793896.0</v>
      </c>
      <c r="B18287" s="8" t="s">
        <v>19851</v>
      </c>
    </row>
    <row r="18288">
      <c r="A18288" s="8">
        <v>6921264.0</v>
      </c>
      <c r="B18288" s="8" t="s">
        <v>19852</v>
      </c>
    </row>
    <row r="18289">
      <c r="A18289" s="8">
        <v>6157785.0</v>
      </c>
      <c r="B18289" s="8" t="s">
        <v>19853</v>
      </c>
    </row>
    <row r="18290">
      <c r="A18290" s="8">
        <v>6059414.0</v>
      </c>
      <c r="B18290" s="8" t="s">
        <v>19854</v>
      </c>
    </row>
    <row r="18291">
      <c r="A18291" s="8">
        <v>1755889.0</v>
      </c>
      <c r="B18291" s="8" t="s">
        <v>19855</v>
      </c>
    </row>
    <row r="18292">
      <c r="A18292" s="8">
        <v>6051073.0</v>
      </c>
      <c r="B18292" s="8" t="s">
        <v>19856</v>
      </c>
    </row>
    <row r="18293">
      <c r="A18293" s="8">
        <v>6354343.0</v>
      </c>
      <c r="B18293" s="8" t="s">
        <v>19857</v>
      </c>
    </row>
    <row r="18294">
      <c r="A18294" s="8">
        <v>6625096.0</v>
      </c>
      <c r="B18294" s="8" t="s">
        <v>19858</v>
      </c>
    </row>
    <row r="18295">
      <c r="A18295" s="8">
        <v>6330096.0</v>
      </c>
      <c r="B18295" s="8" t="s">
        <v>19859</v>
      </c>
    </row>
    <row r="18296">
      <c r="A18296" s="8">
        <v>6764088.0</v>
      </c>
      <c r="B18296" s="8" t="s">
        <v>19860</v>
      </c>
    </row>
    <row r="18297">
      <c r="A18297" s="8">
        <v>6178880.0</v>
      </c>
      <c r="B18297" s="8" t="s">
        <v>19861</v>
      </c>
    </row>
    <row r="18298">
      <c r="A18298" s="8">
        <v>6936466.0</v>
      </c>
      <c r="B18298" s="8" t="s">
        <v>19616</v>
      </c>
    </row>
    <row r="18299">
      <c r="A18299" s="8">
        <v>1338404.0</v>
      </c>
      <c r="B18299" s="8" t="s">
        <v>19862</v>
      </c>
    </row>
    <row r="18300">
      <c r="A18300" s="8">
        <v>6557996.0</v>
      </c>
      <c r="B18300" s="8" t="s">
        <v>19863</v>
      </c>
    </row>
    <row r="18301">
      <c r="A18301" s="8">
        <v>6873341.0</v>
      </c>
      <c r="B18301" s="8" t="s">
        <v>19864</v>
      </c>
    </row>
    <row r="18302">
      <c r="A18302" s="8">
        <v>6059392.0</v>
      </c>
      <c r="B18302" s="8" t="s">
        <v>19865</v>
      </c>
    </row>
    <row r="18303">
      <c r="A18303" s="8">
        <v>6361820.0</v>
      </c>
      <c r="B18303" s="8" t="s">
        <v>19866</v>
      </c>
    </row>
    <row r="18304">
      <c r="A18304" s="8">
        <v>6928901.0</v>
      </c>
      <c r="B18304" s="8" t="s">
        <v>19867</v>
      </c>
    </row>
    <row r="18305">
      <c r="A18305" s="8">
        <v>1926292.0</v>
      </c>
      <c r="B18305" s="8" t="s">
        <v>19868</v>
      </c>
    </row>
    <row r="18306">
      <c r="A18306" s="8">
        <v>6197710.0</v>
      </c>
      <c r="B18306" s="8" t="s">
        <v>19869</v>
      </c>
    </row>
    <row r="18307">
      <c r="A18307" s="8">
        <v>1760360.0</v>
      </c>
      <c r="B18307" s="8" t="s">
        <v>19870</v>
      </c>
    </row>
    <row r="18308">
      <c r="A18308" s="8">
        <v>6354378.0</v>
      </c>
      <c r="B18308" s="8" t="s">
        <v>19871</v>
      </c>
    </row>
    <row r="18309">
      <c r="A18309" s="8">
        <v>6197809.0</v>
      </c>
      <c r="B18309" s="8" t="s">
        <v>19872</v>
      </c>
    </row>
    <row r="18310">
      <c r="A18310" s="8">
        <v>1972481.0</v>
      </c>
      <c r="B18310" s="8" t="s">
        <v>19873</v>
      </c>
    </row>
    <row r="18311">
      <c r="A18311" s="8">
        <v>1973541.0</v>
      </c>
      <c r="B18311" s="8" t="s">
        <v>19874</v>
      </c>
    </row>
    <row r="18312">
      <c r="A18312" s="8">
        <v>6388868.0</v>
      </c>
      <c r="B18312" s="8" t="s">
        <v>19875</v>
      </c>
    </row>
    <row r="18313">
      <c r="A18313" s="8">
        <v>1943855.0</v>
      </c>
      <c r="B18313" s="8" t="s">
        <v>19876</v>
      </c>
    </row>
    <row r="18314">
      <c r="A18314" s="8">
        <v>6880061.0</v>
      </c>
      <c r="B18314" s="8" t="s">
        <v>19877</v>
      </c>
    </row>
    <row r="18315">
      <c r="A18315" s="8">
        <v>6168183.0</v>
      </c>
      <c r="B18315" s="8" t="s">
        <v>19878</v>
      </c>
    </row>
    <row r="18316">
      <c r="A18316" s="8">
        <v>1839519.0</v>
      </c>
      <c r="B18316" s="8" t="s">
        <v>19879</v>
      </c>
    </row>
    <row r="18317">
      <c r="A18317" s="8">
        <v>6101399.0</v>
      </c>
      <c r="B18317" s="8" t="s">
        <v>19880</v>
      </c>
    </row>
    <row r="18318">
      <c r="A18318" s="8">
        <v>6894216.0</v>
      </c>
      <c r="B18318" s="8" t="s">
        <v>19881</v>
      </c>
    </row>
    <row r="18319">
      <c r="A18319" s="8">
        <v>6949436.0</v>
      </c>
      <c r="B18319" s="8" t="s">
        <v>19882</v>
      </c>
    </row>
    <row r="18320">
      <c r="A18320" s="8">
        <v>6033237.0</v>
      </c>
      <c r="B18320" s="8" t="s">
        <v>19883</v>
      </c>
    </row>
    <row r="18321">
      <c r="A18321" s="8">
        <v>6050417.0</v>
      </c>
      <c r="B18321" s="8" t="s">
        <v>19884</v>
      </c>
    </row>
    <row r="18322">
      <c r="A18322" s="8">
        <v>1413368.0</v>
      </c>
      <c r="B18322" s="8" t="s">
        <v>19885</v>
      </c>
    </row>
    <row r="18323">
      <c r="A18323" s="8">
        <v>6362303.0</v>
      </c>
      <c r="B18323" s="8" t="s">
        <v>19886</v>
      </c>
    </row>
    <row r="18324">
      <c r="A18324" s="8">
        <v>6104428.0</v>
      </c>
      <c r="B18324" s="8" t="s">
        <v>19887</v>
      </c>
    </row>
    <row r="18325">
      <c r="A18325" s="8">
        <v>1947834.0</v>
      </c>
      <c r="B18325" s="8" t="s">
        <v>19888</v>
      </c>
    </row>
    <row r="18326">
      <c r="A18326" s="8">
        <v>6169520.0</v>
      </c>
      <c r="B18326" s="8" t="s">
        <v>19889</v>
      </c>
    </row>
    <row r="18327">
      <c r="A18327" s="8">
        <v>6158510.0</v>
      </c>
      <c r="B18327" s="8" t="s">
        <v>19890</v>
      </c>
    </row>
    <row r="18328">
      <c r="A18328" s="8">
        <v>6965539.0</v>
      </c>
      <c r="B18328" s="8" t="s">
        <v>19891</v>
      </c>
    </row>
    <row r="18329">
      <c r="A18329" s="8">
        <v>6401058.0</v>
      </c>
      <c r="B18329" s="8" t="s">
        <v>19892</v>
      </c>
    </row>
    <row r="18330">
      <c r="A18330" s="8">
        <v>1759175.0</v>
      </c>
      <c r="B18330" s="8" t="s">
        <v>19893</v>
      </c>
    </row>
    <row r="18331">
      <c r="A18331" s="8">
        <v>6197001.0</v>
      </c>
      <c r="B18331" s="8" t="s">
        <v>19894</v>
      </c>
    </row>
    <row r="18332">
      <c r="A18332" s="8">
        <v>6391516.0</v>
      </c>
      <c r="B18332" s="8" t="s">
        <v>19895</v>
      </c>
    </row>
    <row r="18333">
      <c r="A18333" s="8">
        <v>6163033.0</v>
      </c>
      <c r="B18333" s="8" t="s">
        <v>19896</v>
      </c>
    </row>
    <row r="18334">
      <c r="A18334" s="8">
        <v>6000894.0</v>
      </c>
      <c r="B18334" s="8" t="s">
        <v>19897</v>
      </c>
    </row>
    <row r="18335">
      <c r="A18335" s="8">
        <v>1763598.0</v>
      </c>
      <c r="B18335" s="8" t="s">
        <v>19898</v>
      </c>
    </row>
    <row r="18336">
      <c r="A18336" s="8">
        <v>6187307.0</v>
      </c>
      <c r="B18336" s="8" t="s">
        <v>19899</v>
      </c>
    </row>
    <row r="18337">
      <c r="A18337" s="8">
        <v>6210686.0</v>
      </c>
      <c r="B18337" s="8" t="s">
        <v>19900</v>
      </c>
    </row>
    <row r="18338">
      <c r="A18338" s="8">
        <v>1728270.0</v>
      </c>
      <c r="B18338" s="8" t="s">
        <v>19901</v>
      </c>
    </row>
    <row r="18339">
      <c r="A18339" s="8">
        <v>1769804.0</v>
      </c>
      <c r="B18339" s="8" t="s">
        <v>19901</v>
      </c>
    </row>
    <row r="18340">
      <c r="A18340" s="8">
        <v>1216252.0</v>
      </c>
      <c r="B18340" s="8" t="s">
        <v>19902</v>
      </c>
    </row>
    <row r="18341">
      <c r="A18341" s="8">
        <v>1769847.0</v>
      </c>
      <c r="B18341" s="8" t="s">
        <v>19903</v>
      </c>
    </row>
    <row r="18342">
      <c r="A18342" s="8">
        <v>1413350.0</v>
      </c>
      <c r="B18342" s="8" t="s">
        <v>19904</v>
      </c>
    </row>
    <row r="18343">
      <c r="A18343" s="8">
        <v>1916408.0</v>
      </c>
      <c r="B18343" s="8" t="s">
        <v>19905</v>
      </c>
    </row>
    <row r="18344">
      <c r="A18344" s="8">
        <v>1910060.0</v>
      </c>
      <c r="B18344" s="8" t="s">
        <v>19906</v>
      </c>
    </row>
    <row r="18345">
      <c r="A18345" s="8">
        <v>6180272.0</v>
      </c>
      <c r="B18345" s="8" t="s">
        <v>19907</v>
      </c>
    </row>
    <row r="18346">
      <c r="A18346" s="8">
        <v>6362397.0</v>
      </c>
      <c r="B18346" s="8" t="s">
        <v>19908</v>
      </c>
    </row>
    <row r="18347">
      <c r="A18347" s="8">
        <v>1322044.0</v>
      </c>
      <c r="B18347" s="8" t="s">
        <v>19909</v>
      </c>
    </row>
    <row r="18348">
      <c r="A18348" s="8">
        <v>6319602.0</v>
      </c>
      <c r="B18348" s="8" t="s">
        <v>19910</v>
      </c>
    </row>
    <row r="18349">
      <c r="A18349" s="8">
        <v>1839098.0</v>
      </c>
      <c r="B18349" s="8" t="s">
        <v>19911</v>
      </c>
    </row>
    <row r="18350">
      <c r="A18350" s="8">
        <v>6965571.0</v>
      </c>
      <c r="B18350" s="8" t="s">
        <v>19912</v>
      </c>
    </row>
    <row r="18351">
      <c r="A18351" s="8">
        <v>6192483.0</v>
      </c>
      <c r="B18351" s="8" t="s">
        <v>19913</v>
      </c>
    </row>
    <row r="18352">
      <c r="A18352" s="8">
        <v>1321901.0</v>
      </c>
      <c r="B18352" s="8" t="s">
        <v>19914</v>
      </c>
    </row>
    <row r="18353">
      <c r="A18353" s="8">
        <v>1947621.0</v>
      </c>
      <c r="B18353" s="8" t="s">
        <v>19915</v>
      </c>
    </row>
    <row r="18354">
      <c r="A18354" s="8">
        <v>6180302.0</v>
      </c>
      <c r="B18354" s="8" t="s">
        <v>19916</v>
      </c>
    </row>
    <row r="18355">
      <c r="A18355" s="8">
        <v>1852451.0</v>
      </c>
      <c r="B18355" s="8" t="s">
        <v>19917</v>
      </c>
    </row>
    <row r="18356">
      <c r="A18356" s="8">
        <v>1359894.0</v>
      </c>
      <c r="B18356" s="8" t="s">
        <v>14600</v>
      </c>
    </row>
    <row r="18357">
      <c r="A18357" s="8">
        <v>6903291.0</v>
      </c>
      <c r="B18357" s="8" t="s">
        <v>19918</v>
      </c>
    </row>
    <row r="18358">
      <c r="A18358" s="8">
        <v>1208969.0</v>
      </c>
      <c r="B18358" s="8" t="s">
        <v>19919</v>
      </c>
    </row>
    <row r="18359">
      <c r="A18359" s="8">
        <v>6179762.0</v>
      </c>
      <c r="B18359" s="8" t="s">
        <v>19920</v>
      </c>
    </row>
    <row r="18360">
      <c r="A18360" s="8">
        <v>6197213.0</v>
      </c>
      <c r="B18360" s="8" t="s">
        <v>19921</v>
      </c>
    </row>
    <row r="18361">
      <c r="A18361" s="8">
        <v>6190847.0</v>
      </c>
      <c r="B18361" s="8" t="s">
        <v>19922</v>
      </c>
    </row>
    <row r="18362">
      <c r="A18362" s="8">
        <v>1971999.0</v>
      </c>
      <c r="B18362" s="8" t="s">
        <v>19923</v>
      </c>
    </row>
    <row r="18363">
      <c r="A18363" s="8">
        <v>6285066.0</v>
      </c>
      <c r="B18363" s="8" t="s">
        <v>19924</v>
      </c>
    </row>
    <row r="18364">
      <c r="A18364" s="8">
        <v>1313789.0</v>
      </c>
      <c r="B18364" s="8" t="s">
        <v>19925</v>
      </c>
    </row>
    <row r="18365">
      <c r="A18365" s="8">
        <v>6362389.0</v>
      </c>
      <c r="B18365" s="8" t="s">
        <v>19926</v>
      </c>
    </row>
    <row r="18366">
      <c r="A18366" s="8">
        <v>6384072.0</v>
      </c>
      <c r="B18366" s="8" t="s">
        <v>19927</v>
      </c>
    </row>
    <row r="18367">
      <c r="A18367" s="8">
        <v>1947273.0</v>
      </c>
      <c r="B18367" s="8" t="s">
        <v>19928</v>
      </c>
    </row>
    <row r="18368">
      <c r="A18368" s="8">
        <v>6086039.0</v>
      </c>
      <c r="B18368" s="8" t="s">
        <v>19929</v>
      </c>
    </row>
    <row r="18369">
      <c r="A18369" s="8">
        <v>6072062.0</v>
      </c>
      <c r="B18369" s="8" t="s">
        <v>19930</v>
      </c>
    </row>
    <row r="18370">
      <c r="A18370" s="8">
        <v>1904272.0</v>
      </c>
      <c r="B18370" s="8" t="s">
        <v>19931</v>
      </c>
    </row>
    <row r="18371">
      <c r="A18371" s="8">
        <v>1975030.0</v>
      </c>
      <c r="B18371" s="8" t="s">
        <v>19932</v>
      </c>
    </row>
    <row r="18372">
      <c r="A18372" s="8">
        <v>6154166.0</v>
      </c>
      <c r="B18372" s="8" t="s">
        <v>19933</v>
      </c>
    </row>
    <row r="18373">
      <c r="A18373" s="8">
        <v>6555217.0</v>
      </c>
      <c r="B18373" s="8" t="s">
        <v>19934</v>
      </c>
    </row>
    <row r="18374">
      <c r="A18374" s="8">
        <v>1589881.0</v>
      </c>
      <c r="B18374" s="8" t="s">
        <v>19935</v>
      </c>
    </row>
    <row r="18375">
      <c r="A18375" s="8">
        <v>6933165.0</v>
      </c>
      <c r="B18375" s="8" t="s">
        <v>19936</v>
      </c>
    </row>
    <row r="18376">
      <c r="A18376" s="8">
        <v>6319611.0</v>
      </c>
      <c r="B18376" s="8" t="s">
        <v>19937</v>
      </c>
    </row>
    <row r="18377">
      <c r="A18377" s="8">
        <v>6778330.0</v>
      </c>
      <c r="B18377" s="8" t="s">
        <v>19938</v>
      </c>
    </row>
    <row r="18378">
      <c r="A18378" s="8">
        <v>1726749.0</v>
      </c>
      <c r="B18378" s="8" t="s">
        <v>19870</v>
      </c>
    </row>
    <row r="18379">
      <c r="A18379" s="8">
        <v>1966235.0</v>
      </c>
      <c r="B18379" s="8" t="s">
        <v>19939</v>
      </c>
    </row>
    <row r="18380">
      <c r="A18380" s="8">
        <v>6015468.0</v>
      </c>
      <c r="B18380" s="8" t="s">
        <v>19940</v>
      </c>
    </row>
    <row r="18381">
      <c r="A18381" s="8">
        <v>6205291.0</v>
      </c>
      <c r="B18381" s="8" t="s">
        <v>19941</v>
      </c>
    </row>
    <row r="18382">
      <c r="A18382" s="8">
        <v>6940030.0</v>
      </c>
      <c r="B18382" s="8" t="s">
        <v>19942</v>
      </c>
    </row>
    <row r="18383">
      <c r="A18383" s="8">
        <v>6186408.0</v>
      </c>
      <c r="B18383" s="8" t="s">
        <v>19943</v>
      </c>
    </row>
    <row r="18384">
      <c r="A18384" s="8">
        <v>1963627.0</v>
      </c>
      <c r="B18384" s="8" t="s">
        <v>19944</v>
      </c>
    </row>
    <row r="18385">
      <c r="A18385" s="8">
        <v>1725009.0</v>
      </c>
      <c r="B18385" s="8" t="s">
        <v>19801</v>
      </c>
    </row>
    <row r="18386">
      <c r="A18386" s="8">
        <v>6197035.0</v>
      </c>
      <c r="B18386" s="8" t="s">
        <v>19945</v>
      </c>
    </row>
    <row r="18387">
      <c r="A18387" s="8">
        <v>1346539.0</v>
      </c>
      <c r="B18387" s="8" t="s">
        <v>19946</v>
      </c>
    </row>
    <row r="18388">
      <c r="A18388" s="8">
        <v>1853104.0</v>
      </c>
      <c r="B18388" s="8" t="s">
        <v>19947</v>
      </c>
    </row>
    <row r="18389">
      <c r="A18389" s="8">
        <v>1771230.0</v>
      </c>
      <c r="B18389" s="8" t="s">
        <v>19948</v>
      </c>
    </row>
    <row r="18390">
      <c r="A18390" s="8">
        <v>1321838.0</v>
      </c>
      <c r="B18390" s="8" t="s">
        <v>19949</v>
      </c>
    </row>
    <row r="18391">
      <c r="A18391" s="8">
        <v>1773127.0</v>
      </c>
      <c r="B18391" s="8" t="s">
        <v>19950</v>
      </c>
    </row>
    <row r="18392">
      <c r="A18392" s="8">
        <v>1934775.0</v>
      </c>
      <c r="B18392" s="8" t="s">
        <v>19951</v>
      </c>
    </row>
    <row r="18393">
      <c r="A18393" s="8">
        <v>6433057.0</v>
      </c>
      <c r="B18393" s="8" t="s">
        <v>19952</v>
      </c>
    </row>
    <row r="18394">
      <c r="A18394" s="8">
        <v>1798961.0</v>
      </c>
      <c r="B18394" s="8" t="s">
        <v>19953</v>
      </c>
    </row>
    <row r="18395">
      <c r="A18395" s="8">
        <v>1907140.0</v>
      </c>
      <c r="B18395" s="8" t="s">
        <v>19953</v>
      </c>
    </row>
    <row r="18396">
      <c r="A18396" s="8">
        <v>1953044.0</v>
      </c>
      <c r="B18396" s="8" t="s">
        <v>19954</v>
      </c>
    </row>
    <row r="18397">
      <c r="A18397" s="8">
        <v>6554351.0</v>
      </c>
      <c r="B18397" s="8" t="s">
        <v>19955</v>
      </c>
    </row>
    <row r="18398">
      <c r="A18398" s="8">
        <v>1412531.0</v>
      </c>
      <c r="B18398" s="8" t="s">
        <v>19956</v>
      </c>
    </row>
    <row r="18399">
      <c r="A18399" s="8">
        <v>1811789.0</v>
      </c>
      <c r="B18399" s="8" t="s">
        <v>19957</v>
      </c>
    </row>
    <row r="18400">
      <c r="A18400" s="8">
        <v>1832808.0</v>
      </c>
      <c r="B18400" s="8" t="s">
        <v>19958</v>
      </c>
    </row>
    <row r="18401">
      <c r="A18401" s="8">
        <v>6197248.0</v>
      </c>
      <c r="B18401" s="8" t="s">
        <v>19959</v>
      </c>
    </row>
    <row r="18402">
      <c r="A18402" s="8">
        <v>6176984.0</v>
      </c>
      <c r="B18402" s="8" t="s">
        <v>19960</v>
      </c>
    </row>
    <row r="18403">
      <c r="A18403" s="8">
        <v>6438041.0</v>
      </c>
      <c r="B18403" s="8" t="s">
        <v>19961</v>
      </c>
    </row>
    <row r="18404">
      <c r="A18404" s="8">
        <v>6137628.0</v>
      </c>
      <c r="B18404" s="8" t="s">
        <v>19962</v>
      </c>
    </row>
    <row r="18405">
      <c r="A18405" s="8">
        <v>1321803.0</v>
      </c>
      <c r="B18405" s="8" t="s">
        <v>19963</v>
      </c>
    </row>
    <row r="18406">
      <c r="A18406" s="8">
        <v>1964623.0</v>
      </c>
      <c r="B18406" s="8" t="s">
        <v>19964</v>
      </c>
    </row>
    <row r="18407">
      <c r="A18407" s="8">
        <v>1811771.0</v>
      </c>
      <c r="B18407" s="8" t="s">
        <v>19965</v>
      </c>
    </row>
    <row r="18408">
      <c r="A18408" s="8">
        <v>6408800.0</v>
      </c>
      <c r="B18408" s="8" t="s">
        <v>19966</v>
      </c>
    </row>
    <row r="18409">
      <c r="A18409" s="8">
        <v>1457608.0</v>
      </c>
      <c r="B18409" s="8" t="s">
        <v>19967</v>
      </c>
    </row>
    <row r="18410">
      <c r="A18410" s="8">
        <v>6666281.0</v>
      </c>
      <c r="B18410" s="8" t="s">
        <v>19968</v>
      </c>
    </row>
    <row r="18411">
      <c r="A18411" s="8">
        <v>6175180.0</v>
      </c>
      <c r="B18411" s="8" t="s">
        <v>19969</v>
      </c>
    </row>
    <row r="18412">
      <c r="A18412" s="8">
        <v>1637886.0</v>
      </c>
      <c r="B18412" s="8" t="s">
        <v>19970</v>
      </c>
    </row>
    <row r="18413">
      <c r="A18413" s="8">
        <v>1887807.0</v>
      </c>
      <c r="B18413" s="8" t="s">
        <v>19971</v>
      </c>
    </row>
    <row r="18414">
      <c r="A18414" s="8">
        <v>964115.0</v>
      </c>
      <c r="B18414" s="8" t="s">
        <v>19972</v>
      </c>
    </row>
    <row r="18415">
      <c r="A18415" s="8">
        <v>967947.0</v>
      </c>
      <c r="B18415" s="8" t="s">
        <v>19973</v>
      </c>
    </row>
    <row r="18416">
      <c r="A18416" s="8">
        <v>1575821.0</v>
      </c>
      <c r="B18416" s="8" t="s">
        <v>19974</v>
      </c>
    </row>
    <row r="18417">
      <c r="A18417" s="8">
        <v>966444.0</v>
      </c>
      <c r="B18417" s="8" t="s">
        <v>19975</v>
      </c>
    </row>
    <row r="18418">
      <c r="A18418" s="8">
        <v>1453424.0</v>
      </c>
      <c r="B18418" s="8" t="s">
        <v>19976</v>
      </c>
    </row>
    <row r="18419">
      <c r="A18419" s="8">
        <v>936090.0</v>
      </c>
      <c r="B18419" s="8" t="s">
        <v>19977</v>
      </c>
    </row>
    <row r="18420">
      <c r="A18420" s="8">
        <v>1692992.0</v>
      </c>
      <c r="B18420" s="8" t="s">
        <v>19978</v>
      </c>
    </row>
    <row r="18421">
      <c r="A18421" s="8">
        <v>1795112.0</v>
      </c>
      <c r="B18421" s="8" t="s">
        <v>19979</v>
      </c>
    </row>
    <row r="18422">
      <c r="A18422" s="8">
        <v>6998852.0</v>
      </c>
      <c r="B18422" s="8" t="s">
        <v>19980</v>
      </c>
    </row>
    <row r="18423">
      <c r="A18423" s="8">
        <v>1916645.0</v>
      </c>
      <c r="B18423" s="8" t="s">
        <v>19981</v>
      </c>
    </row>
    <row r="18424">
      <c r="A18424" s="8">
        <v>1760700.0</v>
      </c>
      <c r="B18424" s="8" t="s">
        <v>19982</v>
      </c>
    </row>
    <row r="18425">
      <c r="A18425" s="8">
        <v>6227317.0</v>
      </c>
      <c r="B18425" s="8" t="s">
        <v>19983</v>
      </c>
    </row>
    <row r="18426">
      <c r="A18426" s="8">
        <v>1457659.0</v>
      </c>
      <c r="B18426" s="8" t="s">
        <v>19984</v>
      </c>
    </row>
    <row r="18427">
      <c r="A18427" s="8">
        <v>1457641.0</v>
      </c>
      <c r="B18427" s="8" t="s">
        <v>19985</v>
      </c>
    </row>
    <row r="18428">
      <c r="A18428" s="8">
        <v>1754157.0</v>
      </c>
      <c r="B18428" s="8" t="s">
        <v>19986</v>
      </c>
    </row>
    <row r="18429">
      <c r="A18429" s="8">
        <v>1926799.0</v>
      </c>
      <c r="B18429" s="8" t="s">
        <v>19987</v>
      </c>
    </row>
    <row r="18430">
      <c r="A18430" s="8">
        <v>1730789.0</v>
      </c>
      <c r="B18430" s="8" t="s">
        <v>19988</v>
      </c>
    </row>
    <row r="18431">
      <c r="A18431" s="8">
        <v>6254501.0</v>
      </c>
      <c r="B18431" s="8" t="s">
        <v>19989</v>
      </c>
    </row>
    <row r="18432">
      <c r="A18432" s="8">
        <v>1414488.0</v>
      </c>
      <c r="B18432" s="8" t="s">
        <v>19990</v>
      </c>
    </row>
    <row r="18433">
      <c r="A18433" s="8">
        <v>1897179.0</v>
      </c>
      <c r="B18433" s="8" t="s">
        <v>19991</v>
      </c>
    </row>
    <row r="18434">
      <c r="A18434" s="8">
        <v>6145108.0</v>
      </c>
      <c r="B18434" s="8" t="s">
        <v>19992</v>
      </c>
    </row>
    <row r="18435">
      <c r="A18435" s="8">
        <v>1969706.0</v>
      </c>
      <c r="B18435" s="8" t="s">
        <v>19493</v>
      </c>
    </row>
    <row r="18436">
      <c r="A18436" s="8">
        <v>6949894.0</v>
      </c>
      <c r="B18436" s="8" t="s">
        <v>19993</v>
      </c>
    </row>
    <row r="18437">
      <c r="A18437" s="8">
        <v>1863941.0</v>
      </c>
      <c r="B18437" s="8" t="s">
        <v>19994</v>
      </c>
    </row>
    <row r="18438">
      <c r="A18438" s="8">
        <v>6238670.0</v>
      </c>
      <c r="B18438" s="8" t="s">
        <v>19995</v>
      </c>
    </row>
    <row r="18439">
      <c r="A18439" s="8">
        <v>1910264.0</v>
      </c>
      <c r="B18439" s="8" t="s">
        <v>19996</v>
      </c>
    </row>
    <row r="18440">
      <c r="A18440" s="8">
        <v>1336541.0</v>
      </c>
      <c r="B18440" s="8" t="s">
        <v>19997</v>
      </c>
    </row>
    <row r="18441">
      <c r="A18441" s="8">
        <v>6630103.0</v>
      </c>
      <c r="B18441" s="8" t="s">
        <v>19998</v>
      </c>
    </row>
    <row r="18442">
      <c r="A18442" s="8">
        <v>1457683.0</v>
      </c>
      <c r="B18442" s="8" t="s">
        <v>19999</v>
      </c>
    </row>
    <row r="18443">
      <c r="A18443" s="8">
        <v>1733052.0</v>
      </c>
      <c r="B18443" s="8" t="s">
        <v>20000</v>
      </c>
    </row>
    <row r="18444">
      <c r="A18444" s="8">
        <v>1963198.0</v>
      </c>
      <c r="B18444" s="8" t="s">
        <v>20001</v>
      </c>
    </row>
    <row r="18445">
      <c r="A18445" s="8">
        <v>1266004.0</v>
      </c>
      <c r="B18445" s="8" t="s">
        <v>20002</v>
      </c>
    </row>
    <row r="18446">
      <c r="A18446" s="8">
        <v>1453882.0</v>
      </c>
      <c r="B18446" s="8" t="s">
        <v>20003</v>
      </c>
    </row>
    <row r="18447">
      <c r="A18447" s="8">
        <v>1444409.0</v>
      </c>
      <c r="B18447" s="8" t="s">
        <v>20004</v>
      </c>
    </row>
    <row r="18448">
      <c r="A18448" s="8">
        <v>1444468.0</v>
      </c>
      <c r="B18448" s="8" t="s">
        <v>20005</v>
      </c>
    </row>
    <row r="18449">
      <c r="A18449" s="8">
        <v>1766236.0</v>
      </c>
      <c r="B18449" s="8" t="s">
        <v>20006</v>
      </c>
    </row>
    <row r="18450">
      <c r="A18450" s="8">
        <v>6977294.0</v>
      </c>
      <c r="B18450" s="8" t="s">
        <v>20007</v>
      </c>
    </row>
    <row r="18451">
      <c r="A18451" s="8">
        <v>1336576.0</v>
      </c>
      <c r="B18451" s="8" t="s">
        <v>20008</v>
      </c>
    </row>
    <row r="18452">
      <c r="A18452" s="8">
        <v>6239242.0</v>
      </c>
      <c r="B18452" s="8" t="s">
        <v>20009</v>
      </c>
    </row>
    <row r="18453">
      <c r="A18453" s="8">
        <v>1453416.0</v>
      </c>
      <c r="B18453" s="8" t="s">
        <v>20010</v>
      </c>
    </row>
    <row r="18454">
      <c r="A18454" s="8">
        <v>1413708.0</v>
      </c>
      <c r="B18454" s="8" t="s">
        <v>20011</v>
      </c>
    </row>
    <row r="18455">
      <c r="A18455" s="8">
        <v>968129.0</v>
      </c>
      <c r="B18455" s="8" t="s">
        <v>20012</v>
      </c>
    </row>
    <row r="18456">
      <c r="A18456" s="8">
        <v>1794523.0</v>
      </c>
      <c r="B18456" s="8" t="s">
        <v>20013</v>
      </c>
    </row>
    <row r="18457">
      <c r="A18457" s="8">
        <v>6267718.0</v>
      </c>
      <c r="B18457" s="8" t="s">
        <v>20014</v>
      </c>
    </row>
    <row r="18458">
      <c r="A18458" s="8">
        <v>1453408.0</v>
      </c>
      <c r="B18458" s="8" t="s">
        <v>20015</v>
      </c>
    </row>
    <row r="18459">
      <c r="A18459" s="8">
        <v>1885863.0</v>
      </c>
      <c r="B18459" s="8" t="s">
        <v>20016</v>
      </c>
    </row>
    <row r="18460">
      <c r="A18460" s="8">
        <v>1690477.0</v>
      </c>
      <c r="B18460" s="8" t="s">
        <v>20017</v>
      </c>
    </row>
    <row r="18461">
      <c r="A18461" s="8">
        <v>1438336.0</v>
      </c>
      <c r="B18461" s="8" t="s">
        <v>20018</v>
      </c>
    </row>
    <row r="18462">
      <c r="A18462" s="8">
        <v>6238891.0</v>
      </c>
      <c r="B18462" s="8" t="s">
        <v>20019</v>
      </c>
    </row>
    <row r="18463">
      <c r="A18463" s="8">
        <v>1728326.0</v>
      </c>
      <c r="B18463" s="8" t="s">
        <v>20020</v>
      </c>
    </row>
    <row r="18464">
      <c r="A18464" s="8">
        <v>716677.0</v>
      </c>
      <c r="B18464" s="8" t="s">
        <v>20021</v>
      </c>
    </row>
    <row r="18465">
      <c r="A18465" s="8">
        <v>1787691.0</v>
      </c>
      <c r="B18465" s="8" t="s">
        <v>20022</v>
      </c>
    </row>
    <row r="18466">
      <c r="A18466" s="8">
        <v>985619.0</v>
      </c>
      <c r="B18466" s="8" t="s">
        <v>20023</v>
      </c>
    </row>
    <row r="18467">
      <c r="A18467" s="8">
        <v>1323628.0</v>
      </c>
      <c r="B18467" s="8" t="s">
        <v>20024</v>
      </c>
    </row>
    <row r="18468">
      <c r="A18468" s="8">
        <v>1737325.0</v>
      </c>
      <c r="B18468" s="8" t="s">
        <v>20025</v>
      </c>
    </row>
    <row r="18469">
      <c r="A18469" s="8">
        <v>1648705.0</v>
      </c>
      <c r="B18469" s="8" t="s">
        <v>20026</v>
      </c>
    </row>
    <row r="18470">
      <c r="A18470" s="8">
        <v>6189547.0</v>
      </c>
      <c r="B18470" s="8" t="s">
        <v>20027</v>
      </c>
    </row>
    <row r="18471">
      <c r="A18471" s="8">
        <v>6074111.0</v>
      </c>
      <c r="B18471" s="8" t="s">
        <v>20028</v>
      </c>
    </row>
    <row r="18472">
      <c r="A18472" s="8">
        <v>6905153.0</v>
      </c>
      <c r="B18472" s="8" t="s">
        <v>20029</v>
      </c>
    </row>
    <row r="18473">
      <c r="A18473" s="8">
        <v>6058159.0</v>
      </c>
      <c r="B18473" s="8" t="s">
        <v>20030</v>
      </c>
    </row>
    <row r="18474">
      <c r="A18474" s="8">
        <v>1851471.0</v>
      </c>
      <c r="B18474" s="8" t="s">
        <v>20031</v>
      </c>
    </row>
    <row r="18475">
      <c r="A18475" s="8">
        <v>979325.0</v>
      </c>
      <c r="B18475" s="8" t="s">
        <v>20032</v>
      </c>
    </row>
    <row r="18476">
      <c r="A18476" s="8">
        <v>6169490.0</v>
      </c>
      <c r="B18476" s="8" t="s">
        <v>20033</v>
      </c>
    </row>
    <row r="18477">
      <c r="A18477" s="8">
        <v>1321528.0</v>
      </c>
      <c r="B18477" s="8" t="s">
        <v>20034</v>
      </c>
    </row>
    <row r="18478">
      <c r="A18478" s="8">
        <v>1360451.0</v>
      </c>
      <c r="B18478" s="8" t="s">
        <v>20035</v>
      </c>
    </row>
    <row r="18479">
      <c r="A18479" s="8">
        <v>1203746.0</v>
      </c>
      <c r="B18479" s="8" t="s">
        <v>20036</v>
      </c>
    </row>
    <row r="18480">
      <c r="A18480" s="8">
        <v>1782363.0</v>
      </c>
      <c r="B18480" s="8" t="s">
        <v>20037</v>
      </c>
    </row>
    <row r="18481">
      <c r="A18481" s="8">
        <v>1438344.0</v>
      </c>
      <c r="B18481" s="8" t="s">
        <v>20038</v>
      </c>
    </row>
    <row r="18482">
      <c r="A18482" s="8">
        <v>1947311.0</v>
      </c>
      <c r="B18482" s="8" t="s">
        <v>20039</v>
      </c>
    </row>
    <row r="18483">
      <c r="A18483" s="8">
        <v>1911511.0</v>
      </c>
      <c r="B18483" s="8" t="s">
        <v>20040</v>
      </c>
    </row>
    <row r="18484">
      <c r="A18484" s="8">
        <v>6373216.0</v>
      </c>
      <c r="B18484" s="8" t="s">
        <v>20041</v>
      </c>
    </row>
    <row r="18485">
      <c r="A18485" s="8">
        <v>6913555.0</v>
      </c>
      <c r="B18485" s="8" t="s">
        <v>20042</v>
      </c>
    </row>
    <row r="18486">
      <c r="A18486" s="8">
        <v>6174051.0</v>
      </c>
      <c r="B18486" s="8" t="s">
        <v>20043</v>
      </c>
    </row>
    <row r="18487">
      <c r="A18487" s="8">
        <v>6967116.0</v>
      </c>
      <c r="B18487" s="8" t="s">
        <v>20044</v>
      </c>
    </row>
    <row r="18488">
      <c r="A18488" s="8">
        <v>6140114.0</v>
      </c>
      <c r="B18488" s="8" t="s">
        <v>20045</v>
      </c>
    </row>
    <row r="18489">
      <c r="A18489" s="8">
        <v>1910302.0</v>
      </c>
      <c r="B18489" s="8" t="s">
        <v>20046</v>
      </c>
    </row>
    <row r="18490">
      <c r="A18490" s="8">
        <v>1730631.0</v>
      </c>
      <c r="B18490" s="8" t="s">
        <v>20047</v>
      </c>
    </row>
    <row r="18491">
      <c r="A18491" s="8">
        <v>1787713.0</v>
      </c>
      <c r="B18491" s="8" t="s">
        <v>20047</v>
      </c>
    </row>
    <row r="18492">
      <c r="A18492" s="8">
        <v>1747533.0</v>
      </c>
      <c r="B18492" s="8" t="s">
        <v>20048</v>
      </c>
    </row>
    <row r="18493">
      <c r="A18493" s="8">
        <v>1784528.0</v>
      </c>
      <c r="B18493" s="8" t="s">
        <v>20049</v>
      </c>
    </row>
    <row r="18494">
      <c r="A18494" s="8">
        <v>6146066.0</v>
      </c>
      <c r="B18494" s="8" t="s">
        <v>20050</v>
      </c>
    </row>
    <row r="18495">
      <c r="A18495" s="8">
        <v>6140122.0</v>
      </c>
      <c r="B18495" s="8" t="s">
        <v>20051</v>
      </c>
    </row>
    <row r="18496">
      <c r="A18496" s="8">
        <v>6169571.0</v>
      </c>
      <c r="B18496" s="8" t="s">
        <v>20052</v>
      </c>
    </row>
    <row r="18497">
      <c r="A18497" s="8">
        <v>6197787.0</v>
      </c>
      <c r="B18497" s="8" t="s">
        <v>20053</v>
      </c>
    </row>
    <row r="18498">
      <c r="A18498" s="8">
        <v>1816586.0</v>
      </c>
      <c r="B18498" s="8" t="s">
        <v>20054</v>
      </c>
    </row>
    <row r="18499">
      <c r="A18499" s="8">
        <v>1828983.0</v>
      </c>
      <c r="B18499" s="8" t="s">
        <v>20055</v>
      </c>
    </row>
    <row r="18500">
      <c r="A18500" s="8">
        <v>6183123.0</v>
      </c>
      <c r="B18500" s="8" t="s">
        <v>20056</v>
      </c>
    </row>
    <row r="18501">
      <c r="A18501" s="8">
        <v>857599.0</v>
      </c>
      <c r="B18501" s="8" t="s">
        <v>20057</v>
      </c>
    </row>
    <row r="18502">
      <c r="A18502" s="8">
        <v>6147950.0</v>
      </c>
      <c r="B18502" s="8" t="s">
        <v>20058</v>
      </c>
    </row>
    <row r="18503">
      <c r="A18503" s="8">
        <v>6013481.0</v>
      </c>
      <c r="B18503" s="8" t="s">
        <v>20059</v>
      </c>
    </row>
    <row r="18504">
      <c r="A18504" s="8">
        <v>6148816.0</v>
      </c>
      <c r="B18504" s="8" t="s">
        <v>20060</v>
      </c>
    </row>
    <row r="18505">
      <c r="A18505" s="8">
        <v>1785478.0</v>
      </c>
      <c r="B18505" s="8" t="s">
        <v>20061</v>
      </c>
    </row>
    <row r="18506">
      <c r="A18506" s="8">
        <v>1858998.0</v>
      </c>
      <c r="B18506" s="8" t="s">
        <v>20061</v>
      </c>
    </row>
    <row r="18507">
      <c r="A18507" s="8">
        <v>1894196.0</v>
      </c>
      <c r="B18507" s="8" t="s">
        <v>20062</v>
      </c>
    </row>
    <row r="18508">
      <c r="A18508" s="8">
        <v>1785001.0</v>
      </c>
      <c r="B18508" s="8" t="s">
        <v>20063</v>
      </c>
    </row>
    <row r="18509">
      <c r="A18509" s="8">
        <v>1961063.0</v>
      </c>
      <c r="B18509" s="8" t="s">
        <v>20064</v>
      </c>
    </row>
    <row r="18510">
      <c r="A18510" s="8">
        <v>1897578.0</v>
      </c>
      <c r="B18510" s="8" t="s">
        <v>20065</v>
      </c>
    </row>
    <row r="18511">
      <c r="A18511" s="8">
        <v>1734326.0</v>
      </c>
      <c r="B18511" s="8" t="s">
        <v>20066</v>
      </c>
    </row>
    <row r="18512">
      <c r="A18512" s="8">
        <v>1970879.0</v>
      </c>
      <c r="B18512" s="8" t="s">
        <v>20067</v>
      </c>
    </row>
    <row r="18513">
      <c r="A18513" s="8">
        <v>6147941.0</v>
      </c>
      <c r="B18513" s="8" t="s">
        <v>20068</v>
      </c>
    </row>
    <row r="18514">
      <c r="A18514" s="8">
        <v>1873962.0</v>
      </c>
      <c r="B18514" s="8" t="s">
        <v>20069</v>
      </c>
    </row>
    <row r="18515">
      <c r="A18515" s="8">
        <v>1574566.0</v>
      </c>
      <c r="B18515" s="8" t="s">
        <v>20070</v>
      </c>
    </row>
    <row r="18516">
      <c r="A18516" s="8">
        <v>1725254.0</v>
      </c>
      <c r="B18516" s="8" t="s">
        <v>20070</v>
      </c>
    </row>
    <row r="18517">
      <c r="A18517" s="8">
        <v>6234275.0</v>
      </c>
      <c r="B18517" s="8" t="s">
        <v>20071</v>
      </c>
    </row>
    <row r="18518">
      <c r="A18518" s="8">
        <v>1323784.0</v>
      </c>
      <c r="B18518" s="8" t="s">
        <v>20072</v>
      </c>
    </row>
    <row r="18519">
      <c r="A18519" s="8">
        <v>6250891.0</v>
      </c>
      <c r="B18519" s="8" t="s">
        <v>20073</v>
      </c>
    </row>
    <row r="18520">
      <c r="A18520" s="8">
        <v>6146058.0</v>
      </c>
      <c r="B18520" s="8" t="s">
        <v>20074</v>
      </c>
    </row>
    <row r="18521">
      <c r="A18521" s="8">
        <v>6099904.0</v>
      </c>
      <c r="B18521" s="8" t="s">
        <v>20075</v>
      </c>
    </row>
    <row r="18522">
      <c r="A18522" s="8">
        <v>6274374.0</v>
      </c>
      <c r="B18522" s="8" t="s">
        <v>20076</v>
      </c>
    </row>
    <row r="18523">
      <c r="A18523" s="8">
        <v>6381189.0</v>
      </c>
      <c r="B18523" s="8" t="s">
        <v>20077</v>
      </c>
    </row>
    <row r="18524">
      <c r="A18524" s="8">
        <v>6160182.0</v>
      </c>
      <c r="B18524" s="8" t="s">
        <v>20078</v>
      </c>
    </row>
    <row r="18525">
      <c r="A18525" s="8">
        <v>6264905.0</v>
      </c>
      <c r="B18525" s="8" t="s">
        <v>20079</v>
      </c>
    </row>
    <row r="18526">
      <c r="A18526" s="8">
        <v>1574582.0</v>
      </c>
      <c r="B18526" s="8" t="s">
        <v>20080</v>
      </c>
    </row>
    <row r="18527">
      <c r="A18527" s="8">
        <v>1726013.0</v>
      </c>
      <c r="B18527" s="8" t="s">
        <v>20080</v>
      </c>
    </row>
    <row r="18528">
      <c r="A18528" s="8">
        <v>1855549.0</v>
      </c>
      <c r="B18528" s="8" t="s">
        <v>20081</v>
      </c>
    </row>
    <row r="18529">
      <c r="A18529" s="8">
        <v>1895834.0</v>
      </c>
      <c r="B18529" s="8" t="s">
        <v>20082</v>
      </c>
    </row>
    <row r="18530">
      <c r="A18530" s="8">
        <v>1437887.0</v>
      </c>
      <c r="B18530" s="8" t="s">
        <v>20083</v>
      </c>
    </row>
    <row r="18531">
      <c r="A18531" s="8">
        <v>6146775.0</v>
      </c>
      <c r="B18531" s="8" t="s">
        <v>20084</v>
      </c>
    </row>
    <row r="18532">
      <c r="A18532" s="8">
        <v>910651.0</v>
      </c>
      <c r="B18532" s="8" t="s">
        <v>20085</v>
      </c>
    </row>
    <row r="18533">
      <c r="A18533" s="8">
        <v>1925636.0</v>
      </c>
      <c r="B18533" s="8" t="s">
        <v>20086</v>
      </c>
    </row>
    <row r="18534">
      <c r="A18534" s="8">
        <v>1144090.0</v>
      </c>
      <c r="B18534" s="8" t="s">
        <v>20087</v>
      </c>
    </row>
    <row r="18535">
      <c r="A18535" s="8">
        <v>1366777.0</v>
      </c>
      <c r="B18535" s="8" t="s">
        <v>20088</v>
      </c>
    </row>
    <row r="18536">
      <c r="A18536" s="8">
        <v>6929109.0</v>
      </c>
      <c r="B18536" s="8" t="s">
        <v>20089</v>
      </c>
    </row>
    <row r="18537">
      <c r="A18537" s="8">
        <v>6013091.0</v>
      </c>
      <c r="B18537" s="8" t="s">
        <v>20090</v>
      </c>
    </row>
    <row r="18538">
      <c r="A18538" s="8">
        <v>1570251.0</v>
      </c>
      <c r="B18538" s="8" t="s">
        <v>20091</v>
      </c>
    </row>
    <row r="18539">
      <c r="A18539" s="8">
        <v>1417860.0</v>
      </c>
      <c r="B18539" s="8" t="s">
        <v>20092</v>
      </c>
    </row>
    <row r="18540">
      <c r="A18540" s="8">
        <v>1637444.0</v>
      </c>
      <c r="B18540" s="8" t="s">
        <v>20093</v>
      </c>
    </row>
    <row r="18541">
      <c r="A18541" s="8">
        <v>1771850.0</v>
      </c>
      <c r="B18541" s="8" t="s">
        <v>20094</v>
      </c>
    </row>
    <row r="18542">
      <c r="A18542" s="8">
        <v>6614515.0</v>
      </c>
      <c r="B18542" s="8" t="s">
        <v>20095</v>
      </c>
    </row>
    <row r="18543">
      <c r="A18543" s="8">
        <v>1208985.0</v>
      </c>
      <c r="B18543" s="8" t="s">
        <v>20096</v>
      </c>
    </row>
    <row r="18544">
      <c r="A18544" s="8">
        <v>6132219.0</v>
      </c>
      <c r="B18544" s="8" t="s">
        <v>20097</v>
      </c>
    </row>
    <row r="18545">
      <c r="A18545" s="8">
        <v>858633.0</v>
      </c>
      <c r="B18545" s="8" t="s">
        <v>20098</v>
      </c>
    </row>
    <row r="18546">
      <c r="A18546" s="8">
        <v>6205283.0</v>
      </c>
      <c r="B18546" s="8" t="s">
        <v>20099</v>
      </c>
    </row>
    <row r="18547">
      <c r="A18547" s="8">
        <v>775444.0</v>
      </c>
      <c r="B18547" s="8" t="s">
        <v>20100</v>
      </c>
    </row>
    <row r="18548">
      <c r="A18548" s="8">
        <v>1725742.0</v>
      </c>
      <c r="B18548" s="8" t="s">
        <v>20101</v>
      </c>
    </row>
    <row r="18549">
      <c r="A18549" s="8">
        <v>1761056.0</v>
      </c>
      <c r="B18549" s="8" t="s">
        <v>20102</v>
      </c>
    </row>
    <row r="18550">
      <c r="A18550" s="8">
        <v>1764888.0</v>
      </c>
      <c r="B18550" s="8" t="s">
        <v>20103</v>
      </c>
    </row>
    <row r="18551">
      <c r="A18551" s="8">
        <v>1728164.0</v>
      </c>
      <c r="B18551" s="8" t="s">
        <v>20104</v>
      </c>
    </row>
    <row r="18552">
      <c r="A18552" s="8">
        <v>1755668.0</v>
      </c>
      <c r="B18552" s="8" t="s">
        <v>20104</v>
      </c>
    </row>
    <row r="18553">
      <c r="A18553" s="8">
        <v>1961322.0</v>
      </c>
      <c r="B18553" s="8" t="s">
        <v>20105</v>
      </c>
    </row>
    <row r="18554">
      <c r="A18554" s="8">
        <v>1413112.0</v>
      </c>
      <c r="B18554" s="8" t="s">
        <v>20106</v>
      </c>
    </row>
    <row r="18555">
      <c r="A18555" s="8">
        <v>1727907.0</v>
      </c>
      <c r="B18555" s="8" t="s">
        <v>20107</v>
      </c>
    </row>
    <row r="18556">
      <c r="A18556" s="8">
        <v>6140131.0</v>
      </c>
      <c r="B18556" s="8" t="s">
        <v>20108</v>
      </c>
    </row>
    <row r="18557">
      <c r="A18557" s="8">
        <v>870871.0</v>
      </c>
      <c r="B18557" s="8" t="s">
        <v>20109</v>
      </c>
    </row>
    <row r="18558">
      <c r="A18558" s="8">
        <v>6263771.0</v>
      </c>
      <c r="B18558" s="8" t="s">
        <v>20110</v>
      </c>
    </row>
    <row r="18559">
      <c r="A18559" s="8">
        <v>1753690.0</v>
      </c>
      <c r="B18559" s="8" t="s">
        <v>20111</v>
      </c>
    </row>
    <row r="18560">
      <c r="A18560" s="8">
        <v>1897136.0</v>
      </c>
      <c r="B18560" s="8" t="s">
        <v>20111</v>
      </c>
    </row>
    <row r="18561">
      <c r="A18561" s="8">
        <v>6972063.0</v>
      </c>
      <c r="B18561" s="8" t="s">
        <v>20112</v>
      </c>
    </row>
    <row r="18562">
      <c r="A18562" s="8">
        <v>1906453.0</v>
      </c>
      <c r="B18562" s="8" t="s">
        <v>20113</v>
      </c>
    </row>
    <row r="18563">
      <c r="A18563" s="8">
        <v>6015158.0</v>
      </c>
      <c r="B18563" s="8" t="s">
        <v>20114</v>
      </c>
    </row>
    <row r="18564">
      <c r="A18564" s="8">
        <v>6834400.0</v>
      </c>
      <c r="B18564" s="8" t="s">
        <v>20115</v>
      </c>
    </row>
    <row r="18565">
      <c r="A18565" s="8">
        <v>6972055.0</v>
      </c>
      <c r="B18565" s="8" t="s">
        <v>20116</v>
      </c>
    </row>
    <row r="18566">
      <c r="A18566" s="8">
        <v>6355846.0</v>
      </c>
      <c r="B18566" s="8" t="s">
        <v>20117</v>
      </c>
    </row>
    <row r="18567">
      <c r="A18567" s="8">
        <v>1812467.0</v>
      </c>
      <c r="B18567" s="8" t="s">
        <v>20118</v>
      </c>
    </row>
    <row r="18568">
      <c r="A18568" s="8">
        <v>6176976.0</v>
      </c>
      <c r="B18568" s="8" t="s">
        <v>20119</v>
      </c>
    </row>
    <row r="18569">
      <c r="A18569" s="8">
        <v>1910761.0</v>
      </c>
      <c r="B18569" s="8" t="s">
        <v>20120</v>
      </c>
    </row>
    <row r="18570">
      <c r="A18570" s="8">
        <v>9001395.0</v>
      </c>
      <c r="B18570" s="8" t="s">
        <v>20121</v>
      </c>
    </row>
    <row r="18571">
      <c r="A18571" s="8">
        <v>1760220.0</v>
      </c>
      <c r="B18571" s="8" t="s">
        <v>20122</v>
      </c>
    </row>
    <row r="18572">
      <c r="A18572" s="8">
        <v>6903312.0</v>
      </c>
      <c r="B18572" s="8" t="s">
        <v>20123</v>
      </c>
    </row>
    <row r="18573">
      <c r="A18573" s="8">
        <v>6096841.0</v>
      </c>
      <c r="B18573" s="8" t="s">
        <v>20124</v>
      </c>
    </row>
    <row r="18574">
      <c r="A18574" s="8">
        <v>6928889.0</v>
      </c>
      <c r="B18574" s="8" t="s">
        <v>20125</v>
      </c>
    </row>
    <row r="18575">
      <c r="A18575" s="8">
        <v>6201075.0</v>
      </c>
      <c r="B18575" s="8" t="s">
        <v>20126</v>
      </c>
    </row>
    <row r="18576">
      <c r="A18576" s="8">
        <v>1948199.0</v>
      </c>
      <c r="B18576" s="8" t="s">
        <v>20127</v>
      </c>
    </row>
    <row r="18577">
      <c r="A18577" s="8">
        <v>1768883.0</v>
      </c>
      <c r="B18577" s="8" t="s">
        <v>20128</v>
      </c>
    </row>
    <row r="18578">
      <c r="A18578" s="8">
        <v>6789528.0</v>
      </c>
      <c r="B18578" s="8" t="s">
        <v>20129</v>
      </c>
    </row>
    <row r="18579">
      <c r="A18579" s="8">
        <v>6037054.0</v>
      </c>
      <c r="B18579" s="8" t="s">
        <v>20130</v>
      </c>
    </row>
    <row r="18580">
      <c r="A18580" s="8">
        <v>1963503.0</v>
      </c>
      <c r="B18580" s="8" t="s">
        <v>20131</v>
      </c>
    </row>
    <row r="18581">
      <c r="A18581" s="8">
        <v>6531172.0</v>
      </c>
      <c r="B18581" s="8" t="s">
        <v>20132</v>
      </c>
    </row>
    <row r="18582">
      <c r="A18582" s="8">
        <v>1437739.0</v>
      </c>
      <c r="B18582" s="8" t="s">
        <v>20133</v>
      </c>
    </row>
    <row r="18583">
      <c r="A18583" s="8">
        <v>1756656.0</v>
      </c>
      <c r="B18583" s="8" t="s">
        <v>20134</v>
      </c>
    </row>
    <row r="18584">
      <c r="A18584" s="8">
        <v>1420305.0</v>
      </c>
      <c r="B18584" s="8" t="s">
        <v>20135</v>
      </c>
    </row>
    <row r="18585">
      <c r="A18585" s="8">
        <v>6772927.0</v>
      </c>
      <c r="B18585" s="8" t="s">
        <v>20136</v>
      </c>
    </row>
    <row r="18586">
      <c r="A18586" s="8">
        <v>1414097.0</v>
      </c>
      <c r="B18586" s="8" t="s">
        <v>20137</v>
      </c>
    </row>
    <row r="18587">
      <c r="A18587" s="8">
        <v>1760335.0</v>
      </c>
      <c r="B18587" s="8" t="s">
        <v>20138</v>
      </c>
    </row>
    <row r="18588">
      <c r="A18588" s="8">
        <v>1859196.0</v>
      </c>
      <c r="B18588" s="8" t="s">
        <v>20139</v>
      </c>
    </row>
    <row r="18589">
      <c r="A18589" s="8">
        <v>6951872.0</v>
      </c>
      <c r="B18589" s="8" t="s">
        <v>20140</v>
      </c>
    </row>
    <row r="18590">
      <c r="A18590" s="8">
        <v>1862961.0</v>
      </c>
      <c r="B18590" s="8" t="s">
        <v>20141</v>
      </c>
    </row>
    <row r="18591">
      <c r="A18591" s="8">
        <v>1339958.0</v>
      </c>
      <c r="B18591" s="8" t="s">
        <v>20142</v>
      </c>
    </row>
    <row r="18592">
      <c r="A18592" s="8">
        <v>6202870.0</v>
      </c>
      <c r="B18592" s="8" t="s">
        <v>20143</v>
      </c>
    </row>
    <row r="18593">
      <c r="A18593" s="8">
        <v>6566201.0</v>
      </c>
      <c r="B18593" s="8" t="s">
        <v>20144</v>
      </c>
    </row>
    <row r="18594">
      <c r="A18594" s="8">
        <v>6135021.0</v>
      </c>
      <c r="B18594" s="8" t="s">
        <v>20145</v>
      </c>
    </row>
    <row r="18595">
      <c r="A18595" s="8">
        <v>6683878.0</v>
      </c>
      <c r="B18595" s="8" t="s">
        <v>20146</v>
      </c>
    </row>
    <row r="18596">
      <c r="A18596" s="8">
        <v>1963589.0</v>
      </c>
      <c r="B18596" s="8" t="s">
        <v>20147</v>
      </c>
    </row>
    <row r="18597">
      <c r="A18597" s="8">
        <v>6196608.0</v>
      </c>
      <c r="B18597" s="8" t="s">
        <v>20148</v>
      </c>
    </row>
    <row r="18598">
      <c r="A18598" s="8">
        <v>6017142.0</v>
      </c>
      <c r="B18598" s="8" t="s">
        <v>20149</v>
      </c>
    </row>
    <row r="18599">
      <c r="A18599" s="8">
        <v>1730274.0</v>
      </c>
      <c r="B18599" s="8" t="s">
        <v>20150</v>
      </c>
    </row>
    <row r="18600">
      <c r="A18600" s="8">
        <v>1412591.0</v>
      </c>
      <c r="B18600" s="8" t="s">
        <v>20151</v>
      </c>
    </row>
    <row r="18601">
      <c r="A18601" s="8">
        <v>1830112.0</v>
      </c>
      <c r="B18601" s="8" t="s">
        <v>20152</v>
      </c>
    </row>
    <row r="18602">
      <c r="A18602" s="8">
        <v>1714210.0</v>
      </c>
      <c r="B18602" s="8" t="s">
        <v>20153</v>
      </c>
    </row>
    <row r="18603">
      <c r="A18603" s="8">
        <v>1413945.0</v>
      </c>
      <c r="B18603" s="8" t="s">
        <v>20154</v>
      </c>
    </row>
    <row r="18604">
      <c r="A18604" s="8">
        <v>1729403.0</v>
      </c>
      <c r="B18604" s="8" t="s">
        <v>20155</v>
      </c>
    </row>
    <row r="18605">
      <c r="A18605" s="8">
        <v>6196594.0</v>
      </c>
      <c r="B18605" s="8" t="s">
        <v>20156</v>
      </c>
    </row>
    <row r="18606">
      <c r="A18606" s="8">
        <v>6017851.0</v>
      </c>
      <c r="B18606" s="8" t="s">
        <v>20157</v>
      </c>
    </row>
    <row r="18607">
      <c r="A18607" s="8">
        <v>6872999.0</v>
      </c>
      <c r="B18607" s="8" t="s">
        <v>20158</v>
      </c>
    </row>
    <row r="18608">
      <c r="A18608" s="8">
        <v>6216595.0</v>
      </c>
      <c r="B18608" s="8" t="s">
        <v>20159</v>
      </c>
    </row>
    <row r="18609">
      <c r="A18609" s="8">
        <v>6168477.0</v>
      </c>
      <c r="B18609" s="8" t="s">
        <v>20160</v>
      </c>
    </row>
    <row r="18610">
      <c r="A18610" s="8">
        <v>6241085.0</v>
      </c>
      <c r="B18610" s="8" t="s">
        <v>20161</v>
      </c>
    </row>
    <row r="18611">
      <c r="A18611" s="8">
        <v>6196039.0</v>
      </c>
      <c r="B18611" s="8" t="s">
        <v>20162</v>
      </c>
    </row>
    <row r="18612">
      <c r="A18612" s="8">
        <v>6967604.0</v>
      </c>
      <c r="B18612" s="8" t="s">
        <v>20163</v>
      </c>
    </row>
    <row r="18613">
      <c r="A18613" s="8">
        <v>1898906.0</v>
      </c>
      <c r="B18613" s="8" t="s">
        <v>20164</v>
      </c>
    </row>
    <row r="18614">
      <c r="A18614" s="8">
        <v>1661582.0</v>
      </c>
      <c r="B18614" s="8" t="s">
        <v>20165</v>
      </c>
    </row>
    <row r="18615">
      <c r="A18615" s="8">
        <v>1894382.0</v>
      </c>
      <c r="B18615" s="8" t="s">
        <v>20166</v>
      </c>
    </row>
    <row r="18616">
      <c r="A18616" s="8">
        <v>6202390.0</v>
      </c>
      <c r="B18616" s="8" t="s">
        <v>20167</v>
      </c>
    </row>
    <row r="18617">
      <c r="A18617" s="8">
        <v>720143.0</v>
      </c>
      <c r="B18617" s="8" t="s">
        <v>20168</v>
      </c>
    </row>
    <row r="18618">
      <c r="A18618" s="8">
        <v>1943871.0</v>
      </c>
      <c r="B18618" s="8" t="s">
        <v>20169</v>
      </c>
    </row>
    <row r="18619">
      <c r="A18619" s="8">
        <v>6196047.0</v>
      </c>
      <c r="B18619" s="8" t="s">
        <v>20170</v>
      </c>
    </row>
    <row r="18620">
      <c r="A18620" s="8">
        <v>1913123.0</v>
      </c>
      <c r="B18620" s="8" t="s">
        <v>20171</v>
      </c>
    </row>
    <row r="18621">
      <c r="A18621" s="8">
        <v>6060102.0</v>
      </c>
      <c r="B18621" s="8" t="s">
        <v>20172</v>
      </c>
    </row>
    <row r="18622">
      <c r="A18622" s="8">
        <v>1975056.0</v>
      </c>
      <c r="B18622" s="8" t="s">
        <v>20173</v>
      </c>
    </row>
    <row r="18623">
      <c r="A18623" s="8">
        <v>1810715.0</v>
      </c>
      <c r="B18623" s="8" t="s">
        <v>20174</v>
      </c>
    </row>
    <row r="18624">
      <c r="A18624" s="8">
        <v>6227473.0</v>
      </c>
      <c r="B18624" s="8" t="s">
        <v>20175</v>
      </c>
    </row>
    <row r="18625">
      <c r="A18625" s="8">
        <v>6244921.0</v>
      </c>
      <c r="B18625" s="8" t="s">
        <v>20176</v>
      </c>
    </row>
    <row r="18626">
      <c r="A18626" s="8">
        <v>1897560.0</v>
      </c>
      <c r="B18626" s="8" t="s">
        <v>20177</v>
      </c>
    </row>
    <row r="18627">
      <c r="A18627" s="8">
        <v>845060.0</v>
      </c>
      <c r="B18627" s="8" t="s">
        <v>20178</v>
      </c>
    </row>
    <row r="18628">
      <c r="A18628" s="8">
        <v>1425234.0</v>
      </c>
      <c r="B18628" s="8" t="s">
        <v>20179</v>
      </c>
    </row>
    <row r="18629">
      <c r="A18629" s="8">
        <v>1944703.0</v>
      </c>
      <c r="B18629" s="8" t="s">
        <v>20180</v>
      </c>
    </row>
    <row r="18630">
      <c r="A18630" s="8">
        <v>1425102.0</v>
      </c>
      <c r="B18630" s="8" t="s">
        <v>20181</v>
      </c>
    </row>
    <row r="18631">
      <c r="A18631" s="8">
        <v>1863991.0</v>
      </c>
      <c r="B18631" s="8" t="s">
        <v>20182</v>
      </c>
    </row>
    <row r="18632">
      <c r="A18632" s="8">
        <v>1726943.0</v>
      </c>
      <c r="B18632" s="8" t="s">
        <v>20183</v>
      </c>
    </row>
    <row r="18633">
      <c r="A18633" s="8">
        <v>1655281.0</v>
      </c>
      <c r="B18633" s="8" t="s">
        <v>20184</v>
      </c>
    </row>
    <row r="18634">
      <c r="A18634" s="8">
        <v>1315366.0</v>
      </c>
      <c r="B18634" s="8" t="s">
        <v>20185</v>
      </c>
    </row>
    <row r="18635">
      <c r="A18635" s="8">
        <v>1425005.0</v>
      </c>
      <c r="B18635" s="8" t="s">
        <v>20186</v>
      </c>
    </row>
    <row r="18636">
      <c r="A18636" s="8">
        <v>6173365.0</v>
      </c>
      <c r="B18636" s="8" t="s">
        <v>20187</v>
      </c>
    </row>
    <row r="18637">
      <c r="A18637" s="8">
        <v>6019676.0</v>
      </c>
      <c r="B18637" s="8" t="s">
        <v>20188</v>
      </c>
    </row>
    <row r="18638">
      <c r="A18638" s="8">
        <v>1869221.0</v>
      </c>
      <c r="B18638" s="8" t="s">
        <v>20189</v>
      </c>
    </row>
    <row r="18639">
      <c r="A18639" s="8">
        <v>1860241.0</v>
      </c>
      <c r="B18639" s="8" t="s">
        <v>20190</v>
      </c>
    </row>
    <row r="18640">
      <c r="A18640" s="8">
        <v>6106366.0</v>
      </c>
      <c r="B18640" s="8" t="s">
        <v>20191</v>
      </c>
    </row>
    <row r="18641">
      <c r="A18641" s="8">
        <v>1895702.0</v>
      </c>
      <c r="B18641" s="8" t="s">
        <v>20192</v>
      </c>
    </row>
    <row r="18642">
      <c r="A18642" s="8">
        <v>1636111.0</v>
      </c>
      <c r="B18642" s="8" t="s">
        <v>20193</v>
      </c>
    </row>
    <row r="18643">
      <c r="A18643" s="8">
        <v>6660401.0</v>
      </c>
      <c r="B18643" s="8" t="s">
        <v>20194</v>
      </c>
    </row>
    <row r="18644">
      <c r="A18644" s="8">
        <v>1437488.0</v>
      </c>
      <c r="B18644" s="8" t="s">
        <v>20195</v>
      </c>
    </row>
    <row r="18645">
      <c r="A18645" s="8">
        <v>1949411.0</v>
      </c>
      <c r="B18645" s="8" t="s">
        <v>20196</v>
      </c>
    </row>
    <row r="18646">
      <c r="A18646" s="8">
        <v>6915604.0</v>
      </c>
      <c r="B18646" s="8" t="s">
        <v>20197</v>
      </c>
    </row>
    <row r="18647">
      <c r="A18647" s="8">
        <v>6055338.0</v>
      </c>
      <c r="B18647" s="8" t="s">
        <v>20198</v>
      </c>
    </row>
    <row r="18648">
      <c r="A18648" s="8">
        <v>1796500.0</v>
      </c>
      <c r="B18648" s="8" t="s">
        <v>20199</v>
      </c>
    </row>
    <row r="18649">
      <c r="A18649" s="8">
        <v>1575279.0</v>
      </c>
      <c r="B18649" s="8" t="s">
        <v>20200</v>
      </c>
    </row>
    <row r="18650">
      <c r="A18650" s="8">
        <v>6218741.0</v>
      </c>
      <c r="B18650" s="8" t="s">
        <v>20201</v>
      </c>
    </row>
    <row r="18651">
      <c r="A18651" s="8">
        <v>858005.0</v>
      </c>
      <c r="B18651" s="8" t="s">
        <v>20202</v>
      </c>
    </row>
    <row r="18652">
      <c r="A18652" s="8">
        <v>1913492.0</v>
      </c>
      <c r="B18652" s="8" t="s">
        <v>20203</v>
      </c>
    </row>
    <row r="18653">
      <c r="A18653" s="8">
        <v>1965981.0</v>
      </c>
      <c r="B18653" s="8" t="s">
        <v>20204</v>
      </c>
    </row>
    <row r="18654">
      <c r="A18654" s="8">
        <v>6208223.0</v>
      </c>
      <c r="B18654" s="8" t="s">
        <v>20205</v>
      </c>
    </row>
    <row r="18655">
      <c r="A18655" s="8">
        <v>1942255.0</v>
      </c>
      <c r="B18655" s="8" t="s">
        <v>20206</v>
      </c>
    </row>
    <row r="18656">
      <c r="A18656" s="8">
        <v>9179275.0</v>
      </c>
      <c r="B18656" s="8" t="s">
        <v>20207</v>
      </c>
    </row>
    <row r="18657">
      <c r="A18657" s="8">
        <v>1937081.0</v>
      </c>
      <c r="B18657" s="8" t="s">
        <v>20208</v>
      </c>
    </row>
    <row r="18658">
      <c r="A18658" s="8">
        <v>6888267.0</v>
      </c>
      <c r="B18658" s="8" t="s">
        <v>20209</v>
      </c>
    </row>
    <row r="18659">
      <c r="A18659" s="8">
        <v>6391401.0</v>
      </c>
      <c r="B18659" s="8" t="s">
        <v>20210</v>
      </c>
    </row>
    <row r="18660">
      <c r="A18660" s="8">
        <v>1437607.0</v>
      </c>
      <c r="B18660" s="8" t="s">
        <v>20211</v>
      </c>
    </row>
    <row r="18661">
      <c r="A18661" s="8">
        <v>6245854.0</v>
      </c>
      <c r="B18661" s="8" t="s">
        <v>20212</v>
      </c>
    </row>
    <row r="18662">
      <c r="A18662" s="8">
        <v>6195733.0</v>
      </c>
      <c r="B18662" s="8" t="s">
        <v>20213</v>
      </c>
    </row>
    <row r="18663">
      <c r="A18663" s="8">
        <v>1914332.0</v>
      </c>
      <c r="B18663" s="8" t="s">
        <v>20214</v>
      </c>
    </row>
    <row r="18664">
      <c r="A18664" s="8">
        <v>6263551.0</v>
      </c>
      <c r="B18664" s="8" t="s">
        <v>20215</v>
      </c>
    </row>
    <row r="18665">
      <c r="A18665" s="8">
        <v>6165966.0</v>
      </c>
      <c r="B18665" s="8" t="s">
        <v>20216</v>
      </c>
    </row>
    <row r="18666">
      <c r="A18666" s="8">
        <v>6108253.0</v>
      </c>
      <c r="B18666" s="8" t="s">
        <v>20217</v>
      </c>
    </row>
    <row r="18667">
      <c r="A18667" s="8">
        <v>1762214.0</v>
      </c>
      <c r="B18667" s="8" t="s">
        <v>20218</v>
      </c>
    </row>
    <row r="18668">
      <c r="A18668" s="8">
        <v>1914464.0</v>
      </c>
      <c r="B18668" s="8" t="s">
        <v>20219</v>
      </c>
    </row>
    <row r="18669">
      <c r="A18669" s="8">
        <v>805718.0</v>
      </c>
      <c r="B18669" s="8" t="s">
        <v>20220</v>
      </c>
    </row>
    <row r="18670">
      <c r="A18670" s="8">
        <v>6539793.0</v>
      </c>
      <c r="B18670" s="8" t="s">
        <v>20221</v>
      </c>
    </row>
    <row r="18671">
      <c r="A18671" s="8">
        <v>1465562.0</v>
      </c>
      <c r="B18671" s="8" t="s">
        <v>20222</v>
      </c>
    </row>
    <row r="18672">
      <c r="A18672" s="8">
        <v>1942280.0</v>
      </c>
      <c r="B18672" s="8" t="s">
        <v>20223</v>
      </c>
    </row>
    <row r="18673">
      <c r="A18673" s="8">
        <v>814156.0</v>
      </c>
      <c r="B18673" s="8" t="s">
        <v>20224</v>
      </c>
    </row>
    <row r="18674">
      <c r="A18674" s="8">
        <v>1898370.0</v>
      </c>
      <c r="B18674" s="8" t="s">
        <v>20225</v>
      </c>
    </row>
    <row r="18675">
      <c r="A18675" s="8">
        <v>9286225.0</v>
      </c>
      <c r="B18675" s="8" t="s">
        <v>20226</v>
      </c>
    </row>
    <row r="18676">
      <c r="A18676" s="8">
        <v>1764055.0</v>
      </c>
      <c r="B18676" s="8" t="s">
        <v>20227</v>
      </c>
    </row>
    <row r="18677">
      <c r="A18677" s="8">
        <v>6856128.0</v>
      </c>
      <c r="B18677" s="8" t="s">
        <v>20228</v>
      </c>
    </row>
    <row r="18678">
      <c r="A18678" s="8">
        <v>6213618.0</v>
      </c>
      <c r="B18678" s="8" t="s">
        <v>20229</v>
      </c>
    </row>
    <row r="18679">
      <c r="A18679" s="8">
        <v>1728121.0</v>
      </c>
      <c r="B18679" s="8" t="s">
        <v>20230</v>
      </c>
    </row>
    <row r="18680">
      <c r="A18680" s="8">
        <v>6155758.0</v>
      </c>
      <c r="B18680" s="8" t="s">
        <v>20231</v>
      </c>
    </row>
    <row r="18681">
      <c r="A18681" s="8">
        <v>1326457.0</v>
      </c>
      <c r="B18681" s="8" t="s">
        <v>20232</v>
      </c>
    </row>
    <row r="18682">
      <c r="A18682" s="8">
        <v>1858424.0</v>
      </c>
      <c r="B18682" s="8" t="s">
        <v>20233</v>
      </c>
    </row>
    <row r="18683">
      <c r="A18683" s="8">
        <v>6096867.0</v>
      </c>
      <c r="B18683" s="8" t="s">
        <v>20234</v>
      </c>
    </row>
    <row r="18684">
      <c r="A18684" s="8">
        <v>1655019.0</v>
      </c>
      <c r="B18684" s="8" t="s">
        <v>20235</v>
      </c>
    </row>
    <row r="18685">
      <c r="A18685" s="8">
        <v>1913018.0</v>
      </c>
      <c r="B18685" s="8" t="s">
        <v>20236</v>
      </c>
    </row>
    <row r="18686">
      <c r="A18686" s="8">
        <v>1910027.0</v>
      </c>
      <c r="B18686" s="8" t="s">
        <v>20237</v>
      </c>
    </row>
    <row r="18687">
      <c r="A18687" s="8">
        <v>6154247.0</v>
      </c>
      <c r="B18687" s="8" t="s">
        <v>20238</v>
      </c>
    </row>
    <row r="18688">
      <c r="A18688" s="8">
        <v>1424947.0</v>
      </c>
      <c r="B18688" s="8" t="s">
        <v>20239</v>
      </c>
    </row>
    <row r="18689">
      <c r="A18689" s="8">
        <v>6119638.0</v>
      </c>
      <c r="B18689" s="8" t="s">
        <v>20240</v>
      </c>
    </row>
    <row r="18690">
      <c r="A18690" s="8">
        <v>6205216.0</v>
      </c>
      <c r="B18690" s="8" t="s">
        <v>20241</v>
      </c>
    </row>
    <row r="18691">
      <c r="A18691" s="8">
        <v>6081029.0</v>
      </c>
      <c r="B18691" s="8" t="s">
        <v>20242</v>
      </c>
    </row>
    <row r="18692">
      <c r="A18692" s="8">
        <v>6138594.0</v>
      </c>
      <c r="B18692" s="8" t="s">
        <v>20243</v>
      </c>
    </row>
    <row r="18693">
      <c r="A18693" s="8">
        <v>1947265.0</v>
      </c>
      <c r="B18693" s="8" t="s">
        <v>20244</v>
      </c>
    </row>
    <row r="18694">
      <c r="A18694" s="8">
        <v>1960431.0</v>
      </c>
      <c r="B18694" s="8" t="s">
        <v>20245</v>
      </c>
    </row>
    <row r="18695">
      <c r="A18695" s="8">
        <v>840190.0</v>
      </c>
      <c r="B18695" s="8" t="s">
        <v>20246</v>
      </c>
    </row>
    <row r="18696">
      <c r="A18696" s="8">
        <v>1971921.0</v>
      </c>
      <c r="B18696" s="8" t="s">
        <v>20247</v>
      </c>
    </row>
    <row r="18697">
      <c r="A18697" s="8">
        <v>1972847.0</v>
      </c>
      <c r="B18697" s="8" t="s">
        <v>20248</v>
      </c>
    </row>
    <row r="18698">
      <c r="A18698" s="8">
        <v>6096891.0</v>
      </c>
      <c r="B18698" s="8" t="s">
        <v>20249</v>
      </c>
    </row>
    <row r="18699">
      <c r="A18699" s="8">
        <v>6310401.0</v>
      </c>
      <c r="B18699" s="8" t="s">
        <v>20250</v>
      </c>
    </row>
    <row r="18700">
      <c r="A18700" s="8">
        <v>1894145.0</v>
      </c>
      <c r="B18700" s="8" t="s">
        <v>20251</v>
      </c>
    </row>
    <row r="18701">
      <c r="A18701" s="8">
        <v>6085083.0</v>
      </c>
      <c r="B18701" s="8" t="s">
        <v>20252</v>
      </c>
    </row>
    <row r="18702">
      <c r="A18702" s="8">
        <v>6258522.0</v>
      </c>
      <c r="B18702" s="8" t="s">
        <v>20253</v>
      </c>
    </row>
    <row r="18703">
      <c r="A18703" s="8">
        <v>1830724.0</v>
      </c>
      <c r="B18703" s="8" t="s">
        <v>20254</v>
      </c>
    </row>
    <row r="18704">
      <c r="A18704" s="8">
        <v>1972499.0</v>
      </c>
      <c r="B18704" s="8" t="s">
        <v>20255</v>
      </c>
    </row>
    <row r="18705">
      <c r="A18705" s="8">
        <v>1973398.0</v>
      </c>
      <c r="B18705" s="8" t="s">
        <v>20256</v>
      </c>
    </row>
    <row r="18706">
      <c r="A18706" s="8">
        <v>1784374.0</v>
      </c>
      <c r="B18706" s="8" t="s">
        <v>20257</v>
      </c>
    </row>
    <row r="18707">
      <c r="A18707" s="8">
        <v>1876830.0</v>
      </c>
      <c r="B18707" s="8" t="s">
        <v>20258</v>
      </c>
    </row>
    <row r="18708">
      <c r="A18708" s="8">
        <v>1785117.0</v>
      </c>
      <c r="B18708" s="8" t="s">
        <v>20259</v>
      </c>
    </row>
    <row r="18709">
      <c r="A18709" s="8">
        <v>1425188.0</v>
      </c>
      <c r="B18709" s="8" t="s">
        <v>20260</v>
      </c>
    </row>
    <row r="18710">
      <c r="A18710" s="8">
        <v>1598856.0</v>
      </c>
      <c r="B18710" s="8" t="s">
        <v>20261</v>
      </c>
    </row>
    <row r="18711">
      <c r="A18711" s="8">
        <v>1597906.0</v>
      </c>
      <c r="B18711" s="8" t="s">
        <v>20262</v>
      </c>
    </row>
    <row r="18712">
      <c r="A18712" s="8">
        <v>872741.0</v>
      </c>
      <c r="B18712" s="8" t="s">
        <v>20263</v>
      </c>
    </row>
    <row r="18713">
      <c r="A18713" s="8">
        <v>1425196.0</v>
      </c>
      <c r="B18713" s="8" t="s">
        <v>20264</v>
      </c>
    </row>
    <row r="18714">
      <c r="A18714" s="8">
        <v>840998.0</v>
      </c>
      <c r="B18714" s="8" t="s">
        <v>20265</v>
      </c>
    </row>
    <row r="18715">
      <c r="A18715" s="8">
        <v>1655621.0</v>
      </c>
      <c r="B18715" s="8" t="s">
        <v>20266</v>
      </c>
    </row>
    <row r="18716">
      <c r="A18716" s="8">
        <v>1784064.0</v>
      </c>
      <c r="B18716" s="8" t="s">
        <v>20267</v>
      </c>
    </row>
    <row r="18717">
      <c r="A18717" s="8">
        <v>1895397.0</v>
      </c>
      <c r="B18717" s="8" t="s">
        <v>20268</v>
      </c>
    </row>
    <row r="18718">
      <c r="A18718" s="8">
        <v>1911139.0</v>
      </c>
      <c r="B18718" s="8" t="s">
        <v>20269</v>
      </c>
    </row>
    <row r="18719">
      <c r="A18719" s="8">
        <v>1874314.0</v>
      </c>
      <c r="B18719" s="8" t="s">
        <v>20270</v>
      </c>
    </row>
    <row r="18720">
      <c r="A18720" s="8">
        <v>1437500.0</v>
      </c>
      <c r="B18720" s="8" t="s">
        <v>20271</v>
      </c>
    </row>
    <row r="18721">
      <c r="A18721" s="8">
        <v>6387292.0</v>
      </c>
      <c r="B18721" s="8" t="s">
        <v>20272</v>
      </c>
    </row>
    <row r="18722">
      <c r="A18722" s="8">
        <v>6596967.0</v>
      </c>
      <c r="B18722" s="8" t="s">
        <v>20273</v>
      </c>
    </row>
    <row r="18723">
      <c r="A18723" s="8">
        <v>1587889.0</v>
      </c>
      <c r="B18723" s="8" t="s">
        <v>20274</v>
      </c>
    </row>
    <row r="18724">
      <c r="A18724" s="8">
        <v>1437348.0</v>
      </c>
      <c r="B18724" s="8" t="s">
        <v>20275</v>
      </c>
    </row>
    <row r="18725">
      <c r="A18725" s="8">
        <v>6138471.0</v>
      </c>
      <c r="B18725" s="8" t="s">
        <v>20276</v>
      </c>
    </row>
    <row r="18726">
      <c r="A18726" s="8">
        <v>6183255.0</v>
      </c>
      <c r="B18726" s="8" t="s">
        <v>20277</v>
      </c>
    </row>
    <row r="18727">
      <c r="A18727" s="8">
        <v>6967540.0</v>
      </c>
      <c r="B18727" s="8" t="s">
        <v>20278</v>
      </c>
    </row>
    <row r="18728">
      <c r="A18728" s="8">
        <v>1928902.0</v>
      </c>
      <c r="B18728" s="8" t="s">
        <v>20279</v>
      </c>
    </row>
    <row r="18729">
      <c r="A18729" s="8">
        <v>6578616.0</v>
      </c>
      <c r="B18729" s="8" t="s">
        <v>20280</v>
      </c>
    </row>
    <row r="18730">
      <c r="A18730" s="8">
        <v>6043526.0</v>
      </c>
      <c r="B18730" s="8" t="s">
        <v>20281</v>
      </c>
    </row>
    <row r="18731">
      <c r="A18731" s="8">
        <v>1774000.0</v>
      </c>
      <c r="B18731" s="8" t="s">
        <v>20282</v>
      </c>
    </row>
    <row r="18732">
      <c r="A18732" s="8">
        <v>1894846.0</v>
      </c>
      <c r="B18732" s="8" t="s">
        <v>20283</v>
      </c>
    </row>
    <row r="18733">
      <c r="A18733" s="8">
        <v>6186505.0</v>
      </c>
      <c r="B18733" s="8" t="s">
        <v>20284</v>
      </c>
    </row>
    <row r="18734">
      <c r="A18734" s="8">
        <v>1313975.0</v>
      </c>
      <c r="B18734" s="8" t="s">
        <v>20285</v>
      </c>
    </row>
    <row r="18735">
      <c r="A18735" s="8">
        <v>1912160.0</v>
      </c>
      <c r="B18735" s="8" t="s">
        <v>20286</v>
      </c>
    </row>
    <row r="18736">
      <c r="A18736" s="8">
        <v>1761722.0</v>
      </c>
      <c r="B18736" s="8" t="s">
        <v>20287</v>
      </c>
    </row>
    <row r="18737">
      <c r="A18737" s="8">
        <v>1887131.0</v>
      </c>
      <c r="B18737" s="8" t="s">
        <v>20288</v>
      </c>
    </row>
    <row r="18738">
      <c r="A18738" s="8">
        <v>1890654.0</v>
      </c>
      <c r="B18738" s="8" t="s">
        <v>20289</v>
      </c>
    </row>
    <row r="18739">
      <c r="A18739" s="8">
        <v>6522556.0</v>
      </c>
      <c r="B18739" s="8" t="s">
        <v>20290</v>
      </c>
    </row>
    <row r="18740">
      <c r="A18740" s="8">
        <v>6724736.0</v>
      </c>
      <c r="B18740" s="8" t="s">
        <v>20291</v>
      </c>
    </row>
    <row r="18741">
      <c r="A18741" s="8">
        <v>6109136.0</v>
      </c>
      <c r="B18741" s="8" t="s">
        <v>20292</v>
      </c>
    </row>
    <row r="18742">
      <c r="A18742" s="8">
        <v>1947362.0</v>
      </c>
      <c r="B18742" s="8" t="s">
        <v>20293</v>
      </c>
    </row>
    <row r="18743">
      <c r="A18743" s="8">
        <v>1266420.0</v>
      </c>
      <c r="B18743" s="8" t="s">
        <v>20294</v>
      </c>
    </row>
    <row r="18744">
      <c r="A18744" s="8">
        <v>1266390.0</v>
      </c>
      <c r="B18744" s="8" t="s">
        <v>20295</v>
      </c>
    </row>
    <row r="18745">
      <c r="A18745" s="8">
        <v>1767887.0</v>
      </c>
      <c r="B18745" s="8" t="s">
        <v>20296</v>
      </c>
    </row>
    <row r="18746">
      <c r="A18746" s="8">
        <v>6180299.0</v>
      </c>
      <c r="B18746" s="8" t="s">
        <v>20297</v>
      </c>
    </row>
    <row r="18747">
      <c r="A18747" s="8">
        <v>1574906.0</v>
      </c>
      <c r="B18747" s="8" t="s">
        <v>20298</v>
      </c>
    </row>
    <row r="18748">
      <c r="A18748" s="8">
        <v>1266411.0</v>
      </c>
      <c r="B18748" s="8" t="s">
        <v>20299</v>
      </c>
    </row>
    <row r="18749">
      <c r="A18749" s="8">
        <v>6205208.0</v>
      </c>
      <c r="B18749" s="8" t="s">
        <v>20300</v>
      </c>
    </row>
    <row r="18750">
      <c r="A18750" s="8">
        <v>1574914.0</v>
      </c>
      <c r="B18750" s="8" t="s">
        <v>20301</v>
      </c>
    </row>
    <row r="18751">
      <c r="A18751" s="8">
        <v>1770136.0</v>
      </c>
      <c r="B18751" s="8" t="s">
        <v>20302</v>
      </c>
    </row>
    <row r="18752">
      <c r="A18752" s="8">
        <v>1886533.0</v>
      </c>
      <c r="B18752" s="8" t="s">
        <v>20303</v>
      </c>
    </row>
    <row r="18753">
      <c r="A18753" s="8">
        <v>1732846.0</v>
      </c>
      <c r="B18753" s="8" t="s">
        <v>20304</v>
      </c>
    </row>
    <row r="18754">
      <c r="A18754" s="8">
        <v>6193528.0</v>
      </c>
      <c r="B18754" s="8" t="s">
        <v>20305</v>
      </c>
    </row>
    <row r="18755">
      <c r="A18755" s="8">
        <v>1313941.0</v>
      </c>
      <c r="B18755" s="8" t="s">
        <v>20306</v>
      </c>
    </row>
    <row r="18756">
      <c r="A18756" s="8">
        <v>1437356.0</v>
      </c>
      <c r="B18756" s="8" t="s">
        <v>20307</v>
      </c>
    </row>
    <row r="18757">
      <c r="A18757" s="8">
        <v>1764489.0</v>
      </c>
      <c r="B18757" s="8" t="s">
        <v>20308</v>
      </c>
    </row>
    <row r="18758">
      <c r="A18758" s="8">
        <v>1895389.0</v>
      </c>
      <c r="B18758" s="8" t="s">
        <v>20309</v>
      </c>
    </row>
    <row r="18759">
      <c r="A18759" s="8">
        <v>1966138.0</v>
      </c>
      <c r="B18759" s="8" t="s">
        <v>20310</v>
      </c>
    </row>
    <row r="18760">
      <c r="A18760" s="8">
        <v>6156631.0</v>
      </c>
      <c r="B18760" s="8" t="s">
        <v>20311</v>
      </c>
    </row>
    <row r="18761">
      <c r="A18761" s="8">
        <v>6371221.0</v>
      </c>
      <c r="B18761" s="8" t="s">
        <v>20312</v>
      </c>
    </row>
    <row r="18762">
      <c r="A18762" s="8">
        <v>1751204.0</v>
      </c>
      <c r="B18762" s="8" t="s">
        <v>20313</v>
      </c>
    </row>
    <row r="18763">
      <c r="A18763" s="8">
        <v>1326082.0</v>
      </c>
      <c r="B18763" s="8" t="s">
        <v>20314</v>
      </c>
    </row>
    <row r="18764">
      <c r="A18764" s="8">
        <v>1314564.0</v>
      </c>
      <c r="B18764" s="8" t="s">
        <v>20315</v>
      </c>
    </row>
    <row r="18765">
      <c r="A18765" s="8">
        <v>1205251.0</v>
      </c>
      <c r="B18765" s="8" t="s">
        <v>20316</v>
      </c>
    </row>
    <row r="18766">
      <c r="A18766" s="8">
        <v>1570188.0</v>
      </c>
      <c r="B18766" s="8" t="s">
        <v>20317</v>
      </c>
    </row>
    <row r="18767">
      <c r="A18767" s="8">
        <v>1966049.0</v>
      </c>
      <c r="B18767" s="8" t="s">
        <v>20318</v>
      </c>
    </row>
    <row r="18768">
      <c r="A18768" s="8">
        <v>1788141.0</v>
      </c>
      <c r="B18768" s="8" t="s">
        <v>20319</v>
      </c>
    </row>
    <row r="18769">
      <c r="A18769" s="8">
        <v>6263780.0</v>
      </c>
      <c r="B18769" s="8" t="s">
        <v>20320</v>
      </c>
    </row>
    <row r="18770">
      <c r="A18770" s="8">
        <v>1437372.0</v>
      </c>
      <c r="B18770" s="8" t="s">
        <v>20321</v>
      </c>
    </row>
    <row r="18771">
      <c r="A18771" s="8">
        <v>6897746.0</v>
      </c>
      <c r="B18771" s="8" t="s">
        <v>20322</v>
      </c>
    </row>
    <row r="18772">
      <c r="A18772" s="8">
        <v>1902997.0</v>
      </c>
      <c r="B18772" s="8" t="s">
        <v>20323</v>
      </c>
    </row>
    <row r="18773">
      <c r="A18773" s="8">
        <v>1947818.0</v>
      </c>
      <c r="B18773" s="8" t="s">
        <v>20324</v>
      </c>
    </row>
    <row r="18774">
      <c r="A18774" s="8">
        <v>6813739.0</v>
      </c>
      <c r="B18774" s="8" t="s">
        <v>20325</v>
      </c>
    </row>
    <row r="18775">
      <c r="A18775" s="8">
        <v>1942875.0</v>
      </c>
      <c r="B18775" s="8" t="s">
        <v>20326</v>
      </c>
    </row>
    <row r="18776">
      <c r="A18776" s="8">
        <v>1587811.0</v>
      </c>
      <c r="B18776" s="8" t="s">
        <v>20327</v>
      </c>
    </row>
    <row r="18777">
      <c r="A18777" s="8">
        <v>1425030.0</v>
      </c>
      <c r="B18777" s="8" t="s">
        <v>20328</v>
      </c>
    </row>
    <row r="18778">
      <c r="A18778" s="8">
        <v>1971107.0</v>
      </c>
      <c r="B18778" s="8" t="s">
        <v>20329</v>
      </c>
    </row>
    <row r="18779">
      <c r="A18779" s="8">
        <v>1963317.0</v>
      </c>
      <c r="B18779" s="8" t="s">
        <v>20330</v>
      </c>
    </row>
    <row r="18780">
      <c r="A18780" s="8">
        <v>6158544.0</v>
      </c>
      <c r="B18780" s="8" t="s">
        <v>20331</v>
      </c>
    </row>
    <row r="18781">
      <c r="A18781" s="8">
        <v>1587820.0</v>
      </c>
      <c r="B18781" s="8" t="s">
        <v>20332</v>
      </c>
    </row>
    <row r="18782">
      <c r="A18782" s="8">
        <v>1851829.0</v>
      </c>
      <c r="B18782" s="8" t="s">
        <v>20333</v>
      </c>
    </row>
    <row r="18783">
      <c r="A18783" s="8">
        <v>1728113.0</v>
      </c>
      <c r="B18783" s="8" t="s">
        <v>20303</v>
      </c>
    </row>
    <row r="18784">
      <c r="A18784" s="8">
        <v>6177875.0</v>
      </c>
      <c r="B18784" s="8" t="s">
        <v>20334</v>
      </c>
    </row>
    <row r="18785">
      <c r="A18785" s="8">
        <v>1885979.0</v>
      </c>
      <c r="B18785" s="8" t="s">
        <v>20335</v>
      </c>
    </row>
    <row r="18786">
      <c r="A18786" s="8">
        <v>6381014.0</v>
      </c>
      <c r="B18786" s="8" t="s">
        <v>20336</v>
      </c>
    </row>
    <row r="18787">
      <c r="A18787" s="8">
        <v>6207359.0</v>
      </c>
      <c r="B18787" s="8" t="s">
        <v>20337</v>
      </c>
    </row>
    <row r="18788">
      <c r="A18788" s="8">
        <v>1757971.0</v>
      </c>
      <c r="B18788" s="8" t="s">
        <v>20338</v>
      </c>
    </row>
    <row r="18789">
      <c r="A18789" s="8">
        <v>6966420.0</v>
      </c>
      <c r="B18789" s="8" t="s">
        <v>20339</v>
      </c>
    </row>
    <row r="18790">
      <c r="A18790" s="8">
        <v>1943723.0</v>
      </c>
      <c r="B18790" s="8" t="s">
        <v>20340</v>
      </c>
    </row>
    <row r="18791">
      <c r="A18791" s="8">
        <v>6940315.0</v>
      </c>
      <c r="B18791" s="8" t="s">
        <v>20341</v>
      </c>
    </row>
    <row r="18792">
      <c r="A18792" s="8">
        <v>1736221.0</v>
      </c>
      <c r="B18792" s="8" t="s">
        <v>20342</v>
      </c>
    </row>
    <row r="18793">
      <c r="A18793" s="8">
        <v>6040233.0</v>
      </c>
      <c r="B18793" s="8" t="s">
        <v>20343</v>
      </c>
    </row>
    <row r="18794">
      <c r="A18794" s="8">
        <v>1596861.0</v>
      </c>
      <c r="B18794" s="8" t="s">
        <v>20344</v>
      </c>
    </row>
    <row r="18795">
      <c r="A18795" s="8">
        <v>1885995.0</v>
      </c>
      <c r="B18795" s="8" t="s">
        <v>20345</v>
      </c>
    </row>
    <row r="18796">
      <c r="A18796" s="8">
        <v>1866524.0</v>
      </c>
      <c r="B18796" s="8" t="s">
        <v>20346</v>
      </c>
    </row>
    <row r="18797">
      <c r="A18797" s="8">
        <v>6745563.0</v>
      </c>
      <c r="B18797" s="8" t="s">
        <v>20347</v>
      </c>
    </row>
    <row r="18798">
      <c r="A18798" s="8">
        <v>1914529.0</v>
      </c>
      <c r="B18798" s="8" t="s">
        <v>20348</v>
      </c>
    </row>
    <row r="18799">
      <c r="A18799" s="8">
        <v>1810481.0</v>
      </c>
      <c r="B18799" s="8" t="s">
        <v>20349</v>
      </c>
    </row>
    <row r="18800">
      <c r="A18800" s="8">
        <v>1962604.0</v>
      </c>
      <c r="B18800" s="8" t="s">
        <v>20350</v>
      </c>
    </row>
    <row r="18801">
      <c r="A18801" s="8">
        <v>1354221.0</v>
      </c>
      <c r="B18801" s="8" t="s">
        <v>20351</v>
      </c>
    </row>
    <row r="18802">
      <c r="A18802" s="8">
        <v>1636022.0</v>
      </c>
      <c r="B18802" s="8" t="s">
        <v>20352</v>
      </c>
    </row>
    <row r="18803">
      <c r="A18803" s="8">
        <v>6355838.0</v>
      </c>
      <c r="B18803" s="8" t="s">
        <v>20353</v>
      </c>
    </row>
    <row r="18804">
      <c r="A18804" s="8">
        <v>1378031.0</v>
      </c>
      <c r="B18804" s="8" t="s">
        <v>20354</v>
      </c>
    </row>
    <row r="18805">
      <c r="A18805" s="8">
        <v>1833251.0</v>
      </c>
      <c r="B18805" s="8" t="s">
        <v>20355</v>
      </c>
    </row>
    <row r="18806">
      <c r="A18806" s="8">
        <v>1596888.0</v>
      </c>
      <c r="B18806" s="8" t="s">
        <v>20356</v>
      </c>
    </row>
    <row r="18807">
      <c r="A18807" s="8">
        <v>1437631.0</v>
      </c>
      <c r="B18807" s="8" t="s">
        <v>20357</v>
      </c>
    </row>
    <row r="18808">
      <c r="A18808" s="8">
        <v>6091318.0</v>
      </c>
      <c r="B18808" s="8" t="s">
        <v>20358</v>
      </c>
    </row>
    <row r="18809">
      <c r="A18809" s="8">
        <v>1880675.0</v>
      </c>
      <c r="B18809" s="8" t="s">
        <v>20359</v>
      </c>
    </row>
    <row r="18810">
      <c r="A18810" s="8">
        <v>1898078.0</v>
      </c>
      <c r="B18810" s="8" t="s">
        <v>20360</v>
      </c>
    </row>
    <row r="18811">
      <c r="A18811" s="8">
        <v>6207791.0</v>
      </c>
      <c r="B18811" s="8" t="s">
        <v>20361</v>
      </c>
    </row>
    <row r="18812">
      <c r="A18812" s="8">
        <v>1730606.0</v>
      </c>
      <c r="B18812" s="8" t="s">
        <v>20362</v>
      </c>
    </row>
    <row r="18813">
      <c r="A18813" s="8">
        <v>1369008.0</v>
      </c>
      <c r="B18813" s="8" t="s">
        <v>20363</v>
      </c>
    </row>
    <row r="18814">
      <c r="A18814" s="8">
        <v>1896059.0</v>
      </c>
      <c r="B18814" s="8" t="s">
        <v>20364</v>
      </c>
    </row>
    <row r="18815">
      <c r="A18815" s="8">
        <v>1949322.0</v>
      </c>
      <c r="B18815" s="8" t="s">
        <v>20365</v>
      </c>
    </row>
    <row r="18816">
      <c r="A18816" s="8">
        <v>6105530.0</v>
      </c>
      <c r="B18816" s="8" t="s">
        <v>20366</v>
      </c>
    </row>
    <row r="18817">
      <c r="A18817" s="8">
        <v>1647822.0</v>
      </c>
      <c r="B18817" s="8" t="s">
        <v>20367</v>
      </c>
    </row>
    <row r="18818">
      <c r="A18818" s="8">
        <v>6783694.0</v>
      </c>
      <c r="B18818" s="8" t="s">
        <v>20368</v>
      </c>
    </row>
    <row r="18819">
      <c r="A18819" s="8">
        <v>1949896.0</v>
      </c>
      <c r="B18819" s="8" t="s">
        <v>20369</v>
      </c>
    </row>
    <row r="18820">
      <c r="A18820" s="8">
        <v>6834167.0</v>
      </c>
      <c r="B18820" s="8" t="s">
        <v>20370</v>
      </c>
    </row>
    <row r="18821">
      <c r="A18821" s="8">
        <v>896802.0</v>
      </c>
      <c r="B18821" s="8" t="s">
        <v>20371</v>
      </c>
    </row>
    <row r="18822">
      <c r="A18822" s="8">
        <v>1939408.0</v>
      </c>
      <c r="B18822" s="8" t="s">
        <v>20372</v>
      </c>
    </row>
    <row r="18823">
      <c r="A18823" s="8">
        <v>1790242.0</v>
      </c>
      <c r="B18823" s="8" t="s">
        <v>20373</v>
      </c>
    </row>
    <row r="18824">
      <c r="A18824" s="8">
        <v>1926756.0</v>
      </c>
      <c r="B18824" s="8" t="s">
        <v>20374</v>
      </c>
    </row>
    <row r="18825">
      <c r="A18825" s="8">
        <v>6406866.0</v>
      </c>
      <c r="B18825" s="8" t="s">
        <v>20375</v>
      </c>
    </row>
    <row r="18826">
      <c r="A18826" s="8">
        <v>6957617.0</v>
      </c>
      <c r="B18826" s="8" t="s">
        <v>20376</v>
      </c>
    </row>
    <row r="18827">
      <c r="A18827" s="8">
        <v>6356583.0</v>
      </c>
      <c r="B18827" s="8" t="s">
        <v>20377</v>
      </c>
    </row>
    <row r="18828">
      <c r="A18828" s="8">
        <v>1730142.0</v>
      </c>
      <c r="B18828" s="8" t="s">
        <v>20378</v>
      </c>
    </row>
    <row r="18829">
      <c r="A18829" s="8">
        <v>1888463.0</v>
      </c>
      <c r="B18829" s="8" t="s">
        <v>20379</v>
      </c>
    </row>
    <row r="18830">
      <c r="A18830" s="8">
        <v>1955918.0</v>
      </c>
      <c r="B18830" s="8" t="s">
        <v>20380</v>
      </c>
    </row>
    <row r="18831">
      <c r="A18831" s="8">
        <v>1636081.0</v>
      </c>
      <c r="B18831" s="8" t="s">
        <v>20381</v>
      </c>
    </row>
    <row r="18832">
      <c r="A18832" s="8">
        <v>6184880.0</v>
      </c>
      <c r="B18832" s="8" t="s">
        <v>20382</v>
      </c>
    </row>
    <row r="18833">
      <c r="A18833" s="8">
        <v>1314912.0</v>
      </c>
      <c r="B18833" s="8" t="s">
        <v>20383</v>
      </c>
    </row>
    <row r="18834">
      <c r="A18834" s="8">
        <v>6261736.0</v>
      </c>
      <c r="B18834" s="8" t="s">
        <v>20384</v>
      </c>
    </row>
    <row r="18835">
      <c r="A18835" s="8">
        <v>6174973.0</v>
      </c>
      <c r="B18835" s="8" t="s">
        <v>20385</v>
      </c>
    </row>
    <row r="18836">
      <c r="A18836" s="8">
        <v>1437445.0</v>
      </c>
      <c r="B18836" s="8" t="s">
        <v>20386</v>
      </c>
    </row>
    <row r="18837">
      <c r="A18837" s="8">
        <v>6074022.0</v>
      </c>
      <c r="B18837" s="8" t="s">
        <v>20387</v>
      </c>
    </row>
    <row r="18838">
      <c r="A18838" s="8">
        <v>1740016.0</v>
      </c>
      <c r="B18838" s="8" t="s">
        <v>20388</v>
      </c>
    </row>
    <row r="18839">
      <c r="A18839" s="8">
        <v>6522441.0</v>
      </c>
      <c r="B18839" s="8" t="s">
        <v>20389</v>
      </c>
    </row>
    <row r="18840">
      <c r="A18840" s="8">
        <v>1424670.0</v>
      </c>
      <c r="B18840" s="8" t="s">
        <v>20390</v>
      </c>
    </row>
    <row r="18841">
      <c r="A18841" s="8">
        <v>1761617.0</v>
      </c>
      <c r="B18841" s="8" t="s">
        <v>20391</v>
      </c>
    </row>
    <row r="18842">
      <c r="A18842" s="8">
        <v>1795091.0</v>
      </c>
      <c r="B18842" s="8" t="s">
        <v>20392</v>
      </c>
    </row>
    <row r="18843">
      <c r="A18843" s="8">
        <v>1943391.0</v>
      </c>
      <c r="B18843" s="8" t="s">
        <v>20393</v>
      </c>
    </row>
    <row r="18844">
      <c r="A18844" s="8">
        <v>1958461.0</v>
      </c>
      <c r="B18844" s="8" t="s">
        <v>20394</v>
      </c>
    </row>
    <row r="18845">
      <c r="A18845" s="8">
        <v>1636545.0</v>
      </c>
      <c r="B18845" s="8" t="s">
        <v>20395</v>
      </c>
    </row>
    <row r="18846">
      <c r="A18846" s="8">
        <v>833975.0</v>
      </c>
      <c r="B18846" s="8" t="s">
        <v>20396</v>
      </c>
    </row>
    <row r="18847">
      <c r="A18847" s="8">
        <v>1313380.0</v>
      </c>
      <c r="B18847" s="8" t="s">
        <v>20397</v>
      </c>
    </row>
    <row r="18848">
      <c r="A18848" s="8">
        <v>1851209.0</v>
      </c>
      <c r="B18848" s="8" t="s">
        <v>20398</v>
      </c>
    </row>
    <row r="18849">
      <c r="A18849" s="8">
        <v>833967.0</v>
      </c>
      <c r="B18849" s="8" t="s">
        <v>20399</v>
      </c>
    </row>
    <row r="18850">
      <c r="A18850" s="8">
        <v>1790307.0</v>
      </c>
      <c r="B18850" s="8" t="s">
        <v>20400</v>
      </c>
    </row>
    <row r="18851">
      <c r="A18851" s="8">
        <v>1596900.0</v>
      </c>
      <c r="B18851" s="8" t="s">
        <v>20378</v>
      </c>
    </row>
    <row r="18852">
      <c r="A18852" s="8">
        <v>1464361.0</v>
      </c>
      <c r="B18852" s="8" t="s">
        <v>20401</v>
      </c>
    </row>
    <row r="18853">
      <c r="A18853" s="8">
        <v>1596918.0</v>
      </c>
      <c r="B18853" s="8" t="s">
        <v>20402</v>
      </c>
    </row>
    <row r="18854">
      <c r="A18854" s="8">
        <v>6996779.0</v>
      </c>
      <c r="B18854" s="8" t="s">
        <v>20403</v>
      </c>
    </row>
    <row r="18855">
      <c r="A18855" s="8">
        <v>1947257.0</v>
      </c>
      <c r="B18855" s="8" t="s">
        <v>20404</v>
      </c>
    </row>
    <row r="18856">
      <c r="A18856" s="8">
        <v>1205242.0</v>
      </c>
      <c r="B18856" s="8" t="s">
        <v>20405</v>
      </c>
    </row>
    <row r="18857">
      <c r="A18857" s="8">
        <v>1709682.0</v>
      </c>
      <c r="B18857" s="8" t="s">
        <v>20406</v>
      </c>
    </row>
    <row r="18858">
      <c r="A18858" s="8">
        <v>1596934.0</v>
      </c>
      <c r="B18858" s="8" t="s">
        <v>20407</v>
      </c>
    </row>
    <row r="18859">
      <c r="A18859" s="8">
        <v>1354159.0</v>
      </c>
      <c r="B18859" s="8" t="s">
        <v>20408</v>
      </c>
    </row>
    <row r="18860">
      <c r="A18860" s="8">
        <v>9018832.0</v>
      </c>
      <c r="B18860" s="8" t="s">
        <v>20409</v>
      </c>
    </row>
    <row r="18861">
      <c r="A18861" s="8">
        <v>1974971.0</v>
      </c>
      <c r="B18861" s="8" t="s">
        <v>20410</v>
      </c>
    </row>
    <row r="18862">
      <c r="A18862" s="8">
        <v>6938469.0</v>
      </c>
      <c r="B18862" s="8" t="s">
        <v>20411</v>
      </c>
    </row>
    <row r="18863">
      <c r="A18863" s="8">
        <v>1727001.0</v>
      </c>
      <c r="B18863" s="8" t="s">
        <v>20412</v>
      </c>
    </row>
    <row r="18864">
      <c r="A18864" s="8">
        <v>1598244.0</v>
      </c>
      <c r="B18864" s="8" t="s">
        <v>20413</v>
      </c>
    </row>
    <row r="18865">
      <c r="A18865" s="8">
        <v>1588176.0</v>
      </c>
      <c r="B18865" s="8" t="s">
        <v>20414</v>
      </c>
    </row>
    <row r="18866">
      <c r="A18866" s="8">
        <v>1853252.0</v>
      </c>
      <c r="B18866" s="8" t="s">
        <v>20415</v>
      </c>
    </row>
    <row r="18867">
      <c r="A18867" s="8">
        <v>1369458.0</v>
      </c>
      <c r="B18867" s="8" t="s">
        <v>20416</v>
      </c>
    </row>
    <row r="18868">
      <c r="A18868" s="8">
        <v>1949900.0</v>
      </c>
      <c r="B18868" s="8" t="s">
        <v>20417</v>
      </c>
    </row>
    <row r="18869">
      <c r="A18869" s="8">
        <v>6194877.0</v>
      </c>
      <c r="B18869" s="8" t="s">
        <v>20418</v>
      </c>
    </row>
    <row r="18870">
      <c r="A18870" s="8">
        <v>6826865.0</v>
      </c>
      <c r="B18870" s="8" t="s">
        <v>20419</v>
      </c>
    </row>
    <row r="18871">
      <c r="A18871" s="8">
        <v>1945629.0</v>
      </c>
      <c r="B18871" s="8" t="s">
        <v>20420</v>
      </c>
    </row>
    <row r="18872">
      <c r="A18872" s="8">
        <v>1859650.0</v>
      </c>
      <c r="B18872" s="8" t="s">
        <v>20421</v>
      </c>
    </row>
    <row r="18873">
      <c r="A18873" s="8">
        <v>1851136.0</v>
      </c>
      <c r="B18873" s="8" t="s">
        <v>20422</v>
      </c>
    </row>
    <row r="18874">
      <c r="A18874" s="8">
        <v>1359410.0</v>
      </c>
      <c r="B18874" s="8" t="s">
        <v>20332</v>
      </c>
    </row>
    <row r="18875">
      <c r="A18875" s="8">
        <v>1596896.0</v>
      </c>
      <c r="B18875" s="8" t="s">
        <v>20362</v>
      </c>
    </row>
    <row r="18876">
      <c r="A18876" s="8">
        <v>1918117.0</v>
      </c>
      <c r="B18876" s="8" t="s">
        <v>20423</v>
      </c>
    </row>
    <row r="18877">
      <c r="A18877" s="8">
        <v>6959253.0</v>
      </c>
      <c r="B18877" s="8" t="s">
        <v>20424</v>
      </c>
    </row>
    <row r="18878">
      <c r="A18878" s="8">
        <v>6264638.0</v>
      </c>
      <c r="B18878" s="8" t="s">
        <v>20425</v>
      </c>
    </row>
    <row r="18879">
      <c r="A18879" s="8">
        <v>6266665.0</v>
      </c>
      <c r="B18879" s="8" t="s">
        <v>20426</v>
      </c>
    </row>
    <row r="18880">
      <c r="A18880" s="8">
        <v>1935356.0</v>
      </c>
      <c r="B18880" s="8" t="s">
        <v>20427</v>
      </c>
    </row>
    <row r="18881">
      <c r="A18881" s="8">
        <v>1865617.0</v>
      </c>
      <c r="B18881" s="8" t="s">
        <v>20428</v>
      </c>
    </row>
    <row r="18882">
      <c r="A18882" s="8">
        <v>6572537.0</v>
      </c>
      <c r="B18882" s="8" t="s">
        <v>20429</v>
      </c>
    </row>
    <row r="18883">
      <c r="A18883" s="8">
        <v>6200290.0</v>
      </c>
      <c r="B18883" s="8" t="s">
        <v>20430</v>
      </c>
    </row>
    <row r="18884">
      <c r="A18884" s="8">
        <v>1934988.0</v>
      </c>
      <c r="B18884" s="8" t="s">
        <v>20431</v>
      </c>
    </row>
    <row r="18885">
      <c r="A18885" s="8">
        <v>6069959.0</v>
      </c>
      <c r="B18885" s="8" t="s">
        <v>20432</v>
      </c>
    </row>
    <row r="18886">
      <c r="A18886" s="8">
        <v>1314572.0</v>
      </c>
      <c r="B18886" s="8" t="s">
        <v>20433</v>
      </c>
    </row>
    <row r="18887">
      <c r="A18887" s="8">
        <v>6097693.0</v>
      </c>
      <c r="B18887" s="8" t="s">
        <v>20434</v>
      </c>
    </row>
    <row r="18888">
      <c r="A18888" s="8">
        <v>6205224.0</v>
      </c>
      <c r="B18888" s="8" t="s">
        <v>20435</v>
      </c>
    </row>
    <row r="18889">
      <c r="A18889" s="8">
        <v>6572545.0</v>
      </c>
      <c r="B18889" s="8" t="s">
        <v>20436</v>
      </c>
    </row>
    <row r="18890">
      <c r="A18890" s="8">
        <v>6190936.0</v>
      </c>
      <c r="B18890" s="8" t="s">
        <v>20437</v>
      </c>
    </row>
    <row r="18891">
      <c r="A18891" s="8">
        <v>6060277.0</v>
      </c>
      <c r="B18891" s="8" t="s">
        <v>20438</v>
      </c>
    </row>
    <row r="18892">
      <c r="A18892" s="8">
        <v>6229549.0</v>
      </c>
      <c r="B18892" s="8" t="s">
        <v>20439</v>
      </c>
    </row>
    <row r="18893">
      <c r="A18893" s="8">
        <v>6250343.0</v>
      </c>
      <c r="B18893" s="8" t="s">
        <v>20440</v>
      </c>
    </row>
    <row r="18894">
      <c r="A18894" s="8">
        <v>6562043.0</v>
      </c>
      <c r="B18894" s="8" t="s">
        <v>20441</v>
      </c>
    </row>
    <row r="18895">
      <c r="A18895" s="8">
        <v>6159371.0</v>
      </c>
      <c r="B18895" s="8" t="s">
        <v>20442</v>
      </c>
    </row>
    <row r="18896">
      <c r="A18896" s="8">
        <v>9048812.0</v>
      </c>
      <c r="B18896" s="8" t="s">
        <v>20443</v>
      </c>
    </row>
    <row r="18897">
      <c r="A18897" s="8">
        <v>1760769.0</v>
      </c>
      <c r="B18897" s="8" t="s">
        <v>20444</v>
      </c>
    </row>
    <row r="18898">
      <c r="A18898" s="8">
        <v>6321887.0</v>
      </c>
      <c r="B18898" s="8" t="s">
        <v>20445</v>
      </c>
    </row>
    <row r="18899">
      <c r="A18899" s="8">
        <v>6192751.0</v>
      </c>
      <c r="B18899" s="8" t="s">
        <v>20446</v>
      </c>
    </row>
    <row r="18900">
      <c r="A18900" s="8">
        <v>1878646.0</v>
      </c>
      <c r="B18900" s="8" t="s">
        <v>20447</v>
      </c>
    </row>
    <row r="18901">
      <c r="A18901" s="8">
        <v>9227806.0</v>
      </c>
      <c r="B18901" s="8" t="s">
        <v>20448</v>
      </c>
    </row>
    <row r="18902">
      <c r="A18902" s="8">
        <v>889059.0</v>
      </c>
      <c r="B18902" s="8" t="s">
        <v>20449</v>
      </c>
    </row>
    <row r="18903">
      <c r="A18903" s="8">
        <v>6205232.0</v>
      </c>
      <c r="B18903" s="8" t="s">
        <v>20450</v>
      </c>
    </row>
    <row r="18904">
      <c r="A18904" s="8">
        <v>1955845.0</v>
      </c>
      <c r="B18904" s="8" t="s">
        <v>20451</v>
      </c>
    </row>
    <row r="18905">
      <c r="A18905" s="8">
        <v>6246681.0</v>
      </c>
      <c r="B18905" s="8" t="s">
        <v>20452</v>
      </c>
    </row>
    <row r="18906">
      <c r="A18906" s="8">
        <v>6251463.0</v>
      </c>
      <c r="B18906" s="8" t="s">
        <v>20453</v>
      </c>
    </row>
    <row r="18907">
      <c r="A18907" s="8">
        <v>1638343.0</v>
      </c>
      <c r="B18907" s="8" t="s">
        <v>20454</v>
      </c>
    </row>
    <row r="18908">
      <c r="A18908" s="8">
        <v>1965620.0</v>
      </c>
      <c r="B18908" s="8" t="s">
        <v>20455</v>
      </c>
    </row>
    <row r="18909">
      <c r="A18909" s="8">
        <v>6016154.0</v>
      </c>
      <c r="B18909" s="8" t="s">
        <v>20456</v>
      </c>
    </row>
    <row r="18910">
      <c r="A18910" s="8">
        <v>6040241.0</v>
      </c>
      <c r="B18910" s="8" t="s">
        <v>20457</v>
      </c>
    </row>
    <row r="18911">
      <c r="A18911" s="8">
        <v>1655396.0</v>
      </c>
      <c r="B18911" s="8" t="s">
        <v>20458</v>
      </c>
    </row>
    <row r="18912">
      <c r="A18912" s="8">
        <v>6186726.0</v>
      </c>
      <c r="B18912" s="8" t="s">
        <v>20459</v>
      </c>
    </row>
    <row r="18913">
      <c r="A18913" s="8">
        <v>6572561.0</v>
      </c>
      <c r="B18913" s="8" t="s">
        <v>20460</v>
      </c>
    </row>
    <row r="18914">
      <c r="A18914" s="8">
        <v>6183409.0</v>
      </c>
      <c r="B18914" s="8" t="s">
        <v>20461</v>
      </c>
    </row>
    <row r="18915">
      <c r="A18915" s="8">
        <v>1962388.0</v>
      </c>
      <c r="B18915" s="8" t="s">
        <v>20462</v>
      </c>
    </row>
    <row r="18916">
      <c r="A18916" s="8">
        <v>6103642.0</v>
      </c>
      <c r="B18916" s="8" t="s">
        <v>20463</v>
      </c>
    </row>
    <row r="18917">
      <c r="A18917" s="8">
        <v>6161308.0</v>
      </c>
      <c r="B18917" s="8" t="s">
        <v>20464</v>
      </c>
    </row>
    <row r="18918">
      <c r="A18918" s="8">
        <v>1444603.0</v>
      </c>
      <c r="B18918" s="8" t="s">
        <v>20465</v>
      </c>
    </row>
    <row r="18919">
      <c r="A18919" s="8">
        <v>1424688.0</v>
      </c>
      <c r="B18919" s="8" t="s">
        <v>20466</v>
      </c>
    </row>
    <row r="18920">
      <c r="A18920" s="8">
        <v>6760082.0</v>
      </c>
      <c r="B18920" s="8" t="s">
        <v>20467</v>
      </c>
    </row>
    <row r="18921">
      <c r="A18921" s="8">
        <v>6138616.0</v>
      </c>
      <c r="B18921" s="8" t="s">
        <v>20468</v>
      </c>
    </row>
    <row r="18922">
      <c r="A18922" s="8">
        <v>1891120.0</v>
      </c>
      <c r="B18922" s="8" t="s">
        <v>20469</v>
      </c>
    </row>
    <row r="18923">
      <c r="A18923" s="8">
        <v>6544193.0</v>
      </c>
      <c r="B18923" s="8" t="s">
        <v>20470</v>
      </c>
    </row>
    <row r="18924">
      <c r="A18924" s="8">
        <v>1946609.0</v>
      </c>
      <c r="B18924" s="8" t="s">
        <v>20471</v>
      </c>
    </row>
    <row r="18925">
      <c r="A18925" s="8">
        <v>1877861.0</v>
      </c>
      <c r="B18925" s="8" t="s">
        <v>20472</v>
      </c>
    </row>
    <row r="18926">
      <c r="A18926" s="8">
        <v>1966502.0</v>
      </c>
      <c r="B18926" s="8" t="s">
        <v>20473</v>
      </c>
    </row>
    <row r="18927">
      <c r="A18927" s="8">
        <v>6175805.0</v>
      </c>
      <c r="B18927" s="8" t="s">
        <v>15136</v>
      </c>
    </row>
    <row r="18928">
      <c r="A18928" s="8">
        <v>6156622.0</v>
      </c>
      <c r="B18928" s="8" t="s">
        <v>20474</v>
      </c>
    </row>
    <row r="18929">
      <c r="A18929" s="8">
        <v>1910230.0</v>
      </c>
      <c r="B18929" s="8" t="s">
        <v>20475</v>
      </c>
    </row>
    <row r="18930">
      <c r="A18930" s="8">
        <v>1701533.0</v>
      </c>
      <c r="B18930" s="8" t="s">
        <v>20476</v>
      </c>
    </row>
    <row r="18931">
      <c r="A18931" s="8">
        <v>1944720.0</v>
      </c>
      <c r="B18931" s="8" t="s">
        <v>20477</v>
      </c>
    </row>
    <row r="18932">
      <c r="A18932" s="8">
        <v>6135153.0</v>
      </c>
      <c r="B18932" s="8" t="s">
        <v>20478</v>
      </c>
    </row>
    <row r="18933">
      <c r="A18933" s="8">
        <v>6215556.0</v>
      </c>
      <c r="B18933" s="8" t="s">
        <v>20479</v>
      </c>
    </row>
    <row r="18934">
      <c r="A18934" s="8">
        <v>1423193.0</v>
      </c>
      <c r="B18934" s="8" t="s">
        <v>20480</v>
      </c>
    </row>
    <row r="18935">
      <c r="A18935" s="8">
        <v>6487939.0</v>
      </c>
      <c r="B18935" s="8" t="s">
        <v>20481</v>
      </c>
    </row>
    <row r="18936">
      <c r="A18936" s="8">
        <v>1423509.0</v>
      </c>
      <c r="B18936" s="8" t="s">
        <v>20482</v>
      </c>
    </row>
    <row r="18937">
      <c r="A18937" s="8">
        <v>6223613.0</v>
      </c>
      <c r="B18937" s="8" t="s">
        <v>20483</v>
      </c>
    </row>
    <row r="18938">
      <c r="A18938" s="8">
        <v>1897977.0</v>
      </c>
      <c r="B18938" s="8" t="s">
        <v>20484</v>
      </c>
    </row>
    <row r="18939">
      <c r="A18939" s="8">
        <v>1313592.0</v>
      </c>
      <c r="B18939" s="8" t="s">
        <v>20485</v>
      </c>
    </row>
    <row r="18940">
      <c r="A18940" s="8">
        <v>6241875.0</v>
      </c>
      <c r="B18940" s="8" t="s">
        <v>20486</v>
      </c>
    </row>
    <row r="18941">
      <c r="A18941" s="8">
        <v>1313622.0</v>
      </c>
      <c r="B18941" s="8" t="s">
        <v>20487</v>
      </c>
    </row>
    <row r="18942">
      <c r="A18942" s="8">
        <v>6245153.0</v>
      </c>
      <c r="B18942" s="8" t="s">
        <v>20488</v>
      </c>
    </row>
    <row r="18943">
      <c r="A18943" s="8">
        <v>1423304.0</v>
      </c>
      <c r="B18943" s="8" t="s">
        <v>20489</v>
      </c>
    </row>
    <row r="18944">
      <c r="A18944" s="8">
        <v>6409806.0</v>
      </c>
      <c r="B18944" s="8" t="s">
        <v>20490</v>
      </c>
    </row>
    <row r="18945">
      <c r="A18945" s="8">
        <v>1948041.0</v>
      </c>
      <c r="B18945" s="8" t="s">
        <v>20491</v>
      </c>
    </row>
    <row r="18946">
      <c r="A18946" s="8">
        <v>6168906.0</v>
      </c>
      <c r="B18946" s="8" t="s">
        <v>20492</v>
      </c>
    </row>
    <row r="18947">
      <c r="A18947" s="8">
        <v>6892752.0</v>
      </c>
      <c r="B18947" s="8" t="s">
        <v>20493</v>
      </c>
    </row>
    <row r="18948">
      <c r="A18948" s="8">
        <v>1574485.0</v>
      </c>
      <c r="B18948" s="8" t="s">
        <v>20480</v>
      </c>
    </row>
    <row r="18949">
      <c r="A18949" s="8">
        <v>1423274.0</v>
      </c>
      <c r="B18949" s="8" t="s">
        <v>20494</v>
      </c>
    </row>
    <row r="18950">
      <c r="A18950" s="8">
        <v>6209700.0</v>
      </c>
      <c r="B18950" s="8" t="s">
        <v>20495</v>
      </c>
    </row>
    <row r="18951">
      <c r="A18951" s="8">
        <v>1424416.0</v>
      </c>
      <c r="B18951" s="8" t="s">
        <v>20496</v>
      </c>
    </row>
    <row r="18952">
      <c r="A18952" s="8">
        <v>6250513.0</v>
      </c>
      <c r="B18952" s="8" t="s">
        <v>20497</v>
      </c>
    </row>
    <row r="18953">
      <c r="A18953" s="8">
        <v>6394345.0</v>
      </c>
      <c r="B18953" s="8" t="s">
        <v>20498</v>
      </c>
    </row>
    <row r="18954">
      <c r="A18954" s="8">
        <v>6176453.0</v>
      </c>
      <c r="B18954" s="8" t="s">
        <v>20499</v>
      </c>
    </row>
    <row r="18955">
      <c r="A18955" s="8">
        <v>6144110.0</v>
      </c>
      <c r="B18955" s="8" t="s">
        <v>20500</v>
      </c>
    </row>
    <row r="18956">
      <c r="A18956" s="8">
        <v>6187790.0</v>
      </c>
      <c r="B18956" s="8" t="s">
        <v>20501</v>
      </c>
    </row>
    <row r="18957">
      <c r="A18957" s="8">
        <v>6187803.0</v>
      </c>
      <c r="B18957" s="8" t="s">
        <v>20502</v>
      </c>
    </row>
    <row r="18958">
      <c r="A18958" s="8">
        <v>1937545.0</v>
      </c>
      <c r="B18958" s="8" t="s">
        <v>20503</v>
      </c>
    </row>
    <row r="18959">
      <c r="A18959" s="8">
        <v>6193447.0</v>
      </c>
      <c r="B18959" s="8" t="s">
        <v>20504</v>
      </c>
    </row>
    <row r="18960">
      <c r="A18960" s="8">
        <v>6209718.0</v>
      </c>
      <c r="B18960" s="8" t="s">
        <v>20505</v>
      </c>
    </row>
    <row r="18961">
      <c r="A18961" s="8">
        <v>6209220.0</v>
      </c>
      <c r="B18961" s="8" t="s">
        <v>20506</v>
      </c>
    </row>
    <row r="18962">
      <c r="A18962" s="8">
        <v>6233724.0</v>
      </c>
      <c r="B18962" s="8" t="s">
        <v>20507</v>
      </c>
    </row>
    <row r="18963">
      <c r="A18963" s="8">
        <v>1917650.0</v>
      </c>
      <c r="B18963" s="8" t="s">
        <v>20508</v>
      </c>
    </row>
    <row r="18964">
      <c r="A18964" s="8">
        <v>6009280.0</v>
      </c>
      <c r="B18964" s="8" t="s">
        <v>20509</v>
      </c>
    </row>
    <row r="18965">
      <c r="A18965" s="8">
        <v>1912062.0</v>
      </c>
      <c r="B18965" s="8" t="s">
        <v>20510</v>
      </c>
    </row>
    <row r="18966">
      <c r="A18966" s="8">
        <v>1575473.0</v>
      </c>
      <c r="B18966" s="8" t="s">
        <v>20511</v>
      </c>
    </row>
    <row r="18967">
      <c r="A18967" s="8">
        <v>6150080.0</v>
      </c>
      <c r="B18967" s="8" t="s">
        <v>20512</v>
      </c>
    </row>
    <row r="18968">
      <c r="A18968" s="8">
        <v>1853813.0</v>
      </c>
      <c r="B18968" s="8" t="s">
        <v>20513</v>
      </c>
    </row>
    <row r="18969">
      <c r="A18969" s="8">
        <v>1890425.0</v>
      </c>
      <c r="B18969" s="8" t="s">
        <v>20513</v>
      </c>
    </row>
    <row r="18970">
      <c r="A18970" s="8">
        <v>6138624.0</v>
      </c>
      <c r="B18970" s="8" t="s">
        <v>20514</v>
      </c>
    </row>
    <row r="18971">
      <c r="A18971" s="8">
        <v>6248829.0</v>
      </c>
      <c r="B18971" s="8" t="s">
        <v>20515</v>
      </c>
    </row>
    <row r="18972">
      <c r="A18972" s="8">
        <v>6071856.0</v>
      </c>
      <c r="B18972" s="8" t="s">
        <v>20516</v>
      </c>
    </row>
    <row r="18973">
      <c r="A18973" s="8">
        <v>6261698.0</v>
      </c>
      <c r="B18973" s="8" t="s">
        <v>20517</v>
      </c>
    </row>
    <row r="18974">
      <c r="A18974" s="8">
        <v>6245803.0</v>
      </c>
      <c r="B18974" s="8" t="s">
        <v>20518</v>
      </c>
    </row>
    <row r="18975">
      <c r="A18975" s="8">
        <v>6270433.0</v>
      </c>
      <c r="B18975" s="8" t="s">
        <v>20519</v>
      </c>
    </row>
    <row r="18976">
      <c r="A18976" s="8">
        <v>1944622.0</v>
      </c>
      <c r="B18976" s="8" t="s">
        <v>20520</v>
      </c>
    </row>
    <row r="18977">
      <c r="A18977" s="8">
        <v>1948083.0</v>
      </c>
      <c r="B18977" s="8" t="s">
        <v>20521</v>
      </c>
    </row>
    <row r="18978">
      <c r="A18978" s="8">
        <v>6768334.0</v>
      </c>
      <c r="B18978" s="8" t="s">
        <v>20522</v>
      </c>
    </row>
    <row r="18979">
      <c r="A18979" s="8">
        <v>1952480.0</v>
      </c>
      <c r="B18979" s="8" t="s">
        <v>20523</v>
      </c>
    </row>
    <row r="18980">
      <c r="A18980" s="8">
        <v>6174311.0</v>
      </c>
      <c r="B18980" s="8" t="s">
        <v>20524</v>
      </c>
    </row>
    <row r="18981">
      <c r="A18981" s="8">
        <v>6257801.0</v>
      </c>
      <c r="B18981" s="8" t="s">
        <v>20525</v>
      </c>
    </row>
    <row r="18982">
      <c r="A18982" s="8">
        <v>6208380.0</v>
      </c>
      <c r="B18982" s="8" t="s">
        <v>20526</v>
      </c>
    </row>
    <row r="18983">
      <c r="A18983" s="8">
        <v>6207596.0</v>
      </c>
      <c r="B18983" s="8" t="s">
        <v>20527</v>
      </c>
    </row>
    <row r="18984">
      <c r="A18984" s="8">
        <v>6208312.0</v>
      </c>
      <c r="B18984" s="8" t="s">
        <v>20528</v>
      </c>
    </row>
    <row r="18985">
      <c r="A18985" s="8">
        <v>6224849.0</v>
      </c>
      <c r="B18985" s="8" t="s">
        <v>20529</v>
      </c>
    </row>
    <row r="18986">
      <c r="A18986" s="8">
        <v>1912275.0</v>
      </c>
      <c r="B18986" s="8" t="s">
        <v>20530</v>
      </c>
    </row>
    <row r="18987">
      <c r="A18987" s="8">
        <v>1424637.0</v>
      </c>
      <c r="B18987" s="8" t="s">
        <v>20531</v>
      </c>
    </row>
    <row r="18988">
      <c r="A18988" s="8">
        <v>1736183.0</v>
      </c>
      <c r="B18988" s="8" t="s">
        <v>20532</v>
      </c>
    </row>
    <row r="18989">
      <c r="A18989" s="8">
        <v>6208754.0</v>
      </c>
      <c r="B18989" s="8" t="s">
        <v>20533</v>
      </c>
    </row>
    <row r="18990">
      <c r="A18990" s="8">
        <v>1762044.0</v>
      </c>
      <c r="B18990" s="8" t="s">
        <v>20534</v>
      </c>
    </row>
    <row r="18991">
      <c r="A18991" s="8">
        <v>6208304.0</v>
      </c>
      <c r="B18991" s="8" t="s">
        <v>20535</v>
      </c>
    </row>
    <row r="18992">
      <c r="A18992" s="8">
        <v>1944126.0</v>
      </c>
      <c r="B18992" s="8" t="s">
        <v>20536</v>
      </c>
    </row>
    <row r="18993">
      <c r="A18993" s="8">
        <v>1941577.0</v>
      </c>
      <c r="B18993" s="8" t="s">
        <v>20537</v>
      </c>
    </row>
    <row r="18994">
      <c r="A18994" s="8">
        <v>1314068.0</v>
      </c>
      <c r="B18994" s="8" t="s">
        <v>20538</v>
      </c>
    </row>
    <row r="18995">
      <c r="A18995" s="8">
        <v>6208240.0</v>
      </c>
      <c r="B18995" s="8" t="s">
        <v>20539</v>
      </c>
    </row>
    <row r="18996">
      <c r="A18996" s="8">
        <v>6229727.0</v>
      </c>
      <c r="B18996" s="8" t="s">
        <v>20540</v>
      </c>
    </row>
    <row r="18997">
      <c r="A18997" s="8">
        <v>1795562.0</v>
      </c>
      <c r="B18997" s="8" t="s">
        <v>20541</v>
      </c>
    </row>
    <row r="18998">
      <c r="A18998" s="8">
        <v>6207715.0</v>
      </c>
      <c r="B18998" s="8" t="s">
        <v>20542</v>
      </c>
    </row>
    <row r="18999">
      <c r="A18999" s="8">
        <v>1796623.0</v>
      </c>
      <c r="B18999" s="8" t="s">
        <v>20543</v>
      </c>
    </row>
    <row r="19000">
      <c r="A19000" s="8">
        <v>1836072.0</v>
      </c>
      <c r="B19000" s="8" t="s">
        <v>20544</v>
      </c>
    </row>
    <row r="19001">
      <c r="A19001" s="8">
        <v>6258026.0</v>
      </c>
      <c r="B19001" s="8" t="s">
        <v>20545</v>
      </c>
    </row>
    <row r="19002">
      <c r="A19002" s="8">
        <v>1894226.0</v>
      </c>
      <c r="B19002" s="8" t="s">
        <v>20546</v>
      </c>
    </row>
    <row r="19003">
      <c r="A19003" s="8">
        <v>6263119.0</v>
      </c>
      <c r="B19003" s="8" t="s">
        <v>20547</v>
      </c>
    </row>
    <row r="19004">
      <c r="A19004" s="8">
        <v>1880489.0</v>
      </c>
      <c r="B19004" s="8" t="s">
        <v>20548</v>
      </c>
    </row>
    <row r="19005">
      <c r="A19005" s="8">
        <v>6038441.0</v>
      </c>
      <c r="B19005" s="8" t="s">
        <v>20549</v>
      </c>
    </row>
    <row r="19006">
      <c r="A19006" s="8">
        <v>1850326.0</v>
      </c>
      <c r="B19006" s="8" t="s">
        <v>20550</v>
      </c>
    </row>
    <row r="19007">
      <c r="A19007" s="8">
        <v>6240330.0</v>
      </c>
      <c r="B19007" s="8" t="s">
        <v>20551</v>
      </c>
    </row>
    <row r="19008">
      <c r="A19008" s="8">
        <v>1973827.0</v>
      </c>
      <c r="B19008" s="8" t="s">
        <v>20552</v>
      </c>
    </row>
    <row r="19009">
      <c r="A19009" s="8">
        <v>6049273.0</v>
      </c>
      <c r="B19009" s="8" t="s">
        <v>20553</v>
      </c>
    </row>
    <row r="19010">
      <c r="A19010" s="8">
        <v>6384404.0</v>
      </c>
      <c r="B19010" s="8" t="s">
        <v>20554</v>
      </c>
    </row>
    <row r="19011">
      <c r="A19011" s="8">
        <v>1765485.0</v>
      </c>
      <c r="B19011" s="8" t="s">
        <v>20555</v>
      </c>
    </row>
    <row r="19012">
      <c r="A19012" s="8">
        <v>1655655.0</v>
      </c>
      <c r="B19012" s="8" t="s">
        <v>20556</v>
      </c>
    </row>
    <row r="19013">
      <c r="A19013" s="8">
        <v>6208932.0</v>
      </c>
      <c r="B19013" s="8" t="s">
        <v>20557</v>
      </c>
    </row>
    <row r="19014">
      <c r="A19014" s="8">
        <v>6260675.0</v>
      </c>
      <c r="B19014" s="8" t="s">
        <v>20558</v>
      </c>
    </row>
    <row r="19015">
      <c r="A19015" s="8">
        <v>1898779.0</v>
      </c>
      <c r="B19015" s="8" t="s">
        <v>20559</v>
      </c>
    </row>
    <row r="19016">
      <c r="A19016" s="8">
        <v>6137423.0</v>
      </c>
      <c r="B19016" s="8" t="s">
        <v>20560</v>
      </c>
    </row>
    <row r="19017">
      <c r="A19017" s="8">
        <v>1947524.0</v>
      </c>
      <c r="B19017" s="8" t="s">
        <v>20561</v>
      </c>
    </row>
    <row r="19018">
      <c r="A19018" s="8">
        <v>1853970.0</v>
      </c>
      <c r="B19018" s="8" t="s">
        <v>20562</v>
      </c>
    </row>
    <row r="19019">
      <c r="A19019" s="8">
        <v>1767232.0</v>
      </c>
      <c r="B19019" s="8" t="s">
        <v>20563</v>
      </c>
    </row>
    <row r="19020">
      <c r="A19020" s="8">
        <v>1973690.0</v>
      </c>
      <c r="B19020" s="8" t="s">
        <v>20564</v>
      </c>
    </row>
    <row r="19021">
      <c r="A19021" s="8">
        <v>1938100.0</v>
      </c>
      <c r="B19021" s="8" t="s">
        <v>20565</v>
      </c>
    </row>
    <row r="19022">
      <c r="A19022" s="8">
        <v>6265880.0</v>
      </c>
      <c r="B19022" s="8" t="s">
        <v>20566</v>
      </c>
    </row>
    <row r="19023">
      <c r="A19023" s="8">
        <v>6264352.0</v>
      </c>
      <c r="B19023" s="8" t="s">
        <v>20567</v>
      </c>
    </row>
    <row r="19024">
      <c r="A19024" s="8">
        <v>1726650.0</v>
      </c>
      <c r="B19024" s="8" t="s">
        <v>20568</v>
      </c>
    </row>
    <row r="19025">
      <c r="A19025" s="8">
        <v>1961713.0</v>
      </c>
      <c r="B19025" s="8" t="s">
        <v>20569</v>
      </c>
    </row>
    <row r="19026">
      <c r="A19026" s="8">
        <v>1708929.0</v>
      </c>
      <c r="B19026" s="8" t="s">
        <v>20570</v>
      </c>
    </row>
    <row r="19027">
      <c r="A19027" s="8">
        <v>6033296.0</v>
      </c>
      <c r="B19027" s="8" t="s">
        <v>20571</v>
      </c>
    </row>
    <row r="19028">
      <c r="A19028" s="8">
        <v>1850415.0</v>
      </c>
      <c r="B19028" s="8" t="s">
        <v>20572</v>
      </c>
    </row>
    <row r="19029">
      <c r="A19029" s="8">
        <v>1574795.0</v>
      </c>
      <c r="B19029" s="8" t="s">
        <v>20573</v>
      </c>
    </row>
    <row r="19030">
      <c r="A19030" s="8">
        <v>1730177.0</v>
      </c>
      <c r="B19030" s="8" t="s">
        <v>20574</v>
      </c>
    </row>
    <row r="19031">
      <c r="A19031" s="8">
        <v>6263232.0</v>
      </c>
      <c r="B19031" s="8" t="s">
        <v>20575</v>
      </c>
    </row>
    <row r="19032">
      <c r="A19032" s="8">
        <v>6798705.0</v>
      </c>
      <c r="B19032" s="8" t="s">
        <v>20576</v>
      </c>
    </row>
    <row r="19033">
      <c r="A19033" s="8">
        <v>6813607.0</v>
      </c>
      <c r="B19033" s="8" t="s">
        <v>20577</v>
      </c>
    </row>
    <row r="19034">
      <c r="A19034" s="8">
        <v>1724649.0</v>
      </c>
      <c r="B19034" s="8" t="s">
        <v>20578</v>
      </c>
    </row>
    <row r="19035">
      <c r="A19035" s="8">
        <v>6692290.0</v>
      </c>
      <c r="B19035" s="8" t="s">
        <v>20579</v>
      </c>
    </row>
    <row r="19036">
      <c r="A19036" s="8">
        <v>6138641.0</v>
      </c>
      <c r="B19036" s="8" t="s">
        <v>20580</v>
      </c>
    </row>
    <row r="19037">
      <c r="A19037" s="8">
        <v>6459412.0</v>
      </c>
      <c r="B19037" s="8" t="s">
        <v>20581</v>
      </c>
    </row>
    <row r="19038">
      <c r="A19038" s="8">
        <v>6254438.0</v>
      </c>
      <c r="B19038" s="8" t="s">
        <v>20582</v>
      </c>
    </row>
    <row r="19039">
      <c r="A19039" s="8">
        <v>1598198.0</v>
      </c>
      <c r="B19039" s="8" t="s">
        <v>20583</v>
      </c>
    </row>
    <row r="19040">
      <c r="A19040" s="8">
        <v>1726391.0</v>
      </c>
      <c r="B19040" s="8" t="s">
        <v>20584</v>
      </c>
    </row>
    <row r="19041">
      <c r="A19041" s="8">
        <v>1911597.0</v>
      </c>
      <c r="B19041" s="8" t="s">
        <v>20585</v>
      </c>
    </row>
    <row r="19042">
      <c r="A19042" s="8">
        <v>1574817.0</v>
      </c>
      <c r="B19042" s="8" t="s">
        <v>20586</v>
      </c>
    </row>
    <row r="19043">
      <c r="A19043" s="8">
        <v>1793357.0</v>
      </c>
      <c r="B19043" s="8" t="s">
        <v>20587</v>
      </c>
    </row>
    <row r="19044">
      <c r="A19044" s="8">
        <v>1437551.0</v>
      </c>
      <c r="B19044" s="8" t="s">
        <v>5293</v>
      </c>
    </row>
    <row r="19045">
      <c r="A19045" s="8">
        <v>1894358.0</v>
      </c>
      <c r="B19045" s="8" t="s">
        <v>20588</v>
      </c>
    </row>
    <row r="19046">
      <c r="A19046" s="8">
        <v>1375253.0</v>
      </c>
      <c r="B19046" s="8" t="s">
        <v>20589</v>
      </c>
    </row>
    <row r="19047">
      <c r="A19047" s="8">
        <v>1587510.0</v>
      </c>
      <c r="B19047" s="8" t="s">
        <v>20590</v>
      </c>
    </row>
    <row r="19048">
      <c r="A19048" s="8">
        <v>6026010.0</v>
      </c>
      <c r="B19048" s="8" t="s">
        <v>20591</v>
      </c>
    </row>
    <row r="19049">
      <c r="A19049" s="8">
        <v>6217141.0</v>
      </c>
      <c r="B19049" s="8" t="s">
        <v>20592</v>
      </c>
    </row>
    <row r="19050">
      <c r="A19050" s="8">
        <v>1655523.0</v>
      </c>
      <c r="B19050" s="8" t="s">
        <v>20593</v>
      </c>
    </row>
    <row r="19051">
      <c r="A19051" s="8">
        <v>1574809.0</v>
      </c>
      <c r="B19051" s="8" t="s">
        <v>20594</v>
      </c>
    </row>
    <row r="19052">
      <c r="A19052" s="8">
        <v>1905295.0</v>
      </c>
      <c r="B19052" s="8" t="s">
        <v>20595</v>
      </c>
    </row>
    <row r="19053">
      <c r="A19053" s="8">
        <v>6254195.0</v>
      </c>
      <c r="B19053" s="8" t="s">
        <v>20596</v>
      </c>
    </row>
    <row r="19054">
      <c r="A19054" s="8">
        <v>6265791.0</v>
      </c>
      <c r="B19054" s="8" t="s">
        <v>20597</v>
      </c>
    </row>
    <row r="19055">
      <c r="A19055" s="8">
        <v>6152830.0</v>
      </c>
      <c r="B19055" s="8" t="s">
        <v>20598</v>
      </c>
    </row>
    <row r="19056">
      <c r="A19056" s="8">
        <v>1724665.0</v>
      </c>
      <c r="B19056" s="8" t="s">
        <v>20262</v>
      </c>
    </row>
    <row r="19057">
      <c r="A19057" s="8">
        <v>6906460.0</v>
      </c>
      <c r="B19057" s="8" t="s">
        <v>20599</v>
      </c>
    </row>
    <row r="19058">
      <c r="A19058" s="8">
        <v>6267459.0</v>
      </c>
      <c r="B19058" s="8" t="s">
        <v>20600</v>
      </c>
    </row>
    <row r="19059">
      <c r="A19059" s="8">
        <v>1767704.0</v>
      </c>
      <c r="B19059" s="8" t="s">
        <v>20601</v>
      </c>
    </row>
    <row r="19060">
      <c r="A19060" s="8">
        <v>1869639.0</v>
      </c>
      <c r="B19060" s="8" t="s">
        <v>20602</v>
      </c>
    </row>
    <row r="19061">
      <c r="A19061" s="8">
        <v>1577999.0</v>
      </c>
      <c r="B19061" s="8" t="s">
        <v>20603</v>
      </c>
    </row>
    <row r="19062">
      <c r="A19062" s="8">
        <v>1781201.0</v>
      </c>
      <c r="B19062" s="8" t="s">
        <v>20604</v>
      </c>
    </row>
    <row r="19063">
      <c r="A19063" s="8">
        <v>1851233.0</v>
      </c>
      <c r="B19063" s="8" t="s">
        <v>20604</v>
      </c>
    </row>
    <row r="19064">
      <c r="A19064" s="8">
        <v>6214738.0</v>
      </c>
      <c r="B19064" s="8" t="s">
        <v>20605</v>
      </c>
    </row>
    <row r="19065">
      <c r="A19065" s="8">
        <v>6264387.0</v>
      </c>
      <c r="B19065" s="8" t="s">
        <v>20606</v>
      </c>
    </row>
    <row r="19066">
      <c r="A19066" s="8">
        <v>6267505.0</v>
      </c>
      <c r="B19066" s="8" t="s">
        <v>20607</v>
      </c>
    </row>
    <row r="19067">
      <c r="A19067" s="8">
        <v>1637681.0</v>
      </c>
      <c r="B19067" s="8" t="s">
        <v>20563</v>
      </c>
    </row>
    <row r="19068">
      <c r="A19068" s="8">
        <v>1775154.0</v>
      </c>
      <c r="B19068" s="8" t="s">
        <v>20608</v>
      </c>
    </row>
    <row r="19069">
      <c r="A19069" s="8">
        <v>6912974.0</v>
      </c>
      <c r="B19069" s="8" t="s">
        <v>20609</v>
      </c>
    </row>
    <row r="19070">
      <c r="A19070" s="8">
        <v>6660291.0</v>
      </c>
      <c r="B19070" s="8" t="s">
        <v>20610</v>
      </c>
    </row>
    <row r="19071">
      <c r="A19071" s="8">
        <v>1911180.0</v>
      </c>
      <c r="B19071" s="8" t="s">
        <v>20611</v>
      </c>
    </row>
    <row r="19072">
      <c r="A19072" s="8">
        <v>1904086.0</v>
      </c>
      <c r="B19072" s="8" t="s">
        <v>20612</v>
      </c>
    </row>
    <row r="19073">
      <c r="A19073" s="8">
        <v>6892710.0</v>
      </c>
      <c r="B19073" s="8" t="s">
        <v>20613</v>
      </c>
    </row>
    <row r="19074">
      <c r="A19074" s="8">
        <v>1587528.0</v>
      </c>
      <c r="B19074" s="8" t="s">
        <v>20614</v>
      </c>
    </row>
    <row r="19075">
      <c r="A19075" s="8">
        <v>1855972.0</v>
      </c>
      <c r="B19075" s="8" t="s">
        <v>20615</v>
      </c>
    </row>
    <row r="19076">
      <c r="A19076" s="8">
        <v>1890531.0</v>
      </c>
      <c r="B19076" s="8" t="s">
        <v>20615</v>
      </c>
    </row>
    <row r="19077">
      <c r="A19077" s="8">
        <v>1730240.0</v>
      </c>
      <c r="B19077" s="8" t="s">
        <v>20616</v>
      </c>
    </row>
    <row r="19078">
      <c r="A19078" s="8">
        <v>1723341.0</v>
      </c>
      <c r="B19078" s="8" t="s">
        <v>20617</v>
      </c>
    </row>
    <row r="19079">
      <c r="A19079" s="8">
        <v>1787896.0</v>
      </c>
      <c r="B19079" s="8" t="s">
        <v>20618</v>
      </c>
    </row>
    <row r="19080">
      <c r="A19080" s="8">
        <v>6184090.0</v>
      </c>
      <c r="B19080" s="8" t="s">
        <v>20619</v>
      </c>
    </row>
    <row r="19081">
      <c r="A19081" s="8">
        <v>1314106.0</v>
      </c>
      <c r="B19081" s="8" t="s">
        <v>20620</v>
      </c>
    </row>
    <row r="19082">
      <c r="A19082" s="8">
        <v>6216820.0</v>
      </c>
      <c r="B19082" s="8" t="s">
        <v>20621</v>
      </c>
    </row>
    <row r="19083">
      <c r="A19083" s="8">
        <v>1752235.0</v>
      </c>
      <c r="B19083" s="8" t="s">
        <v>20568</v>
      </c>
    </row>
    <row r="19084">
      <c r="A19084" s="8">
        <v>1916441.0</v>
      </c>
      <c r="B19084" s="8" t="s">
        <v>20622</v>
      </c>
    </row>
    <row r="19085">
      <c r="A19085" s="8">
        <v>6583806.0</v>
      </c>
      <c r="B19085" s="8" t="s">
        <v>20623</v>
      </c>
    </row>
    <row r="19086">
      <c r="A19086" s="8">
        <v>1828410.0</v>
      </c>
      <c r="B19086" s="8" t="s">
        <v>20624</v>
      </c>
    </row>
    <row r="19087">
      <c r="A19087" s="8">
        <v>6202829.0</v>
      </c>
      <c r="B19087" s="8" t="s">
        <v>20625</v>
      </c>
    </row>
    <row r="19088">
      <c r="A19088" s="8">
        <v>6230601.0</v>
      </c>
      <c r="B19088" s="8" t="s">
        <v>20626</v>
      </c>
    </row>
    <row r="19089">
      <c r="A19089" s="8">
        <v>6191495.0</v>
      </c>
      <c r="B19089" s="8" t="s">
        <v>20627</v>
      </c>
    </row>
    <row r="19090">
      <c r="A19090" s="8">
        <v>6202403.0</v>
      </c>
      <c r="B19090" s="8" t="s">
        <v>20628</v>
      </c>
    </row>
    <row r="19091">
      <c r="A19091" s="8">
        <v>6241930.0</v>
      </c>
      <c r="B19091" s="8" t="s">
        <v>20629</v>
      </c>
    </row>
    <row r="19092">
      <c r="A19092" s="8">
        <v>1701371.0</v>
      </c>
      <c r="B19092" s="8" t="s">
        <v>20630</v>
      </c>
    </row>
    <row r="19093">
      <c r="A19093" s="8">
        <v>6260233.0</v>
      </c>
      <c r="B19093" s="8" t="s">
        <v>20631</v>
      </c>
    </row>
    <row r="19094">
      <c r="A19094" s="8">
        <v>1767925.0</v>
      </c>
      <c r="B19094" s="8" t="s">
        <v>20632</v>
      </c>
    </row>
    <row r="19095">
      <c r="A19095" s="8">
        <v>6248179.0</v>
      </c>
      <c r="B19095" s="8" t="s">
        <v>20633</v>
      </c>
    </row>
    <row r="19096">
      <c r="A19096" s="8">
        <v>6249299.0</v>
      </c>
      <c r="B19096" s="8" t="s">
        <v>20634</v>
      </c>
    </row>
    <row r="19097">
      <c r="A19097" s="8">
        <v>1943511.0</v>
      </c>
      <c r="B19097" s="8" t="s">
        <v>20635</v>
      </c>
    </row>
    <row r="19098">
      <c r="A19098" s="8">
        <v>1326147.0</v>
      </c>
      <c r="B19098" s="8" t="s">
        <v>20636</v>
      </c>
    </row>
    <row r="19099">
      <c r="A19099" s="8">
        <v>1908073.0</v>
      </c>
      <c r="B19099" s="8" t="s">
        <v>20637</v>
      </c>
    </row>
    <row r="19100">
      <c r="A19100" s="8">
        <v>1898671.0</v>
      </c>
      <c r="B19100" s="8" t="s">
        <v>20638</v>
      </c>
    </row>
    <row r="19101">
      <c r="A19101" s="8">
        <v>1965662.0</v>
      </c>
      <c r="B19101" s="8" t="s">
        <v>20639</v>
      </c>
    </row>
    <row r="19102">
      <c r="A19102" s="8">
        <v>6166792.0</v>
      </c>
      <c r="B19102" s="8" t="s">
        <v>20640</v>
      </c>
    </row>
    <row r="19103">
      <c r="A19103" s="8">
        <v>1655337.0</v>
      </c>
      <c r="B19103" s="8" t="s">
        <v>20641</v>
      </c>
    </row>
    <row r="19104">
      <c r="A19104" s="8">
        <v>6036341.0</v>
      </c>
      <c r="B19104" s="8" t="s">
        <v>20642</v>
      </c>
    </row>
    <row r="19105">
      <c r="A19105" s="8">
        <v>6335748.0</v>
      </c>
      <c r="B19105" s="8" t="s">
        <v>20643</v>
      </c>
    </row>
    <row r="19106">
      <c r="A19106" s="8">
        <v>6104975.0</v>
      </c>
      <c r="B19106" s="8" t="s">
        <v>20644</v>
      </c>
    </row>
    <row r="19107">
      <c r="A19107" s="8">
        <v>6202900.0</v>
      </c>
      <c r="B19107" s="8" t="s">
        <v>20645</v>
      </c>
    </row>
    <row r="19108">
      <c r="A19108" s="8">
        <v>6180451.0</v>
      </c>
      <c r="B19108" s="8" t="s">
        <v>20646</v>
      </c>
    </row>
    <row r="19109">
      <c r="A19109" s="8">
        <v>6177671.0</v>
      </c>
      <c r="B19109" s="8" t="s">
        <v>20647</v>
      </c>
    </row>
    <row r="19110">
      <c r="A19110" s="8">
        <v>6267882.0</v>
      </c>
      <c r="B19110" s="8" t="s">
        <v>20648</v>
      </c>
    </row>
    <row r="19111">
      <c r="A19111" s="8">
        <v>6407633.0</v>
      </c>
      <c r="B19111" s="8" t="s">
        <v>20649</v>
      </c>
    </row>
    <row r="19112">
      <c r="A19112" s="8">
        <v>6096115.0</v>
      </c>
      <c r="B19112" s="8" t="s">
        <v>20650</v>
      </c>
    </row>
    <row r="19113">
      <c r="A19113" s="8">
        <v>6202136.0</v>
      </c>
      <c r="B19113" s="8" t="s">
        <v>11168</v>
      </c>
    </row>
    <row r="19114">
      <c r="A19114" s="8">
        <v>1945173.0</v>
      </c>
      <c r="B19114" s="8" t="s">
        <v>20651</v>
      </c>
    </row>
    <row r="19115">
      <c r="A19115" s="8">
        <v>1948598.0</v>
      </c>
      <c r="B19115" s="8" t="s">
        <v>20652</v>
      </c>
    </row>
    <row r="19116">
      <c r="A19116" s="8">
        <v>6110185.0</v>
      </c>
      <c r="B19116" s="8" t="s">
        <v>20653</v>
      </c>
    </row>
    <row r="19117">
      <c r="A19117" s="8">
        <v>1794621.0</v>
      </c>
      <c r="B19117" s="8" t="s">
        <v>20654</v>
      </c>
    </row>
    <row r="19118">
      <c r="A19118" s="8">
        <v>6180434.0</v>
      </c>
      <c r="B19118" s="8" t="s">
        <v>20655</v>
      </c>
    </row>
    <row r="19119">
      <c r="A19119" s="8">
        <v>1890727.0</v>
      </c>
      <c r="B19119" s="8" t="s">
        <v>20656</v>
      </c>
    </row>
    <row r="19120">
      <c r="A19120" s="8">
        <v>1790897.0</v>
      </c>
      <c r="B19120" s="8" t="s">
        <v>20657</v>
      </c>
    </row>
    <row r="19121">
      <c r="A19121" s="8">
        <v>1880161.0</v>
      </c>
      <c r="B19121" s="8" t="s">
        <v>20658</v>
      </c>
    </row>
    <row r="19122">
      <c r="A19122" s="8">
        <v>6793771.0</v>
      </c>
      <c r="B19122" s="8" t="s">
        <v>20659</v>
      </c>
    </row>
    <row r="19123">
      <c r="A19123" s="8">
        <v>1855069.0</v>
      </c>
      <c r="B19123" s="8" t="s">
        <v>20660</v>
      </c>
    </row>
    <row r="19124">
      <c r="A19124" s="8">
        <v>6206565.0</v>
      </c>
      <c r="B19124" s="8" t="s">
        <v>20661</v>
      </c>
    </row>
    <row r="19125">
      <c r="A19125" s="8">
        <v>1951581.0</v>
      </c>
      <c r="B19125" s="8" t="s">
        <v>20662</v>
      </c>
    </row>
    <row r="19126">
      <c r="A19126" s="8">
        <v>1441434.0</v>
      </c>
      <c r="B19126" s="8" t="s">
        <v>20663</v>
      </c>
    </row>
    <row r="19127">
      <c r="A19127" s="8">
        <v>1972812.0</v>
      </c>
      <c r="B19127" s="8" t="s">
        <v>20664</v>
      </c>
    </row>
    <row r="19128">
      <c r="A19128" s="8">
        <v>1855786.0</v>
      </c>
      <c r="B19128" s="8" t="s">
        <v>20665</v>
      </c>
    </row>
    <row r="19129">
      <c r="A19129" s="8">
        <v>6391214.0</v>
      </c>
      <c r="B19129" s="8" t="s">
        <v>20666</v>
      </c>
    </row>
    <row r="19130">
      <c r="A19130" s="8">
        <v>1852329.0</v>
      </c>
      <c r="B19130" s="8" t="s">
        <v>20667</v>
      </c>
    </row>
    <row r="19131">
      <c r="A19131" s="8">
        <v>6207189.0</v>
      </c>
      <c r="B19131" s="8" t="s">
        <v>20668</v>
      </c>
    </row>
    <row r="19132">
      <c r="A19132" s="8">
        <v>1948415.0</v>
      </c>
      <c r="B19132" s="8" t="s">
        <v>20669</v>
      </c>
    </row>
    <row r="19133">
      <c r="A19133" s="8">
        <v>6211461.0</v>
      </c>
      <c r="B19133" s="8" t="s">
        <v>20670</v>
      </c>
    </row>
    <row r="19134">
      <c r="A19134" s="8">
        <v>1943111.0</v>
      </c>
      <c r="B19134" s="8" t="s">
        <v>20671</v>
      </c>
    </row>
    <row r="19135">
      <c r="A19135" s="8">
        <v>1859731.0</v>
      </c>
      <c r="B19135" s="8" t="s">
        <v>20672</v>
      </c>
    </row>
    <row r="19136">
      <c r="A19136" s="8">
        <v>6036589.0</v>
      </c>
      <c r="B19136" s="8" t="s">
        <v>20673</v>
      </c>
    </row>
    <row r="19137">
      <c r="A19137" s="8">
        <v>1852299.0</v>
      </c>
      <c r="B19137" s="8" t="s">
        <v>20674</v>
      </c>
    </row>
    <row r="19138">
      <c r="A19138" s="8">
        <v>1896300.0</v>
      </c>
      <c r="B19138" s="8" t="s">
        <v>20674</v>
      </c>
    </row>
    <row r="19139">
      <c r="A19139" s="8">
        <v>6107061.0</v>
      </c>
      <c r="B19139" s="8" t="s">
        <v>20675</v>
      </c>
    </row>
    <row r="19140">
      <c r="A19140" s="8">
        <v>6154344.0</v>
      </c>
      <c r="B19140" s="8" t="s">
        <v>20676</v>
      </c>
    </row>
    <row r="19141">
      <c r="A19141" s="8">
        <v>6209645.0</v>
      </c>
      <c r="B19141" s="8" t="s">
        <v>20677</v>
      </c>
    </row>
    <row r="19142">
      <c r="A19142" s="8">
        <v>1730665.0</v>
      </c>
      <c r="B19142" s="8" t="s">
        <v>20678</v>
      </c>
    </row>
    <row r="19143">
      <c r="A19143" s="8">
        <v>1752871.0</v>
      </c>
      <c r="B19143" s="8" t="s">
        <v>20678</v>
      </c>
    </row>
    <row r="19144">
      <c r="A19144" s="8">
        <v>1896083.0</v>
      </c>
      <c r="B19144" s="8" t="s">
        <v>20679</v>
      </c>
    </row>
    <row r="19145">
      <c r="A19145" s="8">
        <v>6381391.0</v>
      </c>
      <c r="B19145" s="8" t="s">
        <v>20680</v>
      </c>
    </row>
    <row r="19146">
      <c r="A19146" s="8">
        <v>889075.0</v>
      </c>
      <c r="B19146" s="8" t="s">
        <v>20681</v>
      </c>
    </row>
    <row r="19147">
      <c r="A19147" s="8">
        <v>1862375.0</v>
      </c>
      <c r="B19147" s="8" t="s">
        <v>20682</v>
      </c>
    </row>
    <row r="19148">
      <c r="A19148" s="8">
        <v>1754726.0</v>
      </c>
      <c r="B19148" s="8" t="s">
        <v>20683</v>
      </c>
    </row>
    <row r="19149">
      <c r="A19149" s="8">
        <v>1417487.0</v>
      </c>
      <c r="B19149" s="8" t="s">
        <v>20684</v>
      </c>
    </row>
    <row r="19150">
      <c r="A19150" s="8">
        <v>1967240.0</v>
      </c>
      <c r="B19150" s="8" t="s">
        <v>20685</v>
      </c>
    </row>
    <row r="19151">
      <c r="A19151" s="8">
        <v>1725327.0</v>
      </c>
      <c r="B19151" s="8" t="s">
        <v>20686</v>
      </c>
    </row>
    <row r="19152">
      <c r="A19152" s="8">
        <v>1884620.0</v>
      </c>
      <c r="B19152" s="8" t="s">
        <v>20687</v>
      </c>
    </row>
    <row r="19153">
      <c r="A19153" s="8">
        <v>862177.0</v>
      </c>
      <c r="B19153" s="8" t="s">
        <v>20688</v>
      </c>
    </row>
    <row r="19154">
      <c r="A19154" s="8">
        <v>1574183.0</v>
      </c>
      <c r="B19154" s="8" t="s">
        <v>20689</v>
      </c>
    </row>
    <row r="19155">
      <c r="A19155" s="8">
        <v>1734261.0</v>
      </c>
      <c r="B19155" s="8" t="s">
        <v>20689</v>
      </c>
    </row>
    <row r="19156">
      <c r="A19156" s="8">
        <v>6778526.0</v>
      </c>
      <c r="B19156" s="8" t="s">
        <v>20690</v>
      </c>
    </row>
    <row r="19157">
      <c r="A19157" s="8">
        <v>1856197.0</v>
      </c>
      <c r="B19157" s="8" t="s">
        <v>20691</v>
      </c>
    </row>
    <row r="19158">
      <c r="A19158" s="8">
        <v>1885405.0</v>
      </c>
      <c r="B19158" s="8" t="s">
        <v>20691</v>
      </c>
    </row>
    <row r="19159">
      <c r="A19159" s="8">
        <v>998869.0</v>
      </c>
      <c r="B19159" s="8" t="s">
        <v>20692</v>
      </c>
    </row>
    <row r="19160">
      <c r="A19160" s="8">
        <v>6154379.0</v>
      </c>
      <c r="B19160" s="8" t="s">
        <v>20693</v>
      </c>
    </row>
    <row r="19161">
      <c r="A19161" s="8">
        <v>1860747.0</v>
      </c>
      <c r="B19161" s="8" t="s">
        <v>20694</v>
      </c>
    </row>
    <row r="19162">
      <c r="A19162" s="8">
        <v>1949144.0</v>
      </c>
      <c r="B19162" s="8" t="s">
        <v>20695</v>
      </c>
    </row>
    <row r="19163">
      <c r="A19163" s="8">
        <v>1971697.0</v>
      </c>
      <c r="B19163" s="8" t="s">
        <v>20696</v>
      </c>
    </row>
    <row r="19164">
      <c r="A19164" s="8">
        <v>1915649.0</v>
      </c>
      <c r="B19164" s="8" t="s">
        <v>20697</v>
      </c>
    </row>
    <row r="19165">
      <c r="A19165" s="8">
        <v>671002.0</v>
      </c>
      <c r="B19165" s="8" t="s">
        <v>20698</v>
      </c>
    </row>
    <row r="19166">
      <c r="A19166" s="8">
        <v>1575147.0</v>
      </c>
      <c r="B19166" s="8" t="s">
        <v>20698</v>
      </c>
    </row>
    <row r="19167">
      <c r="A19167" s="8">
        <v>1753479.0</v>
      </c>
      <c r="B19167" s="8" t="s">
        <v>20699</v>
      </c>
    </row>
    <row r="19168">
      <c r="A19168" s="8">
        <v>1851594.0</v>
      </c>
      <c r="B19168" s="8" t="s">
        <v>20699</v>
      </c>
    </row>
    <row r="19169">
      <c r="A19169" s="8">
        <v>1739476.0</v>
      </c>
      <c r="B19169" s="8" t="s">
        <v>20700</v>
      </c>
    </row>
    <row r="19170">
      <c r="A19170" s="8">
        <v>1853236.0</v>
      </c>
      <c r="B19170" s="8" t="s">
        <v>20700</v>
      </c>
    </row>
    <row r="19171">
      <c r="A19171" s="8">
        <v>6093311.0</v>
      </c>
      <c r="B19171" s="8" t="s">
        <v>20701</v>
      </c>
    </row>
    <row r="19172">
      <c r="A19172" s="8">
        <v>6070949.0</v>
      </c>
      <c r="B19172" s="8" t="s">
        <v>20702</v>
      </c>
    </row>
    <row r="19173">
      <c r="A19173" s="8">
        <v>1852671.0</v>
      </c>
      <c r="B19173" s="8" t="s">
        <v>20703</v>
      </c>
    </row>
    <row r="19174">
      <c r="A19174" s="8">
        <v>1899112.0</v>
      </c>
      <c r="B19174" s="8" t="s">
        <v>20703</v>
      </c>
    </row>
    <row r="19175">
      <c r="A19175" s="8">
        <v>1856910.0</v>
      </c>
      <c r="B19175" s="8" t="s">
        <v>20704</v>
      </c>
    </row>
    <row r="19176">
      <c r="A19176" s="8">
        <v>1895362.0</v>
      </c>
      <c r="B19176" s="8" t="s">
        <v>20705</v>
      </c>
    </row>
    <row r="19177">
      <c r="A19177" s="8">
        <v>1973665.0</v>
      </c>
      <c r="B19177" s="8" t="s">
        <v>20706</v>
      </c>
    </row>
    <row r="19178">
      <c r="A19178" s="8">
        <v>1570315.0</v>
      </c>
      <c r="B19178" s="8" t="s">
        <v>20707</v>
      </c>
    </row>
    <row r="19179">
      <c r="A19179" s="8">
        <v>1788183.0</v>
      </c>
      <c r="B19179" s="8" t="s">
        <v>20708</v>
      </c>
    </row>
    <row r="19180">
      <c r="A19180" s="8">
        <v>6915574.0</v>
      </c>
      <c r="B19180" s="8" t="s">
        <v>20709</v>
      </c>
    </row>
    <row r="19181">
      <c r="A19181" s="8">
        <v>1889494.0</v>
      </c>
      <c r="B19181" s="8" t="s">
        <v>20686</v>
      </c>
    </row>
    <row r="19182">
      <c r="A19182" s="8">
        <v>6877222.0</v>
      </c>
      <c r="B19182" s="8" t="s">
        <v>20710</v>
      </c>
    </row>
    <row r="19183">
      <c r="A19183" s="8">
        <v>6081207.0</v>
      </c>
      <c r="B19183" s="8" t="s">
        <v>20711</v>
      </c>
    </row>
    <row r="19184">
      <c r="A19184" s="8">
        <v>6227775.0</v>
      </c>
      <c r="B19184" s="8" t="s">
        <v>20712</v>
      </c>
    </row>
    <row r="19185">
      <c r="A19185" s="8">
        <v>1730304.0</v>
      </c>
      <c r="B19185" s="8" t="s">
        <v>20713</v>
      </c>
    </row>
    <row r="19186">
      <c r="A19186" s="8">
        <v>1886860.0</v>
      </c>
      <c r="B19186" s="8" t="s">
        <v>20714</v>
      </c>
    </row>
    <row r="19187">
      <c r="A19187" s="8">
        <v>6439551.0</v>
      </c>
      <c r="B19187" s="8" t="s">
        <v>20715</v>
      </c>
    </row>
    <row r="19188">
      <c r="A19188" s="8">
        <v>6093329.0</v>
      </c>
      <c r="B19188" s="8" t="s">
        <v>20716</v>
      </c>
    </row>
    <row r="19189">
      <c r="A19189" s="8">
        <v>1759361.0</v>
      </c>
      <c r="B19189" s="8" t="s">
        <v>20717</v>
      </c>
    </row>
    <row r="19190">
      <c r="A19190" s="8">
        <v>1414755.0</v>
      </c>
      <c r="B19190" s="8" t="s">
        <v>20718</v>
      </c>
    </row>
    <row r="19191">
      <c r="A19191" s="8">
        <v>1570439.0</v>
      </c>
      <c r="B19191" s="8" t="s">
        <v>20718</v>
      </c>
    </row>
    <row r="19192">
      <c r="A19192" s="8">
        <v>1417207.0</v>
      </c>
      <c r="B19192" s="8" t="s">
        <v>20719</v>
      </c>
    </row>
    <row r="19193">
      <c r="A19193" s="8">
        <v>1829441.0</v>
      </c>
      <c r="B19193" s="8" t="s">
        <v>20720</v>
      </c>
    </row>
    <row r="19194">
      <c r="A19194" s="8">
        <v>1724061.0</v>
      </c>
      <c r="B19194" s="8" t="s">
        <v>20721</v>
      </c>
    </row>
    <row r="19195">
      <c r="A19195" s="8">
        <v>1636014.0</v>
      </c>
      <c r="B19195" s="8" t="s">
        <v>20722</v>
      </c>
    </row>
    <row r="19196">
      <c r="A19196" s="8">
        <v>6210678.0</v>
      </c>
      <c r="B19196" s="8" t="s">
        <v>20723</v>
      </c>
    </row>
    <row r="19197">
      <c r="A19197" s="8">
        <v>1887203.0</v>
      </c>
      <c r="B19197" s="8" t="s">
        <v>20724</v>
      </c>
    </row>
    <row r="19198">
      <c r="A19198" s="8">
        <v>1899317.0</v>
      </c>
      <c r="B19198" s="8" t="s">
        <v>20725</v>
      </c>
    </row>
    <row r="19199">
      <c r="A19199" s="8">
        <v>1897705.0</v>
      </c>
      <c r="B19199" s="8" t="s">
        <v>20726</v>
      </c>
    </row>
    <row r="19200">
      <c r="A19200" s="8">
        <v>1912356.0</v>
      </c>
      <c r="B19200" s="8" t="s">
        <v>20727</v>
      </c>
    </row>
    <row r="19201">
      <c r="A19201" s="8">
        <v>6458483.0</v>
      </c>
      <c r="B19201" s="8" t="s">
        <v>20728</v>
      </c>
    </row>
    <row r="19202">
      <c r="A19202" s="8">
        <v>1851811.0</v>
      </c>
      <c r="B19202" s="8" t="s">
        <v>20729</v>
      </c>
    </row>
    <row r="19203">
      <c r="A19203" s="8">
        <v>1889567.0</v>
      </c>
      <c r="B19203" s="8" t="s">
        <v>20729</v>
      </c>
    </row>
    <row r="19204">
      <c r="A19204" s="8">
        <v>1906500.0</v>
      </c>
      <c r="B19204" s="8" t="s">
        <v>20730</v>
      </c>
    </row>
    <row r="19205">
      <c r="A19205" s="8">
        <v>1730380.0</v>
      </c>
      <c r="B19205" s="8" t="s">
        <v>20731</v>
      </c>
    </row>
    <row r="19206">
      <c r="A19206" s="8">
        <v>1792326.0</v>
      </c>
      <c r="B19206" s="8" t="s">
        <v>20731</v>
      </c>
    </row>
    <row r="19207">
      <c r="A19207" s="8">
        <v>1897331.0</v>
      </c>
      <c r="B19207" s="8" t="s">
        <v>20732</v>
      </c>
    </row>
    <row r="19208">
      <c r="A19208" s="8">
        <v>6011802.0</v>
      </c>
      <c r="B19208" s="8" t="s">
        <v>20733</v>
      </c>
    </row>
    <row r="19209">
      <c r="A19209" s="8">
        <v>1441469.0</v>
      </c>
      <c r="B19209" s="8" t="s">
        <v>20734</v>
      </c>
    </row>
    <row r="19210">
      <c r="A19210" s="8">
        <v>1800001.0</v>
      </c>
      <c r="B19210" s="8" t="s">
        <v>20735</v>
      </c>
    </row>
    <row r="19211">
      <c r="A19211" s="8">
        <v>1879863.0</v>
      </c>
      <c r="B19211" s="8" t="s">
        <v>20736</v>
      </c>
    </row>
    <row r="19212">
      <c r="A19212" s="8">
        <v>1570358.0</v>
      </c>
      <c r="B19212" s="8" t="s">
        <v>20737</v>
      </c>
    </row>
    <row r="19213">
      <c r="A19213" s="8">
        <v>6036643.0</v>
      </c>
      <c r="B19213" s="8" t="s">
        <v>20738</v>
      </c>
    </row>
    <row r="19214">
      <c r="A19214" s="8">
        <v>842711.0</v>
      </c>
      <c r="B19214" s="8" t="s">
        <v>20739</v>
      </c>
    </row>
    <row r="19215">
      <c r="A19215" s="8">
        <v>6390692.0</v>
      </c>
      <c r="B19215" s="8" t="s">
        <v>20740</v>
      </c>
    </row>
    <row r="19216">
      <c r="A19216" s="8">
        <v>1832468.0</v>
      </c>
      <c r="B19216" s="8" t="s">
        <v>20741</v>
      </c>
    </row>
    <row r="19217">
      <c r="A19217" s="8">
        <v>1854704.0</v>
      </c>
      <c r="B19217" s="8" t="s">
        <v>20742</v>
      </c>
    </row>
    <row r="19218">
      <c r="A19218" s="8">
        <v>1887424.0</v>
      </c>
      <c r="B19218" s="8" t="s">
        <v>20742</v>
      </c>
    </row>
    <row r="19219">
      <c r="A19219" s="8">
        <v>1862383.0</v>
      </c>
      <c r="B19219" s="8" t="s">
        <v>20743</v>
      </c>
    </row>
    <row r="19220">
      <c r="A19220" s="8">
        <v>6531679.0</v>
      </c>
      <c r="B19220" s="8" t="s">
        <v>20744</v>
      </c>
    </row>
    <row r="19221">
      <c r="A19221" s="8">
        <v>6119590.0</v>
      </c>
      <c r="B19221" s="8" t="s">
        <v>20745</v>
      </c>
    </row>
    <row r="19222">
      <c r="A19222" s="8">
        <v>1896385.0</v>
      </c>
      <c r="B19222" s="8" t="s">
        <v>20746</v>
      </c>
    </row>
    <row r="19223">
      <c r="A19223" s="8">
        <v>6159834.0</v>
      </c>
      <c r="B19223" s="8" t="s">
        <v>20747</v>
      </c>
    </row>
    <row r="19224">
      <c r="A19224" s="8">
        <v>1792351.0</v>
      </c>
      <c r="B19224" s="8" t="s">
        <v>20748</v>
      </c>
    </row>
    <row r="19225">
      <c r="A19225" s="8">
        <v>6241611.0</v>
      </c>
      <c r="B19225" s="8" t="s">
        <v>20749</v>
      </c>
    </row>
    <row r="19226">
      <c r="A19226" s="8">
        <v>6240119.0</v>
      </c>
      <c r="B19226" s="8" t="s">
        <v>20750</v>
      </c>
    </row>
    <row r="19227">
      <c r="A19227" s="8">
        <v>6135731.0</v>
      </c>
      <c r="B19227" s="8" t="s">
        <v>20751</v>
      </c>
    </row>
    <row r="19228">
      <c r="A19228" s="8">
        <v>6263071.0</v>
      </c>
      <c r="B19228" s="8" t="s">
        <v>20752</v>
      </c>
    </row>
    <row r="19229">
      <c r="A19229" s="8">
        <v>6028098.0</v>
      </c>
      <c r="B19229" s="8" t="s">
        <v>20753</v>
      </c>
    </row>
    <row r="19230">
      <c r="A19230" s="8">
        <v>1949705.0</v>
      </c>
      <c r="B19230" s="8" t="s">
        <v>20754</v>
      </c>
    </row>
    <row r="19231">
      <c r="A19231" s="8">
        <v>1973509.0</v>
      </c>
      <c r="B19231" s="8" t="s">
        <v>20755</v>
      </c>
    </row>
    <row r="19232">
      <c r="A19232" s="8">
        <v>1851951.0</v>
      </c>
      <c r="B19232" s="8" t="s">
        <v>20756</v>
      </c>
    </row>
    <row r="19233">
      <c r="A19233" s="8">
        <v>1910558.0</v>
      </c>
      <c r="B19233" s="8" t="s">
        <v>20757</v>
      </c>
    </row>
    <row r="19234">
      <c r="A19234" s="8">
        <v>1764381.0</v>
      </c>
      <c r="B19234" s="8" t="s">
        <v>20758</v>
      </c>
    </row>
    <row r="19235">
      <c r="A19235" s="8">
        <v>6992552.0</v>
      </c>
      <c r="B19235" s="8" t="s">
        <v>20759</v>
      </c>
    </row>
    <row r="19236">
      <c r="A19236" s="8">
        <v>1857355.0</v>
      </c>
      <c r="B19236" s="8" t="s">
        <v>20760</v>
      </c>
    </row>
    <row r="19237">
      <c r="A19237" s="8">
        <v>6567223.0</v>
      </c>
      <c r="B19237" s="8" t="s">
        <v>20761</v>
      </c>
    </row>
    <row r="19238">
      <c r="A19238" s="8">
        <v>1886975.0</v>
      </c>
      <c r="B19238" s="8" t="s">
        <v>20762</v>
      </c>
    </row>
    <row r="19239">
      <c r="A19239" s="8">
        <v>1963244.0</v>
      </c>
      <c r="B19239" s="8" t="s">
        <v>20763</v>
      </c>
    </row>
    <row r="19240">
      <c r="A19240" s="8">
        <v>6161383.0</v>
      </c>
      <c r="B19240" s="8" t="s">
        <v>20764</v>
      </c>
    </row>
    <row r="19241">
      <c r="A19241" s="8">
        <v>6171133.0</v>
      </c>
      <c r="B19241" s="8" t="s">
        <v>20765</v>
      </c>
    </row>
    <row r="19242">
      <c r="A19242" s="8">
        <v>1964135.0</v>
      </c>
      <c r="B19242" s="8" t="s">
        <v>20766</v>
      </c>
    </row>
    <row r="19243">
      <c r="A19243" s="8">
        <v>1764896.0</v>
      </c>
      <c r="B19243" s="8" t="s">
        <v>20767</v>
      </c>
    </row>
    <row r="19244">
      <c r="A19244" s="8">
        <v>1887467.0</v>
      </c>
      <c r="B19244" s="8" t="s">
        <v>20768</v>
      </c>
    </row>
    <row r="19245">
      <c r="A19245" s="8">
        <v>6188087.0</v>
      </c>
      <c r="B19245" s="8" t="s">
        <v>20769</v>
      </c>
    </row>
    <row r="19246">
      <c r="A19246" s="8">
        <v>1896491.0</v>
      </c>
      <c r="B19246" s="8" t="s">
        <v>20770</v>
      </c>
    </row>
    <row r="19247">
      <c r="A19247" s="8">
        <v>1726471.0</v>
      </c>
      <c r="B19247" s="8" t="s">
        <v>20771</v>
      </c>
    </row>
    <row r="19248">
      <c r="A19248" s="8">
        <v>1788850.0</v>
      </c>
      <c r="B19248" s="8" t="s">
        <v>20771</v>
      </c>
    </row>
    <row r="19249">
      <c r="A19249" s="8">
        <v>1608231.0</v>
      </c>
      <c r="B19249" s="8" t="s">
        <v>20772</v>
      </c>
    </row>
    <row r="19250">
      <c r="A19250" s="8">
        <v>6267301.0</v>
      </c>
      <c r="B19250" s="8" t="s">
        <v>20773</v>
      </c>
    </row>
    <row r="19251">
      <c r="A19251" s="8">
        <v>1415204.0</v>
      </c>
      <c r="B19251" s="8" t="s">
        <v>20774</v>
      </c>
    </row>
    <row r="19252">
      <c r="A19252" s="8">
        <v>6253326.0</v>
      </c>
      <c r="B19252" s="8" t="s">
        <v>20775</v>
      </c>
    </row>
    <row r="19253">
      <c r="A19253" s="8">
        <v>1973649.0</v>
      </c>
      <c r="B19253" s="8" t="s">
        <v>20776</v>
      </c>
    </row>
    <row r="19254">
      <c r="A19254" s="8">
        <v>1360442.0</v>
      </c>
      <c r="B19254" s="8" t="s">
        <v>20777</v>
      </c>
    </row>
    <row r="19255">
      <c r="A19255" s="8">
        <v>1883372.0</v>
      </c>
      <c r="B19255" s="8" t="s">
        <v>20778</v>
      </c>
    </row>
    <row r="19256">
      <c r="A19256" s="8">
        <v>1574060.0</v>
      </c>
      <c r="B19256" s="8" t="s">
        <v>20779</v>
      </c>
    </row>
    <row r="19257">
      <c r="A19257" s="8">
        <v>1960458.0</v>
      </c>
      <c r="B19257" s="8" t="s">
        <v>20780</v>
      </c>
    </row>
    <row r="19258">
      <c r="A19258" s="8">
        <v>1965603.0</v>
      </c>
      <c r="B19258" s="8" t="s">
        <v>20781</v>
      </c>
    </row>
    <row r="19259">
      <c r="A19259" s="8">
        <v>1791133.0</v>
      </c>
      <c r="B19259" s="8" t="s">
        <v>20782</v>
      </c>
    </row>
    <row r="19260">
      <c r="A19260" s="8">
        <v>1962957.0</v>
      </c>
      <c r="B19260" s="8" t="s">
        <v>20783</v>
      </c>
    </row>
    <row r="19261">
      <c r="A19261" s="8">
        <v>1416235.0</v>
      </c>
      <c r="B19261" s="8" t="s">
        <v>20784</v>
      </c>
    </row>
    <row r="19262">
      <c r="A19262" s="8">
        <v>1454269.0</v>
      </c>
      <c r="B19262" s="8" t="s">
        <v>20785</v>
      </c>
    </row>
    <row r="19263">
      <c r="A19263" s="8">
        <v>1961314.0</v>
      </c>
      <c r="B19263" s="8" t="s">
        <v>20786</v>
      </c>
    </row>
    <row r="19264">
      <c r="A19264" s="8">
        <v>1971069.0</v>
      </c>
      <c r="B19264" s="8" t="s">
        <v>20787</v>
      </c>
    </row>
    <row r="19265">
      <c r="A19265" s="8">
        <v>6174337.0</v>
      </c>
      <c r="B19265" s="8" t="s">
        <v>20788</v>
      </c>
    </row>
    <row r="19266">
      <c r="A19266" s="8">
        <v>1324594.0</v>
      </c>
      <c r="B19266" s="8" t="s">
        <v>20789</v>
      </c>
    </row>
    <row r="19267">
      <c r="A19267" s="8">
        <v>1730878.0</v>
      </c>
      <c r="B19267" s="8" t="s">
        <v>20790</v>
      </c>
    </row>
    <row r="19268">
      <c r="A19268" s="8">
        <v>1955853.0</v>
      </c>
      <c r="B19268" s="8" t="s">
        <v>20791</v>
      </c>
    </row>
    <row r="19269">
      <c r="A19269" s="8">
        <v>1881817.0</v>
      </c>
      <c r="B19269" s="8" t="s">
        <v>20792</v>
      </c>
    </row>
    <row r="19270">
      <c r="A19270" s="8">
        <v>1414674.0</v>
      </c>
      <c r="B19270" s="8" t="s">
        <v>20793</v>
      </c>
    </row>
    <row r="19271">
      <c r="A19271" s="8">
        <v>1897802.0</v>
      </c>
      <c r="B19271" s="8" t="s">
        <v>20794</v>
      </c>
    </row>
    <row r="19272">
      <c r="A19272" s="8">
        <v>1839900.0</v>
      </c>
      <c r="B19272" s="8" t="s">
        <v>20795</v>
      </c>
    </row>
    <row r="19273">
      <c r="A19273" s="8">
        <v>1896211.0</v>
      </c>
      <c r="B19273" s="8" t="s">
        <v>20796</v>
      </c>
    </row>
    <row r="19274">
      <c r="A19274" s="8">
        <v>1700332.0</v>
      </c>
      <c r="B19274" s="8" t="s">
        <v>20797</v>
      </c>
    </row>
    <row r="19275">
      <c r="A19275" s="8">
        <v>6040250.0</v>
      </c>
      <c r="B19275" s="8" t="s">
        <v>20798</v>
      </c>
    </row>
    <row r="19276">
      <c r="A19276" s="8">
        <v>1966111.0</v>
      </c>
      <c r="B19276" s="8" t="s">
        <v>20799</v>
      </c>
    </row>
    <row r="19277">
      <c r="A19277" s="8">
        <v>6181619.0</v>
      </c>
      <c r="B19277" s="8" t="s">
        <v>20800</v>
      </c>
    </row>
    <row r="19278">
      <c r="A19278" s="8">
        <v>1899392.0</v>
      </c>
      <c r="B19278" s="8" t="s">
        <v>20801</v>
      </c>
    </row>
    <row r="19279">
      <c r="A19279" s="8">
        <v>6214517.0</v>
      </c>
      <c r="B19279" s="8" t="s">
        <v>20802</v>
      </c>
    </row>
    <row r="19280">
      <c r="A19280" s="8">
        <v>6536581.0</v>
      </c>
      <c r="B19280" s="8" t="s">
        <v>20803</v>
      </c>
    </row>
    <row r="19281">
      <c r="A19281" s="8">
        <v>1441043.0</v>
      </c>
      <c r="B19281" s="8" t="s">
        <v>20804</v>
      </c>
    </row>
    <row r="19282">
      <c r="A19282" s="8">
        <v>1885944.0</v>
      </c>
      <c r="B19282" s="8" t="s">
        <v>20805</v>
      </c>
    </row>
    <row r="19283">
      <c r="A19283" s="8">
        <v>6178057.0</v>
      </c>
      <c r="B19283" s="8" t="s">
        <v>20806</v>
      </c>
    </row>
    <row r="19284">
      <c r="A19284" s="8">
        <v>6890083.0</v>
      </c>
      <c r="B19284" s="8" t="s">
        <v>20807</v>
      </c>
    </row>
    <row r="19285">
      <c r="A19285" s="8">
        <v>1416316.0</v>
      </c>
      <c r="B19285" s="8" t="s">
        <v>20808</v>
      </c>
    </row>
    <row r="19286">
      <c r="A19286" s="8">
        <v>6370900.0</v>
      </c>
      <c r="B19286" s="8" t="s">
        <v>20809</v>
      </c>
    </row>
    <row r="19287">
      <c r="A19287" s="8">
        <v>6154387.0</v>
      </c>
      <c r="B19287" s="8" t="s">
        <v>20810</v>
      </c>
    </row>
    <row r="19288">
      <c r="A19288" s="8">
        <v>6188630.0</v>
      </c>
      <c r="B19288" s="8" t="s">
        <v>20811</v>
      </c>
    </row>
    <row r="19289">
      <c r="A19289" s="8">
        <v>6482465.0</v>
      </c>
      <c r="B19289" s="8" t="s">
        <v>20812</v>
      </c>
    </row>
    <row r="19290">
      <c r="A19290" s="8">
        <v>1637029.0</v>
      </c>
      <c r="B19290" s="8" t="s">
        <v>20813</v>
      </c>
    </row>
    <row r="19291">
      <c r="A19291" s="8">
        <v>1879961.0</v>
      </c>
      <c r="B19291" s="8" t="s">
        <v>20814</v>
      </c>
    </row>
    <row r="19292">
      <c r="A19292" s="8">
        <v>1912381.0</v>
      </c>
      <c r="B19292" s="8" t="s">
        <v>20815</v>
      </c>
    </row>
    <row r="19293">
      <c r="A19293" s="8">
        <v>1888668.0</v>
      </c>
      <c r="B19293" s="8" t="s">
        <v>20816</v>
      </c>
    </row>
    <row r="19294">
      <c r="A19294" s="8">
        <v>1441817.0</v>
      </c>
      <c r="B19294" s="8" t="s">
        <v>20817</v>
      </c>
    </row>
    <row r="19295">
      <c r="A19295" s="8">
        <v>1943537.0</v>
      </c>
      <c r="B19295" s="8" t="s">
        <v>20818</v>
      </c>
    </row>
    <row r="19296">
      <c r="A19296" s="8">
        <v>6431763.0</v>
      </c>
      <c r="B19296" s="8" t="s">
        <v>20819</v>
      </c>
    </row>
    <row r="19297">
      <c r="A19297" s="8">
        <v>6505473.0</v>
      </c>
      <c r="B19297" s="8" t="s">
        <v>20820</v>
      </c>
    </row>
    <row r="19298">
      <c r="A19298" s="8">
        <v>6193005.0</v>
      </c>
      <c r="B19298" s="8" t="s">
        <v>20821</v>
      </c>
    </row>
    <row r="19299">
      <c r="A19299" s="8">
        <v>1897624.0</v>
      </c>
      <c r="B19299" s="8" t="s">
        <v>20822</v>
      </c>
    </row>
    <row r="19300">
      <c r="A19300" s="8">
        <v>1972618.0</v>
      </c>
      <c r="B19300" s="8" t="s">
        <v>20823</v>
      </c>
    </row>
    <row r="19301">
      <c r="A19301" s="8">
        <v>6267335.0</v>
      </c>
      <c r="B19301" s="8" t="s">
        <v>20824</v>
      </c>
    </row>
    <row r="19302">
      <c r="A19302" s="8">
        <v>1949845.0</v>
      </c>
      <c r="B19302" s="8" t="s">
        <v>20825</v>
      </c>
    </row>
    <row r="19303">
      <c r="A19303" s="8">
        <v>1971522.0</v>
      </c>
      <c r="B19303" s="8" t="s">
        <v>20826</v>
      </c>
    </row>
    <row r="19304">
      <c r="A19304" s="8">
        <v>1897381.0</v>
      </c>
      <c r="B19304" s="8" t="s">
        <v>20827</v>
      </c>
    </row>
    <row r="19305">
      <c r="A19305" s="8">
        <v>1723774.0</v>
      </c>
      <c r="B19305" s="8" t="s">
        <v>20828</v>
      </c>
    </row>
    <row r="19306">
      <c r="A19306" s="8">
        <v>1710311.0</v>
      </c>
      <c r="B19306" s="8" t="s">
        <v>20829</v>
      </c>
    </row>
    <row r="19307">
      <c r="A19307" s="8">
        <v>1862847.0</v>
      </c>
      <c r="B19307" s="8" t="s">
        <v>20830</v>
      </c>
    </row>
    <row r="19308">
      <c r="A19308" s="8">
        <v>6230334.0</v>
      </c>
      <c r="B19308" s="8" t="s">
        <v>20831</v>
      </c>
    </row>
    <row r="19309">
      <c r="A19309" s="8">
        <v>6212590.0</v>
      </c>
      <c r="B19309" s="8" t="s">
        <v>20832</v>
      </c>
    </row>
    <row r="19310">
      <c r="A19310" s="8">
        <v>6324096.0</v>
      </c>
      <c r="B19310" s="8" t="s">
        <v>20833</v>
      </c>
    </row>
    <row r="19311">
      <c r="A19311" s="8">
        <v>6858490.0</v>
      </c>
      <c r="B19311" s="8" t="s">
        <v>20834</v>
      </c>
    </row>
    <row r="19312">
      <c r="A19312" s="8">
        <v>6741738.0</v>
      </c>
      <c r="B19312" s="8" t="s">
        <v>20835</v>
      </c>
    </row>
    <row r="19313">
      <c r="A19313" s="8">
        <v>6125701.0</v>
      </c>
      <c r="B19313" s="8" t="s">
        <v>20836</v>
      </c>
    </row>
    <row r="19314">
      <c r="A19314" s="8">
        <v>1962795.0</v>
      </c>
      <c r="B19314" s="8" t="s">
        <v>20837</v>
      </c>
    </row>
    <row r="19315">
      <c r="A19315" s="8">
        <v>6154361.0</v>
      </c>
      <c r="B19315" s="8" t="s">
        <v>20838</v>
      </c>
    </row>
    <row r="19316">
      <c r="A19316" s="8">
        <v>1904809.0</v>
      </c>
      <c r="B19316" s="8" t="s">
        <v>20839</v>
      </c>
    </row>
    <row r="19317">
      <c r="A19317" s="8">
        <v>6174345.0</v>
      </c>
      <c r="B19317" s="8" t="s">
        <v>20840</v>
      </c>
    </row>
    <row r="19318">
      <c r="A19318" s="8">
        <v>6103251.0</v>
      </c>
      <c r="B19318" s="8" t="s">
        <v>20841</v>
      </c>
    </row>
    <row r="19319">
      <c r="A19319" s="8">
        <v>1961586.0</v>
      </c>
      <c r="B19319" s="8" t="s">
        <v>20842</v>
      </c>
    </row>
    <row r="19320">
      <c r="A19320" s="8">
        <v>1943383.0</v>
      </c>
      <c r="B19320" s="8" t="s">
        <v>20843</v>
      </c>
    </row>
    <row r="19321">
      <c r="A19321" s="8">
        <v>6549292.0</v>
      </c>
      <c r="B19321" s="8" t="s">
        <v>20844</v>
      </c>
    </row>
    <row r="19322">
      <c r="A19322" s="8">
        <v>1971093.0</v>
      </c>
      <c r="B19322" s="8" t="s">
        <v>20845</v>
      </c>
    </row>
    <row r="19323">
      <c r="A19323" s="8">
        <v>1896288.0</v>
      </c>
      <c r="B19323" s="8" t="s">
        <v>20846</v>
      </c>
    </row>
    <row r="19324">
      <c r="A19324" s="8">
        <v>6143555.0</v>
      </c>
      <c r="B19324" s="8" t="s">
        <v>20847</v>
      </c>
    </row>
    <row r="19325">
      <c r="A19325" s="8">
        <v>1786415.0</v>
      </c>
      <c r="B19325" s="8" t="s">
        <v>20848</v>
      </c>
    </row>
    <row r="19326">
      <c r="A19326" s="8">
        <v>1897314.0</v>
      </c>
      <c r="B19326" s="8" t="s">
        <v>20849</v>
      </c>
    </row>
    <row r="19327">
      <c r="A19327" s="8">
        <v>1907077.0</v>
      </c>
      <c r="B19327" s="8" t="s">
        <v>20850</v>
      </c>
    </row>
    <row r="19328">
      <c r="A19328" s="8">
        <v>1766449.0</v>
      </c>
      <c r="B19328" s="8" t="s">
        <v>20851</v>
      </c>
    </row>
    <row r="19329">
      <c r="A19329" s="8">
        <v>1205137.0</v>
      </c>
      <c r="B19329" s="8" t="s">
        <v>20852</v>
      </c>
    </row>
    <row r="19330">
      <c r="A19330" s="8">
        <v>1346148.0</v>
      </c>
      <c r="B19330" s="8" t="s">
        <v>20853</v>
      </c>
    </row>
    <row r="19331">
      <c r="A19331" s="8">
        <v>1913158.0</v>
      </c>
      <c r="B19331" s="8" t="s">
        <v>20854</v>
      </c>
    </row>
    <row r="19332">
      <c r="A19332" s="8">
        <v>1441680.0</v>
      </c>
      <c r="B19332" s="8" t="s">
        <v>20855</v>
      </c>
    </row>
    <row r="19333">
      <c r="A19333" s="8">
        <v>1885952.0</v>
      </c>
      <c r="B19333" s="8" t="s">
        <v>20856</v>
      </c>
    </row>
    <row r="19334">
      <c r="A19334" s="8">
        <v>6261680.0</v>
      </c>
      <c r="B19334" s="8" t="s">
        <v>20857</v>
      </c>
    </row>
    <row r="19335">
      <c r="A19335" s="8">
        <v>1895842.0</v>
      </c>
      <c r="B19335" s="8" t="s">
        <v>20858</v>
      </c>
    </row>
    <row r="19336">
      <c r="A19336" s="8">
        <v>1865528.0</v>
      </c>
      <c r="B19336" s="8" t="s">
        <v>20859</v>
      </c>
    </row>
    <row r="19337">
      <c r="A19337" s="8">
        <v>1370502.0</v>
      </c>
      <c r="B19337" s="8" t="s">
        <v>20860</v>
      </c>
    </row>
    <row r="19338">
      <c r="A19338" s="8">
        <v>1898183.0</v>
      </c>
      <c r="B19338" s="8" t="s">
        <v>20861</v>
      </c>
    </row>
    <row r="19339">
      <c r="A19339" s="8">
        <v>6886141.0</v>
      </c>
      <c r="B19339" s="8" t="s">
        <v>20862</v>
      </c>
    </row>
    <row r="19340">
      <c r="A19340" s="8">
        <v>1129261.0</v>
      </c>
      <c r="B19340" s="8" t="s">
        <v>20863</v>
      </c>
    </row>
    <row r="19341">
      <c r="A19341" s="8">
        <v>1417177.0</v>
      </c>
      <c r="B19341" s="8" t="s">
        <v>14571</v>
      </c>
    </row>
    <row r="19342">
      <c r="A19342" s="8">
        <v>1442058.0</v>
      </c>
      <c r="B19342" s="8" t="s">
        <v>20864</v>
      </c>
    </row>
    <row r="19343">
      <c r="A19343" s="8">
        <v>842818.0</v>
      </c>
      <c r="B19343" s="8" t="s">
        <v>20865</v>
      </c>
    </row>
    <row r="19344">
      <c r="A19344" s="8">
        <v>6154301.0</v>
      </c>
      <c r="B19344" s="8" t="s">
        <v>20866</v>
      </c>
    </row>
    <row r="19345">
      <c r="A19345" s="8">
        <v>1895958.0</v>
      </c>
      <c r="B19345" s="8" t="s">
        <v>20867</v>
      </c>
    </row>
    <row r="19346">
      <c r="A19346" s="8">
        <v>1833588.0</v>
      </c>
      <c r="B19346" s="8" t="s">
        <v>20868</v>
      </c>
    </row>
    <row r="19347">
      <c r="A19347" s="8">
        <v>1194470.0</v>
      </c>
      <c r="B19347" s="8" t="s">
        <v>20869</v>
      </c>
    </row>
    <row r="19348">
      <c r="A19348" s="8">
        <v>1851918.0</v>
      </c>
      <c r="B19348" s="8" t="s">
        <v>20870</v>
      </c>
    </row>
    <row r="19349">
      <c r="A19349" s="8">
        <v>1885138.0</v>
      </c>
      <c r="B19349" s="8" t="s">
        <v>20870</v>
      </c>
    </row>
    <row r="19350">
      <c r="A19350" s="8">
        <v>6385974.0</v>
      </c>
      <c r="B19350" s="8" t="s">
        <v>20871</v>
      </c>
    </row>
    <row r="19351">
      <c r="A19351" s="8">
        <v>1900943.0</v>
      </c>
      <c r="B19351" s="8" t="s">
        <v>20872</v>
      </c>
    </row>
    <row r="19352">
      <c r="A19352" s="8">
        <v>6642977.0</v>
      </c>
      <c r="B19352" s="8" t="s">
        <v>20873</v>
      </c>
    </row>
    <row r="19353">
      <c r="A19353" s="8">
        <v>6715907.0</v>
      </c>
      <c r="B19353" s="8" t="s">
        <v>20874</v>
      </c>
    </row>
    <row r="19354">
      <c r="A19354" s="8">
        <v>6158587.0</v>
      </c>
      <c r="B19354" s="8" t="s">
        <v>20875</v>
      </c>
    </row>
    <row r="19355">
      <c r="A19355" s="8">
        <v>1927035.0</v>
      </c>
      <c r="B19355" s="8" t="s">
        <v>20876</v>
      </c>
    </row>
    <row r="19356">
      <c r="A19356" s="8">
        <v>1958321.0</v>
      </c>
      <c r="B19356" s="8" t="s">
        <v>20877</v>
      </c>
    </row>
    <row r="19357">
      <c r="A19357" s="8">
        <v>6171141.0</v>
      </c>
      <c r="B19357" s="8" t="s">
        <v>20878</v>
      </c>
    </row>
    <row r="19358">
      <c r="A19358" s="8">
        <v>6384170.0</v>
      </c>
      <c r="B19358" s="8" t="s">
        <v>20879</v>
      </c>
    </row>
    <row r="19359">
      <c r="A19359" s="8">
        <v>6683673.0</v>
      </c>
      <c r="B19359" s="8" t="s">
        <v>20880</v>
      </c>
    </row>
    <row r="19360">
      <c r="A19360" s="8">
        <v>6498833.0</v>
      </c>
      <c r="B19360" s="8" t="s">
        <v>20881</v>
      </c>
    </row>
    <row r="19361">
      <c r="A19361" s="8">
        <v>6943764.0</v>
      </c>
      <c r="B19361" s="8" t="s">
        <v>20882</v>
      </c>
    </row>
    <row r="19362">
      <c r="A19362" s="8">
        <v>6127126.0</v>
      </c>
      <c r="B19362" s="8" t="s">
        <v>20883</v>
      </c>
    </row>
    <row r="19363">
      <c r="A19363" s="8">
        <v>6407668.0</v>
      </c>
      <c r="B19363" s="8" t="s">
        <v>20884</v>
      </c>
    </row>
    <row r="19364">
      <c r="A19364" s="8">
        <v>6154352.0</v>
      </c>
      <c r="B19364" s="8" t="s">
        <v>20885</v>
      </c>
    </row>
    <row r="19365">
      <c r="A19365" s="8">
        <v>6046983.0</v>
      </c>
      <c r="B19365" s="8" t="s">
        <v>20886</v>
      </c>
    </row>
    <row r="19366">
      <c r="A19366" s="8">
        <v>6742131.0</v>
      </c>
      <c r="B19366" s="8" t="s">
        <v>20887</v>
      </c>
    </row>
    <row r="19367">
      <c r="A19367" s="8">
        <v>6048366.0</v>
      </c>
      <c r="B19367" s="8" t="s">
        <v>20888</v>
      </c>
    </row>
    <row r="19368">
      <c r="A19368" s="8">
        <v>6714447.0</v>
      </c>
      <c r="B19368" s="8" t="s">
        <v>20889</v>
      </c>
    </row>
    <row r="19369">
      <c r="A19369" s="8">
        <v>6796486.0</v>
      </c>
      <c r="B19369" s="8" t="s">
        <v>20890</v>
      </c>
    </row>
    <row r="19370">
      <c r="A19370" s="8">
        <v>6048374.0</v>
      </c>
      <c r="B19370" s="8" t="s">
        <v>20891</v>
      </c>
    </row>
    <row r="19371">
      <c r="A19371" s="8">
        <v>6004806.0</v>
      </c>
      <c r="B19371" s="8" t="s">
        <v>20892</v>
      </c>
    </row>
    <row r="19372">
      <c r="A19372" s="8">
        <v>6796478.0</v>
      </c>
      <c r="B19372" s="8" t="s">
        <v>20893</v>
      </c>
    </row>
    <row r="19373">
      <c r="A19373" s="8">
        <v>6169601.0</v>
      </c>
      <c r="B19373" s="8" t="s">
        <v>20894</v>
      </c>
    </row>
    <row r="19374">
      <c r="A19374" s="8">
        <v>6404456.0</v>
      </c>
      <c r="B19374" s="8" t="s">
        <v>20895</v>
      </c>
    </row>
    <row r="19375">
      <c r="A19375" s="8">
        <v>6161812.0</v>
      </c>
      <c r="B19375" s="8" t="s">
        <v>20896</v>
      </c>
    </row>
    <row r="19376">
      <c r="A19376" s="8">
        <v>1905007.0</v>
      </c>
      <c r="B19376" s="8" t="s">
        <v>20897</v>
      </c>
    </row>
    <row r="19377">
      <c r="A19377" s="8">
        <v>1945815.0</v>
      </c>
      <c r="B19377" s="8" t="s">
        <v>20898</v>
      </c>
    </row>
    <row r="19378">
      <c r="A19378" s="8">
        <v>1858271.0</v>
      </c>
      <c r="B19378" s="8" t="s">
        <v>20899</v>
      </c>
    </row>
    <row r="19379">
      <c r="A19379" s="8">
        <v>1851497.0</v>
      </c>
      <c r="B19379" s="8" t="s">
        <v>20900</v>
      </c>
    </row>
    <row r="19380">
      <c r="A19380" s="8">
        <v>1889877.0</v>
      </c>
      <c r="B19380" s="8" t="s">
        <v>20900</v>
      </c>
    </row>
    <row r="19381">
      <c r="A19381" s="8">
        <v>6508693.0</v>
      </c>
      <c r="B19381" s="8" t="s">
        <v>20901</v>
      </c>
    </row>
    <row r="19382">
      <c r="A19382" s="8">
        <v>1751981.0</v>
      </c>
      <c r="B19382" s="8" t="s">
        <v>20902</v>
      </c>
    </row>
    <row r="19383">
      <c r="A19383" s="8">
        <v>1636359.0</v>
      </c>
      <c r="B19383" s="8" t="s">
        <v>20903</v>
      </c>
    </row>
    <row r="19384">
      <c r="A19384" s="8">
        <v>1894773.0</v>
      </c>
      <c r="B19384" s="8" t="s">
        <v>20904</v>
      </c>
    </row>
    <row r="19385">
      <c r="A19385" s="8">
        <v>1441787.0</v>
      </c>
      <c r="B19385" s="8" t="s">
        <v>20905</v>
      </c>
    </row>
    <row r="19386">
      <c r="A19386" s="8">
        <v>1416758.0</v>
      </c>
      <c r="B19386" s="8" t="s">
        <v>20906</v>
      </c>
    </row>
    <row r="19387">
      <c r="A19387" s="8">
        <v>6763961.0</v>
      </c>
      <c r="B19387" s="8" t="s">
        <v>20907</v>
      </c>
    </row>
    <row r="19388">
      <c r="A19388" s="8">
        <v>1912143.0</v>
      </c>
      <c r="B19388" s="8" t="s">
        <v>20908</v>
      </c>
    </row>
    <row r="19389">
      <c r="A19389" s="8">
        <v>1763172.0</v>
      </c>
      <c r="B19389" s="8" t="s">
        <v>20909</v>
      </c>
    </row>
    <row r="19390">
      <c r="A19390" s="8">
        <v>1851241.0</v>
      </c>
      <c r="B19390" s="8" t="s">
        <v>20910</v>
      </c>
    </row>
    <row r="19391">
      <c r="A19391" s="8">
        <v>1739433.0</v>
      </c>
      <c r="B19391" s="8" t="s">
        <v>20911</v>
      </c>
    </row>
    <row r="19392">
      <c r="A19392" s="8">
        <v>1894501.0</v>
      </c>
      <c r="B19392" s="8" t="s">
        <v>20912</v>
      </c>
    </row>
    <row r="19393">
      <c r="A19393" s="8">
        <v>1366882.0</v>
      </c>
      <c r="B19393" s="8" t="s">
        <v>20913</v>
      </c>
    </row>
    <row r="19394">
      <c r="A19394" s="8">
        <v>661201.0</v>
      </c>
      <c r="B19394" s="8" t="s">
        <v>20914</v>
      </c>
    </row>
    <row r="19395">
      <c r="A19395" s="8">
        <v>6207910.0</v>
      </c>
      <c r="B19395" s="8" t="s">
        <v>20915</v>
      </c>
    </row>
    <row r="19396">
      <c r="A19396" s="8">
        <v>539775.0</v>
      </c>
      <c r="B19396" s="8" t="s">
        <v>20916</v>
      </c>
    </row>
    <row r="19397">
      <c r="A19397" s="8">
        <v>1296094.0</v>
      </c>
      <c r="B19397" s="8" t="s">
        <v>20917</v>
      </c>
    </row>
    <row r="19398">
      <c r="A19398" s="8">
        <v>6050051.0</v>
      </c>
      <c r="B19398" s="8" t="s">
        <v>20918</v>
      </c>
    </row>
    <row r="19399">
      <c r="A19399" s="8">
        <v>1416928.0</v>
      </c>
      <c r="B19399" s="8" t="s">
        <v>20919</v>
      </c>
    </row>
    <row r="19400">
      <c r="A19400" s="8">
        <v>1441779.0</v>
      </c>
      <c r="B19400" s="8" t="s">
        <v>20920</v>
      </c>
    </row>
    <row r="19401">
      <c r="A19401" s="8">
        <v>1422472.0</v>
      </c>
      <c r="B19401" s="8" t="s">
        <v>20921</v>
      </c>
    </row>
    <row r="19402">
      <c r="A19402" s="8">
        <v>1655515.0</v>
      </c>
      <c r="B19402" s="8" t="s">
        <v>20922</v>
      </c>
    </row>
    <row r="19403">
      <c r="A19403" s="8">
        <v>1911171.0</v>
      </c>
      <c r="B19403" s="8" t="s">
        <v>20923</v>
      </c>
    </row>
    <row r="19404">
      <c r="A19404" s="8">
        <v>1899414.0</v>
      </c>
      <c r="B19404" s="8" t="s">
        <v>20924</v>
      </c>
    </row>
    <row r="19405">
      <c r="A19405" s="8">
        <v>1888552.0</v>
      </c>
      <c r="B19405" s="8" t="s">
        <v>20925</v>
      </c>
    </row>
    <row r="19406">
      <c r="A19406" s="8">
        <v>1858131.0</v>
      </c>
      <c r="B19406" s="8" t="s">
        <v>20926</v>
      </c>
    </row>
    <row r="19407">
      <c r="A19407" s="8">
        <v>6530265.0</v>
      </c>
      <c r="B19407" s="8" t="s">
        <v>20927</v>
      </c>
    </row>
    <row r="19408">
      <c r="A19408" s="8">
        <v>1774794.0</v>
      </c>
      <c r="B19408" s="8" t="s">
        <v>20928</v>
      </c>
    </row>
    <row r="19409">
      <c r="A19409" s="8">
        <v>1441515.0</v>
      </c>
      <c r="B19409" s="8" t="s">
        <v>20929</v>
      </c>
    </row>
    <row r="19410">
      <c r="A19410" s="8">
        <v>1571401.0</v>
      </c>
      <c r="B19410" s="8" t="s">
        <v>20929</v>
      </c>
    </row>
    <row r="19411">
      <c r="A19411" s="8">
        <v>1441205.0</v>
      </c>
      <c r="B19411" s="8" t="s">
        <v>20930</v>
      </c>
    </row>
    <row r="19412">
      <c r="A19412" s="8">
        <v>1700979.0</v>
      </c>
      <c r="B19412" s="8" t="s">
        <v>20931</v>
      </c>
    </row>
    <row r="19413">
      <c r="A19413" s="8">
        <v>1726960.0</v>
      </c>
      <c r="B19413" s="8" t="s">
        <v>20932</v>
      </c>
    </row>
    <row r="19414">
      <c r="A19414" s="8">
        <v>1909991.0</v>
      </c>
      <c r="B19414" s="8" t="s">
        <v>20933</v>
      </c>
    </row>
    <row r="19415">
      <c r="A19415" s="8">
        <v>1728148.0</v>
      </c>
      <c r="B19415" s="8" t="s">
        <v>20934</v>
      </c>
    </row>
    <row r="19416">
      <c r="A19416" s="8">
        <v>1440969.0</v>
      </c>
      <c r="B19416" s="8" t="s">
        <v>20935</v>
      </c>
    </row>
    <row r="19417">
      <c r="A19417" s="8">
        <v>879037.0</v>
      </c>
      <c r="B19417" s="8" t="s">
        <v>20936</v>
      </c>
    </row>
    <row r="19418">
      <c r="A19418" s="8">
        <v>1887165.0</v>
      </c>
      <c r="B19418" s="8" t="s">
        <v>20937</v>
      </c>
    </row>
    <row r="19419">
      <c r="A19419" s="8">
        <v>1764250.0</v>
      </c>
      <c r="B19419" s="8" t="s">
        <v>20938</v>
      </c>
    </row>
    <row r="19420">
      <c r="A19420" s="8">
        <v>1636405.0</v>
      </c>
      <c r="B19420" s="8" t="s">
        <v>20939</v>
      </c>
    </row>
    <row r="19421">
      <c r="A19421" s="8">
        <v>1636413.0</v>
      </c>
      <c r="B19421" s="8" t="s">
        <v>20940</v>
      </c>
    </row>
    <row r="19422">
      <c r="A19422" s="8">
        <v>855804.0</v>
      </c>
      <c r="B19422" s="8" t="s">
        <v>20941</v>
      </c>
    </row>
    <row r="19423">
      <c r="A19423" s="8">
        <v>1441183.0</v>
      </c>
      <c r="B19423" s="8" t="s">
        <v>20942</v>
      </c>
    </row>
    <row r="19424">
      <c r="A19424" s="8">
        <v>1416936.0</v>
      </c>
      <c r="B19424" s="8" t="s">
        <v>20943</v>
      </c>
    </row>
    <row r="19425">
      <c r="A19425" s="8">
        <v>1325035.0</v>
      </c>
      <c r="B19425" s="8" t="s">
        <v>20944</v>
      </c>
    </row>
    <row r="19426">
      <c r="A19426" s="8">
        <v>1441671.0</v>
      </c>
      <c r="B19426" s="8" t="s">
        <v>20945</v>
      </c>
    </row>
    <row r="19427">
      <c r="A19427" s="8">
        <v>1912658.0</v>
      </c>
      <c r="B19427" s="8" t="s">
        <v>20946</v>
      </c>
    </row>
    <row r="19428">
      <c r="A19428" s="8">
        <v>1129589.0</v>
      </c>
      <c r="B19428" s="8" t="s">
        <v>20947</v>
      </c>
    </row>
    <row r="19429">
      <c r="A19429" s="8">
        <v>6207901.0</v>
      </c>
      <c r="B19429" s="8" t="s">
        <v>20948</v>
      </c>
    </row>
    <row r="19430">
      <c r="A19430" s="8">
        <v>1064657.0</v>
      </c>
      <c r="B19430" s="8" t="s">
        <v>20949</v>
      </c>
    </row>
    <row r="19431">
      <c r="A19431" s="8">
        <v>6199089.0</v>
      </c>
      <c r="B19431" s="8" t="s">
        <v>20950</v>
      </c>
    </row>
    <row r="19432">
      <c r="A19432" s="8">
        <v>1855191.0</v>
      </c>
      <c r="B19432" s="8" t="s">
        <v>20951</v>
      </c>
    </row>
    <row r="19433">
      <c r="A19433" s="8">
        <v>1887408.0</v>
      </c>
      <c r="B19433" s="8" t="s">
        <v>20951</v>
      </c>
    </row>
    <row r="19434">
      <c r="A19434" s="8">
        <v>6631843.0</v>
      </c>
      <c r="B19434" s="8" t="s">
        <v>20952</v>
      </c>
    </row>
    <row r="19435">
      <c r="A19435" s="8">
        <v>1896318.0</v>
      </c>
      <c r="B19435" s="8" t="s">
        <v>20953</v>
      </c>
    </row>
    <row r="19436">
      <c r="A19436" s="8">
        <v>1911368.0</v>
      </c>
      <c r="B19436" s="8" t="s">
        <v>20954</v>
      </c>
    </row>
    <row r="19437">
      <c r="A19437" s="8">
        <v>1441868.0</v>
      </c>
      <c r="B19437" s="8" t="s">
        <v>20955</v>
      </c>
    </row>
    <row r="19438">
      <c r="A19438" s="8">
        <v>1951106.0</v>
      </c>
      <c r="B19438" s="8" t="s">
        <v>20956</v>
      </c>
    </row>
    <row r="19439">
      <c r="A19439" s="8">
        <v>1587447.0</v>
      </c>
      <c r="B19439" s="8" t="s">
        <v>20957</v>
      </c>
    </row>
    <row r="19440">
      <c r="A19440" s="8">
        <v>918563.0</v>
      </c>
      <c r="B19440" s="8" t="s">
        <v>20958</v>
      </c>
    </row>
    <row r="19441">
      <c r="A19441" s="8">
        <v>1729209.0</v>
      </c>
      <c r="B19441" s="8" t="s">
        <v>20959</v>
      </c>
    </row>
    <row r="19442">
      <c r="A19442" s="8">
        <v>6384137.0</v>
      </c>
      <c r="B19442" s="8" t="s">
        <v>20960</v>
      </c>
    </row>
    <row r="19443">
      <c r="A19443" s="8">
        <v>1638599.0</v>
      </c>
      <c r="B19443" s="8" t="s">
        <v>20961</v>
      </c>
    </row>
    <row r="19444">
      <c r="A19444" s="8">
        <v>1754904.0</v>
      </c>
      <c r="B19444" s="8" t="s">
        <v>20962</v>
      </c>
    </row>
    <row r="19445">
      <c r="A19445" s="8">
        <v>1878140.0</v>
      </c>
      <c r="B19445" s="8" t="s">
        <v>20963</v>
      </c>
    </row>
    <row r="19446">
      <c r="A19446" s="8">
        <v>1912348.0</v>
      </c>
      <c r="B19446" s="8" t="s">
        <v>20964</v>
      </c>
    </row>
    <row r="19447">
      <c r="A19447" s="8">
        <v>1856430.0</v>
      </c>
      <c r="B19447" s="8" t="s">
        <v>20965</v>
      </c>
    </row>
    <row r="19448">
      <c r="A19448" s="8">
        <v>6725279.0</v>
      </c>
      <c r="B19448" s="8" t="s">
        <v>20966</v>
      </c>
    </row>
    <row r="19449">
      <c r="A19449" s="8">
        <v>1782118.0</v>
      </c>
      <c r="B19449" s="8" t="s">
        <v>20967</v>
      </c>
    </row>
    <row r="19450">
      <c r="A19450" s="8">
        <v>1886614.0</v>
      </c>
      <c r="B19450" s="8" t="s">
        <v>20968</v>
      </c>
    </row>
    <row r="19451">
      <c r="A19451" s="8">
        <v>1772333.0</v>
      </c>
      <c r="B19451" s="8" t="s">
        <v>20969</v>
      </c>
    </row>
    <row r="19452">
      <c r="A19452" s="8">
        <v>1732790.0</v>
      </c>
      <c r="B19452" s="8" t="s">
        <v>20970</v>
      </c>
    </row>
    <row r="19453">
      <c r="A19453" s="8">
        <v>913715.0</v>
      </c>
      <c r="B19453" s="8" t="s">
        <v>20971</v>
      </c>
    </row>
    <row r="19454">
      <c r="A19454" s="8">
        <v>1655647.0</v>
      </c>
      <c r="B19454" s="8" t="s">
        <v>20972</v>
      </c>
    </row>
    <row r="19455">
      <c r="A19455" s="8">
        <v>1574086.0</v>
      </c>
      <c r="B19455" s="8" t="s">
        <v>20973</v>
      </c>
    </row>
    <row r="19456">
      <c r="A19456" s="8">
        <v>1880497.0</v>
      </c>
      <c r="B19456" s="8" t="s">
        <v>20974</v>
      </c>
    </row>
    <row r="19457">
      <c r="A19457" s="8">
        <v>1768620.0</v>
      </c>
      <c r="B19457" s="8" t="s">
        <v>20975</v>
      </c>
    </row>
    <row r="19458">
      <c r="A19458" s="8">
        <v>894036.0</v>
      </c>
      <c r="B19458" s="8" t="s">
        <v>20976</v>
      </c>
    </row>
    <row r="19459">
      <c r="A19459" s="8">
        <v>1897535.0</v>
      </c>
      <c r="B19459" s="8" t="s">
        <v>20977</v>
      </c>
    </row>
    <row r="19460">
      <c r="A19460" s="8">
        <v>1785559.0</v>
      </c>
      <c r="B19460" s="8" t="s">
        <v>20978</v>
      </c>
    </row>
    <row r="19461">
      <c r="A19461" s="8">
        <v>6956700.0</v>
      </c>
      <c r="B19461" s="8" t="s">
        <v>20979</v>
      </c>
    </row>
    <row r="19462">
      <c r="A19462" s="8">
        <v>1727168.0</v>
      </c>
      <c r="B19462" s="8" t="s">
        <v>20980</v>
      </c>
    </row>
    <row r="19463">
      <c r="A19463" s="8">
        <v>6414869.0</v>
      </c>
      <c r="B19463" s="8" t="s">
        <v>20981</v>
      </c>
    </row>
    <row r="19464">
      <c r="A19464" s="8">
        <v>1851365.0</v>
      </c>
      <c r="B19464" s="8" t="s">
        <v>20982</v>
      </c>
    </row>
    <row r="19465">
      <c r="A19465" s="8">
        <v>1850261.0</v>
      </c>
      <c r="B19465" s="8" t="s">
        <v>20983</v>
      </c>
    </row>
    <row r="19466">
      <c r="A19466" s="8">
        <v>6273327.0</v>
      </c>
      <c r="B19466" s="8" t="s">
        <v>20984</v>
      </c>
    </row>
    <row r="19467">
      <c r="A19467" s="8">
        <v>1851110.0</v>
      </c>
      <c r="B19467" s="8" t="s">
        <v>20985</v>
      </c>
    </row>
    <row r="19468">
      <c r="A19468" s="8">
        <v>1888161.0</v>
      </c>
      <c r="B19468" s="8" t="s">
        <v>20985</v>
      </c>
    </row>
    <row r="19469">
      <c r="A19469" s="8">
        <v>6714021.0</v>
      </c>
      <c r="B19469" s="8" t="s">
        <v>20986</v>
      </c>
    </row>
    <row r="19470">
      <c r="A19470" s="8">
        <v>1441591.0</v>
      </c>
      <c r="B19470" s="8" t="s">
        <v>20987</v>
      </c>
    </row>
    <row r="19471">
      <c r="A19471" s="8">
        <v>6154956.0</v>
      </c>
      <c r="B19471" s="8" t="s">
        <v>20988</v>
      </c>
    </row>
    <row r="19472">
      <c r="A19472" s="8">
        <v>1855042.0</v>
      </c>
      <c r="B19472" s="8" t="s">
        <v>20989</v>
      </c>
    </row>
    <row r="19473">
      <c r="A19473" s="8">
        <v>1911341.0</v>
      </c>
      <c r="B19473" s="8" t="s">
        <v>20990</v>
      </c>
    </row>
    <row r="19474">
      <c r="A19474" s="8">
        <v>1730355.0</v>
      </c>
      <c r="B19474" s="8" t="s">
        <v>20991</v>
      </c>
    </row>
    <row r="19475">
      <c r="A19475" s="8">
        <v>1783441.0</v>
      </c>
      <c r="B19475" s="8" t="s">
        <v>20992</v>
      </c>
    </row>
    <row r="19476">
      <c r="A19476" s="8">
        <v>1442244.0</v>
      </c>
      <c r="B19476" s="8" t="s">
        <v>20993</v>
      </c>
    </row>
    <row r="19477">
      <c r="A19477" s="8">
        <v>1952242.0</v>
      </c>
      <c r="B19477" s="8" t="s">
        <v>20994</v>
      </c>
    </row>
    <row r="19478">
      <c r="A19478" s="8">
        <v>1636481.0</v>
      </c>
      <c r="B19478" s="8" t="s">
        <v>20995</v>
      </c>
    </row>
    <row r="19479">
      <c r="A19479" s="8">
        <v>1730312.0</v>
      </c>
      <c r="B19479" s="8" t="s">
        <v>20995</v>
      </c>
    </row>
    <row r="19480">
      <c r="A19480" s="8">
        <v>6986897.0</v>
      </c>
      <c r="B19480" s="8" t="s">
        <v>20996</v>
      </c>
    </row>
    <row r="19481">
      <c r="A19481" s="8">
        <v>1944282.0</v>
      </c>
      <c r="B19481" s="8" t="s">
        <v>20997</v>
      </c>
    </row>
    <row r="19482">
      <c r="A19482" s="8">
        <v>1460021.0</v>
      </c>
      <c r="B19482" s="8" t="s">
        <v>20998</v>
      </c>
    </row>
    <row r="19483">
      <c r="A19483" s="8">
        <v>1911295.0</v>
      </c>
      <c r="B19483" s="8" t="s">
        <v>20999</v>
      </c>
    </row>
    <row r="19484">
      <c r="A19484" s="8">
        <v>1739450.0</v>
      </c>
      <c r="B19484" s="8" t="s">
        <v>21000</v>
      </c>
    </row>
    <row r="19485">
      <c r="A19485" s="8">
        <v>1441345.0</v>
      </c>
      <c r="B19485" s="8" t="s">
        <v>20002</v>
      </c>
    </row>
    <row r="19486">
      <c r="A19486" s="8">
        <v>1947478.0</v>
      </c>
      <c r="B19486" s="8" t="s">
        <v>21001</v>
      </c>
    </row>
    <row r="19487">
      <c r="A19487" s="8">
        <v>1855174.0</v>
      </c>
      <c r="B19487" s="8" t="s">
        <v>21002</v>
      </c>
    </row>
    <row r="19488">
      <c r="A19488" s="8">
        <v>1858173.0</v>
      </c>
      <c r="B19488" s="8" t="s">
        <v>21003</v>
      </c>
    </row>
    <row r="19489">
      <c r="A19489" s="8">
        <v>1587421.0</v>
      </c>
      <c r="B19489" s="8" t="s">
        <v>21004</v>
      </c>
    </row>
    <row r="19490">
      <c r="A19490" s="8">
        <v>1783246.0</v>
      </c>
      <c r="B19490" s="8" t="s">
        <v>21005</v>
      </c>
    </row>
    <row r="19491">
      <c r="A19491" s="8">
        <v>1129678.0</v>
      </c>
      <c r="B19491" s="8" t="s">
        <v>21006</v>
      </c>
    </row>
    <row r="19492">
      <c r="A19492" s="8">
        <v>1415573.0</v>
      </c>
      <c r="B19492" s="8" t="s">
        <v>6787</v>
      </c>
    </row>
    <row r="19493">
      <c r="A19493" s="8">
        <v>1772287.0</v>
      </c>
      <c r="B19493" s="8" t="s">
        <v>21007</v>
      </c>
    </row>
    <row r="19494">
      <c r="A19494" s="8">
        <v>6106862.0</v>
      </c>
      <c r="B19494" s="8" t="s">
        <v>21008</v>
      </c>
    </row>
    <row r="19495">
      <c r="A19495" s="8">
        <v>1417827.0</v>
      </c>
      <c r="B19495" s="8" t="s">
        <v>21009</v>
      </c>
    </row>
    <row r="19496">
      <c r="A19496" s="8">
        <v>1943316.0</v>
      </c>
      <c r="B19496" s="8" t="s">
        <v>21010</v>
      </c>
    </row>
    <row r="19497">
      <c r="A19497" s="8">
        <v>1765329.0</v>
      </c>
      <c r="B19497" s="8" t="s">
        <v>21011</v>
      </c>
    </row>
    <row r="19498">
      <c r="A19498" s="8">
        <v>1350081.0</v>
      </c>
      <c r="B19498" s="8" t="s">
        <v>21012</v>
      </c>
    </row>
    <row r="19499">
      <c r="A19499" s="8">
        <v>1730053.0</v>
      </c>
      <c r="B19499" s="8" t="s">
        <v>21013</v>
      </c>
    </row>
    <row r="19500">
      <c r="A19500" s="8">
        <v>1660586.0</v>
      </c>
      <c r="B19500" s="8" t="s">
        <v>21014</v>
      </c>
    </row>
    <row r="19501">
      <c r="A19501" s="8">
        <v>1636561.0</v>
      </c>
      <c r="B19501" s="8" t="s">
        <v>21015</v>
      </c>
    </row>
    <row r="19502">
      <c r="A19502" s="8">
        <v>1587439.0</v>
      </c>
      <c r="B19502" s="8" t="s">
        <v>21016</v>
      </c>
    </row>
    <row r="19503">
      <c r="A19503" s="8">
        <v>1783611.0</v>
      </c>
      <c r="B19503" s="8" t="s">
        <v>21017</v>
      </c>
    </row>
    <row r="19504">
      <c r="A19504" s="8">
        <v>1574256.0</v>
      </c>
      <c r="B19504" s="8" t="s">
        <v>21018</v>
      </c>
    </row>
    <row r="19505">
      <c r="A19505" s="8">
        <v>1761714.0</v>
      </c>
      <c r="B19505" s="8" t="s">
        <v>21019</v>
      </c>
    </row>
    <row r="19506">
      <c r="A19506" s="8">
        <v>1460102.0</v>
      </c>
      <c r="B19506" s="8" t="s">
        <v>21020</v>
      </c>
    </row>
    <row r="19507">
      <c r="A19507" s="8">
        <v>6145795.0</v>
      </c>
      <c r="B19507" s="8" t="s">
        <v>21021</v>
      </c>
    </row>
    <row r="19508">
      <c r="A19508" s="8">
        <v>1877658.0</v>
      </c>
      <c r="B19508" s="8" t="s">
        <v>21022</v>
      </c>
    </row>
    <row r="19509">
      <c r="A19509" s="8">
        <v>6184758.0</v>
      </c>
      <c r="B19509" s="8" t="s">
        <v>21023</v>
      </c>
    </row>
    <row r="19510">
      <c r="A19510" s="8">
        <v>1728644.0</v>
      </c>
      <c r="B19510" s="8" t="s">
        <v>21024</v>
      </c>
    </row>
    <row r="19511">
      <c r="A19511" s="8">
        <v>1574728.0</v>
      </c>
      <c r="B19511" s="8" t="s">
        <v>21025</v>
      </c>
    </row>
    <row r="19512">
      <c r="A19512" s="8">
        <v>6619495.0</v>
      </c>
      <c r="B19512" s="8" t="s">
        <v>21026</v>
      </c>
    </row>
    <row r="19513">
      <c r="A19513" s="8">
        <v>6972934.0</v>
      </c>
      <c r="B19513" s="8" t="s">
        <v>21027</v>
      </c>
    </row>
    <row r="19514">
      <c r="A19514" s="8">
        <v>1752146.0</v>
      </c>
      <c r="B19514" s="8" t="s">
        <v>21028</v>
      </c>
    </row>
    <row r="19515">
      <c r="A19515" s="8">
        <v>1390082.0</v>
      </c>
      <c r="B19515" s="8" t="s">
        <v>21029</v>
      </c>
    </row>
    <row r="19516">
      <c r="A19516" s="8">
        <v>1841734.0</v>
      </c>
      <c r="B19516" s="8" t="s">
        <v>21030</v>
      </c>
    </row>
    <row r="19517">
      <c r="A19517" s="8">
        <v>6270581.0</v>
      </c>
      <c r="B19517" s="8" t="s">
        <v>21031</v>
      </c>
    </row>
    <row r="19518">
      <c r="A19518" s="8">
        <v>1883160.0</v>
      </c>
      <c r="B19518" s="8" t="s">
        <v>21032</v>
      </c>
    </row>
    <row r="19519">
      <c r="A19519" s="8">
        <v>1558463.0</v>
      </c>
      <c r="B19519" s="8" t="s">
        <v>21033</v>
      </c>
    </row>
    <row r="19520">
      <c r="A19520" s="8">
        <v>1880217.0</v>
      </c>
      <c r="B19520" s="8" t="s">
        <v>20760</v>
      </c>
    </row>
    <row r="19521">
      <c r="A19521" s="8">
        <v>6263194.0</v>
      </c>
      <c r="B19521" s="8" t="s">
        <v>21034</v>
      </c>
    </row>
    <row r="19522">
      <c r="A19522" s="8">
        <v>1914022.0</v>
      </c>
      <c r="B19522" s="8" t="s">
        <v>21035</v>
      </c>
    </row>
    <row r="19523">
      <c r="A19523" s="8">
        <v>6221076.0</v>
      </c>
      <c r="B19523" s="8" t="s">
        <v>21036</v>
      </c>
    </row>
    <row r="19524">
      <c r="A19524" s="8">
        <v>1893831.0</v>
      </c>
      <c r="B19524" s="8" t="s">
        <v>21037</v>
      </c>
    </row>
    <row r="19525">
      <c r="A19525" s="8">
        <v>1894731.0</v>
      </c>
      <c r="B19525" s="8" t="s">
        <v>21038</v>
      </c>
    </row>
    <row r="19526">
      <c r="A19526" s="8">
        <v>1732510.0</v>
      </c>
      <c r="B19526" s="8" t="s">
        <v>21039</v>
      </c>
    </row>
    <row r="19527">
      <c r="A19527" s="8">
        <v>1655884.0</v>
      </c>
      <c r="B19527" s="8" t="s">
        <v>21040</v>
      </c>
    </row>
    <row r="19528">
      <c r="A19528" s="8">
        <v>6171125.0</v>
      </c>
      <c r="B19528" s="8" t="s">
        <v>21041</v>
      </c>
    </row>
    <row r="19529">
      <c r="A19529" s="8">
        <v>6227376.0</v>
      </c>
      <c r="B19529" s="8" t="s">
        <v>21042</v>
      </c>
    </row>
    <row r="19530">
      <c r="A19530" s="8">
        <v>1636430.0</v>
      </c>
      <c r="B19530" s="8" t="s">
        <v>21043</v>
      </c>
    </row>
    <row r="19531">
      <c r="A19531" s="8">
        <v>6549462.0</v>
      </c>
      <c r="B19531" s="8" t="s">
        <v>21044</v>
      </c>
    </row>
    <row r="19532">
      <c r="A19532" s="8">
        <v>1899872.0</v>
      </c>
      <c r="B19532" s="8" t="s">
        <v>21045</v>
      </c>
    </row>
    <row r="19533">
      <c r="A19533" s="8">
        <v>6475086.0</v>
      </c>
      <c r="B19533" s="8" t="s">
        <v>21046</v>
      </c>
    </row>
    <row r="19534">
      <c r="A19534" s="8">
        <v>6886175.0</v>
      </c>
      <c r="B19534" s="8" t="s">
        <v>21047</v>
      </c>
    </row>
    <row r="19535">
      <c r="A19535" s="8">
        <v>6567916.0</v>
      </c>
      <c r="B19535" s="8" t="s">
        <v>21048</v>
      </c>
    </row>
    <row r="19536">
      <c r="A19536" s="8">
        <v>6076955.0</v>
      </c>
      <c r="B19536" s="8" t="s">
        <v>21049</v>
      </c>
    </row>
    <row r="19537">
      <c r="A19537" s="8">
        <v>1417436.0</v>
      </c>
      <c r="B19537" s="8" t="s">
        <v>21050</v>
      </c>
    </row>
    <row r="19538">
      <c r="A19538" s="8">
        <v>6194125.0</v>
      </c>
      <c r="B19538" s="8" t="s">
        <v>21051</v>
      </c>
    </row>
    <row r="19539">
      <c r="A19539" s="8">
        <v>6150241.0</v>
      </c>
      <c r="B19539" s="8" t="s">
        <v>21052</v>
      </c>
    </row>
    <row r="19540">
      <c r="A19540" s="8">
        <v>1836170.0</v>
      </c>
      <c r="B19540" s="8" t="s">
        <v>21053</v>
      </c>
    </row>
    <row r="19541">
      <c r="A19541" s="8">
        <v>6664415.0</v>
      </c>
      <c r="B19541" s="8" t="s">
        <v>21054</v>
      </c>
    </row>
    <row r="19542">
      <c r="A19542" s="8">
        <v>1890701.0</v>
      </c>
      <c r="B19542" s="8" t="s">
        <v>21055</v>
      </c>
    </row>
    <row r="19543">
      <c r="A19543" s="8">
        <v>1787080.0</v>
      </c>
      <c r="B19543" s="8" t="s">
        <v>21056</v>
      </c>
    </row>
    <row r="19544">
      <c r="A19544" s="8">
        <v>1417886.0</v>
      </c>
      <c r="B19544" s="8" t="s">
        <v>21057</v>
      </c>
    </row>
    <row r="19545">
      <c r="A19545" s="8">
        <v>6370136.0</v>
      </c>
      <c r="B19545" s="8" t="s">
        <v>21058</v>
      </c>
    </row>
    <row r="19546">
      <c r="A19546" s="8">
        <v>1440977.0</v>
      </c>
      <c r="B19546" s="8" t="s">
        <v>21059</v>
      </c>
    </row>
    <row r="19547">
      <c r="A19547" s="8">
        <v>1347411.0</v>
      </c>
      <c r="B19547" s="8" t="s">
        <v>21060</v>
      </c>
    </row>
    <row r="19548">
      <c r="A19548" s="8">
        <v>1366904.0</v>
      </c>
      <c r="B19548" s="8" t="s">
        <v>21061</v>
      </c>
    </row>
    <row r="19549">
      <c r="A19549" s="8">
        <v>6954839.0</v>
      </c>
      <c r="B19549" s="8" t="s">
        <v>21062</v>
      </c>
    </row>
    <row r="19550">
      <c r="A19550" s="8">
        <v>1574078.0</v>
      </c>
      <c r="B19550" s="8" t="s">
        <v>21063</v>
      </c>
    </row>
    <row r="19551">
      <c r="A19551" s="8">
        <v>6981178.0</v>
      </c>
      <c r="B19551" s="8" t="s">
        <v>21064</v>
      </c>
    </row>
    <row r="19552">
      <c r="A19552" s="8">
        <v>1890581.0</v>
      </c>
      <c r="B19552" s="8" t="s">
        <v>21065</v>
      </c>
    </row>
    <row r="19553">
      <c r="A19553" s="8">
        <v>6159672.0</v>
      </c>
      <c r="B19553" s="8" t="s">
        <v>21066</v>
      </c>
    </row>
    <row r="19554">
      <c r="A19554" s="8">
        <v>6276385.0</v>
      </c>
      <c r="B19554" s="8" t="s">
        <v>21067</v>
      </c>
    </row>
    <row r="19555">
      <c r="A19555" s="8">
        <v>1791877.0</v>
      </c>
      <c r="B19555" s="8" t="s">
        <v>21068</v>
      </c>
    </row>
    <row r="19556">
      <c r="A19556" s="8">
        <v>1441736.0</v>
      </c>
      <c r="B19556" s="8" t="s">
        <v>21069</v>
      </c>
    </row>
    <row r="19557">
      <c r="A19557" s="8">
        <v>1638271.0</v>
      </c>
      <c r="B19557" s="8" t="s">
        <v>21070</v>
      </c>
    </row>
    <row r="19558">
      <c r="A19558" s="8">
        <v>9305301.0</v>
      </c>
      <c r="B19558" s="8" t="s">
        <v>21071</v>
      </c>
    </row>
    <row r="19559">
      <c r="A19559" s="8">
        <v>1914081.0</v>
      </c>
      <c r="B19559" s="8" t="s">
        <v>21072</v>
      </c>
    </row>
    <row r="19560">
      <c r="A19560" s="8">
        <v>1904973.0</v>
      </c>
      <c r="B19560" s="8" t="s">
        <v>21073</v>
      </c>
    </row>
    <row r="19561">
      <c r="A19561" s="8">
        <v>1765132.0</v>
      </c>
      <c r="B19561" s="8" t="s">
        <v>21074</v>
      </c>
    </row>
    <row r="19562">
      <c r="A19562" s="8">
        <v>1415417.0</v>
      </c>
      <c r="B19562" s="8" t="s">
        <v>21075</v>
      </c>
    </row>
    <row r="19563">
      <c r="A19563" s="8">
        <v>6007511.0</v>
      </c>
      <c r="B19563" s="8" t="s">
        <v>21076</v>
      </c>
    </row>
    <row r="19564">
      <c r="A19564" s="8">
        <v>1730347.0</v>
      </c>
      <c r="B19564" s="8" t="s">
        <v>21077</v>
      </c>
    </row>
    <row r="19565">
      <c r="A19565" s="8">
        <v>1789295.0</v>
      </c>
      <c r="B19565" s="8" t="s">
        <v>21077</v>
      </c>
    </row>
    <row r="19566">
      <c r="A19566" s="8">
        <v>1890832.0</v>
      </c>
      <c r="B19566" s="8" t="s">
        <v>21078</v>
      </c>
    </row>
    <row r="19567">
      <c r="A19567" s="8">
        <v>6242341.0</v>
      </c>
      <c r="B19567" s="8" t="s">
        <v>21079</v>
      </c>
    </row>
    <row r="19568">
      <c r="A19568" s="8">
        <v>6206344.0</v>
      </c>
      <c r="B19568" s="8" t="s">
        <v>21080</v>
      </c>
    </row>
    <row r="19569">
      <c r="A19569" s="8">
        <v>6917135.0</v>
      </c>
      <c r="B19569" s="8" t="s">
        <v>21081</v>
      </c>
    </row>
    <row r="19570">
      <c r="A19570" s="8">
        <v>1574507.0</v>
      </c>
      <c r="B19570" s="8" t="s">
        <v>21082</v>
      </c>
    </row>
    <row r="19571">
      <c r="A19571" s="8">
        <v>6227856.0</v>
      </c>
      <c r="B19571" s="8" t="s">
        <v>21083</v>
      </c>
    </row>
    <row r="19572">
      <c r="A19572" s="8">
        <v>1636499.0</v>
      </c>
      <c r="B19572" s="8" t="s">
        <v>21084</v>
      </c>
    </row>
    <row r="19573">
      <c r="A19573" s="8">
        <v>6175635.0</v>
      </c>
      <c r="B19573" s="8" t="s">
        <v>21085</v>
      </c>
    </row>
    <row r="19574">
      <c r="A19574" s="8">
        <v>1851683.0</v>
      </c>
      <c r="B19574" s="8" t="s">
        <v>21086</v>
      </c>
    </row>
    <row r="19575">
      <c r="A19575" s="8">
        <v>1911155.0</v>
      </c>
      <c r="B19575" s="8" t="s">
        <v>21086</v>
      </c>
    </row>
    <row r="19576">
      <c r="A19576" s="8">
        <v>1790919.0</v>
      </c>
      <c r="B19576" s="8" t="s">
        <v>21087</v>
      </c>
    </row>
    <row r="19577">
      <c r="A19577" s="8">
        <v>6221131.0</v>
      </c>
      <c r="B19577" s="8" t="s">
        <v>21088</v>
      </c>
    </row>
    <row r="19578">
      <c r="A19578" s="8">
        <v>6655882.0</v>
      </c>
      <c r="B19578" s="8" t="s">
        <v>21089</v>
      </c>
    </row>
    <row r="19579">
      <c r="A19579" s="8">
        <v>6655335.0</v>
      </c>
      <c r="B19579" s="8" t="s">
        <v>21090</v>
      </c>
    </row>
    <row r="19580">
      <c r="A19580" s="8">
        <v>6101089.0</v>
      </c>
      <c r="B19580" s="8" t="s">
        <v>21091</v>
      </c>
    </row>
    <row r="19581">
      <c r="A19581" s="8">
        <v>1417665.0</v>
      </c>
      <c r="B19581" s="8" t="s">
        <v>21092</v>
      </c>
    </row>
    <row r="19582">
      <c r="A19582" s="8">
        <v>6328032.0</v>
      </c>
      <c r="B19582" s="8" t="s">
        <v>21093</v>
      </c>
    </row>
    <row r="19583">
      <c r="A19583" s="8">
        <v>6458491.0</v>
      </c>
      <c r="B19583" s="8" t="s">
        <v>21094</v>
      </c>
    </row>
    <row r="19584">
      <c r="A19584" s="8">
        <v>6755267.0</v>
      </c>
      <c r="B19584" s="8" t="s">
        <v>21095</v>
      </c>
    </row>
    <row r="19585">
      <c r="A19585" s="8">
        <v>6222030.0</v>
      </c>
      <c r="B19585" s="8" t="s">
        <v>21096</v>
      </c>
    </row>
    <row r="19586">
      <c r="A19586" s="8">
        <v>6789226.0</v>
      </c>
      <c r="B19586" s="8" t="s">
        <v>21097</v>
      </c>
    </row>
    <row r="19587">
      <c r="A19587" s="8">
        <v>6147836.0</v>
      </c>
      <c r="B19587" s="8" t="s">
        <v>21098</v>
      </c>
    </row>
    <row r="19588">
      <c r="A19588" s="8">
        <v>6045871.0</v>
      </c>
      <c r="B19588" s="8" t="s">
        <v>21099</v>
      </c>
    </row>
    <row r="19589">
      <c r="A19589" s="8">
        <v>6983561.0</v>
      </c>
      <c r="B19589" s="8" t="s">
        <v>21100</v>
      </c>
    </row>
    <row r="19590">
      <c r="A19590" s="8">
        <v>6796630.0</v>
      </c>
      <c r="B19590" s="8" t="s">
        <v>21101</v>
      </c>
    </row>
    <row r="19591">
      <c r="A19591" s="8">
        <v>6918735.0</v>
      </c>
      <c r="B19591" s="8" t="s">
        <v>21102</v>
      </c>
    </row>
    <row r="19592">
      <c r="A19592" s="8">
        <v>6778542.0</v>
      </c>
      <c r="B19592" s="8" t="s">
        <v>21103</v>
      </c>
    </row>
    <row r="19593">
      <c r="A19593" s="8">
        <v>6843433.0</v>
      </c>
      <c r="B19593" s="8" t="s">
        <v>21104</v>
      </c>
    </row>
    <row r="19594">
      <c r="A19594" s="8">
        <v>6137458.0</v>
      </c>
      <c r="B19594" s="8" t="s">
        <v>21105</v>
      </c>
    </row>
    <row r="19595">
      <c r="A19595" s="8">
        <v>6675506.0</v>
      </c>
      <c r="B19595" s="8" t="s">
        <v>21106</v>
      </c>
    </row>
    <row r="19596">
      <c r="A19596" s="8">
        <v>6949053.0</v>
      </c>
      <c r="B19596" s="8" t="s">
        <v>21107</v>
      </c>
    </row>
    <row r="19597">
      <c r="A19597" s="8">
        <v>6154417.0</v>
      </c>
      <c r="B19597" s="8" t="s">
        <v>21108</v>
      </c>
    </row>
    <row r="19598">
      <c r="A19598" s="8">
        <v>6110240.0</v>
      </c>
      <c r="B19598" s="8" t="s">
        <v>21109</v>
      </c>
    </row>
    <row r="19599">
      <c r="A19599" s="8">
        <v>6760376.0</v>
      </c>
      <c r="B19599" s="8" t="s">
        <v>21110</v>
      </c>
    </row>
    <row r="19600">
      <c r="A19600" s="8">
        <v>1943936.0</v>
      </c>
      <c r="B19600" s="8" t="s">
        <v>21111</v>
      </c>
    </row>
    <row r="19601">
      <c r="A19601" s="8">
        <v>1759213.0</v>
      </c>
      <c r="B19601" s="8" t="s">
        <v>21112</v>
      </c>
    </row>
    <row r="19602">
      <c r="A19602" s="8">
        <v>6207782.0</v>
      </c>
      <c r="B19602" s="8" t="s">
        <v>21113</v>
      </c>
    </row>
    <row r="19603">
      <c r="A19603" s="8">
        <v>6703054.0</v>
      </c>
      <c r="B19603" s="8" t="s">
        <v>21114</v>
      </c>
    </row>
    <row r="19604">
      <c r="A19604" s="8">
        <v>6265731.0</v>
      </c>
      <c r="B19604" s="8" t="s">
        <v>21115</v>
      </c>
    </row>
    <row r="19605">
      <c r="A19605" s="8">
        <v>6101763.0</v>
      </c>
      <c r="B19605" s="8" t="s">
        <v>21116</v>
      </c>
    </row>
    <row r="19606">
      <c r="A19606" s="8">
        <v>6093850.0</v>
      </c>
      <c r="B19606" s="8" t="s">
        <v>21117</v>
      </c>
    </row>
    <row r="19607">
      <c r="A19607" s="8">
        <v>6263062.0</v>
      </c>
      <c r="B19607" s="8" t="s">
        <v>21118</v>
      </c>
    </row>
    <row r="19608">
      <c r="A19608" s="8">
        <v>6061532.0</v>
      </c>
      <c r="B19608" s="8" t="s">
        <v>21119</v>
      </c>
    </row>
    <row r="19609">
      <c r="A19609" s="8">
        <v>6141455.0</v>
      </c>
      <c r="B19609" s="8" t="s">
        <v>21120</v>
      </c>
    </row>
    <row r="19610">
      <c r="A19610" s="8">
        <v>6251404.0</v>
      </c>
      <c r="B19610" s="8" t="s">
        <v>21121</v>
      </c>
    </row>
    <row r="19611">
      <c r="A19611" s="8">
        <v>6266657.0</v>
      </c>
      <c r="B19611" s="8" t="s">
        <v>21122</v>
      </c>
    </row>
    <row r="19612">
      <c r="A19612" s="8">
        <v>6627781.0</v>
      </c>
      <c r="B19612" s="8" t="s">
        <v>21123</v>
      </c>
    </row>
    <row r="19613">
      <c r="A19613" s="8">
        <v>6151221.0</v>
      </c>
      <c r="B19613" s="8" t="s">
        <v>21124</v>
      </c>
    </row>
    <row r="19614">
      <c r="A19614" s="8">
        <v>6911811.0</v>
      </c>
      <c r="B19614" s="8" t="s">
        <v>21125</v>
      </c>
    </row>
    <row r="19615">
      <c r="A19615" s="8">
        <v>6783139.0</v>
      </c>
      <c r="B19615" s="8" t="s">
        <v>21126</v>
      </c>
    </row>
    <row r="19616">
      <c r="A19616" s="8">
        <v>6390218.0</v>
      </c>
      <c r="B19616" s="8" t="s">
        <v>21127</v>
      </c>
    </row>
    <row r="19617">
      <c r="A19617" s="8">
        <v>6516891.0</v>
      </c>
      <c r="B19617" s="8" t="s">
        <v>21128</v>
      </c>
    </row>
    <row r="19618">
      <c r="A19618" s="8">
        <v>6751032.0</v>
      </c>
      <c r="B19618" s="8" t="s">
        <v>21129</v>
      </c>
    </row>
    <row r="19619">
      <c r="A19619" s="8">
        <v>6196373.0</v>
      </c>
      <c r="B19619" s="8" t="s">
        <v>21130</v>
      </c>
    </row>
    <row r="19620">
      <c r="A19620" s="8">
        <v>6172229.0</v>
      </c>
      <c r="B19620" s="8" t="s">
        <v>21131</v>
      </c>
    </row>
    <row r="19621">
      <c r="A19621" s="8">
        <v>6140882.0</v>
      </c>
      <c r="B19621" s="8" t="s">
        <v>21132</v>
      </c>
    </row>
    <row r="19622">
      <c r="A19622" s="8">
        <v>1782941.0</v>
      </c>
      <c r="B19622" s="8" t="s">
        <v>21133</v>
      </c>
    </row>
    <row r="19623">
      <c r="A19623" s="8">
        <v>6040756.0</v>
      </c>
      <c r="B19623" s="8" t="s">
        <v>21134</v>
      </c>
    </row>
    <row r="19624">
      <c r="A19624" s="8">
        <v>6307434.0</v>
      </c>
      <c r="B19624" s="8" t="s">
        <v>21135</v>
      </c>
    </row>
    <row r="19625">
      <c r="A19625" s="8">
        <v>6150616.0</v>
      </c>
      <c r="B19625" s="8" t="s">
        <v>21136</v>
      </c>
    </row>
    <row r="19626">
      <c r="A19626" s="8">
        <v>6263127.0</v>
      </c>
      <c r="B19626" s="8" t="s">
        <v>21137</v>
      </c>
    </row>
    <row r="19627">
      <c r="A19627" s="8">
        <v>6101755.0</v>
      </c>
      <c r="B19627" s="8" t="s">
        <v>21138</v>
      </c>
    </row>
    <row r="19628">
      <c r="A19628" s="8">
        <v>6253555.0</v>
      </c>
      <c r="B19628" s="8" t="s">
        <v>21139</v>
      </c>
    </row>
    <row r="19629">
      <c r="A19629" s="8">
        <v>894567.0</v>
      </c>
      <c r="B19629" s="8" t="s">
        <v>21140</v>
      </c>
    </row>
    <row r="19630">
      <c r="A19630" s="8">
        <v>6172211.0</v>
      </c>
      <c r="B19630" s="8" t="s">
        <v>21141</v>
      </c>
    </row>
    <row r="19631">
      <c r="A19631" s="8">
        <v>6393098.0</v>
      </c>
      <c r="B19631" s="8" t="s">
        <v>21142</v>
      </c>
    </row>
    <row r="19632">
      <c r="A19632" s="8">
        <v>6137466.0</v>
      </c>
      <c r="B19632" s="8" t="s">
        <v>21143</v>
      </c>
    </row>
    <row r="19633">
      <c r="A19633" s="8">
        <v>6568581.0</v>
      </c>
      <c r="B19633" s="8" t="s">
        <v>21144</v>
      </c>
    </row>
    <row r="19634">
      <c r="A19634" s="8">
        <v>1416201.0</v>
      </c>
      <c r="B19634" s="8" t="s">
        <v>21145</v>
      </c>
    </row>
    <row r="19635">
      <c r="A19635" s="8">
        <v>6409989.0</v>
      </c>
      <c r="B19635" s="8" t="s">
        <v>21146</v>
      </c>
    </row>
    <row r="19636">
      <c r="A19636" s="8">
        <v>6228976.0</v>
      </c>
      <c r="B19636" s="8" t="s">
        <v>21147</v>
      </c>
    </row>
    <row r="19637">
      <c r="A19637" s="8">
        <v>6331602.0</v>
      </c>
      <c r="B19637" s="8" t="s">
        <v>21148</v>
      </c>
    </row>
    <row r="19638">
      <c r="A19638" s="8">
        <v>6100309.0</v>
      </c>
      <c r="B19638" s="8" t="s">
        <v>21149</v>
      </c>
    </row>
    <row r="19639">
      <c r="A19639" s="8">
        <v>6096107.0</v>
      </c>
      <c r="B19639" s="8" t="s">
        <v>21150</v>
      </c>
    </row>
    <row r="19640">
      <c r="A19640" s="8">
        <v>1655817.0</v>
      </c>
      <c r="B19640" s="8" t="s">
        <v>21151</v>
      </c>
    </row>
    <row r="19641">
      <c r="A19641" s="8">
        <v>6260853.0</v>
      </c>
      <c r="B19641" s="8" t="s">
        <v>21152</v>
      </c>
    </row>
    <row r="19642">
      <c r="A19642" s="8">
        <v>6906346.0</v>
      </c>
      <c r="B19642" s="8" t="s">
        <v>21153</v>
      </c>
    </row>
    <row r="19643">
      <c r="A19643" s="8">
        <v>6324347.0</v>
      </c>
      <c r="B19643" s="8" t="s">
        <v>21154</v>
      </c>
    </row>
    <row r="19644">
      <c r="A19644" s="8">
        <v>6629512.0</v>
      </c>
      <c r="B19644" s="8" t="s">
        <v>21155</v>
      </c>
    </row>
    <row r="19645">
      <c r="A19645" s="8">
        <v>6228429.0</v>
      </c>
      <c r="B19645" s="8" t="s">
        <v>21156</v>
      </c>
    </row>
    <row r="19646">
      <c r="A19646" s="8">
        <v>6708862.0</v>
      </c>
      <c r="B19646" s="8" t="s">
        <v>21157</v>
      </c>
    </row>
    <row r="19647">
      <c r="A19647" s="8">
        <v>6172245.0</v>
      </c>
      <c r="B19647" s="8" t="s">
        <v>21158</v>
      </c>
    </row>
    <row r="19648">
      <c r="A19648" s="8">
        <v>1787055.0</v>
      </c>
      <c r="B19648" s="8" t="s">
        <v>21159</v>
      </c>
    </row>
    <row r="19649">
      <c r="A19649" s="8">
        <v>6260292.0</v>
      </c>
      <c r="B19649" s="8" t="s">
        <v>21160</v>
      </c>
    </row>
    <row r="19650">
      <c r="A19650" s="8">
        <v>6012469.0</v>
      </c>
      <c r="B19650" s="8" t="s">
        <v>21161</v>
      </c>
    </row>
    <row r="19651">
      <c r="A19651" s="8">
        <v>6253563.0</v>
      </c>
      <c r="B19651" s="8" t="s">
        <v>21162</v>
      </c>
    </row>
    <row r="19652">
      <c r="A19652" s="8">
        <v>6416969.0</v>
      </c>
      <c r="B19652" s="8" t="s">
        <v>21163</v>
      </c>
    </row>
    <row r="19653">
      <c r="A19653" s="8">
        <v>6036465.0</v>
      </c>
      <c r="B19653" s="8" t="s">
        <v>21164</v>
      </c>
    </row>
    <row r="19654">
      <c r="A19654" s="8">
        <v>6789234.0</v>
      </c>
      <c r="B19654" s="8" t="s">
        <v>21165</v>
      </c>
    </row>
    <row r="19655">
      <c r="A19655" s="8">
        <v>6100333.0</v>
      </c>
      <c r="B19655" s="8" t="s">
        <v>21166</v>
      </c>
    </row>
    <row r="19656">
      <c r="A19656" s="8">
        <v>6416985.0</v>
      </c>
      <c r="B19656" s="8" t="s">
        <v>21167</v>
      </c>
    </row>
    <row r="19657">
      <c r="A19657" s="8">
        <v>6250840.0</v>
      </c>
      <c r="B19657" s="8" t="s">
        <v>21168</v>
      </c>
    </row>
    <row r="19658">
      <c r="A19658" s="8">
        <v>6115241.0</v>
      </c>
      <c r="B19658" s="8" t="s">
        <v>21169</v>
      </c>
    </row>
    <row r="19659">
      <c r="A19659" s="8">
        <v>6262937.0</v>
      </c>
      <c r="B19659" s="8" t="s">
        <v>21170</v>
      </c>
    </row>
    <row r="19660">
      <c r="A19660" s="8">
        <v>6150225.0</v>
      </c>
      <c r="B19660" s="8" t="s">
        <v>21171</v>
      </c>
    </row>
    <row r="19661">
      <c r="A19661" s="8">
        <v>6160751.0</v>
      </c>
      <c r="B19661" s="8" t="s">
        <v>21172</v>
      </c>
    </row>
    <row r="19662">
      <c r="A19662" s="8">
        <v>6151582.0</v>
      </c>
      <c r="B19662" s="8" t="s">
        <v>21173</v>
      </c>
    </row>
    <row r="19663">
      <c r="A19663" s="8">
        <v>6324398.0</v>
      </c>
      <c r="B19663" s="8" t="s">
        <v>21174</v>
      </c>
    </row>
    <row r="19664">
      <c r="A19664" s="8">
        <v>6244432.0</v>
      </c>
      <c r="B19664" s="8" t="s">
        <v>21175</v>
      </c>
    </row>
    <row r="19665">
      <c r="A19665" s="8">
        <v>811891.0</v>
      </c>
      <c r="B19665" s="8" t="s">
        <v>21176</v>
      </c>
    </row>
    <row r="19666">
      <c r="A19666" s="8">
        <v>1347993.0</v>
      </c>
      <c r="B19666" s="8" t="s">
        <v>21177</v>
      </c>
    </row>
    <row r="19667">
      <c r="A19667" s="8">
        <v>6132804.0</v>
      </c>
      <c r="B19667" s="8" t="s">
        <v>21178</v>
      </c>
    </row>
    <row r="19668">
      <c r="A19668" s="8">
        <v>6266649.0</v>
      </c>
      <c r="B19668" s="8" t="s">
        <v>21179</v>
      </c>
    </row>
    <row r="19669">
      <c r="A19669" s="8">
        <v>6140904.0</v>
      </c>
      <c r="B19669" s="8" t="s">
        <v>21180</v>
      </c>
    </row>
    <row r="19670">
      <c r="A19670" s="8">
        <v>6572634.0</v>
      </c>
      <c r="B19670" s="8" t="s">
        <v>21181</v>
      </c>
    </row>
    <row r="19671">
      <c r="A19671" s="8">
        <v>6012426.0</v>
      </c>
      <c r="B19671" s="8" t="s">
        <v>21182</v>
      </c>
    </row>
    <row r="19672">
      <c r="A19672" s="8">
        <v>6754406.0</v>
      </c>
      <c r="B19672" s="8" t="s">
        <v>21183</v>
      </c>
    </row>
    <row r="19673">
      <c r="A19673" s="8">
        <v>1957783.0</v>
      </c>
      <c r="B19673" s="8" t="s">
        <v>21184</v>
      </c>
    </row>
    <row r="19674">
      <c r="A19674" s="8">
        <v>6266509.0</v>
      </c>
      <c r="B19674" s="8" t="s">
        <v>21185</v>
      </c>
    </row>
    <row r="19675">
      <c r="A19675" s="8">
        <v>6260331.0</v>
      </c>
      <c r="B19675" s="8" t="s">
        <v>21186</v>
      </c>
    </row>
    <row r="19676">
      <c r="A19676" s="8">
        <v>6229565.0</v>
      </c>
      <c r="B19676" s="8" t="s">
        <v>21187</v>
      </c>
    </row>
    <row r="19677">
      <c r="A19677" s="8">
        <v>6263445.0</v>
      </c>
      <c r="B19677" s="8" t="s">
        <v>21188</v>
      </c>
    </row>
    <row r="19678">
      <c r="A19678" s="8">
        <v>6192599.0</v>
      </c>
      <c r="B19678" s="8" t="s">
        <v>21189</v>
      </c>
    </row>
    <row r="19679">
      <c r="A19679" s="8">
        <v>6150390.0</v>
      </c>
      <c r="B19679" s="8" t="s">
        <v>21190</v>
      </c>
    </row>
    <row r="19680">
      <c r="A19680" s="8">
        <v>6105688.0</v>
      </c>
      <c r="B19680" s="8" t="s">
        <v>21191</v>
      </c>
    </row>
    <row r="19681">
      <c r="A19681" s="8">
        <v>1887955.0</v>
      </c>
      <c r="B19681" s="8" t="s">
        <v>21192</v>
      </c>
    </row>
    <row r="19682">
      <c r="A19682" s="8">
        <v>6665977.0</v>
      </c>
      <c r="B19682" s="8" t="s">
        <v>21193</v>
      </c>
    </row>
    <row r="19683">
      <c r="A19683" s="8">
        <v>6076971.0</v>
      </c>
      <c r="B19683" s="8" t="s">
        <v>21194</v>
      </c>
    </row>
    <row r="19684">
      <c r="A19684" s="8">
        <v>6187331.0</v>
      </c>
      <c r="B19684" s="8" t="s">
        <v>21195</v>
      </c>
    </row>
    <row r="19685">
      <c r="A19685" s="8">
        <v>6251455.0</v>
      </c>
      <c r="B19685" s="8" t="s">
        <v>21196</v>
      </c>
    </row>
    <row r="19686">
      <c r="A19686" s="8">
        <v>6183051.0</v>
      </c>
      <c r="B19686" s="8" t="s">
        <v>21197</v>
      </c>
    </row>
    <row r="19687">
      <c r="A19687" s="8">
        <v>6883711.0</v>
      </c>
      <c r="B19687" s="8" t="s">
        <v>21198</v>
      </c>
    </row>
    <row r="19688">
      <c r="A19688" s="8">
        <v>6265855.0</v>
      </c>
      <c r="B19688" s="8" t="s">
        <v>21199</v>
      </c>
    </row>
    <row r="19689">
      <c r="A19689" s="8">
        <v>6820573.0</v>
      </c>
      <c r="B19689" s="8" t="s">
        <v>21200</v>
      </c>
    </row>
    <row r="19690">
      <c r="A19690" s="8">
        <v>6048340.0</v>
      </c>
      <c r="B19690" s="8" t="s">
        <v>21201</v>
      </c>
    </row>
    <row r="19691">
      <c r="A19691" s="8">
        <v>6251323.0</v>
      </c>
      <c r="B19691" s="8" t="s">
        <v>21202</v>
      </c>
    </row>
    <row r="19692">
      <c r="A19692" s="8">
        <v>6629245.0</v>
      </c>
      <c r="B19692" s="8" t="s">
        <v>21203</v>
      </c>
    </row>
    <row r="19693">
      <c r="A19693" s="8">
        <v>1415743.0</v>
      </c>
      <c r="B19693" s="8" t="s">
        <v>21204</v>
      </c>
    </row>
    <row r="19694">
      <c r="A19694" s="8">
        <v>917516.0</v>
      </c>
      <c r="B19694" s="8" t="s">
        <v>21205</v>
      </c>
    </row>
    <row r="19695">
      <c r="A19695" s="8">
        <v>6767371.0</v>
      </c>
      <c r="B19695" s="8" t="s">
        <v>21206</v>
      </c>
    </row>
    <row r="19696">
      <c r="A19696" s="8">
        <v>6984690.0</v>
      </c>
      <c r="B19696" s="8" t="s">
        <v>21207</v>
      </c>
    </row>
    <row r="19697">
      <c r="A19697" s="8">
        <v>809748.0</v>
      </c>
      <c r="B19697" s="8" t="s">
        <v>21208</v>
      </c>
    </row>
    <row r="19698">
      <c r="A19698" s="8">
        <v>708119.0</v>
      </c>
      <c r="B19698" s="8" t="s">
        <v>21209</v>
      </c>
    </row>
    <row r="19699">
      <c r="A19699" s="8">
        <v>6883761.0</v>
      </c>
      <c r="B19699" s="8" t="s">
        <v>21210</v>
      </c>
    </row>
    <row r="19700">
      <c r="A19700" s="8">
        <v>6590896.0</v>
      </c>
      <c r="B19700" s="8" t="s">
        <v>21211</v>
      </c>
    </row>
    <row r="19701">
      <c r="A19701" s="8">
        <v>6948642.0</v>
      </c>
      <c r="B19701" s="8" t="s">
        <v>21212</v>
      </c>
    </row>
    <row r="19702">
      <c r="A19702" s="8">
        <v>6101046.0</v>
      </c>
      <c r="B19702" s="8" t="s">
        <v>21213</v>
      </c>
    </row>
    <row r="19703">
      <c r="A19703" s="8">
        <v>6155910.0</v>
      </c>
      <c r="B19703" s="8" t="s">
        <v>21214</v>
      </c>
    </row>
    <row r="19704">
      <c r="A19704" s="8">
        <v>6404472.0</v>
      </c>
      <c r="B19704" s="8" t="s">
        <v>21215</v>
      </c>
    </row>
    <row r="19705">
      <c r="A19705" s="8">
        <v>6951881.0</v>
      </c>
      <c r="B19705" s="8" t="s">
        <v>21216</v>
      </c>
    </row>
    <row r="19706">
      <c r="A19706" s="8">
        <v>6192734.0</v>
      </c>
      <c r="B19706" s="8" t="s">
        <v>21217</v>
      </c>
    </row>
    <row r="19707">
      <c r="A19707" s="8">
        <v>6251391.0</v>
      </c>
      <c r="B19707" s="8" t="s">
        <v>21218</v>
      </c>
    </row>
    <row r="19708">
      <c r="A19708" s="8">
        <v>6022715.0</v>
      </c>
      <c r="B19708" s="8" t="s">
        <v>21219</v>
      </c>
    </row>
    <row r="19709">
      <c r="A19709" s="8">
        <v>6190260.0</v>
      </c>
      <c r="B19709" s="8" t="s">
        <v>21220</v>
      </c>
    </row>
    <row r="19710">
      <c r="A19710" s="8">
        <v>6211470.0</v>
      </c>
      <c r="B19710" s="8" t="s">
        <v>21221</v>
      </c>
    </row>
    <row r="19711">
      <c r="A19711" s="8">
        <v>6209068.0</v>
      </c>
      <c r="B19711" s="8" t="s">
        <v>21222</v>
      </c>
    </row>
    <row r="19712">
      <c r="A19712" s="8">
        <v>6251226.0</v>
      </c>
      <c r="B19712" s="8" t="s">
        <v>21223</v>
      </c>
    </row>
    <row r="19713">
      <c r="A19713" s="8">
        <v>6038506.0</v>
      </c>
      <c r="B19713" s="8" t="s">
        <v>21224</v>
      </c>
    </row>
    <row r="19714">
      <c r="A19714" s="8">
        <v>6205194.0</v>
      </c>
      <c r="B19714" s="8" t="s">
        <v>21225</v>
      </c>
    </row>
    <row r="19715">
      <c r="A19715" s="8">
        <v>6572383.0</v>
      </c>
      <c r="B19715" s="8" t="s">
        <v>21226</v>
      </c>
    </row>
    <row r="19716">
      <c r="A19716" s="8">
        <v>6178871.0</v>
      </c>
      <c r="B19716" s="8" t="s">
        <v>21227</v>
      </c>
    </row>
    <row r="19717">
      <c r="A19717" s="8">
        <v>6105696.0</v>
      </c>
      <c r="B19717" s="8" t="s">
        <v>21228</v>
      </c>
    </row>
    <row r="19718">
      <c r="A19718" s="8">
        <v>6209742.0</v>
      </c>
      <c r="B19718" s="8" t="s">
        <v>21229</v>
      </c>
    </row>
    <row r="19719">
      <c r="A19719" s="8">
        <v>6262902.0</v>
      </c>
      <c r="B19719" s="8" t="s">
        <v>21230</v>
      </c>
    </row>
    <row r="19720">
      <c r="A19720" s="8">
        <v>6064159.0</v>
      </c>
      <c r="B19720" s="8" t="s">
        <v>21231</v>
      </c>
    </row>
    <row r="19721">
      <c r="A19721" s="8">
        <v>6077013.0</v>
      </c>
      <c r="B19721" s="8" t="s">
        <v>21232</v>
      </c>
    </row>
    <row r="19722">
      <c r="A19722" s="8">
        <v>6190049.0</v>
      </c>
      <c r="B19722" s="8" t="s">
        <v>21233</v>
      </c>
    </row>
    <row r="19723">
      <c r="A19723" s="8">
        <v>6251374.0</v>
      </c>
      <c r="B19723" s="8" t="s">
        <v>21234</v>
      </c>
    </row>
    <row r="19724">
      <c r="A19724" s="8">
        <v>6359272.0</v>
      </c>
      <c r="B19724" s="8" t="s">
        <v>21235</v>
      </c>
    </row>
    <row r="19725">
      <c r="A19725" s="8">
        <v>6012612.0</v>
      </c>
      <c r="B19725" s="8" t="s">
        <v>21236</v>
      </c>
    </row>
    <row r="19726">
      <c r="A19726" s="8">
        <v>6228500.0</v>
      </c>
      <c r="B19726" s="8" t="s">
        <v>21237</v>
      </c>
    </row>
    <row r="19727">
      <c r="A19727" s="8">
        <v>6196586.0</v>
      </c>
      <c r="B19727" s="8" t="s">
        <v>21238</v>
      </c>
    </row>
    <row r="19728">
      <c r="A19728" s="8">
        <v>6134203.0</v>
      </c>
      <c r="B19728" s="8" t="s">
        <v>21239</v>
      </c>
    </row>
    <row r="19729">
      <c r="A19729" s="8">
        <v>6137491.0</v>
      </c>
      <c r="B19729" s="8" t="s">
        <v>21240</v>
      </c>
    </row>
    <row r="19730">
      <c r="A19730" s="8">
        <v>6260721.0</v>
      </c>
      <c r="B19730" s="8" t="s">
        <v>21241</v>
      </c>
    </row>
    <row r="19731">
      <c r="A19731" s="8">
        <v>6211704.0</v>
      </c>
      <c r="B19731" s="8" t="s">
        <v>21242</v>
      </c>
    </row>
    <row r="19732">
      <c r="A19732" s="8">
        <v>6179789.0</v>
      </c>
      <c r="B19732" s="8" t="s">
        <v>21243</v>
      </c>
    </row>
    <row r="19733">
      <c r="A19733" s="8">
        <v>6568726.0</v>
      </c>
      <c r="B19733" s="8" t="s">
        <v>21244</v>
      </c>
    </row>
    <row r="19734">
      <c r="A19734" s="8">
        <v>6227139.0</v>
      </c>
      <c r="B19734" s="8" t="s">
        <v>21245</v>
      </c>
    </row>
    <row r="19735">
      <c r="A19735" s="8">
        <v>6178014.0</v>
      </c>
      <c r="B19735" s="8" t="s">
        <v>21246</v>
      </c>
    </row>
    <row r="19736">
      <c r="A19736" s="8">
        <v>6389791.0</v>
      </c>
      <c r="B19736" s="8" t="s">
        <v>21247</v>
      </c>
    </row>
    <row r="19737">
      <c r="A19737" s="8">
        <v>6716407.0</v>
      </c>
      <c r="B19737" s="8" t="s">
        <v>21248</v>
      </c>
    </row>
    <row r="19738">
      <c r="A19738" s="8">
        <v>6093442.0</v>
      </c>
      <c r="B19738" s="8" t="s">
        <v>21249</v>
      </c>
    </row>
    <row r="19739">
      <c r="A19739" s="8">
        <v>6146511.0</v>
      </c>
      <c r="B19739" s="8" t="s">
        <v>21250</v>
      </c>
    </row>
    <row r="19740">
      <c r="A19740" s="8">
        <v>6150411.0</v>
      </c>
      <c r="B19740" s="8" t="s">
        <v>21251</v>
      </c>
    </row>
    <row r="19741">
      <c r="A19741" s="8">
        <v>6042759.0</v>
      </c>
      <c r="B19741" s="8" t="s">
        <v>21252</v>
      </c>
    </row>
    <row r="19742">
      <c r="A19742" s="8">
        <v>1761366.0</v>
      </c>
      <c r="B19742" s="8" t="s">
        <v>21253</v>
      </c>
    </row>
    <row r="19743">
      <c r="A19743" s="8">
        <v>9432591.0</v>
      </c>
      <c r="B19743" s="8" t="s">
        <v>21254</v>
      </c>
    </row>
    <row r="19744">
      <c r="A19744" s="8">
        <v>1935330.0</v>
      </c>
      <c r="B19744" s="8" t="s">
        <v>21255</v>
      </c>
    </row>
    <row r="19745">
      <c r="A19745" s="8">
        <v>1958577.0</v>
      </c>
      <c r="B19745" s="8" t="s">
        <v>21256</v>
      </c>
    </row>
    <row r="19746">
      <c r="A19746" s="8">
        <v>1826981.0</v>
      </c>
      <c r="B19746" s="8" t="s">
        <v>21257</v>
      </c>
    </row>
    <row r="19747">
      <c r="A19747" s="8">
        <v>1810596.0</v>
      </c>
      <c r="B19747" s="8" t="s">
        <v>21258</v>
      </c>
    </row>
    <row r="19748">
      <c r="A19748" s="8">
        <v>1786539.0</v>
      </c>
      <c r="B19748" s="8" t="s">
        <v>21259</v>
      </c>
    </row>
    <row r="19749">
      <c r="A19749" s="8">
        <v>6973086.0</v>
      </c>
      <c r="B19749" s="8" t="s">
        <v>21260</v>
      </c>
    </row>
    <row r="19750">
      <c r="A19750" s="8">
        <v>6285040.0</v>
      </c>
      <c r="B19750" s="8" t="s">
        <v>21261</v>
      </c>
    </row>
    <row r="19751">
      <c r="A19751" s="8">
        <v>1946587.0</v>
      </c>
      <c r="B19751" s="8" t="s">
        <v>21262</v>
      </c>
    </row>
    <row r="19752">
      <c r="A19752" s="8">
        <v>6228810.0</v>
      </c>
      <c r="B19752" s="8" t="s">
        <v>21263</v>
      </c>
    </row>
    <row r="19753">
      <c r="A19753" s="8">
        <v>6412491.0</v>
      </c>
      <c r="B19753" s="8" t="s">
        <v>21264</v>
      </c>
    </row>
    <row r="19754">
      <c r="A19754" s="8">
        <v>6703101.0</v>
      </c>
      <c r="B19754" s="8" t="s">
        <v>21265</v>
      </c>
    </row>
    <row r="19755">
      <c r="A19755" s="8">
        <v>6396844.0</v>
      </c>
      <c r="B19755" s="8" t="s">
        <v>21266</v>
      </c>
    </row>
    <row r="19756">
      <c r="A19756" s="8">
        <v>1882422.0</v>
      </c>
      <c r="B19756" s="8" t="s">
        <v>21267</v>
      </c>
    </row>
    <row r="19757">
      <c r="A19757" s="8">
        <v>6603483.0</v>
      </c>
      <c r="B19757" s="8" t="s">
        <v>21268</v>
      </c>
    </row>
    <row r="19758">
      <c r="A19758" s="8">
        <v>6150306.0</v>
      </c>
      <c r="B19758" s="8" t="s">
        <v>21269</v>
      </c>
    </row>
    <row r="19759">
      <c r="A19759" s="8">
        <v>6189393.0</v>
      </c>
      <c r="B19759" s="8" t="s">
        <v>21270</v>
      </c>
    </row>
    <row r="19760">
      <c r="A19760" s="8">
        <v>6303064.0</v>
      </c>
      <c r="B19760" s="8" t="s">
        <v>21271</v>
      </c>
    </row>
    <row r="19761">
      <c r="A19761" s="8">
        <v>6261949.0</v>
      </c>
      <c r="B19761" s="8" t="s">
        <v>21272</v>
      </c>
    </row>
    <row r="19762">
      <c r="A19762" s="8">
        <v>6940595.0</v>
      </c>
      <c r="B19762" s="8" t="s">
        <v>21273</v>
      </c>
    </row>
    <row r="19763">
      <c r="A19763" s="8">
        <v>1843001.0</v>
      </c>
      <c r="B19763" s="8" t="s">
        <v>21274</v>
      </c>
    </row>
    <row r="19764">
      <c r="A19764" s="8">
        <v>6190197.0</v>
      </c>
      <c r="B19764" s="8" t="s">
        <v>21275</v>
      </c>
    </row>
    <row r="19765">
      <c r="A19765" s="8">
        <v>6011683.0</v>
      </c>
      <c r="B19765" s="8" t="s">
        <v>21276</v>
      </c>
    </row>
    <row r="19766">
      <c r="A19766" s="8">
        <v>1725734.0</v>
      </c>
      <c r="B19766" s="8" t="s">
        <v>21277</v>
      </c>
    </row>
    <row r="19767">
      <c r="A19767" s="8">
        <v>6183867.0</v>
      </c>
      <c r="B19767" s="8" t="s">
        <v>21278</v>
      </c>
    </row>
    <row r="19768">
      <c r="A19768" s="8">
        <v>1840941.0</v>
      </c>
      <c r="B19768" s="8" t="s">
        <v>21279</v>
      </c>
    </row>
    <row r="19769">
      <c r="A19769" s="8">
        <v>6942784.0</v>
      </c>
      <c r="B19769" s="8" t="s">
        <v>21280</v>
      </c>
    </row>
    <row r="19770">
      <c r="A19770" s="8">
        <v>6238092.0</v>
      </c>
      <c r="B19770" s="8" t="s">
        <v>21281</v>
      </c>
    </row>
    <row r="19771">
      <c r="A19771" s="8">
        <v>1894633.0</v>
      </c>
      <c r="B19771" s="8" t="s">
        <v>21282</v>
      </c>
    </row>
    <row r="19772">
      <c r="A19772" s="8">
        <v>6266541.0</v>
      </c>
      <c r="B19772" s="8" t="s">
        <v>21283</v>
      </c>
    </row>
    <row r="19773">
      <c r="A19773" s="8">
        <v>6100023.0</v>
      </c>
      <c r="B19773" s="8" t="s">
        <v>21284</v>
      </c>
    </row>
    <row r="19774">
      <c r="A19774" s="8">
        <v>6035221.0</v>
      </c>
      <c r="B19774" s="8" t="s">
        <v>21285</v>
      </c>
    </row>
    <row r="19775">
      <c r="A19775" s="8">
        <v>6090028.0</v>
      </c>
      <c r="B19775" s="8" t="s">
        <v>21286</v>
      </c>
    </row>
    <row r="19776">
      <c r="A19776" s="8">
        <v>6036473.0</v>
      </c>
      <c r="B19776" s="8" t="s">
        <v>21287</v>
      </c>
    </row>
    <row r="19777">
      <c r="A19777" s="8">
        <v>6003648.0</v>
      </c>
      <c r="B19777" s="8" t="s">
        <v>21288</v>
      </c>
    </row>
    <row r="19778">
      <c r="A19778" s="8">
        <v>6793452.0</v>
      </c>
      <c r="B19778" s="8" t="s">
        <v>21289</v>
      </c>
    </row>
    <row r="19779">
      <c r="A19779" s="8">
        <v>1966405.0</v>
      </c>
      <c r="B19779" s="8" t="s">
        <v>21290</v>
      </c>
    </row>
    <row r="19780">
      <c r="A19780" s="8">
        <v>6264514.0</v>
      </c>
      <c r="B19780" s="8" t="s">
        <v>21291</v>
      </c>
    </row>
    <row r="19781">
      <c r="A19781" s="8">
        <v>1947842.0</v>
      </c>
      <c r="B19781" s="8" t="s">
        <v>21292</v>
      </c>
    </row>
    <row r="19782">
      <c r="A19782" s="8">
        <v>1944941.0</v>
      </c>
      <c r="B19782" s="8" t="s">
        <v>21293</v>
      </c>
    </row>
    <row r="19783">
      <c r="A19783" s="8">
        <v>6389643.0</v>
      </c>
      <c r="B19783" s="8" t="s">
        <v>21294</v>
      </c>
    </row>
    <row r="19784">
      <c r="A19784" s="8">
        <v>1908847.0</v>
      </c>
      <c r="B19784" s="8" t="s">
        <v>21295</v>
      </c>
    </row>
    <row r="19785">
      <c r="A19785" s="8">
        <v>6212760.0</v>
      </c>
      <c r="B19785" s="8" t="s">
        <v>21296</v>
      </c>
    </row>
    <row r="19786">
      <c r="A19786" s="8">
        <v>6484409.0</v>
      </c>
      <c r="B19786" s="8" t="s">
        <v>21297</v>
      </c>
    </row>
    <row r="19787">
      <c r="A19787" s="8">
        <v>1927892.0</v>
      </c>
      <c r="B19787" s="8" t="s">
        <v>21298</v>
      </c>
    </row>
    <row r="19788">
      <c r="A19788" s="8">
        <v>1944924.0</v>
      </c>
      <c r="B19788" s="8" t="s">
        <v>21299</v>
      </c>
    </row>
    <row r="19789">
      <c r="A19789" s="8">
        <v>1970950.0</v>
      </c>
      <c r="B19789" s="8" t="s">
        <v>21300</v>
      </c>
    </row>
    <row r="19790">
      <c r="A19790" s="8">
        <v>6218652.0</v>
      </c>
      <c r="B19790" s="8" t="s">
        <v>21301</v>
      </c>
    </row>
    <row r="19791">
      <c r="A19791" s="8">
        <v>1415361.0</v>
      </c>
      <c r="B19791" s="8" t="s">
        <v>21302</v>
      </c>
    </row>
    <row r="19792">
      <c r="A19792" s="8">
        <v>1655566.0</v>
      </c>
      <c r="B19792" s="8" t="s">
        <v>21303</v>
      </c>
    </row>
    <row r="19793">
      <c r="A19793" s="8">
        <v>1733036.0</v>
      </c>
      <c r="B19793" s="8" t="s">
        <v>21304</v>
      </c>
    </row>
    <row r="19794">
      <c r="A19794" s="8">
        <v>6416811.0</v>
      </c>
      <c r="B19794" s="8" t="s">
        <v>21305</v>
      </c>
    </row>
    <row r="19795">
      <c r="A19795" s="8">
        <v>1944011.0</v>
      </c>
      <c r="B19795" s="8" t="s">
        <v>21306</v>
      </c>
    </row>
    <row r="19796">
      <c r="A19796" s="8">
        <v>1850971.0</v>
      </c>
      <c r="B19796" s="8" t="s">
        <v>21307</v>
      </c>
    </row>
    <row r="19797">
      <c r="A19797" s="8">
        <v>1885111.0</v>
      </c>
      <c r="B19797" s="8" t="s">
        <v>21307</v>
      </c>
    </row>
    <row r="19798">
      <c r="A19798" s="8">
        <v>1416197.0</v>
      </c>
      <c r="B19798" s="8" t="s">
        <v>21308</v>
      </c>
    </row>
    <row r="19799">
      <c r="A19799" s="8">
        <v>1415425.0</v>
      </c>
      <c r="B19799" s="8" t="s">
        <v>21309</v>
      </c>
    </row>
    <row r="19800">
      <c r="A19800" s="8">
        <v>1766066.0</v>
      </c>
      <c r="B19800" s="8" t="s">
        <v>21310</v>
      </c>
    </row>
    <row r="19801">
      <c r="A19801" s="8">
        <v>1889681.0</v>
      </c>
      <c r="B19801" s="8" t="s">
        <v>21311</v>
      </c>
    </row>
    <row r="19802">
      <c r="A19802" s="8">
        <v>1896024.0</v>
      </c>
      <c r="B19802" s="8" t="s">
        <v>21312</v>
      </c>
    </row>
    <row r="19803">
      <c r="A19803" s="8">
        <v>1850580.0</v>
      </c>
      <c r="B19803" s="8" t="s">
        <v>21313</v>
      </c>
    </row>
    <row r="19804">
      <c r="A19804" s="8">
        <v>1178709.0</v>
      </c>
      <c r="B19804" s="8" t="s">
        <v>21314</v>
      </c>
    </row>
    <row r="19805">
      <c r="A19805" s="8">
        <v>6220495.0</v>
      </c>
      <c r="B19805" s="8" t="s">
        <v>21315</v>
      </c>
    </row>
    <row r="19806">
      <c r="A19806" s="8">
        <v>1959204.0</v>
      </c>
      <c r="B19806" s="8" t="s">
        <v>21316</v>
      </c>
    </row>
    <row r="19807">
      <c r="A19807" s="8">
        <v>6324321.0</v>
      </c>
      <c r="B19807" s="8" t="s">
        <v>21317</v>
      </c>
    </row>
    <row r="19808">
      <c r="A19808" s="8">
        <v>1415409.0</v>
      </c>
      <c r="B19808" s="8" t="s">
        <v>21318</v>
      </c>
    </row>
    <row r="19809">
      <c r="A19809" s="8">
        <v>1464311.0</v>
      </c>
      <c r="B19809" s="8" t="s">
        <v>21319</v>
      </c>
    </row>
    <row r="19810">
      <c r="A19810" s="8">
        <v>1178857.0</v>
      </c>
      <c r="B19810" s="8" t="s">
        <v>21320</v>
      </c>
    </row>
    <row r="19811">
      <c r="A19811" s="8">
        <v>6052959.0</v>
      </c>
      <c r="B19811" s="8" t="s">
        <v>21321</v>
      </c>
    </row>
    <row r="19812">
      <c r="A19812" s="8">
        <v>6209548.0</v>
      </c>
      <c r="B19812" s="8" t="s">
        <v>21322</v>
      </c>
    </row>
    <row r="19813">
      <c r="A19813" s="8">
        <v>6437001.0</v>
      </c>
      <c r="B19813" s="8" t="s">
        <v>21323</v>
      </c>
    </row>
    <row r="19814">
      <c r="A19814" s="8">
        <v>1790366.0</v>
      </c>
      <c r="B19814" s="8" t="s">
        <v>21324</v>
      </c>
    </row>
    <row r="19815">
      <c r="A19815" s="8">
        <v>6211721.0</v>
      </c>
      <c r="B19815" s="8" t="s">
        <v>21325</v>
      </c>
    </row>
    <row r="19816">
      <c r="A19816" s="8">
        <v>6874991.0</v>
      </c>
      <c r="B19816" s="8" t="s">
        <v>21326</v>
      </c>
    </row>
    <row r="19817">
      <c r="A19817" s="8">
        <v>6230288.0</v>
      </c>
      <c r="B19817" s="8" t="s">
        <v>21327</v>
      </c>
    </row>
    <row r="19818">
      <c r="A19818" s="8">
        <v>1417738.0</v>
      </c>
      <c r="B19818" s="8" t="s">
        <v>21328</v>
      </c>
    </row>
    <row r="19819">
      <c r="A19819" s="8">
        <v>6212336.0</v>
      </c>
      <c r="B19819" s="8" t="s">
        <v>21329</v>
      </c>
    </row>
    <row r="19820">
      <c r="A19820" s="8">
        <v>6231888.0</v>
      </c>
      <c r="B19820" s="8" t="s">
        <v>21330</v>
      </c>
    </row>
    <row r="19821">
      <c r="A19821" s="8">
        <v>6329373.0</v>
      </c>
      <c r="B19821" s="8" t="s">
        <v>21331</v>
      </c>
    </row>
    <row r="19822">
      <c r="A19822" s="8">
        <v>6188842.0</v>
      </c>
      <c r="B19822" s="8" t="s">
        <v>21332</v>
      </c>
    </row>
    <row r="19823">
      <c r="A19823" s="8">
        <v>6267980.0</v>
      </c>
      <c r="B19823" s="8" t="s">
        <v>21333</v>
      </c>
    </row>
    <row r="19824">
      <c r="A19824" s="8">
        <v>6163068.0</v>
      </c>
      <c r="B19824" s="8" t="s">
        <v>21334</v>
      </c>
    </row>
    <row r="19825">
      <c r="A19825" s="8">
        <v>1897292.0</v>
      </c>
      <c r="B19825" s="8" t="s">
        <v>21335</v>
      </c>
    </row>
    <row r="19826">
      <c r="A19826" s="8">
        <v>6205186.0</v>
      </c>
      <c r="B19826" s="8" t="s">
        <v>21336</v>
      </c>
    </row>
    <row r="19827">
      <c r="A19827" s="8">
        <v>1850407.0</v>
      </c>
      <c r="B19827" s="8" t="s">
        <v>21337</v>
      </c>
    </row>
    <row r="19828">
      <c r="A19828" s="8">
        <v>6196527.0</v>
      </c>
      <c r="B19828" s="8" t="s">
        <v>21338</v>
      </c>
    </row>
    <row r="19829">
      <c r="A19829" s="8">
        <v>1828355.0</v>
      </c>
      <c r="B19829" s="8" t="s">
        <v>21339</v>
      </c>
    </row>
    <row r="19830">
      <c r="A19830" s="8">
        <v>6105157.0</v>
      </c>
      <c r="B19830" s="8" t="s">
        <v>21340</v>
      </c>
    </row>
    <row r="19831">
      <c r="A19831" s="8">
        <v>1845624.0</v>
      </c>
      <c r="B19831" s="8" t="s">
        <v>21341</v>
      </c>
    </row>
    <row r="19832">
      <c r="A19832" s="8">
        <v>6192190.0</v>
      </c>
      <c r="B19832" s="8" t="s">
        <v>21342</v>
      </c>
    </row>
    <row r="19833">
      <c r="A19833" s="8">
        <v>1967223.0</v>
      </c>
      <c r="B19833" s="8" t="s">
        <v>21343</v>
      </c>
    </row>
    <row r="19834">
      <c r="A19834" s="8">
        <v>6261701.0</v>
      </c>
      <c r="B19834" s="8" t="s">
        <v>21344</v>
      </c>
    </row>
    <row r="19835">
      <c r="A19835" s="8">
        <v>1948229.0</v>
      </c>
      <c r="B19835" s="8" t="s">
        <v>21345</v>
      </c>
    </row>
    <row r="19836">
      <c r="A19836" s="8">
        <v>6188419.0</v>
      </c>
      <c r="B19836" s="8" t="s">
        <v>21346</v>
      </c>
    </row>
    <row r="19837">
      <c r="A19837" s="8">
        <v>6407625.0</v>
      </c>
      <c r="B19837" s="8" t="s">
        <v>21347</v>
      </c>
    </row>
    <row r="19838">
      <c r="A19838" s="8">
        <v>6183913.0</v>
      </c>
      <c r="B19838" s="8" t="s">
        <v>21348</v>
      </c>
    </row>
    <row r="19839">
      <c r="A19839" s="8">
        <v>6416888.0</v>
      </c>
      <c r="B19839" s="8" t="s">
        <v>21349</v>
      </c>
    </row>
    <row r="19840">
      <c r="A19840" s="8">
        <v>6008224.0</v>
      </c>
      <c r="B19840" s="8" t="s">
        <v>21350</v>
      </c>
    </row>
    <row r="19841">
      <c r="A19841" s="8">
        <v>6199399.0</v>
      </c>
      <c r="B19841" s="8" t="s">
        <v>21351</v>
      </c>
    </row>
    <row r="19842">
      <c r="A19842" s="8">
        <v>6222021.0</v>
      </c>
      <c r="B19842" s="8" t="s">
        <v>21352</v>
      </c>
    </row>
    <row r="19843">
      <c r="A19843" s="8">
        <v>6199402.0</v>
      </c>
      <c r="B19843" s="8" t="s">
        <v>21353</v>
      </c>
    </row>
    <row r="19844">
      <c r="A19844" s="8">
        <v>6425704.0</v>
      </c>
      <c r="B19844" s="8" t="s">
        <v>21354</v>
      </c>
    </row>
    <row r="19845">
      <c r="A19845" s="8">
        <v>6263569.0</v>
      </c>
      <c r="B19845" s="8" t="s">
        <v>21355</v>
      </c>
    </row>
    <row r="19846">
      <c r="A19846" s="8">
        <v>1415387.0</v>
      </c>
      <c r="B19846" s="8" t="s">
        <v>21356</v>
      </c>
    </row>
    <row r="19847">
      <c r="A19847" s="8">
        <v>6148191.0</v>
      </c>
      <c r="B19847" s="8" t="s">
        <v>21357</v>
      </c>
    </row>
    <row r="19848">
      <c r="A19848" s="8">
        <v>6425593.0</v>
      </c>
      <c r="B19848" s="8" t="s">
        <v>21358</v>
      </c>
    </row>
    <row r="19849">
      <c r="A19849" s="8">
        <v>6194711.0</v>
      </c>
      <c r="B19849" s="8" t="s">
        <v>21359</v>
      </c>
    </row>
    <row r="19850">
      <c r="A19850" s="8">
        <v>1937642.0</v>
      </c>
      <c r="B19850" s="8" t="s">
        <v>21360</v>
      </c>
    </row>
    <row r="19851">
      <c r="A19851" s="8">
        <v>6242103.0</v>
      </c>
      <c r="B19851" s="8" t="s">
        <v>21361</v>
      </c>
    </row>
    <row r="19852">
      <c r="A19852" s="8">
        <v>6741703.0</v>
      </c>
      <c r="B19852" s="8" t="s">
        <v>21362</v>
      </c>
    </row>
    <row r="19853">
      <c r="A19853" s="8">
        <v>1417312.0</v>
      </c>
      <c r="B19853" s="8" t="s">
        <v>21363</v>
      </c>
    </row>
    <row r="19854">
      <c r="A19854" s="8">
        <v>1760301.0</v>
      </c>
      <c r="B19854" s="8" t="s">
        <v>21364</v>
      </c>
    </row>
    <row r="19855">
      <c r="A19855" s="8">
        <v>1970887.0</v>
      </c>
      <c r="B19855" s="8" t="s">
        <v>21365</v>
      </c>
    </row>
    <row r="19856">
      <c r="A19856" s="8">
        <v>6252761.0</v>
      </c>
      <c r="B19856" s="8" t="s">
        <v>21366</v>
      </c>
    </row>
    <row r="19857">
      <c r="A19857" s="8">
        <v>6114903.0</v>
      </c>
      <c r="B19857" s="8" t="s">
        <v>21367</v>
      </c>
    </row>
    <row r="19858">
      <c r="A19858" s="8">
        <v>1416804.0</v>
      </c>
      <c r="B19858" s="8" t="s">
        <v>21368</v>
      </c>
    </row>
    <row r="19859">
      <c r="A19859" s="8">
        <v>6132235.0</v>
      </c>
      <c r="B19859" s="8" t="s">
        <v>21369</v>
      </c>
    </row>
    <row r="19860">
      <c r="A19860" s="8">
        <v>6104070.0</v>
      </c>
      <c r="B19860" s="8" t="s">
        <v>21370</v>
      </c>
    </row>
    <row r="19861">
      <c r="A19861" s="8">
        <v>6381464.0</v>
      </c>
      <c r="B19861" s="8" t="s">
        <v>21371</v>
      </c>
    </row>
    <row r="19862">
      <c r="A19862" s="8">
        <v>6250572.0</v>
      </c>
      <c r="B19862" s="8" t="s">
        <v>21372</v>
      </c>
    </row>
    <row r="19863">
      <c r="A19863" s="8">
        <v>1861115.0</v>
      </c>
      <c r="B19863" s="8" t="s">
        <v>21373</v>
      </c>
    </row>
    <row r="19864">
      <c r="A19864" s="8">
        <v>1416791.0</v>
      </c>
      <c r="B19864" s="8" t="s">
        <v>21374</v>
      </c>
    </row>
    <row r="19865">
      <c r="A19865" s="8">
        <v>1964267.0</v>
      </c>
      <c r="B19865" s="8" t="s">
        <v>21375</v>
      </c>
    </row>
    <row r="19866">
      <c r="A19866" s="8">
        <v>6265871.0</v>
      </c>
      <c r="B19866" s="8" t="s">
        <v>21376</v>
      </c>
    </row>
    <row r="19867">
      <c r="A19867" s="8">
        <v>1416766.0</v>
      </c>
      <c r="B19867" s="8" t="s">
        <v>21377</v>
      </c>
    </row>
    <row r="19868">
      <c r="A19868" s="8">
        <v>6128840.0</v>
      </c>
      <c r="B19868" s="8" t="s">
        <v>21378</v>
      </c>
    </row>
    <row r="19869">
      <c r="A19869" s="8">
        <v>6193706.0</v>
      </c>
      <c r="B19869" s="8" t="s">
        <v>21379</v>
      </c>
    </row>
    <row r="19870">
      <c r="A19870" s="8">
        <v>6425721.0</v>
      </c>
      <c r="B19870" s="8" t="s">
        <v>21380</v>
      </c>
    </row>
    <row r="19871">
      <c r="A19871" s="8">
        <v>6872387.0</v>
      </c>
      <c r="B19871" s="8" t="s">
        <v>21381</v>
      </c>
    </row>
    <row r="19872">
      <c r="A19872" s="8">
        <v>6054188.0</v>
      </c>
      <c r="B19872" s="8" t="s">
        <v>21382</v>
      </c>
    </row>
    <row r="19873">
      <c r="A19873" s="8">
        <v>1278827.0</v>
      </c>
      <c r="B19873" s="8" t="s">
        <v>21383</v>
      </c>
    </row>
    <row r="19874">
      <c r="A19874" s="8">
        <v>6228097.0</v>
      </c>
      <c r="B19874" s="8" t="s">
        <v>21384</v>
      </c>
    </row>
    <row r="19875">
      <c r="A19875" s="8">
        <v>1961942.0</v>
      </c>
      <c r="B19875" s="8" t="s">
        <v>21385</v>
      </c>
    </row>
    <row r="19876">
      <c r="A19876" s="8">
        <v>6188109.0</v>
      </c>
      <c r="B19876" s="8" t="s">
        <v>21386</v>
      </c>
    </row>
    <row r="19877">
      <c r="A19877" s="8">
        <v>6549331.0</v>
      </c>
      <c r="B19877" s="8" t="s">
        <v>21387</v>
      </c>
    </row>
    <row r="19878">
      <c r="A19878" s="8">
        <v>1970763.0</v>
      </c>
      <c r="B19878" s="8" t="s">
        <v>21388</v>
      </c>
    </row>
    <row r="19879">
      <c r="A19879" s="8">
        <v>1948610.0</v>
      </c>
      <c r="B19879" s="8" t="s">
        <v>21389</v>
      </c>
    </row>
    <row r="19880">
      <c r="A19880" s="8">
        <v>6200354.0</v>
      </c>
      <c r="B19880" s="8" t="s">
        <v>21390</v>
      </c>
    </row>
    <row r="19881">
      <c r="A19881" s="8">
        <v>1346067.0</v>
      </c>
      <c r="B19881" s="8" t="s">
        <v>21391</v>
      </c>
    </row>
    <row r="19882">
      <c r="A19882" s="8">
        <v>1696629.0</v>
      </c>
      <c r="B19882" s="8" t="s">
        <v>21392</v>
      </c>
    </row>
    <row r="19883">
      <c r="A19883" s="8">
        <v>1376691.0</v>
      </c>
      <c r="B19883" s="8" t="s">
        <v>21393</v>
      </c>
    </row>
    <row r="19884">
      <c r="A19884" s="8">
        <v>6145809.0</v>
      </c>
      <c r="B19884" s="8" t="s">
        <v>21394</v>
      </c>
    </row>
    <row r="19885">
      <c r="A19885" s="8">
        <v>6370918.0</v>
      </c>
      <c r="B19885" s="8" t="s">
        <v>21395</v>
      </c>
    </row>
    <row r="19886">
      <c r="A19886" s="8">
        <v>6692893.0</v>
      </c>
      <c r="B19886" s="8" t="s">
        <v>21396</v>
      </c>
    </row>
    <row r="19887">
      <c r="A19887" s="8">
        <v>1943197.0</v>
      </c>
      <c r="B19887" s="8" t="s">
        <v>21397</v>
      </c>
    </row>
    <row r="19888">
      <c r="A19888" s="8">
        <v>6382169.0</v>
      </c>
      <c r="B19888" s="8" t="s">
        <v>21398</v>
      </c>
    </row>
    <row r="19889">
      <c r="A19889" s="8">
        <v>6934773.0</v>
      </c>
      <c r="B19889" s="8" t="s">
        <v>21399</v>
      </c>
    </row>
    <row r="19890">
      <c r="A19890" s="8">
        <v>6159664.0</v>
      </c>
      <c r="B19890" s="8" t="s">
        <v>21400</v>
      </c>
    </row>
    <row r="19891">
      <c r="A19891" s="8">
        <v>6206522.0</v>
      </c>
      <c r="B19891" s="8" t="s">
        <v>21401</v>
      </c>
    </row>
    <row r="19892">
      <c r="A19892" s="8">
        <v>6096123.0</v>
      </c>
      <c r="B19892" s="8" t="s">
        <v>21402</v>
      </c>
    </row>
    <row r="19893">
      <c r="A19893" s="8">
        <v>1348825.0</v>
      </c>
      <c r="B19893" s="8" t="s">
        <v>21403</v>
      </c>
    </row>
    <row r="19894">
      <c r="A19894" s="8">
        <v>1417282.0</v>
      </c>
      <c r="B19894" s="8" t="s">
        <v>21404</v>
      </c>
    </row>
    <row r="19895">
      <c r="A19895" s="8">
        <v>6948693.0</v>
      </c>
      <c r="B19895" s="8" t="s">
        <v>21405</v>
      </c>
    </row>
    <row r="19896">
      <c r="A19896" s="8">
        <v>1414712.0</v>
      </c>
      <c r="B19896" s="8" t="s">
        <v>21406</v>
      </c>
    </row>
    <row r="19897">
      <c r="A19897" s="8">
        <v>6642179.0</v>
      </c>
      <c r="B19897" s="8" t="s">
        <v>21407</v>
      </c>
    </row>
    <row r="19898">
      <c r="A19898" s="8">
        <v>6188095.0</v>
      </c>
      <c r="B19898" s="8" t="s">
        <v>21408</v>
      </c>
    </row>
    <row r="19899">
      <c r="A19899" s="8">
        <v>1791931.0</v>
      </c>
      <c r="B19899" s="8" t="s">
        <v>21409</v>
      </c>
    </row>
    <row r="19900">
      <c r="A19900" s="8">
        <v>1793187.0</v>
      </c>
      <c r="B19900" s="8" t="s">
        <v>21410</v>
      </c>
    </row>
    <row r="19901">
      <c r="A19901" s="8">
        <v>6302033.0</v>
      </c>
      <c r="B19901" s="8" t="s">
        <v>21411</v>
      </c>
    </row>
    <row r="19902">
      <c r="A19902" s="8">
        <v>6875041.0</v>
      </c>
      <c r="B19902" s="8" t="s">
        <v>21412</v>
      </c>
    </row>
    <row r="19903">
      <c r="A19903" s="8">
        <v>1787446.0</v>
      </c>
      <c r="B19903" s="8" t="s">
        <v>21413</v>
      </c>
    </row>
    <row r="19904">
      <c r="A19904" s="8">
        <v>1330004.0</v>
      </c>
      <c r="B19904" s="8" t="s">
        <v>21414</v>
      </c>
    </row>
    <row r="19905">
      <c r="A19905" s="8">
        <v>6243291.0</v>
      </c>
      <c r="B19905" s="8" t="s">
        <v>21415</v>
      </c>
    </row>
    <row r="19906">
      <c r="A19906" s="8">
        <v>1636421.0</v>
      </c>
      <c r="B19906" s="8" t="s">
        <v>21416</v>
      </c>
    </row>
    <row r="19907">
      <c r="A19907" s="8">
        <v>1414721.0</v>
      </c>
      <c r="B19907" s="8" t="s">
        <v>21417</v>
      </c>
    </row>
    <row r="19908">
      <c r="A19908" s="8">
        <v>1785443.0</v>
      </c>
      <c r="B19908" s="8" t="s">
        <v>21418</v>
      </c>
    </row>
    <row r="19909">
      <c r="A19909" s="8">
        <v>6477275.0</v>
      </c>
      <c r="B19909" s="8" t="s">
        <v>21419</v>
      </c>
    </row>
    <row r="19910">
      <c r="A19910" s="8">
        <v>6264093.0</v>
      </c>
      <c r="B19910" s="8" t="s">
        <v>21420</v>
      </c>
    </row>
    <row r="19911">
      <c r="A19911" s="8">
        <v>6895328.0</v>
      </c>
      <c r="B19911" s="8" t="s">
        <v>21421</v>
      </c>
    </row>
    <row r="19912">
      <c r="A19912" s="8">
        <v>1926349.0</v>
      </c>
      <c r="B19912" s="8" t="s">
        <v>21422</v>
      </c>
    </row>
    <row r="19913">
      <c r="A19913" s="8">
        <v>1325167.0</v>
      </c>
      <c r="B19913" s="8" t="s">
        <v>21423</v>
      </c>
    </row>
    <row r="19914">
      <c r="A19914" s="8">
        <v>6972021.0</v>
      </c>
      <c r="B19914" s="8" t="s">
        <v>21424</v>
      </c>
    </row>
    <row r="19915">
      <c r="A19915" s="8">
        <v>1974360.0</v>
      </c>
      <c r="B19915" s="8" t="s">
        <v>21425</v>
      </c>
    </row>
    <row r="19916">
      <c r="A19916" s="8">
        <v>1717464.0</v>
      </c>
      <c r="B19916" s="8" t="s">
        <v>21426</v>
      </c>
    </row>
    <row r="19917">
      <c r="A19917" s="8">
        <v>1850229.0</v>
      </c>
      <c r="B19917" s="8" t="s">
        <v>21427</v>
      </c>
    </row>
    <row r="19918">
      <c r="A19918" s="8">
        <v>1414780.0</v>
      </c>
      <c r="B19918" s="8" t="s">
        <v>21428</v>
      </c>
    </row>
    <row r="19919">
      <c r="A19919" s="8">
        <v>6313671.0</v>
      </c>
      <c r="B19919" s="8" t="s">
        <v>21429</v>
      </c>
    </row>
    <row r="19920">
      <c r="A19920" s="8">
        <v>1733532.0</v>
      </c>
      <c r="B19920" s="8" t="s">
        <v>21430</v>
      </c>
    </row>
    <row r="19921">
      <c r="A19921" s="8">
        <v>6612041.0</v>
      </c>
      <c r="B19921" s="8" t="s">
        <v>21431</v>
      </c>
    </row>
    <row r="19922">
      <c r="A19922" s="8">
        <v>1813609.0</v>
      </c>
      <c r="B19922" s="8" t="s">
        <v>21432</v>
      </c>
    </row>
    <row r="19923">
      <c r="A19923" s="8">
        <v>1880306.0</v>
      </c>
      <c r="B19923" s="8" t="s">
        <v>21433</v>
      </c>
    </row>
    <row r="19924">
      <c r="A19924" s="8">
        <v>1894820.0</v>
      </c>
      <c r="B19924" s="8" t="s">
        <v>21434</v>
      </c>
    </row>
    <row r="19925">
      <c r="A19925" s="8">
        <v>6425755.0</v>
      </c>
      <c r="B19925" s="8" t="s">
        <v>21435</v>
      </c>
    </row>
    <row r="19926">
      <c r="A19926" s="8">
        <v>1416871.0</v>
      </c>
      <c r="B19926" s="8" t="s">
        <v>21436</v>
      </c>
    </row>
    <row r="19927">
      <c r="A19927" s="8">
        <v>6425682.0</v>
      </c>
      <c r="B19927" s="8" t="s">
        <v>21437</v>
      </c>
    </row>
    <row r="19928">
      <c r="A19928" s="8">
        <v>1325213.0</v>
      </c>
      <c r="B19928" s="8" t="s">
        <v>21438</v>
      </c>
    </row>
    <row r="19929">
      <c r="A19929" s="8">
        <v>6251081.0</v>
      </c>
      <c r="B19929" s="8" t="s">
        <v>21439</v>
      </c>
    </row>
    <row r="19930">
      <c r="A19930" s="8">
        <v>6000061.0</v>
      </c>
      <c r="B19930" s="8" t="s">
        <v>21440</v>
      </c>
    </row>
    <row r="19931">
      <c r="A19931" s="8">
        <v>1324306.0</v>
      </c>
      <c r="B19931" s="8" t="s">
        <v>21441</v>
      </c>
    </row>
    <row r="19932">
      <c r="A19932" s="8">
        <v>1885260.0</v>
      </c>
      <c r="B19932" s="8" t="s">
        <v>21442</v>
      </c>
    </row>
    <row r="19933">
      <c r="A19933" s="8">
        <v>6332072.0</v>
      </c>
      <c r="B19933" s="8" t="s">
        <v>21443</v>
      </c>
    </row>
    <row r="19934">
      <c r="A19934" s="8">
        <v>1339711.0</v>
      </c>
      <c r="B19934" s="8" t="s">
        <v>21444</v>
      </c>
    </row>
    <row r="19935">
      <c r="A19935" s="8">
        <v>6318631.0</v>
      </c>
      <c r="B19935" s="8" t="s">
        <v>21445</v>
      </c>
    </row>
    <row r="19936">
      <c r="A19936" s="8">
        <v>1415280.0</v>
      </c>
      <c r="B19936" s="8" t="s">
        <v>21446</v>
      </c>
    </row>
    <row r="19937">
      <c r="A19937" s="8">
        <v>1804430.0</v>
      </c>
      <c r="B19937" s="8" t="s">
        <v>21447</v>
      </c>
    </row>
    <row r="19938">
      <c r="A19938" s="8">
        <v>6040268.0</v>
      </c>
      <c r="B19938" s="8" t="s">
        <v>21448</v>
      </c>
    </row>
    <row r="19939">
      <c r="A19939" s="8">
        <v>6137440.0</v>
      </c>
      <c r="B19939" s="8" t="s">
        <v>21449</v>
      </c>
    </row>
    <row r="19940">
      <c r="A19940" s="8">
        <v>6725678.0</v>
      </c>
      <c r="B19940" s="8" t="s">
        <v>21450</v>
      </c>
    </row>
    <row r="19941">
      <c r="A19941" s="8">
        <v>6431178.0</v>
      </c>
      <c r="B19941" s="8" t="s">
        <v>21451</v>
      </c>
    </row>
    <row r="19942">
      <c r="A19942" s="8">
        <v>6071872.0</v>
      </c>
      <c r="B19942" s="8" t="s">
        <v>21452</v>
      </c>
    </row>
    <row r="19943">
      <c r="A19943" s="8">
        <v>863360.0</v>
      </c>
      <c r="B19943" s="8" t="s">
        <v>21453</v>
      </c>
    </row>
    <row r="19944">
      <c r="A19944" s="8">
        <v>1973703.0</v>
      </c>
      <c r="B19944" s="8" t="s">
        <v>21454</v>
      </c>
    </row>
    <row r="19945">
      <c r="A19945" s="8">
        <v>608297.0</v>
      </c>
      <c r="B19945" s="8" t="s">
        <v>21455</v>
      </c>
    </row>
    <row r="19946">
      <c r="A19946" s="8">
        <v>1416677.0</v>
      </c>
      <c r="B19946" s="8" t="s">
        <v>21456</v>
      </c>
    </row>
    <row r="19947">
      <c r="A19947" s="8">
        <v>6498817.0</v>
      </c>
      <c r="B19947" s="8" t="s">
        <v>21457</v>
      </c>
    </row>
    <row r="19948">
      <c r="A19948" s="8">
        <v>1415000.0</v>
      </c>
      <c r="B19948" s="8" t="s">
        <v>21458</v>
      </c>
    </row>
    <row r="19949">
      <c r="A19949" s="8">
        <v>6022120.0</v>
      </c>
      <c r="B19949" s="8" t="s">
        <v>21459</v>
      </c>
    </row>
    <row r="19950">
      <c r="A19950" s="8">
        <v>1875868.0</v>
      </c>
      <c r="B19950" s="8" t="s">
        <v>21460</v>
      </c>
    </row>
    <row r="19951">
      <c r="A19951" s="8">
        <v>1575333.0</v>
      </c>
      <c r="B19951" s="8" t="s">
        <v>21461</v>
      </c>
    </row>
    <row r="19952">
      <c r="A19952" s="8">
        <v>965278.0</v>
      </c>
      <c r="B19952" s="8" t="s">
        <v>21462</v>
      </c>
    </row>
    <row r="19953">
      <c r="A19953" s="8">
        <v>1970755.0</v>
      </c>
      <c r="B19953" s="8" t="s">
        <v>21463</v>
      </c>
    </row>
    <row r="19954">
      <c r="A19954" s="8">
        <v>6911846.0</v>
      </c>
      <c r="B19954" s="8" t="s">
        <v>21464</v>
      </c>
    </row>
    <row r="19955">
      <c r="A19955" s="8">
        <v>1885553.0</v>
      </c>
      <c r="B19955" s="8" t="s">
        <v>21465</v>
      </c>
    </row>
    <row r="19956">
      <c r="A19956" s="8">
        <v>6254357.0</v>
      </c>
      <c r="B19956" s="8" t="s">
        <v>21466</v>
      </c>
    </row>
    <row r="19957">
      <c r="A19957" s="8">
        <v>6192211.0</v>
      </c>
      <c r="B19957" s="8" t="s">
        <v>21467</v>
      </c>
    </row>
    <row r="19958">
      <c r="A19958" s="8">
        <v>1784111.0</v>
      </c>
      <c r="B19958" s="8" t="s">
        <v>21433</v>
      </c>
    </row>
    <row r="19959">
      <c r="A19959" s="8">
        <v>1324586.0</v>
      </c>
      <c r="B19959" s="8" t="s">
        <v>21468</v>
      </c>
    </row>
    <row r="19960">
      <c r="A19960" s="8">
        <v>6223630.0</v>
      </c>
      <c r="B19960" s="8" t="s">
        <v>21469</v>
      </c>
    </row>
    <row r="19961">
      <c r="A19961" s="8">
        <v>1441698.0</v>
      </c>
      <c r="B19961" s="8" t="s">
        <v>21470</v>
      </c>
    </row>
    <row r="19962">
      <c r="A19962" s="8">
        <v>1636511.0</v>
      </c>
      <c r="B19962" s="8" t="s">
        <v>21470</v>
      </c>
    </row>
    <row r="19963">
      <c r="A19963" s="8">
        <v>6038301.0</v>
      </c>
      <c r="B19963" s="8" t="s">
        <v>21471</v>
      </c>
    </row>
    <row r="19964">
      <c r="A19964" s="8">
        <v>851485.0</v>
      </c>
      <c r="B19964" s="8" t="s">
        <v>21472</v>
      </c>
    </row>
    <row r="19965">
      <c r="A19965" s="8">
        <v>1416618.0</v>
      </c>
      <c r="B19965" s="8" t="s">
        <v>21473</v>
      </c>
    </row>
    <row r="19966">
      <c r="A19966" s="8">
        <v>1878077.0</v>
      </c>
      <c r="B19966" s="8" t="s">
        <v>21474</v>
      </c>
    </row>
    <row r="19967">
      <c r="A19967" s="8">
        <v>1928333.0</v>
      </c>
      <c r="B19967" s="8" t="s">
        <v>21475</v>
      </c>
    </row>
    <row r="19968">
      <c r="A19968" s="8">
        <v>1415719.0</v>
      </c>
      <c r="B19968" s="8" t="s">
        <v>21476</v>
      </c>
    </row>
    <row r="19969">
      <c r="A19969" s="8">
        <v>1792491.0</v>
      </c>
      <c r="B19969" s="8" t="s">
        <v>21477</v>
      </c>
    </row>
    <row r="19970">
      <c r="A19970" s="8">
        <v>1416049.0</v>
      </c>
      <c r="B19970" s="8" t="s">
        <v>21478</v>
      </c>
    </row>
    <row r="19971">
      <c r="A19971" s="8">
        <v>6425747.0</v>
      </c>
      <c r="B19971" s="8" t="s">
        <v>21479</v>
      </c>
    </row>
    <row r="19972">
      <c r="A19972" s="8">
        <v>6024548.0</v>
      </c>
      <c r="B19972" s="8" t="s">
        <v>21480</v>
      </c>
    </row>
    <row r="19973">
      <c r="A19973" s="8">
        <v>1352687.0</v>
      </c>
      <c r="B19973" s="8" t="s">
        <v>21481</v>
      </c>
    </row>
    <row r="19974">
      <c r="A19974" s="8">
        <v>1733494.0</v>
      </c>
      <c r="B19974" s="8" t="s">
        <v>21482</v>
      </c>
    </row>
    <row r="19975">
      <c r="A19975" s="8">
        <v>662534.0</v>
      </c>
      <c r="B19975" s="8" t="s">
        <v>21483</v>
      </c>
    </row>
    <row r="19976">
      <c r="A19976" s="8">
        <v>6163955.0</v>
      </c>
      <c r="B19976" s="8" t="s">
        <v>21484</v>
      </c>
    </row>
    <row r="19977">
      <c r="A19977" s="8">
        <v>1138162.0</v>
      </c>
      <c r="B19977" s="8" t="s">
        <v>21485</v>
      </c>
    </row>
    <row r="19978">
      <c r="A19978" s="8">
        <v>1350188.0</v>
      </c>
      <c r="B19978" s="8" t="s">
        <v>21486</v>
      </c>
    </row>
    <row r="19979">
      <c r="A19979" s="8">
        <v>1636073.0</v>
      </c>
      <c r="B19979" s="8" t="s">
        <v>21487</v>
      </c>
    </row>
    <row r="19980">
      <c r="A19980" s="8">
        <v>1894102.0</v>
      </c>
      <c r="B19980" s="8" t="s">
        <v>21488</v>
      </c>
    </row>
    <row r="19981">
      <c r="A19981" s="8">
        <v>6312021.0</v>
      </c>
      <c r="B19981" s="8" t="s">
        <v>21489</v>
      </c>
    </row>
    <row r="19982">
      <c r="A19982" s="8">
        <v>6024572.0</v>
      </c>
      <c r="B19982" s="8" t="s">
        <v>21490</v>
      </c>
    </row>
    <row r="19983">
      <c r="A19983" s="8">
        <v>6928871.0</v>
      </c>
      <c r="B19983" s="8" t="s">
        <v>21491</v>
      </c>
    </row>
    <row r="19984">
      <c r="A19984" s="8">
        <v>6312004.0</v>
      </c>
      <c r="B19984" s="8" t="s">
        <v>21492</v>
      </c>
    </row>
    <row r="19985">
      <c r="A19985" s="8">
        <v>6425534.0</v>
      </c>
      <c r="B19985" s="8" t="s">
        <v>21493</v>
      </c>
    </row>
    <row r="19986">
      <c r="A19986" s="8">
        <v>708470.0</v>
      </c>
      <c r="B19986" s="8" t="s">
        <v>21494</v>
      </c>
    </row>
    <row r="19987">
      <c r="A19987" s="8">
        <v>1324551.0</v>
      </c>
      <c r="B19987" s="8" t="s">
        <v>21495</v>
      </c>
    </row>
    <row r="19988">
      <c r="A19988" s="8">
        <v>6674275.0</v>
      </c>
      <c r="B19988" s="8" t="s">
        <v>21496</v>
      </c>
    </row>
    <row r="19989">
      <c r="A19989" s="8">
        <v>1574337.0</v>
      </c>
      <c r="B19989" s="8" t="s">
        <v>21497</v>
      </c>
    </row>
    <row r="19990">
      <c r="A19990" s="8">
        <v>1416537.0</v>
      </c>
      <c r="B19990" s="8" t="s">
        <v>21498</v>
      </c>
    </row>
    <row r="19991">
      <c r="A19991" s="8">
        <v>1415701.0</v>
      </c>
      <c r="B19991" s="8" t="s">
        <v>21499</v>
      </c>
    </row>
    <row r="19992">
      <c r="A19992" s="8">
        <v>1415441.0</v>
      </c>
      <c r="B19992" s="8" t="s">
        <v>21500</v>
      </c>
    </row>
    <row r="19993">
      <c r="A19993" s="8">
        <v>1415379.0</v>
      </c>
      <c r="B19993" s="8" t="s">
        <v>21501</v>
      </c>
    </row>
    <row r="19994">
      <c r="A19994" s="8">
        <v>6489486.0</v>
      </c>
      <c r="B19994" s="8" t="s">
        <v>21502</v>
      </c>
    </row>
    <row r="19995">
      <c r="A19995" s="8">
        <v>6124968.0</v>
      </c>
      <c r="B19995" s="8" t="s">
        <v>21503</v>
      </c>
    </row>
    <row r="19996">
      <c r="A19996" s="8">
        <v>6975097.0</v>
      </c>
      <c r="B19996" s="8" t="s">
        <v>21504</v>
      </c>
    </row>
    <row r="19997">
      <c r="A19997" s="8">
        <v>1416839.0</v>
      </c>
      <c r="B19997" s="8" t="s">
        <v>21505</v>
      </c>
    </row>
    <row r="19998">
      <c r="A19998" s="8">
        <v>1415751.0</v>
      </c>
      <c r="B19998" s="8" t="s">
        <v>21506</v>
      </c>
    </row>
    <row r="19999">
      <c r="A19999" s="8">
        <v>6425542.0</v>
      </c>
      <c r="B19999" s="8" t="s">
        <v>21507</v>
      </c>
    </row>
    <row r="20000">
      <c r="A20000" s="8">
        <v>1769219.0</v>
      </c>
      <c r="B20000" s="8" t="s">
        <v>21508</v>
      </c>
    </row>
    <row r="20001">
      <c r="A20001" s="8">
        <v>1415221.0</v>
      </c>
      <c r="B20001" s="8" t="s">
        <v>21509</v>
      </c>
    </row>
    <row r="20002">
      <c r="A20002" s="8">
        <v>6186696.0</v>
      </c>
      <c r="B20002" s="8" t="s">
        <v>10268</v>
      </c>
    </row>
    <row r="20003">
      <c r="A20003" s="8">
        <v>818488.0</v>
      </c>
      <c r="B20003" s="8" t="s">
        <v>21510</v>
      </c>
    </row>
    <row r="20004">
      <c r="A20004" s="8">
        <v>818470.0</v>
      </c>
      <c r="B20004" s="8" t="s">
        <v>21511</v>
      </c>
    </row>
    <row r="20005">
      <c r="A20005" s="8">
        <v>1441451.0</v>
      </c>
      <c r="B20005" s="8" t="s">
        <v>21512</v>
      </c>
    </row>
    <row r="20006">
      <c r="A20006" s="8">
        <v>6943187.0</v>
      </c>
      <c r="B20006" s="8" t="s">
        <v>21513</v>
      </c>
    </row>
    <row r="20007">
      <c r="A20007" s="8">
        <v>1729462.0</v>
      </c>
      <c r="B20007" s="8" t="s">
        <v>21514</v>
      </c>
    </row>
    <row r="20008">
      <c r="A20008" s="8">
        <v>1636090.0</v>
      </c>
      <c r="B20008" s="8" t="s">
        <v>21515</v>
      </c>
    </row>
    <row r="20009">
      <c r="A20009" s="8">
        <v>1415727.0</v>
      </c>
      <c r="B20009" s="8" t="s">
        <v>21516</v>
      </c>
    </row>
    <row r="20010">
      <c r="A20010" s="8">
        <v>1636057.0</v>
      </c>
      <c r="B20010" s="8" t="s">
        <v>21517</v>
      </c>
    </row>
    <row r="20011">
      <c r="A20011" s="8">
        <v>1440934.0</v>
      </c>
      <c r="B20011" s="8" t="s">
        <v>21518</v>
      </c>
    </row>
    <row r="20012">
      <c r="A20012" s="8">
        <v>1324934.0</v>
      </c>
      <c r="B20012" s="8" t="s">
        <v>21519</v>
      </c>
    </row>
    <row r="20013">
      <c r="A20013" s="8">
        <v>6230105.0</v>
      </c>
      <c r="B20013" s="8" t="s">
        <v>21520</v>
      </c>
    </row>
    <row r="20014">
      <c r="A20014" s="8">
        <v>1809440.0</v>
      </c>
      <c r="B20014" s="8" t="s">
        <v>21521</v>
      </c>
    </row>
    <row r="20015">
      <c r="A20015" s="8">
        <v>1944894.0</v>
      </c>
      <c r="B20015" s="8" t="s">
        <v>21521</v>
      </c>
    </row>
    <row r="20016">
      <c r="A20016" s="8">
        <v>1785052.0</v>
      </c>
      <c r="B20016" s="8" t="s">
        <v>21522</v>
      </c>
    </row>
    <row r="20017">
      <c r="A20017" s="8">
        <v>6194516.0</v>
      </c>
      <c r="B20017" s="8" t="s">
        <v>21523</v>
      </c>
    </row>
    <row r="20018">
      <c r="A20018" s="8">
        <v>1760921.0</v>
      </c>
      <c r="B20018" s="8" t="s">
        <v>21524</v>
      </c>
    </row>
    <row r="20019">
      <c r="A20019" s="8">
        <v>1939807.0</v>
      </c>
      <c r="B20019" s="8" t="s">
        <v>21525</v>
      </c>
    </row>
    <row r="20020">
      <c r="A20020" s="8">
        <v>1833871.0</v>
      </c>
      <c r="B20020" s="8" t="s">
        <v>21526</v>
      </c>
    </row>
    <row r="20021">
      <c r="A20021" s="8">
        <v>6194222.0</v>
      </c>
      <c r="B20021" s="8" t="s">
        <v>21527</v>
      </c>
    </row>
    <row r="20022">
      <c r="A20022" s="8">
        <v>1799932.0</v>
      </c>
      <c r="B20022" s="8" t="s">
        <v>21528</v>
      </c>
    </row>
    <row r="20023">
      <c r="A20023" s="8">
        <v>1917111.0</v>
      </c>
      <c r="B20023" s="8" t="s">
        <v>21529</v>
      </c>
    </row>
    <row r="20024">
      <c r="A20024" s="8">
        <v>1799924.0</v>
      </c>
      <c r="B20024" s="8" t="s">
        <v>21530</v>
      </c>
    </row>
    <row r="20025">
      <c r="A20025" s="8">
        <v>6629679.0</v>
      </c>
      <c r="B20025" s="8" t="s">
        <v>21531</v>
      </c>
    </row>
    <row r="20026">
      <c r="A20026" s="8">
        <v>6923780.0</v>
      </c>
      <c r="B20026" s="8" t="s">
        <v>21532</v>
      </c>
    </row>
    <row r="20027">
      <c r="A20027" s="8">
        <v>6285252.0</v>
      </c>
      <c r="B20027" s="8" t="s">
        <v>21533</v>
      </c>
    </row>
    <row r="20028">
      <c r="A20028" s="8">
        <v>6917038.0</v>
      </c>
      <c r="B20028" s="8" t="s">
        <v>21534</v>
      </c>
    </row>
    <row r="20029">
      <c r="A20029" s="8">
        <v>1416090.0</v>
      </c>
      <c r="B20029" s="8" t="s">
        <v>21535</v>
      </c>
    </row>
    <row r="20030">
      <c r="A20030" s="8">
        <v>1415662.0</v>
      </c>
      <c r="B20030" s="8" t="s">
        <v>21536</v>
      </c>
    </row>
    <row r="20031">
      <c r="A20031" s="8">
        <v>6926762.0</v>
      </c>
      <c r="B20031" s="8" t="s">
        <v>21537</v>
      </c>
    </row>
    <row r="20032">
      <c r="A20032" s="8">
        <v>6149677.0</v>
      </c>
      <c r="B20032" s="8" t="s">
        <v>21538</v>
      </c>
    </row>
    <row r="20033">
      <c r="A20033" s="8">
        <v>1771990.0</v>
      </c>
      <c r="B20033" s="8" t="s">
        <v>21539</v>
      </c>
    </row>
    <row r="20034">
      <c r="A20034" s="8">
        <v>6183018.0</v>
      </c>
      <c r="B20034" s="8" t="s">
        <v>21540</v>
      </c>
    </row>
    <row r="20035">
      <c r="A20035" s="8">
        <v>6838359.0</v>
      </c>
      <c r="B20035" s="8" t="s">
        <v>21541</v>
      </c>
    </row>
    <row r="20036">
      <c r="A20036" s="8">
        <v>6205658.0</v>
      </c>
      <c r="B20036" s="8" t="s">
        <v>21542</v>
      </c>
    </row>
    <row r="20037">
      <c r="A20037" s="8">
        <v>1974980.0</v>
      </c>
      <c r="B20037" s="8" t="s">
        <v>21543</v>
      </c>
    </row>
    <row r="20038">
      <c r="A20038" s="8">
        <v>6193340.0</v>
      </c>
      <c r="B20038" s="8" t="s">
        <v>21544</v>
      </c>
    </row>
    <row r="20039">
      <c r="A20039" s="8">
        <v>6148824.0</v>
      </c>
      <c r="B20039" s="8" t="s">
        <v>21545</v>
      </c>
    </row>
    <row r="20040">
      <c r="A20040" s="8">
        <v>1946773.0</v>
      </c>
      <c r="B20040" s="8" t="s">
        <v>21546</v>
      </c>
    </row>
    <row r="20041">
      <c r="A20041" s="8">
        <v>1343335.0</v>
      </c>
      <c r="B20041" s="8" t="s">
        <v>21547</v>
      </c>
    </row>
    <row r="20042">
      <c r="A20042" s="8">
        <v>1973487.0</v>
      </c>
      <c r="B20042" s="8" t="s">
        <v>21548</v>
      </c>
    </row>
    <row r="20043">
      <c r="A20043" s="8">
        <v>6138373.0</v>
      </c>
      <c r="B20043" s="8" t="s">
        <v>21549</v>
      </c>
    </row>
    <row r="20044">
      <c r="A20044" s="8">
        <v>6895336.0</v>
      </c>
      <c r="B20044" s="8" t="s">
        <v>21550</v>
      </c>
    </row>
    <row r="20045">
      <c r="A20045" s="8">
        <v>6923747.0</v>
      </c>
      <c r="B20045" s="8" t="s">
        <v>21551</v>
      </c>
    </row>
    <row r="20046">
      <c r="A20046" s="8">
        <v>1417541.0</v>
      </c>
      <c r="B20046" s="8" t="s">
        <v>21552</v>
      </c>
    </row>
    <row r="20047">
      <c r="A20047" s="8">
        <v>1861361.0</v>
      </c>
      <c r="B20047" s="8" t="s">
        <v>21553</v>
      </c>
    </row>
    <row r="20048">
      <c r="A20048" s="8">
        <v>1723537.0</v>
      </c>
      <c r="B20048" s="8" t="s">
        <v>21554</v>
      </c>
    </row>
    <row r="20049">
      <c r="A20049" s="8">
        <v>1851543.0</v>
      </c>
      <c r="B20049" s="8" t="s">
        <v>21555</v>
      </c>
    </row>
    <row r="20050">
      <c r="A20050" s="8">
        <v>1417291.0</v>
      </c>
      <c r="B20050" s="8" t="s">
        <v>21556</v>
      </c>
    </row>
    <row r="20051">
      <c r="A20051" s="8">
        <v>1177753.0</v>
      </c>
      <c r="B20051" s="8" t="s">
        <v>21557</v>
      </c>
    </row>
    <row r="20052">
      <c r="A20052" s="8">
        <v>6040454.0</v>
      </c>
      <c r="B20052" s="8" t="s">
        <v>21558</v>
      </c>
    </row>
    <row r="20053">
      <c r="A20053" s="8">
        <v>1346270.0</v>
      </c>
      <c r="B20053" s="8" t="s">
        <v>21559</v>
      </c>
    </row>
    <row r="20054">
      <c r="A20054" s="8">
        <v>1177508.0</v>
      </c>
      <c r="B20054" s="8" t="s">
        <v>21560</v>
      </c>
    </row>
    <row r="20055">
      <c r="A20055" s="8">
        <v>6380158.0</v>
      </c>
      <c r="B20055" s="8" t="s">
        <v>21561</v>
      </c>
    </row>
    <row r="20056">
      <c r="A20056" s="8">
        <v>1757181.0</v>
      </c>
      <c r="B20056" s="8" t="s">
        <v>21562</v>
      </c>
    </row>
    <row r="20057">
      <c r="A20057" s="8">
        <v>6634702.0</v>
      </c>
      <c r="B20057" s="8" t="s">
        <v>21563</v>
      </c>
    </row>
    <row r="20058">
      <c r="A20058" s="8">
        <v>6306853.0</v>
      </c>
      <c r="B20058" s="8" t="s">
        <v>21564</v>
      </c>
    </row>
    <row r="20059">
      <c r="A20059" s="8">
        <v>6311351.0</v>
      </c>
      <c r="B20059" s="8" t="s">
        <v>21565</v>
      </c>
    </row>
    <row r="20060">
      <c r="A20060" s="8">
        <v>1912437.0</v>
      </c>
      <c r="B20060" s="8" t="s">
        <v>21566</v>
      </c>
    </row>
    <row r="20061">
      <c r="A20061" s="8">
        <v>6972047.0</v>
      </c>
      <c r="B20061" s="8" t="s">
        <v>21567</v>
      </c>
    </row>
    <row r="20062">
      <c r="A20062" s="8">
        <v>1441370.0</v>
      </c>
      <c r="B20062" s="8" t="s">
        <v>21568</v>
      </c>
    </row>
    <row r="20063">
      <c r="A20063" s="8">
        <v>1304780.0</v>
      </c>
      <c r="B20063" s="8" t="s">
        <v>5770</v>
      </c>
    </row>
    <row r="20064">
      <c r="A20064" s="8">
        <v>6904424.0</v>
      </c>
      <c r="B20064" s="8" t="s">
        <v>21569</v>
      </c>
    </row>
    <row r="20065">
      <c r="A20065" s="8">
        <v>1881698.0</v>
      </c>
      <c r="B20065" s="8" t="s">
        <v>21570</v>
      </c>
    </row>
    <row r="20066">
      <c r="A20066" s="8">
        <v>6047351.0</v>
      </c>
      <c r="B20066" s="8" t="s">
        <v>21571</v>
      </c>
    </row>
    <row r="20067">
      <c r="A20067" s="8">
        <v>6728812.0</v>
      </c>
      <c r="B20067" s="8" t="s">
        <v>21572</v>
      </c>
    </row>
    <row r="20068">
      <c r="A20068" s="8">
        <v>6389384.0</v>
      </c>
      <c r="B20068" s="8" t="s">
        <v>21573</v>
      </c>
    </row>
    <row r="20069">
      <c r="A20069" s="8">
        <v>1596853.0</v>
      </c>
      <c r="B20069" s="8" t="s">
        <v>21574</v>
      </c>
    </row>
    <row r="20070">
      <c r="A20070" s="8">
        <v>6028241.0</v>
      </c>
      <c r="B20070" s="8" t="s">
        <v>21575</v>
      </c>
    </row>
    <row r="20071">
      <c r="A20071" s="8">
        <v>1442104.0</v>
      </c>
      <c r="B20071" s="8" t="s">
        <v>21576</v>
      </c>
    </row>
    <row r="20072">
      <c r="A20072" s="8">
        <v>6064973.0</v>
      </c>
      <c r="B20072" s="8" t="s">
        <v>21577</v>
      </c>
    </row>
    <row r="20073">
      <c r="A20073" s="8">
        <v>6382886.0</v>
      </c>
      <c r="B20073" s="8" t="s">
        <v>21578</v>
      </c>
    </row>
    <row r="20074">
      <c r="A20074" s="8">
        <v>1304518.0</v>
      </c>
      <c r="B20074" s="8" t="s">
        <v>21579</v>
      </c>
    </row>
    <row r="20075">
      <c r="A20075" s="8">
        <v>1177338.0</v>
      </c>
      <c r="B20075" s="8" t="s">
        <v>21580</v>
      </c>
    </row>
    <row r="20076">
      <c r="A20076" s="8">
        <v>1343327.0</v>
      </c>
      <c r="B20076" s="8" t="s">
        <v>21581</v>
      </c>
    </row>
    <row r="20077">
      <c r="A20077" s="8">
        <v>1416596.0</v>
      </c>
      <c r="B20077" s="8" t="s">
        <v>21582</v>
      </c>
    </row>
    <row r="20078">
      <c r="A20078" s="8">
        <v>6681476.0</v>
      </c>
      <c r="B20078" s="8" t="s">
        <v>21583</v>
      </c>
    </row>
    <row r="20079">
      <c r="A20079" s="8">
        <v>1586262.0</v>
      </c>
      <c r="B20079" s="8" t="s">
        <v>21584</v>
      </c>
    </row>
    <row r="20080">
      <c r="A20080" s="8">
        <v>6000096.0</v>
      </c>
      <c r="B20080" s="8" t="s">
        <v>21585</v>
      </c>
    </row>
    <row r="20081">
      <c r="A20081" s="8">
        <v>1943561.0</v>
      </c>
      <c r="B20081" s="8" t="s">
        <v>21586</v>
      </c>
    </row>
    <row r="20082">
      <c r="A20082" s="8">
        <v>6727000.0</v>
      </c>
      <c r="B20082" s="8" t="s">
        <v>21587</v>
      </c>
    </row>
    <row r="20083">
      <c r="A20083" s="8">
        <v>6738737.0</v>
      </c>
      <c r="B20083" s="8" t="s">
        <v>21588</v>
      </c>
    </row>
    <row r="20084">
      <c r="A20084" s="8">
        <v>1441353.0</v>
      </c>
      <c r="B20084" s="8" t="s">
        <v>21589</v>
      </c>
    </row>
    <row r="20085">
      <c r="A20085" s="8">
        <v>6888402.0</v>
      </c>
      <c r="B20085" s="8" t="s">
        <v>21590</v>
      </c>
    </row>
    <row r="20086">
      <c r="A20086" s="8">
        <v>6892833.0</v>
      </c>
      <c r="B20086" s="8" t="s">
        <v>21591</v>
      </c>
    </row>
    <row r="20087">
      <c r="A20087" s="8">
        <v>845159.0</v>
      </c>
      <c r="B20087" s="8" t="s">
        <v>21592</v>
      </c>
    </row>
    <row r="20088">
      <c r="A20088" s="8">
        <v>874400.0</v>
      </c>
      <c r="B20088" s="8" t="s">
        <v>21593</v>
      </c>
    </row>
    <row r="20089">
      <c r="A20089" s="8">
        <v>934984.0</v>
      </c>
      <c r="B20089" s="8" t="s">
        <v>21594</v>
      </c>
    </row>
    <row r="20090">
      <c r="A20090" s="8">
        <v>1787497.0</v>
      </c>
      <c r="B20090" s="8" t="s">
        <v>21595</v>
      </c>
    </row>
    <row r="20091">
      <c r="A20091" s="8">
        <v>1912216.0</v>
      </c>
      <c r="B20091" s="8" t="s">
        <v>21596</v>
      </c>
    </row>
    <row r="20092">
      <c r="A20092" s="8">
        <v>1417495.0</v>
      </c>
      <c r="B20092" s="8" t="s">
        <v>21597</v>
      </c>
    </row>
    <row r="20093">
      <c r="A20093" s="8">
        <v>1636391.0</v>
      </c>
      <c r="B20093" s="8" t="s">
        <v>21597</v>
      </c>
    </row>
    <row r="20094">
      <c r="A20094" s="8">
        <v>6920497.0</v>
      </c>
      <c r="B20094" s="8" t="s">
        <v>21598</v>
      </c>
    </row>
    <row r="20095">
      <c r="A20095" s="8">
        <v>1796518.0</v>
      </c>
      <c r="B20095" s="8" t="s">
        <v>21599</v>
      </c>
    </row>
    <row r="20096">
      <c r="A20096" s="8">
        <v>1637436.0</v>
      </c>
      <c r="B20096" s="8" t="s">
        <v>21600</v>
      </c>
    </row>
    <row r="20097">
      <c r="A20097" s="8">
        <v>1767330.0</v>
      </c>
      <c r="B20097" s="8" t="s">
        <v>21601</v>
      </c>
    </row>
    <row r="20098">
      <c r="A20098" s="8">
        <v>1913000.0</v>
      </c>
      <c r="B20098" s="8" t="s">
        <v>21602</v>
      </c>
    </row>
    <row r="20099">
      <c r="A20099" s="8">
        <v>6883699.0</v>
      </c>
      <c r="B20099" s="8" t="s">
        <v>21603</v>
      </c>
    </row>
    <row r="20100">
      <c r="A20100" s="8">
        <v>1417533.0</v>
      </c>
      <c r="B20100" s="8" t="s">
        <v>21604</v>
      </c>
    </row>
    <row r="20101">
      <c r="A20101" s="8">
        <v>1570528.0</v>
      </c>
      <c r="B20101" s="8" t="s">
        <v>21605</v>
      </c>
    </row>
    <row r="20102">
      <c r="A20102" s="8">
        <v>1786041.0</v>
      </c>
      <c r="B20102" s="8" t="s">
        <v>21554</v>
      </c>
    </row>
    <row r="20103">
      <c r="A20103" s="8">
        <v>1855468.0</v>
      </c>
      <c r="B20103" s="8" t="s">
        <v>21606</v>
      </c>
    </row>
    <row r="20104">
      <c r="A20104" s="8">
        <v>6672451.0</v>
      </c>
      <c r="B20104" s="8" t="s">
        <v>14391</v>
      </c>
    </row>
    <row r="20105">
      <c r="A20105" s="8">
        <v>1440918.0</v>
      </c>
      <c r="B20105" s="8" t="s">
        <v>21607</v>
      </c>
    </row>
    <row r="20106">
      <c r="A20106" s="8">
        <v>1440900.0</v>
      </c>
      <c r="B20106" s="8" t="s">
        <v>21608</v>
      </c>
    </row>
    <row r="20107">
      <c r="A20107" s="8">
        <v>1417509.0</v>
      </c>
      <c r="B20107" s="8" t="s">
        <v>21609</v>
      </c>
    </row>
    <row r="20108">
      <c r="A20108" s="8">
        <v>6906303.0</v>
      </c>
      <c r="B20108" s="8" t="s">
        <v>21610</v>
      </c>
    </row>
    <row r="20109">
      <c r="A20109" s="8">
        <v>1918206.0</v>
      </c>
      <c r="B20109" s="8" t="s">
        <v>21611</v>
      </c>
    </row>
    <row r="20110">
      <c r="A20110" s="8">
        <v>1858289.0</v>
      </c>
      <c r="B20110" s="8" t="s">
        <v>21612</v>
      </c>
    </row>
    <row r="20111">
      <c r="A20111" s="8">
        <v>1943677.0</v>
      </c>
      <c r="B20111" s="8" t="s">
        <v>21613</v>
      </c>
    </row>
    <row r="20112">
      <c r="A20112" s="8">
        <v>6205178.0</v>
      </c>
      <c r="B20112" s="8" t="s">
        <v>21614</v>
      </c>
    </row>
    <row r="20113">
      <c r="A20113" s="8">
        <v>1883241.0</v>
      </c>
      <c r="B20113" s="8" t="s">
        <v>21615</v>
      </c>
    </row>
    <row r="20114">
      <c r="A20114" s="8">
        <v>1570129.0</v>
      </c>
      <c r="B20114" s="8" t="s">
        <v>21616</v>
      </c>
    </row>
    <row r="20115">
      <c r="A20115" s="8">
        <v>6149341.0</v>
      </c>
      <c r="B20115" s="8" t="s">
        <v>21617</v>
      </c>
    </row>
    <row r="20116">
      <c r="A20116" s="8">
        <v>1417746.0</v>
      </c>
      <c r="B20116" s="8" t="s">
        <v>21618</v>
      </c>
    </row>
    <row r="20117">
      <c r="A20117" s="8">
        <v>6629555.0</v>
      </c>
      <c r="B20117" s="8" t="s">
        <v>21619</v>
      </c>
    </row>
    <row r="20118">
      <c r="A20118" s="8">
        <v>1415948.0</v>
      </c>
      <c r="B20118" s="8" t="s">
        <v>21620</v>
      </c>
    </row>
    <row r="20119">
      <c r="A20119" s="8">
        <v>1441060.0</v>
      </c>
      <c r="B20119" s="8" t="s">
        <v>21621</v>
      </c>
    </row>
    <row r="20120">
      <c r="A20120" s="8">
        <v>6938183.0</v>
      </c>
      <c r="B20120" s="8" t="s">
        <v>21622</v>
      </c>
    </row>
    <row r="20121">
      <c r="A20121" s="8">
        <v>1725599.0</v>
      </c>
      <c r="B20121" s="8" t="s">
        <v>21623</v>
      </c>
    </row>
    <row r="20122">
      <c r="A20122" s="8">
        <v>1729012.0</v>
      </c>
      <c r="B20122" s="8" t="s">
        <v>21624</v>
      </c>
    </row>
    <row r="20123">
      <c r="A20123" s="8">
        <v>1752961.0</v>
      </c>
      <c r="B20123" s="8" t="s">
        <v>21625</v>
      </c>
    </row>
    <row r="20124">
      <c r="A20124" s="8">
        <v>1574949.0</v>
      </c>
      <c r="B20124" s="8" t="s">
        <v>21626</v>
      </c>
    </row>
    <row r="20125">
      <c r="A20125" s="8">
        <v>1861263.0</v>
      </c>
      <c r="B20125" s="8" t="s">
        <v>21627</v>
      </c>
    </row>
    <row r="20126">
      <c r="A20126" s="8">
        <v>1637096.0</v>
      </c>
      <c r="B20126" s="8" t="s">
        <v>21628</v>
      </c>
    </row>
    <row r="20127">
      <c r="A20127" s="8">
        <v>1852094.0</v>
      </c>
      <c r="B20127" s="8" t="s">
        <v>21629</v>
      </c>
    </row>
    <row r="20128">
      <c r="A20128" s="8">
        <v>1636138.0</v>
      </c>
      <c r="B20128" s="8" t="s">
        <v>21630</v>
      </c>
    </row>
    <row r="20129">
      <c r="A20129" s="8">
        <v>1440951.0</v>
      </c>
      <c r="B20129" s="8" t="s">
        <v>21631</v>
      </c>
    </row>
    <row r="20130">
      <c r="A20130" s="8">
        <v>6270816.0</v>
      </c>
      <c r="B20130" s="8" t="s">
        <v>21632</v>
      </c>
    </row>
    <row r="20131">
      <c r="A20131" s="8">
        <v>1970941.0</v>
      </c>
      <c r="B20131" s="8" t="s">
        <v>21633</v>
      </c>
    </row>
    <row r="20132">
      <c r="A20132" s="8">
        <v>1972804.0</v>
      </c>
      <c r="B20132" s="8" t="s">
        <v>21634</v>
      </c>
    </row>
    <row r="20133">
      <c r="A20133" s="8">
        <v>1962001.0</v>
      </c>
      <c r="B20133" s="8" t="s">
        <v>21635</v>
      </c>
    </row>
    <row r="20134">
      <c r="A20134" s="8">
        <v>1884085.0</v>
      </c>
      <c r="B20134" s="8" t="s">
        <v>21636</v>
      </c>
    </row>
    <row r="20135">
      <c r="A20135" s="8">
        <v>6254179.0</v>
      </c>
      <c r="B20135" s="8" t="s">
        <v>21637</v>
      </c>
    </row>
    <row r="20136">
      <c r="A20136" s="8">
        <v>6177298.0</v>
      </c>
      <c r="B20136" s="8" t="s">
        <v>21638</v>
      </c>
    </row>
    <row r="20137">
      <c r="A20137" s="8">
        <v>1138031.0</v>
      </c>
      <c r="B20137" s="8" t="s">
        <v>21639</v>
      </c>
    </row>
    <row r="20138">
      <c r="A20138" s="8">
        <v>6184898.0</v>
      </c>
      <c r="B20138" s="8" t="s">
        <v>21640</v>
      </c>
    </row>
    <row r="20139">
      <c r="A20139" s="8">
        <v>6043453.0</v>
      </c>
      <c r="B20139" s="8" t="s">
        <v>21641</v>
      </c>
    </row>
    <row r="20140">
      <c r="A20140" s="8">
        <v>6477658.0</v>
      </c>
      <c r="B20140" s="8" t="s">
        <v>21642</v>
      </c>
    </row>
    <row r="20141">
      <c r="A20141" s="8">
        <v>1853848.0</v>
      </c>
      <c r="B20141" s="8" t="s">
        <v>21643</v>
      </c>
    </row>
    <row r="20142">
      <c r="A20142" s="8">
        <v>1897861.0</v>
      </c>
      <c r="B20142" s="8" t="s">
        <v>21644</v>
      </c>
    </row>
    <row r="20143">
      <c r="A20143" s="8">
        <v>1868616.0</v>
      </c>
      <c r="B20143" s="8" t="s">
        <v>21645</v>
      </c>
    </row>
    <row r="20144">
      <c r="A20144" s="8">
        <v>6973124.0</v>
      </c>
      <c r="B20144" s="8" t="s">
        <v>21646</v>
      </c>
    </row>
    <row r="20145">
      <c r="A20145" s="8">
        <v>1868608.0</v>
      </c>
      <c r="B20145" s="8" t="s">
        <v>21647</v>
      </c>
    </row>
    <row r="20146">
      <c r="A20146" s="8">
        <v>6027156.0</v>
      </c>
      <c r="B20146" s="8" t="s">
        <v>21648</v>
      </c>
    </row>
    <row r="20147">
      <c r="A20147" s="8">
        <v>1804201.0</v>
      </c>
      <c r="B20147" s="8" t="s">
        <v>21649</v>
      </c>
    </row>
    <row r="20148">
      <c r="A20148" s="8">
        <v>6211771.0</v>
      </c>
      <c r="B20148" s="8" t="s">
        <v>21650</v>
      </c>
    </row>
    <row r="20149">
      <c r="A20149" s="8">
        <v>1908065.0</v>
      </c>
      <c r="B20149" s="8" t="s">
        <v>21651</v>
      </c>
    </row>
    <row r="20150">
      <c r="A20150" s="8">
        <v>1414542.0</v>
      </c>
      <c r="B20150" s="8" t="s">
        <v>21652</v>
      </c>
    </row>
    <row r="20151">
      <c r="A20151" s="8">
        <v>6307540.0</v>
      </c>
      <c r="B20151" s="8" t="s">
        <v>21653</v>
      </c>
    </row>
    <row r="20152">
      <c r="A20152" s="8">
        <v>1655558.0</v>
      </c>
      <c r="B20152" s="8" t="s">
        <v>21654</v>
      </c>
    </row>
    <row r="20153">
      <c r="A20153" s="8">
        <v>1911538.0</v>
      </c>
      <c r="B20153" s="8" t="s">
        <v>21427</v>
      </c>
    </row>
    <row r="20154">
      <c r="A20154" s="8">
        <v>1796798.0</v>
      </c>
      <c r="B20154" s="8" t="s">
        <v>21655</v>
      </c>
    </row>
    <row r="20155">
      <c r="A20155" s="8">
        <v>1726587.0</v>
      </c>
      <c r="B20155" s="8" t="s">
        <v>21656</v>
      </c>
    </row>
    <row r="20156">
      <c r="A20156" s="8">
        <v>1316737.0</v>
      </c>
      <c r="B20156" s="8" t="s">
        <v>21657</v>
      </c>
    </row>
    <row r="20157">
      <c r="A20157" s="8">
        <v>6215386.0</v>
      </c>
      <c r="B20157" s="8" t="s">
        <v>21658</v>
      </c>
    </row>
    <row r="20158">
      <c r="A20158" s="8">
        <v>6012213.0</v>
      </c>
      <c r="B20158" s="8" t="s">
        <v>21659</v>
      </c>
    </row>
    <row r="20159">
      <c r="A20159" s="8">
        <v>1791842.0</v>
      </c>
      <c r="B20159" s="8" t="s">
        <v>21660</v>
      </c>
    </row>
    <row r="20160">
      <c r="A20160" s="8">
        <v>1885537.0</v>
      </c>
      <c r="B20160" s="8" t="s">
        <v>21661</v>
      </c>
    </row>
    <row r="20161">
      <c r="A20161" s="8">
        <v>1849212.0</v>
      </c>
      <c r="B20161" s="8" t="s">
        <v>21662</v>
      </c>
    </row>
    <row r="20162">
      <c r="A20162" s="8">
        <v>6192441.0</v>
      </c>
      <c r="B20162" s="8" t="s">
        <v>21663</v>
      </c>
    </row>
    <row r="20163">
      <c r="A20163" s="8">
        <v>1736060.0</v>
      </c>
      <c r="B20163" s="8" t="s">
        <v>21664</v>
      </c>
    </row>
    <row r="20164">
      <c r="A20164" s="8">
        <v>6183000.0</v>
      </c>
      <c r="B20164" s="8" t="s">
        <v>21665</v>
      </c>
    </row>
    <row r="20165">
      <c r="A20165" s="8">
        <v>6215475.0</v>
      </c>
      <c r="B20165" s="8" t="s">
        <v>21666</v>
      </c>
    </row>
    <row r="20166">
      <c r="A20166" s="8">
        <v>6050328.0</v>
      </c>
      <c r="B20166" s="8" t="s">
        <v>21667</v>
      </c>
    </row>
    <row r="20167">
      <c r="A20167" s="8">
        <v>6760309.0</v>
      </c>
      <c r="B20167" s="8" t="s">
        <v>21668</v>
      </c>
    </row>
    <row r="20168">
      <c r="A20168" s="8">
        <v>1959727.0</v>
      </c>
      <c r="B20168" s="8" t="s">
        <v>21669</v>
      </c>
    </row>
    <row r="20169">
      <c r="A20169" s="8">
        <v>6491910.0</v>
      </c>
      <c r="B20169" s="8" t="s">
        <v>21670</v>
      </c>
    </row>
    <row r="20170">
      <c r="A20170" s="8">
        <v>1417819.0</v>
      </c>
      <c r="B20170" s="8" t="s">
        <v>21671</v>
      </c>
    </row>
    <row r="20171">
      <c r="A20171" s="8">
        <v>1858343.0</v>
      </c>
      <c r="B20171" s="8" t="s">
        <v>21672</v>
      </c>
    </row>
    <row r="20172">
      <c r="A20172" s="8">
        <v>6913946.0</v>
      </c>
      <c r="B20172" s="8" t="s">
        <v>21673</v>
      </c>
    </row>
    <row r="20173">
      <c r="A20173" s="8">
        <v>1848461.0</v>
      </c>
      <c r="B20173" s="8" t="s">
        <v>21674</v>
      </c>
    </row>
    <row r="20174">
      <c r="A20174" s="8">
        <v>6083501.0</v>
      </c>
      <c r="B20174" s="8" t="s">
        <v>21675</v>
      </c>
    </row>
    <row r="20175">
      <c r="A20175" s="8">
        <v>6110002.0</v>
      </c>
      <c r="B20175" s="8" t="s">
        <v>21676</v>
      </c>
    </row>
    <row r="20176">
      <c r="A20176" s="8">
        <v>1854801.0</v>
      </c>
      <c r="B20176" s="8" t="s">
        <v>21677</v>
      </c>
    </row>
    <row r="20177">
      <c r="A20177" s="8">
        <v>6260730.0</v>
      </c>
      <c r="B20177" s="8" t="s">
        <v>21678</v>
      </c>
    </row>
    <row r="20178">
      <c r="A20178" s="8">
        <v>1893785.0</v>
      </c>
      <c r="B20178" s="8" t="s">
        <v>21679</v>
      </c>
    </row>
    <row r="20179">
      <c r="A20179" s="8">
        <v>6247466.0</v>
      </c>
      <c r="B20179" s="8" t="s">
        <v>21680</v>
      </c>
    </row>
    <row r="20180">
      <c r="A20180" s="8">
        <v>6260349.0</v>
      </c>
      <c r="B20180" s="8" t="s">
        <v>21681</v>
      </c>
    </row>
    <row r="20181">
      <c r="A20181" s="8">
        <v>1973631.0</v>
      </c>
      <c r="B20181" s="8" t="s">
        <v>21682</v>
      </c>
    </row>
    <row r="20182">
      <c r="A20182" s="8">
        <v>6112048.0</v>
      </c>
      <c r="B20182" s="8" t="s">
        <v>21683</v>
      </c>
    </row>
    <row r="20183">
      <c r="A20183" s="8">
        <v>1592084.0</v>
      </c>
      <c r="B20183" s="8" t="s">
        <v>21684</v>
      </c>
    </row>
    <row r="20184">
      <c r="A20184" s="8">
        <v>6023576.0</v>
      </c>
      <c r="B20184" s="8" t="s">
        <v>21685</v>
      </c>
    </row>
    <row r="20185">
      <c r="A20185" s="8">
        <v>1908189.0</v>
      </c>
      <c r="B20185" s="8" t="s">
        <v>21686</v>
      </c>
    </row>
    <row r="20186">
      <c r="A20186" s="8">
        <v>6174329.0</v>
      </c>
      <c r="B20186" s="8" t="s">
        <v>21687</v>
      </c>
    </row>
    <row r="20187">
      <c r="A20187" s="8">
        <v>1787543.0</v>
      </c>
      <c r="B20187" s="8" t="s">
        <v>21688</v>
      </c>
    </row>
    <row r="20188">
      <c r="A20188" s="8">
        <v>6216609.0</v>
      </c>
      <c r="B20188" s="8" t="s">
        <v>21689</v>
      </c>
    </row>
    <row r="20189">
      <c r="A20189" s="8">
        <v>6177085.0</v>
      </c>
      <c r="B20189" s="8" t="s">
        <v>21690</v>
      </c>
    </row>
    <row r="20190">
      <c r="A20190" s="8">
        <v>6124933.0</v>
      </c>
      <c r="B20190" s="8" t="s">
        <v>21691</v>
      </c>
    </row>
    <row r="20191">
      <c r="A20191" s="8">
        <v>1786016.0</v>
      </c>
      <c r="B20191" s="8" t="s">
        <v>21692</v>
      </c>
    </row>
    <row r="20192">
      <c r="A20192" s="8">
        <v>6106285.0</v>
      </c>
      <c r="B20192" s="8" t="s">
        <v>21693</v>
      </c>
    </row>
    <row r="20193">
      <c r="A20193" s="8">
        <v>1877828.0</v>
      </c>
      <c r="B20193" s="8" t="s">
        <v>21694</v>
      </c>
    </row>
    <row r="20194">
      <c r="A20194" s="8">
        <v>6036201.0</v>
      </c>
      <c r="B20194" s="8" t="s">
        <v>21695</v>
      </c>
    </row>
    <row r="20195">
      <c r="A20195" s="8">
        <v>1648021.0</v>
      </c>
      <c r="B20195" s="8" t="s">
        <v>21696</v>
      </c>
    </row>
    <row r="20196">
      <c r="A20196" s="8">
        <v>1760190.0</v>
      </c>
      <c r="B20196" s="8" t="s">
        <v>21697</v>
      </c>
    </row>
    <row r="20197">
      <c r="A20197" s="8">
        <v>1822934.0</v>
      </c>
      <c r="B20197" s="8" t="s">
        <v>21698</v>
      </c>
    </row>
    <row r="20198">
      <c r="A20198" s="8">
        <v>1858297.0</v>
      </c>
      <c r="B20198" s="8" t="s">
        <v>21699</v>
      </c>
    </row>
    <row r="20199">
      <c r="A20199" s="8">
        <v>1864068.0</v>
      </c>
      <c r="B20199" s="8" t="s">
        <v>21700</v>
      </c>
    </row>
    <row r="20200">
      <c r="A20200" s="8">
        <v>1857649.0</v>
      </c>
      <c r="B20200" s="8" t="s">
        <v>21701</v>
      </c>
    </row>
    <row r="20201">
      <c r="A20201" s="8">
        <v>1762729.0</v>
      </c>
      <c r="B20201" s="8" t="s">
        <v>21702</v>
      </c>
    </row>
    <row r="20202">
      <c r="A20202" s="8">
        <v>6193552.0</v>
      </c>
      <c r="B20202" s="8" t="s">
        <v>21703</v>
      </c>
    </row>
    <row r="20203">
      <c r="A20203" s="8">
        <v>6113818.0</v>
      </c>
      <c r="B20203" s="8" t="s">
        <v>21704</v>
      </c>
    </row>
    <row r="20204">
      <c r="A20204" s="8">
        <v>6247610.0</v>
      </c>
      <c r="B20204" s="8" t="s">
        <v>21705</v>
      </c>
    </row>
    <row r="20205">
      <c r="A20205" s="8">
        <v>6254039.0</v>
      </c>
      <c r="B20205" s="8" t="s">
        <v>21706</v>
      </c>
    </row>
    <row r="20206">
      <c r="A20206" s="8">
        <v>6391583.0</v>
      </c>
      <c r="B20206" s="8" t="s">
        <v>21707</v>
      </c>
    </row>
    <row r="20207">
      <c r="A20207" s="8">
        <v>6168311.0</v>
      </c>
      <c r="B20207" s="8" t="s">
        <v>21708</v>
      </c>
    </row>
    <row r="20208">
      <c r="A20208" s="8">
        <v>6227783.0</v>
      </c>
      <c r="B20208" s="8" t="s">
        <v>21709</v>
      </c>
    </row>
    <row r="20209">
      <c r="A20209" s="8">
        <v>6172652.0</v>
      </c>
      <c r="B20209" s="8" t="s">
        <v>21710</v>
      </c>
    </row>
    <row r="20210">
      <c r="A20210" s="8">
        <v>1944975.0</v>
      </c>
      <c r="B20210" s="8" t="s">
        <v>21711</v>
      </c>
    </row>
    <row r="20211">
      <c r="A20211" s="8">
        <v>6109993.0</v>
      </c>
      <c r="B20211" s="8" t="s">
        <v>21712</v>
      </c>
    </row>
    <row r="20212">
      <c r="A20212" s="8">
        <v>6188117.0</v>
      </c>
      <c r="B20212" s="8" t="s">
        <v>21713</v>
      </c>
    </row>
    <row r="20213">
      <c r="A20213" s="8">
        <v>6168507.0</v>
      </c>
      <c r="B20213" s="8" t="s">
        <v>21714</v>
      </c>
    </row>
    <row r="20214">
      <c r="A20214" s="8">
        <v>6989934.0</v>
      </c>
      <c r="B20214" s="8" t="s">
        <v>21715</v>
      </c>
    </row>
    <row r="20215">
      <c r="A20215" s="8">
        <v>6137512.0</v>
      </c>
      <c r="B20215" s="8" t="s">
        <v>21716</v>
      </c>
    </row>
    <row r="20216">
      <c r="A20216" s="8">
        <v>6050361.0</v>
      </c>
      <c r="B20216" s="8" t="s">
        <v>21717</v>
      </c>
    </row>
    <row r="20217">
      <c r="A20217" s="8">
        <v>1959085.0</v>
      </c>
      <c r="B20217" s="8" t="s">
        <v>21718</v>
      </c>
    </row>
    <row r="20218">
      <c r="A20218" s="8">
        <v>6743706.0</v>
      </c>
      <c r="B20218" s="8" t="s">
        <v>21719</v>
      </c>
    </row>
    <row r="20219">
      <c r="A20219" s="8">
        <v>6266231.0</v>
      </c>
      <c r="B20219" s="8" t="s">
        <v>21720</v>
      </c>
    </row>
    <row r="20220">
      <c r="A20220" s="8">
        <v>6095704.0</v>
      </c>
      <c r="B20220" s="8" t="s">
        <v>21721</v>
      </c>
    </row>
    <row r="20221">
      <c r="A20221" s="8">
        <v>6107699.0</v>
      </c>
      <c r="B20221" s="8" t="s">
        <v>21722</v>
      </c>
    </row>
    <row r="20222">
      <c r="A20222" s="8">
        <v>6225314.0</v>
      </c>
      <c r="B20222" s="8" t="s">
        <v>21723</v>
      </c>
    </row>
    <row r="20223">
      <c r="A20223" s="8">
        <v>1948091.0</v>
      </c>
      <c r="B20223" s="8" t="s">
        <v>21724</v>
      </c>
    </row>
    <row r="20224">
      <c r="A20224" s="8">
        <v>6232922.0</v>
      </c>
      <c r="B20224" s="8" t="s">
        <v>21725</v>
      </c>
    </row>
    <row r="20225">
      <c r="A20225" s="8">
        <v>6228101.0</v>
      </c>
      <c r="B20225" s="8" t="s">
        <v>21726</v>
      </c>
    </row>
    <row r="20226">
      <c r="A20226" s="8">
        <v>6897169.0</v>
      </c>
      <c r="B20226" s="8" t="s">
        <v>21727</v>
      </c>
    </row>
    <row r="20227">
      <c r="A20227" s="8">
        <v>1441523.0</v>
      </c>
      <c r="B20227" s="8" t="s">
        <v>21728</v>
      </c>
    </row>
    <row r="20228">
      <c r="A20228" s="8">
        <v>1861166.0</v>
      </c>
      <c r="B20228" s="8" t="s">
        <v>21729</v>
      </c>
    </row>
    <row r="20229">
      <c r="A20229" s="8">
        <v>6126880.0</v>
      </c>
      <c r="B20229" s="8" t="s">
        <v>21730</v>
      </c>
    </row>
    <row r="20230">
      <c r="A20230" s="8">
        <v>6227716.0</v>
      </c>
      <c r="B20230" s="8" t="s">
        <v>21731</v>
      </c>
    </row>
    <row r="20231">
      <c r="A20231" s="8">
        <v>1760637.0</v>
      </c>
      <c r="B20231" s="8" t="s">
        <v>21732</v>
      </c>
    </row>
    <row r="20232">
      <c r="A20232" s="8">
        <v>6180442.0</v>
      </c>
      <c r="B20232" s="8" t="s">
        <v>21733</v>
      </c>
    </row>
    <row r="20233">
      <c r="A20233" s="8">
        <v>1911953.0</v>
      </c>
      <c r="B20233" s="8" t="s">
        <v>21734</v>
      </c>
    </row>
    <row r="20234">
      <c r="A20234" s="8">
        <v>1727273.0</v>
      </c>
      <c r="B20234" s="8" t="s">
        <v>21735</v>
      </c>
    </row>
    <row r="20235">
      <c r="A20235" s="8">
        <v>1855964.0</v>
      </c>
      <c r="B20235" s="8" t="s">
        <v>21688</v>
      </c>
    </row>
    <row r="20236">
      <c r="A20236" s="8">
        <v>1870190.0</v>
      </c>
      <c r="B20236" s="8" t="s">
        <v>21736</v>
      </c>
    </row>
    <row r="20237">
      <c r="A20237" s="8">
        <v>1336053.0</v>
      </c>
      <c r="B20237" s="8" t="s">
        <v>21737</v>
      </c>
    </row>
    <row r="20238">
      <c r="A20238" s="8">
        <v>6234607.0</v>
      </c>
      <c r="B20238" s="8" t="s">
        <v>21738</v>
      </c>
    </row>
    <row r="20239">
      <c r="A20239" s="8">
        <v>6121233.0</v>
      </c>
      <c r="B20239" s="8" t="s">
        <v>21739</v>
      </c>
    </row>
    <row r="20240">
      <c r="A20240" s="8">
        <v>1739328.0</v>
      </c>
      <c r="B20240" s="8" t="s">
        <v>21740</v>
      </c>
    </row>
    <row r="20241">
      <c r="A20241" s="8">
        <v>1415182.0</v>
      </c>
      <c r="B20241" s="8" t="s">
        <v>21741</v>
      </c>
    </row>
    <row r="20242">
      <c r="A20242" s="8">
        <v>6083587.0</v>
      </c>
      <c r="B20242" s="8" t="s">
        <v>21742</v>
      </c>
    </row>
    <row r="20243">
      <c r="A20243" s="8">
        <v>1574311.0</v>
      </c>
      <c r="B20243" s="8" t="s">
        <v>21743</v>
      </c>
    </row>
    <row r="20244">
      <c r="A20244" s="8">
        <v>1884697.0</v>
      </c>
      <c r="B20244" s="8" t="s">
        <v>21692</v>
      </c>
    </row>
    <row r="20245">
      <c r="A20245" s="8">
        <v>6246672.0</v>
      </c>
      <c r="B20245" s="8" t="s">
        <v>21744</v>
      </c>
    </row>
    <row r="20246">
      <c r="A20246" s="8">
        <v>6078192.0</v>
      </c>
      <c r="B20246" s="8" t="s">
        <v>21745</v>
      </c>
    </row>
    <row r="20247">
      <c r="A20247" s="8">
        <v>1855948.0</v>
      </c>
      <c r="B20247" s="8" t="s">
        <v>21746</v>
      </c>
    </row>
    <row r="20248">
      <c r="A20248" s="8">
        <v>1912917.0</v>
      </c>
      <c r="B20248" s="8" t="s">
        <v>21746</v>
      </c>
    </row>
    <row r="20249">
      <c r="A20249" s="8">
        <v>1571575.0</v>
      </c>
      <c r="B20249" s="8" t="s">
        <v>21747</v>
      </c>
    </row>
    <row r="20250">
      <c r="A20250" s="8">
        <v>1416723.0</v>
      </c>
      <c r="B20250" s="8" t="s">
        <v>21748</v>
      </c>
    </row>
    <row r="20251">
      <c r="A20251" s="8">
        <v>1416065.0</v>
      </c>
      <c r="B20251" s="8" t="s">
        <v>21749</v>
      </c>
    </row>
    <row r="20252">
      <c r="A20252" s="8">
        <v>1360566.0</v>
      </c>
      <c r="B20252" s="8" t="s">
        <v>21750</v>
      </c>
    </row>
    <row r="20253">
      <c r="A20253" s="8">
        <v>6243487.0</v>
      </c>
      <c r="B20253" s="8" t="s">
        <v>21751</v>
      </c>
    </row>
    <row r="20254">
      <c r="A20254" s="8">
        <v>1958917.0</v>
      </c>
      <c r="B20254" s="8" t="s">
        <v>21752</v>
      </c>
    </row>
    <row r="20255">
      <c r="A20255" s="8">
        <v>910821.0</v>
      </c>
      <c r="B20255" s="8" t="s">
        <v>21753</v>
      </c>
    </row>
    <row r="20256">
      <c r="A20256" s="8">
        <v>6177433.0</v>
      </c>
      <c r="B20256" s="8" t="s">
        <v>21754</v>
      </c>
    </row>
    <row r="20257">
      <c r="A20257" s="8">
        <v>6196519.0</v>
      </c>
      <c r="B20257" s="8" t="s">
        <v>21755</v>
      </c>
    </row>
    <row r="20258">
      <c r="A20258" s="8">
        <v>6532870.0</v>
      </c>
      <c r="B20258" s="8" t="s">
        <v>21756</v>
      </c>
    </row>
    <row r="20259">
      <c r="A20259" s="8">
        <v>1772929.0</v>
      </c>
      <c r="B20259" s="8" t="s">
        <v>21757</v>
      </c>
    </row>
    <row r="20260">
      <c r="A20260" s="8">
        <v>1911759.0</v>
      </c>
      <c r="B20260" s="8" t="s">
        <v>21758</v>
      </c>
    </row>
    <row r="20261">
      <c r="A20261" s="8">
        <v>1877780.0</v>
      </c>
      <c r="B20261" s="8" t="s">
        <v>21759</v>
      </c>
    </row>
    <row r="20262">
      <c r="A20262" s="8">
        <v>1760254.0</v>
      </c>
      <c r="B20262" s="8" t="s">
        <v>21760</v>
      </c>
    </row>
    <row r="20263">
      <c r="A20263" s="8">
        <v>6261086.0</v>
      </c>
      <c r="B20263" s="8" t="s">
        <v>21761</v>
      </c>
    </row>
    <row r="20264">
      <c r="A20264" s="8">
        <v>1378147.0</v>
      </c>
      <c r="B20264" s="8" t="s">
        <v>21762</v>
      </c>
    </row>
    <row r="20265">
      <c r="A20265" s="8">
        <v>1852175.0</v>
      </c>
      <c r="B20265" s="8" t="s">
        <v>21763</v>
      </c>
    </row>
    <row r="20266">
      <c r="A20266" s="8">
        <v>1852540.0</v>
      </c>
      <c r="B20266" s="8" t="s">
        <v>21764</v>
      </c>
    </row>
    <row r="20267">
      <c r="A20267" s="8">
        <v>1761412.0</v>
      </c>
      <c r="B20267" s="8" t="s">
        <v>21765</v>
      </c>
    </row>
    <row r="20268">
      <c r="A20268" s="8">
        <v>6011730.0</v>
      </c>
      <c r="B20268" s="8" t="s">
        <v>21766</v>
      </c>
    </row>
    <row r="20269">
      <c r="A20269" s="8">
        <v>1959158.0</v>
      </c>
      <c r="B20269" s="8" t="s">
        <v>21767</v>
      </c>
    </row>
    <row r="20270">
      <c r="A20270" s="8">
        <v>6270361.0</v>
      </c>
      <c r="B20270" s="8" t="s">
        <v>21768</v>
      </c>
    </row>
    <row r="20271">
      <c r="A20271" s="8">
        <v>6676171.0</v>
      </c>
      <c r="B20271" s="8" t="s">
        <v>21769</v>
      </c>
    </row>
    <row r="20272">
      <c r="A20272" s="8">
        <v>6177352.0</v>
      </c>
      <c r="B20272" s="8" t="s">
        <v>21770</v>
      </c>
    </row>
    <row r="20273">
      <c r="A20273" s="8">
        <v>1941283.0</v>
      </c>
      <c r="B20273" s="8" t="s">
        <v>21771</v>
      </c>
    </row>
    <row r="20274">
      <c r="A20274" s="8">
        <v>6678157.0</v>
      </c>
      <c r="B20274" s="8" t="s">
        <v>21772</v>
      </c>
    </row>
    <row r="20275">
      <c r="A20275" s="8">
        <v>6255612.0</v>
      </c>
      <c r="B20275" s="8" t="s">
        <v>21773</v>
      </c>
    </row>
    <row r="20276">
      <c r="A20276" s="8">
        <v>6121624.0</v>
      </c>
      <c r="B20276" s="8" t="s">
        <v>21774</v>
      </c>
    </row>
    <row r="20277">
      <c r="A20277" s="8">
        <v>1948512.0</v>
      </c>
      <c r="B20277" s="8" t="s">
        <v>21775</v>
      </c>
    </row>
    <row r="20278">
      <c r="A20278" s="8">
        <v>6264271.0</v>
      </c>
      <c r="B20278" s="8" t="s">
        <v>21776</v>
      </c>
    </row>
    <row r="20279">
      <c r="A20279" s="8">
        <v>6234518.0</v>
      </c>
      <c r="B20279" s="8" t="s">
        <v>21777</v>
      </c>
    </row>
    <row r="20280">
      <c r="A20280" s="8">
        <v>6041345.0</v>
      </c>
      <c r="B20280" s="8" t="s">
        <v>21778</v>
      </c>
    </row>
    <row r="20281">
      <c r="A20281" s="8">
        <v>6186891.0</v>
      </c>
      <c r="B20281" s="8" t="s">
        <v>21779</v>
      </c>
    </row>
    <row r="20282">
      <c r="A20282" s="8">
        <v>6836011.0</v>
      </c>
      <c r="B20282" s="8" t="s">
        <v>21780</v>
      </c>
    </row>
    <row r="20283">
      <c r="A20283" s="8">
        <v>6264255.0</v>
      </c>
      <c r="B20283" s="8" t="s">
        <v>21781</v>
      </c>
    </row>
    <row r="20284">
      <c r="A20284" s="8">
        <v>1909843.0</v>
      </c>
      <c r="B20284" s="8" t="s">
        <v>21782</v>
      </c>
    </row>
    <row r="20285">
      <c r="A20285" s="8">
        <v>6004849.0</v>
      </c>
      <c r="B20285" s="8" t="s">
        <v>21783</v>
      </c>
    </row>
    <row r="20286">
      <c r="A20286" s="8">
        <v>6202730.0</v>
      </c>
      <c r="B20286" s="8" t="s">
        <v>21784</v>
      </c>
    </row>
    <row r="20287">
      <c r="A20287" s="8">
        <v>6156681.0</v>
      </c>
      <c r="B20287" s="8" t="s">
        <v>21785</v>
      </c>
    </row>
    <row r="20288">
      <c r="A20288" s="8">
        <v>6050077.0</v>
      </c>
      <c r="B20288" s="8" t="s">
        <v>21786</v>
      </c>
    </row>
    <row r="20289">
      <c r="A20289" s="8">
        <v>6260772.0</v>
      </c>
      <c r="B20289" s="8" t="s">
        <v>21787</v>
      </c>
    </row>
    <row r="20290">
      <c r="A20290" s="8">
        <v>6025161.0</v>
      </c>
      <c r="B20290" s="8" t="s">
        <v>21788</v>
      </c>
    </row>
    <row r="20291">
      <c r="A20291" s="8">
        <v>6023568.0</v>
      </c>
      <c r="B20291" s="8" t="s">
        <v>21789</v>
      </c>
    </row>
    <row r="20292">
      <c r="A20292" s="8">
        <v>6945554.0</v>
      </c>
      <c r="B20292" s="8" t="s">
        <v>21790</v>
      </c>
    </row>
    <row r="20293">
      <c r="A20293" s="8">
        <v>6188397.0</v>
      </c>
      <c r="B20293" s="8" t="s">
        <v>21791</v>
      </c>
    </row>
    <row r="20294">
      <c r="A20294" s="8">
        <v>6234593.0</v>
      </c>
      <c r="B20294" s="8" t="s">
        <v>21792</v>
      </c>
    </row>
    <row r="20295">
      <c r="A20295" s="8">
        <v>6389627.0</v>
      </c>
      <c r="B20295" s="8" t="s">
        <v>21793</v>
      </c>
    </row>
    <row r="20296">
      <c r="A20296" s="8">
        <v>6231772.0</v>
      </c>
      <c r="B20296" s="8" t="s">
        <v>21794</v>
      </c>
    </row>
    <row r="20297">
      <c r="A20297" s="8">
        <v>6100031.0</v>
      </c>
      <c r="B20297" s="8" t="s">
        <v>21795</v>
      </c>
    </row>
    <row r="20298">
      <c r="A20298" s="8">
        <v>1725190.0</v>
      </c>
      <c r="B20298" s="8" t="s">
        <v>21796</v>
      </c>
    </row>
    <row r="20299">
      <c r="A20299" s="8">
        <v>1943502.0</v>
      </c>
      <c r="B20299" s="8" t="s">
        <v>21797</v>
      </c>
    </row>
    <row r="20300">
      <c r="A20300" s="8">
        <v>1414909.0</v>
      </c>
      <c r="B20300" s="8" t="s">
        <v>21798</v>
      </c>
    </row>
    <row r="20301">
      <c r="A20301" s="8">
        <v>6240844.0</v>
      </c>
      <c r="B20301" s="8" t="s">
        <v>21799</v>
      </c>
    </row>
    <row r="20302">
      <c r="A20302" s="8">
        <v>6434878.0</v>
      </c>
      <c r="B20302" s="8" t="s">
        <v>21800</v>
      </c>
    </row>
    <row r="20303">
      <c r="A20303" s="8">
        <v>6371825.0</v>
      </c>
      <c r="B20303" s="8" t="s">
        <v>21801</v>
      </c>
    </row>
    <row r="20304">
      <c r="A20304" s="8">
        <v>1574451.0</v>
      </c>
      <c r="B20304" s="8" t="s">
        <v>21802</v>
      </c>
    </row>
    <row r="20305">
      <c r="A20305" s="8">
        <v>1733486.0</v>
      </c>
      <c r="B20305" s="8" t="s">
        <v>21802</v>
      </c>
    </row>
    <row r="20306">
      <c r="A20306" s="8">
        <v>6223061.0</v>
      </c>
      <c r="B20306" s="8" t="s">
        <v>21803</v>
      </c>
    </row>
    <row r="20307">
      <c r="A20307" s="8">
        <v>1960130.0</v>
      </c>
      <c r="B20307" s="8" t="s">
        <v>21804</v>
      </c>
    </row>
    <row r="20308">
      <c r="A20308" s="8">
        <v>1423291.0</v>
      </c>
      <c r="B20308" s="8" t="s">
        <v>21805</v>
      </c>
    </row>
    <row r="20309">
      <c r="A20309" s="8">
        <v>1970909.0</v>
      </c>
      <c r="B20309" s="8" t="s">
        <v>21806</v>
      </c>
    </row>
    <row r="20310">
      <c r="A20310" s="8">
        <v>1943782.0</v>
      </c>
      <c r="B20310" s="8" t="s">
        <v>21807</v>
      </c>
    </row>
    <row r="20311">
      <c r="A20311" s="8">
        <v>1577247.0</v>
      </c>
      <c r="B20311" s="8" t="s">
        <v>21808</v>
      </c>
    </row>
    <row r="20312">
      <c r="A20312" s="8">
        <v>1903608.0</v>
      </c>
      <c r="B20312" s="8" t="s">
        <v>21809</v>
      </c>
    </row>
    <row r="20313">
      <c r="A20313" s="8">
        <v>6214525.0</v>
      </c>
      <c r="B20313" s="8" t="s">
        <v>21810</v>
      </c>
    </row>
    <row r="20314">
      <c r="A20314" s="8">
        <v>1957261.0</v>
      </c>
      <c r="B20314" s="8" t="s">
        <v>21811</v>
      </c>
    </row>
    <row r="20315">
      <c r="A20315" s="8">
        <v>6193081.0</v>
      </c>
      <c r="B20315" s="8" t="s">
        <v>21812</v>
      </c>
    </row>
    <row r="20316">
      <c r="A20316" s="8">
        <v>6100180.0</v>
      </c>
      <c r="B20316" s="8" t="s">
        <v>21813</v>
      </c>
    </row>
    <row r="20317">
      <c r="A20317" s="8">
        <v>6113826.0</v>
      </c>
      <c r="B20317" s="8" t="s">
        <v>21814</v>
      </c>
    </row>
    <row r="20318">
      <c r="A20318" s="8">
        <v>1853872.0</v>
      </c>
      <c r="B20318" s="8" t="s">
        <v>21815</v>
      </c>
    </row>
    <row r="20319">
      <c r="A20319" s="8">
        <v>1973657.0</v>
      </c>
      <c r="B20319" s="8" t="s">
        <v>21816</v>
      </c>
    </row>
    <row r="20320">
      <c r="A20320" s="8">
        <v>1765159.0</v>
      </c>
      <c r="B20320" s="8" t="s">
        <v>21817</v>
      </c>
    </row>
    <row r="20321">
      <c r="A20321" s="8">
        <v>1854763.0</v>
      </c>
      <c r="B20321" s="8" t="s">
        <v>21818</v>
      </c>
    </row>
    <row r="20322">
      <c r="A20322" s="8">
        <v>1905121.0</v>
      </c>
      <c r="B20322" s="8" t="s">
        <v>21818</v>
      </c>
    </row>
    <row r="20323">
      <c r="A20323" s="8">
        <v>6198546.0</v>
      </c>
      <c r="B20323" s="8" t="s">
        <v>21819</v>
      </c>
    </row>
    <row r="20324">
      <c r="A20324" s="8">
        <v>6125450.0</v>
      </c>
      <c r="B20324" s="8" t="s">
        <v>21820</v>
      </c>
    </row>
    <row r="20325">
      <c r="A20325" s="8">
        <v>1702521.0</v>
      </c>
      <c r="B20325" s="8" t="s">
        <v>21821</v>
      </c>
    </row>
    <row r="20326">
      <c r="A20326" s="8">
        <v>1856596.0</v>
      </c>
      <c r="B20326" s="8" t="s">
        <v>21822</v>
      </c>
    </row>
    <row r="20327">
      <c r="A20327" s="8">
        <v>1891995.0</v>
      </c>
      <c r="B20327" s="8" t="s">
        <v>21822</v>
      </c>
    </row>
    <row r="20328">
      <c r="A20328" s="8">
        <v>1732650.0</v>
      </c>
      <c r="B20328" s="8" t="s">
        <v>21823</v>
      </c>
    </row>
    <row r="20329">
      <c r="A20329" s="8">
        <v>1878280.0</v>
      </c>
      <c r="B20329" s="8" t="s">
        <v>21824</v>
      </c>
    </row>
    <row r="20330">
      <c r="A20330" s="8">
        <v>6393543.0</v>
      </c>
      <c r="B20330" s="8" t="s">
        <v>21825</v>
      </c>
    </row>
    <row r="20331">
      <c r="A20331" s="8">
        <v>6061061.0</v>
      </c>
      <c r="B20331" s="8" t="s">
        <v>21826</v>
      </c>
    </row>
    <row r="20332">
      <c r="A20332" s="8">
        <v>1771094.0</v>
      </c>
      <c r="B20332" s="8" t="s">
        <v>21827</v>
      </c>
    </row>
    <row r="20333">
      <c r="A20333" s="8">
        <v>1853121.0</v>
      </c>
      <c r="B20333" s="8" t="s">
        <v>21828</v>
      </c>
    </row>
    <row r="20334">
      <c r="A20334" s="8">
        <v>6206689.0</v>
      </c>
      <c r="B20334" s="8" t="s">
        <v>21829</v>
      </c>
    </row>
    <row r="20335">
      <c r="A20335" s="8">
        <v>1938754.0</v>
      </c>
      <c r="B20335" s="8" t="s">
        <v>21830</v>
      </c>
    </row>
    <row r="20336">
      <c r="A20336" s="8">
        <v>6260926.0</v>
      </c>
      <c r="B20336" s="8" t="s">
        <v>21831</v>
      </c>
    </row>
    <row r="20337">
      <c r="A20337" s="8">
        <v>6263496.0</v>
      </c>
      <c r="B20337" s="8" t="s">
        <v>21832</v>
      </c>
    </row>
    <row r="20338">
      <c r="A20338" s="8">
        <v>1879081.0</v>
      </c>
      <c r="B20338" s="8" t="s">
        <v>21833</v>
      </c>
    </row>
    <row r="20339">
      <c r="A20339" s="8">
        <v>6263658.0</v>
      </c>
      <c r="B20339" s="8" t="s">
        <v>21834</v>
      </c>
    </row>
    <row r="20340">
      <c r="A20340" s="8">
        <v>1911911.0</v>
      </c>
      <c r="B20340" s="8" t="s">
        <v>21835</v>
      </c>
    </row>
    <row r="20341">
      <c r="A20341" s="8">
        <v>6408826.0</v>
      </c>
      <c r="B20341" s="8" t="s">
        <v>21836</v>
      </c>
    </row>
    <row r="20342">
      <c r="A20342" s="8">
        <v>6263721.0</v>
      </c>
      <c r="B20342" s="8" t="s">
        <v>21837</v>
      </c>
    </row>
    <row r="20343">
      <c r="A20343" s="8">
        <v>6209947.0</v>
      </c>
      <c r="B20343" s="8" t="s">
        <v>21838</v>
      </c>
    </row>
    <row r="20344">
      <c r="A20344" s="8">
        <v>6268510.0</v>
      </c>
      <c r="B20344" s="8" t="s">
        <v>21839</v>
      </c>
    </row>
    <row r="20345">
      <c r="A20345" s="8">
        <v>6069177.0</v>
      </c>
      <c r="B20345" s="8" t="s">
        <v>21840</v>
      </c>
    </row>
    <row r="20346">
      <c r="A20346" s="8">
        <v>1943472.0</v>
      </c>
      <c r="B20346" s="8" t="s">
        <v>21841</v>
      </c>
    </row>
    <row r="20347">
      <c r="A20347" s="8">
        <v>1786164.0</v>
      </c>
      <c r="B20347" s="8" t="s">
        <v>21842</v>
      </c>
    </row>
    <row r="20348">
      <c r="A20348" s="8">
        <v>6970095.0</v>
      </c>
      <c r="B20348" s="8" t="s">
        <v>21843</v>
      </c>
    </row>
    <row r="20349">
      <c r="A20349" s="8">
        <v>1723511.0</v>
      </c>
      <c r="B20349" s="8" t="s">
        <v>21844</v>
      </c>
    </row>
    <row r="20350">
      <c r="A20350" s="8">
        <v>1756486.0</v>
      </c>
      <c r="B20350" s="8" t="s">
        <v>21844</v>
      </c>
    </row>
    <row r="20351">
      <c r="A20351" s="8">
        <v>1848437.0</v>
      </c>
      <c r="B20351" s="8" t="s">
        <v>21845</v>
      </c>
    </row>
    <row r="20352">
      <c r="A20352" s="8">
        <v>1760106.0</v>
      </c>
      <c r="B20352" s="8" t="s">
        <v>21846</v>
      </c>
    </row>
    <row r="20353">
      <c r="A20353" s="8">
        <v>1424238.0</v>
      </c>
      <c r="B20353" s="8" t="s">
        <v>21847</v>
      </c>
    </row>
    <row r="20354">
      <c r="A20354" s="8">
        <v>1334115.0</v>
      </c>
      <c r="B20354" s="8" t="s">
        <v>21848</v>
      </c>
    </row>
    <row r="20355">
      <c r="A20355" s="8">
        <v>6141838.0</v>
      </c>
      <c r="B20355" s="8" t="s">
        <v>21849</v>
      </c>
    </row>
    <row r="20356">
      <c r="A20356" s="8">
        <v>1415581.0</v>
      </c>
      <c r="B20356" s="8" t="s">
        <v>21850</v>
      </c>
    </row>
    <row r="20357">
      <c r="A20357" s="8">
        <v>1847686.0</v>
      </c>
      <c r="B20357" s="8" t="s">
        <v>21851</v>
      </c>
    </row>
    <row r="20358">
      <c r="A20358" s="8">
        <v>1964984.0</v>
      </c>
      <c r="B20358" s="8" t="s">
        <v>21852</v>
      </c>
    </row>
    <row r="20359">
      <c r="A20359" s="8">
        <v>6137369.0</v>
      </c>
      <c r="B20359" s="8" t="s">
        <v>21853</v>
      </c>
    </row>
    <row r="20360">
      <c r="A20360" s="8">
        <v>6438130.0</v>
      </c>
      <c r="B20360" s="8" t="s">
        <v>21854</v>
      </c>
    </row>
    <row r="20361">
      <c r="A20361" s="8">
        <v>6246583.0</v>
      </c>
      <c r="B20361" s="8" t="s">
        <v>21855</v>
      </c>
    </row>
    <row r="20362">
      <c r="A20362" s="8">
        <v>6073883.0</v>
      </c>
      <c r="B20362" s="8" t="s">
        <v>21856</v>
      </c>
    </row>
    <row r="20363">
      <c r="A20363" s="8">
        <v>1966057.0</v>
      </c>
      <c r="B20363" s="8" t="s">
        <v>21857</v>
      </c>
    </row>
    <row r="20364">
      <c r="A20364" s="8">
        <v>1962876.0</v>
      </c>
      <c r="B20364" s="8" t="s">
        <v>21858</v>
      </c>
    </row>
    <row r="20365">
      <c r="A20365" s="8">
        <v>1422928.0</v>
      </c>
      <c r="B20365" s="8" t="s">
        <v>21859</v>
      </c>
    </row>
    <row r="20366">
      <c r="A20366" s="8">
        <v>6656374.0</v>
      </c>
      <c r="B20366" s="8" t="s">
        <v>21860</v>
      </c>
    </row>
    <row r="20367">
      <c r="A20367" s="8">
        <v>1422880.0</v>
      </c>
      <c r="B20367" s="8" t="s">
        <v>21861</v>
      </c>
    </row>
    <row r="20368">
      <c r="A20368" s="8">
        <v>6206352.0</v>
      </c>
      <c r="B20368" s="8" t="s">
        <v>21862</v>
      </c>
    </row>
    <row r="20369">
      <c r="A20369" s="8">
        <v>1947222.0</v>
      </c>
      <c r="B20369" s="8" t="s">
        <v>21863</v>
      </c>
    </row>
    <row r="20370">
      <c r="A20370" s="8">
        <v>1353110.0</v>
      </c>
      <c r="B20370" s="8" t="s">
        <v>21864</v>
      </c>
    </row>
    <row r="20371">
      <c r="A20371" s="8">
        <v>1973347.0</v>
      </c>
      <c r="B20371" s="8" t="s">
        <v>21865</v>
      </c>
    </row>
    <row r="20372">
      <c r="A20372" s="8">
        <v>1760246.0</v>
      </c>
      <c r="B20372" s="8" t="s">
        <v>21866</v>
      </c>
    </row>
    <row r="20373">
      <c r="A20373" s="8">
        <v>6162070.0</v>
      </c>
      <c r="B20373" s="8" t="s">
        <v>21867</v>
      </c>
    </row>
    <row r="20374">
      <c r="A20374" s="8">
        <v>6119140.0</v>
      </c>
      <c r="B20374" s="8" t="s">
        <v>21868</v>
      </c>
    </row>
    <row r="20375">
      <c r="A20375" s="8">
        <v>1756311.0</v>
      </c>
      <c r="B20375" s="8" t="s">
        <v>21869</v>
      </c>
    </row>
    <row r="20376">
      <c r="A20376" s="8">
        <v>6407889.0</v>
      </c>
      <c r="B20376" s="8" t="s">
        <v>21870</v>
      </c>
    </row>
    <row r="20377">
      <c r="A20377" s="8">
        <v>6226736.0</v>
      </c>
      <c r="B20377" s="8" t="s">
        <v>21871</v>
      </c>
    </row>
    <row r="20378">
      <c r="A20378" s="8">
        <v>1971743.0</v>
      </c>
      <c r="B20378" s="8" t="s">
        <v>21872</v>
      </c>
    </row>
    <row r="20379">
      <c r="A20379" s="8">
        <v>1723529.0</v>
      </c>
      <c r="B20379" s="8" t="s">
        <v>21873</v>
      </c>
    </row>
    <row r="20380">
      <c r="A20380" s="8">
        <v>1945807.0</v>
      </c>
      <c r="B20380" s="8" t="s">
        <v>21874</v>
      </c>
    </row>
    <row r="20381">
      <c r="A20381" s="8">
        <v>1780395.0</v>
      </c>
      <c r="B20381" s="8" t="s">
        <v>21875</v>
      </c>
    </row>
    <row r="20382">
      <c r="A20382" s="8">
        <v>6209122.0</v>
      </c>
      <c r="B20382" s="8" t="s">
        <v>21876</v>
      </c>
    </row>
    <row r="20383">
      <c r="A20383" s="8">
        <v>1856847.0</v>
      </c>
      <c r="B20383" s="8" t="s">
        <v>21877</v>
      </c>
    </row>
    <row r="20384">
      <c r="A20384" s="8">
        <v>1756397.0</v>
      </c>
      <c r="B20384" s="8" t="s">
        <v>21878</v>
      </c>
    </row>
    <row r="20385">
      <c r="A20385" s="8">
        <v>6193099.0</v>
      </c>
      <c r="B20385" s="8" t="s">
        <v>21879</v>
      </c>
    </row>
    <row r="20386">
      <c r="A20386" s="8">
        <v>1852884.0</v>
      </c>
      <c r="B20386" s="8" t="s">
        <v>21880</v>
      </c>
    </row>
    <row r="20387">
      <c r="A20387" s="8">
        <v>6187366.0</v>
      </c>
      <c r="B20387" s="8" t="s">
        <v>21881</v>
      </c>
    </row>
    <row r="20388">
      <c r="A20388" s="8">
        <v>6138667.0</v>
      </c>
      <c r="B20388" s="8" t="s">
        <v>21882</v>
      </c>
    </row>
    <row r="20389">
      <c r="A20389" s="8">
        <v>1416987.0</v>
      </c>
      <c r="B20389" s="8" t="s">
        <v>21883</v>
      </c>
    </row>
    <row r="20390">
      <c r="A20390" s="8">
        <v>6150888.0</v>
      </c>
      <c r="B20390" s="8" t="s">
        <v>21884</v>
      </c>
    </row>
    <row r="20391">
      <c r="A20391" s="8">
        <v>1825232.0</v>
      </c>
      <c r="B20391" s="8" t="s">
        <v>21885</v>
      </c>
    </row>
    <row r="20392">
      <c r="A20392" s="8">
        <v>1885758.0</v>
      </c>
      <c r="B20392" s="8" t="s">
        <v>21886</v>
      </c>
    </row>
    <row r="20393">
      <c r="A20393" s="8">
        <v>1787195.0</v>
      </c>
      <c r="B20393" s="8" t="s">
        <v>21887</v>
      </c>
    </row>
    <row r="20394">
      <c r="A20394" s="8">
        <v>1909835.0</v>
      </c>
      <c r="B20394" s="8" t="s">
        <v>21887</v>
      </c>
    </row>
    <row r="20395">
      <c r="A20395" s="8">
        <v>6081312.0</v>
      </c>
      <c r="B20395" s="8" t="s">
        <v>21888</v>
      </c>
    </row>
    <row r="20396">
      <c r="A20396" s="8">
        <v>1727311.0</v>
      </c>
      <c r="B20396" s="8" t="s">
        <v>21889</v>
      </c>
    </row>
    <row r="20397">
      <c r="A20397" s="8">
        <v>1970593.0</v>
      </c>
      <c r="B20397" s="8" t="s">
        <v>21890</v>
      </c>
    </row>
    <row r="20398">
      <c r="A20398" s="8">
        <v>1825241.0</v>
      </c>
      <c r="B20398" s="8" t="s">
        <v>21891</v>
      </c>
    </row>
    <row r="20399">
      <c r="A20399" s="8">
        <v>1781031.0</v>
      </c>
      <c r="B20399" s="8" t="s">
        <v>21892</v>
      </c>
    </row>
    <row r="20400">
      <c r="A20400" s="8">
        <v>6418121.0</v>
      </c>
      <c r="B20400" s="8" t="s">
        <v>21893</v>
      </c>
    </row>
    <row r="20401">
      <c r="A20401" s="8">
        <v>1784871.0</v>
      </c>
      <c r="B20401" s="8" t="s">
        <v>21894</v>
      </c>
    </row>
    <row r="20402">
      <c r="A20402" s="8">
        <v>6125735.0</v>
      </c>
      <c r="B20402" s="8" t="s">
        <v>21895</v>
      </c>
    </row>
    <row r="20403">
      <c r="A20403" s="8">
        <v>6193366.0</v>
      </c>
      <c r="B20403" s="8" t="s">
        <v>21896</v>
      </c>
    </row>
    <row r="20404">
      <c r="A20404" s="8">
        <v>1879715.0</v>
      </c>
      <c r="B20404" s="8" t="s">
        <v>21897</v>
      </c>
    </row>
    <row r="20405">
      <c r="A20405" s="8">
        <v>1943413.0</v>
      </c>
      <c r="B20405" s="8" t="s">
        <v>21898</v>
      </c>
    </row>
    <row r="20406">
      <c r="A20406" s="8">
        <v>1570056.0</v>
      </c>
      <c r="B20406" s="8" t="s">
        <v>21899</v>
      </c>
    </row>
    <row r="20407">
      <c r="A20407" s="8">
        <v>1466046.0</v>
      </c>
      <c r="B20407" s="8" t="s">
        <v>21900</v>
      </c>
    </row>
    <row r="20408">
      <c r="A20408" s="8">
        <v>6676618.0</v>
      </c>
      <c r="B20408" s="8" t="s">
        <v>21901</v>
      </c>
    </row>
    <row r="20409">
      <c r="A20409" s="8">
        <v>6081398.0</v>
      </c>
      <c r="B20409" s="8" t="s">
        <v>21902</v>
      </c>
    </row>
    <row r="20410">
      <c r="A20410" s="8">
        <v>6250505.0</v>
      </c>
      <c r="B20410" s="8" t="s">
        <v>21903</v>
      </c>
    </row>
    <row r="20411">
      <c r="A20411" s="8">
        <v>6074871.0</v>
      </c>
      <c r="B20411" s="8" t="s">
        <v>21904</v>
      </c>
    </row>
    <row r="20412">
      <c r="A20412" s="8">
        <v>1861077.0</v>
      </c>
      <c r="B20412" s="8" t="s">
        <v>21905</v>
      </c>
    </row>
    <row r="20413">
      <c r="A20413" s="8">
        <v>6792260.0</v>
      </c>
      <c r="B20413" s="8" t="s">
        <v>21906</v>
      </c>
    </row>
    <row r="20414">
      <c r="A20414" s="8">
        <v>6382134.0</v>
      </c>
      <c r="B20414" s="8" t="s">
        <v>21907</v>
      </c>
    </row>
    <row r="20415">
      <c r="A20415" s="8">
        <v>6220517.0</v>
      </c>
      <c r="B20415" s="8" t="s">
        <v>21908</v>
      </c>
    </row>
    <row r="20416">
      <c r="A20416" s="8">
        <v>1446835.0</v>
      </c>
      <c r="B20416" s="8" t="s">
        <v>21909</v>
      </c>
    </row>
    <row r="20417">
      <c r="A20417" s="8">
        <v>6946500.0</v>
      </c>
      <c r="B20417" s="8" t="s">
        <v>21910</v>
      </c>
    </row>
    <row r="20418">
      <c r="A20418" s="8">
        <v>1960491.0</v>
      </c>
      <c r="B20418" s="8" t="s">
        <v>21911</v>
      </c>
    </row>
    <row r="20419">
      <c r="A20419" s="8">
        <v>6074952.0</v>
      </c>
      <c r="B20419" s="8" t="s">
        <v>21912</v>
      </c>
    </row>
    <row r="20420">
      <c r="A20420" s="8">
        <v>6025528.0</v>
      </c>
      <c r="B20420" s="8" t="s">
        <v>21913</v>
      </c>
    </row>
    <row r="20421">
      <c r="A20421" s="8">
        <v>6216765.0</v>
      </c>
      <c r="B20421" s="8" t="s">
        <v>21914</v>
      </c>
    </row>
    <row r="20422">
      <c r="A20422" s="8">
        <v>1934783.0</v>
      </c>
      <c r="B20422" s="8" t="s">
        <v>21915</v>
      </c>
    </row>
    <row r="20423">
      <c r="A20423" s="8">
        <v>1637231.0</v>
      </c>
      <c r="B20423" s="8" t="s">
        <v>21916</v>
      </c>
    </row>
    <row r="20424">
      <c r="A20424" s="8">
        <v>6040276.0</v>
      </c>
      <c r="B20424" s="8" t="s">
        <v>21917</v>
      </c>
    </row>
    <row r="20425">
      <c r="A20425" s="8">
        <v>1940431.0</v>
      </c>
      <c r="B20425" s="8" t="s">
        <v>21918</v>
      </c>
    </row>
    <row r="20426">
      <c r="A20426" s="8">
        <v>1906534.0</v>
      </c>
      <c r="B20426" s="8" t="s">
        <v>21919</v>
      </c>
    </row>
    <row r="20427">
      <c r="A20427" s="8">
        <v>6163220.0</v>
      </c>
      <c r="B20427" s="8" t="s">
        <v>21920</v>
      </c>
    </row>
    <row r="20428">
      <c r="A20428" s="8">
        <v>1755749.0</v>
      </c>
      <c r="B20428" s="8" t="s">
        <v>21921</v>
      </c>
    </row>
    <row r="20429">
      <c r="A20429" s="8">
        <v>1854208.0</v>
      </c>
      <c r="B20429" s="8" t="s">
        <v>21922</v>
      </c>
    </row>
    <row r="20430">
      <c r="A20430" s="8">
        <v>1423835.0</v>
      </c>
      <c r="B20430" s="8" t="s">
        <v>21923</v>
      </c>
    </row>
    <row r="20431">
      <c r="A20431" s="8">
        <v>6946402.0</v>
      </c>
      <c r="B20431" s="8" t="s">
        <v>18472</v>
      </c>
    </row>
    <row r="20432">
      <c r="A20432" s="8">
        <v>1754459.0</v>
      </c>
      <c r="B20432" s="8" t="s">
        <v>21924</v>
      </c>
    </row>
    <row r="20433">
      <c r="A20433" s="8">
        <v>1970844.0</v>
      </c>
      <c r="B20433" s="8" t="s">
        <v>21925</v>
      </c>
    </row>
    <row r="20434">
      <c r="A20434" s="8">
        <v>6183883.0</v>
      </c>
      <c r="B20434" s="8" t="s">
        <v>21926</v>
      </c>
    </row>
    <row r="20435">
      <c r="A20435" s="8">
        <v>6212425.0</v>
      </c>
      <c r="B20435" s="8" t="s">
        <v>21927</v>
      </c>
    </row>
    <row r="20436">
      <c r="A20436" s="8">
        <v>1796020.0</v>
      </c>
      <c r="B20436" s="8" t="s">
        <v>21928</v>
      </c>
    </row>
    <row r="20437">
      <c r="A20437" s="8">
        <v>6128467.0</v>
      </c>
      <c r="B20437" s="8" t="s">
        <v>21929</v>
      </c>
    </row>
    <row r="20438">
      <c r="A20438" s="8">
        <v>1570285.0</v>
      </c>
      <c r="B20438" s="8" t="s">
        <v>21930</v>
      </c>
    </row>
    <row r="20439">
      <c r="A20439" s="8">
        <v>6429815.0</v>
      </c>
      <c r="B20439" s="8" t="s">
        <v>21931</v>
      </c>
    </row>
    <row r="20440">
      <c r="A20440" s="8">
        <v>6031358.0</v>
      </c>
      <c r="B20440" s="8" t="s">
        <v>21932</v>
      </c>
    </row>
    <row r="20441">
      <c r="A20441" s="8">
        <v>6874649.0</v>
      </c>
      <c r="B20441" s="8" t="s">
        <v>21933</v>
      </c>
    </row>
    <row r="20442">
      <c r="A20442" s="8">
        <v>1637762.0</v>
      </c>
      <c r="B20442" s="8" t="s">
        <v>21934</v>
      </c>
    </row>
    <row r="20443">
      <c r="A20443" s="8">
        <v>6193072.0</v>
      </c>
      <c r="B20443" s="8" t="s">
        <v>21935</v>
      </c>
    </row>
    <row r="20444">
      <c r="A20444" s="8">
        <v>1324209.0</v>
      </c>
      <c r="B20444" s="8" t="s">
        <v>21936</v>
      </c>
    </row>
    <row r="20445">
      <c r="A20445" s="8">
        <v>6390234.0</v>
      </c>
      <c r="B20445" s="8" t="s">
        <v>21937</v>
      </c>
    </row>
    <row r="20446">
      <c r="A20446" s="8">
        <v>1574213.0</v>
      </c>
      <c r="B20446" s="8" t="s">
        <v>21938</v>
      </c>
    </row>
    <row r="20447">
      <c r="A20447" s="8">
        <v>1854445.0</v>
      </c>
      <c r="B20447" s="8" t="s">
        <v>21921</v>
      </c>
    </row>
    <row r="20448">
      <c r="A20448" s="8">
        <v>1906674.0</v>
      </c>
      <c r="B20448" s="8" t="s">
        <v>21939</v>
      </c>
    </row>
    <row r="20449">
      <c r="A20449" s="8">
        <v>6951473.0</v>
      </c>
      <c r="B20449" s="8" t="s">
        <v>21940</v>
      </c>
    </row>
    <row r="20450">
      <c r="A20450" s="8">
        <v>6884075.0</v>
      </c>
      <c r="B20450" s="8" t="s">
        <v>21941</v>
      </c>
    </row>
    <row r="20451">
      <c r="A20451" s="8">
        <v>1446843.0</v>
      </c>
      <c r="B20451" s="8" t="s">
        <v>21942</v>
      </c>
    </row>
    <row r="20452">
      <c r="A20452" s="8">
        <v>6940587.0</v>
      </c>
      <c r="B20452" s="8" t="s">
        <v>21943</v>
      </c>
    </row>
    <row r="20453">
      <c r="A20453" s="8">
        <v>6419542.0</v>
      </c>
      <c r="B20453" s="8" t="s">
        <v>21944</v>
      </c>
    </row>
    <row r="20454">
      <c r="A20454" s="8">
        <v>1732994.0</v>
      </c>
      <c r="B20454" s="8" t="s">
        <v>21945</v>
      </c>
    </row>
    <row r="20455">
      <c r="A20455" s="8">
        <v>6103286.0</v>
      </c>
      <c r="B20455" s="8" t="s">
        <v>21946</v>
      </c>
    </row>
    <row r="20456">
      <c r="A20456" s="8">
        <v>1770071.0</v>
      </c>
      <c r="B20456" s="8" t="s">
        <v>21947</v>
      </c>
    </row>
    <row r="20457">
      <c r="A20457" s="8">
        <v>6188061.0</v>
      </c>
      <c r="B20457" s="8" t="s">
        <v>21948</v>
      </c>
    </row>
    <row r="20458">
      <c r="A20458" s="8">
        <v>6238581.0</v>
      </c>
      <c r="B20458" s="8" t="s">
        <v>21949</v>
      </c>
    </row>
    <row r="20459">
      <c r="A20459" s="8">
        <v>1971581.0</v>
      </c>
      <c r="B20459" s="8" t="s">
        <v>21950</v>
      </c>
    </row>
    <row r="20460">
      <c r="A20460" s="8">
        <v>6398049.0</v>
      </c>
      <c r="B20460" s="8" t="s">
        <v>21951</v>
      </c>
    </row>
    <row r="20461">
      <c r="A20461" s="8">
        <v>1973525.0</v>
      </c>
      <c r="B20461" s="8" t="s">
        <v>21952</v>
      </c>
    </row>
    <row r="20462">
      <c r="A20462" s="8">
        <v>1913085.0</v>
      </c>
      <c r="B20462" s="8" t="s">
        <v>21953</v>
      </c>
    </row>
    <row r="20463">
      <c r="A20463" s="8">
        <v>1914359.0</v>
      </c>
      <c r="B20463" s="8" t="s">
        <v>21953</v>
      </c>
    </row>
    <row r="20464">
      <c r="A20464" s="8">
        <v>1574752.0</v>
      </c>
      <c r="B20464" s="8" t="s">
        <v>21954</v>
      </c>
    </row>
    <row r="20465">
      <c r="A20465" s="8">
        <v>1730479.0</v>
      </c>
      <c r="B20465" s="8" t="s">
        <v>21955</v>
      </c>
    </row>
    <row r="20466">
      <c r="A20466" s="8">
        <v>6193048.0</v>
      </c>
      <c r="B20466" s="8" t="s">
        <v>21956</v>
      </c>
    </row>
    <row r="20467">
      <c r="A20467" s="8">
        <v>6178138.0</v>
      </c>
      <c r="B20467" s="8" t="s">
        <v>21957</v>
      </c>
    </row>
    <row r="20468">
      <c r="A20468" s="8">
        <v>1725874.0</v>
      </c>
      <c r="B20468" s="8" t="s">
        <v>21958</v>
      </c>
    </row>
    <row r="20469">
      <c r="A20469" s="8">
        <v>1973738.0</v>
      </c>
      <c r="B20469" s="8" t="s">
        <v>21959</v>
      </c>
    </row>
    <row r="20470">
      <c r="A20470" s="8">
        <v>1440632.0</v>
      </c>
      <c r="B20470" s="8" t="s">
        <v>21960</v>
      </c>
    </row>
    <row r="20471">
      <c r="A20471" s="8">
        <v>6188052.0</v>
      </c>
      <c r="B20471" s="8" t="s">
        <v>21961</v>
      </c>
    </row>
    <row r="20472">
      <c r="A20472" s="8">
        <v>6896090.0</v>
      </c>
      <c r="B20472" s="8" t="s">
        <v>21962</v>
      </c>
    </row>
    <row r="20473">
      <c r="A20473" s="8">
        <v>1939360.0</v>
      </c>
      <c r="B20473" s="8" t="s">
        <v>21963</v>
      </c>
    </row>
    <row r="20474">
      <c r="A20474" s="8">
        <v>1926233.0</v>
      </c>
      <c r="B20474" s="8" t="s">
        <v>21964</v>
      </c>
    </row>
    <row r="20475">
      <c r="A20475" s="8">
        <v>1945751.0</v>
      </c>
      <c r="B20475" s="8" t="s">
        <v>21965</v>
      </c>
    </row>
    <row r="20476">
      <c r="A20476" s="8">
        <v>6714200.0</v>
      </c>
      <c r="B20476" s="8" t="s">
        <v>21966</v>
      </c>
    </row>
    <row r="20477">
      <c r="A20477" s="8">
        <v>1768816.0</v>
      </c>
      <c r="B20477" s="8" t="s">
        <v>21967</v>
      </c>
    </row>
    <row r="20478">
      <c r="A20478" s="8">
        <v>1739492.0</v>
      </c>
      <c r="B20478" s="8" t="s">
        <v>21968</v>
      </c>
    </row>
    <row r="20479">
      <c r="A20479" s="8">
        <v>1770101.0</v>
      </c>
      <c r="B20479" s="8" t="s">
        <v>21968</v>
      </c>
    </row>
    <row r="20480">
      <c r="A20480" s="8">
        <v>1964780.0</v>
      </c>
      <c r="B20480" s="8" t="s">
        <v>21969</v>
      </c>
    </row>
    <row r="20481">
      <c r="A20481" s="8">
        <v>6263925.0</v>
      </c>
      <c r="B20481" s="8" t="s">
        <v>21970</v>
      </c>
    </row>
    <row r="20482">
      <c r="A20482" s="8">
        <v>1733133.0</v>
      </c>
      <c r="B20482" s="8" t="s">
        <v>21971</v>
      </c>
    </row>
    <row r="20483">
      <c r="A20483" s="8">
        <v>1958801.0</v>
      </c>
      <c r="B20483" s="8" t="s">
        <v>21972</v>
      </c>
    </row>
    <row r="20484">
      <c r="A20484" s="8">
        <v>6072801.0</v>
      </c>
      <c r="B20484" s="8" t="s">
        <v>21973</v>
      </c>
    </row>
    <row r="20485">
      <c r="A20485" s="8">
        <v>1369938.0</v>
      </c>
      <c r="B20485" s="8" t="s">
        <v>21974</v>
      </c>
    </row>
    <row r="20486">
      <c r="A20486" s="8">
        <v>6972560.0</v>
      </c>
      <c r="B20486" s="8" t="s">
        <v>21975</v>
      </c>
    </row>
    <row r="20487">
      <c r="A20487" s="8">
        <v>1423134.0</v>
      </c>
      <c r="B20487" s="8" t="s">
        <v>21976</v>
      </c>
    </row>
    <row r="20488">
      <c r="A20488" s="8">
        <v>6242286.0</v>
      </c>
      <c r="B20488" s="8" t="s">
        <v>21977</v>
      </c>
    </row>
    <row r="20489">
      <c r="A20489" s="8">
        <v>6876277.0</v>
      </c>
      <c r="B20489" s="8" t="s">
        <v>21978</v>
      </c>
    </row>
    <row r="20490">
      <c r="A20490" s="8">
        <v>1852272.0</v>
      </c>
      <c r="B20490" s="8" t="s">
        <v>21979</v>
      </c>
    </row>
    <row r="20491">
      <c r="A20491" s="8">
        <v>1945076.0</v>
      </c>
      <c r="B20491" s="8" t="s">
        <v>21980</v>
      </c>
    </row>
    <row r="20492">
      <c r="A20492" s="8">
        <v>6169643.0</v>
      </c>
      <c r="B20492" s="8" t="s">
        <v>21981</v>
      </c>
    </row>
    <row r="20493">
      <c r="A20493" s="8">
        <v>6194753.0</v>
      </c>
      <c r="B20493" s="8" t="s">
        <v>21982</v>
      </c>
    </row>
    <row r="20494">
      <c r="A20494" s="8">
        <v>6150641.0</v>
      </c>
      <c r="B20494" s="8" t="s">
        <v>21983</v>
      </c>
    </row>
    <row r="20495">
      <c r="A20495" s="8">
        <v>1943731.0</v>
      </c>
      <c r="B20495" s="8" t="s">
        <v>21984</v>
      </c>
    </row>
    <row r="20496">
      <c r="A20496" s="8">
        <v>6014216.0</v>
      </c>
      <c r="B20496" s="8" t="s">
        <v>21985</v>
      </c>
    </row>
    <row r="20497">
      <c r="A20497" s="8">
        <v>6016499.0</v>
      </c>
      <c r="B20497" s="8" t="s">
        <v>21986</v>
      </c>
    </row>
    <row r="20498">
      <c r="A20498" s="8">
        <v>1780590.0</v>
      </c>
      <c r="B20498" s="8" t="s">
        <v>21987</v>
      </c>
    </row>
    <row r="20499">
      <c r="A20499" s="8">
        <v>1900978.0</v>
      </c>
      <c r="B20499" s="8" t="s">
        <v>21987</v>
      </c>
    </row>
    <row r="20500">
      <c r="A20500" s="8">
        <v>6137393.0</v>
      </c>
      <c r="B20500" s="8" t="s">
        <v>21988</v>
      </c>
    </row>
    <row r="20501">
      <c r="A20501" s="8">
        <v>1726447.0</v>
      </c>
      <c r="B20501" s="8" t="s">
        <v>21989</v>
      </c>
    </row>
    <row r="20502">
      <c r="A20502" s="8">
        <v>1786776.0</v>
      </c>
      <c r="B20502" s="8" t="s">
        <v>21989</v>
      </c>
    </row>
    <row r="20503">
      <c r="A20503" s="8">
        <v>6835996.0</v>
      </c>
      <c r="B20503" s="8" t="s">
        <v>21990</v>
      </c>
    </row>
    <row r="20504">
      <c r="A20504" s="8">
        <v>1727231.0</v>
      </c>
      <c r="B20504" s="8" t="s">
        <v>21991</v>
      </c>
    </row>
    <row r="20505">
      <c r="A20505" s="8">
        <v>6212352.0</v>
      </c>
      <c r="B20505" s="8" t="s">
        <v>21992</v>
      </c>
    </row>
    <row r="20506">
      <c r="A20506" s="8">
        <v>1972596.0</v>
      </c>
      <c r="B20506" s="8" t="s">
        <v>21993</v>
      </c>
    </row>
    <row r="20507">
      <c r="A20507" s="8">
        <v>6169651.0</v>
      </c>
      <c r="B20507" s="8" t="s">
        <v>21994</v>
      </c>
    </row>
    <row r="20508">
      <c r="A20508" s="8">
        <v>1465180.0</v>
      </c>
      <c r="B20508" s="8" t="s">
        <v>21995</v>
      </c>
    </row>
    <row r="20509">
      <c r="A20509" s="8">
        <v>6101551.0</v>
      </c>
      <c r="B20509" s="8" t="s">
        <v>21996</v>
      </c>
    </row>
    <row r="20510">
      <c r="A20510" s="8">
        <v>6266517.0</v>
      </c>
      <c r="B20510" s="8" t="s">
        <v>21997</v>
      </c>
    </row>
    <row r="20511">
      <c r="A20511" s="8">
        <v>6241859.0</v>
      </c>
      <c r="B20511" s="8" t="s">
        <v>21998</v>
      </c>
    </row>
    <row r="20512">
      <c r="A20512" s="8">
        <v>6191860.0</v>
      </c>
      <c r="B20512" s="8" t="s">
        <v>21999</v>
      </c>
    </row>
    <row r="20513">
      <c r="A20513" s="8">
        <v>1949977.0</v>
      </c>
      <c r="B20513" s="8" t="s">
        <v>22000</v>
      </c>
    </row>
    <row r="20514">
      <c r="A20514" s="8">
        <v>6284078.0</v>
      </c>
      <c r="B20514" s="8" t="s">
        <v>22001</v>
      </c>
    </row>
    <row r="20515">
      <c r="A20515" s="8">
        <v>6041400.0</v>
      </c>
      <c r="B20515" s="8" t="s">
        <v>22002</v>
      </c>
    </row>
    <row r="20516">
      <c r="A20516" s="8">
        <v>6005900.0</v>
      </c>
      <c r="B20516" s="8" t="s">
        <v>22003</v>
      </c>
    </row>
    <row r="20517">
      <c r="A20517" s="8">
        <v>6169864.0</v>
      </c>
      <c r="B20517" s="8" t="s">
        <v>22004</v>
      </c>
    </row>
    <row r="20518">
      <c r="A20518" s="8">
        <v>6973698.0</v>
      </c>
      <c r="B20518" s="8" t="s">
        <v>22005</v>
      </c>
    </row>
    <row r="20519">
      <c r="A20519" s="8">
        <v>6445471.0</v>
      </c>
      <c r="B20519" s="8" t="s">
        <v>22006</v>
      </c>
    </row>
    <row r="20520">
      <c r="A20520" s="8">
        <v>6305725.0</v>
      </c>
      <c r="B20520" s="8" t="s">
        <v>22007</v>
      </c>
    </row>
    <row r="20521">
      <c r="A20521" s="8">
        <v>9977520.0</v>
      </c>
      <c r="B20521" s="8" t="s">
        <v>21207</v>
      </c>
    </row>
    <row r="20522">
      <c r="A20522" s="8">
        <v>6306012.0</v>
      </c>
      <c r="B20522" s="8" t="s">
        <v>22008</v>
      </c>
    </row>
    <row r="20523">
      <c r="A20523" s="8">
        <v>6305733.0</v>
      </c>
      <c r="B20523" s="8" t="s">
        <v>22009</v>
      </c>
    </row>
    <row r="20524">
      <c r="A20524" s="8">
        <v>6038921.0</v>
      </c>
      <c r="B20524" s="8" t="s">
        <v>22010</v>
      </c>
    </row>
    <row r="20525">
      <c r="A20525" s="8">
        <v>6632874.0</v>
      </c>
      <c r="B20525" s="8" t="s">
        <v>22011</v>
      </c>
    </row>
    <row r="20526">
      <c r="A20526" s="8">
        <v>6323529.0</v>
      </c>
      <c r="B20526" s="8" t="s">
        <v>22012</v>
      </c>
    </row>
    <row r="20527">
      <c r="A20527" s="8">
        <v>6489583.0</v>
      </c>
      <c r="B20527" s="8" t="s">
        <v>22013</v>
      </c>
    </row>
    <row r="20528">
      <c r="A20528" s="8">
        <v>6414818.0</v>
      </c>
      <c r="B20528" s="8" t="s">
        <v>22014</v>
      </c>
    </row>
    <row r="20529">
      <c r="A20529" s="8">
        <v>6434886.0</v>
      </c>
      <c r="B20529" s="8" t="s">
        <v>22015</v>
      </c>
    </row>
    <row r="20530">
      <c r="A20530" s="8">
        <v>6213057.0</v>
      </c>
      <c r="B20530" s="8" t="s">
        <v>22016</v>
      </c>
    </row>
    <row r="20531">
      <c r="A20531" s="8">
        <v>1438930.0</v>
      </c>
      <c r="B20531" s="8" t="s">
        <v>22017</v>
      </c>
    </row>
    <row r="20532">
      <c r="A20532" s="8">
        <v>6197264.0</v>
      </c>
      <c r="B20532" s="8" t="s">
        <v>22018</v>
      </c>
    </row>
    <row r="20533">
      <c r="A20533" s="8">
        <v>6192050.0</v>
      </c>
      <c r="B20533" s="8" t="s">
        <v>22019</v>
      </c>
    </row>
    <row r="20534">
      <c r="A20534" s="8">
        <v>6081703.0</v>
      </c>
      <c r="B20534" s="8" t="s">
        <v>22020</v>
      </c>
    </row>
    <row r="20535">
      <c r="A20535" s="8">
        <v>6469701.0</v>
      </c>
      <c r="B20535" s="8" t="s">
        <v>22021</v>
      </c>
    </row>
    <row r="20536">
      <c r="A20536" s="8">
        <v>6125964.0</v>
      </c>
      <c r="B20536" s="8" t="s">
        <v>22022</v>
      </c>
    </row>
    <row r="20537">
      <c r="A20537" s="8">
        <v>6160492.0</v>
      </c>
      <c r="B20537" s="8" t="s">
        <v>22023</v>
      </c>
    </row>
    <row r="20538">
      <c r="A20538" s="8">
        <v>6040586.0</v>
      </c>
      <c r="B20538" s="8" t="s">
        <v>22024</v>
      </c>
    </row>
    <row r="20539">
      <c r="A20539" s="8">
        <v>6677916.0</v>
      </c>
      <c r="B20539" s="8" t="s">
        <v>22025</v>
      </c>
    </row>
    <row r="20540">
      <c r="A20540" s="8">
        <v>6262309.0</v>
      </c>
      <c r="B20540" s="8" t="s">
        <v>22026</v>
      </c>
    </row>
    <row r="20541">
      <c r="A20541" s="8">
        <v>6081690.0</v>
      </c>
      <c r="B20541" s="8" t="s">
        <v>22027</v>
      </c>
    </row>
    <row r="20542">
      <c r="A20542" s="8">
        <v>6081606.0</v>
      </c>
      <c r="B20542" s="8" t="s">
        <v>22028</v>
      </c>
    </row>
    <row r="20543">
      <c r="A20543" s="8">
        <v>6824803.0</v>
      </c>
      <c r="B20543" s="8" t="s">
        <v>22029</v>
      </c>
    </row>
    <row r="20544">
      <c r="A20544" s="8">
        <v>6688926.0</v>
      </c>
      <c r="B20544" s="8" t="s">
        <v>22030</v>
      </c>
    </row>
    <row r="20545">
      <c r="A20545" s="8">
        <v>6161928.0</v>
      </c>
      <c r="B20545" s="8" t="s">
        <v>22031</v>
      </c>
    </row>
    <row r="20546">
      <c r="A20546" s="8">
        <v>6253296.0</v>
      </c>
      <c r="B20546" s="8" t="s">
        <v>22032</v>
      </c>
    </row>
    <row r="20547">
      <c r="A20547" s="8">
        <v>6009085.0</v>
      </c>
      <c r="B20547" s="8" t="s">
        <v>22033</v>
      </c>
    </row>
    <row r="20548">
      <c r="A20548" s="8">
        <v>6603076.0</v>
      </c>
      <c r="B20548" s="8" t="s">
        <v>22034</v>
      </c>
    </row>
    <row r="20549">
      <c r="A20549" s="8">
        <v>6216170.0</v>
      </c>
      <c r="B20549" s="8" t="s">
        <v>22035</v>
      </c>
    </row>
    <row r="20550">
      <c r="A20550" s="8">
        <v>6161901.0</v>
      </c>
      <c r="B20550" s="8" t="s">
        <v>22036</v>
      </c>
    </row>
    <row r="20551">
      <c r="A20551" s="8">
        <v>6301908.0</v>
      </c>
      <c r="B20551" s="8" t="s">
        <v>22037</v>
      </c>
    </row>
    <row r="20552">
      <c r="A20552" s="8">
        <v>6180400.0</v>
      </c>
      <c r="B20552" s="8" t="s">
        <v>22038</v>
      </c>
    </row>
    <row r="20553">
      <c r="A20553" s="8">
        <v>6174205.0</v>
      </c>
      <c r="B20553" s="8" t="s">
        <v>22039</v>
      </c>
    </row>
    <row r="20554">
      <c r="A20554" s="8">
        <v>6244106.0</v>
      </c>
      <c r="B20554" s="8" t="s">
        <v>22040</v>
      </c>
    </row>
    <row r="20555">
      <c r="A20555" s="8">
        <v>1844270.0</v>
      </c>
      <c r="B20555" s="8" t="s">
        <v>22041</v>
      </c>
    </row>
    <row r="20556">
      <c r="A20556" s="8">
        <v>6991327.0</v>
      </c>
      <c r="B20556" s="8" t="s">
        <v>22042</v>
      </c>
    </row>
    <row r="20557">
      <c r="A20557" s="8">
        <v>6145469.0</v>
      </c>
      <c r="B20557" s="8" t="s">
        <v>22043</v>
      </c>
    </row>
    <row r="20558">
      <c r="A20558" s="8">
        <v>6301886.0</v>
      </c>
      <c r="B20558" s="8" t="s">
        <v>22044</v>
      </c>
    </row>
    <row r="20559">
      <c r="A20559" s="8">
        <v>6036112.0</v>
      </c>
      <c r="B20559" s="8" t="s">
        <v>22045</v>
      </c>
    </row>
    <row r="20560">
      <c r="A20560" s="8">
        <v>6205160.0</v>
      </c>
      <c r="B20560" s="8" t="s">
        <v>22046</v>
      </c>
    </row>
    <row r="20561">
      <c r="A20561" s="8">
        <v>1825895.0</v>
      </c>
      <c r="B20561" s="8" t="s">
        <v>22047</v>
      </c>
    </row>
    <row r="20562">
      <c r="A20562" s="8">
        <v>6273289.0</v>
      </c>
      <c r="B20562" s="8" t="s">
        <v>22048</v>
      </c>
    </row>
    <row r="20563">
      <c r="A20563" s="8">
        <v>6790968.0</v>
      </c>
      <c r="B20563" s="8" t="s">
        <v>22049</v>
      </c>
    </row>
    <row r="20564">
      <c r="A20564" s="8">
        <v>6174078.0</v>
      </c>
      <c r="B20564" s="8" t="s">
        <v>22050</v>
      </c>
    </row>
    <row r="20565">
      <c r="A20565" s="8">
        <v>6173535.0</v>
      </c>
      <c r="B20565" s="8" t="s">
        <v>22051</v>
      </c>
    </row>
    <row r="20566">
      <c r="A20566" s="8">
        <v>6247881.0</v>
      </c>
      <c r="B20566" s="8" t="s">
        <v>22052</v>
      </c>
    </row>
    <row r="20567">
      <c r="A20567" s="8">
        <v>6093965.0</v>
      </c>
      <c r="B20567" s="8" t="s">
        <v>22053</v>
      </c>
    </row>
    <row r="20568">
      <c r="A20568" s="8">
        <v>1774212.0</v>
      </c>
      <c r="B20568" s="8" t="s">
        <v>22054</v>
      </c>
    </row>
    <row r="20569">
      <c r="A20569" s="8">
        <v>6276750.0</v>
      </c>
      <c r="B20569" s="8" t="s">
        <v>22055</v>
      </c>
    </row>
    <row r="20570">
      <c r="A20570" s="8">
        <v>6766871.0</v>
      </c>
      <c r="B20570" s="8" t="s">
        <v>22056</v>
      </c>
    </row>
    <row r="20571">
      <c r="A20571" s="8">
        <v>6991220.0</v>
      </c>
      <c r="B20571" s="8" t="s">
        <v>22057</v>
      </c>
    </row>
    <row r="20572">
      <c r="A20572" s="8">
        <v>6354645.0</v>
      </c>
      <c r="B20572" s="8" t="s">
        <v>22058</v>
      </c>
    </row>
    <row r="20573">
      <c r="A20573" s="8">
        <v>6249701.0</v>
      </c>
      <c r="B20573" s="8" t="s">
        <v>22059</v>
      </c>
    </row>
    <row r="20574">
      <c r="A20574" s="8">
        <v>6301916.0</v>
      </c>
      <c r="B20574" s="8" t="s">
        <v>22060</v>
      </c>
    </row>
    <row r="20575">
      <c r="A20575" s="8">
        <v>6824943.0</v>
      </c>
      <c r="B20575" s="8" t="s">
        <v>22061</v>
      </c>
    </row>
    <row r="20576">
      <c r="A20576" s="8">
        <v>6363075.0</v>
      </c>
      <c r="B20576" s="8" t="s">
        <v>22062</v>
      </c>
    </row>
    <row r="20577">
      <c r="A20577" s="8">
        <v>6069711.0</v>
      </c>
      <c r="B20577" s="8" t="s">
        <v>22063</v>
      </c>
    </row>
    <row r="20578">
      <c r="A20578" s="8">
        <v>6247938.0</v>
      </c>
      <c r="B20578" s="8" t="s">
        <v>22064</v>
      </c>
    </row>
    <row r="20579">
      <c r="A20579" s="8">
        <v>6013538.0</v>
      </c>
      <c r="B20579" s="8" t="s">
        <v>22065</v>
      </c>
    </row>
    <row r="20580">
      <c r="A20580" s="8">
        <v>6419780.0</v>
      </c>
      <c r="B20580" s="8" t="s">
        <v>22066</v>
      </c>
    </row>
    <row r="20581">
      <c r="A20581" s="8">
        <v>6198147.0</v>
      </c>
      <c r="B20581" s="8" t="s">
        <v>22067</v>
      </c>
    </row>
    <row r="20582">
      <c r="A20582" s="8">
        <v>6023606.0</v>
      </c>
      <c r="B20582" s="8" t="s">
        <v>22068</v>
      </c>
    </row>
    <row r="20583">
      <c r="A20583" s="8">
        <v>6160051.0</v>
      </c>
      <c r="B20583" s="8" t="s">
        <v>22069</v>
      </c>
    </row>
    <row r="20584">
      <c r="A20584" s="8">
        <v>6103316.0</v>
      </c>
      <c r="B20584" s="8" t="s">
        <v>22070</v>
      </c>
    </row>
    <row r="20585">
      <c r="A20585" s="8">
        <v>6088091.0</v>
      </c>
      <c r="B20585" s="8" t="s">
        <v>22071</v>
      </c>
    </row>
    <row r="20586">
      <c r="A20586" s="8">
        <v>6375294.0</v>
      </c>
      <c r="B20586" s="8" t="s">
        <v>22072</v>
      </c>
    </row>
    <row r="20587">
      <c r="A20587" s="8">
        <v>6253695.0</v>
      </c>
      <c r="B20587" s="8" t="s">
        <v>22073</v>
      </c>
    </row>
    <row r="20588">
      <c r="A20588" s="8">
        <v>6010342.0</v>
      </c>
      <c r="B20588" s="8" t="s">
        <v>22074</v>
      </c>
    </row>
    <row r="20589">
      <c r="A20589" s="8">
        <v>1967380.0</v>
      </c>
      <c r="B20589" s="8" t="s">
        <v>22075</v>
      </c>
    </row>
    <row r="20590">
      <c r="A20590" s="8">
        <v>6444261.0</v>
      </c>
      <c r="B20590" s="8" t="s">
        <v>22076</v>
      </c>
    </row>
    <row r="20591">
      <c r="A20591" s="8">
        <v>947881.0</v>
      </c>
      <c r="B20591" s="8" t="s">
        <v>22077</v>
      </c>
    </row>
    <row r="20592">
      <c r="A20592" s="8">
        <v>6160760.0</v>
      </c>
      <c r="B20592" s="8" t="s">
        <v>22078</v>
      </c>
    </row>
    <row r="20593">
      <c r="A20593" s="8">
        <v>6183875.0</v>
      </c>
      <c r="B20593" s="8" t="s">
        <v>22079</v>
      </c>
    </row>
    <row r="20594">
      <c r="A20594" s="8">
        <v>6145850.0</v>
      </c>
      <c r="B20594" s="8" t="s">
        <v>22080</v>
      </c>
    </row>
    <row r="20595">
      <c r="A20595" s="8">
        <v>6193668.0</v>
      </c>
      <c r="B20595" s="8" t="s">
        <v>22081</v>
      </c>
    </row>
    <row r="20596">
      <c r="A20596" s="8">
        <v>1885464.0</v>
      </c>
      <c r="B20596" s="8" t="s">
        <v>22082</v>
      </c>
    </row>
    <row r="20597">
      <c r="A20597" s="8">
        <v>1894269.0</v>
      </c>
      <c r="B20597" s="8" t="s">
        <v>22083</v>
      </c>
    </row>
    <row r="20598">
      <c r="A20598" s="8">
        <v>1971018.0</v>
      </c>
      <c r="B20598" s="8" t="s">
        <v>22084</v>
      </c>
    </row>
    <row r="20599">
      <c r="A20599" s="8">
        <v>1895605.0</v>
      </c>
      <c r="B20599" s="8" t="s">
        <v>22085</v>
      </c>
    </row>
    <row r="20600">
      <c r="A20600" s="8">
        <v>6397999.0</v>
      </c>
      <c r="B20600" s="8" t="s">
        <v>22086</v>
      </c>
    </row>
    <row r="20601">
      <c r="A20601" s="8">
        <v>1440381.0</v>
      </c>
      <c r="B20601" s="8" t="s">
        <v>22087</v>
      </c>
    </row>
    <row r="20602">
      <c r="A20602" s="8">
        <v>1756371.0</v>
      </c>
      <c r="B20602" s="8" t="s">
        <v>22088</v>
      </c>
    </row>
    <row r="20603">
      <c r="A20603" s="8">
        <v>6097782.0</v>
      </c>
      <c r="B20603" s="8" t="s">
        <v>22089</v>
      </c>
    </row>
    <row r="20604">
      <c r="A20604" s="8">
        <v>6146694.0</v>
      </c>
      <c r="B20604" s="8" t="s">
        <v>22090</v>
      </c>
    </row>
    <row r="20605">
      <c r="A20605" s="8">
        <v>6212981.0</v>
      </c>
      <c r="B20605" s="8" t="s">
        <v>22091</v>
      </c>
    </row>
    <row r="20606">
      <c r="A20606" s="8">
        <v>6745776.0</v>
      </c>
      <c r="B20606" s="8" t="s">
        <v>22092</v>
      </c>
    </row>
    <row r="20607">
      <c r="A20607" s="8">
        <v>6213006.0</v>
      </c>
      <c r="B20607" s="8" t="s">
        <v>22093</v>
      </c>
    </row>
    <row r="20608">
      <c r="A20608" s="8">
        <v>862207.0</v>
      </c>
      <c r="B20608" s="8" t="s">
        <v>22094</v>
      </c>
    </row>
    <row r="20609">
      <c r="A20609" s="8">
        <v>6146651.0</v>
      </c>
      <c r="B20609" s="8" t="s">
        <v>22095</v>
      </c>
    </row>
    <row r="20610">
      <c r="A20610" s="8">
        <v>1893858.0</v>
      </c>
      <c r="B20610" s="8" t="s">
        <v>22096</v>
      </c>
    </row>
    <row r="20611">
      <c r="A20611" s="8">
        <v>6044191.0</v>
      </c>
      <c r="B20611" s="8" t="s">
        <v>22097</v>
      </c>
    </row>
    <row r="20612">
      <c r="A20612" s="8">
        <v>6174353.0</v>
      </c>
      <c r="B20612" s="8" t="s">
        <v>22098</v>
      </c>
    </row>
    <row r="20613">
      <c r="A20613" s="8">
        <v>6929621.0</v>
      </c>
      <c r="B20613" s="8" t="s">
        <v>22099</v>
      </c>
    </row>
    <row r="20614">
      <c r="A20614" s="8">
        <v>6482406.0</v>
      </c>
      <c r="B20614" s="8" t="s">
        <v>22100</v>
      </c>
    </row>
    <row r="20615">
      <c r="A20615" s="8">
        <v>1949314.0</v>
      </c>
      <c r="B20615" s="8" t="s">
        <v>22101</v>
      </c>
    </row>
    <row r="20616">
      <c r="A20616" s="8">
        <v>6144403.0</v>
      </c>
      <c r="B20616" s="8" t="s">
        <v>22102</v>
      </c>
    </row>
    <row r="20617">
      <c r="A20617" s="8">
        <v>6116264.0</v>
      </c>
      <c r="B20617" s="8" t="s">
        <v>22103</v>
      </c>
    </row>
    <row r="20618">
      <c r="A20618" s="8">
        <v>1794451.0</v>
      </c>
      <c r="B20618" s="8" t="s">
        <v>22104</v>
      </c>
    </row>
    <row r="20619">
      <c r="A20619" s="8">
        <v>6761194.0</v>
      </c>
      <c r="B20619" s="8" t="s">
        <v>22105</v>
      </c>
    </row>
    <row r="20620">
      <c r="A20620" s="8">
        <v>1973614.0</v>
      </c>
      <c r="B20620" s="8" t="s">
        <v>22106</v>
      </c>
    </row>
    <row r="20621">
      <c r="A20621" s="8">
        <v>6303609.0</v>
      </c>
      <c r="B20621" s="8" t="s">
        <v>22107</v>
      </c>
    </row>
    <row r="20622">
      <c r="A20622" s="8">
        <v>1888706.0</v>
      </c>
      <c r="B20622" s="8" t="s">
        <v>22108</v>
      </c>
    </row>
    <row r="20623">
      <c r="A20623" s="8">
        <v>1890484.0</v>
      </c>
      <c r="B20623" s="8" t="s">
        <v>22109</v>
      </c>
    </row>
    <row r="20624">
      <c r="A20624" s="8">
        <v>1655531.0</v>
      </c>
      <c r="B20624" s="8" t="s">
        <v>22110</v>
      </c>
    </row>
    <row r="20625">
      <c r="A20625" s="8">
        <v>1848551.0</v>
      </c>
      <c r="B20625" s="8" t="s">
        <v>22111</v>
      </c>
    </row>
    <row r="20626">
      <c r="A20626" s="8">
        <v>1866664.0</v>
      </c>
      <c r="B20626" s="8" t="s">
        <v>22112</v>
      </c>
    </row>
    <row r="20627">
      <c r="A20627" s="8">
        <v>6886060.0</v>
      </c>
      <c r="B20627" s="8" t="s">
        <v>22113</v>
      </c>
    </row>
    <row r="20628">
      <c r="A20628" s="8">
        <v>6398057.0</v>
      </c>
      <c r="B20628" s="8" t="s">
        <v>13486</v>
      </c>
    </row>
    <row r="20629">
      <c r="A20629" s="8">
        <v>1570072.0</v>
      </c>
      <c r="B20629" s="8" t="s">
        <v>22114</v>
      </c>
    </row>
    <row r="20630">
      <c r="A20630" s="8">
        <v>1960890.0</v>
      </c>
      <c r="B20630" s="8" t="s">
        <v>22115</v>
      </c>
    </row>
    <row r="20631">
      <c r="A20631" s="8">
        <v>1973762.0</v>
      </c>
      <c r="B20631" s="8" t="s">
        <v>22116</v>
      </c>
    </row>
    <row r="20632">
      <c r="A20632" s="8">
        <v>6119280.0</v>
      </c>
      <c r="B20632" s="8" t="s">
        <v>22117</v>
      </c>
    </row>
    <row r="20633">
      <c r="A20633" s="8">
        <v>1923994.0</v>
      </c>
      <c r="B20633" s="8" t="s">
        <v>22118</v>
      </c>
    </row>
    <row r="20634">
      <c r="A20634" s="8">
        <v>1947826.0</v>
      </c>
      <c r="B20634" s="8" t="s">
        <v>22119</v>
      </c>
    </row>
    <row r="20635">
      <c r="A20635" s="8">
        <v>6034373.0</v>
      </c>
      <c r="B20635" s="8" t="s">
        <v>22120</v>
      </c>
    </row>
    <row r="20636">
      <c r="A20636" s="8">
        <v>1966391.0</v>
      </c>
      <c r="B20636" s="8" t="s">
        <v>22121</v>
      </c>
    </row>
    <row r="20637">
      <c r="A20637" s="8">
        <v>1898434.0</v>
      </c>
      <c r="B20637" s="8" t="s">
        <v>22122</v>
      </c>
    </row>
    <row r="20638">
      <c r="A20638" s="8">
        <v>1773801.0</v>
      </c>
      <c r="B20638" s="8" t="s">
        <v>22123</v>
      </c>
    </row>
    <row r="20639">
      <c r="A20639" s="8">
        <v>1970798.0</v>
      </c>
      <c r="B20639" s="8" t="s">
        <v>22124</v>
      </c>
    </row>
    <row r="20640">
      <c r="A20640" s="8">
        <v>1949471.0</v>
      </c>
      <c r="B20640" s="8" t="s">
        <v>22125</v>
      </c>
    </row>
    <row r="20641">
      <c r="A20641" s="8">
        <v>1899031.0</v>
      </c>
      <c r="B20641" s="8" t="s">
        <v>22126</v>
      </c>
    </row>
    <row r="20642">
      <c r="A20642" s="8">
        <v>1885499.0</v>
      </c>
      <c r="B20642" s="8" t="s">
        <v>22127</v>
      </c>
    </row>
    <row r="20643">
      <c r="A20643" s="8">
        <v>6137547.0</v>
      </c>
      <c r="B20643" s="8" t="s">
        <v>22128</v>
      </c>
    </row>
    <row r="20644">
      <c r="A20644" s="8">
        <v>6398073.0</v>
      </c>
      <c r="B20644" s="8" t="s">
        <v>22129</v>
      </c>
    </row>
    <row r="20645">
      <c r="A20645" s="8">
        <v>6995861.0</v>
      </c>
      <c r="B20645" s="8" t="s">
        <v>22130</v>
      </c>
    </row>
    <row r="20646">
      <c r="A20646" s="8">
        <v>1882082.0</v>
      </c>
      <c r="B20646" s="8" t="s">
        <v>22131</v>
      </c>
    </row>
    <row r="20647">
      <c r="A20647" s="8">
        <v>1973592.0</v>
      </c>
      <c r="B20647" s="8" t="s">
        <v>22132</v>
      </c>
    </row>
    <row r="20648">
      <c r="A20648" s="8">
        <v>6169660.0</v>
      </c>
      <c r="B20648" s="8" t="s">
        <v>22133</v>
      </c>
    </row>
    <row r="20649">
      <c r="A20649" s="8">
        <v>1869710.0</v>
      </c>
      <c r="B20649" s="8" t="s">
        <v>22134</v>
      </c>
    </row>
    <row r="20650">
      <c r="A20650" s="8">
        <v>1674374.0</v>
      </c>
      <c r="B20650" s="8" t="s">
        <v>22135</v>
      </c>
    </row>
    <row r="20651">
      <c r="A20651" s="8">
        <v>6003524.0</v>
      </c>
      <c r="B20651" s="8" t="s">
        <v>22136</v>
      </c>
    </row>
    <row r="20652">
      <c r="A20652" s="8">
        <v>6665543.0</v>
      </c>
      <c r="B20652" s="8" t="s">
        <v>22137</v>
      </c>
    </row>
    <row r="20653">
      <c r="A20653" s="8">
        <v>1971883.0</v>
      </c>
      <c r="B20653" s="8" t="s">
        <v>22138</v>
      </c>
    </row>
    <row r="20654">
      <c r="A20654" s="8">
        <v>6202586.0</v>
      </c>
      <c r="B20654" s="8" t="s">
        <v>22139</v>
      </c>
    </row>
    <row r="20655">
      <c r="A20655" s="8">
        <v>1970658.0</v>
      </c>
      <c r="B20655" s="8" t="s">
        <v>22140</v>
      </c>
    </row>
    <row r="20656">
      <c r="A20656" s="8">
        <v>1966278.0</v>
      </c>
      <c r="B20656" s="8" t="s">
        <v>22141</v>
      </c>
    </row>
    <row r="20657">
      <c r="A20657" s="8">
        <v>1943839.0</v>
      </c>
      <c r="B20657" s="8" t="s">
        <v>22142</v>
      </c>
    </row>
    <row r="20658">
      <c r="A20658" s="8">
        <v>6181899.0</v>
      </c>
      <c r="B20658" s="8" t="s">
        <v>22143</v>
      </c>
    </row>
    <row r="20659">
      <c r="A20659" s="8">
        <v>6119271.0</v>
      </c>
      <c r="B20659" s="8" t="s">
        <v>22144</v>
      </c>
    </row>
    <row r="20660">
      <c r="A20660" s="8">
        <v>6085717.0</v>
      </c>
      <c r="B20660" s="8" t="s">
        <v>22145</v>
      </c>
    </row>
    <row r="20661">
      <c r="A20661" s="8">
        <v>1961471.0</v>
      </c>
      <c r="B20661" s="8" t="s">
        <v>22146</v>
      </c>
    </row>
    <row r="20662">
      <c r="A20662" s="8">
        <v>1961675.0</v>
      </c>
      <c r="B20662" s="8" t="s">
        <v>22147</v>
      </c>
    </row>
    <row r="20663">
      <c r="A20663" s="8">
        <v>6796150.0</v>
      </c>
      <c r="B20663" s="8" t="s">
        <v>22148</v>
      </c>
    </row>
    <row r="20664">
      <c r="A20664" s="8">
        <v>1751689.0</v>
      </c>
      <c r="B20664" s="8" t="s">
        <v>22149</v>
      </c>
    </row>
    <row r="20665">
      <c r="A20665" s="8">
        <v>6103294.0</v>
      </c>
      <c r="B20665" s="8" t="s">
        <v>22150</v>
      </c>
    </row>
    <row r="20666">
      <c r="A20666" s="8">
        <v>1972723.0</v>
      </c>
      <c r="B20666" s="8" t="s">
        <v>22151</v>
      </c>
    </row>
    <row r="20667">
      <c r="A20667" s="8">
        <v>1885006.0</v>
      </c>
      <c r="B20667" s="8" t="s">
        <v>22152</v>
      </c>
    </row>
    <row r="20668">
      <c r="A20668" s="8">
        <v>1791338.0</v>
      </c>
      <c r="B20668" s="8" t="s">
        <v>22153</v>
      </c>
    </row>
    <row r="20669">
      <c r="A20669" s="8">
        <v>6154816.0</v>
      </c>
      <c r="B20669" s="8" t="s">
        <v>22154</v>
      </c>
    </row>
    <row r="20670">
      <c r="A20670" s="8">
        <v>6169686.0</v>
      </c>
      <c r="B20670" s="8" t="s">
        <v>22155</v>
      </c>
    </row>
    <row r="20671">
      <c r="A20671" s="8">
        <v>1963538.0</v>
      </c>
      <c r="B20671" s="8" t="s">
        <v>22156</v>
      </c>
    </row>
    <row r="20672">
      <c r="A20672" s="8">
        <v>6215637.0</v>
      </c>
      <c r="B20672" s="8" t="s">
        <v>22157</v>
      </c>
    </row>
    <row r="20673">
      <c r="A20673" s="8">
        <v>1972570.0</v>
      </c>
      <c r="B20673" s="8" t="s">
        <v>22158</v>
      </c>
    </row>
    <row r="20674">
      <c r="A20674" s="8">
        <v>6170692.0</v>
      </c>
      <c r="B20674" s="8" t="s">
        <v>22159</v>
      </c>
    </row>
    <row r="20675">
      <c r="A20675" s="8">
        <v>1966286.0</v>
      </c>
      <c r="B20675" s="8" t="s">
        <v>22160</v>
      </c>
    </row>
    <row r="20676">
      <c r="A20676" s="8">
        <v>1851837.0</v>
      </c>
      <c r="B20676" s="8" t="s">
        <v>22161</v>
      </c>
    </row>
    <row r="20677">
      <c r="A20677" s="8">
        <v>6003567.0</v>
      </c>
      <c r="B20677" s="8" t="s">
        <v>22162</v>
      </c>
    </row>
    <row r="20678">
      <c r="A20678" s="8">
        <v>6009204.0</v>
      </c>
      <c r="B20678" s="8" t="s">
        <v>22163</v>
      </c>
    </row>
    <row r="20679">
      <c r="A20679" s="8">
        <v>1964429.0</v>
      </c>
      <c r="B20679" s="8" t="s">
        <v>22164</v>
      </c>
    </row>
    <row r="20680">
      <c r="A20680" s="8">
        <v>6535593.0</v>
      </c>
      <c r="B20680" s="8" t="s">
        <v>22165</v>
      </c>
    </row>
    <row r="20681">
      <c r="A20681" s="8">
        <v>1960385.0</v>
      </c>
      <c r="B20681" s="8" t="s">
        <v>22166</v>
      </c>
    </row>
    <row r="20682">
      <c r="A20682" s="8">
        <v>1660276.0</v>
      </c>
      <c r="B20682" s="8" t="s">
        <v>22167</v>
      </c>
    </row>
    <row r="20683">
      <c r="A20683" s="8">
        <v>6603688.0</v>
      </c>
      <c r="B20683" s="8" t="s">
        <v>22168</v>
      </c>
    </row>
    <row r="20684">
      <c r="A20684" s="8">
        <v>1898116.0</v>
      </c>
      <c r="B20684" s="8" t="s">
        <v>22169</v>
      </c>
    </row>
    <row r="20685">
      <c r="A20685" s="8">
        <v>6901492.0</v>
      </c>
      <c r="B20685" s="8" t="s">
        <v>22170</v>
      </c>
    </row>
    <row r="20686">
      <c r="A20686" s="8">
        <v>1855000.0</v>
      </c>
      <c r="B20686" s="8" t="s">
        <v>22171</v>
      </c>
    </row>
    <row r="20687">
      <c r="A20687" s="8">
        <v>6711375.0</v>
      </c>
      <c r="B20687" s="8" t="s">
        <v>22172</v>
      </c>
    </row>
    <row r="20688">
      <c r="A20688" s="8">
        <v>1957210.0</v>
      </c>
      <c r="B20688" s="8" t="s">
        <v>22173</v>
      </c>
    </row>
    <row r="20689">
      <c r="A20689" s="8">
        <v>6642063.0</v>
      </c>
      <c r="B20689" s="8" t="s">
        <v>22174</v>
      </c>
    </row>
    <row r="20690">
      <c r="A20690" s="8">
        <v>1342673.0</v>
      </c>
      <c r="B20690" s="8" t="s">
        <v>22175</v>
      </c>
    </row>
    <row r="20691">
      <c r="A20691" s="8">
        <v>1733273.0</v>
      </c>
      <c r="B20691" s="8" t="s">
        <v>22176</v>
      </c>
    </row>
    <row r="20692">
      <c r="A20692" s="8">
        <v>6985203.0</v>
      </c>
      <c r="B20692" s="8" t="s">
        <v>22177</v>
      </c>
    </row>
    <row r="20693">
      <c r="A20693" s="8">
        <v>6003419.0</v>
      </c>
      <c r="B20693" s="8" t="s">
        <v>22178</v>
      </c>
    </row>
    <row r="20694">
      <c r="A20694" s="8">
        <v>6778143.0</v>
      </c>
      <c r="B20694" s="8" t="s">
        <v>22179</v>
      </c>
    </row>
    <row r="20695">
      <c r="A20695" s="8">
        <v>6938710.0</v>
      </c>
      <c r="B20695" s="8" t="s">
        <v>22180</v>
      </c>
    </row>
    <row r="20696">
      <c r="A20696" s="8">
        <v>1440225.0</v>
      </c>
      <c r="B20696" s="8" t="s">
        <v>22181</v>
      </c>
    </row>
    <row r="20697">
      <c r="A20697" s="8">
        <v>1382195.0</v>
      </c>
      <c r="B20697" s="8" t="s">
        <v>22182</v>
      </c>
    </row>
    <row r="20698">
      <c r="A20698" s="8">
        <v>1636871.0</v>
      </c>
      <c r="B20698" s="8" t="s">
        <v>22183</v>
      </c>
    </row>
    <row r="20699">
      <c r="A20699" s="8">
        <v>1444719.0</v>
      </c>
      <c r="B20699" s="8" t="s">
        <v>22184</v>
      </c>
    </row>
    <row r="20700">
      <c r="A20700" s="8">
        <v>6433332.0</v>
      </c>
      <c r="B20700" s="8" t="s">
        <v>22185</v>
      </c>
    </row>
    <row r="20701">
      <c r="A20701" s="8">
        <v>6241409.0</v>
      </c>
      <c r="B20701" s="8" t="s">
        <v>22186</v>
      </c>
    </row>
    <row r="20702">
      <c r="A20702" s="8">
        <v>1761935.0</v>
      </c>
      <c r="B20702" s="8" t="s">
        <v>22187</v>
      </c>
    </row>
    <row r="20703">
      <c r="A20703" s="8">
        <v>1958372.0</v>
      </c>
      <c r="B20703" s="8" t="s">
        <v>22188</v>
      </c>
    </row>
    <row r="20704">
      <c r="A20704" s="8">
        <v>1587111.0</v>
      </c>
      <c r="B20704" s="8" t="s">
        <v>22189</v>
      </c>
    </row>
    <row r="20705">
      <c r="A20705" s="8">
        <v>6267378.0</v>
      </c>
      <c r="B20705" s="8" t="s">
        <v>22190</v>
      </c>
    </row>
    <row r="20706">
      <c r="A20706" s="8">
        <v>6991629.0</v>
      </c>
      <c r="B20706" s="8" t="s">
        <v>22191</v>
      </c>
    </row>
    <row r="20707">
      <c r="A20707" s="8">
        <v>6069223.0</v>
      </c>
      <c r="B20707" s="8" t="s">
        <v>22192</v>
      </c>
    </row>
    <row r="20708">
      <c r="A20708" s="8">
        <v>6119239.0</v>
      </c>
      <c r="B20708" s="8" t="s">
        <v>22193</v>
      </c>
    </row>
    <row r="20709">
      <c r="A20709" s="8">
        <v>1440152.0</v>
      </c>
      <c r="B20709" s="8" t="s">
        <v>22194</v>
      </c>
    </row>
    <row r="20710">
      <c r="A20710" s="8">
        <v>1314181.0</v>
      </c>
      <c r="B20710" s="8" t="s">
        <v>22195</v>
      </c>
    </row>
    <row r="20711">
      <c r="A20711" s="8">
        <v>855812.0</v>
      </c>
      <c r="B20711" s="8" t="s">
        <v>22196</v>
      </c>
    </row>
    <row r="20712">
      <c r="A20712" s="8">
        <v>6874657.0</v>
      </c>
      <c r="B20712" s="8" t="s">
        <v>22197</v>
      </c>
    </row>
    <row r="20713">
      <c r="A20713" s="8">
        <v>6896065.0</v>
      </c>
      <c r="B20713" s="8" t="s">
        <v>22198</v>
      </c>
    </row>
    <row r="20714">
      <c r="A20714" s="8">
        <v>6973167.0</v>
      </c>
      <c r="B20714" s="8" t="s">
        <v>22199</v>
      </c>
    </row>
    <row r="20715">
      <c r="A20715" s="8">
        <v>1424254.0</v>
      </c>
      <c r="B20715" s="8" t="s">
        <v>22200</v>
      </c>
    </row>
    <row r="20716">
      <c r="A20716" s="8">
        <v>1574523.0</v>
      </c>
      <c r="B20716" s="8" t="s">
        <v>22201</v>
      </c>
    </row>
    <row r="20717">
      <c r="A20717" s="8">
        <v>6780369.0</v>
      </c>
      <c r="B20717" s="8" t="s">
        <v>22202</v>
      </c>
    </row>
    <row r="20718">
      <c r="A20718" s="8">
        <v>6724051.0</v>
      </c>
      <c r="B20718" s="8" t="s">
        <v>22203</v>
      </c>
    </row>
    <row r="20719">
      <c r="A20719" s="8">
        <v>589934.0</v>
      </c>
      <c r="B20719" s="8" t="s">
        <v>22204</v>
      </c>
    </row>
    <row r="20720">
      <c r="A20720" s="8">
        <v>1423592.0</v>
      </c>
      <c r="B20720" s="8" t="s">
        <v>22205</v>
      </c>
    </row>
    <row r="20721">
      <c r="A20721" s="8">
        <v>879053.0</v>
      </c>
      <c r="B20721" s="8" t="s">
        <v>22206</v>
      </c>
    </row>
    <row r="20722">
      <c r="A20722" s="8">
        <v>6886051.0</v>
      </c>
      <c r="B20722" s="8" t="s">
        <v>22207</v>
      </c>
    </row>
    <row r="20723">
      <c r="A20723" s="8">
        <v>6119247.0</v>
      </c>
      <c r="B20723" s="8" t="s">
        <v>22208</v>
      </c>
    </row>
    <row r="20724">
      <c r="A20724" s="8">
        <v>1768468.0</v>
      </c>
      <c r="B20724" s="8" t="s">
        <v>22114</v>
      </c>
    </row>
    <row r="20725">
      <c r="A20725" s="8">
        <v>1370839.0</v>
      </c>
      <c r="B20725" s="8" t="s">
        <v>22209</v>
      </c>
    </row>
    <row r="20726">
      <c r="A20726" s="8">
        <v>1758594.0</v>
      </c>
      <c r="B20726" s="8" t="s">
        <v>22210</v>
      </c>
    </row>
    <row r="20727">
      <c r="A20727" s="8">
        <v>6199526.0</v>
      </c>
      <c r="B20727" s="8" t="s">
        <v>22211</v>
      </c>
    </row>
    <row r="20728">
      <c r="A20728" s="8">
        <v>1833201.0</v>
      </c>
      <c r="B20728" s="8" t="s">
        <v>22212</v>
      </c>
    </row>
    <row r="20729">
      <c r="A20729" s="8">
        <v>6392636.0</v>
      </c>
      <c r="B20729" s="8" t="s">
        <v>22213</v>
      </c>
    </row>
    <row r="20730">
      <c r="A20730" s="8">
        <v>1570048.0</v>
      </c>
      <c r="B20730" s="8" t="s">
        <v>22214</v>
      </c>
    </row>
    <row r="20731">
      <c r="A20731" s="8">
        <v>6843221.0</v>
      </c>
      <c r="B20731" s="8" t="s">
        <v>22215</v>
      </c>
    </row>
    <row r="20732">
      <c r="A20732" s="8">
        <v>1423185.0</v>
      </c>
      <c r="B20732" s="8" t="s">
        <v>22216</v>
      </c>
    </row>
    <row r="20733">
      <c r="A20733" s="8">
        <v>1637011.0</v>
      </c>
      <c r="B20733" s="8" t="s">
        <v>22217</v>
      </c>
    </row>
    <row r="20734">
      <c r="A20734" s="8">
        <v>6727948.0</v>
      </c>
      <c r="B20734" s="8" t="s">
        <v>22218</v>
      </c>
    </row>
    <row r="20735">
      <c r="A20735" s="8">
        <v>6189156.0</v>
      </c>
      <c r="B20735" s="8" t="s">
        <v>22219</v>
      </c>
    </row>
    <row r="20736">
      <c r="A20736" s="8">
        <v>1944258.0</v>
      </c>
      <c r="B20736" s="8" t="s">
        <v>22220</v>
      </c>
    </row>
    <row r="20737">
      <c r="A20737" s="8">
        <v>1896504.0</v>
      </c>
      <c r="B20737" s="8" t="s">
        <v>22221</v>
      </c>
    </row>
    <row r="20738">
      <c r="A20738" s="8">
        <v>1889419.0</v>
      </c>
      <c r="B20738" s="8" t="s">
        <v>22222</v>
      </c>
    </row>
    <row r="20739">
      <c r="A20739" s="8">
        <v>1762150.0</v>
      </c>
      <c r="B20739" s="8" t="s">
        <v>22223</v>
      </c>
    </row>
    <row r="20740">
      <c r="A20740" s="8">
        <v>6529071.0</v>
      </c>
      <c r="B20740" s="8" t="s">
        <v>22224</v>
      </c>
    </row>
    <row r="20741">
      <c r="A20741" s="8">
        <v>6145833.0</v>
      </c>
      <c r="B20741" s="8" t="s">
        <v>22225</v>
      </c>
    </row>
    <row r="20742">
      <c r="A20742" s="8">
        <v>1925733.0</v>
      </c>
      <c r="B20742" s="8" t="s">
        <v>22226</v>
      </c>
    </row>
    <row r="20743">
      <c r="A20743" s="8">
        <v>1971760.0</v>
      </c>
      <c r="B20743" s="8" t="s">
        <v>22227</v>
      </c>
    </row>
    <row r="20744">
      <c r="A20744" s="8">
        <v>6205097.0</v>
      </c>
      <c r="B20744" s="8" t="s">
        <v>22228</v>
      </c>
    </row>
    <row r="20745">
      <c r="A20745" s="8">
        <v>1729721.0</v>
      </c>
      <c r="B20745" s="8" t="s">
        <v>22229</v>
      </c>
    </row>
    <row r="20746">
      <c r="A20746" s="8">
        <v>1903349.0</v>
      </c>
      <c r="B20746" s="8" t="s">
        <v>22230</v>
      </c>
    </row>
    <row r="20747">
      <c r="A20747" s="8">
        <v>6144985.0</v>
      </c>
      <c r="B20747" s="8" t="s">
        <v>22231</v>
      </c>
    </row>
    <row r="20748">
      <c r="A20748" s="8">
        <v>6955193.0</v>
      </c>
      <c r="B20748" s="8" t="s">
        <v>22232</v>
      </c>
    </row>
    <row r="20749">
      <c r="A20749" s="8">
        <v>1772465.0</v>
      </c>
      <c r="B20749" s="8" t="s">
        <v>22233</v>
      </c>
    </row>
    <row r="20750">
      <c r="A20750" s="8">
        <v>1725726.0</v>
      </c>
      <c r="B20750" s="8" t="s">
        <v>22234</v>
      </c>
    </row>
    <row r="20751">
      <c r="A20751" s="8">
        <v>1852108.0</v>
      </c>
      <c r="B20751" s="8" t="s">
        <v>22234</v>
      </c>
    </row>
    <row r="20752">
      <c r="A20752" s="8">
        <v>6128483.0</v>
      </c>
      <c r="B20752" s="8" t="s">
        <v>22235</v>
      </c>
    </row>
    <row r="20753">
      <c r="A20753" s="8">
        <v>6381596.0</v>
      </c>
      <c r="B20753" s="8" t="s">
        <v>22236</v>
      </c>
    </row>
    <row r="20754">
      <c r="A20754" s="8">
        <v>1972511.0</v>
      </c>
      <c r="B20754" s="8" t="s">
        <v>22237</v>
      </c>
    </row>
    <row r="20755">
      <c r="A20755" s="8">
        <v>1966481.0</v>
      </c>
      <c r="B20755" s="8" t="s">
        <v>22238</v>
      </c>
    </row>
    <row r="20756">
      <c r="A20756" s="8">
        <v>1957660.0</v>
      </c>
      <c r="B20756" s="8" t="s">
        <v>22239</v>
      </c>
    </row>
    <row r="20757">
      <c r="A20757" s="8">
        <v>1763016.0</v>
      </c>
      <c r="B20757" s="8" t="s">
        <v>22240</v>
      </c>
    </row>
    <row r="20758">
      <c r="A20758" s="8">
        <v>1440705.0</v>
      </c>
      <c r="B20758" s="8" t="s">
        <v>22241</v>
      </c>
    </row>
    <row r="20759">
      <c r="A20759" s="8">
        <v>1964810.0</v>
      </c>
      <c r="B20759" s="8" t="s">
        <v>22242</v>
      </c>
    </row>
    <row r="20760">
      <c r="A20760" s="8">
        <v>917991.0</v>
      </c>
      <c r="B20760" s="8" t="s">
        <v>22243</v>
      </c>
    </row>
    <row r="20761">
      <c r="A20761" s="8">
        <v>1735390.0</v>
      </c>
      <c r="B20761" s="8" t="s">
        <v>22244</v>
      </c>
    </row>
    <row r="20762">
      <c r="A20762" s="8">
        <v>1325230.0</v>
      </c>
      <c r="B20762" s="8" t="s">
        <v>22245</v>
      </c>
    </row>
    <row r="20763">
      <c r="A20763" s="8">
        <v>1795171.0</v>
      </c>
      <c r="B20763" s="8" t="s">
        <v>22246</v>
      </c>
    </row>
    <row r="20764">
      <c r="A20764" s="8">
        <v>6885675.0</v>
      </c>
      <c r="B20764" s="8" t="s">
        <v>22247</v>
      </c>
    </row>
    <row r="20765">
      <c r="A20765" s="8">
        <v>934844.0</v>
      </c>
      <c r="B20765" s="8" t="s">
        <v>22248</v>
      </c>
    </row>
    <row r="20766">
      <c r="A20766" s="8">
        <v>1205145.0</v>
      </c>
      <c r="B20766" s="8" t="s">
        <v>22249</v>
      </c>
    </row>
    <row r="20767">
      <c r="A20767" s="8">
        <v>6392610.0</v>
      </c>
      <c r="B20767" s="8" t="s">
        <v>22250</v>
      </c>
    </row>
    <row r="20768">
      <c r="A20768" s="8">
        <v>6945023.0</v>
      </c>
      <c r="B20768" s="8" t="s">
        <v>22251</v>
      </c>
    </row>
    <row r="20769">
      <c r="A20769" s="8">
        <v>1925521.0</v>
      </c>
      <c r="B20769" s="8" t="s">
        <v>22252</v>
      </c>
    </row>
    <row r="20770">
      <c r="A20770" s="8">
        <v>1971000.0</v>
      </c>
      <c r="B20770" s="8" t="s">
        <v>22253</v>
      </c>
    </row>
    <row r="20771">
      <c r="A20771" s="8">
        <v>6619657.0</v>
      </c>
      <c r="B20771" s="8" t="s">
        <v>22254</v>
      </c>
    </row>
    <row r="20772">
      <c r="A20772" s="8">
        <v>1890026.0</v>
      </c>
      <c r="B20772" s="8" t="s">
        <v>22255</v>
      </c>
    </row>
    <row r="20773">
      <c r="A20773" s="8">
        <v>6393454.0</v>
      </c>
      <c r="B20773" s="8" t="s">
        <v>22256</v>
      </c>
    </row>
    <row r="20774">
      <c r="A20774" s="8">
        <v>1770527.0</v>
      </c>
      <c r="B20774" s="8" t="s">
        <v>22257</v>
      </c>
    </row>
    <row r="20775">
      <c r="A20775" s="8">
        <v>6711391.0</v>
      </c>
      <c r="B20775" s="8" t="s">
        <v>22258</v>
      </c>
    </row>
    <row r="20776">
      <c r="A20776" s="8">
        <v>6964893.0</v>
      </c>
      <c r="B20776" s="8" t="s">
        <v>22259</v>
      </c>
    </row>
    <row r="20777">
      <c r="A20777" s="8">
        <v>6433545.0</v>
      </c>
      <c r="B20777" s="8" t="s">
        <v>22260</v>
      </c>
    </row>
    <row r="20778">
      <c r="A20778" s="8">
        <v>1699997.0</v>
      </c>
      <c r="B20778" s="8" t="s">
        <v>22261</v>
      </c>
    </row>
    <row r="20779">
      <c r="A20779" s="8">
        <v>6310168.0</v>
      </c>
      <c r="B20779" s="8" t="s">
        <v>22262</v>
      </c>
    </row>
    <row r="20780">
      <c r="A20780" s="8">
        <v>6433251.0</v>
      </c>
      <c r="B20780" s="8" t="s">
        <v>22263</v>
      </c>
    </row>
    <row r="20781">
      <c r="A20781" s="8">
        <v>6193951.0</v>
      </c>
      <c r="B20781" s="8" t="s">
        <v>22264</v>
      </c>
    </row>
    <row r="20782">
      <c r="A20782" s="8">
        <v>1907808.0</v>
      </c>
      <c r="B20782" s="8" t="s">
        <v>22265</v>
      </c>
    </row>
    <row r="20783">
      <c r="A20783" s="8">
        <v>1438913.0</v>
      </c>
      <c r="B20783" s="8" t="s">
        <v>22266</v>
      </c>
    </row>
    <row r="20784">
      <c r="A20784" s="8">
        <v>6633081.0</v>
      </c>
      <c r="B20784" s="8" t="s">
        <v>22267</v>
      </c>
    </row>
    <row r="20785">
      <c r="A20785" s="8">
        <v>6766749.0</v>
      </c>
      <c r="B20785" s="8" t="s">
        <v>22268</v>
      </c>
    </row>
    <row r="20786">
      <c r="A20786" s="8">
        <v>6793975.0</v>
      </c>
      <c r="B20786" s="8" t="s">
        <v>22269</v>
      </c>
    </row>
    <row r="20787">
      <c r="A20787" s="8">
        <v>6956696.0</v>
      </c>
      <c r="B20787" s="8" t="s">
        <v>22270</v>
      </c>
    </row>
    <row r="20788">
      <c r="A20788" s="8">
        <v>6126995.0</v>
      </c>
      <c r="B20788" s="8" t="s">
        <v>22271</v>
      </c>
    </row>
    <row r="20789">
      <c r="A20789" s="8">
        <v>6128475.0</v>
      </c>
      <c r="B20789" s="8" t="s">
        <v>22272</v>
      </c>
    </row>
    <row r="20790">
      <c r="A20790" s="8">
        <v>1169980.0</v>
      </c>
      <c r="B20790" s="8" t="s">
        <v>22273</v>
      </c>
    </row>
    <row r="20791">
      <c r="A20791" s="8">
        <v>6678467.0</v>
      </c>
      <c r="B20791" s="8" t="s">
        <v>22274</v>
      </c>
    </row>
    <row r="20792">
      <c r="A20792" s="8">
        <v>6308244.0</v>
      </c>
      <c r="B20792" s="8" t="s">
        <v>22275</v>
      </c>
    </row>
    <row r="20793">
      <c r="A20793" s="8">
        <v>6998577.0</v>
      </c>
      <c r="B20793" s="8" t="s">
        <v>22276</v>
      </c>
    </row>
    <row r="20794">
      <c r="A20794" s="8">
        <v>6682421.0</v>
      </c>
      <c r="B20794" s="8" t="s">
        <v>22277</v>
      </c>
    </row>
    <row r="20795">
      <c r="A20795" s="8">
        <v>6123571.0</v>
      </c>
      <c r="B20795" s="8" t="s">
        <v>22278</v>
      </c>
    </row>
    <row r="20796">
      <c r="A20796" s="8">
        <v>1947338.0</v>
      </c>
      <c r="B20796" s="8" t="s">
        <v>22279</v>
      </c>
    </row>
    <row r="20797">
      <c r="A20797" s="8">
        <v>6106455.0</v>
      </c>
      <c r="B20797" s="8" t="s">
        <v>22280</v>
      </c>
    </row>
    <row r="20798">
      <c r="A20798" s="8">
        <v>6742769.0</v>
      </c>
      <c r="B20798" s="8" t="s">
        <v>22281</v>
      </c>
    </row>
    <row r="20799">
      <c r="A20799" s="8">
        <v>1700031.0</v>
      </c>
      <c r="B20799" s="8" t="s">
        <v>22282</v>
      </c>
    </row>
    <row r="20800">
      <c r="A20800" s="8">
        <v>6727999.0</v>
      </c>
      <c r="B20800" s="8" t="s">
        <v>22283</v>
      </c>
    </row>
    <row r="20801">
      <c r="A20801" s="8">
        <v>1878298.0</v>
      </c>
      <c r="B20801" s="8" t="s">
        <v>22284</v>
      </c>
    </row>
    <row r="20802">
      <c r="A20802" s="8">
        <v>6231781.0</v>
      </c>
      <c r="B20802" s="8" t="s">
        <v>22285</v>
      </c>
    </row>
    <row r="20803">
      <c r="A20803" s="8">
        <v>1788281.0</v>
      </c>
      <c r="B20803" s="8" t="s">
        <v>22286</v>
      </c>
    </row>
    <row r="20804">
      <c r="A20804" s="8">
        <v>1883470.0</v>
      </c>
      <c r="B20804" s="8" t="s">
        <v>22287</v>
      </c>
    </row>
    <row r="20805">
      <c r="A20805" s="8">
        <v>6883729.0</v>
      </c>
      <c r="B20805" s="8" t="s">
        <v>22288</v>
      </c>
    </row>
    <row r="20806">
      <c r="A20806" s="8">
        <v>1858742.0</v>
      </c>
      <c r="B20806" s="8" t="s">
        <v>22289</v>
      </c>
    </row>
    <row r="20807">
      <c r="A20807" s="8">
        <v>1726331.0</v>
      </c>
      <c r="B20807" s="8" t="s">
        <v>22290</v>
      </c>
    </row>
    <row r="20808">
      <c r="A20808" s="8">
        <v>1788337.0</v>
      </c>
      <c r="B20808" s="8" t="s">
        <v>22290</v>
      </c>
    </row>
    <row r="20809">
      <c r="A20809" s="8">
        <v>651206.0</v>
      </c>
      <c r="B20809" s="8" t="s">
        <v>22291</v>
      </c>
    </row>
    <row r="20810">
      <c r="A20810" s="8">
        <v>1423550.0</v>
      </c>
      <c r="B20810" s="8" t="s">
        <v>22292</v>
      </c>
    </row>
    <row r="20811">
      <c r="A20811" s="8">
        <v>1857819.0</v>
      </c>
      <c r="B20811" s="8" t="s">
        <v>22293</v>
      </c>
    </row>
    <row r="20812">
      <c r="A20812" s="8">
        <v>6010407.0</v>
      </c>
      <c r="B20812" s="8" t="s">
        <v>22294</v>
      </c>
    </row>
    <row r="20813">
      <c r="A20813" s="8">
        <v>6193102.0</v>
      </c>
      <c r="B20813" s="8" t="s">
        <v>22295</v>
      </c>
    </row>
    <row r="20814">
      <c r="A20814" s="8">
        <v>1587765.0</v>
      </c>
      <c r="B20814" s="8" t="s">
        <v>22296</v>
      </c>
    </row>
    <row r="20815">
      <c r="A20815" s="8">
        <v>1423401.0</v>
      </c>
      <c r="B20815" s="8" t="s">
        <v>22297</v>
      </c>
    </row>
    <row r="20816">
      <c r="A20816" s="8">
        <v>6246494.0</v>
      </c>
      <c r="B20816" s="8" t="s">
        <v>22298</v>
      </c>
    </row>
    <row r="20817">
      <c r="A20817" s="8">
        <v>1890255.0</v>
      </c>
      <c r="B20817" s="8" t="s">
        <v>22299</v>
      </c>
    </row>
    <row r="20818">
      <c r="A20818" s="8">
        <v>1911236.0</v>
      </c>
      <c r="B20818" s="8" t="s">
        <v>22300</v>
      </c>
    </row>
    <row r="20819">
      <c r="A20819" s="8">
        <v>1831879.0</v>
      </c>
      <c r="B20819" s="8" t="s">
        <v>22301</v>
      </c>
    </row>
    <row r="20820">
      <c r="A20820" s="8">
        <v>6081681.0</v>
      </c>
      <c r="B20820" s="8" t="s">
        <v>22302</v>
      </c>
    </row>
    <row r="20821">
      <c r="A20821" s="8">
        <v>1958828.0</v>
      </c>
      <c r="B20821" s="8" t="s">
        <v>22303</v>
      </c>
    </row>
    <row r="20822">
      <c r="A20822" s="8">
        <v>6019722.0</v>
      </c>
      <c r="B20822" s="8" t="s">
        <v>22304</v>
      </c>
    </row>
    <row r="20823">
      <c r="A20823" s="8">
        <v>6970729.0</v>
      </c>
      <c r="B20823" s="8" t="s">
        <v>22305</v>
      </c>
    </row>
    <row r="20824">
      <c r="A20824" s="8">
        <v>1310593.0</v>
      </c>
      <c r="B20824" s="8" t="s">
        <v>22306</v>
      </c>
    </row>
    <row r="20825">
      <c r="A20825" s="8">
        <v>919501.0</v>
      </c>
      <c r="B20825" s="8" t="s">
        <v>22307</v>
      </c>
    </row>
    <row r="20826">
      <c r="A20826" s="8">
        <v>1241915.0</v>
      </c>
      <c r="B20826" s="8" t="s">
        <v>17399</v>
      </c>
    </row>
    <row r="20827">
      <c r="A20827" s="8">
        <v>1325159.0</v>
      </c>
      <c r="B20827" s="8" t="s">
        <v>22308</v>
      </c>
    </row>
    <row r="20828">
      <c r="A20828" s="8">
        <v>6095771.0</v>
      </c>
      <c r="B20828" s="8" t="s">
        <v>22309</v>
      </c>
    </row>
    <row r="20829">
      <c r="A20829" s="8">
        <v>1879111.0</v>
      </c>
      <c r="B20829" s="8" t="s">
        <v>22310</v>
      </c>
    </row>
    <row r="20830">
      <c r="A20830" s="8">
        <v>1423428.0</v>
      </c>
      <c r="B20830" s="8" t="s">
        <v>22311</v>
      </c>
    </row>
    <row r="20831">
      <c r="A20831" s="8">
        <v>6742726.0</v>
      </c>
      <c r="B20831" s="8" t="s">
        <v>22312</v>
      </c>
    </row>
    <row r="20832">
      <c r="A20832" s="8">
        <v>1889672.0</v>
      </c>
      <c r="B20832" s="8" t="s">
        <v>22313</v>
      </c>
    </row>
    <row r="20833">
      <c r="A20833" s="8">
        <v>6200141.0</v>
      </c>
      <c r="B20833" s="8" t="s">
        <v>22314</v>
      </c>
    </row>
    <row r="20834">
      <c r="A20834" s="8">
        <v>6013678.0</v>
      </c>
      <c r="B20834" s="8" t="s">
        <v>22315</v>
      </c>
    </row>
    <row r="20835">
      <c r="A20835" s="8">
        <v>774588.0</v>
      </c>
      <c r="B20835" s="8" t="s">
        <v>22316</v>
      </c>
    </row>
    <row r="20836">
      <c r="A20836" s="8">
        <v>1829467.0</v>
      </c>
      <c r="B20836" s="8" t="s">
        <v>22317</v>
      </c>
    </row>
    <row r="20837">
      <c r="A20837" s="8">
        <v>6821880.0</v>
      </c>
      <c r="B20837" s="8" t="s">
        <v>22318</v>
      </c>
    </row>
    <row r="20838">
      <c r="A20838" s="8">
        <v>6821936.0</v>
      </c>
      <c r="B20838" s="8" t="s">
        <v>22319</v>
      </c>
    </row>
    <row r="20839">
      <c r="A20839" s="8">
        <v>1699962.0</v>
      </c>
      <c r="B20839" s="8" t="s">
        <v>22320</v>
      </c>
    </row>
    <row r="20840">
      <c r="A20840" s="8">
        <v>1898345.0</v>
      </c>
      <c r="B20840" s="8" t="s">
        <v>22321</v>
      </c>
    </row>
    <row r="20841">
      <c r="A20841" s="8">
        <v>1899520.0</v>
      </c>
      <c r="B20841" s="8" t="s">
        <v>22322</v>
      </c>
    </row>
    <row r="20842">
      <c r="A20842" s="8">
        <v>6187323.0</v>
      </c>
      <c r="B20842" s="8" t="s">
        <v>22323</v>
      </c>
    </row>
    <row r="20843">
      <c r="A20843" s="8">
        <v>6193145.0</v>
      </c>
      <c r="B20843" s="8" t="s">
        <v>22324</v>
      </c>
    </row>
    <row r="20844">
      <c r="A20844" s="8">
        <v>6303625.0</v>
      </c>
      <c r="B20844" s="8" t="s">
        <v>22325</v>
      </c>
    </row>
    <row r="20845">
      <c r="A20845" s="8">
        <v>858137.0</v>
      </c>
      <c r="B20845" s="8" t="s">
        <v>22326</v>
      </c>
    </row>
    <row r="20846">
      <c r="A20846" s="8">
        <v>1833561.0</v>
      </c>
      <c r="B20846" s="8" t="s">
        <v>22327</v>
      </c>
    </row>
    <row r="20847">
      <c r="A20847" s="8">
        <v>6901719.0</v>
      </c>
      <c r="B20847" s="8" t="s">
        <v>22328</v>
      </c>
    </row>
    <row r="20848">
      <c r="A20848" s="8">
        <v>781690.0</v>
      </c>
      <c r="B20848" s="8" t="s">
        <v>22329</v>
      </c>
    </row>
    <row r="20849">
      <c r="A20849" s="8">
        <v>774642.0</v>
      </c>
      <c r="B20849" s="8" t="s">
        <v>22330</v>
      </c>
    </row>
    <row r="20850">
      <c r="A20850" s="8">
        <v>1440764.0</v>
      </c>
      <c r="B20850" s="8" t="s">
        <v>22331</v>
      </c>
    </row>
    <row r="20851">
      <c r="A20851" s="8">
        <v>6393527.0</v>
      </c>
      <c r="B20851" s="8" t="s">
        <v>22332</v>
      </c>
    </row>
    <row r="20852">
      <c r="A20852" s="8">
        <v>6821944.0</v>
      </c>
      <c r="B20852" s="8" t="s">
        <v>22333</v>
      </c>
    </row>
    <row r="20853">
      <c r="A20853" s="8">
        <v>6433359.0</v>
      </c>
      <c r="B20853" s="8" t="s">
        <v>22334</v>
      </c>
    </row>
    <row r="20854">
      <c r="A20854" s="8">
        <v>1851420.0</v>
      </c>
      <c r="B20854" s="8" t="s">
        <v>22335</v>
      </c>
    </row>
    <row r="20855">
      <c r="A20855" s="8">
        <v>1424408.0</v>
      </c>
      <c r="B20855" s="8" t="s">
        <v>22336</v>
      </c>
    </row>
    <row r="20856">
      <c r="A20856" s="8">
        <v>1882112.0</v>
      </c>
      <c r="B20856" s="8" t="s">
        <v>22337</v>
      </c>
    </row>
    <row r="20857">
      <c r="A20857" s="8">
        <v>6379095.0</v>
      </c>
      <c r="B20857" s="8" t="s">
        <v>22338</v>
      </c>
    </row>
    <row r="20858">
      <c r="A20858" s="8">
        <v>1726412.0</v>
      </c>
      <c r="B20858" s="8" t="s">
        <v>22339</v>
      </c>
    </row>
    <row r="20859">
      <c r="A20859" s="8">
        <v>1888242.0</v>
      </c>
      <c r="B20859" s="8" t="s">
        <v>22340</v>
      </c>
    </row>
    <row r="20860">
      <c r="A20860" s="8">
        <v>1885880.0</v>
      </c>
      <c r="B20860" s="8" t="s">
        <v>22341</v>
      </c>
    </row>
    <row r="20861">
      <c r="A20861" s="8">
        <v>6014500.0</v>
      </c>
      <c r="B20861" s="8" t="s">
        <v>22342</v>
      </c>
    </row>
    <row r="20862">
      <c r="A20862" s="8">
        <v>6433812.0</v>
      </c>
      <c r="B20862" s="8" t="s">
        <v>22343</v>
      </c>
    </row>
    <row r="20863">
      <c r="A20863" s="8">
        <v>1958399.0</v>
      </c>
      <c r="B20863" s="8" t="s">
        <v>22344</v>
      </c>
    </row>
    <row r="20864">
      <c r="A20864" s="8">
        <v>6521061.0</v>
      </c>
      <c r="B20864" s="8" t="s">
        <v>22345</v>
      </c>
    </row>
    <row r="20865">
      <c r="A20865" s="8">
        <v>6788629.0</v>
      </c>
      <c r="B20865" s="8" t="s">
        <v>22346</v>
      </c>
    </row>
    <row r="20866">
      <c r="A20866" s="8">
        <v>6191959.0</v>
      </c>
      <c r="B20866" s="8" t="s">
        <v>22347</v>
      </c>
    </row>
    <row r="20867">
      <c r="A20867" s="8">
        <v>1905589.0</v>
      </c>
      <c r="B20867" s="8" t="s">
        <v>22348</v>
      </c>
    </row>
    <row r="20868">
      <c r="A20868" s="8">
        <v>6033385.0</v>
      </c>
      <c r="B20868" s="8" t="s">
        <v>22349</v>
      </c>
    </row>
    <row r="20869">
      <c r="A20869" s="8">
        <v>6100201.0</v>
      </c>
      <c r="B20869" s="8" t="s">
        <v>22350</v>
      </c>
    </row>
    <row r="20870">
      <c r="A20870" s="8">
        <v>1423657.0</v>
      </c>
      <c r="B20870" s="8" t="s">
        <v>22351</v>
      </c>
    </row>
    <row r="20871">
      <c r="A20871" s="8">
        <v>6263801.0</v>
      </c>
      <c r="B20871" s="8" t="s">
        <v>22352</v>
      </c>
    </row>
    <row r="20872">
      <c r="A20872" s="8">
        <v>1893645.0</v>
      </c>
      <c r="B20872" s="8" t="s">
        <v>22353</v>
      </c>
    </row>
    <row r="20873">
      <c r="A20873" s="8">
        <v>6871593.0</v>
      </c>
      <c r="B20873" s="8" t="s">
        <v>22354</v>
      </c>
    </row>
    <row r="20874">
      <c r="A20874" s="8">
        <v>1905091.0</v>
      </c>
      <c r="B20874" s="8" t="s">
        <v>22355</v>
      </c>
    </row>
    <row r="20875">
      <c r="A20875" s="8">
        <v>1935186.0</v>
      </c>
      <c r="B20875" s="8" t="s">
        <v>22356</v>
      </c>
    </row>
    <row r="20876">
      <c r="A20876" s="8">
        <v>6612750.0</v>
      </c>
      <c r="B20876" s="8" t="s">
        <v>22357</v>
      </c>
    </row>
    <row r="20877">
      <c r="A20877" s="8">
        <v>6897860.0</v>
      </c>
      <c r="B20877" s="8" t="s">
        <v>22358</v>
      </c>
    </row>
    <row r="20878">
      <c r="A20878" s="8">
        <v>1945670.0</v>
      </c>
      <c r="B20878" s="8" t="s">
        <v>22359</v>
      </c>
    </row>
    <row r="20879">
      <c r="A20879" s="8">
        <v>6692974.0</v>
      </c>
      <c r="B20879" s="8" t="s">
        <v>22360</v>
      </c>
    </row>
    <row r="20880">
      <c r="A20880" s="8">
        <v>1904451.0</v>
      </c>
      <c r="B20880" s="8" t="s">
        <v>22361</v>
      </c>
    </row>
    <row r="20881">
      <c r="A20881" s="8">
        <v>6267360.0</v>
      </c>
      <c r="B20881" s="8" t="s">
        <v>22362</v>
      </c>
    </row>
    <row r="20882">
      <c r="A20882" s="8">
        <v>6208533.0</v>
      </c>
      <c r="B20882" s="8" t="s">
        <v>22363</v>
      </c>
    </row>
    <row r="20883">
      <c r="A20883" s="8">
        <v>6167071.0</v>
      </c>
      <c r="B20883" s="8" t="s">
        <v>22364</v>
      </c>
    </row>
    <row r="20884">
      <c r="A20884" s="8">
        <v>6014496.0</v>
      </c>
      <c r="B20884" s="8" t="s">
        <v>22365</v>
      </c>
    </row>
    <row r="20885">
      <c r="A20885" s="8">
        <v>6212441.0</v>
      </c>
      <c r="B20885" s="8" t="s">
        <v>22366</v>
      </c>
    </row>
    <row r="20886">
      <c r="A20886" s="8">
        <v>1855573.0</v>
      </c>
      <c r="B20886" s="8" t="s">
        <v>22367</v>
      </c>
    </row>
    <row r="20887">
      <c r="A20887" s="8">
        <v>6836046.0</v>
      </c>
      <c r="B20887" s="8" t="s">
        <v>22368</v>
      </c>
    </row>
    <row r="20888">
      <c r="A20888" s="8">
        <v>1895401.0</v>
      </c>
      <c r="B20888" s="8" t="s">
        <v>22369</v>
      </c>
    </row>
    <row r="20889">
      <c r="A20889" s="8">
        <v>1891731.0</v>
      </c>
      <c r="B20889" s="8" t="s">
        <v>22370</v>
      </c>
    </row>
    <row r="20890">
      <c r="A20890" s="8">
        <v>1757938.0</v>
      </c>
      <c r="B20890" s="8" t="s">
        <v>22371</v>
      </c>
    </row>
    <row r="20891">
      <c r="A20891" s="8">
        <v>6954430.0</v>
      </c>
      <c r="B20891" s="8" t="s">
        <v>22372</v>
      </c>
    </row>
    <row r="20892">
      <c r="A20892" s="8">
        <v>1904949.0</v>
      </c>
      <c r="B20892" s="8" t="s">
        <v>22373</v>
      </c>
    </row>
    <row r="20893">
      <c r="A20893" s="8">
        <v>1947095.0</v>
      </c>
      <c r="B20893" s="8" t="s">
        <v>22374</v>
      </c>
    </row>
    <row r="20894">
      <c r="A20894" s="8">
        <v>1854011.0</v>
      </c>
      <c r="B20894" s="8" t="s">
        <v>22375</v>
      </c>
    </row>
    <row r="20895">
      <c r="A20895" s="8">
        <v>1910728.0</v>
      </c>
      <c r="B20895" s="8" t="s">
        <v>22376</v>
      </c>
    </row>
    <row r="20896">
      <c r="A20896" s="8">
        <v>1782347.0</v>
      </c>
      <c r="B20896" s="8" t="s">
        <v>22377</v>
      </c>
    </row>
    <row r="20897">
      <c r="A20897" s="8">
        <v>1966201.0</v>
      </c>
      <c r="B20897" s="8" t="s">
        <v>22378</v>
      </c>
    </row>
    <row r="20898">
      <c r="A20898" s="8">
        <v>6123902.0</v>
      </c>
      <c r="B20898" s="8" t="s">
        <v>22379</v>
      </c>
    </row>
    <row r="20899">
      <c r="A20899" s="8">
        <v>6276474.0</v>
      </c>
      <c r="B20899" s="8" t="s">
        <v>22380</v>
      </c>
    </row>
    <row r="20900">
      <c r="A20900" s="8">
        <v>6135064.0</v>
      </c>
      <c r="B20900" s="8" t="s">
        <v>22381</v>
      </c>
    </row>
    <row r="20901">
      <c r="A20901" s="8">
        <v>1961501.0</v>
      </c>
      <c r="B20901" s="8" t="s">
        <v>22382</v>
      </c>
    </row>
    <row r="20902">
      <c r="A20902" s="8">
        <v>6418350.0</v>
      </c>
      <c r="B20902" s="8" t="s">
        <v>22383</v>
      </c>
    </row>
    <row r="20903">
      <c r="A20903" s="8">
        <v>6981470.0</v>
      </c>
      <c r="B20903" s="8" t="s">
        <v>22384</v>
      </c>
    </row>
    <row r="20904">
      <c r="A20904" s="8">
        <v>1375156.0</v>
      </c>
      <c r="B20904" s="8" t="s">
        <v>22385</v>
      </c>
    </row>
    <row r="20905">
      <c r="A20905" s="8">
        <v>1910426.0</v>
      </c>
      <c r="B20905" s="8" t="s">
        <v>22386</v>
      </c>
    </row>
    <row r="20906">
      <c r="A20906" s="8">
        <v>6301436.0</v>
      </c>
      <c r="B20906" s="8" t="s">
        <v>22387</v>
      </c>
    </row>
    <row r="20907">
      <c r="A20907" s="8">
        <v>1732706.0</v>
      </c>
      <c r="B20907" s="8" t="s">
        <v>22388</v>
      </c>
    </row>
    <row r="20908">
      <c r="A20908" s="8">
        <v>1913646.0</v>
      </c>
      <c r="B20908" s="8" t="s">
        <v>22388</v>
      </c>
    </row>
    <row r="20909">
      <c r="A20909" s="8">
        <v>6208525.0</v>
      </c>
      <c r="B20909" s="8" t="s">
        <v>22389</v>
      </c>
    </row>
    <row r="20910">
      <c r="A20910" s="8">
        <v>6825141.0</v>
      </c>
      <c r="B20910" s="8" t="s">
        <v>22390</v>
      </c>
    </row>
    <row r="20911">
      <c r="A20911" s="8">
        <v>1962230.0</v>
      </c>
      <c r="B20911" s="8" t="s">
        <v>22391</v>
      </c>
    </row>
    <row r="20912">
      <c r="A20912" s="8">
        <v>1799011.0</v>
      </c>
      <c r="B20912" s="8" t="s">
        <v>22392</v>
      </c>
    </row>
    <row r="20913">
      <c r="A20913" s="8">
        <v>6633145.0</v>
      </c>
      <c r="B20913" s="8" t="s">
        <v>22393</v>
      </c>
    </row>
    <row r="20914">
      <c r="A20914" s="8">
        <v>6778160.0</v>
      </c>
      <c r="B20914" s="8" t="s">
        <v>22394</v>
      </c>
    </row>
    <row r="20915">
      <c r="A20915" s="8">
        <v>6703755.0</v>
      </c>
      <c r="B20915" s="8" t="s">
        <v>22395</v>
      </c>
    </row>
    <row r="20916">
      <c r="A20916" s="8">
        <v>1423398.0</v>
      </c>
      <c r="B20916" s="8" t="s">
        <v>22396</v>
      </c>
    </row>
    <row r="20917">
      <c r="A20917" s="8">
        <v>1967096.0</v>
      </c>
      <c r="B20917" s="8" t="s">
        <v>22397</v>
      </c>
    </row>
    <row r="20918">
      <c r="A20918" s="8">
        <v>1884069.0</v>
      </c>
      <c r="B20918" s="8" t="s">
        <v>22398</v>
      </c>
    </row>
    <row r="20919">
      <c r="A20919" s="8">
        <v>1975048.0</v>
      </c>
      <c r="B20919" s="8" t="s">
        <v>22399</v>
      </c>
    </row>
    <row r="20920">
      <c r="A20920" s="8">
        <v>6644724.0</v>
      </c>
      <c r="B20920" s="8" t="s">
        <v>22400</v>
      </c>
    </row>
    <row r="20921">
      <c r="A20921" s="8">
        <v>1971042.0</v>
      </c>
      <c r="B20921" s="8" t="s">
        <v>22401</v>
      </c>
    </row>
    <row r="20922">
      <c r="A20922" s="8">
        <v>6929605.0</v>
      </c>
      <c r="B20922" s="8" t="s">
        <v>22402</v>
      </c>
    </row>
    <row r="20923">
      <c r="A20923" s="8">
        <v>1944291.0</v>
      </c>
      <c r="B20923" s="8" t="s">
        <v>22403</v>
      </c>
    </row>
    <row r="20924">
      <c r="A20924" s="8">
        <v>1972472.0</v>
      </c>
      <c r="B20924" s="8" t="s">
        <v>22404</v>
      </c>
    </row>
    <row r="20925">
      <c r="A20925" s="8">
        <v>6198571.0</v>
      </c>
      <c r="B20925" s="8" t="s">
        <v>22405</v>
      </c>
    </row>
    <row r="20926">
      <c r="A20926" s="8">
        <v>6970753.0</v>
      </c>
      <c r="B20926" s="8" t="s">
        <v>22406</v>
      </c>
    </row>
    <row r="20927">
      <c r="A20927" s="8">
        <v>6480489.0</v>
      </c>
      <c r="B20927" s="8" t="s">
        <v>22407</v>
      </c>
    </row>
    <row r="20928">
      <c r="A20928" s="8">
        <v>6203116.0</v>
      </c>
      <c r="B20928" s="8" t="s">
        <v>22408</v>
      </c>
    </row>
    <row r="20929">
      <c r="A20929" s="8">
        <v>6038867.0</v>
      </c>
      <c r="B20929" s="8" t="s">
        <v>22409</v>
      </c>
    </row>
    <row r="20930">
      <c r="A20930" s="8">
        <v>6437931.0</v>
      </c>
      <c r="B20930" s="8" t="s">
        <v>22410</v>
      </c>
    </row>
    <row r="20931">
      <c r="A20931" s="8">
        <v>6015905.0</v>
      </c>
      <c r="B20931" s="8" t="s">
        <v>22411</v>
      </c>
    </row>
    <row r="20932">
      <c r="A20932" s="8">
        <v>6246354.0</v>
      </c>
      <c r="B20932" s="8" t="s">
        <v>22412</v>
      </c>
    </row>
    <row r="20933">
      <c r="A20933" s="8">
        <v>6975071.0</v>
      </c>
      <c r="B20933" s="8" t="s">
        <v>22413</v>
      </c>
    </row>
    <row r="20934">
      <c r="A20934" s="8">
        <v>6728766.0</v>
      </c>
      <c r="B20934" s="8" t="s">
        <v>22414</v>
      </c>
    </row>
    <row r="20935">
      <c r="A20935" s="8">
        <v>6149146.0</v>
      </c>
      <c r="B20935" s="8" t="s">
        <v>22415</v>
      </c>
    </row>
    <row r="20936">
      <c r="A20936" s="8">
        <v>1957368.0</v>
      </c>
      <c r="B20936" s="8" t="s">
        <v>22416</v>
      </c>
    </row>
    <row r="20937">
      <c r="A20937" s="8">
        <v>1422642.0</v>
      </c>
      <c r="B20937" s="8" t="s">
        <v>22417</v>
      </c>
    </row>
    <row r="20938">
      <c r="A20938" s="8">
        <v>6408788.0</v>
      </c>
      <c r="B20938" s="8" t="s">
        <v>22418</v>
      </c>
    </row>
    <row r="20939">
      <c r="A20939" s="8">
        <v>1424165.0</v>
      </c>
      <c r="B20939" s="8" t="s">
        <v>22419</v>
      </c>
    </row>
    <row r="20940">
      <c r="A20940" s="8">
        <v>1885022.0</v>
      </c>
      <c r="B20940" s="8" t="s">
        <v>22420</v>
      </c>
    </row>
    <row r="20941">
      <c r="A20941" s="8">
        <v>1864351.0</v>
      </c>
      <c r="B20941" s="8" t="s">
        <v>22421</v>
      </c>
    </row>
    <row r="20942">
      <c r="A20942" s="8">
        <v>6972896.0</v>
      </c>
      <c r="B20942" s="8" t="s">
        <v>22422</v>
      </c>
    </row>
    <row r="20943">
      <c r="A20943" s="8">
        <v>6231802.0</v>
      </c>
      <c r="B20943" s="8" t="s">
        <v>22423</v>
      </c>
    </row>
    <row r="20944">
      <c r="A20944" s="8">
        <v>1764616.0</v>
      </c>
      <c r="B20944" s="8" t="s">
        <v>22424</v>
      </c>
    </row>
    <row r="20945">
      <c r="A20945" s="8">
        <v>6232418.0</v>
      </c>
      <c r="B20945" s="8" t="s">
        <v>22425</v>
      </c>
    </row>
    <row r="20946">
      <c r="A20946" s="8">
        <v>1856154.0</v>
      </c>
      <c r="B20946" s="8" t="s">
        <v>22426</v>
      </c>
    </row>
    <row r="20947">
      <c r="A20947" s="8">
        <v>1902032.0</v>
      </c>
      <c r="B20947" s="8" t="s">
        <v>22427</v>
      </c>
    </row>
    <row r="20948">
      <c r="A20948" s="8">
        <v>6231870.0</v>
      </c>
      <c r="B20948" s="8" t="s">
        <v>22428</v>
      </c>
    </row>
    <row r="20949">
      <c r="A20949" s="8">
        <v>1882627.0</v>
      </c>
      <c r="B20949" s="8" t="s">
        <v>22429</v>
      </c>
    </row>
    <row r="20950">
      <c r="A20950" s="8">
        <v>6231853.0</v>
      </c>
      <c r="B20950" s="8" t="s">
        <v>22430</v>
      </c>
    </row>
    <row r="20951">
      <c r="A20951" s="8">
        <v>1422731.0</v>
      </c>
      <c r="B20951" s="8" t="s">
        <v>22431</v>
      </c>
    </row>
    <row r="20952">
      <c r="A20952" s="8">
        <v>1588567.0</v>
      </c>
      <c r="B20952" s="8" t="s">
        <v>22432</v>
      </c>
    </row>
    <row r="20953">
      <c r="A20953" s="8">
        <v>6433553.0</v>
      </c>
      <c r="B20953" s="8" t="s">
        <v>22433</v>
      </c>
    </row>
    <row r="20954">
      <c r="A20954" s="8">
        <v>6781420.0</v>
      </c>
      <c r="B20954" s="8" t="s">
        <v>22434</v>
      </c>
    </row>
    <row r="20955">
      <c r="A20955" s="8">
        <v>1734016.0</v>
      </c>
      <c r="B20955" s="8" t="s">
        <v>22435</v>
      </c>
    </row>
    <row r="20956">
      <c r="A20956" s="8">
        <v>1795023.0</v>
      </c>
      <c r="B20956" s="8" t="s">
        <v>22435</v>
      </c>
    </row>
    <row r="20957">
      <c r="A20957" s="8">
        <v>6137555.0</v>
      </c>
      <c r="B20957" s="8" t="s">
        <v>22436</v>
      </c>
    </row>
    <row r="20958">
      <c r="A20958" s="8">
        <v>6154425.0</v>
      </c>
      <c r="B20958" s="8" t="s">
        <v>22437</v>
      </c>
    </row>
    <row r="20959">
      <c r="A20959" s="8">
        <v>6119263.0</v>
      </c>
      <c r="B20959" s="8" t="s">
        <v>22438</v>
      </c>
    </row>
    <row r="20960">
      <c r="A20960" s="8">
        <v>6532314.0</v>
      </c>
      <c r="B20960" s="8" t="s">
        <v>22439</v>
      </c>
    </row>
    <row r="20961">
      <c r="A20961" s="8">
        <v>6570771.0</v>
      </c>
      <c r="B20961" s="8" t="s">
        <v>22440</v>
      </c>
    </row>
    <row r="20962">
      <c r="A20962" s="8">
        <v>1760904.0</v>
      </c>
      <c r="B20962" s="8" t="s">
        <v>22441</v>
      </c>
    </row>
    <row r="20963">
      <c r="A20963" s="8">
        <v>6924328.0</v>
      </c>
      <c r="B20963" s="8" t="s">
        <v>22442</v>
      </c>
    </row>
    <row r="20964">
      <c r="A20964" s="8">
        <v>6539670.0</v>
      </c>
      <c r="B20964" s="8" t="s">
        <v>22443</v>
      </c>
    </row>
    <row r="20965">
      <c r="A20965" s="8">
        <v>6549144.0</v>
      </c>
      <c r="B20965" s="8" t="s">
        <v>22444</v>
      </c>
    </row>
    <row r="20966">
      <c r="A20966" s="8">
        <v>1850431.0</v>
      </c>
      <c r="B20966" s="8" t="s">
        <v>22445</v>
      </c>
    </row>
    <row r="20967">
      <c r="A20967" s="8">
        <v>1342703.0</v>
      </c>
      <c r="B20967" s="8" t="s">
        <v>22446</v>
      </c>
    </row>
    <row r="20968">
      <c r="A20968" s="8">
        <v>6973175.0</v>
      </c>
      <c r="B20968" s="8" t="s">
        <v>22447</v>
      </c>
    </row>
    <row r="20969">
      <c r="A20969" s="8">
        <v>1423444.0</v>
      </c>
      <c r="B20969" s="8" t="s">
        <v>22448</v>
      </c>
    </row>
    <row r="20970">
      <c r="A20970" s="8">
        <v>1946978.0</v>
      </c>
      <c r="B20970" s="8" t="s">
        <v>22449</v>
      </c>
    </row>
    <row r="20971">
      <c r="A20971" s="8">
        <v>6899242.0</v>
      </c>
      <c r="B20971" s="8" t="s">
        <v>22450</v>
      </c>
    </row>
    <row r="20972">
      <c r="A20972" s="8">
        <v>6535780.0</v>
      </c>
      <c r="B20972" s="8" t="s">
        <v>22451</v>
      </c>
    </row>
    <row r="20973">
      <c r="A20973" s="8">
        <v>6933084.0</v>
      </c>
      <c r="B20973" s="8" t="s">
        <v>22452</v>
      </c>
    </row>
    <row r="20974">
      <c r="A20974" s="8">
        <v>6619673.0</v>
      </c>
      <c r="B20974" s="8" t="s">
        <v>22453</v>
      </c>
    </row>
    <row r="20975">
      <c r="A20975" s="8">
        <v>1908146.0</v>
      </c>
      <c r="B20975" s="8" t="s">
        <v>22454</v>
      </c>
    </row>
    <row r="20976">
      <c r="A20976" s="8">
        <v>1775138.0</v>
      </c>
      <c r="B20976" s="8" t="s">
        <v>22455</v>
      </c>
    </row>
    <row r="20977">
      <c r="A20977" s="8">
        <v>1943910.0</v>
      </c>
      <c r="B20977" s="8" t="s">
        <v>22456</v>
      </c>
    </row>
    <row r="20978">
      <c r="A20978" s="8">
        <v>1422979.0</v>
      </c>
      <c r="B20978" s="8" t="s">
        <v>22457</v>
      </c>
    </row>
    <row r="20979">
      <c r="A20979" s="8">
        <v>1887521.0</v>
      </c>
      <c r="B20979" s="8" t="s">
        <v>22240</v>
      </c>
    </row>
    <row r="20980">
      <c r="A20980" s="8">
        <v>6535879.0</v>
      </c>
      <c r="B20980" s="8" t="s">
        <v>22458</v>
      </c>
    </row>
    <row r="20981">
      <c r="A20981" s="8">
        <v>6248047.0</v>
      </c>
      <c r="B20981" s="8" t="s">
        <v>22459</v>
      </c>
    </row>
    <row r="20982">
      <c r="A20982" s="8">
        <v>6936059.0</v>
      </c>
      <c r="B20982" s="8" t="s">
        <v>22460</v>
      </c>
    </row>
    <row r="20983">
      <c r="A20983" s="8">
        <v>6535887.0</v>
      </c>
      <c r="B20983" s="8" t="s">
        <v>22461</v>
      </c>
    </row>
    <row r="20984">
      <c r="A20984" s="8">
        <v>6125751.0</v>
      </c>
      <c r="B20984" s="8" t="s">
        <v>22462</v>
      </c>
    </row>
    <row r="20985">
      <c r="A20985" s="8">
        <v>1722875.0</v>
      </c>
      <c r="B20985" s="8" t="s">
        <v>22463</v>
      </c>
    </row>
    <row r="20986">
      <c r="A20986" s="8">
        <v>1060414.0</v>
      </c>
      <c r="B20986" s="8" t="s">
        <v>22464</v>
      </c>
    </row>
    <row r="20987">
      <c r="A20987" s="8">
        <v>6147739.0</v>
      </c>
      <c r="B20987" s="8" t="s">
        <v>22465</v>
      </c>
    </row>
    <row r="20988">
      <c r="A20988" s="8">
        <v>1856901.0</v>
      </c>
      <c r="B20988" s="8" t="s">
        <v>22466</v>
      </c>
    </row>
    <row r="20989">
      <c r="A20989" s="8">
        <v>6015743.0</v>
      </c>
      <c r="B20989" s="8" t="s">
        <v>22467</v>
      </c>
    </row>
    <row r="20990">
      <c r="A20990" s="8">
        <v>6267629.0</v>
      </c>
      <c r="B20990" s="8" t="s">
        <v>22468</v>
      </c>
    </row>
    <row r="20991">
      <c r="A20991" s="8">
        <v>1739565.0</v>
      </c>
      <c r="B20991" s="8" t="s">
        <v>22469</v>
      </c>
    </row>
    <row r="20992">
      <c r="A20992" s="8">
        <v>6158595.0</v>
      </c>
      <c r="B20992" s="8" t="s">
        <v>22470</v>
      </c>
    </row>
    <row r="20993">
      <c r="A20993" s="8">
        <v>1790684.0</v>
      </c>
      <c r="B20993" s="8" t="s">
        <v>22471</v>
      </c>
    </row>
    <row r="20994">
      <c r="A20994" s="8">
        <v>1862499.0</v>
      </c>
      <c r="B20994" s="8" t="s">
        <v>22472</v>
      </c>
    </row>
    <row r="20995">
      <c r="A20995" s="8">
        <v>6643876.0</v>
      </c>
      <c r="B20995" s="8" t="s">
        <v>22473</v>
      </c>
    </row>
    <row r="20996">
      <c r="A20996" s="8">
        <v>1906704.0</v>
      </c>
      <c r="B20996" s="8" t="s">
        <v>22474</v>
      </c>
    </row>
    <row r="20997">
      <c r="A20997" s="8">
        <v>6946437.0</v>
      </c>
      <c r="B20997" s="8" t="s">
        <v>22475</v>
      </c>
    </row>
    <row r="20998">
      <c r="A20998" s="8">
        <v>1885375.0</v>
      </c>
      <c r="B20998" s="8" t="s">
        <v>22476</v>
      </c>
    </row>
    <row r="20999">
      <c r="A20999" s="8">
        <v>6012841.0</v>
      </c>
      <c r="B20999" s="8" t="s">
        <v>22477</v>
      </c>
    </row>
    <row r="21000">
      <c r="A21000" s="8">
        <v>6606695.0</v>
      </c>
      <c r="B21000" s="8" t="s">
        <v>22478</v>
      </c>
    </row>
    <row r="21001">
      <c r="A21001" s="8">
        <v>1894901.0</v>
      </c>
      <c r="B21001" s="8" t="s">
        <v>22479</v>
      </c>
    </row>
    <row r="21002">
      <c r="A21002" s="8">
        <v>6160131.0</v>
      </c>
      <c r="B21002" s="8" t="s">
        <v>22480</v>
      </c>
    </row>
    <row r="21003">
      <c r="A21003" s="8">
        <v>6633480.0</v>
      </c>
      <c r="B21003" s="8" t="s">
        <v>22481</v>
      </c>
    </row>
    <row r="21004">
      <c r="A21004" s="8">
        <v>6688021.0</v>
      </c>
      <c r="B21004" s="8" t="s">
        <v>22482</v>
      </c>
    </row>
    <row r="21005">
      <c r="A21005" s="8">
        <v>6206069.0</v>
      </c>
      <c r="B21005" s="8" t="s">
        <v>22483</v>
      </c>
    </row>
    <row r="21006">
      <c r="A21006" s="8">
        <v>1845161.0</v>
      </c>
      <c r="B21006" s="8" t="s">
        <v>22484</v>
      </c>
    </row>
    <row r="21007">
      <c r="A21007" s="8">
        <v>6931901.0</v>
      </c>
      <c r="B21007" s="8" t="s">
        <v>22485</v>
      </c>
    </row>
    <row r="21008">
      <c r="A21008" s="8">
        <v>6104631.0</v>
      </c>
      <c r="B21008" s="8" t="s">
        <v>22486</v>
      </c>
    </row>
    <row r="21009">
      <c r="A21009" s="8">
        <v>6137385.0</v>
      </c>
      <c r="B21009" s="8" t="s">
        <v>22487</v>
      </c>
    </row>
    <row r="21010">
      <c r="A21010" s="8">
        <v>6119298.0</v>
      </c>
      <c r="B21010" s="8" t="s">
        <v>22488</v>
      </c>
    </row>
    <row r="21011">
      <c r="A21011" s="8">
        <v>6193765.0</v>
      </c>
      <c r="B21011" s="8" t="s">
        <v>22489</v>
      </c>
    </row>
    <row r="21012">
      <c r="A21012" s="8">
        <v>6069169.0</v>
      </c>
      <c r="B21012" s="8" t="s">
        <v>22490</v>
      </c>
    </row>
    <row r="21013">
      <c r="A21013" s="8">
        <v>1324403.0</v>
      </c>
      <c r="B21013" s="8" t="s">
        <v>22491</v>
      </c>
    </row>
    <row r="21014">
      <c r="A21014" s="8">
        <v>6570712.0</v>
      </c>
      <c r="B21014" s="8" t="s">
        <v>22492</v>
      </c>
    </row>
    <row r="21015">
      <c r="A21015" s="8">
        <v>6699553.0</v>
      </c>
      <c r="B21015" s="8" t="s">
        <v>22493</v>
      </c>
    </row>
    <row r="21016">
      <c r="A21016" s="8">
        <v>1918630.0</v>
      </c>
      <c r="B21016" s="8" t="s">
        <v>22494</v>
      </c>
    </row>
    <row r="21017">
      <c r="A21017" s="8">
        <v>1899341.0</v>
      </c>
      <c r="B21017" s="8" t="s">
        <v>22495</v>
      </c>
    </row>
    <row r="21018">
      <c r="A21018" s="8">
        <v>6097791.0</v>
      </c>
      <c r="B21018" s="8" t="s">
        <v>22496</v>
      </c>
    </row>
    <row r="21019">
      <c r="A21019" s="8">
        <v>6195229.0</v>
      </c>
      <c r="B21019" s="8" t="s">
        <v>22497</v>
      </c>
    </row>
    <row r="21020">
      <c r="A21020" s="8">
        <v>1887459.0</v>
      </c>
      <c r="B21020" s="8" t="s">
        <v>22161</v>
      </c>
    </row>
    <row r="21021">
      <c r="A21021" s="8">
        <v>6949380.0</v>
      </c>
      <c r="B21021" s="8" t="s">
        <v>22498</v>
      </c>
    </row>
    <row r="21022">
      <c r="A21022" s="8">
        <v>6977073.0</v>
      </c>
      <c r="B21022" s="8" t="s">
        <v>22499</v>
      </c>
    </row>
    <row r="21023">
      <c r="A21023" s="8">
        <v>6798993.0</v>
      </c>
      <c r="B21023" s="8" t="s">
        <v>22500</v>
      </c>
    </row>
    <row r="21024">
      <c r="A21024" s="8">
        <v>6949151.0</v>
      </c>
      <c r="B21024" s="8" t="s">
        <v>22501</v>
      </c>
    </row>
    <row r="21025">
      <c r="A21025" s="8">
        <v>6551327.0</v>
      </c>
      <c r="B21025" s="8" t="s">
        <v>22502</v>
      </c>
    </row>
    <row r="21026">
      <c r="A21026" s="8">
        <v>1840801.0</v>
      </c>
      <c r="B21026" s="8" t="s">
        <v>22503</v>
      </c>
    </row>
    <row r="21027">
      <c r="A21027" s="8">
        <v>1763938.0</v>
      </c>
      <c r="B21027" s="8" t="s">
        <v>22504</v>
      </c>
    </row>
    <row r="21028">
      <c r="A21028" s="8">
        <v>1886711.0</v>
      </c>
      <c r="B21028" s="8" t="s">
        <v>22171</v>
      </c>
    </row>
    <row r="21029">
      <c r="A21029" s="8">
        <v>1946935.0</v>
      </c>
      <c r="B21029" s="8" t="s">
        <v>22505</v>
      </c>
    </row>
    <row r="21030">
      <c r="A21030" s="8">
        <v>6128891.0</v>
      </c>
      <c r="B21030" s="8" t="s">
        <v>22506</v>
      </c>
    </row>
    <row r="21031">
      <c r="A21031" s="8">
        <v>6010300.0</v>
      </c>
      <c r="B21031" s="8" t="s">
        <v>22507</v>
      </c>
    </row>
    <row r="21032">
      <c r="A21032" s="8">
        <v>6535755.0</v>
      </c>
      <c r="B21032" s="8" t="s">
        <v>22508</v>
      </c>
    </row>
    <row r="21033">
      <c r="A21033" s="8">
        <v>6175911.0</v>
      </c>
      <c r="B21033" s="8" t="s">
        <v>22509</v>
      </c>
    </row>
    <row r="21034">
      <c r="A21034" s="8">
        <v>6123562.0</v>
      </c>
      <c r="B21034" s="8" t="s">
        <v>22510</v>
      </c>
    </row>
    <row r="21035">
      <c r="A21035" s="8">
        <v>6231942.0</v>
      </c>
      <c r="B21035" s="8" t="s">
        <v>22511</v>
      </c>
    </row>
    <row r="21036">
      <c r="A21036" s="8">
        <v>6251056.0</v>
      </c>
      <c r="B21036" s="8" t="s">
        <v>22512</v>
      </c>
    </row>
    <row r="21037">
      <c r="A21037" s="8">
        <v>1854101.0</v>
      </c>
      <c r="B21037" s="8" t="s">
        <v>22513</v>
      </c>
    </row>
    <row r="21038">
      <c r="A21038" s="8">
        <v>1707396.0</v>
      </c>
      <c r="B21038" s="8" t="s">
        <v>22514</v>
      </c>
    </row>
    <row r="21039">
      <c r="A21039" s="8">
        <v>6128955.0</v>
      </c>
      <c r="B21039" s="8" t="s">
        <v>22515</v>
      </c>
    </row>
    <row r="21040">
      <c r="A21040" s="8">
        <v>6620434.0</v>
      </c>
      <c r="B21040" s="8" t="s">
        <v>22516</v>
      </c>
    </row>
    <row r="21041">
      <c r="A21041" s="8">
        <v>6958192.0</v>
      </c>
      <c r="B21041" s="8" t="s">
        <v>22517</v>
      </c>
    </row>
    <row r="21042">
      <c r="A21042" s="8">
        <v>6384226.0</v>
      </c>
      <c r="B21042" s="8" t="s">
        <v>22518</v>
      </c>
    </row>
    <row r="21043">
      <c r="A21043" s="8">
        <v>1803506.0</v>
      </c>
      <c r="B21043" s="8" t="s">
        <v>22519</v>
      </c>
    </row>
    <row r="21044">
      <c r="A21044" s="8">
        <v>6929672.0</v>
      </c>
      <c r="B21044" s="8" t="s">
        <v>22520</v>
      </c>
    </row>
    <row r="21045">
      <c r="A21045" s="8">
        <v>6398065.0</v>
      </c>
      <c r="B21045" s="8" t="s">
        <v>22521</v>
      </c>
    </row>
    <row r="21046">
      <c r="A21046" s="8">
        <v>6130674.0</v>
      </c>
      <c r="B21046" s="8" t="s">
        <v>22522</v>
      </c>
    </row>
    <row r="21047">
      <c r="A21047" s="8">
        <v>6225632.0</v>
      </c>
      <c r="B21047" s="8" t="s">
        <v>22523</v>
      </c>
    </row>
    <row r="21048">
      <c r="A21048" s="8">
        <v>1556207.0</v>
      </c>
      <c r="B21048" s="8" t="s">
        <v>22524</v>
      </c>
    </row>
    <row r="21049">
      <c r="A21049" s="8">
        <v>1740041.0</v>
      </c>
      <c r="B21049" s="8" t="s">
        <v>22525</v>
      </c>
    </row>
    <row r="21050">
      <c r="A21050" s="8">
        <v>6682341.0</v>
      </c>
      <c r="B21050" s="8" t="s">
        <v>22526</v>
      </c>
    </row>
    <row r="21051">
      <c r="A21051" s="8">
        <v>1883861.0</v>
      </c>
      <c r="B21051" s="8" t="s">
        <v>22527</v>
      </c>
    </row>
    <row r="21052">
      <c r="A21052" s="8">
        <v>6308007.0</v>
      </c>
      <c r="B21052" s="8" t="s">
        <v>22528</v>
      </c>
    </row>
    <row r="21053">
      <c r="A21053" s="8">
        <v>1575562.0</v>
      </c>
      <c r="B21053" s="8" t="s">
        <v>22529</v>
      </c>
    </row>
    <row r="21054">
      <c r="A21054" s="8">
        <v>6520901.0</v>
      </c>
      <c r="B21054" s="8" t="s">
        <v>22530</v>
      </c>
    </row>
    <row r="21055">
      <c r="A21055" s="8">
        <v>1883631.0</v>
      </c>
      <c r="B21055" s="8" t="s">
        <v>6134</v>
      </c>
    </row>
    <row r="21056">
      <c r="A21056" s="8">
        <v>1424343.0</v>
      </c>
      <c r="B21056" s="8" t="s">
        <v>22531</v>
      </c>
    </row>
    <row r="21057">
      <c r="A21057" s="8">
        <v>6888283.0</v>
      </c>
      <c r="B21057" s="8" t="s">
        <v>22532</v>
      </c>
    </row>
    <row r="21058">
      <c r="A21058" s="8">
        <v>1850911.0</v>
      </c>
      <c r="B21058" s="8" t="s">
        <v>22533</v>
      </c>
    </row>
    <row r="21059">
      <c r="A21059" s="8">
        <v>9027319.0</v>
      </c>
      <c r="B21059" s="8" t="s">
        <v>22534</v>
      </c>
    </row>
    <row r="21060">
      <c r="A21060" s="8">
        <v>6117112.0</v>
      </c>
      <c r="B21060" s="8" t="s">
        <v>22535</v>
      </c>
    </row>
    <row r="21061">
      <c r="A21061" s="8">
        <v>1881591.0</v>
      </c>
      <c r="B21061" s="8" t="s">
        <v>22536</v>
      </c>
    </row>
    <row r="21062">
      <c r="A21062" s="8">
        <v>1854844.0</v>
      </c>
      <c r="B21062" s="8" t="s">
        <v>22537</v>
      </c>
    </row>
    <row r="21063">
      <c r="A21063" s="8">
        <v>1852965.0</v>
      </c>
      <c r="B21063" s="8" t="s">
        <v>22538</v>
      </c>
    </row>
    <row r="21064">
      <c r="A21064" s="8">
        <v>6945350.0</v>
      </c>
      <c r="B21064" s="8" t="s">
        <v>22539</v>
      </c>
    </row>
    <row r="21065">
      <c r="A21065" s="8">
        <v>6923291.0</v>
      </c>
      <c r="B21065" s="8" t="s">
        <v>22540</v>
      </c>
    </row>
    <row r="21066">
      <c r="A21066" s="8">
        <v>1325027.0</v>
      </c>
      <c r="B21066" s="8" t="s">
        <v>22541</v>
      </c>
    </row>
    <row r="21067">
      <c r="A21067" s="8">
        <v>1817833.0</v>
      </c>
      <c r="B21067" s="8" t="s">
        <v>5155</v>
      </c>
    </row>
    <row r="21068">
      <c r="A21068" s="8">
        <v>6836101.0</v>
      </c>
      <c r="B21068" s="8" t="s">
        <v>22542</v>
      </c>
    </row>
    <row r="21069">
      <c r="A21069" s="8">
        <v>6058558.0</v>
      </c>
      <c r="B21069" s="8" t="s">
        <v>22543</v>
      </c>
    </row>
    <row r="21070">
      <c r="A21070" s="8">
        <v>6539645.0</v>
      </c>
      <c r="B21070" s="8" t="s">
        <v>22544</v>
      </c>
    </row>
    <row r="21071">
      <c r="A21071" s="8">
        <v>1895583.0</v>
      </c>
      <c r="B21071" s="8" t="s">
        <v>22545</v>
      </c>
    </row>
    <row r="21072">
      <c r="A21072" s="8">
        <v>6786260.0</v>
      </c>
      <c r="B21072" s="8" t="s">
        <v>22546</v>
      </c>
    </row>
    <row r="21073">
      <c r="A21073" s="8">
        <v>1765035.0</v>
      </c>
      <c r="B21073" s="8" t="s">
        <v>22547</v>
      </c>
    </row>
    <row r="21074">
      <c r="A21074" s="8">
        <v>1369741.0</v>
      </c>
      <c r="B21074" s="8" t="s">
        <v>22548</v>
      </c>
    </row>
    <row r="21075">
      <c r="A21075" s="8">
        <v>1914502.0</v>
      </c>
      <c r="B21075" s="8" t="s">
        <v>22549</v>
      </c>
    </row>
    <row r="21076">
      <c r="A21076" s="8">
        <v>1699971.0</v>
      </c>
      <c r="B21076" s="8" t="s">
        <v>22550</v>
      </c>
    </row>
    <row r="21077">
      <c r="A21077" s="8">
        <v>6643825.0</v>
      </c>
      <c r="B21077" s="8" t="s">
        <v>22551</v>
      </c>
    </row>
    <row r="21078">
      <c r="A21078" s="8">
        <v>1897322.0</v>
      </c>
      <c r="B21078" s="8" t="s">
        <v>22552</v>
      </c>
    </row>
    <row r="21079">
      <c r="A21079" s="8">
        <v>1587722.0</v>
      </c>
      <c r="B21079" s="8" t="s">
        <v>22553</v>
      </c>
    </row>
    <row r="21080">
      <c r="A21080" s="8">
        <v>854981.0</v>
      </c>
      <c r="B21080" s="8" t="s">
        <v>22554</v>
      </c>
    </row>
    <row r="21081">
      <c r="A21081" s="8">
        <v>1587757.0</v>
      </c>
      <c r="B21081" s="8" t="s">
        <v>22555</v>
      </c>
    </row>
    <row r="21082">
      <c r="A21082" s="8">
        <v>1914758.0</v>
      </c>
      <c r="B21082" s="8" t="s">
        <v>22556</v>
      </c>
    </row>
    <row r="21083">
      <c r="A21083" s="8">
        <v>1906631.0</v>
      </c>
      <c r="B21083" s="8" t="s">
        <v>22557</v>
      </c>
    </row>
    <row r="21084">
      <c r="A21084" s="8">
        <v>1913999.0</v>
      </c>
      <c r="B21084" s="8" t="s">
        <v>22558</v>
      </c>
    </row>
    <row r="21085">
      <c r="A21085" s="8">
        <v>1791451.0</v>
      </c>
      <c r="B21085" s="8" t="s">
        <v>22559</v>
      </c>
    </row>
    <row r="21086">
      <c r="A21086" s="8">
        <v>1856821.0</v>
      </c>
      <c r="B21086" s="8" t="s">
        <v>22560</v>
      </c>
    </row>
    <row r="21087">
      <c r="A21087" s="8">
        <v>1733231.0</v>
      </c>
      <c r="B21087" s="8" t="s">
        <v>22561</v>
      </c>
    </row>
    <row r="21088">
      <c r="A21088" s="8">
        <v>825174.0</v>
      </c>
      <c r="B21088" s="8" t="s">
        <v>22562</v>
      </c>
    </row>
    <row r="21089">
      <c r="A21089" s="8">
        <v>1655434.0</v>
      </c>
      <c r="B21089" s="8" t="s">
        <v>22563</v>
      </c>
    </row>
    <row r="21090">
      <c r="A21090" s="8">
        <v>1722654.0</v>
      </c>
      <c r="B21090" s="8" t="s">
        <v>22564</v>
      </c>
    </row>
    <row r="21091">
      <c r="A21091" s="8">
        <v>1788191.0</v>
      </c>
      <c r="B21091" s="8" t="s">
        <v>22564</v>
      </c>
    </row>
    <row r="21092">
      <c r="A21092" s="8">
        <v>1733222.0</v>
      </c>
      <c r="B21092" s="8" t="s">
        <v>22293</v>
      </c>
    </row>
    <row r="21093">
      <c r="A21093" s="8">
        <v>1853651.0</v>
      </c>
      <c r="B21093" s="8" t="s">
        <v>6134</v>
      </c>
    </row>
    <row r="21094">
      <c r="A21094" s="8">
        <v>1906143.0</v>
      </c>
      <c r="B21094" s="8" t="s">
        <v>22565</v>
      </c>
    </row>
    <row r="21095">
      <c r="A21095" s="8">
        <v>1853201.0</v>
      </c>
      <c r="B21095" s="8" t="s">
        <v>22424</v>
      </c>
    </row>
    <row r="21096">
      <c r="A21096" s="8">
        <v>1655078.0</v>
      </c>
      <c r="B21096" s="8" t="s">
        <v>22566</v>
      </c>
    </row>
    <row r="21097">
      <c r="A21097" s="8">
        <v>1782231.0</v>
      </c>
      <c r="B21097" s="8" t="s">
        <v>22348</v>
      </c>
    </row>
    <row r="21098">
      <c r="A21098" s="8">
        <v>1890263.0</v>
      </c>
      <c r="B21098" s="8" t="s">
        <v>22567</v>
      </c>
    </row>
    <row r="21099">
      <c r="A21099" s="8">
        <v>6028900.0</v>
      </c>
      <c r="B21099" s="8" t="s">
        <v>22568</v>
      </c>
    </row>
    <row r="21100">
      <c r="A21100" s="8">
        <v>1794931.0</v>
      </c>
      <c r="B21100" s="8" t="s">
        <v>22569</v>
      </c>
    </row>
    <row r="21101">
      <c r="A21101" s="8">
        <v>1700022.0</v>
      </c>
      <c r="B21101" s="8" t="s">
        <v>22570</v>
      </c>
    </row>
    <row r="21102">
      <c r="A21102" s="8">
        <v>1855506.0</v>
      </c>
      <c r="B21102" s="8" t="s">
        <v>22571</v>
      </c>
    </row>
    <row r="21103">
      <c r="A21103" s="8">
        <v>6195784.0</v>
      </c>
      <c r="B21103" s="8" t="s">
        <v>22572</v>
      </c>
    </row>
    <row r="21104">
      <c r="A21104" s="8">
        <v>1440268.0</v>
      </c>
      <c r="B21104" s="8" t="s">
        <v>22573</v>
      </c>
    </row>
    <row r="21105">
      <c r="A21105" s="8">
        <v>1885383.0</v>
      </c>
      <c r="B21105" s="8" t="s">
        <v>22574</v>
      </c>
    </row>
    <row r="21106">
      <c r="A21106" s="8">
        <v>6439748.0</v>
      </c>
      <c r="B21106" s="8" t="s">
        <v>22304</v>
      </c>
    </row>
    <row r="21107">
      <c r="A21107" s="8">
        <v>1440357.0</v>
      </c>
      <c r="B21107" s="8" t="s">
        <v>22575</v>
      </c>
    </row>
    <row r="21108">
      <c r="A21108" s="8">
        <v>1422987.0</v>
      </c>
      <c r="B21108" s="8" t="s">
        <v>22576</v>
      </c>
    </row>
    <row r="21109">
      <c r="A21109" s="8">
        <v>6936903.0</v>
      </c>
      <c r="B21109" s="8" t="s">
        <v>22577</v>
      </c>
    </row>
    <row r="21110">
      <c r="A21110" s="8">
        <v>1574515.0</v>
      </c>
      <c r="B21110" s="8" t="s">
        <v>22245</v>
      </c>
    </row>
    <row r="21111">
      <c r="A21111" s="8">
        <v>1636821.0</v>
      </c>
      <c r="B21111" s="8" t="s">
        <v>22578</v>
      </c>
    </row>
    <row r="21112">
      <c r="A21112" s="8">
        <v>1440560.0</v>
      </c>
      <c r="B21112" s="8" t="s">
        <v>22579</v>
      </c>
    </row>
    <row r="21113">
      <c r="A21113" s="8">
        <v>1577930.0</v>
      </c>
      <c r="B21113" s="8" t="s">
        <v>22580</v>
      </c>
    </row>
    <row r="21114">
      <c r="A21114" s="8">
        <v>1787063.0</v>
      </c>
      <c r="B21114" s="8" t="s">
        <v>22581</v>
      </c>
    </row>
    <row r="21115">
      <c r="A21115" s="8">
        <v>1856600.0</v>
      </c>
      <c r="B21115" s="8" t="s">
        <v>22582</v>
      </c>
    </row>
    <row r="21116">
      <c r="A21116" s="8">
        <v>1887548.0</v>
      </c>
      <c r="B21116" s="8" t="s">
        <v>22582</v>
      </c>
    </row>
    <row r="21117">
      <c r="A21117" s="8">
        <v>1883658.0</v>
      </c>
      <c r="B21117" s="8" t="s">
        <v>22583</v>
      </c>
    </row>
    <row r="21118">
      <c r="A21118" s="8">
        <v>1958747.0</v>
      </c>
      <c r="B21118" s="8" t="s">
        <v>22584</v>
      </c>
    </row>
    <row r="21119">
      <c r="A21119" s="8">
        <v>6198589.0</v>
      </c>
      <c r="B21119" s="8" t="s">
        <v>22585</v>
      </c>
    </row>
    <row r="21120">
      <c r="A21120" s="8">
        <v>793442.0</v>
      </c>
      <c r="B21120" s="8" t="s">
        <v>22586</v>
      </c>
    </row>
    <row r="21121">
      <c r="A21121" s="8">
        <v>1948148.0</v>
      </c>
      <c r="B21121" s="8" t="s">
        <v>22587</v>
      </c>
    </row>
    <row r="21122">
      <c r="A21122" s="8">
        <v>1876066.0</v>
      </c>
      <c r="B21122" s="8" t="s">
        <v>22588</v>
      </c>
    </row>
    <row r="21123">
      <c r="A21123" s="8">
        <v>1438701.0</v>
      </c>
      <c r="B21123" s="8" t="s">
        <v>22589</v>
      </c>
    </row>
    <row r="21124">
      <c r="A21124" s="8">
        <v>6135081.0</v>
      </c>
      <c r="B21124" s="8" t="s">
        <v>22590</v>
      </c>
    </row>
    <row r="21125">
      <c r="A21125" s="8">
        <v>1853325.0</v>
      </c>
      <c r="B21125" s="8" t="s">
        <v>22591</v>
      </c>
    </row>
    <row r="21126">
      <c r="A21126" s="8">
        <v>6619665.0</v>
      </c>
      <c r="B21126" s="8" t="s">
        <v>22592</v>
      </c>
    </row>
    <row r="21127">
      <c r="A21127" s="8">
        <v>1734377.0</v>
      </c>
      <c r="B21127" s="8" t="s">
        <v>22593</v>
      </c>
    </row>
    <row r="21128">
      <c r="A21128" s="8">
        <v>1423541.0</v>
      </c>
      <c r="B21128" s="8" t="s">
        <v>22594</v>
      </c>
    </row>
    <row r="21129">
      <c r="A21129" s="8">
        <v>858153.0</v>
      </c>
      <c r="B21129" s="8" t="s">
        <v>22595</v>
      </c>
    </row>
    <row r="21130">
      <c r="A21130" s="8">
        <v>1423584.0</v>
      </c>
      <c r="B21130" s="8" t="s">
        <v>22596</v>
      </c>
    </row>
    <row r="21131">
      <c r="A21131" s="8">
        <v>1934961.0</v>
      </c>
      <c r="B21131" s="8" t="s">
        <v>22597</v>
      </c>
    </row>
    <row r="21132">
      <c r="A21132" s="8">
        <v>1955772.0</v>
      </c>
      <c r="B21132" s="8" t="s">
        <v>22598</v>
      </c>
    </row>
    <row r="21133">
      <c r="A21133" s="8">
        <v>1891103.0</v>
      </c>
      <c r="B21133" s="8" t="s">
        <v>22599</v>
      </c>
    </row>
    <row r="21134">
      <c r="A21134" s="8">
        <v>1938738.0</v>
      </c>
      <c r="B21134" s="8" t="s">
        <v>22600</v>
      </c>
    </row>
    <row r="21135">
      <c r="A21135" s="8">
        <v>1958453.0</v>
      </c>
      <c r="B21135" s="8" t="s">
        <v>22601</v>
      </c>
    </row>
    <row r="21136">
      <c r="A21136" s="8">
        <v>6113893.0</v>
      </c>
      <c r="B21136" s="8" t="s">
        <v>22602</v>
      </c>
    </row>
    <row r="21137">
      <c r="A21137" s="8">
        <v>1850148.0</v>
      </c>
      <c r="B21137" s="8" t="s">
        <v>22603</v>
      </c>
    </row>
    <row r="21138">
      <c r="A21138" s="8">
        <v>6192998.0</v>
      </c>
      <c r="B21138" s="8" t="s">
        <v>22604</v>
      </c>
    </row>
    <row r="21139">
      <c r="A21139" s="8">
        <v>1936719.0</v>
      </c>
      <c r="B21139" s="8" t="s">
        <v>22605</v>
      </c>
    </row>
    <row r="21140">
      <c r="A21140" s="8">
        <v>6264549.0</v>
      </c>
      <c r="B21140" s="8" t="s">
        <v>22606</v>
      </c>
    </row>
    <row r="21141">
      <c r="A21141" s="8">
        <v>6191231.0</v>
      </c>
      <c r="B21141" s="8" t="s">
        <v>22607</v>
      </c>
    </row>
    <row r="21142">
      <c r="A21142" s="8">
        <v>6251072.0</v>
      </c>
      <c r="B21142" s="8" t="s">
        <v>22608</v>
      </c>
    </row>
    <row r="21143">
      <c r="A21143" s="8">
        <v>6187358.0</v>
      </c>
      <c r="B21143" s="8" t="s">
        <v>22609</v>
      </c>
    </row>
    <row r="21144">
      <c r="A21144" s="8">
        <v>6073204.0</v>
      </c>
      <c r="B21144" s="8" t="s">
        <v>22610</v>
      </c>
    </row>
    <row r="21145">
      <c r="A21145" s="8">
        <v>1839306.0</v>
      </c>
      <c r="B21145" s="8" t="s">
        <v>22611</v>
      </c>
    </row>
    <row r="21146">
      <c r="A21146" s="8">
        <v>1788001.0</v>
      </c>
      <c r="B21146" s="8" t="s">
        <v>22612</v>
      </c>
    </row>
    <row r="21147">
      <c r="A21147" s="8">
        <v>1903331.0</v>
      </c>
      <c r="B21147" s="8" t="s">
        <v>22612</v>
      </c>
    </row>
    <row r="21148">
      <c r="A21148" s="8">
        <v>1554794.0</v>
      </c>
      <c r="B21148" s="8" t="s">
        <v>22613</v>
      </c>
    </row>
    <row r="21149">
      <c r="A21149" s="8">
        <v>6187340.0</v>
      </c>
      <c r="B21149" s="8" t="s">
        <v>22614</v>
      </c>
    </row>
    <row r="21150">
      <c r="A21150" s="8">
        <v>6169031.0</v>
      </c>
      <c r="B21150" s="8" t="s">
        <v>22615</v>
      </c>
    </row>
    <row r="21151">
      <c r="A21151" s="8">
        <v>1963465.0</v>
      </c>
      <c r="B21151" s="8" t="s">
        <v>22616</v>
      </c>
    </row>
    <row r="21152">
      <c r="A21152" s="8">
        <v>1898892.0</v>
      </c>
      <c r="B21152" s="8" t="s">
        <v>22617</v>
      </c>
    </row>
    <row r="21153">
      <c r="A21153" s="8">
        <v>6022537.0</v>
      </c>
      <c r="B21153" s="8" t="s">
        <v>22618</v>
      </c>
    </row>
    <row r="21154">
      <c r="A21154" s="8">
        <v>1962621.0</v>
      </c>
      <c r="B21154" s="8" t="s">
        <v>22619</v>
      </c>
    </row>
    <row r="21155">
      <c r="A21155" s="8">
        <v>6018866.0</v>
      </c>
      <c r="B21155" s="8" t="s">
        <v>22620</v>
      </c>
    </row>
    <row r="21156">
      <c r="A21156" s="8">
        <v>1960580.0</v>
      </c>
      <c r="B21156" s="8" t="s">
        <v>22621</v>
      </c>
    </row>
    <row r="21157">
      <c r="A21157" s="8">
        <v>1947982.0</v>
      </c>
      <c r="B21157" s="8" t="s">
        <v>22622</v>
      </c>
    </row>
    <row r="21158">
      <c r="A21158" s="8">
        <v>1945475.0</v>
      </c>
      <c r="B21158" s="8" t="s">
        <v>22623</v>
      </c>
    </row>
    <row r="21159">
      <c r="A21159" s="8">
        <v>6362192.0</v>
      </c>
      <c r="B21159" s="8" t="s">
        <v>22624</v>
      </c>
    </row>
    <row r="21160">
      <c r="A21160" s="8">
        <v>1857011.0</v>
      </c>
      <c r="B21160" s="8" t="s">
        <v>22625</v>
      </c>
    </row>
    <row r="21161">
      <c r="A21161" s="8">
        <v>6941443.0</v>
      </c>
      <c r="B21161" s="8" t="s">
        <v>22626</v>
      </c>
    </row>
    <row r="21162">
      <c r="A21162" s="8">
        <v>6193153.0</v>
      </c>
      <c r="B21162" s="8" t="s">
        <v>22627</v>
      </c>
    </row>
    <row r="21163">
      <c r="A21163" s="8">
        <v>6074880.0</v>
      </c>
      <c r="B21163" s="8" t="s">
        <v>22628</v>
      </c>
    </row>
    <row r="21164">
      <c r="A21164" s="8">
        <v>6212433.0</v>
      </c>
      <c r="B21164" s="8" t="s">
        <v>22629</v>
      </c>
    </row>
    <row r="21165">
      <c r="A21165" s="8">
        <v>6264263.0</v>
      </c>
      <c r="B21165" s="8" t="s">
        <v>22630</v>
      </c>
    </row>
    <row r="21166">
      <c r="A21166" s="8">
        <v>1946242.0</v>
      </c>
      <c r="B21166" s="8" t="s">
        <v>22631</v>
      </c>
    </row>
    <row r="21167">
      <c r="A21167" s="8">
        <v>1785711.0</v>
      </c>
      <c r="B21167" s="8" t="s">
        <v>22632</v>
      </c>
    </row>
    <row r="21168">
      <c r="A21168" s="8">
        <v>1885456.0</v>
      </c>
      <c r="B21168" s="8" t="s">
        <v>22633</v>
      </c>
    </row>
    <row r="21169">
      <c r="A21169" s="8">
        <v>1882783.0</v>
      </c>
      <c r="B21169" s="8" t="s">
        <v>22634</v>
      </c>
    </row>
    <row r="21170">
      <c r="A21170" s="8">
        <v>6214444.0</v>
      </c>
      <c r="B21170" s="8" t="s">
        <v>22635</v>
      </c>
    </row>
    <row r="21171">
      <c r="A21171" s="8">
        <v>1862081.0</v>
      </c>
      <c r="B21171" s="8" t="s">
        <v>22636</v>
      </c>
    </row>
    <row r="21172">
      <c r="A21172" s="8">
        <v>1881434.0</v>
      </c>
      <c r="B21172" s="8" t="s">
        <v>22636</v>
      </c>
    </row>
    <row r="21173">
      <c r="A21173" s="8">
        <v>1936859.0</v>
      </c>
      <c r="B21173" s="8" t="s">
        <v>22637</v>
      </c>
    </row>
    <row r="21174">
      <c r="A21174" s="8">
        <v>6103367.0</v>
      </c>
      <c r="B21174" s="8" t="s">
        <v>22638</v>
      </c>
    </row>
    <row r="21175">
      <c r="A21175" s="8">
        <v>6263909.0</v>
      </c>
      <c r="B21175" s="8" t="s">
        <v>22639</v>
      </c>
    </row>
    <row r="21176">
      <c r="A21176" s="8">
        <v>1447301.0</v>
      </c>
      <c r="B21176" s="8" t="s">
        <v>22640</v>
      </c>
    </row>
    <row r="21177">
      <c r="A21177" s="8">
        <v>1957546.0</v>
      </c>
      <c r="B21177" s="8" t="s">
        <v>22641</v>
      </c>
    </row>
    <row r="21178">
      <c r="A21178" s="8">
        <v>6264182.0</v>
      </c>
      <c r="B21178" s="8" t="s">
        <v>22642</v>
      </c>
    </row>
    <row r="21179">
      <c r="A21179" s="8">
        <v>6238343.0</v>
      </c>
      <c r="B21179" s="8" t="s">
        <v>22643</v>
      </c>
    </row>
    <row r="21180">
      <c r="A21180" s="8">
        <v>1784102.0</v>
      </c>
      <c r="B21180" s="8" t="s">
        <v>22644</v>
      </c>
    </row>
    <row r="21181">
      <c r="A21181" s="8">
        <v>6135099.0</v>
      </c>
      <c r="B21181" s="8" t="s">
        <v>22645</v>
      </c>
    </row>
    <row r="21182">
      <c r="A21182" s="8">
        <v>1446711.0</v>
      </c>
      <c r="B21182" s="8" t="s">
        <v>22646</v>
      </c>
    </row>
    <row r="21183">
      <c r="A21183" s="8">
        <v>1792229.0</v>
      </c>
      <c r="B21183" s="8" t="s">
        <v>22647</v>
      </c>
    </row>
    <row r="21184">
      <c r="A21184" s="8">
        <v>1446274.0</v>
      </c>
      <c r="B21184" s="8" t="s">
        <v>22648</v>
      </c>
    </row>
    <row r="21185">
      <c r="A21185" s="8">
        <v>1843311.0</v>
      </c>
      <c r="B21185" s="8" t="s">
        <v>22649</v>
      </c>
    </row>
    <row r="21186">
      <c r="A21186" s="8">
        <v>1790595.0</v>
      </c>
      <c r="B21186" s="8" t="s">
        <v>22650</v>
      </c>
    </row>
    <row r="21187">
      <c r="A21187" s="8">
        <v>6032711.0</v>
      </c>
      <c r="B21187" s="8" t="s">
        <v>22651</v>
      </c>
    </row>
    <row r="21188">
      <c r="A21188" s="8">
        <v>6267998.0</v>
      </c>
      <c r="B21188" s="8" t="s">
        <v>22652</v>
      </c>
    </row>
    <row r="21189">
      <c r="A21189" s="8">
        <v>6238599.0</v>
      </c>
      <c r="B21189" s="8" t="s">
        <v>22653</v>
      </c>
    </row>
    <row r="21190">
      <c r="A21190" s="8">
        <v>6121322.0</v>
      </c>
      <c r="B21190" s="8" t="s">
        <v>22654</v>
      </c>
    </row>
    <row r="21191">
      <c r="A21191" s="8">
        <v>1854607.0</v>
      </c>
      <c r="B21191" s="8" t="s">
        <v>22655</v>
      </c>
    </row>
    <row r="21192">
      <c r="A21192" s="8">
        <v>1434578.0</v>
      </c>
      <c r="B21192" s="8" t="s">
        <v>22656</v>
      </c>
    </row>
    <row r="21193">
      <c r="A21193" s="8">
        <v>6174060.0</v>
      </c>
      <c r="B21193" s="8" t="s">
        <v>22657</v>
      </c>
    </row>
    <row r="21194">
      <c r="A21194" s="8">
        <v>6221394.0</v>
      </c>
      <c r="B21194" s="8" t="s">
        <v>22658</v>
      </c>
    </row>
    <row r="21195">
      <c r="A21195" s="8">
        <v>6104657.0</v>
      </c>
      <c r="B21195" s="8" t="s">
        <v>22659</v>
      </c>
    </row>
    <row r="21196">
      <c r="A21196" s="8">
        <v>1788957.0</v>
      </c>
      <c r="B21196" s="8" t="s">
        <v>22660</v>
      </c>
    </row>
    <row r="21197">
      <c r="A21197" s="8">
        <v>6109144.0</v>
      </c>
      <c r="B21197" s="8" t="s">
        <v>22661</v>
      </c>
    </row>
    <row r="21198">
      <c r="A21198" s="8">
        <v>1446452.0</v>
      </c>
      <c r="B21198" s="8" t="s">
        <v>22662</v>
      </c>
    </row>
    <row r="21199">
      <c r="A21199" s="8">
        <v>1570102.0</v>
      </c>
      <c r="B21199" s="8" t="s">
        <v>22663</v>
      </c>
    </row>
    <row r="21200">
      <c r="A21200" s="8">
        <v>6220843.0</v>
      </c>
      <c r="B21200" s="8" t="s">
        <v>22664</v>
      </c>
    </row>
    <row r="21201">
      <c r="A21201" s="8">
        <v>1897926.0</v>
      </c>
      <c r="B21201" s="8" t="s">
        <v>22665</v>
      </c>
    </row>
    <row r="21202">
      <c r="A21202" s="8">
        <v>1848925.0</v>
      </c>
      <c r="B21202" s="8" t="s">
        <v>22666</v>
      </c>
    </row>
    <row r="21203">
      <c r="A21203" s="8">
        <v>6240836.0</v>
      </c>
      <c r="B21203" s="8" t="s">
        <v>22667</v>
      </c>
    </row>
    <row r="21204">
      <c r="A21204" s="8">
        <v>1722352.0</v>
      </c>
      <c r="B21204" s="8" t="s">
        <v>22668</v>
      </c>
    </row>
    <row r="21205">
      <c r="A21205" s="8">
        <v>6219071.0</v>
      </c>
      <c r="B21205" s="8" t="s">
        <v>22669</v>
      </c>
    </row>
    <row r="21206">
      <c r="A21206" s="8">
        <v>6034748.0</v>
      </c>
      <c r="B21206" s="8" t="s">
        <v>22670</v>
      </c>
    </row>
    <row r="21207">
      <c r="A21207" s="8">
        <v>6267467.0</v>
      </c>
      <c r="B21207" s="8" t="s">
        <v>22671</v>
      </c>
    </row>
    <row r="21208">
      <c r="A21208" s="8">
        <v>6235549.0</v>
      </c>
      <c r="B21208" s="8" t="s">
        <v>22672</v>
      </c>
    </row>
    <row r="21209">
      <c r="A21209" s="8">
        <v>1789091.0</v>
      </c>
      <c r="B21209" s="8" t="s">
        <v>22673</v>
      </c>
    </row>
    <row r="21210">
      <c r="A21210" s="8">
        <v>6073298.0</v>
      </c>
      <c r="B21210" s="8" t="s">
        <v>22674</v>
      </c>
    </row>
    <row r="21211">
      <c r="A21211" s="8">
        <v>1961098.0</v>
      </c>
      <c r="B21211" s="8" t="s">
        <v>22675</v>
      </c>
    </row>
    <row r="21212">
      <c r="A21212" s="8">
        <v>1753347.0</v>
      </c>
      <c r="B21212" s="8" t="s">
        <v>22676</v>
      </c>
    </row>
    <row r="21213">
      <c r="A21213" s="8">
        <v>1883135.0</v>
      </c>
      <c r="B21213" s="8" t="s">
        <v>22677</v>
      </c>
    </row>
    <row r="21214">
      <c r="A21214" s="8">
        <v>1729543.0</v>
      </c>
      <c r="B21214" s="8" t="s">
        <v>22678</v>
      </c>
    </row>
    <row r="21215">
      <c r="A21215" s="8">
        <v>1591215.0</v>
      </c>
      <c r="B21215" s="8" t="s">
        <v>22679</v>
      </c>
    </row>
    <row r="21216">
      <c r="A21216" s="8">
        <v>1926276.0</v>
      </c>
      <c r="B21216" s="8" t="s">
        <v>22680</v>
      </c>
    </row>
    <row r="21217">
      <c r="A21217" s="8">
        <v>6039120.0</v>
      </c>
      <c r="B21217" s="8" t="s">
        <v>22681</v>
      </c>
    </row>
    <row r="21218">
      <c r="A21218" s="8">
        <v>1914065.0</v>
      </c>
      <c r="B21218" s="8" t="s">
        <v>22682</v>
      </c>
    </row>
    <row r="21219">
      <c r="A21219" s="8">
        <v>6122264.0</v>
      </c>
      <c r="B21219" s="8" t="s">
        <v>22683</v>
      </c>
    </row>
    <row r="21220">
      <c r="A21220" s="8">
        <v>1946617.0</v>
      </c>
      <c r="B21220" s="8" t="s">
        <v>22684</v>
      </c>
    </row>
    <row r="21221">
      <c r="A21221" s="8">
        <v>6168167.0</v>
      </c>
      <c r="B21221" s="8" t="s">
        <v>22685</v>
      </c>
    </row>
    <row r="21222">
      <c r="A21222" s="8">
        <v>6241531.0</v>
      </c>
      <c r="B21222" s="8" t="s">
        <v>22686</v>
      </c>
    </row>
    <row r="21223">
      <c r="A21223" s="8">
        <v>1972791.0</v>
      </c>
      <c r="B21223" s="8" t="s">
        <v>22687</v>
      </c>
    </row>
    <row r="21224">
      <c r="A21224" s="8">
        <v>6246524.0</v>
      </c>
      <c r="B21224" s="8" t="s">
        <v>22688</v>
      </c>
    </row>
    <row r="21225">
      <c r="A21225" s="8">
        <v>1959701.0</v>
      </c>
      <c r="B21225" s="8" t="s">
        <v>22689</v>
      </c>
    </row>
    <row r="21226">
      <c r="A21226" s="8">
        <v>6000070.0</v>
      </c>
      <c r="B21226" s="8" t="s">
        <v>22690</v>
      </c>
    </row>
    <row r="21227">
      <c r="A21227" s="8">
        <v>6105793.0</v>
      </c>
      <c r="B21227" s="8" t="s">
        <v>22691</v>
      </c>
    </row>
    <row r="21228">
      <c r="A21228" s="8">
        <v>6213791.0</v>
      </c>
      <c r="B21228" s="8" t="s">
        <v>22692</v>
      </c>
    </row>
    <row r="21229">
      <c r="A21229" s="8">
        <v>1574396.0</v>
      </c>
      <c r="B21229" s="8" t="s">
        <v>22693</v>
      </c>
    </row>
    <row r="21230">
      <c r="A21230" s="8">
        <v>1692909.0</v>
      </c>
      <c r="B21230" s="8" t="s">
        <v>22694</v>
      </c>
    </row>
    <row r="21231">
      <c r="A21231" s="8">
        <v>6263631.0</v>
      </c>
      <c r="B21231" s="8" t="s">
        <v>22695</v>
      </c>
    </row>
    <row r="21232">
      <c r="A21232" s="8">
        <v>6570615.0</v>
      </c>
      <c r="B21232" s="8" t="s">
        <v>22696</v>
      </c>
    </row>
    <row r="21233">
      <c r="A21233" s="8">
        <v>6022588.0</v>
      </c>
      <c r="B21233" s="8" t="s">
        <v>22697</v>
      </c>
    </row>
    <row r="21234">
      <c r="A21234" s="8">
        <v>6328482.0</v>
      </c>
      <c r="B21234" s="8" t="s">
        <v>22698</v>
      </c>
    </row>
    <row r="21235">
      <c r="A21235" s="8">
        <v>1320114.0</v>
      </c>
      <c r="B21235" s="8" t="s">
        <v>22699</v>
      </c>
    </row>
    <row r="21236">
      <c r="A21236" s="8">
        <v>6514391.0</v>
      </c>
      <c r="B21236" s="8" t="s">
        <v>22700</v>
      </c>
    </row>
    <row r="21237">
      <c r="A21237" s="8">
        <v>6214509.0</v>
      </c>
      <c r="B21237" s="8" t="s">
        <v>22701</v>
      </c>
    </row>
    <row r="21238">
      <c r="A21238" s="8">
        <v>1951190.0</v>
      </c>
      <c r="B21238" s="8" t="s">
        <v>22702</v>
      </c>
    </row>
    <row r="21239">
      <c r="A21239" s="8">
        <v>6194591.0</v>
      </c>
      <c r="B21239" s="8" t="s">
        <v>22703</v>
      </c>
    </row>
    <row r="21240">
      <c r="A21240" s="8">
        <v>6827233.0</v>
      </c>
      <c r="B21240" s="8" t="s">
        <v>22704</v>
      </c>
    </row>
    <row r="21241">
      <c r="A21241" s="8">
        <v>6493629.0</v>
      </c>
      <c r="B21241" s="8" t="s">
        <v>22705</v>
      </c>
    </row>
    <row r="21242">
      <c r="A21242" s="8">
        <v>1434772.0</v>
      </c>
      <c r="B21242" s="8" t="s">
        <v>22706</v>
      </c>
    </row>
    <row r="21243">
      <c r="A21243" s="8">
        <v>6214673.0</v>
      </c>
      <c r="B21243" s="8" t="s">
        <v>22707</v>
      </c>
    </row>
    <row r="21244">
      <c r="A21244" s="8">
        <v>6143377.0</v>
      </c>
      <c r="B21244" s="8" t="s">
        <v>22708</v>
      </c>
    </row>
    <row r="21245">
      <c r="A21245" s="8">
        <v>1846167.0</v>
      </c>
      <c r="B21245" s="8" t="s">
        <v>22709</v>
      </c>
    </row>
    <row r="21246">
      <c r="A21246" s="8">
        <v>6161791.0</v>
      </c>
      <c r="B21246" s="8" t="s">
        <v>22710</v>
      </c>
    </row>
    <row r="21247">
      <c r="A21247" s="8">
        <v>6565042.0</v>
      </c>
      <c r="B21247" s="8" t="s">
        <v>22711</v>
      </c>
    </row>
    <row r="21248">
      <c r="A21248" s="8">
        <v>6246575.0</v>
      </c>
      <c r="B21248" s="8" t="s">
        <v>22712</v>
      </c>
    </row>
    <row r="21249">
      <c r="A21249" s="8">
        <v>1435868.0</v>
      </c>
      <c r="B21249" s="8" t="s">
        <v>22713</v>
      </c>
    </row>
    <row r="21250">
      <c r="A21250" s="8">
        <v>1844997.0</v>
      </c>
      <c r="B21250" s="8" t="s">
        <v>22714</v>
      </c>
    </row>
    <row r="21251">
      <c r="A21251" s="8">
        <v>6931898.0</v>
      </c>
      <c r="B21251" s="8" t="s">
        <v>22715</v>
      </c>
    </row>
    <row r="21252">
      <c r="A21252" s="8">
        <v>6264085.0</v>
      </c>
      <c r="B21252" s="8" t="s">
        <v>22716</v>
      </c>
    </row>
    <row r="21253">
      <c r="A21253" s="8">
        <v>6241794.0</v>
      </c>
      <c r="B21253" s="8" t="s">
        <v>22717</v>
      </c>
    </row>
    <row r="21254">
      <c r="A21254" s="8">
        <v>6241701.0</v>
      </c>
      <c r="B21254" s="8" t="s">
        <v>22718</v>
      </c>
    </row>
    <row r="21255">
      <c r="A21255" s="8">
        <v>6523722.0</v>
      </c>
      <c r="B21255" s="8" t="s">
        <v>22719</v>
      </c>
    </row>
    <row r="21256">
      <c r="A21256" s="8">
        <v>1669788.0</v>
      </c>
      <c r="B21256" s="8" t="s">
        <v>22720</v>
      </c>
    </row>
    <row r="21257">
      <c r="A21257" s="8">
        <v>1692925.0</v>
      </c>
      <c r="B21257" s="8" t="s">
        <v>22721</v>
      </c>
    </row>
    <row r="21258">
      <c r="A21258" s="8">
        <v>6189768.0</v>
      </c>
      <c r="B21258" s="8" t="s">
        <v>22722</v>
      </c>
    </row>
    <row r="21259">
      <c r="A21259" s="8">
        <v>6114351.0</v>
      </c>
      <c r="B21259" s="8" t="s">
        <v>22723</v>
      </c>
    </row>
    <row r="21260">
      <c r="A21260" s="8">
        <v>6215408.0</v>
      </c>
      <c r="B21260" s="8" t="s">
        <v>22724</v>
      </c>
    </row>
    <row r="21261">
      <c r="A21261" s="8">
        <v>1970861.0</v>
      </c>
      <c r="B21261" s="8" t="s">
        <v>22725</v>
      </c>
    </row>
    <row r="21262">
      <c r="A21262" s="8">
        <v>6115551.0</v>
      </c>
      <c r="B21262" s="8" t="s">
        <v>22726</v>
      </c>
    </row>
    <row r="21263">
      <c r="A21263" s="8">
        <v>6138390.0</v>
      </c>
      <c r="B21263" s="8" t="s">
        <v>22727</v>
      </c>
    </row>
    <row r="21264">
      <c r="A21264" s="8">
        <v>6155014.0</v>
      </c>
      <c r="B21264" s="8" t="s">
        <v>22728</v>
      </c>
    </row>
    <row r="21265">
      <c r="A21265" s="8">
        <v>6938001.0</v>
      </c>
      <c r="B21265" s="8" t="s">
        <v>22729</v>
      </c>
    </row>
    <row r="21266">
      <c r="A21266" s="8">
        <v>6105815.0</v>
      </c>
      <c r="B21266" s="8" t="s">
        <v>22730</v>
      </c>
    </row>
    <row r="21267">
      <c r="A21267" s="8">
        <v>1453912.0</v>
      </c>
      <c r="B21267" s="8" t="s">
        <v>22731</v>
      </c>
    </row>
    <row r="21268">
      <c r="A21268" s="8">
        <v>6218997.0</v>
      </c>
      <c r="B21268" s="8" t="s">
        <v>22732</v>
      </c>
    </row>
    <row r="21269">
      <c r="A21269" s="8">
        <v>603601.0</v>
      </c>
      <c r="B21269" s="8" t="s">
        <v>22733</v>
      </c>
    </row>
    <row r="21270">
      <c r="A21270" s="8">
        <v>1966120.0</v>
      </c>
      <c r="B21270" s="8" t="s">
        <v>22734</v>
      </c>
    </row>
    <row r="21271">
      <c r="A21271" s="8">
        <v>6201067.0</v>
      </c>
      <c r="B21271" s="8" t="s">
        <v>22735</v>
      </c>
    </row>
    <row r="21272">
      <c r="A21272" s="8">
        <v>6457495.0</v>
      </c>
      <c r="B21272" s="8" t="s">
        <v>22736</v>
      </c>
    </row>
    <row r="21273">
      <c r="A21273" s="8">
        <v>6284825.0</v>
      </c>
      <c r="B21273" s="8" t="s">
        <v>22737</v>
      </c>
    </row>
    <row r="21274">
      <c r="A21274" s="8">
        <v>6385397.0</v>
      </c>
      <c r="B21274" s="8" t="s">
        <v>22738</v>
      </c>
    </row>
    <row r="21275">
      <c r="A21275" s="8">
        <v>6200427.0</v>
      </c>
      <c r="B21275" s="8" t="s">
        <v>22739</v>
      </c>
    </row>
    <row r="21276">
      <c r="A21276" s="8">
        <v>6140297.0</v>
      </c>
      <c r="B21276" s="8" t="s">
        <v>22740</v>
      </c>
    </row>
    <row r="21277">
      <c r="A21277" s="8">
        <v>6484239.0</v>
      </c>
      <c r="B21277" s="8" t="s">
        <v>22741</v>
      </c>
    </row>
    <row r="21278">
      <c r="A21278" s="8">
        <v>1703978.0</v>
      </c>
      <c r="B21278" s="8" t="s">
        <v>22742</v>
      </c>
    </row>
    <row r="21279">
      <c r="A21279" s="8">
        <v>1838229.0</v>
      </c>
      <c r="B21279" s="8" t="s">
        <v>22743</v>
      </c>
    </row>
    <row r="21280">
      <c r="A21280" s="8">
        <v>6218890.0</v>
      </c>
      <c r="B21280" s="8" t="s">
        <v>22744</v>
      </c>
    </row>
    <row r="21281">
      <c r="A21281" s="8">
        <v>6178863.0</v>
      </c>
      <c r="B21281" s="8" t="s">
        <v>22745</v>
      </c>
    </row>
    <row r="21282">
      <c r="A21282" s="8">
        <v>6156789.0</v>
      </c>
      <c r="B21282" s="8" t="s">
        <v>22746</v>
      </c>
    </row>
    <row r="21283">
      <c r="A21283" s="8">
        <v>1434951.0</v>
      </c>
      <c r="B21283" s="8" t="s">
        <v>22747</v>
      </c>
    </row>
    <row r="21284">
      <c r="A21284" s="8">
        <v>6121527.0</v>
      </c>
      <c r="B21284" s="8" t="s">
        <v>22748</v>
      </c>
    </row>
    <row r="21285">
      <c r="A21285" s="8">
        <v>6480195.0</v>
      </c>
      <c r="B21285" s="8" t="s">
        <v>22749</v>
      </c>
    </row>
    <row r="21286">
      <c r="A21286" s="8">
        <v>6242839.0</v>
      </c>
      <c r="B21286" s="8" t="s">
        <v>22750</v>
      </c>
    </row>
    <row r="21287">
      <c r="A21287" s="8">
        <v>1728849.0</v>
      </c>
      <c r="B21287" s="8" t="s">
        <v>22751</v>
      </c>
    </row>
    <row r="21288">
      <c r="A21288" s="8">
        <v>1732960.0</v>
      </c>
      <c r="B21288" s="8" t="s">
        <v>22752</v>
      </c>
    </row>
    <row r="21289">
      <c r="A21289" s="8">
        <v>6145027.0</v>
      </c>
      <c r="B21289" s="8" t="s">
        <v>22753</v>
      </c>
    </row>
    <row r="21290">
      <c r="A21290" s="8">
        <v>1435361.0</v>
      </c>
      <c r="B21290" s="8" t="s">
        <v>22754</v>
      </c>
    </row>
    <row r="21291">
      <c r="A21291" s="8">
        <v>6205381.0</v>
      </c>
      <c r="B21291" s="8" t="s">
        <v>22755</v>
      </c>
    </row>
    <row r="21292">
      <c r="A21292" s="8">
        <v>6177140.0</v>
      </c>
      <c r="B21292" s="8" t="s">
        <v>22756</v>
      </c>
    </row>
    <row r="21293">
      <c r="A21293" s="8">
        <v>1435001.0</v>
      </c>
      <c r="B21293" s="8" t="s">
        <v>22757</v>
      </c>
    </row>
    <row r="21294">
      <c r="A21294" s="8">
        <v>1844768.0</v>
      </c>
      <c r="B21294" s="8" t="s">
        <v>22758</v>
      </c>
    </row>
    <row r="21295">
      <c r="A21295" s="8">
        <v>1904931.0</v>
      </c>
      <c r="B21295" s="8" t="s">
        <v>22759</v>
      </c>
    </row>
    <row r="21296">
      <c r="A21296" s="8">
        <v>1793233.0</v>
      </c>
      <c r="B21296" s="8" t="s">
        <v>22760</v>
      </c>
    </row>
    <row r="21297">
      <c r="A21297" s="8">
        <v>6442773.0</v>
      </c>
      <c r="B21297" s="8" t="s">
        <v>22761</v>
      </c>
    </row>
    <row r="21298">
      <c r="A21298" s="8">
        <v>1575724.0</v>
      </c>
      <c r="B21298" s="8" t="s">
        <v>22762</v>
      </c>
    </row>
    <row r="21299">
      <c r="A21299" s="8">
        <v>6906672.0</v>
      </c>
      <c r="B21299" s="8" t="s">
        <v>22763</v>
      </c>
    </row>
    <row r="21300">
      <c r="A21300" s="8">
        <v>1435604.0</v>
      </c>
      <c r="B21300" s="8" t="s">
        <v>22764</v>
      </c>
    </row>
    <row r="21301">
      <c r="A21301" s="8">
        <v>1435108.0</v>
      </c>
      <c r="B21301" s="8" t="s">
        <v>22765</v>
      </c>
    </row>
    <row r="21302">
      <c r="A21302" s="8">
        <v>1813951.0</v>
      </c>
      <c r="B21302" s="8" t="s">
        <v>22766</v>
      </c>
    </row>
    <row r="21303">
      <c r="A21303" s="8">
        <v>6155944.0</v>
      </c>
      <c r="B21303" s="8" t="s">
        <v>22767</v>
      </c>
    </row>
    <row r="21304">
      <c r="A21304" s="8">
        <v>1850849.0</v>
      </c>
      <c r="B21304" s="8" t="s">
        <v>22768</v>
      </c>
    </row>
    <row r="21305">
      <c r="A21305" s="8">
        <v>1793047.0</v>
      </c>
      <c r="B21305" s="8" t="s">
        <v>22769</v>
      </c>
    </row>
    <row r="21306">
      <c r="A21306" s="8">
        <v>6177191.0</v>
      </c>
      <c r="B21306" s="8" t="s">
        <v>22770</v>
      </c>
    </row>
    <row r="21307">
      <c r="A21307" s="8">
        <v>1964348.0</v>
      </c>
      <c r="B21307" s="8" t="s">
        <v>22771</v>
      </c>
    </row>
    <row r="21308">
      <c r="A21308" s="8">
        <v>6173861.0</v>
      </c>
      <c r="B21308" s="8" t="s">
        <v>22772</v>
      </c>
    </row>
    <row r="21309">
      <c r="A21309" s="8">
        <v>6195482.0</v>
      </c>
      <c r="B21309" s="8" t="s">
        <v>22773</v>
      </c>
    </row>
    <row r="21310">
      <c r="A21310" s="8">
        <v>1761994.0</v>
      </c>
      <c r="B21310" s="8" t="s">
        <v>22774</v>
      </c>
    </row>
    <row r="21311">
      <c r="A21311" s="8">
        <v>1902105.0</v>
      </c>
      <c r="B21311" s="8" t="s">
        <v>22775</v>
      </c>
    </row>
    <row r="21312">
      <c r="A21312" s="8">
        <v>6272681.0</v>
      </c>
      <c r="B21312" s="8" t="s">
        <v>22776</v>
      </c>
    </row>
    <row r="21313">
      <c r="A21313" s="8">
        <v>6000533.0</v>
      </c>
      <c r="B21313" s="8" t="s">
        <v>22777</v>
      </c>
    </row>
    <row r="21314">
      <c r="A21314" s="8">
        <v>1960776.0</v>
      </c>
      <c r="B21314" s="8" t="s">
        <v>22778</v>
      </c>
    </row>
    <row r="21315">
      <c r="A21315" s="8">
        <v>6575846.0</v>
      </c>
      <c r="B21315" s="8" t="s">
        <v>22779</v>
      </c>
    </row>
    <row r="21316">
      <c r="A21316" s="8">
        <v>6104673.0</v>
      </c>
      <c r="B21316" s="8" t="s">
        <v>22780</v>
      </c>
    </row>
    <row r="21317">
      <c r="A21317" s="8">
        <v>1963350.0</v>
      </c>
      <c r="B21317" s="8" t="s">
        <v>22781</v>
      </c>
    </row>
    <row r="21318">
      <c r="A21318" s="8">
        <v>6353860.0</v>
      </c>
      <c r="B21318" s="8" t="s">
        <v>22782</v>
      </c>
    </row>
    <row r="21319">
      <c r="A21319" s="8">
        <v>6570658.0</v>
      </c>
      <c r="B21319" s="8" t="s">
        <v>22783</v>
      </c>
    </row>
    <row r="21320">
      <c r="A21320" s="8">
        <v>6320261.0</v>
      </c>
      <c r="B21320" s="8" t="s">
        <v>22784</v>
      </c>
    </row>
    <row r="21321">
      <c r="A21321" s="8">
        <v>6415318.0</v>
      </c>
      <c r="B21321" s="8" t="s">
        <v>22785</v>
      </c>
    </row>
    <row r="21322">
      <c r="A21322" s="8">
        <v>1943464.0</v>
      </c>
      <c r="B21322" s="8" t="s">
        <v>22786</v>
      </c>
    </row>
    <row r="21323">
      <c r="A21323" s="8">
        <v>1960873.0</v>
      </c>
      <c r="B21323" s="8" t="s">
        <v>22787</v>
      </c>
    </row>
    <row r="21324">
      <c r="A21324" s="8">
        <v>6122345.0</v>
      </c>
      <c r="B21324" s="8" t="s">
        <v>22788</v>
      </c>
    </row>
    <row r="21325">
      <c r="A21325" s="8">
        <v>6044999.0</v>
      </c>
      <c r="B21325" s="8" t="s">
        <v>22789</v>
      </c>
    </row>
    <row r="21326">
      <c r="A21326" s="8">
        <v>6242332.0</v>
      </c>
      <c r="B21326" s="8" t="s">
        <v>22790</v>
      </c>
    </row>
    <row r="21327">
      <c r="A21327" s="8">
        <v>6189954.0</v>
      </c>
      <c r="B21327" s="8" t="s">
        <v>22791</v>
      </c>
    </row>
    <row r="21328">
      <c r="A21328" s="8">
        <v>6173853.0</v>
      </c>
      <c r="B21328" s="8" t="s">
        <v>22792</v>
      </c>
    </row>
    <row r="21329">
      <c r="A21329" s="8">
        <v>6163084.0</v>
      </c>
      <c r="B21329" s="8" t="s">
        <v>22793</v>
      </c>
    </row>
    <row r="21330">
      <c r="A21330" s="8">
        <v>1762621.0</v>
      </c>
      <c r="B21330" s="8" t="s">
        <v>22794</v>
      </c>
    </row>
    <row r="21331">
      <c r="A21331" s="8">
        <v>6169074.0</v>
      </c>
      <c r="B21331" s="8" t="s">
        <v>22795</v>
      </c>
    </row>
    <row r="21332">
      <c r="A21332" s="8">
        <v>1780778.0</v>
      </c>
      <c r="B21332" s="8" t="s">
        <v>22796</v>
      </c>
    </row>
    <row r="21333">
      <c r="A21333" s="8">
        <v>1447319.0</v>
      </c>
      <c r="B21333" s="8" t="s">
        <v>22797</v>
      </c>
    </row>
    <row r="21334">
      <c r="A21334" s="8">
        <v>1880837.0</v>
      </c>
      <c r="B21334" s="8" t="s">
        <v>22798</v>
      </c>
    </row>
    <row r="21335">
      <c r="A21335" s="8">
        <v>6575625.0</v>
      </c>
      <c r="B21335" s="8" t="s">
        <v>22799</v>
      </c>
    </row>
    <row r="21336">
      <c r="A21336" s="8">
        <v>1972529.0</v>
      </c>
      <c r="B21336" s="8" t="s">
        <v>22800</v>
      </c>
    </row>
    <row r="21337">
      <c r="A21337" s="8">
        <v>6966896.0</v>
      </c>
      <c r="B21337" s="8" t="s">
        <v>22801</v>
      </c>
    </row>
    <row r="21338">
      <c r="A21338" s="8">
        <v>6022634.0</v>
      </c>
      <c r="B21338" s="8" t="s">
        <v>22802</v>
      </c>
    </row>
    <row r="21339">
      <c r="A21339" s="8">
        <v>6213961.0</v>
      </c>
      <c r="B21339" s="8" t="s">
        <v>22803</v>
      </c>
    </row>
    <row r="21340">
      <c r="A21340" s="8">
        <v>1964402.0</v>
      </c>
      <c r="B21340" s="8" t="s">
        <v>22804</v>
      </c>
    </row>
    <row r="21341">
      <c r="A21341" s="8">
        <v>6916252.0</v>
      </c>
      <c r="B21341" s="8" t="s">
        <v>22805</v>
      </c>
    </row>
    <row r="21342">
      <c r="A21342" s="8">
        <v>6503977.0</v>
      </c>
      <c r="B21342" s="8" t="s">
        <v>22806</v>
      </c>
    </row>
    <row r="21343">
      <c r="A21343" s="8">
        <v>6214436.0</v>
      </c>
      <c r="B21343" s="8" t="s">
        <v>22807</v>
      </c>
    </row>
    <row r="21344">
      <c r="A21344" s="8">
        <v>1966031.0</v>
      </c>
      <c r="B21344" s="8" t="s">
        <v>22808</v>
      </c>
    </row>
    <row r="21345">
      <c r="A21345" s="8">
        <v>6239854.0</v>
      </c>
      <c r="B21345" s="8" t="s">
        <v>22809</v>
      </c>
    </row>
    <row r="21346">
      <c r="A21346" s="8">
        <v>6246516.0</v>
      </c>
      <c r="B21346" s="8" t="s">
        <v>22810</v>
      </c>
    </row>
    <row r="21347">
      <c r="A21347" s="8">
        <v>6205640.0</v>
      </c>
      <c r="B21347" s="8" t="s">
        <v>22811</v>
      </c>
    </row>
    <row r="21348">
      <c r="A21348" s="8">
        <v>1947036.0</v>
      </c>
      <c r="B21348" s="8" t="s">
        <v>22812</v>
      </c>
    </row>
    <row r="21349">
      <c r="A21349" s="8">
        <v>6643019.0</v>
      </c>
      <c r="B21349" s="8" t="s">
        <v>22813</v>
      </c>
    </row>
    <row r="21350">
      <c r="A21350" s="8">
        <v>6015417.0</v>
      </c>
      <c r="B21350" s="8" t="s">
        <v>22814</v>
      </c>
    </row>
    <row r="21351">
      <c r="A21351" s="8">
        <v>6154492.0</v>
      </c>
      <c r="B21351" s="8" t="s">
        <v>22815</v>
      </c>
    </row>
    <row r="21352">
      <c r="A21352" s="8">
        <v>6176054.0</v>
      </c>
      <c r="B21352" s="8" t="s">
        <v>22816</v>
      </c>
    </row>
    <row r="21353">
      <c r="A21353" s="8">
        <v>6152155.0</v>
      </c>
      <c r="B21353" s="8" t="s">
        <v>22817</v>
      </c>
    </row>
    <row r="21354">
      <c r="A21354" s="8">
        <v>6022880.0</v>
      </c>
      <c r="B21354" s="8" t="s">
        <v>22818</v>
      </c>
    </row>
    <row r="21355">
      <c r="A21355" s="8">
        <v>1897195.0</v>
      </c>
      <c r="B21355" s="8" t="s">
        <v>22819</v>
      </c>
    </row>
    <row r="21356">
      <c r="A21356" s="8">
        <v>1949438.0</v>
      </c>
      <c r="B21356" s="8" t="s">
        <v>22820</v>
      </c>
    </row>
    <row r="21357">
      <c r="A21357" s="8">
        <v>1343637.0</v>
      </c>
      <c r="B21357" s="8" t="s">
        <v>22821</v>
      </c>
    </row>
    <row r="21358">
      <c r="A21358" s="8">
        <v>6057691.0</v>
      </c>
      <c r="B21358" s="8" t="s">
        <v>22822</v>
      </c>
    </row>
    <row r="21359">
      <c r="A21359" s="8">
        <v>926299.0</v>
      </c>
      <c r="B21359" s="8" t="s">
        <v>22823</v>
      </c>
    </row>
    <row r="21360">
      <c r="A21360" s="8">
        <v>6154514.0</v>
      </c>
      <c r="B21360" s="8" t="s">
        <v>22824</v>
      </c>
    </row>
    <row r="21361">
      <c r="A21361" s="8">
        <v>6575641.0</v>
      </c>
      <c r="B21361" s="8" t="s">
        <v>22825</v>
      </c>
    </row>
    <row r="21362">
      <c r="A21362" s="8">
        <v>6205399.0</v>
      </c>
      <c r="B21362" s="8" t="s">
        <v>22826</v>
      </c>
    </row>
    <row r="21363">
      <c r="A21363" s="8">
        <v>6152171.0</v>
      </c>
      <c r="B21363" s="8" t="s">
        <v>22827</v>
      </c>
    </row>
    <row r="21364">
      <c r="A21364" s="8">
        <v>6152147.0</v>
      </c>
      <c r="B21364" s="8" t="s">
        <v>22828</v>
      </c>
    </row>
    <row r="21365">
      <c r="A21365" s="8">
        <v>6154468.0</v>
      </c>
      <c r="B21365" s="8" t="s">
        <v>22829</v>
      </c>
    </row>
    <row r="21366">
      <c r="A21366" s="8">
        <v>6169040.0</v>
      </c>
      <c r="B21366" s="8" t="s">
        <v>22830</v>
      </c>
    </row>
    <row r="21367">
      <c r="A21367" s="8">
        <v>1863690.0</v>
      </c>
      <c r="B21367" s="8" t="s">
        <v>22831</v>
      </c>
    </row>
    <row r="21368">
      <c r="A21368" s="8">
        <v>6205836.0</v>
      </c>
      <c r="B21368" s="8" t="s">
        <v>22832</v>
      </c>
    </row>
    <row r="21369">
      <c r="A21369" s="8">
        <v>1321196.0</v>
      </c>
      <c r="B21369" s="8" t="s">
        <v>22833</v>
      </c>
    </row>
    <row r="21370">
      <c r="A21370" s="8">
        <v>1438689.0</v>
      </c>
      <c r="B21370" s="8" t="s">
        <v>22833</v>
      </c>
    </row>
    <row r="21371">
      <c r="A21371" s="8">
        <v>6205852.0</v>
      </c>
      <c r="B21371" s="8" t="s">
        <v>22834</v>
      </c>
    </row>
    <row r="21372">
      <c r="A21372" s="8">
        <v>6154484.0</v>
      </c>
      <c r="B21372" s="8" t="s">
        <v>22835</v>
      </c>
    </row>
    <row r="21373">
      <c r="A21373" s="8">
        <v>1779761.0</v>
      </c>
      <c r="B21373" s="8" t="s">
        <v>22836</v>
      </c>
    </row>
    <row r="21374">
      <c r="A21374" s="8">
        <v>6834671.0</v>
      </c>
      <c r="B21374" s="8" t="s">
        <v>22837</v>
      </c>
    </row>
    <row r="21375">
      <c r="A21375" s="8">
        <v>6726275.0</v>
      </c>
      <c r="B21375" s="8" t="s">
        <v>22838</v>
      </c>
    </row>
    <row r="21376">
      <c r="A21376" s="8">
        <v>6544967.0</v>
      </c>
      <c r="B21376" s="8" t="s">
        <v>22839</v>
      </c>
    </row>
    <row r="21377">
      <c r="A21377" s="8">
        <v>6502229.0</v>
      </c>
      <c r="B21377" s="8" t="s">
        <v>22840</v>
      </c>
    </row>
    <row r="21378">
      <c r="A21378" s="8">
        <v>6071481.0</v>
      </c>
      <c r="B21378" s="8" t="s">
        <v>22841</v>
      </c>
    </row>
    <row r="21379">
      <c r="A21379" s="8">
        <v>6100775.0</v>
      </c>
      <c r="B21379" s="8" t="s">
        <v>22842</v>
      </c>
    </row>
    <row r="21380">
      <c r="A21380" s="8">
        <v>6186963.0</v>
      </c>
      <c r="B21380" s="8" t="s">
        <v>22843</v>
      </c>
    </row>
    <row r="21381">
      <c r="A21381" s="8">
        <v>6049826.0</v>
      </c>
      <c r="B21381" s="8" t="s">
        <v>22844</v>
      </c>
    </row>
    <row r="21382">
      <c r="A21382" s="8">
        <v>6050212.0</v>
      </c>
      <c r="B21382" s="8" t="s">
        <v>22845</v>
      </c>
    </row>
    <row r="21383">
      <c r="A21383" s="8">
        <v>6709494.0</v>
      </c>
      <c r="B21383" s="8" t="s">
        <v>22846</v>
      </c>
    </row>
    <row r="21384">
      <c r="A21384" s="8">
        <v>6205411.0</v>
      </c>
      <c r="B21384" s="8" t="s">
        <v>22847</v>
      </c>
    </row>
    <row r="21385">
      <c r="A21385" s="8">
        <v>6195041.0</v>
      </c>
      <c r="B21385" s="8" t="s">
        <v>22848</v>
      </c>
    </row>
    <row r="21386">
      <c r="A21386" s="8">
        <v>6128378.0</v>
      </c>
      <c r="B21386" s="8" t="s">
        <v>22849</v>
      </c>
    </row>
    <row r="21387">
      <c r="A21387" s="8">
        <v>6195105.0</v>
      </c>
      <c r="B21387" s="8" t="s">
        <v>22850</v>
      </c>
    </row>
    <row r="21388">
      <c r="A21388" s="8">
        <v>6469183.0</v>
      </c>
      <c r="B21388" s="8" t="s">
        <v>22851</v>
      </c>
    </row>
    <row r="21389">
      <c r="A21389" s="8">
        <v>6132821.0</v>
      </c>
      <c r="B21389" s="8" t="s">
        <v>22852</v>
      </c>
    </row>
    <row r="21390">
      <c r="A21390" s="8">
        <v>6130054.0</v>
      </c>
      <c r="B21390" s="8" t="s">
        <v>22853</v>
      </c>
    </row>
    <row r="21391">
      <c r="A21391" s="8">
        <v>6533493.0</v>
      </c>
      <c r="B21391" s="8" t="s">
        <v>22854</v>
      </c>
    </row>
    <row r="21392">
      <c r="A21392" s="8">
        <v>6050018.0</v>
      </c>
      <c r="B21392" s="8" t="s">
        <v>22855</v>
      </c>
    </row>
    <row r="21393">
      <c r="A21393" s="8">
        <v>6551335.0</v>
      </c>
      <c r="B21393" s="8" t="s">
        <v>22856</v>
      </c>
    </row>
    <row r="21394">
      <c r="A21394" s="8">
        <v>6013686.0</v>
      </c>
      <c r="B21394" s="8" t="s">
        <v>22857</v>
      </c>
    </row>
    <row r="21395">
      <c r="A21395" s="8">
        <v>6215220.0</v>
      </c>
      <c r="B21395" s="8" t="s">
        <v>22858</v>
      </c>
    </row>
    <row r="21396">
      <c r="A21396" s="8">
        <v>6047122.0</v>
      </c>
      <c r="B21396" s="8" t="s">
        <v>22859</v>
      </c>
    </row>
    <row r="21397">
      <c r="A21397" s="8">
        <v>6120091.0</v>
      </c>
      <c r="B21397" s="8" t="s">
        <v>22860</v>
      </c>
    </row>
    <row r="21398">
      <c r="A21398" s="8">
        <v>6766773.0</v>
      </c>
      <c r="B21398" s="8" t="s">
        <v>22861</v>
      </c>
    </row>
    <row r="21399">
      <c r="A21399" s="8">
        <v>6236022.0</v>
      </c>
      <c r="B21399" s="8" t="s">
        <v>22862</v>
      </c>
    </row>
    <row r="21400">
      <c r="A21400" s="8">
        <v>6115772.0</v>
      </c>
      <c r="B21400" s="8" t="s">
        <v>22863</v>
      </c>
    </row>
    <row r="21401">
      <c r="A21401" s="8">
        <v>6314163.0</v>
      </c>
      <c r="B21401" s="8" t="s">
        <v>22864</v>
      </c>
    </row>
    <row r="21402">
      <c r="A21402" s="8">
        <v>6827284.0</v>
      </c>
      <c r="B21402" s="8" t="s">
        <v>22865</v>
      </c>
    </row>
    <row r="21403">
      <c r="A21403" s="8">
        <v>6195199.0</v>
      </c>
      <c r="B21403" s="8" t="s">
        <v>22866</v>
      </c>
    </row>
    <row r="21404">
      <c r="A21404" s="8">
        <v>6045405.0</v>
      </c>
      <c r="B21404" s="8" t="s">
        <v>22867</v>
      </c>
    </row>
    <row r="21405">
      <c r="A21405" s="8">
        <v>6211160.0</v>
      </c>
      <c r="B21405" s="8" t="s">
        <v>22868</v>
      </c>
    </row>
    <row r="21406">
      <c r="A21406" s="8">
        <v>9992057.0</v>
      </c>
      <c r="B21406" s="8" t="s">
        <v>22869</v>
      </c>
    </row>
    <row r="21407">
      <c r="A21407" s="8">
        <v>6213243.0</v>
      </c>
      <c r="B21407" s="8" t="s">
        <v>22870</v>
      </c>
    </row>
    <row r="21408">
      <c r="A21408" s="8">
        <v>6151612.0</v>
      </c>
      <c r="B21408" s="8" t="s">
        <v>2906</v>
      </c>
    </row>
    <row r="21409">
      <c r="A21409" s="8">
        <v>6147356.0</v>
      </c>
      <c r="B21409" s="8" t="s">
        <v>22871</v>
      </c>
    </row>
    <row r="21410">
      <c r="A21410" s="8">
        <v>6583113.0</v>
      </c>
      <c r="B21410" s="8" t="s">
        <v>22872</v>
      </c>
    </row>
    <row r="21411">
      <c r="A21411" s="8">
        <v>6227236.0</v>
      </c>
      <c r="B21411" s="8" t="s">
        <v>22873</v>
      </c>
    </row>
    <row r="21412">
      <c r="A21412" s="8">
        <v>6228208.0</v>
      </c>
      <c r="B21412" s="8" t="s">
        <v>22874</v>
      </c>
    </row>
    <row r="21413">
      <c r="A21413" s="8">
        <v>6045189.0</v>
      </c>
      <c r="B21413" s="8" t="s">
        <v>22875</v>
      </c>
    </row>
    <row r="21414">
      <c r="A21414" s="8">
        <v>6227406.0</v>
      </c>
      <c r="B21414" s="8" t="s">
        <v>22876</v>
      </c>
    </row>
    <row r="21415">
      <c r="A21415" s="8">
        <v>6062725.0</v>
      </c>
      <c r="B21415" s="8" t="s">
        <v>22877</v>
      </c>
    </row>
    <row r="21416">
      <c r="A21416" s="8">
        <v>6121535.0</v>
      </c>
      <c r="B21416" s="8" t="s">
        <v>22878</v>
      </c>
    </row>
    <row r="21417">
      <c r="A21417" s="8">
        <v>9992723.0</v>
      </c>
      <c r="B21417" s="8" t="s">
        <v>22879</v>
      </c>
    </row>
    <row r="21418">
      <c r="A21418" s="8">
        <v>6518575.0</v>
      </c>
      <c r="B21418" s="8" t="s">
        <v>22880</v>
      </c>
    </row>
    <row r="21419">
      <c r="A21419" s="8">
        <v>6186424.0</v>
      </c>
      <c r="B21419" s="8" t="s">
        <v>22881</v>
      </c>
    </row>
    <row r="21420">
      <c r="A21420" s="8">
        <v>6045201.0</v>
      </c>
      <c r="B21420" s="8" t="s">
        <v>22882</v>
      </c>
    </row>
    <row r="21421">
      <c r="A21421" s="8">
        <v>6205402.0</v>
      </c>
      <c r="B21421" s="8" t="s">
        <v>22883</v>
      </c>
    </row>
    <row r="21422">
      <c r="A21422" s="8">
        <v>6075517.0</v>
      </c>
      <c r="B21422" s="8" t="s">
        <v>22884</v>
      </c>
    </row>
    <row r="21423">
      <c r="A21423" s="8">
        <v>6144951.0</v>
      </c>
      <c r="B21423" s="8" t="s">
        <v>22885</v>
      </c>
    </row>
    <row r="21424">
      <c r="A21424" s="8">
        <v>985074.0</v>
      </c>
      <c r="B21424" s="8" t="s">
        <v>22886</v>
      </c>
    </row>
    <row r="21425">
      <c r="A21425" s="8">
        <v>6681395.0</v>
      </c>
      <c r="B21425" s="8" t="s">
        <v>22887</v>
      </c>
    </row>
    <row r="21426">
      <c r="A21426" s="8">
        <v>6127436.0</v>
      </c>
      <c r="B21426" s="8" t="s">
        <v>22888</v>
      </c>
    </row>
    <row r="21427">
      <c r="A21427" s="8">
        <v>6071350.0</v>
      </c>
      <c r="B21427" s="8" t="s">
        <v>22889</v>
      </c>
    </row>
    <row r="21428">
      <c r="A21428" s="8">
        <v>6235328.0</v>
      </c>
      <c r="B21428" s="8" t="s">
        <v>22890</v>
      </c>
    </row>
    <row r="21429">
      <c r="A21429" s="8">
        <v>6149821.0</v>
      </c>
      <c r="B21429" s="8" t="s">
        <v>22891</v>
      </c>
    </row>
    <row r="21430">
      <c r="A21430" s="8">
        <v>6120547.0</v>
      </c>
      <c r="B21430" s="8" t="s">
        <v>22892</v>
      </c>
    </row>
    <row r="21431">
      <c r="A21431" s="8">
        <v>6600760.0</v>
      </c>
      <c r="B21431" s="8" t="s">
        <v>22893</v>
      </c>
    </row>
    <row r="21432">
      <c r="A21432" s="8">
        <v>6180825.0</v>
      </c>
      <c r="B21432" s="8" t="s">
        <v>22894</v>
      </c>
    </row>
    <row r="21433">
      <c r="A21433" s="8">
        <v>6151671.0</v>
      </c>
      <c r="B21433" s="8" t="s">
        <v>22895</v>
      </c>
    </row>
    <row r="21434">
      <c r="A21434" s="8">
        <v>6157904.0</v>
      </c>
      <c r="B21434" s="8" t="s">
        <v>22896</v>
      </c>
    </row>
    <row r="21435">
      <c r="A21435" s="8">
        <v>1812602.0</v>
      </c>
      <c r="B21435" s="8" t="s">
        <v>22897</v>
      </c>
    </row>
    <row r="21436">
      <c r="A21436" s="8">
        <v>6133444.0</v>
      </c>
      <c r="B21436" s="8" t="s">
        <v>22898</v>
      </c>
    </row>
    <row r="21437">
      <c r="A21437" s="8">
        <v>6067000.0</v>
      </c>
      <c r="B21437" s="8" t="s">
        <v>22899</v>
      </c>
    </row>
    <row r="21438">
      <c r="A21438" s="8">
        <v>1465848.0</v>
      </c>
      <c r="B21438" s="8" t="s">
        <v>22900</v>
      </c>
    </row>
    <row r="21439">
      <c r="A21439" s="8">
        <v>6259804.0</v>
      </c>
      <c r="B21439" s="8" t="s">
        <v>22901</v>
      </c>
    </row>
    <row r="21440">
      <c r="A21440" s="8">
        <v>1792636.0</v>
      </c>
      <c r="B21440" s="8" t="s">
        <v>22902</v>
      </c>
    </row>
    <row r="21441">
      <c r="A21441" s="8">
        <v>6100821.0</v>
      </c>
      <c r="B21441" s="8" t="s">
        <v>22903</v>
      </c>
    </row>
    <row r="21442">
      <c r="A21442" s="8">
        <v>6984851.0</v>
      </c>
      <c r="B21442" s="8" t="s">
        <v>22904</v>
      </c>
    </row>
    <row r="21443">
      <c r="A21443" s="8">
        <v>6267513.0</v>
      </c>
      <c r="B21443" s="8" t="s">
        <v>22905</v>
      </c>
    </row>
    <row r="21444">
      <c r="A21444" s="8">
        <v>6122302.0</v>
      </c>
      <c r="B21444" s="8" t="s">
        <v>22906</v>
      </c>
    </row>
    <row r="21445">
      <c r="A21445" s="8">
        <v>6077056.0</v>
      </c>
      <c r="B21445" s="8" t="s">
        <v>22907</v>
      </c>
    </row>
    <row r="21446">
      <c r="A21446" s="8">
        <v>1733125.0</v>
      </c>
      <c r="B21446" s="8" t="s">
        <v>22908</v>
      </c>
    </row>
    <row r="21447">
      <c r="A21447" s="8">
        <v>6044981.0</v>
      </c>
      <c r="B21447" s="8" t="s">
        <v>22909</v>
      </c>
    </row>
    <row r="21448">
      <c r="A21448" s="8">
        <v>1446436.0</v>
      </c>
      <c r="B21448" s="8" t="s">
        <v>22910</v>
      </c>
    </row>
    <row r="21449">
      <c r="A21449" s="8">
        <v>1862812.0</v>
      </c>
      <c r="B21449" s="8" t="s">
        <v>22911</v>
      </c>
    </row>
    <row r="21450">
      <c r="A21450" s="8">
        <v>6259057.0</v>
      </c>
      <c r="B21450" s="8" t="s">
        <v>22912</v>
      </c>
    </row>
    <row r="21451">
      <c r="A21451" s="8">
        <v>1663372.0</v>
      </c>
      <c r="B21451" s="8" t="s">
        <v>22913</v>
      </c>
    </row>
    <row r="21452">
      <c r="A21452" s="8">
        <v>6154450.0</v>
      </c>
      <c r="B21452" s="8" t="s">
        <v>22914</v>
      </c>
    </row>
    <row r="21453">
      <c r="A21453" s="8">
        <v>6714633.0</v>
      </c>
      <c r="B21453" s="8" t="s">
        <v>22915</v>
      </c>
    </row>
    <row r="21454">
      <c r="A21454" s="8">
        <v>1949993.0</v>
      </c>
      <c r="B21454" s="8" t="s">
        <v>22916</v>
      </c>
    </row>
    <row r="21455">
      <c r="A21455" s="8">
        <v>1295861.0</v>
      </c>
      <c r="B21455" s="8" t="s">
        <v>22917</v>
      </c>
    </row>
    <row r="21456">
      <c r="A21456" s="8">
        <v>844586.0</v>
      </c>
      <c r="B21456" s="8" t="s">
        <v>22918</v>
      </c>
    </row>
    <row r="21457">
      <c r="A21457" s="8">
        <v>6330231.0</v>
      </c>
      <c r="B21457" s="8" t="s">
        <v>22919</v>
      </c>
    </row>
    <row r="21458">
      <c r="A21458" s="8">
        <v>1970712.0</v>
      </c>
      <c r="B21458" s="8" t="s">
        <v>22920</v>
      </c>
    </row>
    <row r="21459">
      <c r="A21459" s="8">
        <v>1446339.0</v>
      </c>
      <c r="B21459" s="8" t="s">
        <v>22921</v>
      </c>
    </row>
    <row r="21460">
      <c r="A21460" s="8">
        <v>1971956.0</v>
      </c>
      <c r="B21460" s="8" t="s">
        <v>22922</v>
      </c>
    </row>
    <row r="21461">
      <c r="A21461" s="8">
        <v>6834507.0</v>
      </c>
      <c r="B21461" s="8" t="s">
        <v>22923</v>
      </c>
    </row>
    <row r="21462">
      <c r="A21462" s="8">
        <v>6095569.0</v>
      </c>
      <c r="B21462" s="8" t="s">
        <v>22924</v>
      </c>
    </row>
    <row r="21463">
      <c r="A21463" s="8">
        <v>6777546.0</v>
      </c>
      <c r="B21463" s="8" t="s">
        <v>22925</v>
      </c>
    </row>
    <row r="21464">
      <c r="A21464" s="8">
        <v>1839268.0</v>
      </c>
      <c r="B21464" s="8" t="s">
        <v>22926</v>
      </c>
    </row>
    <row r="21465">
      <c r="A21465" s="8">
        <v>6135102.0</v>
      </c>
      <c r="B21465" s="8" t="s">
        <v>22927</v>
      </c>
    </row>
    <row r="21466">
      <c r="A21466" s="8">
        <v>1839276.0</v>
      </c>
      <c r="B21466" s="8" t="s">
        <v>22928</v>
      </c>
    </row>
    <row r="21467">
      <c r="A21467" s="8">
        <v>6077102.0</v>
      </c>
      <c r="B21467" s="8" t="s">
        <v>22929</v>
      </c>
    </row>
    <row r="21468">
      <c r="A21468" s="8">
        <v>1435221.0</v>
      </c>
      <c r="B21468" s="8" t="s">
        <v>22930</v>
      </c>
    </row>
    <row r="21469">
      <c r="A21469" s="8">
        <v>1974955.0</v>
      </c>
      <c r="B21469" s="8" t="s">
        <v>22931</v>
      </c>
    </row>
    <row r="21470">
      <c r="A21470" s="8">
        <v>6049401.0</v>
      </c>
      <c r="B21470" s="8" t="s">
        <v>22932</v>
      </c>
    </row>
    <row r="21471">
      <c r="A21471" s="8">
        <v>1974891.0</v>
      </c>
      <c r="B21471" s="8" t="s">
        <v>22933</v>
      </c>
    </row>
    <row r="21472">
      <c r="A21472" s="8">
        <v>6106935.0</v>
      </c>
      <c r="B21472" s="8" t="s">
        <v>22934</v>
      </c>
    </row>
    <row r="21473">
      <c r="A21473" s="8">
        <v>1368567.0</v>
      </c>
      <c r="B21473" s="8" t="s">
        <v>22935</v>
      </c>
    </row>
    <row r="21474">
      <c r="A21474" s="8">
        <v>6940625.0</v>
      </c>
      <c r="B21474" s="8" t="s">
        <v>22936</v>
      </c>
    </row>
    <row r="21475">
      <c r="A21475" s="8">
        <v>1360787.0</v>
      </c>
      <c r="B21475" s="8" t="s">
        <v>22937</v>
      </c>
    </row>
    <row r="21476">
      <c r="A21476" s="8">
        <v>903779.0</v>
      </c>
      <c r="B21476" s="8" t="s">
        <v>22938</v>
      </c>
    </row>
    <row r="21477">
      <c r="A21477" s="8">
        <v>1899082.0</v>
      </c>
      <c r="B21477" s="8" t="s">
        <v>22939</v>
      </c>
    </row>
    <row r="21478">
      <c r="A21478" s="8">
        <v>1752502.0</v>
      </c>
      <c r="B21478" s="8" t="s">
        <v>22940</v>
      </c>
    </row>
    <row r="21479">
      <c r="A21479" s="8">
        <v>1447297.0</v>
      </c>
      <c r="B21479" s="8" t="s">
        <v>22941</v>
      </c>
    </row>
    <row r="21480">
      <c r="A21480" s="8">
        <v>1435850.0</v>
      </c>
      <c r="B21480" s="8" t="s">
        <v>22942</v>
      </c>
    </row>
    <row r="21481">
      <c r="A21481" s="8">
        <v>1812581.0</v>
      </c>
      <c r="B21481" s="8" t="s">
        <v>22943</v>
      </c>
    </row>
    <row r="21482">
      <c r="A21482" s="8">
        <v>1731815.0</v>
      </c>
      <c r="B21482" s="8" t="s">
        <v>22944</v>
      </c>
    </row>
    <row r="21483">
      <c r="A21483" s="8">
        <v>1446401.0</v>
      </c>
      <c r="B21483" s="8" t="s">
        <v>22945</v>
      </c>
    </row>
    <row r="21484">
      <c r="A21484" s="8">
        <v>1849689.0</v>
      </c>
      <c r="B21484" s="8" t="s">
        <v>22946</v>
      </c>
    </row>
    <row r="21485">
      <c r="A21485" s="8">
        <v>1872010.0</v>
      </c>
      <c r="B21485" s="8" t="s">
        <v>22947</v>
      </c>
    </row>
    <row r="21486">
      <c r="A21486" s="8">
        <v>6877711.0</v>
      </c>
      <c r="B21486" s="8" t="s">
        <v>22948</v>
      </c>
    </row>
    <row r="21487">
      <c r="A21487" s="8">
        <v>1446517.0</v>
      </c>
      <c r="B21487" s="8" t="s">
        <v>22949</v>
      </c>
    </row>
    <row r="21488">
      <c r="A21488" s="8">
        <v>6503985.0</v>
      </c>
      <c r="B21488" s="8" t="s">
        <v>22950</v>
      </c>
    </row>
    <row r="21489">
      <c r="A21489" s="8">
        <v>1886886.0</v>
      </c>
      <c r="B21489" s="8" t="s">
        <v>22951</v>
      </c>
    </row>
    <row r="21490">
      <c r="A21490" s="8">
        <v>6114750.0</v>
      </c>
      <c r="B21490" s="8" t="s">
        <v>22952</v>
      </c>
    </row>
    <row r="21491">
      <c r="A21491" s="8">
        <v>1912682.0</v>
      </c>
      <c r="B21491" s="8" t="s">
        <v>22953</v>
      </c>
    </row>
    <row r="21492">
      <c r="A21492" s="8">
        <v>6386261.0</v>
      </c>
      <c r="B21492" s="8" t="s">
        <v>22954</v>
      </c>
    </row>
    <row r="21493">
      <c r="A21493" s="8">
        <v>1434438.0</v>
      </c>
      <c r="B21493" s="8" t="s">
        <v>22955</v>
      </c>
    </row>
    <row r="21494">
      <c r="A21494" s="8">
        <v>6114768.0</v>
      </c>
      <c r="B21494" s="8" t="s">
        <v>22956</v>
      </c>
    </row>
    <row r="21495">
      <c r="A21495" s="8">
        <v>1971077.0</v>
      </c>
      <c r="B21495" s="8" t="s">
        <v>4668</v>
      </c>
    </row>
    <row r="21496">
      <c r="A21496" s="8">
        <v>6073468.0</v>
      </c>
      <c r="B21496" s="8" t="s">
        <v>22957</v>
      </c>
    </row>
    <row r="21497">
      <c r="A21497" s="8">
        <v>6827560.0</v>
      </c>
      <c r="B21497" s="8" t="s">
        <v>22958</v>
      </c>
    </row>
    <row r="21498">
      <c r="A21498" s="8">
        <v>6195466.0</v>
      </c>
      <c r="B21498" s="8" t="s">
        <v>22959</v>
      </c>
    </row>
    <row r="21499">
      <c r="A21499" s="8">
        <v>6561977.0</v>
      </c>
      <c r="B21499" s="8" t="s">
        <v>22960</v>
      </c>
    </row>
    <row r="21500">
      <c r="A21500" s="8">
        <v>1435761.0</v>
      </c>
      <c r="B21500" s="8" t="s">
        <v>22961</v>
      </c>
    </row>
    <row r="21501">
      <c r="A21501" s="8">
        <v>6475434.0</v>
      </c>
      <c r="B21501" s="8" t="s">
        <v>22962</v>
      </c>
    </row>
    <row r="21502">
      <c r="A21502" s="8">
        <v>6138381.0</v>
      </c>
      <c r="B21502" s="8" t="s">
        <v>22963</v>
      </c>
    </row>
    <row r="21503">
      <c r="A21503" s="8">
        <v>1751247.0</v>
      </c>
      <c r="B21503" s="8" t="s">
        <v>22964</v>
      </c>
    </row>
    <row r="21504">
      <c r="A21504" s="8">
        <v>6161723.0</v>
      </c>
      <c r="B21504" s="8" t="s">
        <v>22965</v>
      </c>
    </row>
    <row r="21505">
      <c r="A21505" s="8">
        <v>1948636.0</v>
      </c>
      <c r="B21505" s="8" t="s">
        <v>22966</v>
      </c>
    </row>
    <row r="21506">
      <c r="A21506" s="8">
        <v>6621309.0</v>
      </c>
      <c r="B21506" s="8" t="s">
        <v>22967</v>
      </c>
    </row>
    <row r="21507">
      <c r="A21507" s="8">
        <v>1447238.0</v>
      </c>
      <c r="B21507" s="8" t="s">
        <v>22968</v>
      </c>
    </row>
    <row r="21508">
      <c r="A21508" s="8">
        <v>1856243.0</v>
      </c>
      <c r="B21508" s="8" t="s">
        <v>22969</v>
      </c>
    </row>
    <row r="21509">
      <c r="A21509" s="8">
        <v>1962264.0</v>
      </c>
      <c r="B21509" s="8" t="s">
        <v>22970</v>
      </c>
    </row>
    <row r="21510">
      <c r="A21510" s="8">
        <v>6114784.0</v>
      </c>
      <c r="B21510" s="8" t="s">
        <v>22971</v>
      </c>
    </row>
    <row r="21511">
      <c r="A21511" s="8">
        <v>1974921.0</v>
      </c>
      <c r="B21511" s="8" t="s">
        <v>22972</v>
      </c>
    </row>
    <row r="21512">
      <c r="A21512" s="8">
        <v>6847579.0</v>
      </c>
      <c r="B21512" s="8" t="s">
        <v>22973</v>
      </c>
    </row>
    <row r="21513">
      <c r="A21513" s="8">
        <v>6109063.0</v>
      </c>
      <c r="B21513" s="8" t="s">
        <v>22974</v>
      </c>
    </row>
    <row r="21514">
      <c r="A21514" s="8">
        <v>1880250.0</v>
      </c>
      <c r="B21514" s="8" t="s">
        <v>22975</v>
      </c>
    </row>
    <row r="21515">
      <c r="A21515" s="8">
        <v>1434446.0</v>
      </c>
      <c r="B21515" s="8" t="s">
        <v>22976</v>
      </c>
    </row>
    <row r="21516">
      <c r="A21516" s="8">
        <v>1914448.0</v>
      </c>
      <c r="B21516" s="8" t="s">
        <v>22977</v>
      </c>
    </row>
    <row r="21517">
      <c r="A21517" s="8">
        <v>1435671.0</v>
      </c>
      <c r="B21517" s="8" t="s">
        <v>22978</v>
      </c>
    </row>
    <row r="21518">
      <c r="A21518" s="8">
        <v>6960952.0</v>
      </c>
      <c r="B21518" s="8" t="s">
        <v>22979</v>
      </c>
    </row>
    <row r="21519">
      <c r="A21519" s="8">
        <v>6365787.0</v>
      </c>
      <c r="B21519" s="8" t="s">
        <v>22980</v>
      </c>
    </row>
    <row r="21520">
      <c r="A21520" s="8">
        <v>1435540.0</v>
      </c>
      <c r="B21520" s="8" t="s">
        <v>22981</v>
      </c>
    </row>
    <row r="21521">
      <c r="A21521" s="8">
        <v>1435779.0</v>
      </c>
      <c r="B21521" s="8" t="s">
        <v>22982</v>
      </c>
    </row>
    <row r="21522">
      <c r="A21522" s="8">
        <v>6612628.0</v>
      </c>
      <c r="B21522" s="8" t="s">
        <v>22983</v>
      </c>
    </row>
    <row r="21523">
      <c r="A21523" s="8">
        <v>6114792.0</v>
      </c>
      <c r="B21523" s="8" t="s">
        <v>22984</v>
      </c>
    </row>
    <row r="21524">
      <c r="A21524" s="8">
        <v>6109039.0</v>
      </c>
      <c r="B21524" s="8" t="s">
        <v>22985</v>
      </c>
    </row>
    <row r="21525">
      <c r="A21525" s="8">
        <v>1434641.0</v>
      </c>
      <c r="B21525" s="8" t="s">
        <v>22986</v>
      </c>
    </row>
    <row r="21526">
      <c r="A21526" s="8">
        <v>6114814.0</v>
      </c>
      <c r="B21526" s="8" t="s">
        <v>22987</v>
      </c>
    </row>
    <row r="21527">
      <c r="A21527" s="8">
        <v>1785931.0</v>
      </c>
      <c r="B21527" s="8" t="s">
        <v>22988</v>
      </c>
    </row>
    <row r="21528">
      <c r="A21528" s="8">
        <v>1972545.0</v>
      </c>
      <c r="B21528" s="8" t="s">
        <v>22989</v>
      </c>
    </row>
    <row r="21529">
      <c r="A21529" s="8">
        <v>1446665.0</v>
      </c>
      <c r="B21529" s="8" t="s">
        <v>22990</v>
      </c>
    </row>
    <row r="21530">
      <c r="A21530" s="8">
        <v>1973673.0</v>
      </c>
      <c r="B21530" s="8" t="s">
        <v>22991</v>
      </c>
    </row>
    <row r="21531">
      <c r="A21531" s="8">
        <v>6827519.0</v>
      </c>
      <c r="B21531" s="8" t="s">
        <v>22992</v>
      </c>
    </row>
    <row r="21532">
      <c r="A21532" s="8">
        <v>6139019.0</v>
      </c>
      <c r="B21532" s="8" t="s">
        <v>22993</v>
      </c>
    </row>
    <row r="21533">
      <c r="A21533" s="8">
        <v>1947494.0</v>
      </c>
      <c r="B21533" s="8" t="s">
        <v>22994</v>
      </c>
    </row>
    <row r="21534">
      <c r="A21534" s="8">
        <v>6683941.0</v>
      </c>
      <c r="B21534" s="8" t="s">
        <v>22995</v>
      </c>
    </row>
    <row r="21535">
      <c r="A21535" s="8">
        <v>6057551.0</v>
      </c>
      <c r="B21535" s="8" t="s">
        <v>22996</v>
      </c>
    </row>
    <row r="21536">
      <c r="A21536" s="8">
        <v>6057624.0</v>
      </c>
      <c r="B21536" s="8" t="s">
        <v>22997</v>
      </c>
    </row>
    <row r="21537">
      <c r="A21537" s="8">
        <v>6935311.0</v>
      </c>
      <c r="B21537" s="8" t="s">
        <v>22998</v>
      </c>
    </row>
    <row r="21538">
      <c r="A21538" s="8">
        <v>1859455.0</v>
      </c>
      <c r="B21538" s="8" t="s">
        <v>22999</v>
      </c>
    </row>
    <row r="21539">
      <c r="A21539" s="8">
        <v>6107401.0</v>
      </c>
      <c r="B21539" s="8" t="s">
        <v>23000</v>
      </c>
    </row>
    <row r="21540">
      <c r="A21540" s="8">
        <v>6211143.0</v>
      </c>
      <c r="B21540" s="8" t="s">
        <v>23001</v>
      </c>
    </row>
    <row r="21541">
      <c r="A21541" s="8">
        <v>1753100.0</v>
      </c>
      <c r="B21541" s="8" t="s">
        <v>23002</v>
      </c>
    </row>
    <row r="21542">
      <c r="A21542" s="8">
        <v>6211151.0</v>
      </c>
      <c r="B21542" s="8" t="s">
        <v>23003</v>
      </c>
    </row>
    <row r="21543">
      <c r="A21543" s="8">
        <v>1885278.0</v>
      </c>
      <c r="B21543" s="8" t="s">
        <v>23004</v>
      </c>
    </row>
    <row r="21544">
      <c r="A21544" s="8">
        <v>1913093.0</v>
      </c>
      <c r="B21544" s="8" t="s">
        <v>23005</v>
      </c>
    </row>
    <row r="21545">
      <c r="A21545" s="8">
        <v>1446681.0</v>
      </c>
      <c r="B21545" s="8" t="s">
        <v>23006</v>
      </c>
    </row>
    <row r="21546">
      <c r="A21546" s="8">
        <v>6197426.0</v>
      </c>
      <c r="B21546" s="8" t="s">
        <v>23007</v>
      </c>
    </row>
    <row r="21547">
      <c r="A21547" s="8">
        <v>6211542.0</v>
      </c>
      <c r="B21547" s="8" t="s">
        <v>23008</v>
      </c>
    </row>
    <row r="21548">
      <c r="A21548" s="8">
        <v>6227163.0</v>
      </c>
      <c r="B21548" s="8" t="s">
        <v>23009</v>
      </c>
    </row>
    <row r="21549">
      <c r="A21549" s="8">
        <v>6186971.0</v>
      </c>
      <c r="B21549" s="8" t="s">
        <v>23010</v>
      </c>
    </row>
    <row r="21550">
      <c r="A21550" s="8">
        <v>1575741.0</v>
      </c>
      <c r="B21550" s="8" t="s">
        <v>23011</v>
      </c>
    </row>
    <row r="21551">
      <c r="A21551" s="8">
        <v>1913247.0</v>
      </c>
      <c r="B21551" s="8" t="s">
        <v>23012</v>
      </c>
    </row>
    <row r="21552">
      <c r="A21552" s="8">
        <v>6202713.0</v>
      </c>
      <c r="B21552" s="8" t="s">
        <v>23013</v>
      </c>
    </row>
    <row r="21553">
      <c r="A21553" s="8">
        <v>6245617.0</v>
      </c>
      <c r="B21553" s="8" t="s">
        <v>23014</v>
      </c>
    </row>
    <row r="21554">
      <c r="A21554" s="8">
        <v>6073301.0</v>
      </c>
      <c r="B21554" s="8" t="s">
        <v>23015</v>
      </c>
    </row>
    <row r="21555">
      <c r="A21555" s="8">
        <v>6728839.0</v>
      </c>
      <c r="B21555" s="8" t="s">
        <v>23016</v>
      </c>
    </row>
    <row r="21556">
      <c r="A21556" s="8">
        <v>1446649.0</v>
      </c>
      <c r="B21556" s="8" t="s">
        <v>23017</v>
      </c>
    </row>
    <row r="21557">
      <c r="A21557" s="8">
        <v>1852621.0</v>
      </c>
      <c r="B21557" s="8" t="s">
        <v>23018</v>
      </c>
    </row>
    <row r="21558">
      <c r="A21558" s="8">
        <v>6195393.0</v>
      </c>
      <c r="B21558" s="8" t="s">
        <v>23019</v>
      </c>
    </row>
    <row r="21559">
      <c r="A21559" s="8">
        <v>1935631.0</v>
      </c>
      <c r="B21559" s="8" t="s">
        <v>23020</v>
      </c>
    </row>
    <row r="21560">
      <c r="A21560" s="8">
        <v>1945122.0</v>
      </c>
      <c r="B21560" s="8" t="s">
        <v>23021</v>
      </c>
    </row>
    <row r="21561">
      <c r="A21561" s="8">
        <v>1959140.0</v>
      </c>
      <c r="B21561" s="8" t="s">
        <v>17397</v>
      </c>
    </row>
    <row r="21562">
      <c r="A21562" s="8">
        <v>6227147.0</v>
      </c>
      <c r="B21562" s="8" t="s">
        <v>23022</v>
      </c>
    </row>
    <row r="21563">
      <c r="A21563" s="8">
        <v>1637321.0</v>
      </c>
      <c r="B21563" s="8" t="s">
        <v>23023</v>
      </c>
    </row>
    <row r="21564">
      <c r="A21564" s="8">
        <v>1435159.0</v>
      </c>
      <c r="B21564" s="8" t="s">
        <v>23024</v>
      </c>
    </row>
    <row r="21565">
      <c r="A21565" s="8">
        <v>1777963.0</v>
      </c>
      <c r="B21565" s="8" t="s">
        <v>22944</v>
      </c>
    </row>
    <row r="21566">
      <c r="A21566" s="8">
        <v>1447181.0</v>
      </c>
      <c r="B21566" s="8" t="s">
        <v>23025</v>
      </c>
    </row>
    <row r="21567">
      <c r="A21567" s="8">
        <v>1446738.0</v>
      </c>
      <c r="B21567" s="8" t="s">
        <v>23026</v>
      </c>
    </row>
    <row r="21568">
      <c r="A21568" s="8">
        <v>1833839.0</v>
      </c>
      <c r="B21568" s="8" t="s">
        <v>23027</v>
      </c>
    </row>
    <row r="21569">
      <c r="A21569" s="8">
        <v>1758845.0</v>
      </c>
      <c r="B21569" s="8" t="s">
        <v>23028</v>
      </c>
    </row>
    <row r="21570">
      <c r="A21570" s="8">
        <v>1872591.0</v>
      </c>
      <c r="B21570" s="8" t="s">
        <v>23029</v>
      </c>
    </row>
    <row r="21571">
      <c r="A21571" s="8">
        <v>1901281.0</v>
      </c>
      <c r="B21571" s="8" t="s">
        <v>23030</v>
      </c>
    </row>
    <row r="21572">
      <c r="A21572" s="8">
        <v>1914979.0</v>
      </c>
      <c r="B21572" s="8" t="s">
        <v>23031</v>
      </c>
    </row>
    <row r="21573">
      <c r="A21573" s="8">
        <v>1812611.0</v>
      </c>
      <c r="B21573" s="8" t="s">
        <v>23032</v>
      </c>
    </row>
    <row r="21574">
      <c r="A21574" s="8">
        <v>1901150.0</v>
      </c>
      <c r="B21574" s="8" t="s">
        <v>23033</v>
      </c>
    </row>
    <row r="21575">
      <c r="A21575" s="8">
        <v>1935127.0</v>
      </c>
      <c r="B21575" s="8" t="s">
        <v>23034</v>
      </c>
    </row>
    <row r="21576">
      <c r="A21576" s="8">
        <v>6193269.0</v>
      </c>
      <c r="B21576" s="8" t="s">
        <v>23035</v>
      </c>
    </row>
    <row r="21577">
      <c r="A21577" s="8">
        <v>6987435.0</v>
      </c>
      <c r="B21577" s="8" t="s">
        <v>23036</v>
      </c>
    </row>
    <row r="21578">
      <c r="A21578" s="8">
        <v>1896652.0</v>
      </c>
      <c r="B21578" s="8" t="s">
        <v>23037</v>
      </c>
    </row>
    <row r="21579">
      <c r="A21579" s="8">
        <v>6100848.0</v>
      </c>
      <c r="B21579" s="8" t="s">
        <v>23038</v>
      </c>
    </row>
    <row r="21580">
      <c r="A21580" s="8">
        <v>6107958.0</v>
      </c>
      <c r="B21580" s="8" t="s">
        <v>23039</v>
      </c>
    </row>
    <row r="21581">
      <c r="A21581" s="8">
        <v>6257381.0</v>
      </c>
      <c r="B21581" s="8" t="s">
        <v>23040</v>
      </c>
    </row>
    <row r="21582">
      <c r="A21582" s="8">
        <v>1872915.0</v>
      </c>
      <c r="B21582" s="8" t="s">
        <v>23041</v>
      </c>
    </row>
    <row r="21583">
      <c r="A21583" s="8">
        <v>6188401.0</v>
      </c>
      <c r="B21583" s="8" t="s">
        <v>23042</v>
      </c>
    </row>
    <row r="21584">
      <c r="A21584" s="8">
        <v>1894536.0</v>
      </c>
      <c r="B21584" s="8" t="s">
        <v>23043</v>
      </c>
    </row>
    <row r="21585">
      <c r="A21585" s="8">
        <v>6891951.0</v>
      </c>
      <c r="B21585" s="8" t="s">
        <v>23044</v>
      </c>
    </row>
    <row r="21586">
      <c r="A21586" s="8">
        <v>1907859.0</v>
      </c>
      <c r="B21586" s="8" t="s">
        <v>23045</v>
      </c>
    </row>
    <row r="21587">
      <c r="A21587" s="8">
        <v>6285279.0</v>
      </c>
      <c r="B21587" s="8" t="s">
        <v>23046</v>
      </c>
    </row>
    <row r="21588">
      <c r="A21588" s="8">
        <v>1941224.0</v>
      </c>
      <c r="B21588" s="8" t="s">
        <v>23047</v>
      </c>
    </row>
    <row r="21589">
      <c r="A21589" s="8">
        <v>1446509.0</v>
      </c>
      <c r="B21589" s="8" t="s">
        <v>23048</v>
      </c>
    </row>
    <row r="21590">
      <c r="A21590" s="8">
        <v>1888471.0</v>
      </c>
      <c r="B21590" s="8" t="s">
        <v>23049</v>
      </c>
    </row>
    <row r="21591">
      <c r="A21591" s="8">
        <v>1724614.0</v>
      </c>
      <c r="B21591" s="8" t="s">
        <v>23050</v>
      </c>
    </row>
    <row r="21592">
      <c r="A21592" s="8">
        <v>6578446.0</v>
      </c>
      <c r="B21592" s="8" t="s">
        <v>23051</v>
      </c>
    </row>
    <row r="21593">
      <c r="A21593" s="8">
        <v>1839071.0</v>
      </c>
      <c r="B21593" s="8" t="s">
        <v>23052</v>
      </c>
    </row>
    <row r="21594">
      <c r="A21594" s="8">
        <v>1575732.0</v>
      </c>
      <c r="B21594" s="8" t="s">
        <v>23053</v>
      </c>
    </row>
    <row r="21595">
      <c r="A21595" s="8">
        <v>1937707.0</v>
      </c>
      <c r="B21595" s="8" t="s">
        <v>23054</v>
      </c>
    </row>
    <row r="21596">
      <c r="A21596" s="8">
        <v>6444041.0</v>
      </c>
      <c r="B21596" s="8" t="s">
        <v>23055</v>
      </c>
    </row>
    <row r="21597">
      <c r="A21597" s="8">
        <v>1946111.0</v>
      </c>
      <c r="B21597" s="8" t="s">
        <v>23056</v>
      </c>
    </row>
    <row r="21598">
      <c r="A21598" s="8">
        <v>6330266.0</v>
      </c>
      <c r="B21598" s="8" t="s">
        <v>23057</v>
      </c>
    </row>
    <row r="21599">
      <c r="A21599" s="8">
        <v>6273785.0</v>
      </c>
      <c r="B21599" s="8" t="s">
        <v>23058</v>
      </c>
    </row>
    <row r="21600">
      <c r="A21600" s="8">
        <v>1785796.0</v>
      </c>
      <c r="B21600" s="8" t="s">
        <v>23059</v>
      </c>
    </row>
    <row r="21601">
      <c r="A21601" s="8">
        <v>1858602.0</v>
      </c>
      <c r="B21601" s="8" t="s">
        <v>23060</v>
      </c>
    </row>
    <row r="21602">
      <c r="A21602" s="8">
        <v>1897284.0</v>
      </c>
      <c r="B21602" s="8" t="s">
        <v>23060</v>
      </c>
    </row>
    <row r="21603">
      <c r="A21603" s="8">
        <v>1446762.0</v>
      </c>
      <c r="B21603" s="8" t="s">
        <v>23061</v>
      </c>
    </row>
    <row r="21604">
      <c r="A21604" s="8">
        <v>1778200.0</v>
      </c>
      <c r="B21604" s="8" t="s">
        <v>23062</v>
      </c>
    </row>
    <row r="21605">
      <c r="A21605" s="8">
        <v>6899935.0</v>
      </c>
      <c r="B21605" s="8" t="s">
        <v>23063</v>
      </c>
    </row>
    <row r="21606">
      <c r="A21606" s="8">
        <v>6963170.0</v>
      </c>
      <c r="B21606" s="8" t="s">
        <v>23064</v>
      </c>
    </row>
    <row r="21607">
      <c r="A21607" s="8">
        <v>6487904.0</v>
      </c>
      <c r="B21607" s="8" t="s">
        <v>23065</v>
      </c>
    </row>
    <row r="21608">
      <c r="A21608" s="8">
        <v>6643035.0</v>
      </c>
      <c r="B21608" s="8" t="s">
        <v>23066</v>
      </c>
    </row>
    <row r="21609">
      <c r="A21609" s="8">
        <v>1971590.0</v>
      </c>
      <c r="B21609" s="8" t="s">
        <v>23067</v>
      </c>
    </row>
    <row r="21610">
      <c r="A21610" s="8">
        <v>1435582.0</v>
      </c>
      <c r="B21610" s="8" t="s">
        <v>23068</v>
      </c>
    </row>
    <row r="21611">
      <c r="A21611" s="8">
        <v>1729756.0</v>
      </c>
      <c r="B21611" s="8" t="s">
        <v>23069</v>
      </c>
    </row>
    <row r="21612">
      <c r="A21612" s="8">
        <v>1780930.0</v>
      </c>
      <c r="B21612" s="8" t="s">
        <v>23069</v>
      </c>
    </row>
    <row r="21613">
      <c r="A21613" s="8">
        <v>6220266.0</v>
      </c>
      <c r="B21613" s="8" t="s">
        <v>23070</v>
      </c>
    </row>
    <row r="21614">
      <c r="A21614" s="8">
        <v>6197086.0</v>
      </c>
      <c r="B21614" s="8" t="s">
        <v>23071</v>
      </c>
    </row>
    <row r="21615">
      <c r="A21615" s="8">
        <v>1754408.0</v>
      </c>
      <c r="B21615" s="8" t="s">
        <v>23072</v>
      </c>
    </row>
    <row r="21616">
      <c r="A21616" s="8">
        <v>1787764.0</v>
      </c>
      <c r="B21616" s="8" t="s">
        <v>23073</v>
      </c>
    </row>
    <row r="21617">
      <c r="A21617" s="8">
        <v>1435621.0</v>
      </c>
      <c r="B21617" s="8" t="s">
        <v>23074</v>
      </c>
    </row>
    <row r="21618">
      <c r="A21618" s="8">
        <v>6262864.0</v>
      </c>
      <c r="B21618" s="8" t="s">
        <v>23075</v>
      </c>
    </row>
    <row r="21619">
      <c r="A21619" s="8">
        <v>6248748.0</v>
      </c>
      <c r="B21619" s="8" t="s">
        <v>23076</v>
      </c>
    </row>
    <row r="21620">
      <c r="A21620" s="8">
        <v>1446584.0</v>
      </c>
      <c r="B21620" s="8" t="s">
        <v>23077</v>
      </c>
    </row>
    <row r="21621">
      <c r="A21621" s="8">
        <v>6027296.0</v>
      </c>
      <c r="B21621" s="8" t="s">
        <v>23078</v>
      </c>
    </row>
    <row r="21622">
      <c r="A21622" s="8">
        <v>6173110.0</v>
      </c>
      <c r="B21622" s="8" t="s">
        <v>4876</v>
      </c>
    </row>
    <row r="21623">
      <c r="A21623" s="8">
        <v>6046321.0</v>
      </c>
      <c r="B21623" s="8" t="s">
        <v>23079</v>
      </c>
    </row>
    <row r="21624">
      <c r="A21624" s="8">
        <v>1791303.0</v>
      </c>
      <c r="B21624" s="8" t="s">
        <v>23080</v>
      </c>
    </row>
    <row r="21625">
      <c r="A21625" s="8">
        <v>1960750.0</v>
      </c>
      <c r="B21625" s="8" t="s">
        <v>23081</v>
      </c>
    </row>
    <row r="21626">
      <c r="A21626" s="8">
        <v>1949195.0</v>
      </c>
      <c r="B21626" s="8" t="s">
        <v>23082</v>
      </c>
    </row>
    <row r="21627">
      <c r="A21627" s="8">
        <v>1447254.0</v>
      </c>
      <c r="B21627" s="8" t="s">
        <v>23083</v>
      </c>
    </row>
    <row r="21628">
      <c r="A21628" s="8">
        <v>6135111.0</v>
      </c>
      <c r="B21628" s="8" t="s">
        <v>23084</v>
      </c>
    </row>
    <row r="21629">
      <c r="A21629" s="8">
        <v>1637771.0</v>
      </c>
      <c r="B21629" s="8" t="s">
        <v>23085</v>
      </c>
    </row>
    <row r="21630">
      <c r="A21630" s="8">
        <v>6121659.0</v>
      </c>
      <c r="B21630" s="8" t="s">
        <v>23086</v>
      </c>
    </row>
    <row r="21631">
      <c r="A21631" s="8">
        <v>6522891.0</v>
      </c>
      <c r="B21631" s="8" t="s">
        <v>23087</v>
      </c>
    </row>
    <row r="21632">
      <c r="A21632" s="8">
        <v>6182411.0</v>
      </c>
      <c r="B21632" s="8" t="s">
        <v>23088</v>
      </c>
    </row>
    <row r="21633">
      <c r="A21633" s="8">
        <v>6265723.0</v>
      </c>
      <c r="B21633" s="8" t="s">
        <v>23089</v>
      </c>
    </row>
    <row r="21634">
      <c r="A21634" s="8">
        <v>6171010.0</v>
      </c>
      <c r="B21634" s="8" t="s">
        <v>23090</v>
      </c>
    </row>
    <row r="21635">
      <c r="A21635" s="8">
        <v>6104711.0</v>
      </c>
      <c r="B21635" s="8" t="s">
        <v>23091</v>
      </c>
    </row>
    <row r="21636">
      <c r="A21636" s="8">
        <v>6265766.0</v>
      </c>
      <c r="B21636" s="8" t="s">
        <v>23092</v>
      </c>
    </row>
    <row r="21637">
      <c r="A21637" s="8">
        <v>6827799.0</v>
      </c>
      <c r="B21637" s="8" t="s">
        <v>23093</v>
      </c>
    </row>
    <row r="21638">
      <c r="A21638" s="8">
        <v>1895087.0</v>
      </c>
      <c r="B21638" s="8" t="s">
        <v>23094</v>
      </c>
    </row>
    <row r="21639">
      <c r="A21639" s="8">
        <v>1943961.0</v>
      </c>
      <c r="B21639" s="8" t="s">
        <v>23095</v>
      </c>
    </row>
    <row r="21640">
      <c r="A21640" s="8">
        <v>6255621.0</v>
      </c>
      <c r="B21640" s="8" t="s">
        <v>23096</v>
      </c>
    </row>
    <row r="21641">
      <c r="A21641" s="8">
        <v>1180011.0</v>
      </c>
      <c r="B21641" s="8" t="s">
        <v>23097</v>
      </c>
    </row>
    <row r="21642">
      <c r="A21642" s="8">
        <v>6962483.0</v>
      </c>
      <c r="B21642" s="8" t="s">
        <v>23098</v>
      </c>
    </row>
    <row r="21643">
      <c r="A21643" s="8">
        <v>6944035.0</v>
      </c>
      <c r="B21643" s="8" t="s">
        <v>23099</v>
      </c>
    </row>
    <row r="21644">
      <c r="A21644" s="8">
        <v>1963732.0</v>
      </c>
      <c r="B21644" s="8" t="s">
        <v>23100</v>
      </c>
    </row>
    <row r="21645">
      <c r="A21645" s="8">
        <v>6124330.0</v>
      </c>
      <c r="B21645" s="8" t="s">
        <v>23101</v>
      </c>
    </row>
    <row r="21646">
      <c r="A21646" s="8">
        <v>6152481.0</v>
      </c>
      <c r="B21646" s="8" t="s">
        <v>23102</v>
      </c>
    </row>
    <row r="21647">
      <c r="A21647" s="8">
        <v>1313207.0</v>
      </c>
      <c r="B21647" s="8" t="s">
        <v>23103</v>
      </c>
    </row>
    <row r="21648">
      <c r="A21648" s="8">
        <v>6130135.0</v>
      </c>
      <c r="B21648" s="8" t="s">
        <v>23104</v>
      </c>
    </row>
    <row r="21649">
      <c r="A21649" s="8">
        <v>6252991.0</v>
      </c>
      <c r="B21649" s="8" t="s">
        <v>23105</v>
      </c>
    </row>
    <row r="21650">
      <c r="A21650" s="8">
        <v>1728971.0</v>
      </c>
      <c r="B21650" s="8" t="s">
        <v>23106</v>
      </c>
    </row>
    <row r="21651">
      <c r="A21651" s="8">
        <v>6521321.0</v>
      </c>
      <c r="B21651" s="8" t="s">
        <v>23107</v>
      </c>
    </row>
    <row r="21652">
      <c r="A21652" s="8">
        <v>6068987.0</v>
      </c>
      <c r="B21652" s="8" t="s">
        <v>23108</v>
      </c>
    </row>
    <row r="21653">
      <c r="A21653" s="8">
        <v>6927114.0</v>
      </c>
      <c r="B21653" s="8" t="s">
        <v>23109</v>
      </c>
    </row>
    <row r="21654">
      <c r="A21654" s="8">
        <v>984868.0</v>
      </c>
      <c r="B21654" s="8" t="s">
        <v>23110</v>
      </c>
    </row>
    <row r="21655">
      <c r="A21655" s="8">
        <v>6612962.0</v>
      </c>
      <c r="B21655" s="8" t="s">
        <v>23111</v>
      </c>
    </row>
    <row r="21656">
      <c r="A21656" s="8">
        <v>6307078.0</v>
      </c>
      <c r="B21656" s="8" t="s">
        <v>23112</v>
      </c>
    </row>
    <row r="21657">
      <c r="A21657" s="8">
        <v>1367587.0</v>
      </c>
      <c r="B21657" s="8" t="s">
        <v>23113</v>
      </c>
    </row>
    <row r="21658">
      <c r="A21658" s="8">
        <v>1426559.0</v>
      </c>
      <c r="B21658" s="8" t="s">
        <v>23114</v>
      </c>
    </row>
    <row r="21659">
      <c r="A21659" s="8">
        <v>918938.0</v>
      </c>
      <c r="B21659" s="8" t="s">
        <v>23115</v>
      </c>
    </row>
    <row r="21660">
      <c r="A21660" s="8">
        <v>6896049.0</v>
      </c>
      <c r="B21660" s="8" t="s">
        <v>23116</v>
      </c>
    </row>
    <row r="21661">
      <c r="A21661" s="8">
        <v>1880110.0</v>
      </c>
      <c r="B21661" s="8" t="s">
        <v>23117</v>
      </c>
    </row>
    <row r="21662">
      <c r="A21662" s="8">
        <v>6072011.0</v>
      </c>
      <c r="B21662" s="8" t="s">
        <v>23118</v>
      </c>
    </row>
    <row r="21663">
      <c r="A21663" s="8">
        <v>1974491.0</v>
      </c>
      <c r="B21663" s="8" t="s">
        <v>23119</v>
      </c>
    </row>
    <row r="21664">
      <c r="A21664" s="8">
        <v>6166334.0</v>
      </c>
      <c r="B21664" s="8" t="s">
        <v>23120</v>
      </c>
    </row>
    <row r="21665">
      <c r="A21665" s="8">
        <v>860239.0</v>
      </c>
      <c r="B21665" s="8" t="s">
        <v>23121</v>
      </c>
    </row>
    <row r="21666">
      <c r="A21666" s="8">
        <v>6684084.0</v>
      </c>
      <c r="B21666" s="8" t="s">
        <v>23122</v>
      </c>
    </row>
    <row r="21667">
      <c r="A21667" s="8">
        <v>6436480.0</v>
      </c>
      <c r="B21667" s="8" t="s">
        <v>23123</v>
      </c>
    </row>
    <row r="21668">
      <c r="A21668" s="8">
        <v>6418929.0</v>
      </c>
      <c r="B21668" s="8" t="s">
        <v>23124</v>
      </c>
    </row>
    <row r="21669">
      <c r="A21669" s="8">
        <v>6161405.0</v>
      </c>
      <c r="B21669" s="8" t="s">
        <v>23125</v>
      </c>
    </row>
    <row r="21670">
      <c r="A21670" s="8">
        <v>1897489.0</v>
      </c>
      <c r="B21670" s="8" t="s">
        <v>23126</v>
      </c>
    </row>
    <row r="21671">
      <c r="A21671" s="8">
        <v>1975382.0</v>
      </c>
      <c r="B21671" s="8" t="s">
        <v>23127</v>
      </c>
    </row>
    <row r="21672">
      <c r="A21672" s="8">
        <v>1928571.0</v>
      </c>
      <c r="B21672" s="8" t="s">
        <v>23128</v>
      </c>
    </row>
    <row r="21673">
      <c r="A21673" s="8">
        <v>6331122.0</v>
      </c>
      <c r="B21673" s="8" t="s">
        <v>23129</v>
      </c>
    </row>
    <row r="21674">
      <c r="A21674" s="8">
        <v>6435246.0</v>
      </c>
      <c r="B21674" s="8" t="s">
        <v>23130</v>
      </c>
    </row>
    <row r="21675">
      <c r="A21675" s="8">
        <v>6132294.0</v>
      </c>
      <c r="B21675" s="8" t="s">
        <v>23131</v>
      </c>
    </row>
    <row r="21676">
      <c r="A21676" s="8">
        <v>6175201.0</v>
      </c>
      <c r="B21676" s="8" t="s">
        <v>23132</v>
      </c>
    </row>
    <row r="21677">
      <c r="A21677" s="8">
        <v>6268668.0</v>
      </c>
      <c r="B21677" s="8" t="s">
        <v>14274</v>
      </c>
    </row>
    <row r="21678">
      <c r="A21678" s="8">
        <v>1957180.0</v>
      </c>
      <c r="B21678" s="8" t="s">
        <v>23133</v>
      </c>
    </row>
    <row r="21679">
      <c r="A21679" s="8">
        <v>1426591.0</v>
      </c>
      <c r="B21679" s="8" t="s">
        <v>23134</v>
      </c>
    </row>
    <row r="21680">
      <c r="A21680" s="8">
        <v>6226604.0</v>
      </c>
      <c r="B21680" s="8" t="s">
        <v>23135</v>
      </c>
    </row>
    <row r="21681">
      <c r="A21681" s="8">
        <v>1729268.0</v>
      </c>
      <c r="B21681" s="8" t="s">
        <v>23136</v>
      </c>
    </row>
    <row r="21682">
      <c r="A21682" s="8">
        <v>6246419.0</v>
      </c>
      <c r="B21682" s="8" t="s">
        <v>23137</v>
      </c>
    </row>
    <row r="21683">
      <c r="A21683" s="8">
        <v>6194800.0</v>
      </c>
      <c r="B21683" s="8" t="s">
        <v>23138</v>
      </c>
    </row>
    <row r="21684">
      <c r="A21684" s="8">
        <v>1724711.0</v>
      </c>
      <c r="B21684" s="8" t="s">
        <v>23139</v>
      </c>
    </row>
    <row r="21685">
      <c r="A21685" s="8">
        <v>1939815.0</v>
      </c>
      <c r="B21685" s="8" t="s">
        <v>23140</v>
      </c>
    </row>
    <row r="21686">
      <c r="A21686" s="8">
        <v>1913069.0</v>
      </c>
      <c r="B21686" s="8" t="s">
        <v>23141</v>
      </c>
    </row>
    <row r="21687">
      <c r="A21687" s="8">
        <v>1788566.0</v>
      </c>
      <c r="B21687" s="8" t="s">
        <v>23142</v>
      </c>
    </row>
    <row r="21688">
      <c r="A21688" s="8">
        <v>6334482.0</v>
      </c>
      <c r="B21688" s="8" t="s">
        <v>23143</v>
      </c>
    </row>
    <row r="21689">
      <c r="A21689" s="8">
        <v>1728571.0</v>
      </c>
      <c r="B21689" s="8" t="s">
        <v>23144</v>
      </c>
    </row>
    <row r="21690">
      <c r="A21690" s="8">
        <v>6207855.0</v>
      </c>
      <c r="B21690" s="8" t="s">
        <v>23145</v>
      </c>
    </row>
    <row r="21691">
      <c r="A21691" s="8">
        <v>1901141.0</v>
      </c>
      <c r="B21691" s="8" t="s">
        <v>23146</v>
      </c>
    </row>
    <row r="21692">
      <c r="A21692" s="8">
        <v>1961764.0</v>
      </c>
      <c r="B21692" s="8" t="s">
        <v>23147</v>
      </c>
    </row>
    <row r="21693">
      <c r="A21693" s="8">
        <v>6480152.0</v>
      </c>
      <c r="B21693" s="8" t="s">
        <v>23148</v>
      </c>
    </row>
    <row r="21694">
      <c r="A21694" s="8">
        <v>1960466.0</v>
      </c>
      <c r="B21694" s="8" t="s">
        <v>23149</v>
      </c>
    </row>
    <row r="21695">
      <c r="A21695" s="8">
        <v>1769090.0</v>
      </c>
      <c r="B21695" s="8" t="s">
        <v>23150</v>
      </c>
    </row>
    <row r="21696">
      <c r="A21696" s="8">
        <v>6011985.0</v>
      </c>
      <c r="B21696" s="8" t="s">
        <v>23151</v>
      </c>
    </row>
    <row r="21697">
      <c r="A21697" s="8">
        <v>6151019.0</v>
      </c>
      <c r="B21697" s="8" t="s">
        <v>23152</v>
      </c>
    </row>
    <row r="21698">
      <c r="A21698" s="8">
        <v>1733621.0</v>
      </c>
      <c r="B21698" s="8" t="s">
        <v>23153</v>
      </c>
    </row>
    <row r="21699">
      <c r="A21699" s="8">
        <v>1449338.0</v>
      </c>
      <c r="B21699" s="8" t="s">
        <v>23154</v>
      </c>
    </row>
    <row r="21700">
      <c r="A21700" s="8">
        <v>1729845.0</v>
      </c>
      <c r="B21700" s="8" t="s">
        <v>23155</v>
      </c>
    </row>
    <row r="21701">
      <c r="A21701" s="8">
        <v>1450662.0</v>
      </c>
      <c r="B21701" s="8" t="s">
        <v>23156</v>
      </c>
    </row>
    <row r="21702">
      <c r="A21702" s="8">
        <v>1587706.0</v>
      </c>
      <c r="B21702" s="8" t="s">
        <v>23157</v>
      </c>
    </row>
    <row r="21703">
      <c r="A21703" s="8">
        <v>6319254.0</v>
      </c>
      <c r="B21703" s="8" t="s">
        <v>23158</v>
      </c>
    </row>
    <row r="21704">
      <c r="A21704" s="8">
        <v>6899951.0</v>
      </c>
      <c r="B21704" s="8" t="s">
        <v>23159</v>
      </c>
    </row>
    <row r="21705">
      <c r="A21705" s="8">
        <v>6219632.0</v>
      </c>
      <c r="B21705" s="8" t="s">
        <v>23160</v>
      </c>
    </row>
    <row r="21706">
      <c r="A21706" s="8">
        <v>6031366.0</v>
      </c>
      <c r="B21706" s="8" t="s">
        <v>23161</v>
      </c>
    </row>
    <row r="21707">
      <c r="A21707" s="8">
        <v>6106439.0</v>
      </c>
      <c r="B21707" s="8" t="s">
        <v>23162</v>
      </c>
    </row>
    <row r="21708">
      <c r="A21708" s="8">
        <v>6699588.0</v>
      </c>
      <c r="B21708" s="8" t="s">
        <v>23163</v>
      </c>
    </row>
    <row r="21709">
      <c r="A21709" s="8">
        <v>6207758.0</v>
      </c>
      <c r="B21709" s="8" t="s">
        <v>23164</v>
      </c>
    </row>
    <row r="21710">
      <c r="A21710" s="8">
        <v>1312090.0</v>
      </c>
      <c r="B21710" s="8" t="s">
        <v>23165</v>
      </c>
    </row>
    <row r="21711">
      <c r="A21711" s="8">
        <v>6886116.0</v>
      </c>
      <c r="B21711" s="8" t="s">
        <v>23166</v>
      </c>
    </row>
    <row r="21712">
      <c r="A21712" s="8">
        <v>1426621.0</v>
      </c>
      <c r="B21712" s="8" t="s">
        <v>19778</v>
      </c>
    </row>
    <row r="21713">
      <c r="A21713" s="8">
        <v>6241786.0</v>
      </c>
      <c r="B21713" s="8" t="s">
        <v>23167</v>
      </c>
    </row>
    <row r="21714">
      <c r="A21714" s="8">
        <v>1892690.0</v>
      </c>
      <c r="B21714" s="8" t="s">
        <v>23168</v>
      </c>
    </row>
    <row r="21715">
      <c r="A21715" s="8">
        <v>1863142.0</v>
      </c>
      <c r="B21715" s="8" t="s">
        <v>23169</v>
      </c>
    </row>
    <row r="21716">
      <c r="A21716" s="8">
        <v>6900020.0</v>
      </c>
      <c r="B21716" s="8" t="s">
        <v>23170</v>
      </c>
    </row>
    <row r="21717">
      <c r="A21717" s="8">
        <v>1426656.0</v>
      </c>
      <c r="B21717" s="8" t="s">
        <v>23171</v>
      </c>
    </row>
    <row r="21718">
      <c r="A21718" s="8">
        <v>6234895.0</v>
      </c>
      <c r="B21718" s="8" t="s">
        <v>23172</v>
      </c>
    </row>
    <row r="21719">
      <c r="A21719" s="8">
        <v>6189377.0</v>
      </c>
      <c r="B21719" s="8" t="s">
        <v>23173</v>
      </c>
    </row>
    <row r="21720">
      <c r="A21720" s="8">
        <v>1426494.0</v>
      </c>
      <c r="B21720" s="8" t="s">
        <v>23174</v>
      </c>
    </row>
    <row r="21721">
      <c r="A21721" s="8">
        <v>1574426.0</v>
      </c>
      <c r="B21721" s="8" t="s">
        <v>23175</v>
      </c>
    </row>
    <row r="21722">
      <c r="A21722" s="8">
        <v>6506976.0</v>
      </c>
      <c r="B21722" s="8" t="s">
        <v>23176</v>
      </c>
    </row>
    <row r="21723">
      <c r="A21723" s="8">
        <v>6255400.0</v>
      </c>
      <c r="B21723" s="8" t="s">
        <v>23177</v>
      </c>
    </row>
    <row r="21724">
      <c r="A21724" s="8">
        <v>6255451.0</v>
      </c>
      <c r="B21724" s="8" t="s">
        <v>23178</v>
      </c>
    </row>
    <row r="21725">
      <c r="A21725" s="8">
        <v>1636316.0</v>
      </c>
      <c r="B21725" s="8" t="s">
        <v>23179</v>
      </c>
    </row>
    <row r="21726">
      <c r="A21726" s="8">
        <v>6251862.0</v>
      </c>
      <c r="B21726" s="8" t="s">
        <v>23180</v>
      </c>
    </row>
    <row r="21727">
      <c r="A21727" s="8">
        <v>1766511.0</v>
      </c>
      <c r="B21727" s="8" t="s">
        <v>23181</v>
      </c>
    </row>
    <row r="21728">
      <c r="A21728" s="8">
        <v>1780671.0</v>
      </c>
      <c r="B21728" s="8" t="s">
        <v>23182</v>
      </c>
    </row>
    <row r="21729">
      <c r="A21729" s="8">
        <v>1965034.0</v>
      </c>
      <c r="B21729" s="8" t="s">
        <v>23183</v>
      </c>
    </row>
    <row r="21730">
      <c r="A21730" s="8">
        <v>6337287.0</v>
      </c>
      <c r="B21730" s="8" t="s">
        <v>23184</v>
      </c>
    </row>
    <row r="21731">
      <c r="A21731" s="8">
        <v>6025196.0</v>
      </c>
      <c r="B21731" s="8" t="s">
        <v>23185</v>
      </c>
    </row>
    <row r="21732">
      <c r="A21732" s="8">
        <v>1755129.0</v>
      </c>
      <c r="B21732" s="8" t="s">
        <v>23186</v>
      </c>
    </row>
    <row r="21733">
      <c r="A21733" s="8">
        <v>1571427.0</v>
      </c>
      <c r="B21733" s="8" t="s">
        <v>23187</v>
      </c>
    </row>
    <row r="21734">
      <c r="A21734" s="8">
        <v>1762567.0</v>
      </c>
      <c r="B21734" s="8" t="s">
        <v>23188</v>
      </c>
    </row>
    <row r="21735">
      <c r="A21735" s="8">
        <v>6026656.0</v>
      </c>
      <c r="B21735" s="8" t="s">
        <v>23189</v>
      </c>
    </row>
    <row r="21736">
      <c r="A21736" s="8">
        <v>1861042.0</v>
      </c>
      <c r="B21736" s="8" t="s">
        <v>23190</v>
      </c>
    </row>
    <row r="21737">
      <c r="A21737" s="8">
        <v>1960598.0</v>
      </c>
      <c r="B21737" s="8" t="s">
        <v>23191</v>
      </c>
    </row>
    <row r="21738">
      <c r="A21738" s="8">
        <v>6265821.0</v>
      </c>
      <c r="B21738" s="8" t="s">
        <v>23192</v>
      </c>
    </row>
    <row r="21739">
      <c r="A21739" s="8">
        <v>1782134.0</v>
      </c>
      <c r="B21739" s="8" t="s">
        <v>23193</v>
      </c>
    </row>
    <row r="21740">
      <c r="A21740" s="8">
        <v>1426796.0</v>
      </c>
      <c r="B21740" s="8" t="s">
        <v>23194</v>
      </c>
    </row>
    <row r="21741">
      <c r="A21741" s="8">
        <v>1916122.0</v>
      </c>
      <c r="B21741" s="8" t="s">
        <v>23195</v>
      </c>
    </row>
    <row r="21742">
      <c r="A21742" s="8">
        <v>6677151.0</v>
      </c>
      <c r="B21742" s="8" t="s">
        <v>23196</v>
      </c>
    </row>
    <row r="21743">
      <c r="A21743" s="8">
        <v>6030921.0</v>
      </c>
      <c r="B21743" s="8" t="s">
        <v>23197</v>
      </c>
    </row>
    <row r="21744">
      <c r="A21744" s="8">
        <v>6211135.0</v>
      </c>
      <c r="B21744" s="8" t="s">
        <v>23198</v>
      </c>
    </row>
    <row r="21745">
      <c r="A21745" s="8">
        <v>6268226.0</v>
      </c>
      <c r="B21745" s="8" t="s">
        <v>23199</v>
      </c>
    </row>
    <row r="21746">
      <c r="A21746" s="8">
        <v>1913051.0</v>
      </c>
      <c r="B21746" s="8" t="s">
        <v>23200</v>
      </c>
    </row>
    <row r="21747">
      <c r="A21747" s="8">
        <v>1975293.0</v>
      </c>
      <c r="B21747" s="8" t="s">
        <v>23201</v>
      </c>
    </row>
    <row r="21748">
      <c r="A21748" s="8">
        <v>1781928.0</v>
      </c>
      <c r="B21748" s="8" t="s">
        <v>23202</v>
      </c>
    </row>
    <row r="21749">
      <c r="A21749" s="8">
        <v>1855182.0</v>
      </c>
      <c r="B21749" s="8" t="s">
        <v>23117</v>
      </c>
    </row>
    <row r="21750">
      <c r="A21750" s="8">
        <v>1946650.0</v>
      </c>
      <c r="B21750" s="8" t="s">
        <v>23203</v>
      </c>
    </row>
    <row r="21751">
      <c r="A21751" s="8">
        <v>878987.0</v>
      </c>
      <c r="B21751" s="8" t="s">
        <v>23204</v>
      </c>
    </row>
    <row r="21752">
      <c r="A21752" s="8">
        <v>6210813.0</v>
      </c>
      <c r="B21752" s="8" t="s">
        <v>23205</v>
      </c>
    </row>
    <row r="21753">
      <c r="A21753" s="8">
        <v>1815911.0</v>
      </c>
      <c r="B21753" s="8" t="s">
        <v>23206</v>
      </c>
    </row>
    <row r="21754">
      <c r="A21754" s="8">
        <v>1898981.0</v>
      </c>
      <c r="B21754" s="8" t="s">
        <v>23182</v>
      </c>
    </row>
    <row r="21755">
      <c r="A21755" s="8">
        <v>1851578.0</v>
      </c>
      <c r="B21755" s="8" t="s">
        <v>23207</v>
      </c>
    </row>
    <row r="21756">
      <c r="A21756" s="8">
        <v>1948539.0</v>
      </c>
      <c r="B21756" s="8" t="s">
        <v>23208</v>
      </c>
    </row>
    <row r="21757">
      <c r="A21757" s="8">
        <v>1780603.0</v>
      </c>
      <c r="B21757" s="8" t="s">
        <v>23187</v>
      </c>
    </row>
    <row r="21758">
      <c r="A21758" s="8">
        <v>6114415.0</v>
      </c>
      <c r="B21758" s="8" t="s">
        <v>23209</v>
      </c>
    </row>
    <row r="21759">
      <c r="A21759" s="8">
        <v>895857.0</v>
      </c>
      <c r="B21759" s="8" t="s">
        <v>23210</v>
      </c>
    </row>
    <row r="21760">
      <c r="A21760" s="8">
        <v>1587587.0</v>
      </c>
      <c r="B21760" s="8" t="s">
        <v>23211</v>
      </c>
    </row>
    <row r="21761">
      <c r="A21761" s="8">
        <v>816469.0</v>
      </c>
      <c r="B21761" s="8" t="s">
        <v>23212</v>
      </c>
    </row>
    <row r="21762">
      <c r="A21762" s="8">
        <v>6210341.0</v>
      </c>
      <c r="B21762" s="8" t="s">
        <v>23213</v>
      </c>
    </row>
    <row r="21763">
      <c r="A21763" s="8">
        <v>1352261.0</v>
      </c>
      <c r="B21763" s="8" t="s">
        <v>23214</v>
      </c>
    </row>
    <row r="21764">
      <c r="A21764" s="8">
        <v>951765.0</v>
      </c>
      <c r="B21764" s="8" t="s">
        <v>23215</v>
      </c>
    </row>
    <row r="21765">
      <c r="A21765" s="8">
        <v>1778196.0</v>
      </c>
      <c r="B21765" s="8" t="s">
        <v>23216</v>
      </c>
    </row>
    <row r="21766">
      <c r="A21766" s="8">
        <v>1889541.0</v>
      </c>
      <c r="B21766" s="8" t="s">
        <v>23216</v>
      </c>
    </row>
    <row r="21767">
      <c r="A21767" s="8">
        <v>6284191.0</v>
      </c>
      <c r="B21767" s="8" t="s">
        <v>23217</v>
      </c>
    </row>
    <row r="21768">
      <c r="A21768" s="8">
        <v>6939384.0</v>
      </c>
      <c r="B21768" s="8" t="s">
        <v>23218</v>
      </c>
    </row>
    <row r="21769">
      <c r="A21769" s="8">
        <v>6210821.0</v>
      </c>
      <c r="B21769" s="8" t="s">
        <v>23219</v>
      </c>
    </row>
    <row r="21770">
      <c r="A21770" s="8">
        <v>6176135.0</v>
      </c>
      <c r="B21770" s="8" t="s">
        <v>23220</v>
      </c>
    </row>
    <row r="21771">
      <c r="A21771" s="8">
        <v>1574191.0</v>
      </c>
      <c r="B21771" s="8" t="s">
        <v>23221</v>
      </c>
    </row>
    <row r="21772">
      <c r="A21772" s="8">
        <v>1760726.0</v>
      </c>
      <c r="B21772" s="8" t="s">
        <v>23222</v>
      </c>
    </row>
    <row r="21773">
      <c r="A21773" s="8">
        <v>951773.0</v>
      </c>
      <c r="B21773" s="8" t="s">
        <v>23223</v>
      </c>
    </row>
    <row r="21774">
      <c r="A21774" s="8">
        <v>1637533.0</v>
      </c>
      <c r="B21774" s="8" t="s">
        <v>23224</v>
      </c>
    </row>
    <row r="21775">
      <c r="A21775" s="8">
        <v>6532527.0</v>
      </c>
      <c r="B21775" s="8" t="s">
        <v>23225</v>
      </c>
    </row>
    <row r="21776">
      <c r="A21776" s="8">
        <v>6341039.0</v>
      </c>
      <c r="B21776" s="8" t="s">
        <v>23226</v>
      </c>
    </row>
    <row r="21777">
      <c r="A21777" s="8">
        <v>6166997.0</v>
      </c>
      <c r="B21777" s="8" t="s">
        <v>23227</v>
      </c>
    </row>
    <row r="21778">
      <c r="A21778" s="8">
        <v>6024416.0</v>
      </c>
      <c r="B21778" s="8" t="s">
        <v>23228</v>
      </c>
    </row>
    <row r="21779">
      <c r="A21779" s="8">
        <v>6687938.0</v>
      </c>
      <c r="B21779" s="8" t="s">
        <v>23229</v>
      </c>
    </row>
    <row r="21780">
      <c r="A21780" s="8">
        <v>6417477.0</v>
      </c>
      <c r="B21780" s="8" t="s">
        <v>23230</v>
      </c>
    </row>
    <row r="21781">
      <c r="A21781" s="8">
        <v>1596098.0</v>
      </c>
      <c r="B21781" s="8" t="s">
        <v>23231</v>
      </c>
    </row>
    <row r="21782">
      <c r="A21782" s="8">
        <v>6069070.0</v>
      </c>
      <c r="B21782" s="8" t="s">
        <v>23232</v>
      </c>
    </row>
    <row r="21783">
      <c r="A21783" s="8">
        <v>1780735.0</v>
      </c>
      <c r="B21783" s="8" t="s">
        <v>23233</v>
      </c>
    </row>
    <row r="21784">
      <c r="A21784" s="8">
        <v>6179673.0</v>
      </c>
      <c r="B21784" s="8" t="s">
        <v>23234</v>
      </c>
    </row>
    <row r="21785">
      <c r="A21785" s="8">
        <v>9293302.0</v>
      </c>
      <c r="B21785" s="8" t="s">
        <v>23235</v>
      </c>
    </row>
    <row r="21786">
      <c r="A21786" s="8">
        <v>6264972.0</v>
      </c>
      <c r="B21786" s="8" t="s">
        <v>23236</v>
      </c>
    </row>
    <row r="21787">
      <c r="A21787" s="8">
        <v>6353517.0</v>
      </c>
      <c r="B21787" s="8" t="s">
        <v>23237</v>
      </c>
    </row>
    <row r="21788">
      <c r="A21788" s="8">
        <v>6101984.0</v>
      </c>
      <c r="B21788" s="8" t="s">
        <v>23238</v>
      </c>
    </row>
    <row r="21789">
      <c r="A21789" s="8">
        <v>6175627.0</v>
      </c>
      <c r="B21789" s="8" t="s">
        <v>23239</v>
      </c>
    </row>
    <row r="21790">
      <c r="A21790" s="8">
        <v>6200532.0</v>
      </c>
      <c r="B21790" s="8" t="s">
        <v>23240</v>
      </c>
    </row>
    <row r="21791">
      <c r="A21791" s="8">
        <v>6094414.0</v>
      </c>
      <c r="B21791" s="8" t="s">
        <v>23241</v>
      </c>
    </row>
    <row r="21792">
      <c r="A21792" s="8">
        <v>6018301.0</v>
      </c>
      <c r="B21792" s="8" t="s">
        <v>23242</v>
      </c>
    </row>
    <row r="21793">
      <c r="A21793" s="8">
        <v>6185932.0</v>
      </c>
      <c r="B21793" s="8" t="s">
        <v>23243</v>
      </c>
    </row>
    <row r="21794">
      <c r="A21794" s="8">
        <v>6890547.0</v>
      </c>
      <c r="B21794" s="8" t="s">
        <v>23244</v>
      </c>
    </row>
    <row r="21795">
      <c r="A21795" s="8">
        <v>6264964.0</v>
      </c>
      <c r="B21795" s="8" t="s">
        <v>23245</v>
      </c>
    </row>
    <row r="21796">
      <c r="A21796" s="8">
        <v>6395309.0</v>
      </c>
      <c r="B21796" s="8" t="s">
        <v>23246</v>
      </c>
    </row>
    <row r="21797">
      <c r="A21797" s="8">
        <v>1591479.0</v>
      </c>
      <c r="B21797" s="8" t="s">
        <v>23247</v>
      </c>
    </row>
    <row r="21798">
      <c r="A21798" s="8">
        <v>6190537.0</v>
      </c>
      <c r="B21798" s="8" t="s">
        <v>23248</v>
      </c>
    </row>
    <row r="21799">
      <c r="A21799" s="8">
        <v>6941893.0</v>
      </c>
      <c r="B21799" s="8" t="s">
        <v>23249</v>
      </c>
    </row>
    <row r="21800">
      <c r="A21800" s="8">
        <v>6472109.0</v>
      </c>
      <c r="B21800" s="8" t="s">
        <v>23250</v>
      </c>
    </row>
    <row r="21801">
      <c r="A21801" s="8">
        <v>6269036.0</v>
      </c>
      <c r="B21801" s="8" t="s">
        <v>23251</v>
      </c>
    </row>
    <row r="21802">
      <c r="A21802" s="8">
        <v>6266568.0</v>
      </c>
      <c r="B21802" s="8" t="s">
        <v>23252</v>
      </c>
    </row>
    <row r="21803">
      <c r="A21803" s="8">
        <v>6247946.0</v>
      </c>
      <c r="B21803" s="8" t="s">
        <v>23253</v>
      </c>
    </row>
    <row r="21804">
      <c r="A21804" s="8">
        <v>6213936.0</v>
      </c>
      <c r="B21804" s="8" t="s">
        <v>23254</v>
      </c>
    </row>
    <row r="21805">
      <c r="A21805" s="8">
        <v>6144977.0</v>
      </c>
      <c r="B21805" s="8" t="s">
        <v>23255</v>
      </c>
    </row>
    <row r="21806">
      <c r="A21806" s="8">
        <v>6561055.0</v>
      </c>
      <c r="B21806" s="8" t="s">
        <v>23256</v>
      </c>
    </row>
    <row r="21807">
      <c r="A21807" s="8">
        <v>6190979.0</v>
      </c>
      <c r="B21807" s="8" t="s">
        <v>23257</v>
      </c>
    </row>
    <row r="21808">
      <c r="A21808" s="8">
        <v>6635695.0</v>
      </c>
      <c r="B21808" s="8" t="s">
        <v>23258</v>
      </c>
    </row>
    <row r="21809">
      <c r="A21809" s="8">
        <v>6017444.0</v>
      </c>
      <c r="B21809" s="8" t="s">
        <v>23259</v>
      </c>
    </row>
    <row r="21810">
      <c r="A21810" s="8">
        <v>6250491.0</v>
      </c>
      <c r="B21810" s="8" t="s">
        <v>23260</v>
      </c>
    </row>
    <row r="21811">
      <c r="A21811" s="8">
        <v>6238491.0</v>
      </c>
      <c r="B21811" s="8" t="s">
        <v>23261</v>
      </c>
    </row>
    <row r="21812">
      <c r="A21812" s="8">
        <v>6137971.0</v>
      </c>
      <c r="B21812" s="8" t="s">
        <v>23262</v>
      </c>
    </row>
    <row r="21813">
      <c r="A21813" s="8">
        <v>6791204.0</v>
      </c>
      <c r="B21813" s="8" t="s">
        <v>23263</v>
      </c>
    </row>
    <row r="21814">
      <c r="A21814" s="8">
        <v>6094422.0</v>
      </c>
      <c r="B21814" s="8" t="s">
        <v>23264</v>
      </c>
    </row>
    <row r="21815">
      <c r="A21815" s="8">
        <v>6177964.0</v>
      </c>
      <c r="B21815" s="8" t="s">
        <v>23265</v>
      </c>
    </row>
    <row r="21816">
      <c r="A21816" s="8">
        <v>6244416.0</v>
      </c>
      <c r="B21816" s="8" t="s">
        <v>23266</v>
      </c>
    </row>
    <row r="21817">
      <c r="A21817" s="8">
        <v>6157823.0</v>
      </c>
      <c r="B21817" s="8" t="s">
        <v>23267</v>
      </c>
    </row>
    <row r="21818">
      <c r="A21818" s="8">
        <v>6533035.0</v>
      </c>
      <c r="B21818" s="8" t="s">
        <v>23268</v>
      </c>
    </row>
    <row r="21819">
      <c r="A21819" s="8">
        <v>6205356.0</v>
      </c>
      <c r="B21819" s="8" t="s">
        <v>23269</v>
      </c>
    </row>
    <row r="21820">
      <c r="A21820" s="8">
        <v>6879161.0</v>
      </c>
      <c r="B21820" s="8" t="s">
        <v>23270</v>
      </c>
    </row>
    <row r="21821">
      <c r="A21821" s="8">
        <v>6100040.0</v>
      </c>
      <c r="B21821" s="8" t="s">
        <v>4876</v>
      </c>
    </row>
    <row r="21822">
      <c r="A21822" s="8">
        <v>6382851.0</v>
      </c>
      <c r="B21822" s="8" t="s">
        <v>23271</v>
      </c>
    </row>
    <row r="21823">
      <c r="A21823" s="8">
        <v>6412173.0</v>
      </c>
      <c r="B21823" s="8" t="s">
        <v>23272</v>
      </c>
    </row>
    <row r="21824">
      <c r="A21824" s="8">
        <v>6484107.0</v>
      </c>
      <c r="B21824" s="8" t="s">
        <v>23273</v>
      </c>
    </row>
    <row r="21825">
      <c r="A21825" s="8">
        <v>6229883.0</v>
      </c>
      <c r="B21825" s="8" t="s">
        <v>23274</v>
      </c>
    </row>
    <row r="21826">
      <c r="A21826" s="8">
        <v>6205364.0</v>
      </c>
      <c r="B21826" s="8" t="s">
        <v>23275</v>
      </c>
    </row>
    <row r="21827">
      <c r="A21827" s="8">
        <v>6264824.0</v>
      </c>
      <c r="B21827" s="8" t="s">
        <v>23276</v>
      </c>
    </row>
    <row r="21828">
      <c r="A21828" s="8">
        <v>6202527.0</v>
      </c>
      <c r="B21828" s="8" t="s">
        <v>23277</v>
      </c>
    </row>
    <row r="21829">
      <c r="A21829" s="8">
        <v>6185037.0</v>
      </c>
      <c r="B21829" s="8" t="s">
        <v>23278</v>
      </c>
    </row>
    <row r="21830">
      <c r="A21830" s="8">
        <v>6158625.0</v>
      </c>
      <c r="B21830" s="8" t="s">
        <v>23279</v>
      </c>
    </row>
    <row r="21831">
      <c r="A21831" s="8">
        <v>1785141.0</v>
      </c>
      <c r="B21831" s="8" t="s">
        <v>23280</v>
      </c>
    </row>
    <row r="21832">
      <c r="A21832" s="8">
        <v>1638068.0</v>
      </c>
      <c r="B21832" s="8" t="s">
        <v>23281</v>
      </c>
    </row>
    <row r="21833">
      <c r="A21833" s="8">
        <v>1963066.0</v>
      </c>
      <c r="B21833" s="8" t="s">
        <v>23282</v>
      </c>
    </row>
    <row r="21834">
      <c r="A21834" s="8">
        <v>1448897.0</v>
      </c>
      <c r="B21834" s="8" t="s">
        <v>23283</v>
      </c>
    </row>
    <row r="21835">
      <c r="A21835" s="8">
        <v>1960059.0</v>
      </c>
      <c r="B21835" s="8" t="s">
        <v>23284</v>
      </c>
    </row>
    <row r="21836">
      <c r="A21836" s="8">
        <v>1727915.0</v>
      </c>
      <c r="B21836" s="8" t="s">
        <v>23285</v>
      </c>
    </row>
    <row r="21837">
      <c r="A21837" s="8">
        <v>1667734.0</v>
      </c>
      <c r="B21837" s="8" t="s">
        <v>23286</v>
      </c>
    </row>
    <row r="21838">
      <c r="A21838" s="8">
        <v>1850857.0</v>
      </c>
      <c r="B21838" s="8" t="s">
        <v>23287</v>
      </c>
    </row>
    <row r="21839">
      <c r="A21839" s="8">
        <v>1732889.0</v>
      </c>
      <c r="B21839" s="8" t="s">
        <v>23288</v>
      </c>
    </row>
    <row r="21840">
      <c r="A21840" s="8">
        <v>1244353.0</v>
      </c>
      <c r="B21840" s="8" t="s">
        <v>23289</v>
      </c>
    </row>
    <row r="21841">
      <c r="A21841" s="8">
        <v>1660951.0</v>
      </c>
      <c r="B21841" s="8" t="s">
        <v>23290</v>
      </c>
    </row>
    <row r="21842">
      <c r="A21842" s="8">
        <v>1739174.0</v>
      </c>
      <c r="B21842" s="8" t="s">
        <v>23291</v>
      </c>
    </row>
    <row r="21843">
      <c r="A21843" s="8">
        <v>1596152.0</v>
      </c>
      <c r="B21843" s="8" t="s">
        <v>23292</v>
      </c>
    </row>
    <row r="21844">
      <c r="A21844" s="8">
        <v>1963872.0</v>
      </c>
      <c r="B21844" s="8" t="s">
        <v>23293</v>
      </c>
    </row>
    <row r="21845">
      <c r="A21845" s="8">
        <v>1894684.0</v>
      </c>
      <c r="B21845" s="8" t="s">
        <v>23294</v>
      </c>
    </row>
    <row r="21846">
      <c r="A21846" s="8">
        <v>6943977.0</v>
      </c>
      <c r="B21846" s="8" t="s">
        <v>23295</v>
      </c>
    </row>
    <row r="21847">
      <c r="A21847" s="8">
        <v>1449087.0</v>
      </c>
      <c r="B21847" s="8" t="s">
        <v>23296</v>
      </c>
    </row>
    <row r="21848">
      <c r="A21848" s="8">
        <v>1975196.0</v>
      </c>
      <c r="B21848" s="8" t="s">
        <v>23297</v>
      </c>
    </row>
    <row r="21849">
      <c r="A21849" s="8">
        <v>6104762.0</v>
      </c>
      <c r="B21849" s="8" t="s">
        <v>23298</v>
      </c>
    </row>
    <row r="21850">
      <c r="A21850" s="8">
        <v>6965091.0</v>
      </c>
      <c r="B21850" s="8" t="s">
        <v>23299</v>
      </c>
    </row>
    <row r="21851">
      <c r="A21851" s="8">
        <v>6244670.0</v>
      </c>
      <c r="B21851" s="8" t="s">
        <v>23300</v>
      </c>
    </row>
    <row r="21852">
      <c r="A21852" s="8">
        <v>1712187.0</v>
      </c>
      <c r="B21852" s="8" t="s">
        <v>23301</v>
      </c>
    </row>
    <row r="21853">
      <c r="A21853" s="8">
        <v>6983421.0</v>
      </c>
      <c r="B21853" s="8" t="s">
        <v>18472</v>
      </c>
    </row>
    <row r="21854">
      <c r="A21854" s="8">
        <v>6890849.0</v>
      </c>
      <c r="B21854" s="8" t="s">
        <v>23302</v>
      </c>
    </row>
    <row r="21855">
      <c r="A21855" s="8">
        <v>1788361.0</v>
      </c>
      <c r="B21855" s="8" t="s">
        <v>23303</v>
      </c>
    </row>
    <row r="21856">
      <c r="A21856" s="8">
        <v>1946684.0</v>
      </c>
      <c r="B21856" s="8" t="s">
        <v>23304</v>
      </c>
    </row>
    <row r="21857">
      <c r="A21857" s="8">
        <v>1727826.0</v>
      </c>
      <c r="B21857" s="8" t="s">
        <v>23305</v>
      </c>
    </row>
    <row r="21858">
      <c r="A21858" s="8">
        <v>6910751.0</v>
      </c>
      <c r="B21858" s="8" t="s">
        <v>23306</v>
      </c>
    </row>
    <row r="21859">
      <c r="A21859" s="8">
        <v>6396119.0</v>
      </c>
      <c r="B21859" s="8" t="s">
        <v>23307</v>
      </c>
    </row>
    <row r="21860">
      <c r="A21860" s="8">
        <v>6370861.0</v>
      </c>
      <c r="B21860" s="8" t="s">
        <v>23308</v>
      </c>
    </row>
    <row r="21861">
      <c r="A21861" s="8">
        <v>6313477.0</v>
      </c>
      <c r="B21861" s="8" t="s">
        <v>23309</v>
      </c>
    </row>
    <row r="21862">
      <c r="A21862" s="8">
        <v>1734130.0</v>
      </c>
      <c r="B21862" s="8" t="s">
        <v>23310</v>
      </c>
    </row>
    <row r="21863">
      <c r="A21863" s="8">
        <v>1888544.0</v>
      </c>
      <c r="B21863" s="8" t="s">
        <v>23311</v>
      </c>
    </row>
    <row r="21864">
      <c r="A21864" s="8">
        <v>1888749.0</v>
      </c>
      <c r="B21864" s="8" t="s">
        <v>23312</v>
      </c>
    </row>
    <row r="21865">
      <c r="A21865" s="8">
        <v>6976271.0</v>
      </c>
      <c r="B21865" s="8" t="s">
        <v>23313</v>
      </c>
    </row>
    <row r="21866">
      <c r="A21866" s="8">
        <v>1800183.0</v>
      </c>
      <c r="B21866" s="8" t="s">
        <v>23314</v>
      </c>
    </row>
    <row r="21867">
      <c r="A21867" s="8">
        <v>6485065.0</v>
      </c>
      <c r="B21867" s="8" t="s">
        <v>23315</v>
      </c>
    </row>
    <row r="21868">
      <c r="A21868" s="8">
        <v>6966985.0</v>
      </c>
      <c r="B21868" s="8" t="s">
        <v>23316</v>
      </c>
    </row>
    <row r="21869">
      <c r="A21869" s="8">
        <v>923192.0</v>
      </c>
      <c r="B21869" s="8" t="s">
        <v>23317</v>
      </c>
    </row>
    <row r="21870">
      <c r="A21870" s="8">
        <v>1884174.0</v>
      </c>
      <c r="B21870" s="8" t="s">
        <v>23318</v>
      </c>
    </row>
    <row r="21871">
      <c r="A21871" s="8">
        <v>6967027.0</v>
      </c>
      <c r="B21871" s="8" t="s">
        <v>23319</v>
      </c>
    </row>
    <row r="21872">
      <c r="A21872" s="8">
        <v>1897764.0</v>
      </c>
      <c r="B21872" s="8" t="s">
        <v>23320</v>
      </c>
    </row>
    <row r="21873">
      <c r="A21873" s="8">
        <v>1637134.0</v>
      </c>
      <c r="B21873" s="8" t="s">
        <v>23321</v>
      </c>
    </row>
    <row r="21874">
      <c r="A21874" s="8">
        <v>1898949.0</v>
      </c>
      <c r="B21874" s="8" t="s">
        <v>23321</v>
      </c>
    </row>
    <row r="21875">
      <c r="A21875" s="8">
        <v>6973221.0</v>
      </c>
      <c r="B21875" s="8" t="s">
        <v>23322</v>
      </c>
    </row>
    <row r="21876">
      <c r="A21876" s="8">
        <v>1949446.0</v>
      </c>
      <c r="B21876" s="8" t="s">
        <v>23323</v>
      </c>
    </row>
    <row r="21877">
      <c r="A21877" s="8">
        <v>6967043.0</v>
      </c>
      <c r="B21877" s="8" t="s">
        <v>23324</v>
      </c>
    </row>
    <row r="21878">
      <c r="A21878" s="8">
        <v>6350844.0</v>
      </c>
      <c r="B21878" s="8" t="s">
        <v>23325</v>
      </c>
    </row>
    <row r="21879">
      <c r="A21879" s="8">
        <v>1589369.0</v>
      </c>
      <c r="B21879" s="8" t="s">
        <v>23326</v>
      </c>
    </row>
    <row r="21880">
      <c r="A21880" s="8">
        <v>6147232.0</v>
      </c>
      <c r="B21880" s="8" t="s">
        <v>23327</v>
      </c>
    </row>
    <row r="21881">
      <c r="A21881" s="8">
        <v>1660853.0</v>
      </c>
      <c r="B21881" s="8" t="s">
        <v>23328</v>
      </c>
    </row>
    <row r="21882">
      <c r="A21882" s="8">
        <v>926779.0</v>
      </c>
      <c r="B21882" s="8" t="s">
        <v>23329</v>
      </c>
    </row>
    <row r="21883">
      <c r="A21883" s="8">
        <v>6962505.0</v>
      </c>
      <c r="B21883" s="8" t="s">
        <v>23330</v>
      </c>
    </row>
    <row r="21884">
      <c r="A21884" s="8">
        <v>6037666.0</v>
      </c>
      <c r="B21884" s="8" t="s">
        <v>23331</v>
      </c>
    </row>
    <row r="21885">
      <c r="A21885" s="8">
        <v>1637649.0</v>
      </c>
      <c r="B21885" s="8" t="s">
        <v>23332</v>
      </c>
    </row>
    <row r="21886">
      <c r="A21886" s="8">
        <v>6161006.0</v>
      </c>
      <c r="B21886" s="8" t="s">
        <v>23333</v>
      </c>
    </row>
    <row r="21887">
      <c r="A21887" s="8">
        <v>6903266.0</v>
      </c>
      <c r="B21887" s="8" t="s">
        <v>23334</v>
      </c>
    </row>
    <row r="21888">
      <c r="A21888" s="8">
        <v>6612946.0</v>
      </c>
      <c r="B21888" s="8" t="s">
        <v>23335</v>
      </c>
    </row>
    <row r="21889">
      <c r="A21889" s="8">
        <v>6914560.0</v>
      </c>
      <c r="B21889" s="8" t="s">
        <v>23336</v>
      </c>
    </row>
    <row r="21890">
      <c r="A21890" s="8">
        <v>6099564.0</v>
      </c>
      <c r="B21890" s="8" t="s">
        <v>23337</v>
      </c>
    </row>
    <row r="21891">
      <c r="A21891" s="8">
        <v>6102867.0</v>
      </c>
      <c r="B21891" s="8" t="s">
        <v>23338</v>
      </c>
    </row>
    <row r="21892">
      <c r="A21892" s="8">
        <v>1781839.0</v>
      </c>
      <c r="B21892" s="8" t="s">
        <v>23339</v>
      </c>
    </row>
    <row r="21893">
      <c r="A21893" s="8">
        <v>6782710.0</v>
      </c>
      <c r="B21893" s="8" t="s">
        <v>23340</v>
      </c>
    </row>
    <row r="21894">
      <c r="A21894" s="8">
        <v>1598201.0</v>
      </c>
      <c r="B21894" s="8" t="s">
        <v>23341</v>
      </c>
    </row>
    <row r="21895">
      <c r="A21895" s="8">
        <v>840084.0</v>
      </c>
      <c r="B21895" s="8" t="s">
        <v>23342</v>
      </c>
    </row>
    <row r="21896">
      <c r="A21896" s="8">
        <v>1464124.0</v>
      </c>
      <c r="B21896" s="8" t="s">
        <v>23343</v>
      </c>
    </row>
    <row r="21897">
      <c r="A21897" s="8">
        <v>1451961.0</v>
      </c>
      <c r="B21897" s="8" t="s">
        <v>23344</v>
      </c>
    </row>
    <row r="21898">
      <c r="A21898" s="8">
        <v>6336299.0</v>
      </c>
      <c r="B21898" s="8" t="s">
        <v>23345</v>
      </c>
    </row>
    <row r="21899">
      <c r="A21899" s="8">
        <v>1426401.0</v>
      </c>
      <c r="B21899" s="8" t="s">
        <v>23346</v>
      </c>
    </row>
    <row r="21900">
      <c r="A21900" s="8">
        <v>6782671.0</v>
      </c>
      <c r="B21900" s="8" t="s">
        <v>23347</v>
      </c>
    </row>
    <row r="21901">
      <c r="A21901" s="8">
        <v>1428942.0</v>
      </c>
      <c r="B21901" s="8" t="s">
        <v>23348</v>
      </c>
    </row>
    <row r="21902">
      <c r="A21902" s="8">
        <v>1588834.0</v>
      </c>
      <c r="B21902" s="8" t="s">
        <v>23349</v>
      </c>
    </row>
    <row r="21903">
      <c r="A21903" s="8">
        <v>1728873.0</v>
      </c>
      <c r="B21903" s="8" t="s">
        <v>23350</v>
      </c>
    </row>
    <row r="21904">
      <c r="A21904" s="8">
        <v>1792679.0</v>
      </c>
      <c r="B21904" s="8" t="s">
        <v>23350</v>
      </c>
    </row>
    <row r="21905">
      <c r="A21905" s="8">
        <v>6884610.0</v>
      </c>
      <c r="B21905" s="8" t="s">
        <v>23351</v>
      </c>
    </row>
    <row r="21906">
      <c r="A21906" s="8">
        <v>6836691.0</v>
      </c>
      <c r="B21906" s="8" t="s">
        <v>23352</v>
      </c>
    </row>
    <row r="21907">
      <c r="A21907" s="8">
        <v>6074944.0</v>
      </c>
      <c r="B21907" s="8" t="s">
        <v>23353</v>
      </c>
    </row>
    <row r="21908">
      <c r="A21908" s="8">
        <v>1975137.0</v>
      </c>
      <c r="B21908" s="8" t="s">
        <v>23354</v>
      </c>
    </row>
    <row r="21909">
      <c r="A21909" s="8">
        <v>1239147.0</v>
      </c>
      <c r="B21909" s="8" t="s">
        <v>23355</v>
      </c>
    </row>
    <row r="21910">
      <c r="A21910" s="8">
        <v>6081959.0</v>
      </c>
      <c r="B21910" s="8" t="s">
        <v>23356</v>
      </c>
    </row>
    <row r="21911">
      <c r="A21911" s="8">
        <v>1854551.0</v>
      </c>
      <c r="B21911" s="8" t="s">
        <v>23357</v>
      </c>
    </row>
    <row r="21912">
      <c r="A21912" s="8">
        <v>1882007.0</v>
      </c>
      <c r="B21912" s="8" t="s">
        <v>23358</v>
      </c>
    </row>
    <row r="21913">
      <c r="A21913" s="8">
        <v>9282467.0</v>
      </c>
      <c r="B21913" s="8" t="s">
        <v>23359</v>
      </c>
    </row>
    <row r="21914">
      <c r="A21914" s="8">
        <v>6075703.0</v>
      </c>
      <c r="B21914" s="8" t="s">
        <v>23360</v>
      </c>
    </row>
    <row r="21915">
      <c r="A21915" s="8">
        <v>1428951.0</v>
      </c>
      <c r="B21915" s="8" t="s">
        <v>23361</v>
      </c>
    </row>
    <row r="21916">
      <c r="A21916" s="8">
        <v>6037674.0</v>
      </c>
      <c r="B21916" s="8" t="s">
        <v>23362</v>
      </c>
    </row>
    <row r="21917">
      <c r="A21917" s="8">
        <v>1448188.0</v>
      </c>
      <c r="B21917" s="8" t="s">
        <v>23363</v>
      </c>
    </row>
    <row r="21918">
      <c r="A21918" s="8">
        <v>1795066.0</v>
      </c>
      <c r="B21918" s="8" t="s">
        <v>23364</v>
      </c>
    </row>
    <row r="21919">
      <c r="A21919" s="8">
        <v>1856413.0</v>
      </c>
      <c r="B21919" s="8" t="s">
        <v>23364</v>
      </c>
    </row>
    <row r="21920">
      <c r="A21920" s="8">
        <v>6120881.0</v>
      </c>
      <c r="B21920" s="8" t="s">
        <v>23365</v>
      </c>
    </row>
    <row r="21921">
      <c r="A21921" s="8">
        <v>6605508.0</v>
      </c>
      <c r="B21921" s="8" t="s">
        <v>23366</v>
      </c>
    </row>
    <row r="21922">
      <c r="A21922" s="8">
        <v>1860828.0</v>
      </c>
      <c r="B21922" s="8" t="s">
        <v>23367</v>
      </c>
    </row>
    <row r="21923">
      <c r="A21923" s="8">
        <v>6754911.0</v>
      </c>
      <c r="B21923" s="8" t="s">
        <v>23368</v>
      </c>
    </row>
    <row r="21924">
      <c r="A21924" s="8">
        <v>6959636.0</v>
      </c>
      <c r="B21924" s="8" t="s">
        <v>23369</v>
      </c>
    </row>
    <row r="21925">
      <c r="A21925" s="8">
        <v>6147364.0</v>
      </c>
      <c r="B21925" s="8" t="s">
        <v>23370</v>
      </c>
    </row>
    <row r="21926">
      <c r="A21926" s="8">
        <v>6396186.0</v>
      </c>
      <c r="B21926" s="8" t="s">
        <v>23371</v>
      </c>
    </row>
    <row r="21927">
      <c r="A21927" s="8">
        <v>6444814.0</v>
      </c>
      <c r="B21927" s="8" t="s">
        <v>23372</v>
      </c>
    </row>
    <row r="21928">
      <c r="A21928" s="8">
        <v>1449109.0</v>
      </c>
      <c r="B21928" s="8" t="s">
        <v>23373</v>
      </c>
    </row>
    <row r="21929">
      <c r="A21929" s="8">
        <v>1938215.0</v>
      </c>
      <c r="B21929" s="8" t="s">
        <v>23374</v>
      </c>
    </row>
    <row r="21930">
      <c r="A21930" s="8">
        <v>1637274.0</v>
      </c>
      <c r="B21930" s="8" t="s">
        <v>23375</v>
      </c>
    </row>
    <row r="21931">
      <c r="A21931" s="8">
        <v>1789635.0</v>
      </c>
      <c r="B21931" s="8" t="s">
        <v>23375</v>
      </c>
    </row>
    <row r="21932">
      <c r="A21932" s="8">
        <v>1588117.0</v>
      </c>
      <c r="B21932" s="8" t="s">
        <v>23376</v>
      </c>
    </row>
    <row r="21933">
      <c r="A21933" s="8">
        <v>6927203.0</v>
      </c>
      <c r="B21933" s="8" t="s">
        <v>23377</v>
      </c>
    </row>
    <row r="21934">
      <c r="A21934" s="8">
        <v>6931065.0</v>
      </c>
      <c r="B21934" s="8" t="s">
        <v>23378</v>
      </c>
    </row>
    <row r="21935">
      <c r="A21935" s="8">
        <v>6073336.0</v>
      </c>
      <c r="B21935" s="8" t="s">
        <v>23379</v>
      </c>
    </row>
    <row r="21936">
      <c r="A21936" s="8">
        <v>1776606.0</v>
      </c>
      <c r="B21936" s="8" t="s">
        <v>23380</v>
      </c>
    </row>
    <row r="21937">
      <c r="A21937" s="8">
        <v>1888536.0</v>
      </c>
      <c r="B21937" s="8" t="s">
        <v>23381</v>
      </c>
    </row>
    <row r="21938">
      <c r="A21938" s="8">
        <v>6732224.0</v>
      </c>
      <c r="B21938" s="8" t="s">
        <v>23382</v>
      </c>
    </row>
    <row r="21939">
      <c r="A21939" s="8">
        <v>6965113.0</v>
      </c>
      <c r="B21939" s="8" t="s">
        <v>23383</v>
      </c>
    </row>
    <row r="21940">
      <c r="A21940" s="8">
        <v>1791737.0</v>
      </c>
      <c r="B21940" s="8" t="s">
        <v>23384</v>
      </c>
    </row>
    <row r="21941">
      <c r="A21941" s="8">
        <v>1758799.0</v>
      </c>
      <c r="B21941" s="8" t="s">
        <v>23385</v>
      </c>
    </row>
    <row r="21942">
      <c r="A21942" s="8">
        <v>6316875.0</v>
      </c>
      <c r="B21942" s="8" t="s">
        <v>23386</v>
      </c>
    </row>
    <row r="21943">
      <c r="A21943" s="8">
        <v>6395503.0</v>
      </c>
      <c r="B21943" s="8" t="s">
        <v>23387</v>
      </c>
    </row>
    <row r="21944">
      <c r="A21944" s="8">
        <v>1828207.0</v>
      </c>
      <c r="B21944" s="8" t="s">
        <v>23388</v>
      </c>
    </row>
    <row r="21945">
      <c r="A21945" s="8">
        <v>6601006.0</v>
      </c>
      <c r="B21945" s="8" t="s">
        <v>23389</v>
      </c>
    </row>
    <row r="21946">
      <c r="A21946" s="8">
        <v>6962521.0</v>
      </c>
      <c r="B21946" s="8" t="s">
        <v>23390</v>
      </c>
    </row>
    <row r="21947">
      <c r="A21947" s="8">
        <v>6962530.0</v>
      </c>
      <c r="B21947" s="8" t="s">
        <v>23391</v>
      </c>
    </row>
    <row r="21948">
      <c r="A21948" s="8">
        <v>1912411.0</v>
      </c>
      <c r="B21948" s="8" t="s">
        <v>23392</v>
      </c>
    </row>
    <row r="21949">
      <c r="A21949" s="8">
        <v>6962548.0</v>
      </c>
      <c r="B21949" s="8" t="s">
        <v>23393</v>
      </c>
    </row>
    <row r="21950">
      <c r="A21950" s="8">
        <v>1712934.0</v>
      </c>
      <c r="B21950" s="8" t="s">
        <v>23394</v>
      </c>
    </row>
    <row r="21951">
      <c r="A21951" s="8">
        <v>1764853.0</v>
      </c>
      <c r="B21951" s="8" t="s">
        <v>23395</v>
      </c>
    </row>
    <row r="21952">
      <c r="A21952" s="8">
        <v>840076.0</v>
      </c>
      <c r="B21952" s="8" t="s">
        <v>23396</v>
      </c>
    </row>
    <row r="21953">
      <c r="A21953" s="8">
        <v>6098266.0</v>
      </c>
      <c r="B21953" s="8" t="s">
        <v>23397</v>
      </c>
    </row>
    <row r="21954">
      <c r="A21954" s="8">
        <v>1589059.0</v>
      </c>
      <c r="B21954" s="8" t="s">
        <v>23398</v>
      </c>
    </row>
    <row r="21955">
      <c r="A21955" s="8">
        <v>6390307.0</v>
      </c>
      <c r="B21955" s="8" t="s">
        <v>23399</v>
      </c>
    </row>
    <row r="21956">
      <c r="A21956" s="8">
        <v>1876546.0</v>
      </c>
      <c r="B21956" s="8" t="s">
        <v>23400</v>
      </c>
    </row>
    <row r="21957">
      <c r="A21957" s="8">
        <v>1938282.0</v>
      </c>
      <c r="B21957" s="8" t="s">
        <v>23401</v>
      </c>
    </row>
    <row r="21958">
      <c r="A21958" s="8">
        <v>1363077.0</v>
      </c>
      <c r="B21958" s="8" t="s">
        <v>23402</v>
      </c>
    </row>
    <row r="21959">
      <c r="A21959" s="8">
        <v>6962513.0</v>
      </c>
      <c r="B21959" s="8" t="s">
        <v>23403</v>
      </c>
    </row>
    <row r="21960">
      <c r="A21960" s="8">
        <v>6976280.0</v>
      </c>
      <c r="B21960" s="8" t="s">
        <v>23404</v>
      </c>
    </row>
    <row r="21961">
      <c r="A21961" s="8">
        <v>1935852.0</v>
      </c>
      <c r="B21961" s="8" t="s">
        <v>23405</v>
      </c>
    </row>
    <row r="21962">
      <c r="A21962" s="8">
        <v>1935798.0</v>
      </c>
      <c r="B21962" s="8" t="s">
        <v>23406</v>
      </c>
    </row>
    <row r="21963">
      <c r="A21963" s="8">
        <v>1935836.0</v>
      </c>
      <c r="B21963" s="8" t="s">
        <v>23407</v>
      </c>
    </row>
    <row r="21964">
      <c r="A21964" s="8">
        <v>1762206.0</v>
      </c>
      <c r="B21964" s="8" t="s">
        <v>23408</v>
      </c>
    </row>
    <row r="21965">
      <c r="A21965" s="8">
        <v>1838342.0</v>
      </c>
      <c r="B21965" s="8" t="s">
        <v>23409</v>
      </c>
    </row>
    <row r="21966">
      <c r="A21966" s="8">
        <v>1817060.0</v>
      </c>
      <c r="B21966" s="8" t="s">
        <v>23410</v>
      </c>
    </row>
    <row r="21967">
      <c r="A21967" s="8">
        <v>6214258.0</v>
      </c>
      <c r="B21967" s="8" t="s">
        <v>23411</v>
      </c>
    </row>
    <row r="21968">
      <c r="A21968" s="8">
        <v>6233881.0</v>
      </c>
      <c r="B21968" s="8" t="s">
        <v>23412</v>
      </c>
    </row>
    <row r="21969">
      <c r="A21969" s="8">
        <v>1960091.0</v>
      </c>
      <c r="B21969" s="8" t="s">
        <v>23413</v>
      </c>
    </row>
    <row r="21970">
      <c r="A21970" s="8">
        <v>6140050.0</v>
      </c>
      <c r="B21970" s="8" t="s">
        <v>23414</v>
      </c>
    </row>
    <row r="21971">
      <c r="A21971" s="8">
        <v>1963643.0</v>
      </c>
      <c r="B21971" s="8" t="s">
        <v>23415</v>
      </c>
    </row>
    <row r="21972">
      <c r="A21972" s="8">
        <v>1963783.0</v>
      </c>
      <c r="B21972" s="8" t="s">
        <v>23416</v>
      </c>
    </row>
    <row r="21973">
      <c r="A21973" s="8">
        <v>1734440.0</v>
      </c>
      <c r="B21973" s="8" t="s">
        <v>23417</v>
      </c>
    </row>
    <row r="21974">
      <c r="A21974" s="8">
        <v>1667688.0</v>
      </c>
      <c r="B21974" s="8" t="s">
        <v>23418</v>
      </c>
    </row>
    <row r="21975">
      <c r="A21975" s="8">
        <v>6203809.0</v>
      </c>
      <c r="B21975" s="8" t="s">
        <v>23419</v>
      </c>
    </row>
    <row r="21976">
      <c r="A21976" s="8">
        <v>6403361.0</v>
      </c>
      <c r="B21976" s="8" t="s">
        <v>23420</v>
      </c>
    </row>
    <row r="21977">
      <c r="A21977" s="8">
        <v>6605656.0</v>
      </c>
      <c r="B21977" s="8" t="s">
        <v>23421</v>
      </c>
    </row>
    <row r="21978">
      <c r="A21978" s="8">
        <v>1926969.0</v>
      </c>
      <c r="B21978" s="8" t="s">
        <v>23422</v>
      </c>
    </row>
    <row r="21979">
      <c r="A21979" s="8">
        <v>6029833.0</v>
      </c>
      <c r="B21979" s="8" t="s">
        <v>23423</v>
      </c>
    </row>
    <row r="21980">
      <c r="A21980" s="8">
        <v>1758225.0</v>
      </c>
      <c r="B21980" s="8" t="s">
        <v>23424</v>
      </c>
    </row>
    <row r="21981">
      <c r="A21981" s="8">
        <v>6706720.0</v>
      </c>
      <c r="B21981" s="8" t="s">
        <v>23425</v>
      </c>
    </row>
    <row r="21982">
      <c r="A21982" s="8">
        <v>6902626.0</v>
      </c>
      <c r="B21982" s="8" t="s">
        <v>23426</v>
      </c>
    </row>
    <row r="21983">
      <c r="A21983" s="8">
        <v>6764291.0</v>
      </c>
      <c r="B21983" s="8" t="s">
        <v>23427</v>
      </c>
    </row>
    <row r="21984">
      <c r="A21984" s="8">
        <v>6214355.0</v>
      </c>
      <c r="B21984" s="8" t="s">
        <v>23428</v>
      </c>
    </row>
    <row r="21985">
      <c r="A21985" s="8">
        <v>1571052.0</v>
      </c>
      <c r="B21985" s="8" t="s">
        <v>23429</v>
      </c>
    </row>
    <row r="21986">
      <c r="A21986" s="8">
        <v>1724797.0</v>
      </c>
      <c r="B21986" s="8" t="s">
        <v>23430</v>
      </c>
    </row>
    <row r="21987">
      <c r="A21987" s="8">
        <v>6207863.0</v>
      </c>
      <c r="B21987" s="8" t="s">
        <v>23431</v>
      </c>
    </row>
    <row r="21988">
      <c r="A21988" s="8">
        <v>6403719.0</v>
      </c>
      <c r="B21988" s="8" t="s">
        <v>23432</v>
      </c>
    </row>
    <row r="21989">
      <c r="A21989" s="8">
        <v>6208461.0</v>
      </c>
      <c r="B21989" s="8" t="s">
        <v>9955</v>
      </c>
    </row>
    <row r="21990">
      <c r="A21990" s="8">
        <v>6417027.0</v>
      </c>
      <c r="B21990" s="8" t="s">
        <v>23433</v>
      </c>
    </row>
    <row r="21991">
      <c r="A21991" s="8">
        <v>6816550.0</v>
      </c>
      <c r="B21991" s="8" t="s">
        <v>23434</v>
      </c>
    </row>
    <row r="21992">
      <c r="A21992" s="8">
        <v>1429205.0</v>
      </c>
      <c r="B21992" s="8" t="s">
        <v>23435</v>
      </c>
    </row>
    <row r="21993">
      <c r="A21993" s="8">
        <v>6215611.0</v>
      </c>
      <c r="B21993" s="8" t="s">
        <v>23436</v>
      </c>
    </row>
    <row r="21994">
      <c r="A21994" s="8">
        <v>6028292.0</v>
      </c>
      <c r="B21994" s="8" t="s">
        <v>23437</v>
      </c>
    </row>
    <row r="21995">
      <c r="A21995" s="8">
        <v>6217788.0</v>
      </c>
      <c r="B21995" s="8" t="s">
        <v>23438</v>
      </c>
    </row>
    <row r="21996">
      <c r="A21996" s="8">
        <v>1896032.0</v>
      </c>
      <c r="B21996" s="8" t="s">
        <v>23439</v>
      </c>
    </row>
    <row r="21997">
      <c r="A21997" s="8">
        <v>6270832.0</v>
      </c>
      <c r="B21997" s="8" t="s">
        <v>23440</v>
      </c>
    </row>
    <row r="21998">
      <c r="A21998" s="8">
        <v>6030998.0</v>
      </c>
      <c r="B21998" s="8" t="s">
        <v>23441</v>
      </c>
    </row>
    <row r="21999">
      <c r="A21999" s="8">
        <v>1633732.0</v>
      </c>
      <c r="B21999" s="8" t="s">
        <v>23442</v>
      </c>
    </row>
    <row r="22000">
      <c r="A22000" s="8">
        <v>1725866.0</v>
      </c>
      <c r="B22000" s="8" t="s">
        <v>23443</v>
      </c>
    </row>
    <row r="22001">
      <c r="A22001" s="8">
        <v>1763211.0</v>
      </c>
      <c r="B22001" s="8" t="s">
        <v>23443</v>
      </c>
    </row>
    <row r="22002">
      <c r="A22002" s="8">
        <v>6233694.0</v>
      </c>
      <c r="B22002" s="8" t="s">
        <v>23444</v>
      </c>
    </row>
    <row r="22003">
      <c r="A22003" s="8">
        <v>6189512.0</v>
      </c>
      <c r="B22003" s="8" t="s">
        <v>23445</v>
      </c>
    </row>
    <row r="22004">
      <c r="A22004" s="8">
        <v>6206972.0</v>
      </c>
      <c r="B22004" s="8" t="s">
        <v>23446</v>
      </c>
    </row>
    <row r="22005">
      <c r="A22005" s="8">
        <v>6251471.0</v>
      </c>
      <c r="B22005" s="8" t="s">
        <v>23447</v>
      </c>
    </row>
    <row r="22006">
      <c r="A22006" s="8">
        <v>1830945.0</v>
      </c>
      <c r="B22006" s="8" t="s">
        <v>23448</v>
      </c>
    </row>
    <row r="22007">
      <c r="A22007" s="8">
        <v>1959662.0</v>
      </c>
      <c r="B22007" s="8" t="s">
        <v>23449</v>
      </c>
    </row>
    <row r="22008">
      <c r="A22008" s="8">
        <v>6187773.0</v>
      </c>
      <c r="B22008" s="8" t="s">
        <v>23450</v>
      </c>
    </row>
    <row r="22009">
      <c r="A22009" s="8">
        <v>6205259.0</v>
      </c>
      <c r="B22009" s="8" t="s">
        <v>23451</v>
      </c>
    </row>
    <row r="22010">
      <c r="A22010" s="8">
        <v>1755013.0</v>
      </c>
      <c r="B22010" s="8" t="s">
        <v>23452</v>
      </c>
    </row>
    <row r="22011">
      <c r="A22011" s="8">
        <v>1364626.0</v>
      </c>
      <c r="B22011" s="8" t="s">
        <v>23453</v>
      </c>
    </row>
    <row r="22012">
      <c r="A22012" s="8">
        <v>1854739.0</v>
      </c>
      <c r="B22012" s="8" t="s">
        <v>23454</v>
      </c>
    </row>
    <row r="22013">
      <c r="A22013" s="8">
        <v>6242359.0</v>
      </c>
      <c r="B22013" s="8" t="s">
        <v>23455</v>
      </c>
    </row>
    <row r="22014">
      <c r="A22014" s="8">
        <v>6276466.0</v>
      </c>
      <c r="B22014" s="8" t="s">
        <v>23456</v>
      </c>
    </row>
    <row r="22015">
      <c r="A22015" s="8">
        <v>6203736.0</v>
      </c>
      <c r="B22015" s="8" t="s">
        <v>23457</v>
      </c>
    </row>
    <row r="22016">
      <c r="A22016" s="8">
        <v>6205526.0</v>
      </c>
      <c r="B22016" s="8" t="s">
        <v>23458</v>
      </c>
    </row>
    <row r="22017">
      <c r="A22017" s="8">
        <v>1448731.0</v>
      </c>
      <c r="B22017" s="8" t="s">
        <v>23459</v>
      </c>
    </row>
    <row r="22018">
      <c r="A22018" s="8">
        <v>6220576.0</v>
      </c>
      <c r="B22018" s="8" t="s">
        <v>23460</v>
      </c>
    </row>
    <row r="22019">
      <c r="A22019" s="8">
        <v>1950002.0</v>
      </c>
      <c r="B22019" s="8" t="s">
        <v>23461</v>
      </c>
    </row>
    <row r="22020">
      <c r="A22020" s="8">
        <v>6197752.0</v>
      </c>
      <c r="B22020" s="8" t="s">
        <v>23462</v>
      </c>
    </row>
    <row r="22021">
      <c r="A22021" s="8">
        <v>6255167.0</v>
      </c>
      <c r="B22021" s="8" t="s">
        <v>23463</v>
      </c>
    </row>
    <row r="22022">
      <c r="A22022" s="8">
        <v>6187820.0</v>
      </c>
      <c r="B22022" s="8" t="s">
        <v>23464</v>
      </c>
    </row>
    <row r="22023">
      <c r="A22023" s="8">
        <v>6108270.0</v>
      </c>
      <c r="B22023" s="8" t="s">
        <v>23465</v>
      </c>
    </row>
    <row r="22024">
      <c r="A22024" s="8">
        <v>1857231.0</v>
      </c>
      <c r="B22024" s="8" t="s">
        <v>23466</v>
      </c>
    </row>
    <row r="22025">
      <c r="A22025" s="8">
        <v>1448749.0</v>
      </c>
      <c r="B22025" s="8" t="s">
        <v>23467</v>
      </c>
    </row>
    <row r="22026">
      <c r="A22026" s="8">
        <v>6108261.0</v>
      </c>
      <c r="B22026" s="8" t="s">
        <v>23468</v>
      </c>
    </row>
    <row r="22027">
      <c r="A22027" s="8">
        <v>6238262.0</v>
      </c>
      <c r="B22027" s="8" t="s">
        <v>23469</v>
      </c>
    </row>
    <row r="22028">
      <c r="A22028" s="8">
        <v>1911104.0</v>
      </c>
      <c r="B22028" s="8" t="s">
        <v>23470</v>
      </c>
    </row>
    <row r="22029">
      <c r="A22029" s="8">
        <v>1727265.0</v>
      </c>
      <c r="B22029" s="8" t="s">
        <v>23202</v>
      </c>
    </row>
    <row r="22030">
      <c r="A22030" s="8">
        <v>6238840.0</v>
      </c>
      <c r="B22030" s="8" t="s">
        <v>23471</v>
      </c>
    </row>
    <row r="22031">
      <c r="A22031" s="8">
        <v>6083790.0</v>
      </c>
      <c r="B22031" s="8" t="s">
        <v>23472</v>
      </c>
    </row>
    <row r="22032">
      <c r="A22032" s="8">
        <v>6564631.0</v>
      </c>
      <c r="B22032" s="8" t="s">
        <v>23473</v>
      </c>
    </row>
    <row r="22033">
      <c r="A22033" s="8">
        <v>6270654.0</v>
      </c>
      <c r="B22033" s="8" t="s">
        <v>23474</v>
      </c>
    </row>
    <row r="22034">
      <c r="A22034" s="8">
        <v>6321232.0</v>
      </c>
      <c r="B22034" s="8" t="s">
        <v>23475</v>
      </c>
    </row>
    <row r="22035">
      <c r="A22035" s="8">
        <v>1300717.0</v>
      </c>
      <c r="B22035" s="8" t="s">
        <v>23476</v>
      </c>
    </row>
    <row r="22036">
      <c r="A22036" s="8">
        <v>6228682.0</v>
      </c>
      <c r="B22036" s="8" t="s">
        <v>23477</v>
      </c>
    </row>
    <row r="22037">
      <c r="A22037" s="8">
        <v>6076831.0</v>
      </c>
      <c r="B22037" s="8" t="s">
        <v>23478</v>
      </c>
    </row>
    <row r="22038">
      <c r="A22038" s="8">
        <v>1905767.0</v>
      </c>
      <c r="B22038" s="8" t="s">
        <v>23479</v>
      </c>
    </row>
    <row r="22039">
      <c r="A22039" s="8">
        <v>1797662.0</v>
      </c>
      <c r="B22039" s="8" t="s">
        <v>23480</v>
      </c>
    </row>
    <row r="22040">
      <c r="A22040" s="8">
        <v>1586831.0</v>
      </c>
      <c r="B22040" s="8" t="s">
        <v>23481</v>
      </c>
    </row>
    <row r="22041">
      <c r="A22041" s="8">
        <v>1866541.0</v>
      </c>
      <c r="B22041" s="8" t="s">
        <v>23482</v>
      </c>
    </row>
    <row r="22042">
      <c r="A22042" s="8">
        <v>1945769.0</v>
      </c>
      <c r="B22042" s="8" t="s">
        <v>23483</v>
      </c>
    </row>
    <row r="22043">
      <c r="A22043" s="8">
        <v>1896679.0</v>
      </c>
      <c r="B22043" s="8" t="s">
        <v>23484</v>
      </c>
    </row>
    <row r="22044">
      <c r="A22044" s="8">
        <v>1637959.0</v>
      </c>
      <c r="B22044" s="8" t="s">
        <v>23485</v>
      </c>
    </row>
    <row r="22045">
      <c r="A22045" s="8">
        <v>1911716.0</v>
      </c>
      <c r="B22045" s="8" t="s">
        <v>23486</v>
      </c>
    </row>
    <row r="22046">
      <c r="A22046" s="8">
        <v>1851926.0</v>
      </c>
      <c r="B22046" s="8" t="s">
        <v>23487</v>
      </c>
    </row>
    <row r="22047">
      <c r="A22047" s="8">
        <v>1888790.0</v>
      </c>
      <c r="B22047" s="8" t="s">
        <v>23488</v>
      </c>
    </row>
    <row r="22048">
      <c r="A22048" s="8">
        <v>1596454.0</v>
      </c>
      <c r="B22048" s="8" t="s">
        <v>23489</v>
      </c>
    </row>
    <row r="22049">
      <c r="A22049" s="8">
        <v>1574833.0</v>
      </c>
      <c r="B22049" s="8" t="s">
        <v>23490</v>
      </c>
    </row>
    <row r="22050">
      <c r="A22050" s="8">
        <v>1763440.0</v>
      </c>
      <c r="B22050" s="8" t="s">
        <v>23491</v>
      </c>
    </row>
    <row r="22051">
      <c r="A22051" s="8">
        <v>1896971.0</v>
      </c>
      <c r="B22051" s="8" t="s">
        <v>23492</v>
      </c>
    </row>
    <row r="22052">
      <c r="A22052" s="8">
        <v>6174540.0</v>
      </c>
      <c r="B22052" s="8" t="s">
        <v>23493</v>
      </c>
    </row>
    <row r="22053">
      <c r="A22053" s="8">
        <v>1732773.0</v>
      </c>
      <c r="B22053" s="8" t="s">
        <v>23494</v>
      </c>
    </row>
    <row r="22054">
      <c r="A22054" s="8">
        <v>1883852.0</v>
      </c>
      <c r="B22054" s="8" t="s">
        <v>23495</v>
      </c>
    </row>
    <row r="22055">
      <c r="A22055" s="8">
        <v>1655426.0</v>
      </c>
      <c r="B22055" s="8" t="s">
        <v>23496</v>
      </c>
    </row>
    <row r="22056">
      <c r="A22056" s="8">
        <v>1778862.0</v>
      </c>
      <c r="B22056" s="8" t="s">
        <v>23497</v>
      </c>
    </row>
    <row r="22057">
      <c r="A22057" s="8">
        <v>1907085.0</v>
      </c>
      <c r="B22057" s="8" t="s">
        <v>23498</v>
      </c>
    </row>
    <row r="22058">
      <c r="A22058" s="8">
        <v>6408141.0</v>
      </c>
      <c r="B22058" s="8" t="s">
        <v>23499</v>
      </c>
    </row>
    <row r="22059">
      <c r="A22059" s="8">
        <v>6927823.0</v>
      </c>
      <c r="B22059" s="8" t="s">
        <v>23500</v>
      </c>
    </row>
    <row r="22060">
      <c r="A22060" s="8">
        <v>1902431.0</v>
      </c>
      <c r="B22060" s="8" t="s">
        <v>23501</v>
      </c>
    </row>
    <row r="22061">
      <c r="A22061" s="8">
        <v>1793900.0</v>
      </c>
      <c r="B22061" s="8" t="s">
        <v>23502</v>
      </c>
    </row>
    <row r="22062">
      <c r="A22062" s="8">
        <v>1447921.0</v>
      </c>
      <c r="B22062" s="8" t="s">
        <v>23503</v>
      </c>
    </row>
    <row r="22063">
      <c r="A22063" s="8">
        <v>6176275.0</v>
      </c>
      <c r="B22063" s="8" t="s">
        <v>23504</v>
      </c>
    </row>
    <row r="22064">
      <c r="A22064" s="8">
        <v>1636812.0</v>
      </c>
      <c r="B22064" s="8" t="s">
        <v>23505</v>
      </c>
    </row>
    <row r="22065">
      <c r="A22065" s="8">
        <v>1787578.0</v>
      </c>
      <c r="B22065" s="8" t="s">
        <v>23506</v>
      </c>
    </row>
    <row r="22066">
      <c r="A22066" s="8">
        <v>1449711.0</v>
      </c>
      <c r="B22066" s="8" t="s">
        <v>23507</v>
      </c>
    </row>
    <row r="22067">
      <c r="A22067" s="8">
        <v>6025731.0</v>
      </c>
      <c r="B22067" s="8" t="s">
        <v>23508</v>
      </c>
    </row>
    <row r="22068">
      <c r="A22068" s="8">
        <v>6088571.0</v>
      </c>
      <c r="B22068" s="8" t="s">
        <v>23509</v>
      </c>
    </row>
    <row r="22069">
      <c r="A22069" s="8">
        <v>6906982.0</v>
      </c>
      <c r="B22069" s="8" t="s">
        <v>23510</v>
      </c>
    </row>
    <row r="22070">
      <c r="A22070" s="8">
        <v>6583121.0</v>
      </c>
      <c r="B22070" s="8" t="s">
        <v>23511</v>
      </c>
    </row>
    <row r="22071">
      <c r="A22071" s="8">
        <v>1638360.0</v>
      </c>
      <c r="B22071" s="8" t="s">
        <v>23512</v>
      </c>
    </row>
    <row r="22072">
      <c r="A22072" s="8">
        <v>6062776.0</v>
      </c>
      <c r="B22072" s="8" t="s">
        <v>23513</v>
      </c>
    </row>
    <row r="22073">
      <c r="A22073" s="8">
        <v>1730029.0</v>
      </c>
      <c r="B22073" s="8" t="s">
        <v>23514</v>
      </c>
    </row>
    <row r="22074">
      <c r="A22074" s="8">
        <v>1637657.0</v>
      </c>
      <c r="B22074" s="8" t="s">
        <v>23515</v>
      </c>
    </row>
    <row r="22075">
      <c r="A22075" s="8">
        <v>6171176.0</v>
      </c>
      <c r="B22075" s="8" t="s">
        <v>23516</v>
      </c>
    </row>
    <row r="22076">
      <c r="A22076" s="8">
        <v>1638076.0</v>
      </c>
      <c r="B22076" s="8" t="s">
        <v>23517</v>
      </c>
    </row>
    <row r="22077">
      <c r="A22077" s="8">
        <v>1889699.0</v>
      </c>
      <c r="B22077" s="8" t="s">
        <v>23518</v>
      </c>
    </row>
    <row r="22078">
      <c r="A22078" s="8">
        <v>1779842.0</v>
      </c>
      <c r="B22078" s="8" t="s">
        <v>23519</v>
      </c>
    </row>
    <row r="22079">
      <c r="A22079" s="8">
        <v>1574175.0</v>
      </c>
      <c r="B22079" s="8" t="s">
        <v>23520</v>
      </c>
    </row>
    <row r="22080">
      <c r="A22080" s="8">
        <v>1577727.0</v>
      </c>
      <c r="B22080" s="8" t="s">
        <v>23521</v>
      </c>
    </row>
    <row r="22081">
      <c r="A22081" s="8">
        <v>1785176.0</v>
      </c>
      <c r="B22081" s="8" t="s">
        <v>23522</v>
      </c>
    </row>
    <row r="22082">
      <c r="A22082" s="8">
        <v>6771645.0</v>
      </c>
      <c r="B22082" s="8" t="s">
        <v>23523</v>
      </c>
    </row>
    <row r="22083">
      <c r="A22083" s="8">
        <v>1589253.0</v>
      </c>
      <c r="B22083" s="8" t="s">
        <v>23524</v>
      </c>
    </row>
    <row r="22084">
      <c r="A22084" s="8">
        <v>1452002.0</v>
      </c>
      <c r="B22084" s="8" t="s">
        <v>23525</v>
      </c>
    </row>
    <row r="22085">
      <c r="A22085" s="8">
        <v>1636553.0</v>
      </c>
      <c r="B22085" s="8" t="s">
        <v>23526</v>
      </c>
    </row>
    <row r="22086">
      <c r="A22086" s="8">
        <v>1571249.0</v>
      </c>
      <c r="B22086" s="8" t="s">
        <v>23527</v>
      </c>
    </row>
    <row r="22087">
      <c r="A22087" s="8">
        <v>6135668.0</v>
      </c>
      <c r="B22087" s="8" t="s">
        <v>23528</v>
      </c>
    </row>
    <row r="22088">
      <c r="A22088" s="8">
        <v>1780336.0</v>
      </c>
      <c r="B22088" s="8" t="s">
        <v>23529</v>
      </c>
    </row>
    <row r="22089">
      <c r="A22089" s="8">
        <v>1781553.0</v>
      </c>
      <c r="B22089" s="8" t="s">
        <v>23530</v>
      </c>
    </row>
    <row r="22090">
      <c r="A22090" s="8">
        <v>1943227.0</v>
      </c>
      <c r="B22090" s="8" t="s">
        <v>17397</v>
      </c>
    </row>
    <row r="22091">
      <c r="A22091" s="8">
        <v>6088597.0</v>
      </c>
      <c r="B22091" s="8" t="s">
        <v>23531</v>
      </c>
    </row>
    <row r="22092">
      <c r="A22092" s="8">
        <v>1769189.0</v>
      </c>
      <c r="B22092" s="8" t="s">
        <v>23532</v>
      </c>
    </row>
    <row r="22093">
      <c r="A22093" s="8">
        <v>1729331.0</v>
      </c>
      <c r="B22093" s="8" t="s">
        <v>23533</v>
      </c>
    </row>
    <row r="22094">
      <c r="A22094" s="8">
        <v>6320040.0</v>
      </c>
      <c r="B22094" s="8" t="s">
        <v>23534</v>
      </c>
    </row>
    <row r="22095">
      <c r="A22095" s="8">
        <v>6088589.0</v>
      </c>
      <c r="B22095" s="8" t="s">
        <v>23535</v>
      </c>
    </row>
    <row r="22096">
      <c r="A22096" s="8">
        <v>6140378.0</v>
      </c>
      <c r="B22096" s="8" t="s">
        <v>23536</v>
      </c>
    </row>
    <row r="22097">
      <c r="A22097" s="8">
        <v>1596187.0</v>
      </c>
      <c r="B22097" s="8" t="s">
        <v>23537</v>
      </c>
    </row>
    <row r="22098">
      <c r="A22098" s="8">
        <v>1575252.0</v>
      </c>
      <c r="B22098" s="8" t="s">
        <v>23538</v>
      </c>
    </row>
    <row r="22099">
      <c r="A22099" s="8">
        <v>6094295.0</v>
      </c>
      <c r="B22099" s="8" t="s">
        <v>23539</v>
      </c>
    </row>
    <row r="22100">
      <c r="A22100" s="8">
        <v>1898035.0</v>
      </c>
      <c r="B22100" s="8" t="s">
        <v>23540</v>
      </c>
    </row>
    <row r="22101">
      <c r="A22101" s="8">
        <v>1586963.0</v>
      </c>
      <c r="B22101" s="8" t="s">
        <v>23541</v>
      </c>
    </row>
    <row r="22102">
      <c r="A22102" s="8">
        <v>1887327.0</v>
      </c>
      <c r="B22102" s="8" t="s">
        <v>23542</v>
      </c>
    </row>
    <row r="22103">
      <c r="A22103" s="8">
        <v>1890816.0</v>
      </c>
      <c r="B22103" s="8" t="s">
        <v>23543</v>
      </c>
    </row>
    <row r="22104">
      <c r="A22104" s="8">
        <v>1794370.0</v>
      </c>
      <c r="B22104" s="8" t="s">
        <v>23544</v>
      </c>
    </row>
    <row r="22105">
      <c r="A22105" s="8">
        <v>1896091.0</v>
      </c>
      <c r="B22105" s="8" t="s">
        <v>23545</v>
      </c>
    </row>
    <row r="22106">
      <c r="A22106" s="8">
        <v>1899236.0</v>
      </c>
      <c r="B22106" s="8" t="s">
        <v>23546</v>
      </c>
    </row>
    <row r="22107">
      <c r="A22107" s="8">
        <v>1751913.0</v>
      </c>
      <c r="B22107" s="8" t="s">
        <v>23547</v>
      </c>
    </row>
    <row r="22108">
      <c r="A22108" s="8">
        <v>1777254.0</v>
      </c>
      <c r="B22108" s="8" t="s">
        <v>23548</v>
      </c>
    </row>
    <row r="22109">
      <c r="A22109" s="8">
        <v>6264239.0</v>
      </c>
      <c r="B22109" s="8" t="s">
        <v>23549</v>
      </c>
    </row>
    <row r="22110">
      <c r="A22110" s="8">
        <v>6907024.0</v>
      </c>
      <c r="B22110" s="8" t="s">
        <v>23550</v>
      </c>
    </row>
    <row r="22111">
      <c r="A22111" s="8">
        <v>6402011.0</v>
      </c>
      <c r="B22111" s="8" t="s">
        <v>23551</v>
      </c>
    </row>
    <row r="22112">
      <c r="A22112" s="8">
        <v>1455362.0</v>
      </c>
      <c r="B22112" s="8" t="s">
        <v>23552</v>
      </c>
    </row>
    <row r="22113">
      <c r="A22113" s="8">
        <v>6457703.0</v>
      </c>
      <c r="B22113" s="8" t="s">
        <v>23553</v>
      </c>
    </row>
    <row r="22114">
      <c r="A22114" s="8">
        <v>1881671.0</v>
      </c>
      <c r="B22114" s="8" t="s">
        <v>23554</v>
      </c>
    </row>
    <row r="22115">
      <c r="A22115" s="8">
        <v>1779559.0</v>
      </c>
      <c r="B22115" s="8" t="s">
        <v>23555</v>
      </c>
    </row>
    <row r="22116">
      <c r="A22116" s="8">
        <v>6094317.0</v>
      </c>
      <c r="B22116" s="8" t="s">
        <v>23556</v>
      </c>
    </row>
    <row r="22117">
      <c r="A22117" s="8">
        <v>1449605.0</v>
      </c>
      <c r="B22117" s="8" t="s">
        <v>23557</v>
      </c>
    </row>
    <row r="22118">
      <c r="A22118" s="8">
        <v>6154573.0</v>
      </c>
      <c r="B22118" s="8" t="s">
        <v>23558</v>
      </c>
    </row>
    <row r="22119">
      <c r="A22119" s="8">
        <v>1798057.0</v>
      </c>
      <c r="B22119" s="8" t="s">
        <v>23559</v>
      </c>
    </row>
    <row r="22120">
      <c r="A22120" s="8">
        <v>1913107.0</v>
      </c>
      <c r="B22120" s="8" t="s">
        <v>23560</v>
      </c>
    </row>
    <row r="22121">
      <c r="A22121" s="8">
        <v>1346491.0</v>
      </c>
      <c r="B22121" s="8" t="s">
        <v>23561</v>
      </c>
    </row>
    <row r="22122">
      <c r="A22122" s="8">
        <v>1607669.0</v>
      </c>
      <c r="B22122" s="8" t="s">
        <v>23562</v>
      </c>
    </row>
    <row r="22123">
      <c r="A22123" s="8">
        <v>1346415.0</v>
      </c>
      <c r="B22123" s="8" t="s">
        <v>23563</v>
      </c>
    </row>
    <row r="22124">
      <c r="A22124" s="8">
        <v>1729993.0</v>
      </c>
      <c r="B22124" s="8" t="s">
        <v>23564</v>
      </c>
    </row>
    <row r="22125">
      <c r="A22125" s="8">
        <v>1788400.0</v>
      </c>
      <c r="B22125" s="8" t="s">
        <v>23564</v>
      </c>
    </row>
    <row r="22126">
      <c r="A22126" s="8">
        <v>1963759.0</v>
      </c>
      <c r="B22126" s="8" t="s">
        <v>23565</v>
      </c>
    </row>
    <row r="22127">
      <c r="A22127" s="8">
        <v>6351999.0</v>
      </c>
      <c r="B22127" s="8" t="s">
        <v>14391</v>
      </c>
    </row>
    <row r="22128">
      <c r="A22128" s="8">
        <v>1780913.0</v>
      </c>
      <c r="B22128" s="8" t="s">
        <v>23566</v>
      </c>
    </row>
    <row r="22129">
      <c r="A22129" s="8">
        <v>1964313.0</v>
      </c>
      <c r="B22129" s="8" t="s">
        <v>23567</v>
      </c>
    </row>
    <row r="22130">
      <c r="A22130" s="8">
        <v>6118518.0</v>
      </c>
      <c r="B22130" s="8" t="s">
        <v>23568</v>
      </c>
    </row>
    <row r="22131">
      <c r="A22131" s="8">
        <v>6157181.0</v>
      </c>
      <c r="B22131" s="8" t="s">
        <v>23569</v>
      </c>
    </row>
    <row r="22132">
      <c r="A22132" s="8">
        <v>1962906.0</v>
      </c>
      <c r="B22132" s="8" t="s">
        <v>23570</v>
      </c>
    </row>
    <row r="22133">
      <c r="A22133" s="8">
        <v>1575546.0</v>
      </c>
      <c r="B22133" s="8" t="s">
        <v>23571</v>
      </c>
    </row>
    <row r="22134">
      <c r="A22134" s="8">
        <v>857271.0</v>
      </c>
      <c r="B22134" s="8" t="s">
        <v>23572</v>
      </c>
    </row>
    <row r="22135">
      <c r="A22135" s="8">
        <v>6703445.0</v>
      </c>
      <c r="B22135" s="8" t="s">
        <v>23573</v>
      </c>
    </row>
    <row r="22136">
      <c r="A22136" s="8">
        <v>844268.0</v>
      </c>
      <c r="B22136" s="8" t="s">
        <v>23574</v>
      </c>
    </row>
    <row r="22137">
      <c r="A22137" s="8">
        <v>1448846.0</v>
      </c>
      <c r="B22137" s="8" t="s">
        <v>23575</v>
      </c>
    </row>
    <row r="22138">
      <c r="A22138" s="8">
        <v>6787894.0</v>
      </c>
      <c r="B22138" s="8" t="s">
        <v>23576</v>
      </c>
    </row>
    <row r="22139">
      <c r="A22139" s="8">
        <v>6701001.0</v>
      </c>
      <c r="B22139" s="8" t="s">
        <v>23577</v>
      </c>
    </row>
    <row r="22140">
      <c r="A22140" s="8">
        <v>1965701.0</v>
      </c>
      <c r="B22140" s="8" t="s">
        <v>23578</v>
      </c>
    </row>
    <row r="22141">
      <c r="A22141" s="8">
        <v>6140432.0</v>
      </c>
      <c r="B22141" s="8" t="s">
        <v>23579</v>
      </c>
    </row>
    <row r="22142">
      <c r="A22142" s="8">
        <v>1964151.0</v>
      </c>
      <c r="B22142" s="8" t="s">
        <v>23580</v>
      </c>
    </row>
    <row r="22143">
      <c r="A22143" s="8">
        <v>1575872.0</v>
      </c>
      <c r="B22143" s="8" t="s">
        <v>23581</v>
      </c>
    </row>
    <row r="22144">
      <c r="A22144" s="8">
        <v>1879367.0</v>
      </c>
      <c r="B22144" s="8" t="s">
        <v>23582</v>
      </c>
    </row>
    <row r="22145">
      <c r="A22145" s="8">
        <v>1768727.0</v>
      </c>
      <c r="B22145" s="8" t="s">
        <v>23583</v>
      </c>
    </row>
    <row r="22146">
      <c r="A22146" s="8">
        <v>1937928.0</v>
      </c>
      <c r="B22146" s="8" t="s">
        <v>23584</v>
      </c>
    </row>
    <row r="22147">
      <c r="A22147" s="8">
        <v>1427831.0</v>
      </c>
      <c r="B22147" s="8" t="s">
        <v>23585</v>
      </c>
    </row>
    <row r="22148">
      <c r="A22148" s="8">
        <v>1725564.0</v>
      </c>
      <c r="B22148" s="8" t="s">
        <v>23585</v>
      </c>
    </row>
    <row r="22149">
      <c r="A22149" s="8">
        <v>6826628.0</v>
      </c>
      <c r="B22149" s="8" t="s">
        <v>23586</v>
      </c>
    </row>
    <row r="22150">
      <c r="A22150" s="8">
        <v>1800906.0</v>
      </c>
      <c r="B22150" s="8" t="s">
        <v>23587</v>
      </c>
    </row>
    <row r="22151">
      <c r="A22151" s="8">
        <v>1850741.0</v>
      </c>
      <c r="B22151" s="8" t="s">
        <v>23587</v>
      </c>
    </row>
    <row r="22152">
      <c r="A22152" s="8">
        <v>6244441.0</v>
      </c>
      <c r="B22152" s="8" t="s">
        <v>23588</v>
      </c>
    </row>
    <row r="22153">
      <c r="A22153" s="8">
        <v>6191215.0</v>
      </c>
      <c r="B22153" s="8" t="s">
        <v>23589</v>
      </c>
    </row>
    <row r="22154">
      <c r="A22154" s="8">
        <v>6140394.0</v>
      </c>
      <c r="B22154" s="8" t="s">
        <v>23590</v>
      </c>
    </row>
    <row r="22155">
      <c r="A22155" s="8">
        <v>6185401.0</v>
      </c>
      <c r="B22155" s="8" t="s">
        <v>23591</v>
      </c>
    </row>
    <row r="22156">
      <c r="A22156" s="8">
        <v>1894561.0</v>
      </c>
      <c r="B22156" s="8" t="s">
        <v>23592</v>
      </c>
    </row>
    <row r="22157">
      <c r="A22157" s="8">
        <v>1803743.0</v>
      </c>
      <c r="B22157" s="8" t="s">
        <v>23593</v>
      </c>
    </row>
    <row r="22158">
      <c r="A22158" s="8">
        <v>1967126.0</v>
      </c>
      <c r="B22158" s="8" t="s">
        <v>23594</v>
      </c>
    </row>
    <row r="22159">
      <c r="A22159" s="8">
        <v>1915134.0</v>
      </c>
      <c r="B22159" s="8" t="s">
        <v>23595</v>
      </c>
    </row>
    <row r="22160">
      <c r="A22160" s="8">
        <v>6019293.0</v>
      </c>
      <c r="B22160" s="8" t="s">
        <v>23596</v>
      </c>
    </row>
    <row r="22161">
      <c r="A22161" s="8">
        <v>1792997.0</v>
      </c>
      <c r="B22161" s="8" t="s">
        <v>23597</v>
      </c>
    </row>
    <row r="22162">
      <c r="A22162" s="8">
        <v>6114849.0</v>
      </c>
      <c r="B22162" s="8" t="s">
        <v>23598</v>
      </c>
    </row>
    <row r="22163">
      <c r="A22163" s="8">
        <v>1960661.0</v>
      </c>
      <c r="B22163" s="8" t="s">
        <v>23599</v>
      </c>
    </row>
    <row r="22164">
      <c r="A22164" s="8">
        <v>6186602.0</v>
      </c>
      <c r="B22164" s="8" t="s">
        <v>23600</v>
      </c>
    </row>
    <row r="22165">
      <c r="A22165" s="8">
        <v>6420907.0</v>
      </c>
      <c r="B22165" s="8" t="s">
        <v>23601</v>
      </c>
    </row>
    <row r="22166">
      <c r="A22166" s="8">
        <v>1780492.0</v>
      </c>
      <c r="B22166" s="8" t="s">
        <v>23602</v>
      </c>
    </row>
    <row r="22167">
      <c r="A22167" s="8">
        <v>1862162.0</v>
      </c>
      <c r="B22167" s="8" t="s">
        <v>23603</v>
      </c>
    </row>
    <row r="22168">
      <c r="A22168" s="8">
        <v>1782509.0</v>
      </c>
      <c r="B22168" s="8" t="s">
        <v>23604</v>
      </c>
    </row>
    <row r="22169">
      <c r="A22169" s="8">
        <v>6927220.0</v>
      </c>
      <c r="B22169" s="8" t="s">
        <v>23605</v>
      </c>
    </row>
    <row r="22170">
      <c r="A22170" s="8">
        <v>1885359.0</v>
      </c>
      <c r="B22170" s="8" t="s">
        <v>23606</v>
      </c>
    </row>
    <row r="22171">
      <c r="A22171" s="8">
        <v>1768859.0</v>
      </c>
      <c r="B22171" s="8" t="s">
        <v>23607</v>
      </c>
    </row>
    <row r="22172">
      <c r="A22172" s="8">
        <v>6200150.0</v>
      </c>
      <c r="B22172" s="8" t="s">
        <v>23608</v>
      </c>
    </row>
    <row r="22173">
      <c r="A22173" s="8">
        <v>1586866.0</v>
      </c>
      <c r="B22173" s="8" t="s">
        <v>23609</v>
      </c>
    </row>
    <row r="22174">
      <c r="A22174" s="8">
        <v>6408591.0</v>
      </c>
      <c r="B22174" s="8" t="s">
        <v>23610</v>
      </c>
    </row>
    <row r="22175">
      <c r="A22175" s="8">
        <v>6242529.0</v>
      </c>
      <c r="B22175" s="8" t="s">
        <v>23611</v>
      </c>
    </row>
    <row r="22176">
      <c r="A22176" s="8">
        <v>6382002.0</v>
      </c>
      <c r="B22176" s="8" t="s">
        <v>23612</v>
      </c>
    </row>
    <row r="22177">
      <c r="A22177" s="8">
        <v>1831241.0</v>
      </c>
      <c r="B22177" s="8" t="s">
        <v>23613</v>
      </c>
    </row>
    <row r="22178">
      <c r="A22178" s="8">
        <v>6244971.0</v>
      </c>
      <c r="B22178" s="8" t="s">
        <v>23614</v>
      </c>
    </row>
    <row r="22179">
      <c r="A22179" s="8">
        <v>6021476.0</v>
      </c>
      <c r="B22179" s="8" t="s">
        <v>23615</v>
      </c>
    </row>
    <row r="22180">
      <c r="A22180" s="8">
        <v>6010644.0</v>
      </c>
      <c r="B22180" s="8" t="s">
        <v>23616</v>
      </c>
    </row>
    <row r="22181">
      <c r="A22181" s="8">
        <v>6245862.0</v>
      </c>
      <c r="B22181" s="8" t="s">
        <v>23617</v>
      </c>
    </row>
    <row r="22182">
      <c r="A22182" s="8">
        <v>6016367.0</v>
      </c>
      <c r="B22182" s="8" t="s">
        <v>23618</v>
      </c>
    </row>
    <row r="22183">
      <c r="A22183" s="8">
        <v>1888757.0</v>
      </c>
      <c r="B22183" s="8" t="s">
        <v>23619</v>
      </c>
    </row>
    <row r="22184">
      <c r="A22184" s="8">
        <v>1831275.0</v>
      </c>
      <c r="B22184" s="8" t="s">
        <v>23620</v>
      </c>
    </row>
    <row r="22185">
      <c r="A22185" s="8">
        <v>1897268.0</v>
      </c>
      <c r="B22185" s="8" t="s">
        <v>23621</v>
      </c>
    </row>
    <row r="22186">
      <c r="A22186" s="8">
        <v>6214827.0</v>
      </c>
      <c r="B22186" s="8" t="s">
        <v>23622</v>
      </c>
    </row>
    <row r="22187">
      <c r="A22187" s="8">
        <v>6009956.0</v>
      </c>
      <c r="B22187" s="8" t="s">
        <v>23623</v>
      </c>
    </row>
    <row r="22188">
      <c r="A22188" s="8">
        <v>6214835.0</v>
      </c>
      <c r="B22188" s="8" t="s">
        <v>23624</v>
      </c>
    </row>
    <row r="22189">
      <c r="A22189" s="8">
        <v>1886002.0</v>
      </c>
      <c r="B22189" s="8" t="s">
        <v>23625</v>
      </c>
    </row>
    <row r="22190">
      <c r="A22190" s="8">
        <v>6356206.0</v>
      </c>
      <c r="B22190" s="8" t="s">
        <v>23626</v>
      </c>
    </row>
    <row r="22191">
      <c r="A22191" s="8">
        <v>6303161.0</v>
      </c>
      <c r="B22191" s="8" t="s">
        <v>23627</v>
      </c>
    </row>
    <row r="22192">
      <c r="A22192" s="8">
        <v>1966171.0</v>
      </c>
      <c r="B22192" s="8" t="s">
        <v>23628</v>
      </c>
    </row>
    <row r="22193">
      <c r="A22193" s="8">
        <v>1960636.0</v>
      </c>
      <c r="B22193" s="8" t="s">
        <v>23629</v>
      </c>
    </row>
    <row r="22194">
      <c r="A22194" s="8">
        <v>1775855.0</v>
      </c>
      <c r="B22194" s="8" t="s">
        <v>23630</v>
      </c>
    </row>
    <row r="22195">
      <c r="A22195" s="8">
        <v>1898825.0</v>
      </c>
      <c r="B22195" s="8" t="s">
        <v>23630</v>
      </c>
    </row>
    <row r="22196">
      <c r="A22196" s="8">
        <v>1596462.0</v>
      </c>
      <c r="B22196" s="8" t="s">
        <v>23631</v>
      </c>
    </row>
    <row r="22197">
      <c r="A22197" s="8">
        <v>6214843.0</v>
      </c>
      <c r="B22197" s="8" t="s">
        <v>23632</v>
      </c>
    </row>
    <row r="22198">
      <c r="A22198" s="8">
        <v>1577379.0</v>
      </c>
      <c r="B22198" s="8" t="s">
        <v>23633</v>
      </c>
    </row>
    <row r="22199">
      <c r="A22199" s="8">
        <v>1660713.0</v>
      </c>
      <c r="B22199" s="8" t="s">
        <v>23634</v>
      </c>
    </row>
    <row r="22200">
      <c r="A22200" s="8">
        <v>1912321.0</v>
      </c>
      <c r="B22200" s="8" t="s">
        <v>23635</v>
      </c>
    </row>
    <row r="22201">
      <c r="A22201" s="8">
        <v>6205348.0</v>
      </c>
      <c r="B22201" s="8" t="s">
        <v>23636</v>
      </c>
    </row>
    <row r="22202">
      <c r="A22202" s="8">
        <v>1879243.0</v>
      </c>
      <c r="B22202" s="8" t="s">
        <v>23637</v>
      </c>
    </row>
    <row r="22203">
      <c r="A22203" s="8">
        <v>1784609.0</v>
      </c>
      <c r="B22203" s="8" t="s">
        <v>23638</v>
      </c>
    </row>
    <row r="22204">
      <c r="A22204" s="8">
        <v>6203931.0</v>
      </c>
      <c r="B22204" s="8" t="s">
        <v>23639</v>
      </c>
    </row>
    <row r="22205">
      <c r="A22205" s="8">
        <v>1855034.0</v>
      </c>
      <c r="B22205" s="8" t="s">
        <v>23640</v>
      </c>
    </row>
    <row r="22206">
      <c r="A22206" s="8">
        <v>1786865.0</v>
      </c>
      <c r="B22206" s="8" t="s">
        <v>23641</v>
      </c>
    </row>
    <row r="22207">
      <c r="A22207" s="8">
        <v>6261744.0</v>
      </c>
      <c r="B22207" s="8" t="s">
        <v>23642</v>
      </c>
    </row>
    <row r="22208">
      <c r="A22208" s="8">
        <v>6605303.0</v>
      </c>
      <c r="B22208" s="8" t="s">
        <v>23643</v>
      </c>
    </row>
    <row r="22209">
      <c r="A22209" s="8">
        <v>1791648.0</v>
      </c>
      <c r="B22209" s="8" t="s">
        <v>23644</v>
      </c>
    </row>
    <row r="22210">
      <c r="A22210" s="8">
        <v>1944223.0</v>
      </c>
      <c r="B22210" s="8" t="s">
        <v>23645</v>
      </c>
    </row>
    <row r="22211">
      <c r="A22211" s="8">
        <v>1724231.0</v>
      </c>
      <c r="B22211" s="8" t="s">
        <v>23646</v>
      </c>
    </row>
    <row r="22212">
      <c r="A22212" s="8">
        <v>6010717.0</v>
      </c>
      <c r="B22212" s="8" t="s">
        <v>23647</v>
      </c>
    </row>
    <row r="22213">
      <c r="A22213" s="8">
        <v>1788655.0</v>
      </c>
      <c r="B22213" s="8" t="s">
        <v>23648</v>
      </c>
    </row>
    <row r="22214">
      <c r="A22214" s="8">
        <v>1854615.0</v>
      </c>
      <c r="B22214" s="8" t="s">
        <v>23648</v>
      </c>
    </row>
    <row r="22215">
      <c r="A22215" s="8">
        <v>1885707.0</v>
      </c>
      <c r="B22215" s="8" t="s">
        <v>23649</v>
      </c>
    </row>
    <row r="22216">
      <c r="A22216" s="8">
        <v>1466160.0</v>
      </c>
      <c r="B22216" s="8" t="s">
        <v>23650</v>
      </c>
    </row>
    <row r="22217">
      <c r="A22217" s="8">
        <v>1570170.0</v>
      </c>
      <c r="B22217" s="8" t="s">
        <v>23651</v>
      </c>
    </row>
    <row r="22218">
      <c r="A22218" s="8">
        <v>1855298.0</v>
      </c>
      <c r="B22218" s="8" t="s">
        <v>23652</v>
      </c>
    </row>
    <row r="22219">
      <c r="A22219" s="8">
        <v>6189121.0</v>
      </c>
      <c r="B22219" s="8" t="s">
        <v>23653</v>
      </c>
    </row>
    <row r="22220">
      <c r="A22220" s="8">
        <v>6914691.0</v>
      </c>
      <c r="B22220" s="8" t="s">
        <v>23654</v>
      </c>
    </row>
    <row r="22221">
      <c r="A22221" s="8">
        <v>6188591.0</v>
      </c>
      <c r="B22221" s="8" t="s">
        <v>23655</v>
      </c>
    </row>
    <row r="22222">
      <c r="A22222" s="8">
        <v>6202560.0</v>
      </c>
      <c r="B22222" s="8" t="s">
        <v>23656</v>
      </c>
    </row>
    <row r="22223">
      <c r="A22223" s="8">
        <v>6189652.0</v>
      </c>
      <c r="B22223" s="8" t="s">
        <v>23657</v>
      </c>
    </row>
    <row r="22224">
      <c r="A22224" s="8">
        <v>1586840.0</v>
      </c>
      <c r="B22224" s="8" t="s">
        <v>23658</v>
      </c>
    </row>
    <row r="22225">
      <c r="A22225" s="8">
        <v>1730428.0</v>
      </c>
      <c r="B22225" s="8" t="s">
        <v>23659</v>
      </c>
    </row>
    <row r="22226">
      <c r="A22226" s="8">
        <v>1779389.0</v>
      </c>
      <c r="B22226" s="8" t="s">
        <v>23660</v>
      </c>
    </row>
    <row r="22227">
      <c r="A22227" s="8">
        <v>1776819.0</v>
      </c>
      <c r="B22227" s="8" t="s">
        <v>23661</v>
      </c>
    </row>
    <row r="22228">
      <c r="A22228" s="8">
        <v>6965181.0</v>
      </c>
      <c r="B22228" s="8" t="s">
        <v>23662</v>
      </c>
    </row>
    <row r="22229">
      <c r="A22229" s="8">
        <v>6941451.0</v>
      </c>
      <c r="B22229" s="8" t="s">
        <v>23663</v>
      </c>
    </row>
    <row r="22230">
      <c r="A22230" s="8">
        <v>1857592.0</v>
      </c>
      <c r="B22230" s="8" t="s">
        <v>23664</v>
      </c>
    </row>
    <row r="22231">
      <c r="A22231" s="8">
        <v>6262252.0</v>
      </c>
      <c r="B22231" s="8" t="s">
        <v>23665</v>
      </c>
    </row>
    <row r="22232">
      <c r="A22232" s="8">
        <v>1862120.0</v>
      </c>
      <c r="B22232" s="8" t="s">
        <v>23666</v>
      </c>
    </row>
    <row r="22233">
      <c r="A22233" s="8">
        <v>6205330.0</v>
      </c>
      <c r="B22233" s="8" t="s">
        <v>23667</v>
      </c>
    </row>
    <row r="22234">
      <c r="A22234" s="8">
        <v>6208339.0</v>
      </c>
      <c r="B22234" s="8" t="s">
        <v>23668</v>
      </c>
    </row>
    <row r="22235">
      <c r="A22235" s="8">
        <v>1888102.0</v>
      </c>
      <c r="B22235" s="8" t="s">
        <v>23669</v>
      </c>
    </row>
    <row r="22236">
      <c r="A22236" s="8">
        <v>6305318.0</v>
      </c>
      <c r="B22236" s="8" t="s">
        <v>23670</v>
      </c>
    </row>
    <row r="22237">
      <c r="A22237" s="8">
        <v>1726188.0</v>
      </c>
      <c r="B22237" s="8" t="s">
        <v>23671</v>
      </c>
    </row>
    <row r="22238">
      <c r="A22238" s="8">
        <v>1857169.0</v>
      </c>
      <c r="B22238" s="8" t="s">
        <v>23672</v>
      </c>
    </row>
    <row r="22239">
      <c r="A22239" s="8">
        <v>6264468.0</v>
      </c>
      <c r="B22239" s="8" t="s">
        <v>23673</v>
      </c>
    </row>
    <row r="22240">
      <c r="A22240" s="8">
        <v>1897730.0</v>
      </c>
      <c r="B22240" s="8" t="s">
        <v>23674</v>
      </c>
    </row>
    <row r="22241">
      <c r="A22241" s="8">
        <v>6607411.0</v>
      </c>
      <c r="B22241" s="8" t="s">
        <v>17896</v>
      </c>
    </row>
    <row r="22242">
      <c r="A22242" s="8">
        <v>1428705.0</v>
      </c>
      <c r="B22242" s="8" t="s">
        <v>23675</v>
      </c>
    </row>
    <row r="22243">
      <c r="A22243" s="8">
        <v>6096212.0</v>
      </c>
      <c r="B22243" s="8" t="s">
        <v>23676</v>
      </c>
    </row>
    <row r="22244">
      <c r="A22244" s="8">
        <v>6219462.0</v>
      </c>
      <c r="B22244" s="8" t="s">
        <v>23677</v>
      </c>
    </row>
    <row r="22245">
      <c r="A22245" s="8">
        <v>1881221.0</v>
      </c>
      <c r="B22245" s="8" t="s">
        <v>23678</v>
      </c>
    </row>
    <row r="22246">
      <c r="A22246" s="8">
        <v>6213944.0</v>
      </c>
      <c r="B22246" s="8" t="s">
        <v>23679</v>
      </c>
    </row>
    <row r="22247">
      <c r="A22247" s="8">
        <v>6215483.0</v>
      </c>
      <c r="B22247" s="8" t="s">
        <v>23680</v>
      </c>
    </row>
    <row r="22248">
      <c r="A22248" s="8">
        <v>6160816.0</v>
      </c>
      <c r="B22248" s="8" t="s">
        <v>23681</v>
      </c>
    </row>
    <row r="22249">
      <c r="A22249" s="8">
        <v>6370403.0</v>
      </c>
      <c r="B22249" s="8" t="s">
        <v>23682</v>
      </c>
    </row>
    <row r="22250">
      <c r="A22250" s="8">
        <v>1795473.0</v>
      </c>
      <c r="B22250" s="8" t="s">
        <v>23683</v>
      </c>
    </row>
    <row r="22251">
      <c r="A22251" s="8">
        <v>1786903.0</v>
      </c>
      <c r="B22251" s="8" t="s">
        <v>23684</v>
      </c>
    </row>
    <row r="22252">
      <c r="A22252" s="8">
        <v>6196802.0</v>
      </c>
      <c r="B22252" s="8" t="s">
        <v>23685</v>
      </c>
    </row>
    <row r="22253">
      <c r="A22253" s="8">
        <v>1575058.0</v>
      </c>
      <c r="B22253" s="8" t="s">
        <v>23686</v>
      </c>
    </row>
    <row r="22254">
      <c r="A22254" s="8">
        <v>9292527.0</v>
      </c>
      <c r="B22254" s="8" t="s">
        <v>23687</v>
      </c>
    </row>
    <row r="22255">
      <c r="A22255" s="8">
        <v>6786928.0</v>
      </c>
      <c r="B22255" s="8" t="s">
        <v>23688</v>
      </c>
    </row>
    <row r="22256">
      <c r="A22256" s="8">
        <v>1729381.0</v>
      </c>
      <c r="B22256" s="8" t="s">
        <v>23689</v>
      </c>
    </row>
    <row r="22257">
      <c r="A22257" s="8">
        <v>1778935.0</v>
      </c>
      <c r="B22257" s="8" t="s">
        <v>23689</v>
      </c>
    </row>
    <row r="22258">
      <c r="A22258" s="8">
        <v>6176291.0</v>
      </c>
      <c r="B22258" s="8" t="s">
        <v>23690</v>
      </c>
    </row>
    <row r="22259">
      <c r="A22259" s="8">
        <v>1852680.0</v>
      </c>
      <c r="B22259" s="8" t="s">
        <v>23691</v>
      </c>
    </row>
    <row r="22260">
      <c r="A22260" s="8">
        <v>1910272.0</v>
      </c>
      <c r="B22260" s="8" t="s">
        <v>23692</v>
      </c>
    </row>
    <row r="22261">
      <c r="A22261" s="8">
        <v>1739387.0</v>
      </c>
      <c r="B22261" s="8" t="s">
        <v>23693</v>
      </c>
    </row>
    <row r="22262">
      <c r="A22262" s="8">
        <v>6205321.0</v>
      </c>
      <c r="B22262" s="8" t="s">
        <v>23694</v>
      </c>
    </row>
    <row r="22263">
      <c r="A22263" s="8">
        <v>6281567.0</v>
      </c>
      <c r="B22263" s="8" t="s">
        <v>23695</v>
      </c>
    </row>
    <row r="22264">
      <c r="A22264" s="8">
        <v>1888111.0</v>
      </c>
      <c r="B22264" s="8" t="s">
        <v>23696</v>
      </c>
    </row>
    <row r="22265">
      <c r="A22265" s="8">
        <v>6593194.0</v>
      </c>
      <c r="B22265" s="8" t="s">
        <v>23697</v>
      </c>
    </row>
    <row r="22266">
      <c r="A22266" s="8">
        <v>1574850.0</v>
      </c>
      <c r="B22266" s="8" t="s">
        <v>23698</v>
      </c>
    </row>
    <row r="22267">
      <c r="A22267" s="8">
        <v>1913239.0</v>
      </c>
      <c r="B22267" s="8" t="s">
        <v>23699</v>
      </c>
    </row>
    <row r="22268">
      <c r="A22268" s="8">
        <v>6189113.0</v>
      </c>
      <c r="B22268" s="8" t="s">
        <v>23700</v>
      </c>
    </row>
    <row r="22269">
      <c r="A22269" s="8">
        <v>1879235.0</v>
      </c>
      <c r="B22269" s="8" t="s">
        <v>23701</v>
      </c>
    </row>
    <row r="22270">
      <c r="A22270" s="8">
        <v>1726145.0</v>
      </c>
      <c r="B22270" s="8" t="s">
        <v>23702</v>
      </c>
    </row>
    <row r="22271">
      <c r="A22271" s="8">
        <v>1850865.0</v>
      </c>
      <c r="B22271" s="8" t="s">
        <v>23703</v>
      </c>
    </row>
    <row r="22272">
      <c r="A22272" s="8">
        <v>1429566.0</v>
      </c>
      <c r="B22272" s="8" t="s">
        <v>23704</v>
      </c>
    </row>
    <row r="22273">
      <c r="A22273" s="8">
        <v>1729446.0</v>
      </c>
      <c r="B22273" s="8" t="s">
        <v>23705</v>
      </c>
    </row>
    <row r="22274">
      <c r="A22274" s="8">
        <v>1427903.0</v>
      </c>
      <c r="B22274" s="8" t="s">
        <v>23706</v>
      </c>
    </row>
    <row r="22275">
      <c r="A22275" s="8">
        <v>1950690.0</v>
      </c>
      <c r="B22275" s="8" t="s">
        <v>23707</v>
      </c>
    </row>
    <row r="22276">
      <c r="A22276" s="8">
        <v>1428870.0</v>
      </c>
      <c r="B22276" s="8" t="s">
        <v>23708</v>
      </c>
    </row>
    <row r="22277">
      <c r="A22277" s="8">
        <v>1428969.0</v>
      </c>
      <c r="B22277" s="8" t="s">
        <v>23709</v>
      </c>
    </row>
    <row r="22278">
      <c r="A22278" s="8">
        <v>6155235.0</v>
      </c>
      <c r="B22278" s="8" t="s">
        <v>23710</v>
      </c>
    </row>
    <row r="22279">
      <c r="A22279" s="8">
        <v>6407960.0</v>
      </c>
      <c r="B22279" s="8" t="s">
        <v>23711</v>
      </c>
    </row>
    <row r="22280">
      <c r="A22280" s="8">
        <v>1853899.0</v>
      </c>
      <c r="B22280" s="8" t="s">
        <v>23712</v>
      </c>
    </row>
    <row r="22281">
      <c r="A22281" s="8">
        <v>1882350.0</v>
      </c>
      <c r="B22281" s="8" t="s">
        <v>23712</v>
      </c>
    </row>
    <row r="22282">
      <c r="A22282" s="8">
        <v>1893891.0</v>
      </c>
      <c r="B22282" s="8" t="s">
        <v>23713</v>
      </c>
    </row>
    <row r="22283">
      <c r="A22283" s="8">
        <v>1911546.0</v>
      </c>
      <c r="B22283" s="8" t="s">
        <v>23714</v>
      </c>
    </row>
    <row r="22284">
      <c r="A22284" s="8">
        <v>6745351.0</v>
      </c>
      <c r="B22284" s="8" t="s">
        <v>23715</v>
      </c>
    </row>
    <row r="22285">
      <c r="A22285" s="8">
        <v>1732714.0</v>
      </c>
      <c r="B22285" s="8" t="s">
        <v>23716</v>
      </c>
    </row>
    <row r="22286">
      <c r="A22286" s="8">
        <v>1302221.0</v>
      </c>
      <c r="B22286" s="8" t="s">
        <v>23717</v>
      </c>
    </row>
    <row r="22287">
      <c r="A22287" s="8">
        <v>1447815.0</v>
      </c>
      <c r="B22287" s="8" t="s">
        <v>23717</v>
      </c>
    </row>
    <row r="22288">
      <c r="A22288" s="8">
        <v>1636707.0</v>
      </c>
      <c r="B22288" s="8" t="s">
        <v>23718</v>
      </c>
    </row>
    <row r="22289">
      <c r="A22289" s="8">
        <v>1775294.0</v>
      </c>
      <c r="B22289" s="8" t="s">
        <v>23718</v>
      </c>
    </row>
    <row r="22290">
      <c r="A22290" s="8">
        <v>1457446.0</v>
      </c>
      <c r="B22290" s="8" t="s">
        <v>23719</v>
      </c>
    </row>
    <row r="22291">
      <c r="A22291" s="8">
        <v>1771159.0</v>
      </c>
      <c r="B22291" s="8" t="s">
        <v>23720</v>
      </c>
    </row>
    <row r="22292">
      <c r="A22292" s="8">
        <v>6481183.0</v>
      </c>
      <c r="B22292" s="8" t="s">
        <v>23721</v>
      </c>
    </row>
    <row r="22293">
      <c r="A22293" s="8">
        <v>1789996.0</v>
      </c>
      <c r="B22293" s="8" t="s">
        <v>23722</v>
      </c>
    </row>
    <row r="22294">
      <c r="A22294" s="8">
        <v>1882376.0</v>
      </c>
      <c r="B22294" s="8" t="s">
        <v>23722</v>
      </c>
    </row>
    <row r="22295">
      <c r="A22295" s="8">
        <v>6321313.0</v>
      </c>
      <c r="B22295" s="8" t="s">
        <v>23723</v>
      </c>
    </row>
    <row r="22296">
      <c r="A22296" s="8">
        <v>6271090.0</v>
      </c>
      <c r="B22296" s="8" t="s">
        <v>23724</v>
      </c>
    </row>
    <row r="22297">
      <c r="A22297" s="8">
        <v>1571559.0</v>
      </c>
      <c r="B22297" s="8" t="s">
        <v>23725</v>
      </c>
    </row>
    <row r="22298">
      <c r="A22298" s="8">
        <v>1722301.0</v>
      </c>
      <c r="B22298" s="8" t="s">
        <v>23725</v>
      </c>
    </row>
    <row r="22299">
      <c r="A22299" s="8">
        <v>1571541.0</v>
      </c>
      <c r="B22299" s="8" t="s">
        <v>23726</v>
      </c>
    </row>
    <row r="22300">
      <c r="A22300" s="8">
        <v>1447963.0</v>
      </c>
      <c r="B22300" s="8" t="s">
        <v>23727</v>
      </c>
    </row>
    <row r="22301">
      <c r="A22301" s="8">
        <v>1786709.0</v>
      </c>
      <c r="B22301" s="8" t="s">
        <v>23728</v>
      </c>
    </row>
    <row r="22302">
      <c r="A22302" s="8">
        <v>1868942.0</v>
      </c>
      <c r="B22302" s="8" t="s">
        <v>23729</v>
      </c>
    </row>
    <row r="22303">
      <c r="A22303" s="8">
        <v>1964607.0</v>
      </c>
      <c r="B22303" s="8" t="s">
        <v>23730</v>
      </c>
    </row>
    <row r="22304">
      <c r="A22304" s="8">
        <v>1598546.0</v>
      </c>
      <c r="B22304" s="8" t="s">
        <v>23731</v>
      </c>
    </row>
    <row r="22305">
      <c r="A22305" s="8">
        <v>1889958.0</v>
      </c>
      <c r="B22305" s="8" t="s">
        <v>23731</v>
      </c>
    </row>
    <row r="22306">
      <c r="A22306" s="8">
        <v>1776789.0</v>
      </c>
      <c r="B22306" s="8" t="s">
        <v>23732</v>
      </c>
    </row>
    <row r="22307">
      <c r="A22307" s="8">
        <v>1947753.0</v>
      </c>
      <c r="B22307" s="8" t="s">
        <v>23733</v>
      </c>
    </row>
    <row r="22308">
      <c r="A22308" s="8">
        <v>1429507.0</v>
      </c>
      <c r="B22308" s="8" t="s">
        <v>23734</v>
      </c>
    </row>
    <row r="22309">
      <c r="A22309" s="8">
        <v>1570960.0</v>
      </c>
      <c r="B22309" s="8" t="s">
        <v>23735</v>
      </c>
    </row>
    <row r="22310">
      <c r="A22310" s="8">
        <v>1429213.0</v>
      </c>
      <c r="B22310" s="8" t="s">
        <v>23736</v>
      </c>
    </row>
    <row r="22311">
      <c r="A22311" s="8">
        <v>6679218.0</v>
      </c>
      <c r="B22311" s="8" t="s">
        <v>23737</v>
      </c>
    </row>
    <row r="22312">
      <c r="A22312" s="8">
        <v>1447726.0</v>
      </c>
      <c r="B22312" s="8" t="s">
        <v>23738</v>
      </c>
    </row>
    <row r="22313">
      <c r="A22313" s="8">
        <v>1447718.0</v>
      </c>
      <c r="B22313" s="8" t="s">
        <v>23739</v>
      </c>
    </row>
    <row r="22314">
      <c r="A22314" s="8">
        <v>1447441.0</v>
      </c>
      <c r="B22314" s="8" t="s">
        <v>23740</v>
      </c>
    </row>
    <row r="22315">
      <c r="A22315" s="8">
        <v>1448501.0</v>
      </c>
      <c r="B22315" s="8" t="s">
        <v>23204</v>
      </c>
    </row>
    <row r="22316">
      <c r="A22316" s="8">
        <v>1947699.0</v>
      </c>
      <c r="B22316" s="8" t="s">
        <v>23741</v>
      </c>
    </row>
    <row r="22317">
      <c r="A22317" s="8">
        <v>6350747.0</v>
      </c>
      <c r="B22317" s="8" t="s">
        <v>23742</v>
      </c>
    </row>
    <row r="22318">
      <c r="A22318" s="8">
        <v>6863825.0</v>
      </c>
      <c r="B22318" s="8" t="s">
        <v>23743</v>
      </c>
    </row>
    <row r="22319">
      <c r="A22319" s="8">
        <v>1449656.0</v>
      </c>
      <c r="B22319" s="8" t="s">
        <v>23744</v>
      </c>
    </row>
    <row r="22320">
      <c r="A22320" s="8">
        <v>1830392.0</v>
      </c>
      <c r="B22320" s="8" t="s">
        <v>23745</v>
      </c>
    </row>
    <row r="22321">
      <c r="A22321" s="8">
        <v>6198406.0</v>
      </c>
      <c r="B22321" s="8" t="s">
        <v>23746</v>
      </c>
    </row>
    <row r="22322">
      <c r="A22322" s="8">
        <v>1448102.0</v>
      </c>
      <c r="B22322" s="8" t="s">
        <v>23747</v>
      </c>
    </row>
    <row r="22323">
      <c r="A22323" s="8">
        <v>1965107.0</v>
      </c>
      <c r="B22323" s="8" t="s">
        <v>23748</v>
      </c>
    </row>
    <row r="22324">
      <c r="A22324" s="8">
        <v>6073352.0</v>
      </c>
      <c r="B22324" s="8" t="s">
        <v>23749</v>
      </c>
    </row>
    <row r="22325">
      <c r="A22325" s="8">
        <v>1790170.0</v>
      </c>
      <c r="B22325" s="8" t="s">
        <v>23750</v>
      </c>
    </row>
    <row r="22326">
      <c r="A22326" s="8">
        <v>6136745.0</v>
      </c>
      <c r="B22326" s="8" t="s">
        <v>23751</v>
      </c>
    </row>
    <row r="22327">
      <c r="A22327" s="8">
        <v>1911091.0</v>
      </c>
      <c r="B22327" s="8" t="s">
        <v>23752</v>
      </c>
    </row>
    <row r="22328">
      <c r="A22328" s="8">
        <v>1447980.0</v>
      </c>
      <c r="B22328" s="8" t="s">
        <v>23753</v>
      </c>
    </row>
    <row r="22329">
      <c r="A22329" s="8">
        <v>1724576.0</v>
      </c>
      <c r="B22329" s="8" t="s">
        <v>23754</v>
      </c>
    </row>
    <row r="22330">
      <c r="A22330" s="8">
        <v>6442013.0</v>
      </c>
      <c r="B22330" s="8" t="s">
        <v>23755</v>
      </c>
    </row>
    <row r="22331">
      <c r="A22331" s="8">
        <v>6132308.0</v>
      </c>
      <c r="B22331" s="8" t="s">
        <v>23756</v>
      </c>
    </row>
    <row r="22332">
      <c r="A22332" s="8">
        <v>1799916.0</v>
      </c>
      <c r="B22332" s="8" t="s">
        <v>23757</v>
      </c>
    </row>
    <row r="22333">
      <c r="A22333" s="8">
        <v>1787756.0</v>
      </c>
      <c r="B22333" s="8" t="s">
        <v>23758</v>
      </c>
    </row>
    <row r="22334">
      <c r="A22334" s="8">
        <v>6053441.0</v>
      </c>
      <c r="B22334" s="8" t="s">
        <v>23759</v>
      </c>
    </row>
    <row r="22335">
      <c r="A22335" s="8">
        <v>1964500.0</v>
      </c>
      <c r="B22335" s="8" t="s">
        <v>23760</v>
      </c>
    </row>
    <row r="22336">
      <c r="A22336" s="8">
        <v>6091172.0</v>
      </c>
      <c r="B22336" s="8" t="s">
        <v>23761</v>
      </c>
    </row>
    <row r="22337">
      <c r="A22337" s="8">
        <v>6135137.0</v>
      </c>
      <c r="B22337" s="8" t="s">
        <v>23762</v>
      </c>
    </row>
    <row r="22338">
      <c r="A22338" s="8">
        <v>6233309.0</v>
      </c>
      <c r="B22338" s="8" t="s">
        <v>23763</v>
      </c>
    </row>
    <row r="22339">
      <c r="A22339" s="8">
        <v>874825.0</v>
      </c>
      <c r="B22339" s="8" t="s">
        <v>23764</v>
      </c>
    </row>
    <row r="22340">
      <c r="A22340" s="8">
        <v>6084044.0</v>
      </c>
      <c r="B22340" s="8" t="s">
        <v>23765</v>
      </c>
    </row>
    <row r="22341">
      <c r="A22341" s="8">
        <v>1964097.0</v>
      </c>
      <c r="B22341" s="8" t="s">
        <v>23766</v>
      </c>
    </row>
    <row r="22342">
      <c r="A22342" s="8">
        <v>6185410.0</v>
      </c>
      <c r="B22342" s="8" t="s">
        <v>23767</v>
      </c>
    </row>
    <row r="22343">
      <c r="A22343" s="8">
        <v>6168353.0</v>
      </c>
      <c r="B22343" s="8" t="s">
        <v>23768</v>
      </c>
    </row>
    <row r="22344">
      <c r="A22344" s="8">
        <v>1909983.0</v>
      </c>
      <c r="B22344" s="8" t="s">
        <v>23769</v>
      </c>
    </row>
    <row r="22345">
      <c r="A22345" s="8">
        <v>6028641.0</v>
      </c>
      <c r="B22345" s="8" t="s">
        <v>23770</v>
      </c>
    </row>
    <row r="22346">
      <c r="A22346" s="8">
        <v>6332269.0</v>
      </c>
      <c r="B22346" s="8" t="s">
        <v>23771</v>
      </c>
    </row>
    <row r="22347">
      <c r="A22347" s="8">
        <v>6207766.0</v>
      </c>
      <c r="B22347" s="8" t="s">
        <v>23772</v>
      </c>
    </row>
    <row r="22348">
      <c r="A22348" s="8">
        <v>1881787.0</v>
      </c>
      <c r="B22348" s="8" t="s">
        <v>23773</v>
      </c>
    </row>
    <row r="22349">
      <c r="A22349" s="8">
        <v>1962035.0</v>
      </c>
      <c r="B22349" s="8" t="s">
        <v>23774</v>
      </c>
    </row>
    <row r="22350">
      <c r="A22350" s="8">
        <v>6144012.0</v>
      </c>
      <c r="B22350" s="8" t="s">
        <v>23775</v>
      </c>
    </row>
    <row r="22351">
      <c r="A22351" s="8">
        <v>6075631.0</v>
      </c>
      <c r="B22351" s="8" t="s">
        <v>23776</v>
      </c>
    </row>
    <row r="22352">
      <c r="A22352" s="8">
        <v>6170099.0</v>
      </c>
      <c r="B22352" s="8" t="s">
        <v>23777</v>
      </c>
    </row>
    <row r="22353">
      <c r="A22353" s="8">
        <v>6332340.0</v>
      </c>
      <c r="B22353" s="8" t="s">
        <v>23778</v>
      </c>
    </row>
    <row r="22354">
      <c r="A22354" s="8">
        <v>6159061.0</v>
      </c>
      <c r="B22354" s="8" t="s">
        <v>23779</v>
      </c>
    </row>
    <row r="22355">
      <c r="A22355" s="8">
        <v>1834061.0</v>
      </c>
      <c r="B22355" s="8" t="s">
        <v>23780</v>
      </c>
    </row>
    <row r="22356">
      <c r="A22356" s="8">
        <v>6216510.0</v>
      </c>
      <c r="B22356" s="8" t="s">
        <v>23781</v>
      </c>
    </row>
    <row r="22357">
      <c r="A22357" s="8">
        <v>6395953.0</v>
      </c>
      <c r="B22357" s="8" t="s">
        <v>23782</v>
      </c>
    </row>
    <row r="22358">
      <c r="A22358" s="8">
        <v>6093981.0</v>
      </c>
      <c r="B22358" s="8" t="s">
        <v>23783</v>
      </c>
    </row>
    <row r="22359">
      <c r="A22359" s="8">
        <v>6063861.0</v>
      </c>
      <c r="B22359" s="8" t="s">
        <v>23784</v>
      </c>
    </row>
    <row r="22360">
      <c r="A22360" s="8">
        <v>1427709.0</v>
      </c>
      <c r="B22360" s="8" t="s">
        <v>23785</v>
      </c>
    </row>
    <row r="22361">
      <c r="A22361" s="8">
        <v>1224174.0</v>
      </c>
      <c r="B22361" s="8" t="s">
        <v>23786</v>
      </c>
    </row>
    <row r="22362">
      <c r="A22362" s="8">
        <v>6084079.0</v>
      </c>
      <c r="B22362" s="8" t="s">
        <v>23787</v>
      </c>
    </row>
    <row r="22363">
      <c r="A22363" s="8">
        <v>1427601.0</v>
      </c>
      <c r="B22363" s="8" t="s">
        <v>23788</v>
      </c>
    </row>
    <row r="22364">
      <c r="A22364" s="8">
        <v>6395686.0</v>
      </c>
      <c r="B22364" s="8" t="s">
        <v>23789</v>
      </c>
    </row>
    <row r="22365">
      <c r="A22365" s="8">
        <v>1850270.0</v>
      </c>
      <c r="B22365" s="8" t="s">
        <v>23790</v>
      </c>
    </row>
    <row r="22366">
      <c r="A22366" s="8">
        <v>1852183.0</v>
      </c>
      <c r="B22366" s="8" t="s">
        <v>23791</v>
      </c>
    </row>
    <row r="22367">
      <c r="A22367" s="8">
        <v>1638483.0</v>
      </c>
      <c r="B22367" s="8" t="s">
        <v>23792</v>
      </c>
    </row>
    <row r="22368">
      <c r="A22368" s="8">
        <v>6104801.0</v>
      </c>
      <c r="B22368" s="8" t="s">
        <v>23793</v>
      </c>
    </row>
    <row r="22369">
      <c r="A22369" s="8">
        <v>1726501.0</v>
      </c>
      <c r="B22369" s="8" t="s">
        <v>23794</v>
      </c>
    </row>
    <row r="22370">
      <c r="A22370" s="8">
        <v>6264280.0</v>
      </c>
      <c r="B22370" s="8" t="s">
        <v>23795</v>
      </c>
    </row>
    <row r="22371">
      <c r="A22371" s="8">
        <v>6890661.0</v>
      </c>
      <c r="B22371" s="8" t="s">
        <v>23796</v>
      </c>
    </row>
    <row r="22372">
      <c r="A22372" s="8">
        <v>6186483.0</v>
      </c>
      <c r="B22372" s="8" t="s">
        <v>23797</v>
      </c>
    </row>
    <row r="22373">
      <c r="A22373" s="8">
        <v>1586815.0</v>
      </c>
      <c r="B22373" s="8" t="s">
        <v>23798</v>
      </c>
    </row>
    <row r="22374">
      <c r="A22374" s="8">
        <v>1725785.0</v>
      </c>
      <c r="B22374" s="8" t="s">
        <v>23798</v>
      </c>
    </row>
    <row r="22375">
      <c r="A22375" s="8">
        <v>6261931.0</v>
      </c>
      <c r="B22375" s="8" t="s">
        <v>23799</v>
      </c>
    </row>
    <row r="22376">
      <c r="A22376" s="8">
        <v>1967169.0</v>
      </c>
      <c r="B22376" s="8" t="s">
        <v>23800</v>
      </c>
    </row>
    <row r="22377">
      <c r="A22377" s="8">
        <v>1894641.0</v>
      </c>
      <c r="B22377" s="8" t="s">
        <v>23801</v>
      </c>
    </row>
    <row r="22378">
      <c r="A22378" s="8">
        <v>1943685.0</v>
      </c>
      <c r="B22378" s="8" t="s">
        <v>23802</v>
      </c>
    </row>
    <row r="22379">
      <c r="A22379" s="8">
        <v>1794795.0</v>
      </c>
      <c r="B22379" s="8" t="s">
        <v>23803</v>
      </c>
    </row>
    <row r="22380">
      <c r="A22380" s="8">
        <v>1961829.0</v>
      </c>
      <c r="B22380" s="8" t="s">
        <v>23804</v>
      </c>
    </row>
    <row r="22381">
      <c r="A22381" s="8">
        <v>1959263.0</v>
      </c>
      <c r="B22381" s="8" t="s">
        <v>23805</v>
      </c>
    </row>
    <row r="22382">
      <c r="A22382" s="8">
        <v>6171028.0</v>
      </c>
      <c r="B22382" s="8" t="s">
        <v>23806</v>
      </c>
    </row>
    <row r="22383">
      <c r="A22383" s="8">
        <v>1785524.0</v>
      </c>
      <c r="B22383" s="8" t="s">
        <v>23807</v>
      </c>
    </row>
    <row r="22384">
      <c r="A22384" s="8">
        <v>1857509.0</v>
      </c>
      <c r="B22384" s="8" t="s">
        <v>23808</v>
      </c>
    </row>
    <row r="22385">
      <c r="A22385" s="8">
        <v>1890794.0</v>
      </c>
      <c r="B22385" s="8" t="s">
        <v>23809</v>
      </c>
    </row>
    <row r="22386">
      <c r="A22386" s="8">
        <v>1913131.0</v>
      </c>
      <c r="B22386" s="8" t="s">
        <v>23810</v>
      </c>
    </row>
    <row r="22387">
      <c r="A22387" s="8">
        <v>6405606.0</v>
      </c>
      <c r="B22387" s="8" t="s">
        <v>23811</v>
      </c>
    </row>
    <row r="22388">
      <c r="A22388" s="8">
        <v>6472427.0</v>
      </c>
      <c r="B22388" s="8" t="s">
        <v>23812</v>
      </c>
    </row>
    <row r="22389">
      <c r="A22389" s="8">
        <v>1865544.0</v>
      </c>
      <c r="B22389" s="8" t="s">
        <v>23813</v>
      </c>
    </row>
    <row r="22390">
      <c r="A22390" s="8">
        <v>1793641.0</v>
      </c>
      <c r="B22390" s="8" t="s">
        <v>23814</v>
      </c>
    </row>
    <row r="22391">
      <c r="A22391" s="8">
        <v>1902326.0</v>
      </c>
      <c r="B22391" s="8" t="s">
        <v>23815</v>
      </c>
    </row>
    <row r="22392">
      <c r="A22392" s="8">
        <v>6188257.0</v>
      </c>
      <c r="B22392" s="8" t="s">
        <v>23816</v>
      </c>
    </row>
    <row r="22393">
      <c r="A22393" s="8">
        <v>1788931.0</v>
      </c>
      <c r="B22393" s="8" t="s">
        <v>23817</v>
      </c>
    </row>
    <row r="22394">
      <c r="A22394" s="8">
        <v>6083986.0</v>
      </c>
      <c r="B22394" s="8" t="s">
        <v>23818</v>
      </c>
    </row>
    <row r="22395">
      <c r="A22395" s="8">
        <v>6884679.0</v>
      </c>
      <c r="B22395" s="8" t="s">
        <v>23819</v>
      </c>
    </row>
    <row r="22396">
      <c r="A22396" s="8">
        <v>1793144.0</v>
      </c>
      <c r="B22396" s="8" t="s">
        <v>23820</v>
      </c>
    </row>
    <row r="22397">
      <c r="A22397" s="8">
        <v>1785940.0</v>
      </c>
      <c r="B22397" s="8" t="s">
        <v>23821</v>
      </c>
    </row>
    <row r="22398">
      <c r="A22398" s="8">
        <v>1854291.0</v>
      </c>
      <c r="B22398" s="8" t="s">
        <v>23821</v>
      </c>
    </row>
    <row r="22399">
      <c r="A22399" s="8">
        <v>6014445.0</v>
      </c>
      <c r="B22399" s="8" t="s">
        <v>23822</v>
      </c>
    </row>
    <row r="22400">
      <c r="A22400" s="8">
        <v>6962378.0</v>
      </c>
      <c r="B22400" s="8" t="s">
        <v>23823</v>
      </c>
    </row>
    <row r="22401">
      <c r="A22401" s="8">
        <v>1734202.0</v>
      </c>
      <c r="B22401" s="8" t="s">
        <v>23824</v>
      </c>
    </row>
    <row r="22402">
      <c r="A22402" s="8">
        <v>6176763.0</v>
      </c>
      <c r="B22402" s="8" t="s">
        <v>23825</v>
      </c>
    </row>
    <row r="22403">
      <c r="A22403" s="8">
        <v>6188265.0</v>
      </c>
      <c r="B22403" s="8" t="s">
        <v>23826</v>
      </c>
    </row>
    <row r="22404">
      <c r="A22404" s="8">
        <v>6057039.0</v>
      </c>
      <c r="B22404" s="8" t="s">
        <v>23827</v>
      </c>
    </row>
    <row r="22405">
      <c r="A22405" s="8">
        <v>6094392.0</v>
      </c>
      <c r="B22405" s="8" t="s">
        <v>23828</v>
      </c>
    </row>
    <row r="22406">
      <c r="A22406" s="8">
        <v>1937774.0</v>
      </c>
      <c r="B22406" s="8" t="s">
        <v>23829</v>
      </c>
    </row>
    <row r="22407">
      <c r="A22407" s="8">
        <v>1754998.0</v>
      </c>
      <c r="B22407" s="8" t="s">
        <v>23417</v>
      </c>
    </row>
    <row r="22408">
      <c r="A22408" s="8">
        <v>1864467.0</v>
      </c>
      <c r="B22408" s="8" t="s">
        <v>23830</v>
      </c>
    </row>
    <row r="22409">
      <c r="A22409" s="8">
        <v>9431632.0</v>
      </c>
      <c r="B22409" s="8" t="s">
        <v>23831</v>
      </c>
    </row>
    <row r="22410">
      <c r="A22410" s="8">
        <v>1728229.0</v>
      </c>
      <c r="B22410" s="8" t="s">
        <v>23832</v>
      </c>
    </row>
    <row r="22411">
      <c r="A22411" s="8">
        <v>6879098.0</v>
      </c>
      <c r="B22411" s="8" t="s">
        <v>23833</v>
      </c>
    </row>
    <row r="22412">
      <c r="A22412" s="8">
        <v>1427997.0</v>
      </c>
      <c r="B22412" s="8" t="s">
        <v>23834</v>
      </c>
    </row>
    <row r="22413">
      <c r="A22413" s="8">
        <v>6185398.0</v>
      </c>
      <c r="B22413" s="8" t="s">
        <v>23835</v>
      </c>
    </row>
    <row r="22414">
      <c r="A22414" s="8">
        <v>1939840.0</v>
      </c>
      <c r="B22414" s="8" t="s">
        <v>23836</v>
      </c>
    </row>
    <row r="22415">
      <c r="A22415" s="8">
        <v>6207634.0</v>
      </c>
      <c r="B22415" s="8" t="s">
        <v>23837</v>
      </c>
    </row>
    <row r="22416">
      <c r="A22416" s="8">
        <v>6207618.0</v>
      </c>
      <c r="B22416" s="8" t="s">
        <v>23838</v>
      </c>
    </row>
    <row r="22417">
      <c r="A22417" s="8">
        <v>1428101.0</v>
      </c>
      <c r="B22417" s="8" t="s">
        <v>23839</v>
      </c>
    </row>
    <row r="22418">
      <c r="A22418" s="8">
        <v>6879608.0</v>
      </c>
      <c r="B22418" s="8" t="s">
        <v>23840</v>
      </c>
    </row>
    <row r="22419">
      <c r="A22419" s="8">
        <v>1574434.0</v>
      </c>
      <c r="B22419" s="8" t="s">
        <v>23841</v>
      </c>
    </row>
    <row r="22420">
      <c r="A22420" s="8">
        <v>6879641.0</v>
      </c>
      <c r="B22420" s="8" t="s">
        <v>23842</v>
      </c>
    </row>
    <row r="22421">
      <c r="A22421" s="8">
        <v>6747817.0</v>
      </c>
      <c r="B22421" s="8" t="s">
        <v>23843</v>
      </c>
    </row>
    <row r="22422">
      <c r="A22422" s="8">
        <v>6702597.0</v>
      </c>
      <c r="B22422" s="8" t="s">
        <v>23844</v>
      </c>
    </row>
    <row r="22423">
      <c r="A22423" s="8">
        <v>1907883.0</v>
      </c>
      <c r="B22423" s="8" t="s">
        <v>23845</v>
      </c>
    </row>
    <row r="22424">
      <c r="A22424" s="8">
        <v>1448609.0</v>
      </c>
      <c r="B22424" s="8" t="s">
        <v>23846</v>
      </c>
    </row>
    <row r="22425">
      <c r="A22425" s="8">
        <v>6773061.0</v>
      </c>
      <c r="B22425" s="8" t="s">
        <v>23847</v>
      </c>
    </row>
    <row r="22426">
      <c r="A22426" s="8">
        <v>1883259.0</v>
      </c>
      <c r="B22426" s="8" t="s">
        <v>23848</v>
      </c>
    </row>
    <row r="22427">
      <c r="A22427" s="8">
        <v>6966756.0</v>
      </c>
      <c r="B22427" s="8" t="s">
        <v>23849</v>
      </c>
    </row>
    <row r="22428">
      <c r="A22428" s="8">
        <v>6226973.0</v>
      </c>
      <c r="B22428" s="8" t="s">
        <v>23850</v>
      </c>
    </row>
    <row r="22429">
      <c r="A22429" s="8">
        <v>6945406.0</v>
      </c>
      <c r="B22429" s="8" t="s">
        <v>23851</v>
      </c>
    </row>
    <row r="22430">
      <c r="A22430" s="8">
        <v>1943987.0</v>
      </c>
      <c r="B22430" s="8" t="s">
        <v>23852</v>
      </c>
    </row>
    <row r="22431">
      <c r="A22431" s="8">
        <v>6193277.0</v>
      </c>
      <c r="B22431" s="8" t="s">
        <v>23853</v>
      </c>
    </row>
    <row r="22432">
      <c r="A22432" s="8">
        <v>6231934.0</v>
      </c>
      <c r="B22432" s="8" t="s">
        <v>23854</v>
      </c>
    </row>
    <row r="22433">
      <c r="A22433" s="8">
        <v>6158617.0</v>
      </c>
      <c r="B22433" s="8" t="s">
        <v>23855</v>
      </c>
    </row>
    <row r="22434">
      <c r="A22434" s="8">
        <v>6188222.0</v>
      </c>
      <c r="B22434" s="8" t="s">
        <v>23856</v>
      </c>
    </row>
    <row r="22435">
      <c r="A22435" s="8">
        <v>6313493.0</v>
      </c>
      <c r="B22435" s="8" t="s">
        <v>23857</v>
      </c>
    </row>
    <row r="22436">
      <c r="A22436" s="8">
        <v>6540261.0</v>
      </c>
      <c r="B22436" s="8" t="s">
        <v>23858</v>
      </c>
    </row>
    <row r="22437">
      <c r="A22437" s="8">
        <v>1694626.0</v>
      </c>
      <c r="B22437" s="8" t="s">
        <v>23859</v>
      </c>
    </row>
    <row r="22438">
      <c r="A22438" s="8">
        <v>6188214.0</v>
      </c>
      <c r="B22438" s="8" t="s">
        <v>23860</v>
      </c>
    </row>
    <row r="22439">
      <c r="A22439" s="8">
        <v>1962141.0</v>
      </c>
      <c r="B22439" s="8" t="s">
        <v>23861</v>
      </c>
    </row>
    <row r="22440">
      <c r="A22440" s="8">
        <v>1913891.0</v>
      </c>
      <c r="B22440" s="8" t="s">
        <v>23862</v>
      </c>
    </row>
    <row r="22441">
      <c r="A22441" s="8">
        <v>6767834.0</v>
      </c>
      <c r="B22441" s="8" t="s">
        <v>23863</v>
      </c>
    </row>
    <row r="22442">
      <c r="A22442" s="8">
        <v>1913425.0</v>
      </c>
      <c r="B22442" s="8" t="s">
        <v>23864</v>
      </c>
    </row>
    <row r="22443">
      <c r="A22443" s="8">
        <v>1946579.0</v>
      </c>
      <c r="B22443" s="8" t="s">
        <v>23865</v>
      </c>
    </row>
    <row r="22444">
      <c r="A22444" s="8">
        <v>1785419.0</v>
      </c>
      <c r="B22444" s="8" t="s">
        <v>23305</v>
      </c>
    </row>
    <row r="22445">
      <c r="A22445" s="8">
        <v>6971091.0</v>
      </c>
      <c r="B22445" s="8" t="s">
        <v>23866</v>
      </c>
    </row>
    <row r="22446">
      <c r="A22446" s="8">
        <v>6215777.0</v>
      </c>
      <c r="B22446" s="8" t="s">
        <v>23867</v>
      </c>
    </row>
    <row r="22447">
      <c r="A22447" s="8">
        <v>6158170.0</v>
      </c>
      <c r="B22447" s="8" t="s">
        <v>23868</v>
      </c>
    </row>
    <row r="22448">
      <c r="A22448" s="8">
        <v>1963791.0</v>
      </c>
      <c r="B22448" s="8" t="s">
        <v>23869</v>
      </c>
    </row>
    <row r="22449">
      <c r="A22449" s="8">
        <v>6041744.0</v>
      </c>
      <c r="B22449" s="8" t="s">
        <v>23870</v>
      </c>
    </row>
    <row r="22450">
      <c r="A22450" s="8">
        <v>1748211.0</v>
      </c>
      <c r="B22450" s="8" t="s">
        <v>23871</v>
      </c>
    </row>
    <row r="22451">
      <c r="A22451" s="8">
        <v>6330355.0</v>
      </c>
      <c r="B22451" s="8" t="s">
        <v>23872</v>
      </c>
    </row>
    <row r="22452">
      <c r="A22452" s="8">
        <v>1882341.0</v>
      </c>
      <c r="B22452" s="8" t="s">
        <v>23873</v>
      </c>
    </row>
    <row r="22453">
      <c r="A22453" s="8">
        <v>1799614.0</v>
      </c>
      <c r="B22453" s="8" t="s">
        <v>23874</v>
      </c>
    </row>
    <row r="22454">
      <c r="A22454" s="8">
        <v>6203442.0</v>
      </c>
      <c r="B22454" s="8" t="s">
        <v>23875</v>
      </c>
    </row>
    <row r="22455">
      <c r="A22455" s="8">
        <v>1901079.0</v>
      </c>
      <c r="B22455" s="8" t="s">
        <v>23876</v>
      </c>
    </row>
    <row r="22456">
      <c r="A22456" s="8">
        <v>1939955.0</v>
      </c>
      <c r="B22456" s="8" t="s">
        <v>23877</v>
      </c>
    </row>
    <row r="22457">
      <c r="A22457" s="8">
        <v>6190006.0</v>
      </c>
      <c r="B22457" s="8" t="s">
        <v>6787</v>
      </c>
    </row>
    <row r="22458">
      <c r="A22458" s="8">
        <v>6015875.0</v>
      </c>
      <c r="B22458" s="8" t="s">
        <v>23878</v>
      </c>
    </row>
    <row r="22459">
      <c r="A22459" s="8">
        <v>6548211.0</v>
      </c>
      <c r="B22459" s="8" t="s">
        <v>23879</v>
      </c>
    </row>
    <row r="22460">
      <c r="A22460" s="8">
        <v>1638629.0</v>
      </c>
      <c r="B22460" s="8" t="s">
        <v>23880</v>
      </c>
    </row>
    <row r="22461">
      <c r="A22461" s="8">
        <v>1795201.0</v>
      </c>
      <c r="B22461" s="8" t="s">
        <v>23881</v>
      </c>
    </row>
    <row r="22462">
      <c r="A22462" s="8">
        <v>1854569.0</v>
      </c>
      <c r="B22462" s="8" t="s">
        <v>23882</v>
      </c>
    </row>
    <row r="22463">
      <c r="A22463" s="8">
        <v>6074910.0</v>
      </c>
      <c r="B22463" s="8" t="s">
        <v>23883</v>
      </c>
    </row>
    <row r="22464">
      <c r="A22464" s="8">
        <v>6155936.0</v>
      </c>
      <c r="B22464" s="8" t="s">
        <v>23884</v>
      </c>
    </row>
    <row r="22465">
      <c r="A22465" s="8">
        <v>6118062.0</v>
      </c>
      <c r="B22465" s="8" t="s">
        <v>23885</v>
      </c>
    </row>
    <row r="22466">
      <c r="A22466" s="8">
        <v>1855476.0</v>
      </c>
      <c r="B22466" s="8" t="s">
        <v>23886</v>
      </c>
    </row>
    <row r="22467">
      <c r="A22467" s="8">
        <v>1884999.0</v>
      </c>
      <c r="B22467" s="8" t="s">
        <v>23886</v>
      </c>
    </row>
    <row r="22468">
      <c r="A22468" s="8">
        <v>6892299.0</v>
      </c>
      <c r="B22468" s="8" t="s">
        <v>23887</v>
      </c>
    </row>
    <row r="22469">
      <c r="A22469" s="8">
        <v>6015841.0</v>
      </c>
      <c r="B22469" s="8" t="s">
        <v>23888</v>
      </c>
    </row>
    <row r="22470">
      <c r="A22470" s="8">
        <v>6187013.0</v>
      </c>
      <c r="B22470" s="8" t="s">
        <v>23889</v>
      </c>
    </row>
    <row r="22471">
      <c r="A22471" s="8">
        <v>1897934.0</v>
      </c>
      <c r="B22471" s="8" t="s">
        <v>23890</v>
      </c>
    </row>
    <row r="22472">
      <c r="A22472" s="8">
        <v>1779079.0</v>
      </c>
      <c r="B22472" s="8" t="s">
        <v>23891</v>
      </c>
    </row>
    <row r="22473">
      <c r="A22473" s="8">
        <v>1950673.0</v>
      </c>
      <c r="B22473" s="8" t="s">
        <v>23892</v>
      </c>
    </row>
    <row r="22474">
      <c r="A22474" s="8">
        <v>1769529.0</v>
      </c>
      <c r="B22474" s="8" t="s">
        <v>23893</v>
      </c>
    </row>
    <row r="22475">
      <c r="A22475" s="8">
        <v>6605397.0</v>
      </c>
      <c r="B22475" s="8" t="s">
        <v>23894</v>
      </c>
    </row>
    <row r="22476">
      <c r="A22476" s="8">
        <v>6042881.0</v>
      </c>
      <c r="B22476" s="8" t="s">
        <v>23895</v>
      </c>
    </row>
    <row r="22477">
      <c r="A22477" s="8">
        <v>6280412.0</v>
      </c>
      <c r="B22477" s="8" t="s">
        <v>23896</v>
      </c>
    </row>
    <row r="22478">
      <c r="A22478" s="8">
        <v>1589296.0</v>
      </c>
      <c r="B22478" s="8" t="s">
        <v>23897</v>
      </c>
    </row>
    <row r="22479">
      <c r="A22479" s="8">
        <v>6105955.0</v>
      </c>
      <c r="B22479" s="8" t="s">
        <v>23898</v>
      </c>
    </row>
    <row r="22480">
      <c r="A22480" s="8">
        <v>1840860.0</v>
      </c>
      <c r="B22480" s="8" t="s">
        <v>23899</v>
      </c>
    </row>
    <row r="22481">
      <c r="A22481" s="8">
        <v>6242740.0</v>
      </c>
      <c r="B22481" s="8" t="s">
        <v>23900</v>
      </c>
    </row>
    <row r="22482">
      <c r="A22482" s="8">
        <v>6241484.0</v>
      </c>
      <c r="B22482" s="8" t="s">
        <v>23901</v>
      </c>
    </row>
    <row r="22483">
      <c r="A22483" s="8">
        <v>6250581.0</v>
      </c>
      <c r="B22483" s="8" t="s">
        <v>23902</v>
      </c>
    </row>
    <row r="22484">
      <c r="A22484" s="8">
        <v>6454488.0</v>
      </c>
      <c r="B22484" s="8" t="s">
        <v>23903</v>
      </c>
    </row>
    <row r="22485">
      <c r="A22485" s="8">
        <v>1884760.0</v>
      </c>
      <c r="B22485" s="8" t="s">
        <v>23881</v>
      </c>
    </row>
    <row r="22486">
      <c r="A22486" s="8">
        <v>6187005.0</v>
      </c>
      <c r="B22486" s="8" t="s">
        <v>23904</v>
      </c>
    </row>
    <row r="22487">
      <c r="A22487" s="8">
        <v>6029639.0</v>
      </c>
      <c r="B22487" s="8" t="s">
        <v>23905</v>
      </c>
    </row>
    <row r="22488">
      <c r="A22488" s="8">
        <v>1940082.0</v>
      </c>
      <c r="B22488" s="8" t="s">
        <v>23906</v>
      </c>
    </row>
    <row r="22489">
      <c r="A22489" s="8">
        <v>1938452.0</v>
      </c>
      <c r="B22489" s="8" t="s">
        <v>23907</v>
      </c>
    </row>
    <row r="22490">
      <c r="A22490" s="8">
        <v>1725017.0</v>
      </c>
      <c r="B22490" s="8" t="s">
        <v>23908</v>
      </c>
    </row>
    <row r="22491">
      <c r="A22491" s="8">
        <v>6156801.0</v>
      </c>
      <c r="B22491" s="8" t="s">
        <v>23909</v>
      </c>
    </row>
    <row r="22492">
      <c r="A22492" s="8">
        <v>6605532.0</v>
      </c>
      <c r="B22492" s="8" t="s">
        <v>23910</v>
      </c>
    </row>
    <row r="22493">
      <c r="A22493" s="8">
        <v>1883046.0</v>
      </c>
      <c r="B22493" s="8" t="s">
        <v>23882</v>
      </c>
    </row>
    <row r="22494">
      <c r="A22494" s="8">
        <v>1970666.0</v>
      </c>
      <c r="B22494" s="8" t="s">
        <v>23911</v>
      </c>
    </row>
    <row r="22495">
      <c r="A22495" s="8">
        <v>1242873.0</v>
      </c>
      <c r="B22495" s="8" t="s">
        <v>23912</v>
      </c>
    </row>
    <row r="22496">
      <c r="A22496" s="8">
        <v>1946960.0</v>
      </c>
      <c r="B22496" s="8" t="s">
        <v>23913</v>
      </c>
    </row>
    <row r="22497">
      <c r="A22497" s="8">
        <v>1785885.0</v>
      </c>
      <c r="B22497" s="8" t="s">
        <v>23914</v>
      </c>
    </row>
    <row r="22498">
      <c r="A22498" s="8">
        <v>1942921.0</v>
      </c>
      <c r="B22498" s="8" t="s">
        <v>23915</v>
      </c>
    </row>
    <row r="22499">
      <c r="A22499" s="8">
        <v>6070809.0</v>
      </c>
      <c r="B22499" s="8" t="s">
        <v>23916</v>
      </c>
    </row>
    <row r="22500">
      <c r="A22500" s="8">
        <v>6643906.0</v>
      </c>
      <c r="B22500" s="8" t="s">
        <v>23917</v>
      </c>
    </row>
    <row r="22501">
      <c r="A22501" s="8">
        <v>6248756.0</v>
      </c>
      <c r="B22501" s="8" t="s">
        <v>23918</v>
      </c>
    </row>
    <row r="22502">
      <c r="A22502" s="8">
        <v>1637088.0</v>
      </c>
      <c r="B22502" s="8" t="s">
        <v>23919</v>
      </c>
    </row>
    <row r="22503">
      <c r="A22503" s="8">
        <v>1578049.0</v>
      </c>
      <c r="B22503" s="8" t="s">
        <v>19495</v>
      </c>
    </row>
    <row r="22504">
      <c r="A22504" s="8">
        <v>6193994.0</v>
      </c>
      <c r="B22504" s="8" t="s">
        <v>23920</v>
      </c>
    </row>
    <row r="22505">
      <c r="A22505" s="8">
        <v>6202543.0</v>
      </c>
      <c r="B22505" s="8" t="s">
        <v>23921</v>
      </c>
    </row>
    <row r="22506">
      <c r="A22506" s="8">
        <v>6324975.0</v>
      </c>
      <c r="B22506" s="8" t="s">
        <v>23922</v>
      </c>
    </row>
    <row r="22507">
      <c r="A22507" s="8">
        <v>1966006.0</v>
      </c>
      <c r="B22507" s="8" t="s">
        <v>23923</v>
      </c>
    </row>
    <row r="22508">
      <c r="A22508" s="8">
        <v>6253865.0</v>
      </c>
      <c r="B22508" s="8" t="s">
        <v>23924</v>
      </c>
    </row>
    <row r="22509">
      <c r="A22509" s="8">
        <v>1941313.0</v>
      </c>
      <c r="B22509" s="8" t="s">
        <v>23925</v>
      </c>
    </row>
    <row r="22510">
      <c r="A22510" s="8">
        <v>1752383.0</v>
      </c>
      <c r="B22510" s="8" t="s">
        <v>23926</v>
      </c>
    </row>
    <row r="22511">
      <c r="A22511" s="8">
        <v>1973401.0</v>
      </c>
      <c r="B22511" s="8" t="s">
        <v>23927</v>
      </c>
    </row>
    <row r="22512">
      <c r="A22512" s="8">
        <v>6179576.0</v>
      </c>
      <c r="B22512" s="8" t="s">
        <v>23928</v>
      </c>
    </row>
    <row r="22513">
      <c r="A22513" s="8">
        <v>6196659.0</v>
      </c>
      <c r="B22513" s="8" t="s">
        <v>23929</v>
      </c>
    </row>
    <row r="22514">
      <c r="A22514" s="8">
        <v>6300022.0</v>
      </c>
      <c r="B22514" s="8" t="s">
        <v>23930</v>
      </c>
    </row>
    <row r="22515">
      <c r="A22515" s="8">
        <v>6193811.0</v>
      </c>
      <c r="B22515" s="8" t="s">
        <v>23931</v>
      </c>
    </row>
    <row r="22516">
      <c r="A22516" s="8">
        <v>6929583.0</v>
      </c>
      <c r="B22516" s="8" t="s">
        <v>23932</v>
      </c>
    </row>
    <row r="22517">
      <c r="A22517" s="8">
        <v>1972561.0</v>
      </c>
      <c r="B22517" s="8" t="s">
        <v>23933</v>
      </c>
    </row>
    <row r="22518">
      <c r="A22518" s="8">
        <v>6201091.0</v>
      </c>
      <c r="B22518" s="8" t="s">
        <v>23934</v>
      </c>
    </row>
    <row r="22519">
      <c r="A22519" s="8">
        <v>6166717.0</v>
      </c>
      <c r="B22519" s="8" t="s">
        <v>23935</v>
      </c>
    </row>
    <row r="22520">
      <c r="A22520" s="8">
        <v>6222927.0</v>
      </c>
      <c r="B22520" s="8" t="s">
        <v>23936</v>
      </c>
    </row>
    <row r="22521">
      <c r="A22521" s="8">
        <v>1925911.0</v>
      </c>
      <c r="B22521" s="8" t="s">
        <v>23937</v>
      </c>
    </row>
    <row r="22522">
      <c r="A22522" s="8">
        <v>6219489.0</v>
      </c>
      <c r="B22522" s="8" t="s">
        <v>23938</v>
      </c>
    </row>
    <row r="22523">
      <c r="A22523" s="8">
        <v>6880711.0</v>
      </c>
      <c r="B22523" s="8" t="s">
        <v>23939</v>
      </c>
    </row>
    <row r="22524">
      <c r="A22524" s="8">
        <v>6184171.0</v>
      </c>
      <c r="B22524" s="8" t="s">
        <v>23940</v>
      </c>
    </row>
    <row r="22525">
      <c r="A22525" s="8">
        <v>6492223.0</v>
      </c>
      <c r="B22525" s="8" t="s">
        <v>23941</v>
      </c>
    </row>
    <row r="22526">
      <c r="A22526" s="8">
        <v>6026826.0</v>
      </c>
      <c r="B22526" s="8" t="s">
        <v>23942</v>
      </c>
    </row>
    <row r="22527">
      <c r="A22527" s="8">
        <v>1907239.0</v>
      </c>
      <c r="B22527" s="8" t="s">
        <v>23943</v>
      </c>
    </row>
    <row r="22528">
      <c r="A22528" s="8">
        <v>6409831.0</v>
      </c>
      <c r="B22528" s="8" t="s">
        <v>23944</v>
      </c>
    </row>
    <row r="22529">
      <c r="A22529" s="8">
        <v>6224831.0</v>
      </c>
      <c r="B22529" s="8" t="s">
        <v>23945</v>
      </c>
    </row>
    <row r="22530">
      <c r="A22530" s="8">
        <v>1896687.0</v>
      </c>
      <c r="B22530" s="8" t="s">
        <v>23946</v>
      </c>
    </row>
    <row r="22531">
      <c r="A22531" s="8">
        <v>6222188.0</v>
      </c>
      <c r="B22531" s="8" t="s">
        <v>23947</v>
      </c>
    </row>
    <row r="22532">
      <c r="A22532" s="8">
        <v>6011471.0</v>
      </c>
      <c r="B22532" s="8" t="s">
        <v>23948</v>
      </c>
    </row>
    <row r="22533">
      <c r="A22533" s="8">
        <v>1947001.0</v>
      </c>
      <c r="B22533" s="8" t="s">
        <v>23949</v>
      </c>
    </row>
    <row r="22534">
      <c r="A22534" s="8">
        <v>6444997.0</v>
      </c>
      <c r="B22534" s="8" t="s">
        <v>23950</v>
      </c>
    </row>
    <row r="22535">
      <c r="A22535" s="8">
        <v>1971514.0</v>
      </c>
      <c r="B22535" s="8" t="s">
        <v>23951</v>
      </c>
    </row>
    <row r="22536">
      <c r="A22536" s="8">
        <v>1924061.0</v>
      </c>
      <c r="B22536" s="8" t="s">
        <v>23952</v>
      </c>
    </row>
    <row r="22537">
      <c r="A22537" s="8">
        <v>6906524.0</v>
      </c>
      <c r="B22537" s="8" t="s">
        <v>23953</v>
      </c>
    </row>
    <row r="22538">
      <c r="A22538" s="8">
        <v>857939.0</v>
      </c>
      <c r="B22538" s="8" t="s">
        <v>23954</v>
      </c>
    </row>
    <row r="22539">
      <c r="A22539" s="8">
        <v>6857086.0</v>
      </c>
      <c r="B22539" s="8" t="s">
        <v>23955</v>
      </c>
    </row>
    <row r="22540">
      <c r="A22540" s="8">
        <v>6387586.0</v>
      </c>
      <c r="B22540" s="8" t="s">
        <v>23956</v>
      </c>
    </row>
    <row r="22541">
      <c r="A22541" s="8">
        <v>6156584.0</v>
      </c>
      <c r="B22541" s="8" t="s">
        <v>23957</v>
      </c>
    </row>
    <row r="22542">
      <c r="A22542" s="8">
        <v>1722255.0</v>
      </c>
      <c r="B22542" s="8" t="s">
        <v>23958</v>
      </c>
    </row>
    <row r="22543">
      <c r="A22543" s="8">
        <v>1754076.0</v>
      </c>
      <c r="B22543" s="8" t="s">
        <v>23958</v>
      </c>
    </row>
    <row r="22544">
      <c r="A22544" s="8">
        <v>6061583.0</v>
      </c>
      <c r="B22544" s="8" t="s">
        <v>23959</v>
      </c>
    </row>
    <row r="22545">
      <c r="A22545" s="8">
        <v>6173888.0</v>
      </c>
      <c r="B22545" s="8" t="s">
        <v>23960</v>
      </c>
    </row>
    <row r="22546">
      <c r="A22546" s="8">
        <v>1726684.0</v>
      </c>
      <c r="B22546" s="8" t="s">
        <v>23961</v>
      </c>
    </row>
    <row r="22547">
      <c r="A22547" s="8">
        <v>1972448.0</v>
      </c>
      <c r="B22547" s="8" t="s">
        <v>23962</v>
      </c>
    </row>
    <row r="22548">
      <c r="A22548" s="8">
        <v>6437028.0</v>
      </c>
      <c r="B22548" s="8" t="s">
        <v>23963</v>
      </c>
    </row>
    <row r="22549">
      <c r="A22549" s="8">
        <v>6208363.0</v>
      </c>
      <c r="B22549" s="8" t="s">
        <v>23964</v>
      </c>
    </row>
    <row r="22550">
      <c r="A22550" s="8">
        <v>1971115.0</v>
      </c>
      <c r="B22550" s="8" t="s">
        <v>23965</v>
      </c>
    </row>
    <row r="22551">
      <c r="A22551" s="8">
        <v>896489.0</v>
      </c>
      <c r="B22551" s="8" t="s">
        <v>23966</v>
      </c>
    </row>
    <row r="22552">
      <c r="A22552" s="8">
        <v>6222919.0</v>
      </c>
      <c r="B22552" s="8" t="s">
        <v>23967</v>
      </c>
    </row>
    <row r="22553">
      <c r="A22553" s="8">
        <v>1966154.0</v>
      </c>
      <c r="B22553" s="8" t="s">
        <v>23968</v>
      </c>
    </row>
    <row r="22554">
      <c r="A22554" s="8">
        <v>6224016.0</v>
      </c>
      <c r="B22554" s="8" t="s">
        <v>23969</v>
      </c>
    </row>
    <row r="22555">
      <c r="A22555" s="8">
        <v>1962787.0</v>
      </c>
      <c r="B22555" s="8" t="s">
        <v>23970</v>
      </c>
    </row>
    <row r="22556">
      <c r="A22556" s="8">
        <v>6011489.0</v>
      </c>
      <c r="B22556" s="8" t="s">
        <v>23971</v>
      </c>
    </row>
    <row r="22557">
      <c r="A22557" s="8">
        <v>6229786.0</v>
      </c>
      <c r="B22557" s="8" t="s">
        <v>23972</v>
      </c>
    </row>
    <row r="22558">
      <c r="A22558" s="8">
        <v>6906516.0</v>
      </c>
      <c r="B22558" s="8" t="s">
        <v>23973</v>
      </c>
    </row>
    <row r="22559">
      <c r="A22559" s="8">
        <v>6653812.0</v>
      </c>
      <c r="B22559" s="8" t="s">
        <v>23974</v>
      </c>
    </row>
    <row r="22560">
      <c r="A22560" s="8">
        <v>6219551.0</v>
      </c>
      <c r="B22560" s="8" t="s">
        <v>23975</v>
      </c>
    </row>
    <row r="22561">
      <c r="A22561" s="8">
        <v>1912232.0</v>
      </c>
      <c r="B22561" s="8" t="s">
        <v>23976</v>
      </c>
    </row>
    <row r="22562">
      <c r="A22562" s="8">
        <v>6306730.0</v>
      </c>
      <c r="B22562" s="8" t="s">
        <v>23977</v>
      </c>
    </row>
    <row r="22563">
      <c r="A22563" s="8">
        <v>1962639.0</v>
      </c>
      <c r="B22563" s="8" t="s">
        <v>23978</v>
      </c>
    </row>
    <row r="22564">
      <c r="A22564" s="8">
        <v>6041493.0</v>
      </c>
      <c r="B22564" s="8" t="s">
        <v>23979</v>
      </c>
    </row>
    <row r="22565">
      <c r="A22565" s="8">
        <v>1779222.0</v>
      </c>
      <c r="B22565" s="8" t="s">
        <v>23980</v>
      </c>
    </row>
    <row r="22566">
      <c r="A22566" s="8">
        <v>6208916.0</v>
      </c>
      <c r="B22566" s="8" t="s">
        <v>23981</v>
      </c>
    </row>
    <row r="22567">
      <c r="A22567" s="8">
        <v>1838521.0</v>
      </c>
      <c r="B22567" s="8" t="s">
        <v>23982</v>
      </c>
    </row>
    <row r="22568">
      <c r="A22568" s="8">
        <v>6130887.0</v>
      </c>
      <c r="B22568" s="8" t="s">
        <v>23983</v>
      </c>
    </row>
    <row r="22569">
      <c r="A22569" s="8">
        <v>1896784.0</v>
      </c>
      <c r="B22569" s="8" t="s">
        <v>23984</v>
      </c>
    </row>
    <row r="22570">
      <c r="A22570" s="8">
        <v>6111785.0</v>
      </c>
      <c r="B22570" s="8" t="s">
        <v>23985</v>
      </c>
    </row>
    <row r="22571">
      <c r="A22571" s="8">
        <v>1903144.0</v>
      </c>
      <c r="B22571" s="8" t="s">
        <v>23986</v>
      </c>
    </row>
    <row r="22572">
      <c r="A22572" s="8">
        <v>6243053.0</v>
      </c>
      <c r="B22572" s="8" t="s">
        <v>23987</v>
      </c>
    </row>
    <row r="22573">
      <c r="A22573" s="8">
        <v>1886193.0</v>
      </c>
      <c r="B22573" s="8" t="s">
        <v>23988</v>
      </c>
    </row>
    <row r="22574">
      <c r="A22574" s="8">
        <v>6245790.0</v>
      </c>
      <c r="B22574" s="8" t="s">
        <v>23989</v>
      </c>
    </row>
    <row r="22575">
      <c r="A22575" s="8">
        <v>6242090.0</v>
      </c>
      <c r="B22575" s="8" t="s">
        <v>23990</v>
      </c>
    </row>
    <row r="22576">
      <c r="A22576" s="8">
        <v>6223729.0</v>
      </c>
      <c r="B22576" s="8" t="s">
        <v>23991</v>
      </c>
    </row>
    <row r="22577">
      <c r="A22577" s="8">
        <v>6251315.0</v>
      </c>
      <c r="B22577" s="8" t="s">
        <v>23992</v>
      </c>
    </row>
    <row r="22578">
      <c r="A22578" s="8">
        <v>6247377.0</v>
      </c>
      <c r="B22578" s="8" t="s">
        <v>23993</v>
      </c>
    </row>
    <row r="22579">
      <c r="A22579" s="8">
        <v>1906275.0</v>
      </c>
      <c r="B22579" s="8" t="s">
        <v>23994</v>
      </c>
    </row>
    <row r="22580">
      <c r="A22580" s="8">
        <v>1972740.0</v>
      </c>
      <c r="B22580" s="8" t="s">
        <v>23995</v>
      </c>
    </row>
    <row r="22581">
      <c r="A22581" s="8">
        <v>6232442.0</v>
      </c>
      <c r="B22581" s="8" t="s">
        <v>23996</v>
      </c>
    </row>
    <row r="22582">
      <c r="A22582" s="8">
        <v>6219373.0</v>
      </c>
      <c r="B22582" s="8" t="s">
        <v>23997</v>
      </c>
    </row>
    <row r="22583">
      <c r="A22583" s="8">
        <v>6104835.0</v>
      </c>
      <c r="B22583" s="8" t="s">
        <v>23998</v>
      </c>
    </row>
    <row r="22584">
      <c r="A22584" s="8">
        <v>1354108.0</v>
      </c>
      <c r="B22584" s="8" t="s">
        <v>23999</v>
      </c>
    </row>
    <row r="22585">
      <c r="A22585" s="8">
        <v>1437577.0</v>
      </c>
      <c r="B22585" s="8" t="s">
        <v>24000</v>
      </c>
    </row>
    <row r="22586">
      <c r="A22586" s="8">
        <v>1437585.0</v>
      </c>
      <c r="B22586" s="8" t="s">
        <v>24001</v>
      </c>
    </row>
    <row r="22587">
      <c r="A22587" s="8">
        <v>1911228.0</v>
      </c>
      <c r="B22587" s="8" t="s">
        <v>24001</v>
      </c>
    </row>
    <row r="22588">
      <c r="A22588" s="8">
        <v>6206735.0</v>
      </c>
      <c r="B22588" s="8" t="s">
        <v>24002</v>
      </c>
    </row>
    <row r="22589">
      <c r="A22589" s="8">
        <v>1909932.0</v>
      </c>
      <c r="B22589" s="8" t="s">
        <v>24003</v>
      </c>
    </row>
    <row r="22590">
      <c r="A22590" s="8">
        <v>6252818.0</v>
      </c>
      <c r="B22590" s="8" t="s">
        <v>24004</v>
      </c>
    </row>
    <row r="22591">
      <c r="A22591" s="8">
        <v>1952781.0</v>
      </c>
      <c r="B22591" s="8" t="s">
        <v>24005</v>
      </c>
    </row>
    <row r="22592">
      <c r="A22592" s="8">
        <v>1963660.0</v>
      </c>
      <c r="B22592" s="8" t="s">
        <v>24006</v>
      </c>
    </row>
    <row r="22593">
      <c r="A22593" s="8">
        <v>6191690.0</v>
      </c>
      <c r="B22593" s="8" t="s">
        <v>24007</v>
      </c>
    </row>
    <row r="22594">
      <c r="A22594" s="8">
        <v>6093582.0</v>
      </c>
      <c r="B22594" s="8" t="s">
        <v>24008</v>
      </c>
    </row>
    <row r="22595">
      <c r="A22595" s="8">
        <v>6233236.0</v>
      </c>
      <c r="B22595" s="8" t="s">
        <v>24009</v>
      </c>
    </row>
    <row r="22596">
      <c r="A22596" s="8">
        <v>6945317.0</v>
      </c>
      <c r="B22596" s="8" t="s">
        <v>24010</v>
      </c>
    </row>
    <row r="22597">
      <c r="A22597" s="8">
        <v>1570340.0</v>
      </c>
      <c r="B22597" s="8" t="s">
        <v>24011</v>
      </c>
    </row>
    <row r="22598">
      <c r="A22598" s="8">
        <v>6061702.0</v>
      </c>
      <c r="B22598" s="8" t="s">
        <v>24012</v>
      </c>
    </row>
    <row r="22599">
      <c r="A22599" s="8">
        <v>6188001.0</v>
      </c>
      <c r="B22599" s="8" t="s">
        <v>24013</v>
      </c>
    </row>
    <row r="22600">
      <c r="A22600" s="8">
        <v>6300201.0</v>
      </c>
      <c r="B22600" s="8" t="s">
        <v>24014</v>
      </c>
    </row>
    <row r="22601">
      <c r="A22601" s="8">
        <v>6216579.0</v>
      </c>
      <c r="B22601" s="8" t="s">
        <v>24015</v>
      </c>
    </row>
    <row r="22602">
      <c r="A22602" s="8">
        <v>1907824.0</v>
      </c>
      <c r="B22602" s="8" t="s">
        <v>24016</v>
      </c>
    </row>
    <row r="22603">
      <c r="A22603" s="8">
        <v>1880373.0</v>
      </c>
      <c r="B22603" s="8" t="s">
        <v>24017</v>
      </c>
    </row>
    <row r="22604">
      <c r="A22604" s="8">
        <v>1724291.0</v>
      </c>
      <c r="B22604" s="8" t="s">
        <v>24018</v>
      </c>
    </row>
    <row r="22605">
      <c r="A22605" s="8">
        <v>1909665.0</v>
      </c>
      <c r="B22605" s="8" t="s">
        <v>24018</v>
      </c>
    </row>
    <row r="22606">
      <c r="A22606" s="8">
        <v>6216447.0</v>
      </c>
      <c r="B22606" s="8" t="s">
        <v>24019</v>
      </c>
    </row>
    <row r="22607">
      <c r="A22607" s="8">
        <v>6932070.0</v>
      </c>
      <c r="B22607" s="8" t="s">
        <v>24020</v>
      </c>
    </row>
    <row r="22608">
      <c r="A22608" s="8">
        <v>1570641.0</v>
      </c>
      <c r="B22608" s="8" t="s">
        <v>24021</v>
      </c>
    </row>
    <row r="22609">
      <c r="A22609" s="8">
        <v>1724355.0</v>
      </c>
      <c r="B22609" s="8" t="s">
        <v>24022</v>
      </c>
    </row>
    <row r="22610">
      <c r="A22610" s="8">
        <v>6441491.0</v>
      </c>
      <c r="B22610" s="8" t="s">
        <v>24023</v>
      </c>
    </row>
    <row r="22611">
      <c r="A22611" s="8">
        <v>6192173.0</v>
      </c>
      <c r="B22611" s="8" t="s">
        <v>24024</v>
      </c>
    </row>
    <row r="22612">
      <c r="A22612" s="8">
        <v>6226663.0</v>
      </c>
      <c r="B22612" s="8" t="s">
        <v>24025</v>
      </c>
    </row>
    <row r="22613">
      <c r="A22613" s="8">
        <v>1927001.0</v>
      </c>
      <c r="B22613" s="8" t="s">
        <v>24026</v>
      </c>
    </row>
    <row r="22614">
      <c r="A22614" s="8">
        <v>1570323.0</v>
      </c>
      <c r="B22614" s="8" t="s">
        <v>24027</v>
      </c>
    </row>
    <row r="22615">
      <c r="A22615" s="8">
        <v>1724142.0</v>
      </c>
      <c r="B22615" s="8" t="s">
        <v>24028</v>
      </c>
    </row>
    <row r="22616">
      <c r="A22616" s="8">
        <v>6233716.0</v>
      </c>
      <c r="B22616" s="8" t="s">
        <v>24029</v>
      </c>
    </row>
    <row r="22617">
      <c r="A22617" s="8">
        <v>1588770.0</v>
      </c>
      <c r="B22617" s="8" t="s">
        <v>24030</v>
      </c>
    </row>
    <row r="22618">
      <c r="A22618" s="8">
        <v>6205518.0</v>
      </c>
      <c r="B22618" s="8" t="s">
        <v>24031</v>
      </c>
    </row>
    <row r="22619">
      <c r="A22619" s="8">
        <v>6415181.0</v>
      </c>
      <c r="B22619" s="8" t="s">
        <v>24032</v>
      </c>
    </row>
    <row r="22620">
      <c r="A22620" s="8">
        <v>6191568.0</v>
      </c>
      <c r="B22620" s="8" t="s">
        <v>24033</v>
      </c>
    </row>
    <row r="22621">
      <c r="A22621" s="8">
        <v>6262040.0</v>
      </c>
      <c r="B22621" s="8" t="s">
        <v>24034</v>
      </c>
    </row>
    <row r="22622">
      <c r="A22622" s="8">
        <v>6229859.0</v>
      </c>
      <c r="B22622" s="8" t="s">
        <v>24035</v>
      </c>
    </row>
    <row r="22623">
      <c r="A22623" s="8">
        <v>6219616.0</v>
      </c>
      <c r="B22623" s="8" t="s">
        <v>24036</v>
      </c>
    </row>
    <row r="22624">
      <c r="A22624" s="8">
        <v>6223621.0</v>
      </c>
      <c r="B22624" s="8" t="s">
        <v>24037</v>
      </c>
    </row>
    <row r="22625">
      <c r="A22625" s="8">
        <v>6240674.0</v>
      </c>
      <c r="B22625" s="8" t="s">
        <v>24038</v>
      </c>
    </row>
    <row r="22626">
      <c r="A22626" s="8">
        <v>6262139.0</v>
      </c>
      <c r="B22626" s="8" t="s">
        <v>24039</v>
      </c>
    </row>
    <row r="22627">
      <c r="A22627" s="8">
        <v>6417574.0</v>
      </c>
      <c r="B22627" s="8" t="s">
        <v>24040</v>
      </c>
    </row>
    <row r="22628">
      <c r="A22628" s="8">
        <v>6003583.0</v>
      </c>
      <c r="B22628" s="8" t="s">
        <v>24041</v>
      </c>
    </row>
    <row r="22629">
      <c r="A22629" s="8">
        <v>6240208.0</v>
      </c>
      <c r="B22629" s="8" t="s">
        <v>24042</v>
      </c>
    </row>
    <row r="22630">
      <c r="A22630" s="8">
        <v>6207626.0</v>
      </c>
      <c r="B22630" s="8" t="s">
        <v>24043</v>
      </c>
    </row>
    <row r="22631">
      <c r="A22631" s="8">
        <v>6061729.0</v>
      </c>
      <c r="B22631" s="8" t="s">
        <v>24044</v>
      </c>
    </row>
    <row r="22632">
      <c r="A22632" s="8">
        <v>6240259.0</v>
      </c>
      <c r="B22632" s="8" t="s">
        <v>24045</v>
      </c>
    </row>
    <row r="22633">
      <c r="A22633" s="8">
        <v>6199445.0</v>
      </c>
      <c r="B22633" s="8" t="s">
        <v>24046</v>
      </c>
    </row>
    <row r="22634">
      <c r="A22634" s="8">
        <v>6409865.0</v>
      </c>
      <c r="B22634" s="8" t="s">
        <v>24047</v>
      </c>
    </row>
    <row r="22635">
      <c r="A22635" s="8">
        <v>6276491.0</v>
      </c>
      <c r="B22635" s="8" t="s">
        <v>24048</v>
      </c>
    </row>
    <row r="22636">
      <c r="A22636" s="8">
        <v>6187137.0</v>
      </c>
      <c r="B22636" s="8" t="s">
        <v>24049</v>
      </c>
    </row>
    <row r="22637">
      <c r="A22637" s="8">
        <v>6240267.0</v>
      </c>
      <c r="B22637" s="8" t="s">
        <v>24050</v>
      </c>
    </row>
    <row r="22638">
      <c r="A22638" s="8">
        <v>6240348.0</v>
      </c>
      <c r="B22638" s="8" t="s">
        <v>24051</v>
      </c>
    </row>
    <row r="22639">
      <c r="A22639" s="8">
        <v>6447902.0</v>
      </c>
      <c r="B22639" s="8" t="s">
        <v>24052</v>
      </c>
    </row>
    <row r="22640">
      <c r="A22640" s="8">
        <v>6283624.0</v>
      </c>
      <c r="B22640" s="8" t="s">
        <v>24053</v>
      </c>
    </row>
    <row r="22641">
      <c r="A22641" s="8">
        <v>6240526.0</v>
      </c>
      <c r="B22641" s="8" t="s">
        <v>24054</v>
      </c>
    </row>
    <row r="22642">
      <c r="A22642" s="8">
        <v>6214592.0</v>
      </c>
      <c r="B22642" s="8" t="s">
        <v>24055</v>
      </c>
    </row>
    <row r="22643">
      <c r="A22643" s="8">
        <v>6397859.0</v>
      </c>
      <c r="B22643" s="8" t="s">
        <v>24056</v>
      </c>
    </row>
    <row r="22644">
      <c r="A22644" s="8">
        <v>6223869.0</v>
      </c>
      <c r="B22644" s="8" t="s">
        <v>24057</v>
      </c>
    </row>
    <row r="22645">
      <c r="A22645" s="8">
        <v>6240810.0</v>
      </c>
      <c r="B22645" s="8" t="s">
        <v>24058</v>
      </c>
    </row>
    <row r="22646">
      <c r="A22646" s="8">
        <v>6137814.0</v>
      </c>
      <c r="B22646" s="8" t="s">
        <v>24059</v>
      </c>
    </row>
    <row r="22647">
      <c r="A22647" s="8">
        <v>1804251.0</v>
      </c>
      <c r="B22647" s="8" t="s">
        <v>24060</v>
      </c>
    </row>
    <row r="22648">
      <c r="A22648" s="8">
        <v>6032214.0</v>
      </c>
      <c r="B22648" s="8" t="s">
        <v>24061</v>
      </c>
    </row>
    <row r="22649">
      <c r="A22649" s="8">
        <v>6441521.0</v>
      </c>
      <c r="B22649" s="8" t="s">
        <v>24062</v>
      </c>
    </row>
    <row r="22650">
      <c r="A22650" s="8">
        <v>6205445.0</v>
      </c>
      <c r="B22650" s="8" t="s">
        <v>24063</v>
      </c>
    </row>
    <row r="22651">
      <c r="A22651" s="8">
        <v>6397867.0</v>
      </c>
      <c r="B22651" s="8" t="s">
        <v>24064</v>
      </c>
    </row>
    <row r="22652">
      <c r="A22652" s="8">
        <v>6335519.0</v>
      </c>
      <c r="B22652" s="8" t="s">
        <v>24065</v>
      </c>
    </row>
    <row r="22653">
      <c r="A22653" s="8">
        <v>6198627.0</v>
      </c>
      <c r="B22653" s="8" t="s">
        <v>24066</v>
      </c>
    </row>
    <row r="22654">
      <c r="A22654" s="8">
        <v>6240194.0</v>
      </c>
      <c r="B22654" s="8" t="s">
        <v>24067</v>
      </c>
    </row>
    <row r="22655">
      <c r="A22655" s="8">
        <v>6253466.0</v>
      </c>
      <c r="B22655" s="8" t="s">
        <v>24068</v>
      </c>
    </row>
    <row r="22656">
      <c r="A22656" s="8">
        <v>1958925.0</v>
      </c>
      <c r="B22656" s="8" t="s">
        <v>24028</v>
      </c>
    </row>
    <row r="22657">
      <c r="A22657" s="8">
        <v>6274072.0</v>
      </c>
      <c r="B22657" s="8" t="s">
        <v>24069</v>
      </c>
    </row>
    <row r="22658">
      <c r="A22658" s="8">
        <v>6119549.0</v>
      </c>
      <c r="B22658" s="8" t="s">
        <v>24070</v>
      </c>
    </row>
    <row r="22659">
      <c r="A22659" s="8">
        <v>6243452.0</v>
      </c>
      <c r="B22659" s="8" t="s">
        <v>24071</v>
      </c>
    </row>
    <row r="22660">
      <c r="A22660" s="8">
        <v>1926144.0</v>
      </c>
      <c r="B22660" s="8" t="s">
        <v>24072</v>
      </c>
    </row>
    <row r="22661">
      <c r="A22661" s="8">
        <v>6218016.0</v>
      </c>
      <c r="B22661" s="8" t="s">
        <v>24073</v>
      </c>
    </row>
    <row r="22662">
      <c r="A22662" s="8">
        <v>6179568.0</v>
      </c>
      <c r="B22662" s="8" t="s">
        <v>24074</v>
      </c>
    </row>
    <row r="22663">
      <c r="A22663" s="8">
        <v>6016324.0</v>
      </c>
      <c r="B22663" s="8" t="s">
        <v>24075</v>
      </c>
    </row>
    <row r="22664">
      <c r="A22664" s="8">
        <v>6246508.0</v>
      </c>
      <c r="B22664" s="8" t="s">
        <v>24076</v>
      </c>
    </row>
    <row r="22665">
      <c r="A22665" s="8">
        <v>6119531.0</v>
      </c>
      <c r="B22665" s="8" t="s">
        <v>24077</v>
      </c>
    </row>
    <row r="22666">
      <c r="A22666" s="8">
        <v>6227392.0</v>
      </c>
      <c r="B22666" s="8" t="s">
        <v>24078</v>
      </c>
    </row>
    <row r="22667">
      <c r="A22667" s="8">
        <v>1891332.0</v>
      </c>
      <c r="B22667" s="8" t="s">
        <v>24079</v>
      </c>
    </row>
    <row r="22668">
      <c r="A22668" s="8">
        <v>6223885.0</v>
      </c>
      <c r="B22668" s="8" t="s">
        <v>24080</v>
      </c>
    </row>
    <row r="22669">
      <c r="A22669" s="8">
        <v>6303099.0</v>
      </c>
      <c r="B22669" s="8" t="s">
        <v>24081</v>
      </c>
    </row>
    <row r="22670">
      <c r="A22670" s="8">
        <v>6265464.0</v>
      </c>
      <c r="B22670" s="8" t="s">
        <v>24082</v>
      </c>
    </row>
    <row r="22671">
      <c r="A22671" s="8">
        <v>6028632.0</v>
      </c>
      <c r="B22671" s="8" t="s">
        <v>24083</v>
      </c>
    </row>
    <row r="22672">
      <c r="A22672" s="8">
        <v>1759256.0</v>
      </c>
      <c r="B22672" s="8" t="s">
        <v>24084</v>
      </c>
    </row>
    <row r="22673">
      <c r="A22673" s="8">
        <v>6799205.0</v>
      </c>
      <c r="B22673" s="8" t="s">
        <v>24085</v>
      </c>
    </row>
    <row r="22674">
      <c r="A22674" s="8">
        <v>6104843.0</v>
      </c>
      <c r="B22674" s="8" t="s">
        <v>24086</v>
      </c>
    </row>
    <row r="22675">
      <c r="A22675" s="8">
        <v>6195067.0</v>
      </c>
      <c r="B22675" s="8" t="s">
        <v>24087</v>
      </c>
    </row>
    <row r="22676">
      <c r="A22676" s="8">
        <v>1779249.0</v>
      </c>
      <c r="B22676" s="8" t="s">
        <v>24088</v>
      </c>
    </row>
    <row r="22677">
      <c r="A22677" s="8">
        <v>1961918.0</v>
      </c>
      <c r="B22677" s="8" t="s">
        <v>24089</v>
      </c>
    </row>
    <row r="22678">
      <c r="A22678" s="8">
        <v>1966243.0</v>
      </c>
      <c r="B22678" s="8" t="s">
        <v>24090</v>
      </c>
    </row>
    <row r="22679">
      <c r="A22679" s="8">
        <v>1548123.0</v>
      </c>
      <c r="B22679" s="8" t="s">
        <v>24091</v>
      </c>
    </row>
    <row r="22680">
      <c r="A22680" s="8">
        <v>6241719.0</v>
      </c>
      <c r="B22680" s="8" t="s">
        <v>24092</v>
      </c>
    </row>
    <row r="22681">
      <c r="A22681" s="8">
        <v>6164722.0</v>
      </c>
      <c r="B22681" s="8" t="s">
        <v>24093</v>
      </c>
    </row>
    <row r="22682">
      <c r="A22682" s="8">
        <v>6178022.0</v>
      </c>
      <c r="B22682" s="8" t="s">
        <v>24094</v>
      </c>
    </row>
    <row r="22683">
      <c r="A22683" s="8">
        <v>1538861.0</v>
      </c>
      <c r="B22683" s="8" t="s">
        <v>24095</v>
      </c>
    </row>
    <row r="22684">
      <c r="A22684" s="8">
        <v>1960440.0</v>
      </c>
      <c r="B22684" s="8" t="s">
        <v>24096</v>
      </c>
    </row>
    <row r="22685">
      <c r="A22685" s="8">
        <v>1960083.0</v>
      </c>
      <c r="B22685" s="8" t="s">
        <v>24097</v>
      </c>
    </row>
    <row r="22686">
      <c r="A22686" s="8">
        <v>6097898.0</v>
      </c>
      <c r="B22686" s="8" t="s">
        <v>24098</v>
      </c>
    </row>
    <row r="22687">
      <c r="A22687" s="8">
        <v>1756516.0</v>
      </c>
      <c r="B22687" s="8" t="s">
        <v>24099</v>
      </c>
    </row>
    <row r="22688">
      <c r="A22688" s="8">
        <v>6222901.0</v>
      </c>
      <c r="B22688" s="8" t="s">
        <v>24100</v>
      </c>
    </row>
    <row r="22689">
      <c r="A22689" s="8">
        <v>1961900.0</v>
      </c>
      <c r="B22689" s="8" t="s">
        <v>24101</v>
      </c>
    </row>
    <row r="22690">
      <c r="A22690" s="8">
        <v>6436706.0</v>
      </c>
      <c r="B22690" s="8" t="s">
        <v>24102</v>
      </c>
    </row>
    <row r="22691">
      <c r="A22691" s="8">
        <v>1422685.0</v>
      </c>
      <c r="B22691" s="8" t="s">
        <v>24103</v>
      </c>
    </row>
    <row r="22692">
      <c r="A22692" s="8">
        <v>1729799.0</v>
      </c>
      <c r="B22692" s="8" t="s">
        <v>24104</v>
      </c>
    </row>
    <row r="22693">
      <c r="A22693" s="8">
        <v>1314238.0</v>
      </c>
      <c r="B22693" s="8" t="s">
        <v>24105</v>
      </c>
    </row>
    <row r="22694">
      <c r="A22694" s="8">
        <v>816167.0</v>
      </c>
      <c r="B22694" s="8" t="s">
        <v>24106</v>
      </c>
    </row>
    <row r="22695">
      <c r="A22695" s="8">
        <v>1318357.0</v>
      </c>
      <c r="B22695" s="8" t="s">
        <v>24107</v>
      </c>
    </row>
    <row r="22696">
      <c r="A22696" s="8">
        <v>1218336.0</v>
      </c>
      <c r="B22696" s="8" t="s">
        <v>24108</v>
      </c>
    </row>
    <row r="22697">
      <c r="A22697" s="8">
        <v>1318811.0</v>
      </c>
      <c r="B22697" s="8" t="s">
        <v>24109</v>
      </c>
    </row>
    <row r="22698">
      <c r="A22698" s="8">
        <v>6177832.0</v>
      </c>
      <c r="B22698" s="8" t="s">
        <v>24110</v>
      </c>
    </row>
    <row r="22699">
      <c r="A22699" s="8">
        <v>1881302.0</v>
      </c>
      <c r="B22699" s="8" t="s">
        <v>24111</v>
      </c>
    </row>
    <row r="22700">
      <c r="A22700" s="8">
        <v>6016189.0</v>
      </c>
      <c r="B22700" s="8" t="s">
        <v>24112</v>
      </c>
    </row>
    <row r="22701">
      <c r="A22701" s="8">
        <v>1973789.0</v>
      </c>
      <c r="B22701" s="8" t="s">
        <v>24113</v>
      </c>
    </row>
    <row r="22702">
      <c r="A22702" s="8">
        <v>6513212.0</v>
      </c>
      <c r="B22702" s="8" t="s">
        <v>24114</v>
      </c>
    </row>
    <row r="22703">
      <c r="A22703" s="8">
        <v>6127274.0</v>
      </c>
      <c r="B22703" s="8" t="s">
        <v>24115</v>
      </c>
    </row>
    <row r="22704">
      <c r="A22704" s="8">
        <v>6110193.0</v>
      </c>
      <c r="B22704" s="8" t="s">
        <v>24116</v>
      </c>
    </row>
    <row r="22705">
      <c r="A22705" s="8">
        <v>1960822.0</v>
      </c>
      <c r="B22705" s="8" t="s">
        <v>24117</v>
      </c>
    </row>
    <row r="22706">
      <c r="A22706" s="8">
        <v>6229808.0</v>
      </c>
      <c r="B22706" s="8" t="s">
        <v>24118</v>
      </c>
    </row>
    <row r="22707">
      <c r="A22707" s="8">
        <v>6187781.0</v>
      </c>
      <c r="B22707" s="8" t="s">
        <v>24119</v>
      </c>
    </row>
    <row r="22708">
      <c r="A22708" s="8">
        <v>1948709.0</v>
      </c>
      <c r="B22708" s="8" t="s">
        <v>24120</v>
      </c>
    </row>
    <row r="22709">
      <c r="A22709" s="8">
        <v>6113290.0</v>
      </c>
      <c r="B22709" s="8" t="s">
        <v>24121</v>
      </c>
    </row>
    <row r="22710">
      <c r="A22710" s="8">
        <v>1916360.0</v>
      </c>
      <c r="B22710" s="8" t="s">
        <v>24122</v>
      </c>
    </row>
    <row r="22711">
      <c r="A22711" s="8">
        <v>1574663.0</v>
      </c>
      <c r="B22711" s="8" t="s">
        <v>24123</v>
      </c>
    </row>
    <row r="22712">
      <c r="A22712" s="8">
        <v>1437291.0</v>
      </c>
      <c r="B22712" s="8" t="s">
        <v>24124</v>
      </c>
    </row>
    <row r="22713">
      <c r="A22713" s="8">
        <v>1725106.0</v>
      </c>
      <c r="B22713" s="8" t="s">
        <v>24125</v>
      </c>
    </row>
    <row r="22714">
      <c r="A22714" s="8">
        <v>1357905.0</v>
      </c>
      <c r="B22714" s="8" t="s">
        <v>24126</v>
      </c>
    </row>
    <row r="22715">
      <c r="A22715" s="8">
        <v>1767062.0</v>
      </c>
      <c r="B22715" s="8" t="s">
        <v>24127</v>
      </c>
    </row>
    <row r="22716">
      <c r="A22716" s="8">
        <v>1148346.0</v>
      </c>
      <c r="B22716" s="8" t="s">
        <v>24128</v>
      </c>
    </row>
    <row r="22717">
      <c r="A22717" s="8">
        <v>6158633.0</v>
      </c>
      <c r="B22717" s="8" t="s">
        <v>24129</v>
      </c>
    </row>
    <row r="22718">
      <c r="A22718" s="8">
        <v>1423762.0</v>
      </c>
      <c r="B22718" s="8" t="s">
        <v>24130</v>
      </c>
    </row>
    <row r="22719">
      <c r="A22719" s="8">
        <v>6135170.0</v>
      </c>
      <c r="B22719" s="8" t="s">
        <v>24131</v>
      </c>
    </row>
    <row r="22720">
      <c r="A22720" s="8">
        <v>1855123.0</v>
      </c>
      <c r="B22720" s="8" t="s">
        <v>24132</v>
      </c>
    </row>
    <row r="22721">
      <c r="A22721" s="8">
        <v>1974939.0</v>
      </c>
      <c r="B22721" s="8" t="s">
        <v>24133</v>
      </c>
    </row>
    <row r="22722">
      <c r="A22722" s="8">
        <v>1368966.0</v>
      </c>
      <c r="B22722" s="8" t="s">
        <v>24134</v>
      </c>
    </row>
    <row r="22723">
      <c r="A22723" s="8">
        <v>6003559.0</v>
      </c>
      <c r="B22723" s="8" t="s">
        <v>24135</v>
      </c>
    </row>
    <row r="22724">
      <c r="A22724" s="8">
        <v>1424131.0</v>
      </c>
      <c r="B22724" s="8" t="s">
        <v>24136</v>
      </c>
    </row>
    <row r="22725">
      <c r="A22725" s="8">
        <v>1453173.0</v>
      </c>
      <c r="B22725" s="8" t="s">
        <v>24137</v>
      </c>
    </row>
    <row r="22726">
      <c r="A22726" s="8">
        <v>1148516.0</v>
      </c>
      <c r="B22726" s="8" t="s">
        <v>24138</v>
      </c>
    </row>
    <row r="22727">
      <c r="A22727" s="8">
        <v>1966014.0</v>
      </c>
      <c r="B22727" s="8" t="s">
        <v>24139</v>
      </c>
    </row>
    <row r="22728">
      <c r="A22728" s="8">
        <v>1863126.0</v>
      </c>
      <c r="B22728" s="8" t="s">
        <v>24140</v>
      </c>
    </row>
    <row r="22729">
      <c r="A22729" s="8">
        <v>1918362.0</v>
      </c>
      <c r="B22729" s="8" t="s">
        <v>24140</v>
      </c>
    </row>
    <row r="22730">
      <c r="A22730" s="8">
        <v>1929739.0</v>
      </c>
      <c r="B22730" s="8" t="s">
        <v>24141</v>
      </c>
    </row>
    <row r="22731">
      <c r="A22731" s="8">
        <v>1655469.0</v>
      </c>
      <c r="B22731" s="8" t="s">
        <v>24142</v>
      </c>
    </row>
    <row r="22732">
      <c r="A22732" s="8">
        <v>6429785.0</v>
      </c>
      <c r="B22732" s="8" t="s">
        <v>24143</v>
      </c>
    </row>
    <row r="22733">
      <c r="A22733" s="8">
        <v>1925687.0</v>
      </c>
      <c r="B22733" s="8" t="s">
        <v>24144</v>
      </c>
    </row>
    <row r="22734">
      <c r="A22734" s="8">
        <v>6108318.0</v>
      </c>
      <c r="B22734" s="8" t="s">
        <v>24145</v>
      </c>
    </row>
    <row r="22735">
      <c r="A22735" s="8">
        <v>1970607.0</v>
      </c>
      <c r="B22735" s="8" t="s">
        <v>24146</v>
      </c>
    </row>
    <row r="22736">
      <c r="A22736" s="8">
        <v>1959301.0</v>
      </c>
      <c r="B22736" s="8" t="s">
        <v>24147</v>
      </c>
    </row>
    <row r="22737">
      <c r="A22737" s="8">
        <v>6135161.0</v>
      </c>
      <c r="B22737" s="8" t="s">
        <v>24148</v>
      </c>
    </row>
    <row r="22738">
      <c r="A22738" s="8">
        <v>1607260.0</v>
      </c>
      <c r="B22738" s="8" t="s">
        <v>24149</v>
      </c>
    </row>
    <row r="22739">
      <c r="A22739" s="8">
        <v>6728723.0</v>
      </c>
      <c r="B22739" s="8" t="s">
        <v>24150</v>
      </c>
    </row>
    <row r="22740">
      <c r="A22740" s="8">
        <v>1941755.0</v>
      </c>
      <c r="B22740" s="8" t="s">
        <v>24151</v>
      </c>
    </row>
    <row r="22741">
      <c r="A22741" s="8">
        <v>1754734.0</v>
      </c>
      <c r="B22741" s="8" t="s">
        <v>24152</v>
      </c>
    </row>
    <row r="22742">
      <c r="A22742" s="8">
        <v>1320548.0</v>
      </c>
      <c r="B22742" s="8" t="s">
        <v>24153</v>
      </c>
    </row>
    <row r="22743">
      <c r="A22743" s="8">
        <v>6223958.0</v>
      </c>
      <c r="B22743" s="8" t="s">
        <v>24154</v>
      </c>
    </row>
    <row r="22744">
      <c r="A22744" s="8">
        <v>6223940.0</v>
      </c>
      <c r="B22744" s="8" t="s">
        <v>24155</v>
      </c>
    </row>
    <row r="22745">
      <c r="A22745" s="8">
        <v>6129641.0</v>
      </c>
      <c r="B22745" s="8" t="s">
        <v>24156</v>
      </c>
    </row>
    <row r="22746">
      <c r="A22746" s="8">
        <v>1313908.0</v>
      </c>
      <c r="B22746" s="8" t="s">
        <v>24157</v>
      </c>
    </row>
    <row r="22747">
      <c r="A22747" s="8">
        <v>6194273.0</v>
      </c>
      <c r="B22747" s="8" t="s">
        <v>24158</v>
      </c>
    </row>
    <row r="22748">
      <c r="A22748" s="8">
        <v>1961357.0</v>
      </c>
      <c r="B22748" s="8" t="s">
        <v>24159</v>
      </c>
    </row>
    <row r="22749">
      <c r="A22749" s="8">
        <v>6119557.0</v>
      </c>
      <c r="B22749" s="8" t="s">
        <v>24160</v>
      </c>
    </row>
    <row r="22750">
      <c r="A22750" s="8">
        <v>855561.0</v>
      </c>
      <c r="B22750" s="8" t="s">
        <v>24161</v>
      </c>
    </row>
    <row r="22751">
      <c r="A22751" s="8">
        <v>1852663.0</v>
      </c>
      <c r="B22751" s="8" t="s">
        <v>24162</v>
      </c>
    </row>
    <row r="22752">
      <c r="A22752" s="8">
        <v>6178901.0</v>
      </c>
      <c r="B22752" s="8" t="s">
        <v>24163</v>
      </c>
    </row>
    <row r="22753">
      <c r="A22753" s="8">
        <v>6018980.0</v>
      </c>
      <c r="B22753" s="8" t="s">
        <v>24164</v>
      </c>
    </row>
    <row r="22754">
      <c r="A22754" s="8">
        <v>1971751.0</v>
      </c>
      <c r="B22754" s="8" t="s">
        <v>24165</v>
      </c>
    </row>
    <row r="22755">
      <c r="A22755" s="8">
        <v>919853.0</v>
      </c>
      <c r="B22755" s="8" t="s">
        <v>24166</v>
      </c>
    </row>
    <row r="22756">
      <c r="A22756" s="8">
        <v>1937197.0</v>
      </c>
      <c r="B22756" s="8" t="s">
        <v>24167</v>
      </c>
    </row>
    <row r="22757">
      <c r="A22757" s="8">
        <v>1961179.0</v>
      </c>
      <c r="B22757" s="8" t="s">
        <v>24168</v>
      </c>
    </row>
    <row r="22758">
      <c r="A22758" s="8">
        <v>1758322.0</v>
      </c>
      <c r="B22758" s="8" t="s">
        <v>24169</v>
      </c>
    </row>
    <row r="22759">
      <c r="A22759" s="8">
        <v>6251536.0</v>
      </c>
      <c r="B22759" s="8" t="s">
        <v>24170</v>
      </c>
    </row>
    <row r="22760">
      <c r="A22760" s="8">
        <v>1377353.0</v>
      </c>
      <c r="B22760" s="8" t="s">
        <v>24171</v>
      </c>
    </row>
    <row r="22761">
      <c r="A22761" s="8">
        <v>1961292.0</v>
      </c>
      <c r="B22761" s="8" t="s">
        <v>24172</v>
      </c>
    </row>
    <row r="22762">
      <c r="A22762" s="8">
        <v>6126898.0</v>
      </c>
      <c r="B22762" s="8" t="s">
        <v>24173</v>
      </c>
    </row>
    <row r="22763">
      <c r="A22763" s="8">
        <v>6776175.0</v>
      </c>
      <c r="B22763" s="8" t="s">
        <v>24174</v>
      </c>
    </row>
    <row r="22764">
      <c r="A22764" s="8">
        <v>6193901.0</v>
      </c>
      <c r="B22764" s="8" t="s">
        <v>24175</v>
      </c>
    </row>
    <row r="22765">
      <c r="A22765" s="8">
        <v>1970674.0</v>
      </c>
      <c r="B22765" s="8" t="s">
        <v>24176</v>
      </c>
    </row>
    <row r="22766">
      <c r="A22766" s="8">
        <v>884928.0</v>
      </c>
      <c r="B22766" s="8" t="s">
        <v>24177</v>
      </c>
    </row>
    <row r="22767">
      <c r="A22767" s="8">
        <v>1449435.0</v>
      </c>
      <c r="B22767" s="8" t="s">
        <v>24177</v>
      </c>
    </row>
    <row r="22768">
      <c r="A22768" s="8">
        <v>1960768.0</v>
      </c>
      <c r="B22768" s="8" t="s">
        <v>24178</v>
      </c>
    </row>
    <row r="22769">
      <c r="A22769" s="8">
        <v>1880071.0</v>
      </c>
      <c r="B22769" s="8" t="s">
        <v>24179</v>
      </c>
    </row>
    <row r="22770">
      <c r="A22770" s="8">
        <v>6019102.0</v>
      </c>
      <c r="B22770" s="8" t="s">
        <v>24180</v>
      </c>
    </row>
    <row r="22771">
      <c r="A22771" s="8">
        <v>6015913.0</v>
      </c>
      <c r="B22771" s="8" t="s">
        <v>24181</v>
      </c>
    </row>
    <row r="22772">
      <c r="A22772" s="8">
        <v>1148460.0</v>
      </c>
      <c r="B22772" s="8" t="s">
        <v>24182</v>
      </c>
    </row>
    <row r="22773">
      <c r="A22773" s="8">
        <v>1855379.0</v>
      </c>
      <c r="B22773" s="8" t="s">
        <v>24183</v>
      </c>
    </row>
    <row r="22774">
      <c r="A22774" s="8">
        <v>1912879.0</v>
      </c>
      <c r="B22774" s="8" t="s">
        <v>24183</v>
      </c>
    </row>
    <row r="22775">
      <c r="A22775" s="8">
        <v>1759248.0</v>
      </c>
      <c r="B22775" s="8" t="s">
        <v>24184</v>
      </c>
    </row>
    <row r="22776">
      <c r="A22776" s="8">
        <v>6959679.0</v>
      </c>
      <c r="B22776" s="8" t="s">
        <v>24185</v>
      </c>
    </row>
    <row r="22777">
      <c r="A22777" s="8">
        <v>6143610.0</v>
      </c>
      <c r="B22777" s="8" t="s">
        <v>24186</v>
      </c>
    </row>
    <row r="22778">
      <c r="A22778" s="8">
        <v>1957554.0</v>
      </c>
      <c r="B22778" s="8" t="s">
        <v>24187</v>
      </c>
    </row>
    <row r="22779">
      <c r="A22779" s="8">
        <v>6913415.0</v>
      </c>
      <c r="B22779" s="8" t="s">
        <v>24188</v>
      </c>
    </row>
    <row r="22780">
      <c r="A22780" s="8">
        <v>1637932.0</v>
      </c>
      <c r="B22780" s="8" t="s">
        <v>24189</v>
      </c>
    </row>
    <row r="22781">
      <c r="A22781" s="8">
        <v>6145892.0</v>
      </c>
      <c r="B22781" s="8" t="s">
        <v>24190</v>
      </c>
    </row>
    <row r="22782">
      <c r="A22782" s="8">
        <v>9466533.0</v>
      </c>
      <c r="B22782" s="8" t="s">
        <v>24191</v>
      </c>
    </row>
    <row r="22783">
      <c r="A22783" s="8">
        <v>6192661.0</v>
      </c>
      <c r="B22783" s="8" t="s">
        <v>24192</v>
      </c>
    </row>
    <row r="22784">
      <c r="A22784" s="8">
        <v>6510035.0</v>
      </c>
      <c r="B22784" s="8" t="s">
        <v>24193</v>
      </c>
    </row>
    <row r="22785">
      <c r="A22785" s="8">
        <v>1440454.0</v>
      </c>
      <c r="B22785" s="8" t="s">
        <v>24194</v>
      </c>
    </row>
    <row r="22786">
      <c r="A22786" s="8">
        <v>6129650.0</v>
      </c>
      <c r="B22786" s="8" t="s">
        <v>24195</v>
      </c>
    </row>
    <row r="22787">
      <c r="A22787" s="8">
        <v>1445057.0</v>
      </c>
      <c r="B22787" s="8" t="s">
        <v>24196</v>
      </c>
    </row>
    <row r="22788">
      <c r="A22788" s="8">
        <v>1944088.0</v>
      </c>
      <c r="B22788" s="8" t="s">
        <v>24197</v>
      </c>
    </row>
    <row r="22789">
      <c r="A22789" s="8">
        <v>1700855.0</v>
      </c>
      <c r="B22789" s="8" t="s">
        <v>24198</v>
      </c>
    </row>
    <row r="22790">
      <c r="A22790" s="8">
        <v>1424220.0</v>
      </c>
      <c r="B22790" s="8" t="s">
        <v>24199</v>
      </c>
    </row>
    <row r="22791">
      <c r="A22791" s="8">
        <v>6240500.0</v>
      </c>
      <c r="B22791" s="8" t="s">
        <v>24200</v>
      </c>
    </row>
    <row r="22792">
      <c r="A22792" s="8">
        <v>6375138.0</v>
      </c>
      <c r="B22792" s="8" t="s">
        <v>24201</v>
      </c>
    </row>
    <row r="22793">
      <c r="A22793" s="8">
        <v>6176666.0</v>
      </c>
      <c r="B22793" s="8" t="s">
        <v>24202</v>
      </c>
    </row>
    <row r="22794">
      <c r="A22794" s="8">
        <v>6181856.0</v>
      </c>
      <c r="B22794" s="8" t="s">
        <v>24203</v>
      </c>
    </row>
    <row r="22795">
      <c r="A22795" s="8">
        <v>1884751.0</v>
      </c>
      <c r="B22795" s="8" t="s">
        <v>24204</v>
      </c>
    </row>
    <row r="22796">
      <c r="A22796" s="8">
        <v>1898205.0</v>
      </c>
      <c r="B22796" s="8" t="s">
        <v>24205</v>
      </c>
    </row>
    <row r="22797">
      <c r="A22797" s="8">
        <v>6679676.0</v>
      </c>
      <c r="B22797" s="8" t="s">
        <v>24206</v>
      </c>
    </row>
    <row r="22798">
      <c r="A22798" s="8">
        <v>1881914.0</v>
      </c>
      <c r="B22798" s="8" t="s">
        <v>24207</v>
      </c>
    </row>
    <row r="22799">
      <c r="A22799" s="8">
        <v>1911872.0</v>
      </c>
      <c r="B22799" s="8" t="s">
        <v>24208</v>
      </c>
    </row>
    <row r="22800">
      <c r="A22800" s="8">
        <v>1957597.0</v>
      </c>
      <c r="B22800" s="8" t="s">
        <v>24209</v>
      </c>
    </row>
    <row r="22801">
      <c r="A22801" s="8">
        <v>1594486.0</v>
      </c>
      <c r="B22801" s="8" t="s">
        <v>24210</v>
      </c>
    </row>
    <row r="22802">
      <c r="A22802" s="8">
        <v>1912208.0</v>
      </c>
      <c r="B22802" s="8" t="s">
        <v>24211</v>
      </c>
    </row>
    <row r="22803">
      <c r="A22803" s="8">
        <v>662691.0</v>
      </c>
      <c r="B22803" s="8" t="s">
        <v>24212</v>
      </c>
    </row>
    <row r="22804">
      <c r="A22804" s="8">
        <v>6141820.0</v>
      </c>
      <c r="B22804" s="8" t="s">
        <v>24213</v>
      </c>
    </row>
    <row r="22805">
      <c r="A22805" s="8">
        <v>1440446.0</v>
      </c>
      <c r="B22805" s="8" t="s">
        <v>24214</v>
      </c>
    </row>
    <row r="22806">
      <c r="A22806" s="8">
        <v>1773976.0</v>
      </c>
      <c r="B22806" s="8" t="s">
        <v>24215</v>
      </c>
    </row>
    <row r="22807">
      <c r="A22807" s="8">
        <v>1751255.0</v>
      </c>
      <c r="B22807" s="8" t="s">
        <v>24216</v>
      </c>
    </row>
    <row r="22808">
      <c r="A22808" s="8">
        <v>1571451.0</v>
      </c>
      <c r="B22808" s="8" t="s">
        <v>24217</v>
      </c>
    </row>
    <row r="22809">
      <c r="A22809" s="8">
        <v>6008810.0</v>
      </c>
      <c r="B22809" s="8" t="s">
        <v>24218</v>
      </c>
    </row>
    <row r="22810">
      <c r="A22810" s="8">
        <v>1587846.0</v>
      </c>
      <c r="B22810" s="8" t="s">
        <v>24219</v>
      </c>
    </row>
    <row r="22811">
      <c r="A22811" s="8">
        <v>1587781.0</v>
      </c>
      <c r="B22811" s="8" t="s">
        <v>24220</v>
      </c>
    </row>
    <row r="22812">
      <c r="A22812" s="8">
        <v>6194346.0</v>
      </c>
      <c r="B22812" s="8" t="s">
        <v>24221</v>
      </c>
    </row>
    <row r="22813">
      <c r="A22813" s="8">
        <v>6170072.0</v>
      </c>
      <c r="B22813" s="8" t="s">
        <v>24222</v>
      </c>
    </row>
    <row r="22814">
      <c r="A22814" s="8">
        <v>6173551.0</v>
      </c>
      <c r="B22814" s="8" t="s">
        <v>24223</v>
      </c>
    </row>
    <row r="22815">
      <c r="A22815" s="8">
        <v>1700928.0</v>
      </c>
      <c r="B22815" s="8" t="s">
        <v>24224</v>
      </c>
    </row>
    <row r="22816">
      <c r="A22816" s="8">
        <v>1794612.0</v>
      </c>
      <c r="B22816" s="8" t="s">
        <v>24225</v>
      </c>
    </row>
    <row r="22817">
      <c r="A22817" s="8">
        <v>1440411.0</v>
      </c>
      <c r="B22817" s="8" t="s">
        <v>24157</v>
      </c>
    </row>
    <row r="22818">
      <c r="A22818" s="8">
        <v>1782746.0</v>
      </c>
      <c r="B22818" s="8" t="s">
        <v>24226</v>
      </c>
    </row>
    <row r="22819">
      <c r="A22819" s="8">
        <v>6135196.0</v>
      </c>
      <c r="B22819" s="8" t="s">
        <v>24227</v>
      </c>
    </row>
    <row r="22820">
      <c r="A22820" s="8">
        <v>6222897.0</v>
      </c>
      <c r="B22820" s="8" t="s">
        <v>24228</v>
      </c>
    </row>
    <row r="22821">
      <c r="A22821" s="8">
        <v>1574108.0</v>
      </c>
      <c r="B22821" s="8" t="s">
        <v>24229</v>
      </c>
    </row>
    <row r="22822">
      <c r="A22822" s="8">
        <v>1885871.0</v>
      </c>
      <c r="B22822" s="8" t="s">
        <v>24230</v>
      </c>
    </row>
    <row r="22823">
      <c r="A22823" s="8">
        <v>1928821.0</v>
      </c>
      <c r="B22823" s="8" t="s">
        <v>24231</v>
      </c>
    </row>
    <row r="22824">
      <c r="A22824" s="8">
        <v>1882481.0</v>
      </c>
      <c r="B22824" s="8" t="s">
        <v>24232</v>
      </c>
    </row>
    <row r="22825">
      <c r="A22825" s="8">
        <v>6411631.0</v>
      </c>
      <c r="B22825" s="8" t="s">
        <v>24233</v>
      </c>
    </row>
    <row r="22826">
      <c r="A22826" s="8">
        <v>1445065.0</v>
      </c>
      <c r="B22826" s="8" t="s">
        <v>24234</v>
      </c>
    </row>
    <row r="22827">
      <c r="A22827" s="8">
        <v>1893904.0</v>
      </c>
      <c r="B22827" s="8" t="s">
        <v>24235</v>
      </c>
    </row>
    <row r="22828">
      <c r="A22828" s="8">
        <v>1902296.0</v>
      </c>
      <c r="B22828" s="8" t="s">
        <v>24236</v>
      </c>
    </row>
    <row r="22829">
      <c r="A22829" s="8">
        <v>1370847.0</v>
      </c>
      <c r="B22829" s="8" t="s">
        <v>9666</v>
      </c>
    </row>
    <row r="22830">
      <c r="A22830" s="8">
        <v>6039154.0</v>
      </c>
      <c r="B22830" s="8" t="s">
        <v>24237</v>
      </c>
    </row>
    <row r="22831">
      <c r="A22831" s="8">
        <v>1441418.0</v>
      </c>
      <c r="B22831" s="8" t="s">
        <v>24238</v>
      </c>
    </row>
    <row r="22832">
      <c r="A22832" s="8">
        <v>6683517.0</v>
      </c>
      <c r="B22832" s="8" t="s">
        <v>24239</v>
      </c>
    </row>
    <row r="22833">
      <c r="A22833" s="8">
        <v>6168370.0</v>
      </c>
      <c r="B22833" s="8" t="s">
        <v>24240</v>
      </c>
    </row>
    <row r="22834">
      <c r="A22834" s="8">
        <v>6555918.0</v>
      </c>
      <c r="B22834" s="8" t="s">
        <v>24241</v>
      </c>
    </row>
    <row r="22835">
      <c r="A22835" s="8">
        <v>6397883.0</v>
      </c>
      <c r="B22835" s="8" t="s">
        <v>24242</v>
      </c>
    </row>
    <row r="22836">
      <c r="A22836" s="8">
        <v>1574779.0</v>
      </c>
      <c r="B22836" s="8" t="s">
        <v>24243</v>
      </c>
    </row>
    <row r="22837">
      <c r="A22837" s="8">
        <v>1574094.0</v>
      </c>
      <c r="B22837" s="8" t="s">
        <v>24244</v>
      </c>
    </row>
    <row r="22838">
      <c r="A22838" s="8">
        <v>6198350.0</v>
      </c>
      <c r="B22838" s="8" t="s">
        <v>24245</v>
      </c>
    </row>
    <row r="22839">
      <c r="A22839" s="8">
        <v>1912011.0</v>
      </c>
      <c r="B22839" s="8" t="s">
        <v>24246</v>
      </c>
    </row>
    <row r="22840">
      <c r="A22840" s="8">
        <v>1313827.0</v>
      </c>
      <c r="B22840" s="8" t="s">
        <v>24247</v>
      </c>
    </row>
    <row r="22841">
      <c r="A22841" s="8">
        <v>1730339.0</v>
      </c>
      <c r="B22841" s="8" t="s">
        <v>24248</v>
      </c>
    </row>
    <row r="22842">
      <c r="A22842" s="8">
        <v>1792156.0</v>
      </c>
      <c r="B22842" s="8" t="s">
        <v>24248</v>
      </c>
    </row>
    <row r="22843">
      <c r="A22843" s="8">
        <v>6205437.0</v>
      </c>
      <c r="B22843" s="8" t="s">
        <v>24249</v>
      </c>
    </row>
    <row r="22844">
      <c r="A22844" s="8">
        <v>1571524.0</v>
      </c>
      <c r="B22844" s="8" t="s">
        <v>24250</v>
      </c>
    </row>
    <row r="22845">
      <c r="A22845" s="8">
        <v>1571508.0</v>
      </c>
      <c r="B22845" s="8" t="s">
        <v>24251</v>
      </c>
    </row>
    <row r="22846">
      <c r="A22846" s="8">
        <v>1437275.0</v>
      </c>
      <c r="B22846" s="8" t="s">
        <v>24252</v>
      </c>
    </row>
    <row r="22847">
      <c r="A22847" s="8">
        <v>1440438.0</v>
      </c>
      <c r="B22847" s="8" t="s">
        <v>24253</v>
      </c>
    </row>
    <row r="22848">
      <c r="A22848" s="8">
        <v>1724169.0</v>
      </c>
      <c r="B22848" s="8" t="s">
        <v>24254</v>
      </c>
    </row>
    <row r="22849">
      <c r="A22849" s="8">
        <v>6224440.0</v>
      </c>
      <c r="B22849" s="8" t="s">
        <v>24255</v>
      </c>
    </row>
    <row r="22850">
      <c r="A22850" s="8">
        <v>1320955.0</v>
      </c>
      <c r="B22850" s="8" t="s">
        <v>21207</v>
      </c>
    </row>
    <row r="22851">
      <c r="A22851" s="8">
        <v>1313584.0</v>
      </c>
      <c r="B22851" s="8" t="s">
        <v>24256</v>
      </c>
    </row>
    <row r="22852">
      <c r="A22852" s="8">
        <v>1235214.0</v>
      </c>
      <c r="B22852" s="8" t="s">
        <v>24257</v>
      </c>
    </row>
    <row r="22853">
      <c r="A22853" s="8">
        <v>6459994.0</v>
      </c>
      <c r="B22853" s="8" t="s">
        <v>24258</v>
      </c>
    </row>
    <row r="22854">
      <c r="A22854" s="8">
        <v>1655051.0</v>
      </c>
      <c r="B22854" s="8" t="s">
        <v>24259</v>
      </c>
    </row>
    <row r="22855">
      <c r="A22855" s="8">
        <v>1793055.0</v>
      </c>
      <c r="B22855" s="8" t="s">
        <v>24260</v>
      </c>
    </row>
    <row r="22856">
      <c r="A22856" s="8">
        <v>6195610.0</v>
      </c>
      <c r="B22856" s="8" t="s">
        <v>24261</v>
      </c>
    </row>
    <row r="22857">
      <c r="A22857" s="8">
        <v>1638505.0</v>
      </c>
      <c r="B22857" s="8" t="s">
        <v>24262</v>
      </c>
    </row>
    <row r="22858">
      <c r="A22858" s="8">
        <v>1790820.0</v>
      </c>
      <c r="B22858" s="8" t="s">
        <v>24262</v>
      </c>
    </row>
    <row r="22859">
      <c r="A22859" s="8">
        <v>1753185.0</v>
      </c>
      <c r="B22859" s="8" t="s">
        <v>24263</v>
      </c>
    </row>
    <row r="22860">
      <c r="A22860" s="8">
        <v>1912984.0</v>
      </c>
      <c r="B22860" s="8" t="s">
        <v>24263</v>
      </c>
    </row>
    <row r="22861">
      <c r="A22861" s="8">
        <v>6224270.0</v>
      </c>
      <c r="B22861" s="8" t="s">
        <v>24264</v>
      </c>
    </row>
    <row r="22862">
      <c r="A22862" s="8">
        <v>1338064.0</v>
      </c>
      <c r="B22862" s="8" t="s">
        <v>24265</v>
      </c>
    </row>
    <row r="22863">
      <c r="A22863" s="8">
        <v>1440543.0</v>
      </c>
      <c r="B22863" s="8" t="s">
        <v>24266</v>
      </c>
    </row>
    <row r="22864">
      <c r="A22864" s="8">
        <v>1883402.0</v>
      </c>
      <c r="B22864" s="8" t="s">
        <v>24267</v>
      </c>
    </row>
    <row r="22865">
      <c r="A22865" s="8">
        <v>1638084.0</v>
      </c>
      <c r="B22865" s="8" t="s">
        <v>24268</v>
      </c>
    </row>
    <row r="22866">
      <c r="A22866" s="8">
        <v>1850237.0</v>
      </c>
      <c r="B22866" s="8" t="s">
        <v>24269</v>
      </c>
    </row>
    <row r="22867">
      <c r="A22867" s="8">
        <v>1869507.0</v>
      </c>
      <c r="B22867" s="8" t="s">
        <v>24270</v>
      </c>
    </row>
    <row r="22868">
      <c r="A22868" s="8">
        <v>1368923.0</v>
      </c>
      <c r="B22868" s="8" t="s">
        <v>24271</v>
      </c>
    </row>
    <row r="22869">
      <c r="A22869" s="8">
        <v>1729233.0</v>
      </c>
      <c r="B22869" s="8" t="s">
        <v>24272</v>
      </c>
    </row>
    <row r="22870">
      <c r="A22870" s="8">
        <v>1770535.0</v>
      </c>
      <c r="B22870" s="8" t="s">
        <v>24272</v>
      </c>
    </row>
    <row r="22871">
      <c r="A22871" s="8">
        <v>1945556.0</v>
      </c>
      <c r="B22871" s="8" t="s">
        <v>24273</v>
      </c>
    </row>
    <row r="22872">
      <c r="A22872" s="8">
        <v>1854950.0</v>
      </c>
      <c r="B22872" s="8" t="s">
        <v>24274</v>
      </c>
    </row>
    <row r="22873">
      <c r="A22873" s="8">
        <v>1898469.0</v>
      </c>
      <c r="B22873" s="8" t="s">
        <v>24274</v>
      </c>
    </row>
    <row r="22874">
      <c r="A22874" s="8">
        <v>6385231.0</v>
      </c>
      <c r="B22874" s="8" t="s">
        <v>24275</v>
      </c>
    </row>
    <row r="22875">
      <c r="A22875" s="8">
        <v>6163688.0</v>
      </c>
      <c r="B22875" s="8" t="s">
        <v>24276</v>
      </c>
    </row>
    <row r="22876">
      <c r="A22876" s="8">
        <v>6714277.0</v>
      </c>
      <c r="B22876" s="8" t="s">
        <v>24277</v>
      </c>
    </row>
    <row r="22877">
      <c r="A22877" s="8">
        <v>6224199.0</v>
      </c>
      <c r="B22877" s="8" t="s">
        <v>24278</v>
      </c>
    </row>
    <row r="22878">
      <c r="A22878" s="8">
        <v>1338137.0</v>
      </c>
      <c r="B22878" s="8" t="s">
        <v>24279</v>
      </c>
    </row>
    <row r="22879">
      <c r="A22879" s="8">
        <v>1917196.0</v>
      </c>
      <c r="B22879" s="8" t="s">
        <v>24280</v>
      </c>
    </row>
    <row r="22880">
      <c r="A22880" s="8">
        <v>9297278.0</v>
      </c>
      <c r="B22880" s="8" t="s">
        <v>24281</v>
      </c>
    </row>
    <row r="22881">
      <c r="A22881" s="8">
        <v>6984185.0</v>
      </c>
      <c r="B22881" s="8" t="s">
        <v>24282</v>
      </c>
    </row>
    <row r="22882">
      <c r="A22882" s="8">
        <v>1751816.0</v>
      </c>
      <c r="B22882" s="8" t="s">
        <v>24283</v>
      </c>
    </row>
    <row r="22883">
      <c r="A22883" s="8">
        <v>6141811.0</v>
      </c>
      <c r="B22883" s="8" t="s">
        <v>24284</v>
      </c>
    </row>
    <row r="22884">
      <c r="A22884" s="8">
        <v>6003575.0</v>
      </c>
      <c r="B22884" s="8" t="s">
        <v>24285</v>
      </c>
    </row>
    <row r="22885">
      <c r="A22885" s="8">
        <v>1440713.0</v>
      </c>
      <c r="B22885" s="8" t="s">
        <v>24286</v>
      </c>
    </row>
    <row r="22886">
      <c r="A22886" s="8">
        <v>1897641.0</v>
      </c>
      <c r="B22886" s="8" t="s">
        <v>24287</v>
      </c>
    </row>
    <row r="22887">
      <c r="A22887" s="8">
        <v>6097863.0</v>
      </c>
      <c r="B22887" s="8" t="s">
        <v>24288</v>
      </c>
    </row>
    <row r="22888">
      <c r="A22888" s="8">
        <v>1733761.0</v>
      </c>
      <c r="B22888" s="8" t="s">
        <v>24289</v>
      </c>
    </row>
    <row r="22889">
      <c r="A22889" s="8">
        <v>6482953.0</v>
      </c>
      <c r="B22889" s="8" t="s">
        <v>24290</v>
      </c>
    </row>
    <row r="22890">
      <c r="A22890" s="8">
        <v>1882473.0</v>
      </c>
      <c r="B22890" s="8" t="s">
        <v>24291</v>
      </c>
    </row>
    <row r="22891">
      <c r="A22891" s="8">
        <v>1908910.0</v>
      </c>
      <c r="B22891" s="8" t="s">
        <v>24292</v>
      </c>
    </row>
    <row r="22892">
      <c r="A22892" s="8">
        <v>954497.0</v>
      </c>
      <c r="B22892" s="8" t="s">
        <v>24293</v>
      </c>
    </row>
    <row r="22893">
      <c r="A22893" s="8">
        <v>6233627.0</v>
      </c>
      <c r="B22893" s="8" t="s">
        <v>24294</v>
      </c>
    </row>
    <row r="22894">
      <c r="A22894" s="8">
        <v>6097871.0</v>
      </c>
      <c r="B22894" s="8" t="s">
        <v>24295</v>
      </c>
    </row>
    <row r="22895">
      <c r="A22895" s="8">
        <v>1761471.0</v>
      </c>
      <c r="B22895" s="8" t="s">
        <v>24296</v>
      </c>
    </row>
    <row r="22896">
      <c r="A22896" s="8">
        <v>6385907.0</v>
      </c>
      <c r="B22896" s="8" t="s">
        <v>24297</v>
      </c>
    </row>
    <row r="22897">
      <c r="A22897" s="8">
        <v>1254065.0</v>
      </c>
      <c r="B22897" s="8" t="s">
        <v>24298</v>
      </c>
    </row>
    <row r="22898">
      <c r="A22898" s="8">
        <v>1338153.0</v>
      </c>
      <c r="B22898" s="8" t="s">
        <v>24299</v>
      </c>
    </row>
    <row r="22899">
      <c r="A22899" s="8">
        <v>1935593.0</v>
      </c>
      <c r="B22899" s="8" t="s">
        <v>24300</v>
      </c>
    </row>
    <row r="22900">
      <c r="A22900" s="8">
        <v>1876872.0</v>
      </c>
      <c r="B22900" s="8" t="s">
        <v>24301</v>
      </c>
    </row>
    <row r="22901">
      <c r="A22901" s="8">
        <v>6544169.0</v>
      </c>
      <c r="B22901" s="8" t="s">
        <v>24302</v>
      </c>
    </row>
    <row r="22902">
      <c r="A22902" s="8">
        <v>1734211.0</v>
      </c>
      <c r="B22902" s="8" t="s">
        <v>24303</v>
      </c>
    </row>
    <row r="22903">
      <c r="A22903" s="8">
        <v>1941763.0</v>
      </c>
      <c r="B22903" s="8" t="s">
        <v>24304</v>
      </c>
    </row>
    <row r="22904">
      <c r="A22904" s="8">
        <v>1851888.0</v>
      </c>
      <c r="B22904" s="8" t="s">
        <v>24305</v>
      </c>
    </row>
    <row r="22905">
      <c r="A22905" s="8">
        <v>6223397.0</v>
      </c>
      <c r="B22905" s="8" t="s">
        <v>24306</v>
      </c>
    </row>
    <row r="22906">
      <c r="A22906" s="8">
        <v>6682448.0</v>
      </c>
      <c r="B22906" s="8" t="s">
        <v>24307</v>
      </c>
    </row>
    <row r="22907">
      <c r="A22907" s="8">
        <v>6009531.0</v>
      </c>
      <c r="B22907" s="8" t="s">
        <v>24308</v>
      </c>
    </row>
    <row r="22908">
      <c r="A22908" s="8">
        <v>1765591.0</v>
      </c>
      <c r="B22908" s="8" t="s">
        <v>24309</v>
      </c>
    </row>
    <row r="22909">
      <c r="A22909" s="8">
        <v>1423711.0</v>
      </c>
      <c r="B22909" s="8" t="s">
        <v>24310</v>
      </c>
    </row>
    <row r="22910">
      <c r="A22910" s="8">
        <v>1424157.0</v>
      </c>
      <c r="B22910" s="8" t="s">
        <v>24311</v>
      </c>
    </row>
    <row r="22911">
      <c r="A22911" s="8">
        <v>1319922.0</v>
      </c>
      <c r="B22911" s="8" t="s">
        <v>24312</v>
      </c>
    </row>
    <row r="22912">
      <c r="A22912" s="8">
        <v>6022481.0</v>
      </c>
      <c r="B22912" s="8" t="s">
        <v>24313</v>
      </c>
    </row>
    <row r="22913">
      <c r="A22913" s="8">
        <v>6409822.0</v>
      </c>
      <c r="B22913" s="8" t="s">
        <v>24314</v>
      </c>
    </row>
    <row r="22914">
      <c r="A22914" s="8">
        <v>1338145.0</v>
      </c>
      <c r="B22914" s="8" t="s">
        <v>24315</v>
      </c>
    </row>
    <row r="22915">
      <c r="A22915" s="8">
        <v>1242954.0</v>
      </c>
      <c r="B22915" s="8" t="s">
        <v>24316</v>
      </c>
    </row>
    <row r="22916">
      <c r="A22916" s="8">
        <v>1587862.0</v>
      </c>
      <c r="B22916" s="8" t="s">
        <v>24317</v>
      </c>
    </row>
    <row r="22917">
      <c r="A22917" s="8">
        <v>1313819.0</v>
      </c>
      <c r="B22917" s="8" t="s">
        <v>24318</v>
      </c>
    </row>
    <row r="22918">
      <c r="A22918" s="8">
        <v>6170722.0</v>
      </c>
      <c r="B22918" s="8" t="s">
        <v>24319</v>
      </c>
    </row>
    <row r="22919">
      <c r="A22919" s="8">
        <v>6194460.0</v>
      </c>
      <c r="B22919" s="8" t="s">
        <v>24320</v>
      </c>
    </row>
    <row r="22920">
      <c r="A22920" s="8">
        <v>1852213.0</v>
      </c>
      <c r="B22920" s="8" t="s">
        <v>24205</v>
      </c>
    </row>
    <row r="22921">
      <c r="A22921" s="8">
        <v>6381928.0</v>
      </c>
      <c r="B22921" s="8" t="s">
        <v>24321</v>
      </c>
    </row>
    <row r="22922">
      <c r="A22922" s="8">
        <v>1314955.0</v>
      </c>
      <c r="B22922" s="8" t="s">
        <v>24322</v>
      </c>
    </row>
    <row r="22923">
      <c r="A22923" s="8">
        <v>1726366.0</v>
      </c>
      <c r="B22923" s="8" t="s">
        <v>24323</v>
      </c>
    </row>
    <row r="22924">
      <c r="A22924" s="8">
        <v>1318853.0</v>
      </c>
      <c r="B22924" s="8" t="s">
        <v>24324</v>
      </c>
    </row>
    <row r="22925">
      <c r="A22925" s="8">
        <v>1721470.0</v>
      </c>
      <c r="B22925" s="8" t="s">
        <v>24325</v>
      </c>
    </row>
    <row r="22926">
      <c r="A22926" s="8">
        <v>1939831.0</v>
      </c>
      <c r="B22926" s="8" t="s">
        <v>24326</v>
      </c>
    </row>
    <row r="22927">
      <c r="A22927" s="8">
        <v>1860348.0</v>
      </c>
      <c r="B22927" s="8" t="s">
        <v>24327</v>
      </c>
    </row>
    <row r="22928">
      <c r="A22928" s="8">
        <v>6445101.0</v>
      </c>
      <c r="B22928" s="8" t="s">
        <v>24328</v>
      </c>
    </row>
    <row r="22929">
      <c r="A22929" s="8">
        <v>6244904.0</v>
      </c>
      <c r="B22929" s="8" t="s">
        <v>24329</v>
      </c>
    </row>
    <row r="22930">
      <c r="A22930" s="8">
        <v>6020712.0</v>
      </c>
      <c r="B22930" s="8" t="s">
        <v>24330</v>
      </c>
    </row>
    <row r="22931">
      <c r="A22931" s="8">
        <v>6417051.0</v>
      </c>
      <c r="B22931" s="8" t="s">
        <v>24331</v>
      </c>
    </row>
    <row r="22932">
      <c r="A22932" s="8">
        <v>6405011.0</v>
      </c>
      <c r="B22932" s="8" t="s">
        <v>24332</v>
      </c>
    </row>
    <row r="22933">
      <c r="A22933" s="8">
        <v>855596.0</v>
      </c>
      <c r="B22933" s="8" t="s">
        <v>24333</v>
      </c>
    </row>
    <row r="22934">
      <c r="A22934" s="8">
        <v>1945548.0</v>
      </c>
      <c r="B22934" s="8" t="s">
        <v>24334</v>
      </c>
    </row>
    <row r="22935">
      <c r="A22935" s="8">
        <v>6019234.0</v>
      </c>
      <c r="B22935" s="8" t="s">
        <v>24335</v>
      </c>
    </row>
    <row r="22936">
      <c r="A22936" s="8">
        <v>1962043.0</v>
      </c>
      <c r="B22936" s="8" t="s">
        <v>24336</v>
      </c>
    </row>
    <row r="22937">
      <c r="A22937" s="8">
        <v>1842986.0</v>
      </c>
      <c r="B22937" s="8" t="s">
        <v>24337</v>
      </c>
    </row>
    <row r="22938">
      <c r="A22938" s="8">
        <v>1733613.0</v>
      </c>
      <c r="B22938" s="8" t="s">
        <v>24338</v>
      </c>
    </row>
    <row r="22939">
      <c r="A22939" s="8">
        <v>6141269.0</v>
      </c>
      <c r="B22939" s="8" t="s">
        <v>24339</v>
      </c>
    </row>
    <row r="22940">
      <c r="A22940" s="8">
        <v>6206743.0</v>
      </c>
      <c r="B22940" s="8" t="s">
        <v>24340</v>
      </c>
    </row>
    <row r="22941">
      <c r="A22941" s="8">
        <v>6958168.0</v>
      </c>
      <c r="B22941" s="8" t="s">
        <v>24341</v>
      </c>
    </row>
    <row r="22942">
      <c r="A22942" s="8">
        <v>1313843.0</v>
      </c>
      <c r="B22942" s="8" t="s">
        <v>24342</v>
      </c>
    </row>
    <row r="22943">
      <c r="A22943" s="8">
        <v>1762583.0</v>
      </c>
      <c r="B22943" s="8" t="s">
        <v>24343</v>
      </c>
    </row>
    <row r="22944">
      <c r="A22944" s="8">
        <v>6156851.0</v>
      </c>
      <c r="B22944" s="8" t="s">
        <v>24344</v>
      </c>
    </row>
    <row r="22945">
      <c r="A22945" s="8">
        <v>1966146.0</v>
      </c>
      <c r="B22945" s="8" t="s">
        <v>24345</v>
      </c>
    </row>
    <row r="22946">
      <c r="A22946" s="8">
        <v>1899597.0</v>
      </c>
      <c r="B22946" s="8" t="s">
        <v>24346</v>
      </c>
    </row>
    <row r="22947">
      <c r="A22947" s="8">
        <v>6921141.0</v>
      </c>
      <c r="B22947" s="8" t="s">
        <v>24347</v>
      </c>
    </row>
    <row r="22948">
      <c r="A22948" s="8">
        <v>6173900.0</v>
      </c>
      <c r="B22948" s="8" t="s">
        <v>24348</v>
      </c>
    </row>
    <row r="22949">
      <c r="A22949" s="8">
        <v>6357610.0</v>
      </c>
      <c r="B22949" s="8" t="s">
        <v>24349</v>
      </c>
    </row>
    <row r="22950">
      <c r="A22950" s="8">
        <v>1733117.0</v>
      </c>
      <c r="B22950" s="8" t="s">
        <v>24350</v>
      </c>
    </row>
    <row r="22951">
      <c r="A22951" s="8">
        <v>1971611.0</v>
      </c>
      <c r="B22951" s="8" t="s">
        <v>24351</v>
      </c>
    </row>
    <row r="22952">
      <c r="A22952" s="8">
        <v>1961373.0</v>
      </c>
      <c r="B22952" s="8" t="s">
        <v>24352</v>
      </c>
    </row>
    <row r="22953">
      <c r="A22953" s="8">
        <v>6392563.0</v>
      </c>
      <c r="B22953" s="8" t="s">
        <v>24353</v>
      </c>
    </row>
    <row r="22954">
      <c r="A22954" s="8">
        <v>1957333.0</v>
      </c>
      <c r="B22954" s="8" t="s">
        <v>24354</v>
      </c>
    </row>
    <row r="22955">
      <c r="A22955" s="8">
        <v>6935176.0</v>
      </c>
      <c r="B22955" s="8" t="s">
        <v>24355</v>
      </c>
    </row>
    <row r="22956">
      <c r="A22956" s="8">
        <v>6285261.0</v>
      </c>
      <c r="B22956" s="8" t="s">
        <v>24356</v>
      </c>
    </row>
    <row r="22957">
      <c r="A22957" s="8">
        <v>1437305.0</v>
      </c>
      <c r="B22957" s="8" t="s">
        <v>24357</v>
      </c>
    </row>
    <row r="22958">
      <c r="A22958" s="8">
        <v>6150357.0</v>
      </c>
      <c r="B22958" s="8" t="s">
        <v>24358</v>
      </c>
    </row>
    <row r="22959">
      <c r="A22959" s="8">
        <v>6145884.0</v>
      </c>
      <c r="B22959" s="8" t="s">
        <v>24359</v>
      </c>
    </row>
    <row r="22960">
      <c r="A22960" s="8">
        <v>1961560.0</v>
      </c>
      <c r="B22960" s="8" t="s">
        <v>24360</v>
      </c>
    </row>
    <row r="22961">
      <c r="A22961" s="8">
        <v>1864076.0</v>
      </c>
      <c r="B22961" s="8" t="s">
        <v>24361</v>
      </c>
    </row>
    <row r="22962">
      <c r="A22962" s="8">
        <v>1973568.0</v>
      </c>
      <c r="B22962" s="8" t="s">
        <v>24362</v>
      </c>
    </row>
    <row r="22963">
      <c r="A22963" s="8">
        <v>6205500.0</v>
      </c>
      <c r="B22963" s="8" t="s">
        <v>24363</v>
      </c>
    </row>
    <row r="22964">
      <c r="A22964" s="8">
        <v>6116868.0</v>
      </c>
      <c r="B22964" s="8" t="s">
        <v>24364</v>
      </c>
    </row>
    <row r="22965">
      <c r="A22965" s="8">
        <v>6168396.0</v>
      </c>
      <c r="B22965" s="8" t="s">
        <v>24365</v>
      </c>
    </row>
    <row r="22966">
      <c r="A22966" s="8">
        <v>1655493.0</v>
      </c>
      <c r="B22966" s="8" t="s">
        <v>24366</v>
      </c>
    </row>
    <row r="22967">
      <c r="A22967" s="8">
        <v>1962892.0</v>
      </c>
      <c r="B22967" s="8" t="s">
        <v>24367</v>
      </c>
    </row>
    <row r="22968">
      <c r="A22968" s="8">
        <v>6171184.0</v>
      </c>
      <c r="B22968" s="8" t="s">
        <v>24368</v>
      </c>
    </row>
    <row r="22969">
      <c r="A22969" s="8">
        <v>1957252.0</v>
      </c>
      <c r="B22969" s="8" t="s">
        <v>24369</v>
      </c>
    </row>
    <row r="22970">
      <c r="A22970" s="8">
        <v>1961870.0</v>
      </c>
      <c r="B22970" s="8" t="s">
        <v>24370</v>
      </c>
    </row>
    <row r="22971">
      <c r="A22971" s="8">
        <v>6154611.0</v>
      </c>
      <c r="B22971" s="8" t="s">
        <v>24371</v>
      </c>
    </row>
    <row r="22972">
      <c r="A22972" s="8">
        <v>6104851.0</v>
      </c>
      <c r="B22972" s="8" t="s">
        <v>24372</v>
      </c>
    </row>
    <row r="22973">
      <c r="A22973" s="8">
        <v>1440501.0</v>
      </c>
      <c r="B22973" s="8" t="s">
        <v>24373</v>
      </c>
    </row>
    <row r="22974">
      <c r="A22974" s="8">
        <v>6039031.0</v>
      </c>
      <c r="B22974" s="8" t="s">
        <v>24374</v>
      </c>
    </row>
    <row r="22975">
      <c r="A22975" s="8">
        <v>6726682.0</v>
      </c>
      <c r="B22975" s="8" t="s">
        <v>24375</v>
      </c>
    </row>
    <row r="22976">
      <c r="A22976" s="8">
        <v>6183468.0</v>
      </c>
      <c r="B22976" s="8" t="s">
        <v>24376</v>
      </c>
    </row>
    <row r="22977">
      <c r="A22977" s="8">
        <v>1807943.0</v>
      </c>
      <c r="B22977" s="8" t="s">
        <v>24377</v>
      </c>
    </row>
    <row r="22978">
      <c r="A22978" s="8">
        <v>1966359.0</v>
      </c>
      <c r="B22978" s="8" t="s">
        <v>24378</v>
      </c>
    </row>
    <row r="22979">
      <c r="A22979" s="8">
        <v>1338293.0</v>
      </c>
      <c r="B22979" s="8" t="s">
        <v>24379</v>
      </c>
    </row>
    <row r="22980">
      <c r="A22980" s="8">
        <v>1974904.0</v>
      </c>
      <c r="B22980" s="8" t="s">
        <v>24380</v>
      </c>
    </row>
    <row r="22981">
      <c r="A22981" s="8">
        <v>1960172.0</v>
      </c>
      <c r="B22981" s="8" t="s">
        <v>24381</v>
      </c>
    </row>
    <row r="22982">
      <c r="A22982" s="8">
        <v>1960300.0</v>
      </c>
      <c r="B22982" s="8" t="s">
        <v>24382</v>
      </c>
    </row>
    <row r="22983">
      <c r="A22983" s="8">
        <v>6194109.0</v>
      </c>
      <c r="B22983" s="8" t="s">
        <v>24383</v>
      </c>
    </row>
    <row r="22984">
      <c r="A22984" s="8">
        <v>1856146.0</v>
      </c>
      <c r="B22984" s="8" t="s">
        <v>24384</v>
      </c>
    </row>
    <row r="22985">
      <c r="A22985" s="8">
        <v>6194079.0</v>
      </c>
      <c r="B22985" s="8" t="s">
        <v>24385</v>
      </c>
    </row>
    <row r="22986">
      <c r="A22986" s="8">
        <v>6161014.0</v>
      </c>
      <c r="B22986" s="8" t="s">
        <v>24386</v>
      </c>
    </row>
    <row r="22987">
      <c r="A22987" s="8">
        <v>1863703.0</v>
      </c>
      <c r="B22987" s="8" t="s">
        <v>15966</v>
      </c>
    </row>
    <row r="22988">
      <c r="A22988" s="8">
        <v>6936938.0</v>
      </c>
      <c r="B22988" s="8" t="s">
        <v>24387</v>
      </c>
    </row>
    <row r="22989">
      <c r="A22989" s="8">
        <v>6515827.0</v>
      </c>
      <c r="B22989" s="8" t="s">
        <v>24388</v>
      </c>
    </row>
    <row r="22990">
      <c r="A22990" s="8">
        <v>6194613.0</v>
      </c>
      <c r="B22990" s="8" t="s">
        <v>24389</v>
      </c>
    </row>
    <row r="22991">
      <c r="A22991" s="8">
        <v>1234633.0</v>
      </c>
      <c r="B22991" s="8" t="s">
        <v>24390</v>
      </c>
    </row>
    <row r="22992">
      <c r="A22992" s="8">
        <v>1599038.0</v>
      </c>
      <c r="B22992" s="8" t="s">
        <v>24391</v>
      </c>
    </row>
    <row r="22993">
      <c r="A22993" s="8">
        <v>1886894.0</v>
      </c>
      <c r="B22993" s="8" t="s">
        <v>24392</v>
      </c>
    </row>
    <row r="22994">
      <c r="A22994" s="8">
        <v>1598155.0</v>
      </c>
      <c r="B22994" s="8" t="s">
        <v>24393</v>
      </c>
    </row>
    <row r="22995">
      <c r="A22995" s="8">
        <v>1234650.0</v>
      </c>
      <c r="B22995" s="8" t="s">
        <v>24394</v>
      </c>
    </row>
    <row r="22996">
      <c r="A22996" s="8">
        <v>6207936.0</v>
      </c>
      <c r="B22996" s="8" t="s">
        <v>24395</v>
      </c>
    </row>
    <row r="22997">
      <c r="A22997" s="8">
        <v>6422331.0</v>
      </c>
      <c r="B22997" s="8" t="s">
        <v>24396</v>
      </c>
    </row>
    <row r="22998">
      <c r="A22998" s="8">
        <v>6020046.0</v>
      </c>
      <c r="B22998" s="8" t="s">
        <v>24397</v>
      </c>
    </row>
    <row r="22999">
      <c r="A22999" s="8">
        <v>6150063.0</v>
      </c>
      <c r="B22999" s="8" t="s">
        <v>24398</v>
      </c>
    </row>
    <row r="23000">
      <c r="A23000" s="8">
        <v>6217770.0</v>
      </c>
      <c r="B23000" s="8" t="s">
        <v>24399</v>
      </c>
    </row>
    <row r="23001">
      <c r="A23001" s="8">
        <v>6250122.0</v>
      </c>
      <c r="B23001" s="8" t="s">
        <v>24400</v>
      </c>
    </row>
    <row r="23002">
      <c r="A23002" s="8">
        <v>6148204.0</v>
      </c>
      <c r="B23002" s="8" t="s">
        <v>24401</v>
      </c>
    </row>
    <row r="23003">
      <c r="A23003" s="8">
        <v>1730649.0</v>
      </c>
      <c r="B23003" s="8" t="s">
        <v>24402</v>
      </c>
    </row>
    <row r="23004">
      <c r="A23004" s="8">
        <v>6205941.0</v>
      </c>
      <c r="B23004" s="8" t="s">
        <v>24403</v>
      </c>
    </row>
    <row r="23005">
      <c r="A23005" s="8">
        <v>6168418.0</v>
      </c>
      <c r="B23005" s="8" t="s">
        <v>24404</v>
      </c>
    </row>
    <row r="23006">
      <c r="A23006" s="8">
        <v>6492762.0</v>
      </c>
      <c r="B23006" s="8" t="s">
        <v>24405</v>
      </c>
    </row>
    <row r="23007">
      <c r="A23007" s="8">
        <v>1974602.0</v>
      </c>
      <c r="B23007" s="8" t="s">
        <v>24406</v>
      </c>
    </row>
    <row r="23008">
      <c r="A23008" s="8">
        <v>6178804.0</v>
      </c>
      <c r="B23008" s="8" t="s">
        <v>24407</v>
      </c>
    </row>
    <row r="23009">
      <c r="A23009" s="8">
        <v>1732081.0</v>
      </c>
      <c r="B23009" s="8" t="s">
        <v>24408</v>
      </c>
    </row>
    <row r="23010">
      <c r="A23010" s="8">
        <v>1791699.0</v>
      </c>
      <c r="B23010" s="8" t="s">
        <v>24408</v>
      </c>
    </row>
    <row r="23011">
      <c r="A23011" s="8">
        <v>6230504.0</v>
      </c>
      <c r="B23011" s="8" t="s">
        <v>24409</v>
      </c>
    </row>
    <row r="23012">
      <c r="A23012" s="8">
        <v>1948181.0</v>
      </c>
      <c r="B23012" s="8" t="s">
        <v>24410</v>
      </c>
    </row>
    <row r="23013">
      <c r="A23013" s="8">
        <v>6190910.0</v>
      </c>
      <c r="B23013" s="8" t="s">
        <v>24411</v>
      </c>
    </row>
    <row r="23014">
      <c r="A23014" s="8">
        <v>6230491.0</v>
      </c>
      <c r="B23014" s="8" t="s">
        <v>24412</v>
      </c>
    </row>
    <row r="23015">
      <c r="A23015" s="8">
        <v>1845390.0</v>
      </c>
      <c r="B23015" s="8" t="s">
        <v>24413</v>
      </c>
    </row>
    <row r="23016">
      <c r="A23016" s="8">
        <v>6413757.0</v>
      </c>
      <c r="B23016" s="8" t="s">
        <v>24414</v>
      </c>
    </row>
    <row r="23017">
      <c r="A23017" s="8">
        <v>6837051.0</v>
      </c>
      <c r="B23017" s="8" t="s">
        <v>24415</v>
      </c>
    </row>
    <row r="23018">
      <c r="A23018" s="8">
        <v>1794434.0</v>
      </c>
      <c r="B23018" s="8" t="s">
        <v>24416</v>
      </c>
    </row>
    <row r="23019">
      <c r="A23019" s="8">
        <v>6173764.0</v>
      </c>
      <c r="B23019" s="8" t="s">
        <v>24417</v>
      </c>
    </row>
    <row r="23020">
      <c r="A23020" s="8">
        <v>6156932.0</v>
      </c>
      <c r="B23020" s="8" t="s">
        <v>24418</v>
      </c>
    </row>
    <row r="23021">
      <c r="A23021" s="8">
        <v>6437851.0</v>
      </c>
      <c r="B23021" s="8" t="s">
        <v>24419</v>
      </c>
    </row>
    <row r="23022">
      <c r="A23022" s="8">
        <v>6837191.0</v>
      </c>
      <c r="B23022" s="8" t="s">
        <v>24420</v>
      </c>
    </row>
    <row r="23023">
      <c r="A23023" s="8">
        <v>6837123.0</v>
      </c>
      <c r="B23023" s="8" t="s">
        <v>12457</v>
      </c>
    </row>
    <row r="23024">
      <c r="A23024" s="8">
        <v>1955799.0</v>
      </c>
      <c r="B23024" s="8" t="s">
        <v>24421</v>
      </c>
    </row>
    <row r="23025">
      <c r="A23025" s="8">
        <v>6109705.0</v>
      </c>
      <c r="B23025" s="8" t="s">
        <v>24422</v>
      </c>
    </row>
    <row r="23026">
      <c r="A23026" s="8">
        <v>6191037.0</v>
      </c>
      <c r="B23026" s="8" t="s">
        <v>24423</v>
      </c>
    </row>
    <row r="23027">
      <c r="A23027" s="8">
        <v>6192696.0</v>
      </c>
      <c r="B23027" s="8" t="s">
        <v>24424</v>
      </c>
    </row>
    <row r="23028">
      <c r="A23028" s="8">
        <v>6181210.0</v>
      </c>
      <c r="B23028" s="8" t="s">
        <v>24425</v>
      </c>
    </row>
    <row r="23029">
      <c r="A23029" s="8">
        <v>6250262.0</v>
      </c>
      <c r="B23029" s="8" t="s">
        <v>24426</v>
      </c>
    </row>
    <row r="23030">
      <c r="A23030" s="8">
        <v>1418378.0</v>
      </c>
      <c r="B23030" s="8" t="s">
        <v>24427</v>
      </c>
    </row>
    <row r="23031">
      <c r="A23031" s="8">
        <v>6201296.0</v>
      </c>
      <c r="B23031" s="8" t="s">
        <v>24428</v>
      </c>
    </row>
    <row r="23032">
      <c r="A23032" s="8">
        <v>6230032.0</v>
      </c>
      <c r="B23032" s="8" t="s">
        <v>24429</v>
      </c>
    </row>
    <row r="23033">
      <c r="A23033" s="8">
        <v>1725793.0</v>
      </c>
      <c r="B23033" s="8" t="s">
        <v>24430</v>
      </c>
    </row>
    <row r="23034">
      <c r="A23034" s="8">
        <v>6837107.0</v>
      </c>
      <c r="B23034" s="8" t="s">
        <v>24431</v>
      </c>
    </row>
    <row r="23035">
      <c r="A23035" s="8">
        <v>6118496.0</v>
      </c>
      <c r="B23035" s="8" t="s">
        <v>24432</v>
      </c>
    </row>
    <row r="23036">
      <c r="A23036" s="8">
        <v>6072038.0</v>
      </c>
      <c r="B23036" s="8" t="s">
        <v>24433</v>
      </c>
    </row>
    <row r="23037">
      <c r="A23037" s="8">
        <v>1959484.0</v>
      </c>
      <c r="B23037" s="8" t="s">
        <v>24434</v>
      </c>
    </row>
    <row r="23038">
      <c r="A23038" s="8">
        <v>6026516.0</v>
      </c>
      <c r="B23038" s="8" t="s">
        <v>24435</v>
      </c>
    </row>
    <row r="23039">
      <c r="A23039" s="8">
        <v>6991572.0</v>
      </c>
      <c r="B23039" s="8" t="s">
        <v>24436</v>
      </c>
    </row>
    <row r="23040">
      <c r="A23040" s="8">
        <v>6009832.0</v>
      </c>
      <c r="B23040" s="8" t="s">
        <v>24437</v>
      </c>
    </row>
    <row r="23041">
      <c r="A23041" s="8">
        <v>6029299.0</v>
      </c>
      <c r="B23041" s="8" t="s">
        <v>24438</v>
      </c>
    </row>
    <row r="23042">
      <c r="A23042" s="8">
        <v>6617018.0</v>
      </c>
      <c r="B23042" s="8" t="s">
        <v>24439</v>
      </c>
    </row>
    <row r="23043">
      <c r="A23043" s="8">
        <v>6186882.0</v>
      </c>
      <c r="B23043" s="8" t="s">
        <v>24440</v>
      </c>
    </row>
    <row r="23044">
      <c r="A23044" s="8">
        <v>1974670.0</v>
      </c>
      <c r="B23044" s="8" t="s">
        <v>24441</v>
      </c>
    </row>
    <row r="23045">
      <c r="A23045" s="8">
        <v>6217711.0</v>
      </c>
      <c r="B23045" s="8" t="s">
        <v>24442</v>
      </c>
    </row>
    <row r="23046">
      <c r="A23046" s="8">
        <v>6010032.0</v>
      </c>
      <c r="B23046" s="8" t="s">
        <v>24443</v>
      </c>
    </row>
    <row r="23047">
      <c r="A23047" s="8">
        <v>6618073.0</v>
      </c>
      <c r="B23047" s="8" t="s">
        <v>24444</v>
      </c>
    </row>
    <row r="23048">
      <c r="A23048" s="8">
        <v>6449301.0</v>
      </c>
      <c r="B23048" s="8" t="s">
        <v>24445</v>
      </c>
    </row>
    <row r="23049">
      <c r="A23049" s="8">
        <v>6144179.0</v>
      </c>
      <c r="B23049" s="8" t="s">
        <v>24446</v>
      </c>
    </row>
    <row r="23050">
      <c r="A23050" s="8">
        <v>1905856.0</v>
      </c>
      <c r="B23050" s="8" t="s">
        <v>24447</v>
      </c>
    </row>
    <row r="23051">
      <c r="A23051" s="8">
        <v>6186459.0</v>
      </c>
      <c r="B23051" s="8" t="s">
        <v>24448</v>
      </c>
    </row>
    <row r="23052">
      <c r="A23052" s="8">
        <v>6178839.0</v>
      </c>
      <c r="B23052" s="8" t="s">
        <v>24449</v>
      </c>
    </row>
    <row r="23053">
      <c r="A23053" s="8">
        <v>6616925.0</v>
      </c>
      <c r="B23053" s="8" t="s">
        <v>24450</v>
      </c>
    </row>
    <row r="23054">
      <c r="A23054" s="8">
        <v>6837069.0</v>
      </c>
      <c r="B23054" s="8" t="s">
        <v>24451</v>
      </c>
    </row>
    <row r="23055">
      <c r="A23055" s="8">
        <v>6186564.0</v>
      </c>
      <c r="B23055" s="8" t="s">
        <v>24452</v>
      </c>
    </row>
    <row r="23056">
      <c r="A23056" s="8">
        <v>6991602.0</v>
      </c>
      <c r="B23056" s="8" t="s">
        <v>24453</v>
      </c>
    </row>
    <row r="23057">
      <c r="A23057" s="8">
        <v>6618651.0</v>
      </c>
      <c r="B23057" s="8" t="s">
        <v>24454</v>
      </c>
    </row>
    <row r="23058">
      <c r="A23058" s="8">
        <v>6618022.0</v>
      </c>
      <c r="B23058" s="8" t="s">
        <v>24455</v>
      </c>
    </row>
    <row r="23059">
      <c r="A23059" s="8">
        <v>6201032.0</v>
      </c>
      <c r="B23059" s="8" t="s">
        <v>24456</v>
      </c>
    </row>
    <row r="23060">
      <c r="A23060" s="8">
        <v>6017801.0</v>
      </c>
      <c r="B23060" s="8" t="s">
        <v>24457</v>
      </c>
    </row>
    <row r="23061">
      <c r="A23061" s="8">
        <v>6618341.0</v>
      </c>
      <c r="B23061" s="8" t="s">
        <v>24458</v>
      </c>
    </row>
    <row r="23062">
      <c r="A23062" s="8">
        <v>6618642.0</v>
      </c>
      <c r="B23062" s="8" t="s">
        <v>24459</v>
      </c>
    </row>
    <row r="23063">
      <c r="A23063" s="8">
        <v>6991530.0</v>
      </c>
      <c r="B23063" s="8" t="s">
        <v>24460</v>
      </c>
    </row>
    <row r="23064">
      <c r="A23064" s="8">
        <v>6253474.0</v>
      </c>
      <c r="B23064" s="8" t="s">
        <v>24461</v>
      </c>
    </row>
    <row r="23065">
      <c r="A23065" s="8">
        <v>6009841.0</v>
      </c>
      <c r="B23065" s="8" t="s">
        <v>24462</v>
      </c>
    </row>
    <row r="23066">
      <c r="A23066" s="8">
        <v>6133363.0</v>
      </c>
      <c r="B23066" s="8" t="s">
        <v>24463</v>
      </c>
    </row>
    <row r="23067">
      <c r="A23067" s="8">
        <v>6618057.0</v>
      </c>
      <c r="B23067" s="8" t="s">
        <v>24464</v>
      </c>
    </row>
    <row r="23068">
      <c r="A23068" s="8">
        <v>6984321.0</v>
      </c>
      <c r="B23068" s="8" t="s">
        <v>24465</v>
      </c>
    </row>
    <row r="23069">
      <c r="A23069" s="8">
        <v>6991548.0</v>
      </c>
      <c r="B23069" s="8" t="s">
        <v>24466</v>
      </c>
    </row>
    <row r="23070">
      <c r="A23070" s="8">
        <v>6017789.0</v>
      </c>
      <c r="B23070" s="8" t="s">
        <v>24467</v>
      </c>
    </row>
    <row r="23071">
      <c r="A23071" s="8">
        <v>6671519.0</v>
      </c>
      <c r="B23071" s="8" t="s">
        <v>24468</v>
      </c>
    </row>
    <row r="23072">
      <c r="A23072" s="8">
        <v>6009859.0</v>
      </c>
      <c r="B23072" s="8" t="s">
        <v>24469</v>
      </c>
    </row>
    <row r="23073">
      <c r="A23073" s="8">
        <v>6450857.0</v>
      </c>
      <c r="B23073" s="8" t="s">
        <v>24470</v>
      </c>
    </row>
    <row r="23074">
      <c r="A23074" s="8">
        <v>6618081.0</v>
      </c>
      <c r="B23074" s="8" t="s">
        <v>24471</v>
      </c>
    </row>
    <row r="23075">
      <c r="A23075" s="8">
        <v>1701401.0</v>
      </c>
      <c r="B23075" s="8" t="s">
        <v>24472</v>
      </c>
    </row>
    <row r="23076">
      <c r="A23076" s="8">
        <v>6585132.0</v>
      </c>
      <c r="B23076" s="8" t="s">
        <v>24473</v>
      </c>
    </row>
    <row r="23077">
      <c r="A23077" s="8">
        <v>1803557.0</v>
      </c>
      <c r="B23077" s="8" t="s">
        <v>24474</v>
      </c>
    </row>
    <row r="23078">
      <c r="A23078" s="8">
        <v>6376037.0</v>
      </c>
      <c r="B23078" s="8" t="s">
        <v>24475</v>
      </c>
    </row>
    <row r="23079">
      <c r="A23079" s="8">
        <v>6837158.0</v>
      </c>
      <c r="B23079" s="8" t="s">
        <v>24476</v>
      </c>
    </row>
    <row r="23080">
      <c r="A23080" s="8">
        <v>6309062.0</v>
      </c>
      <c r="B23080" s="8" t="s">
        <v>24477</v>
      </c>
    </row>
    <row r="23081">
      <c r="A23081" s="8">
        <v>6186572.0</v>
      </c>
      <c r="B23081" s="8" t="s">
        <v>24478</v>
      </c>
    </row>
    <row r="23082">
      <c r="A23082" s="8">
        <v>6616933.0</v>
      </c>
      <c r="B23082" s="8" t="s">
        <v>24479</v>
      </c>
    </row>
    <row r="23083">
      <c r="A23083" s="8">
        <v>6618600.0</v>
      </c>
      <c r="B23083" s="8" t="s">
        <v>24480</v>
      </c>
    </row>
    <row r="23084">
      <c r="A23084" s="8">
        <v>6161961.0</v>
      </c>
      <c r="B23084" s="8" t="s">
        <v>24481</v>
      </c>
    </row>
    <row r="23085">
      <c r="A23085" s="8">
        <v>6616968.0</v>
      </c>
      <c r="B23085" s="8" t="s">
        <v>24482</v>
      </c>
    </row>
    <row r="23086">
      <c r="A23086" s="8">
        <v>6383025.0</v>
      </c>
      <c r="B23086" s="8" t="s">
        <v>24483</v>
      </c>
    </row>
    <row r="23087">
      <c r="A23087" s="8">
        <v>6421695.0</v>
      </c>
      <c r="B23087" s="8" t="s">
        <v>24484</v>
      </c>
    </row>
    <row r="23088">
      <c r="A23088" s="8">
        <v>6394655.0</v>
      </c>
      <c r="B23088" s="8" t="s">
        <v>24485</v>
      </c>
    </row>
    <row r="23089">
      <c r="A23089" s="8">
        <v>6451110.0</v>
      </c>
      <c r="B23089" s="8" t="s">
        <v>24486</v>
      </c>
    </row>
    <row r="23090">
      <c r="A23090" s="8">
        <v>6250106.0</v>
      </c>
      <c r="B23090" s="8" t="s">
        <v>24487</v>
      </c>
    </row>
    <row r="23091">
      <c r="A23091" s="8">
        <v>6451063.0</v>
      </c>
      <c r="B23091" s="8" t="s">
        <v>24488</v>
      </c>
    </row>
    <row r="23092">
      <c r="A23092" s="8">
        <v>6168604.0</v>
      </c>
      <c r="B23092" s="8" t="s">
        <v>24489</v>
      </c>
    </row>
    <row r="23093">
      <c r="A23093" s="8">
        <v>6023380.0</v>
      </c>
      <c r="B23093" s="8" t="s">
        <v>24490</v>
      </c>
    </row>
    <row r="23094">
      <c r="A23094" s="8">
        <v>6451292.0</v>
      </c>
      <c r="B23094" s="8" t="s">
        <v>22851</v>
      </c>
    </row>
    <row r="23095">
      <c r="A23095" s="8">
        <v>6451284.0</v>
      </c>
      <c r="B23095" s="8" t="s">
        <v>24491</v>
      </c>
    </row>
    <row r="23096">
      <c r="A23096" s="8">
        <v>6250114.0</v>
      </c>
      <c r="B23096" s="8" t="s">
        <v>24492</v>
      </c>
    </row>
    <row r="23097">
      <c r="A23097" s="8">
        <v>6018106.0</v>
      </c>
      <c r="B23097" s="8" t="s">
        <v>24493</v>
      </c>
    </row>
    <row r="23098">
      <c r="A23098" s="8">
        <v>6451331.0</v>
      </c>
      <c r="B23098" s="8" t="s">
        <v>24494</v>
      </c>
    </row>
    <row r="23099">
      <c r="A23099" s="8">
        <v>6451047.0</v>
      </c>
      <c r="B23099" s="8" t="s">
        <v>24495</v>
      </c>
    </row>
    <row r="23100">
      <c r="A23100" s="8">
        <v>6242197.0</v>
      </c>
      <c r="B23100" s="8" t="s">
        <v>24496</v>
      </c>
    </row>
    <row r="23101">
      <c r="A23101" s="8">
        <v>6176445.0</v>
      </c>
      <c r="B23101" s="8" t="s">
        <v>24497</v>
      </c>
    </row>
    <row r="23102">
      <c r="A23102" s="8">
        <v>6451098.0</v>
      </c>
      <c r="B23102" s="8" t="s">
        <v>24498</v>
      </c>
    </row>
    <row r="23103">
      <c r="A23103" s="8">
        <v>6616976.0</v>
      </c>
      <c r="B23103" s="8" t="s">
        <v>24499</v>
      </c>
    </row>
    <row r="23104">
      <c r="A23104" s="8">
        <v>6451071.0</v>
      </c>
      <c r="B23104" s="8" t="s">
        <v>24500</v>
      </c>
    </row>
    <row r="23105">
      <c r="A23105" s="8">
        <v>1974653.0</v>
      </c>
      <c r="B23105" s="8" t="s">
        <v>24501</v>
      </c>
    </row>
    <row r="23106">
      <c r="A23106" s="8">
        <v>6168582.0</v>
      </c>
      <c r="B23106" s="8" t="s">
        <v>24502</v>
      </c>
    </row>
    <row r="23107">
      <c r="A23107" s="8">
        <v>6143628.0</v>
      </c>
      <c r="B23107" s="8" t="s">
        <v>24503</v>
      </c>
    </row>
    <row r="23108">
      <c r="A23108" s="8">
        <v>6146309.0</v>
      </c>
      <c r="B23108" s="8" t="s">
        <v>24504</v>
      </c>
    </row>
    <row r="23109">
      <c r="A23109" s="8">
        <v>6671713.0</v>
      </c>
      <c r="B23109" s="8" t="s">
        <v>24505</v>
      </c>
    </row>
    <row r="23110">
      <c r="A23110" s="8">
        <v>6451306.0</v>
      </c>
      <c r="B23110" s="8" t="s">
        <v>24506</v>
      </c>
    </row>
    <row r="23111">
      <c r="A23111" s="8">
        <v>6451101.0</v>
      </c>
      <c r="B23111" s="8" t="s">
        <v>24507</v>
      </c>
    </row>
    <row r="23112">
      <c r="A23112" s="8">
        <v>6037526.0</v>
      </c>
      <c r="B23112" s="8" t="s">
        <v>24508</v>
      </c>
    </row>
    <row r="23113">
      <c r="A23113" s="8">
        <v>6193188.0</v>
      </c>
      <c r="B23113" s="8" t="s">
        <v>24509</v>
      </c>
    </row>
    <row r="23114">
      <c r="A23114" s="8">
        <v>6070795.0</v>
      </c>
      <c r="B23114" s="8" t="s">
        <v>24510</v>
      </c>
    </row>
    <row r="23115">
      <c r="A23115" s="8">
        <v>6451080.0</v>
      </c>
      <c r="B23115" s="8" t="s">
        <v>24511</v>
      </c>
    </row>
    <row r="23116">
      <c r="A23116" s="8">
        <v>1886142.0</v>
      </c>
      <c r="B23116" s="8" t="s">
        <v>24512</v>
      </c>
    </row>
    <row r="23117">
      <c r="A23117" s="8">
        <v>6154689.0</v>
      </c>
      <c r="B23117" s="8" t="s">
        <v>24513</v>
      </c>
    </row>
    <row r="23118">
      <c r="A23118" s="8">
        <v>6451322.0</v>
      </c>
      <c r="B23118" s="8" t="s">
        <v>24514</v>
      </c>
    </row>
    <row r="23119">
      <c r="A23119" s="8">
        <v>6618146.0</v>
      </c>
      <c r="B23119" s="8" t="s">
        <v>24515</v>
      </c>
    </row>
    <row r="23120">
      <c r="A23120" s="8">
        <v>6250190.0</v>
      </c>
      <c r="B23120" s="8" t="s">
        <v>24516</v>
      </c>
    </row>
    <row r="23121">
      <c r="A23121" s="8">
        <v>6451128.0</v>
      </c>
      <c r="B23121" s="8" t="s">
        <v>24517</v>
      </c>
    </row>
    <row r="23122">
      <c r="A23122" s="8">
        <v>6168612.0</v>
      </c>
      <c r="B23122" s="8" t="s">
        <v>24518</v>
      </c>
    </row>
    <row r="23123">
      <c r="A23123" s="8">
        <v>6267327.0</v>
      </c>
      <c r="B23123" s="8" t="s">
        <v>24519</v>
      </c>
    </row>
    <row r="23124">
      <c r="A23124" s="8">
        <v>6138683.0</v>
      </c>
      <c r="B23124" s="8" t="s">
        <v>24520</v>
      </c>
    </row>
    <row r="23125">
      <c r="A23125" s="8">
        <v>6123058.0</v>
      </c>
      <c r="B23125" s="8" t="s">
        <v>24521</v>
      </c>
    </row>
    <row r="23126">
      <c r="A23126" s="8">
        <v>6451241.0</v>
      </c>
      <c r="B23126" s="8" t="s">
        <v>24522</v>
      </c>
    </row>
    <row r="23127">
      <c r="A23127" s="8">
        <v>1936131.0</v>
      </c>
      <c r="B23127" s="8" t="s">
        <v>24523</v>
      </c>
    </row>
    <row r="23128">
      <c r="A23128" s="8">
        <v>6140459.0</v>
      </c>
      <c r="B23128" s="8" t="s">
        <v>24524</v>
      </c>
    </row>
    <row r="23129">
      <c r="A23129" s="8">
        <v>6242600.0</v>
      </c>
      <c r="B23129" s="8" t="s">
        <v>24525</v>
      </c>
    </row>
    <row r="23130">
      <c r="A23130" s="8">
        <v>6451152.0</v>
      </c>
      <c r="B23130" s="8" t="s">
        <v>24526</v>
      </c>
    </row>
    <row r="23131">
      <c r="A23131" s="8">
        <v>6116876.0</v>
      </c>
      <c r="B23131" s="8" t="s">
        <v>24527</v>
      </c>
    </row>
    <row r="23132">
      <c r="A23132" s="8">
        <v>6026524.0</v>
      </c>
      <c r="B23132" s="8" t="s">
        <v>24528</v>
      </c>
    </row>
    <row r="23133">
      <c r="A23133" s="8">
        <v>1936247.0</v>
      </c>
      <c r="B23133" s="8" t="s">
        <v>24529</v>
      </c>
    </row>
    <row r="23134">
      <c r="A23134" s="8">
        <v>6169724.0</v>
      </c>
      <c r="B23134" s="8" t="s">
        <v>24530</v>
      </c>
    </row>
    <row r="23135">
      <c r="A23135" s="8">
        <v>6242278.0</v>
      </c>
      <c r="B23135" s="8" t="s">
        <v>24531</v>
      </c>
    </row>
    <row r="23136">
      <c r="A23136" s="8">
        <v>6019536.0</v>
      </c>
      <c r="B23136" s="8" t="s">
        <v>24532</v>
      </c>
    </row>
    <row r="23137">
      <c r="A23137" s="8">
        <v>6535500.0</v>
      </c>
      <c r="B23137" s="8" t="s">
        <v>24533</v>
      </c>
    </row>
    <row r="23138">
      <c r="A23138" s="8">
        <v>6305954.0</v>
      </c>
      <c r="B23138" s="8" t="s">
        <v>24534</v>
      </c>
    </row>
    <row r="23139">
      <c r="A23139" s="8">
        <v>6451161.0</v>
      </c>
      <c r="B23139" s="8" t="s">
        <v>24535</v>
      </c>
    </row>
    <row r="23140">
      <c r="A23140" s="8">
        <v>6135269.0</v>
      </c>
      <c r="B23140" s="8" t="s">
        <v>24536</v>
      </c>
    </row>
    <row r="23141">
      <c r="A23141" s="8">
        <v>6250998.0</v>
      </c>
      <c r="B23141" s="8" t="s">
        <v>24537</v>
      </c>
    </row>
    <row r="23142">
      <c r="A23142" s="8">
        <v>6199232.0</v>
      </c>
      <c r="B23142" s="8" t="s">
        <v>24538</v>
      </c>
    </row>
    <row r="23143">
      <c r="A23143" s="8">
        <v>1961802.0</v>
      </c>
      <c r="B23143" s="8" t="s">
        <v>24539</v>
      </c>
    </row>
    <row r="23144">
      <c r="A23144" s="8">
        <v>1962612.0</v>
      </c>
      <c r="B23144" s="8" t="s">
        <v>24540</v>
      </c>
    </row>
    <row r="23145">
      <c r="A23145" s="8">
        <v>6563074.0</v>
      </c>
      <c r="B23145" s="8" t="s">
        <v>24541</v>
      </c>
    </row>
    <row r="23146">
      <c r="A23146" s="8">
        <v>1883941.0</v>
      </c>
      <c r="B23146" s="8" t="s">
        <v>24542</v>
      </c>
    </row>
    <row r="23147">
      <c r="A23147" s="8">
        <v>6241808.0</v>
      </c>
      <c r="B23147" s="8" t="s">
        <v>24543</v>
      </c>
    </row>
    <row r="23148">
      <c r="A23148" s="8">
        <v>6600743.0</v>
      </c>
      <c r="B23148" s="8" t="s">
        <v>24544</v>
      </c>
    </row>
    <row r="23149">
      <c r="A23149" s="8">
        <v>6316271.0</v>
      </c>
      <c r="B23149" s="8" t="s">
        <v>24545</v>
      </c>
    </row>
    <row r="23150">
      <c r="A23150" s="8">
        <v>1734369.0</v>
      </c>
      <c r="B23150" s="8" t="s">
        <v>24546</v>
      </c>
    </row>
    <row r="23151">
      <c r="A23151" s="8">
        <v>1796038.0</v>
      </c>
      <c r="B23151" s="8" t="s">
        <v>24546</v>
      </c>
    </row>
    <row r="23152">
      <c r="A23152" s="8">
        <v>1890573.0</v>
      </c>
      <c r="B23152" s="8" t="s">
        <v>24547</v>
      </c>
    </row>
    <row r="23153">
      <c r="A23153" s="8">
        <v>6240097.0</v>
      </c>
      <c r="B23153" s="8" t="s">
        <v>24548</v>
      </c>
    </row>
    <row r="23154">
      <c r="A23154" s="8">
        <v>6219861.0</v>
      </c>
      <c r="B23154" s="8" t="s">
        <v>24549</v>
      </c>
    </row>
    <row r="23155">
      <c r="A23155" s="8">
        <v>6178821.0</v>
      </c>
      <c r="B23155" s="8" t="s">
        <v>24550</v>
      </c>
    </row>
    <row r="23156">
      <c r="A23156" s="8">
        <v>1967002.0</v>
      </c>
      <c r="B23156" s="8" t="s">
        <v>24551</v>
      </c>
    </row>
    <row r="23157">
      <c r="A23157" s="8">
        <v>6107567.0</v>
      </c>
      <c r="B23157" s="8" t="s">
        <v>24552</v>
      </c>
    </row>
    <row r="23158">
      <c r="A23158" s="8">
        <v>1935739.0</v>
      </c>
      <c r="B23158" s="8" t="s">
        <v>24553</v>
      </c>
    </row>
    <row r="23159">
      <c r="A23159" s="8">
        <v>1944231.0</v>
      </c>
      <c r="B23159" s="8" t="s">
        <v>24554</v>
      </c>
    </row>
    <row r="23160">
      <c r="A23160" s="8">
        <v>6156886.0</v>
      </c>
      <c r="B23160" s="8" t="s">
        <v>24555</v>
      </c>
    </row>
    <row r="23161">
      <c r="A23161" s="8">
        <v>1948130.0</v>
      </c>
      <c r="B23161" s="8" t="s">
        <v>24556</v>
      </c>
    </row>
    <row r="23162">
      <c r="A23162" s="8">
        <v>6156941.0</v>
      </c>
      <c r="B23162" s="8" t="s">
        <v>24557</v>
      </c>
    </row>
    <row r="23163">
      <c r="A23163" s="8">
        <v>1966103.0</v>
      </c>
      <c r="B23163" s="8" t="s">
        <v>24558</v>
      </c>
    </row>
    <row r="23164">
      <c r="A23164" s="8">
        <v>6208673.0</v>
      </c>
      <c r="B23164" s="8" t="s">
        <v>24559</v>
      </c>
    </row>
    <row r="23165">
      <c r="A23165" s="8">
        <v>6849954.0</v>
      </c>
      <c r="B23165" s="8" t="s">
        <v>24560</v>
      </c>
    </row>
    <row r="23166">
      <c r="A23166" s="8">
        <v>1697650.0</v>
      </c>
      <c r="B23166" s="8" t="s">
        <v>24561</v>
      </c>
    </row>
    <row r="23167">
      <c r="A23167" s="8">
        <v>1793039.0</v>
      </c>
      <c r="B23167" s="8" t="s">
        <v>24562</v>
      </c>
    </row>
    <row r="23168">
      <c r="A23168" s="8">
        <v>6250033.0</v>
      </c>
      <c r="B23168" s="8" t="s">
        <v>24563</v>
      </c>
    </row>
    <row r="23169">
      <c r="A23169" s="8">
        <v>6335292.0</v>
      </c>
      <c r="B23169" s="8" t="s">
        <v>24564</v>
      </c>
    </row>
    <row r="23170">
      <c r="A23170" s="8">
        <v>6359132.0</v>
      </c>
      <c r="B23170" s="8" t="s">
        <v>24565</v>
      </c>
    </row>
    <row r="23171">
      <c r="A23171" s="8">
        <v>1729187.0</v>
      </c>
      <c r="B23171" s="8" t="s">
        <v>24566</v>
      </c>
    </row>
    <row r="23172">
      <c r="A23172" s="8">
        <v>6085849.0</v>
      </c>
      <c r="B23172" s="8" t="s">
        <v>24567</v>
      </c>
    </row>
    <row r="23173">
      <c r="A23173" s="8">
        <v>6195997.0</v>
      </c>
      <c r="B23173" s="8" t="s">
        <v>24568</v>
      </c>
    </row>
    <row r="23174">
      <c r="A23174" s="8">
        <v>6135218.0</v>
      </c>
      <c r="B23174" s="8" t="s">
        <v>24569</v>
      </c>
    </row>
    <row r="23175">
      <c r="A23175" s="8">
        <v>6045791.0</v>
      </c>
      <c r="B23175" s="8" t="s">
        <v>24570</v>
      </c>
    </row>
    <row r="23176">
      <c r="A23176" s="8">
        <v>1962019.0</v>
      </c>
      <c r="B23176" s="8" t="s">
        <v>24571</v>
      </c>
    </row>
    <row r="23177">
      <c r="A23177" s="8">
        <v>1911856.0</v>
      </c>
      <c r="B23177" s="8" t="s">
        <v>24572</v>
      </c>
    </row>
    <row r="23178">
      <c r="A23178" s="8">
        <v>6207847.0</v>
      </c>
      <c r="B23178" s="8" t="s">
        <v>24573</v>
      </c>
    </row>
    <row r="23179">
      <c r="A23179" s="8">
        <v>1935518.0</v>
      </c>
      <c r="B23179" s="8" t="s">
        <v>24574</v>
      </c>
    </row>
    <row r="23180">
      <c r="A23180" s="8">
        <v>6335187.0</v>
      </c>
      <c r="B23180" s="8" t="s">
        <v>24575</v>
      </c>
    </row>
    <row r="23181">
      <c r="A23181" s="8">
        <v>6187765.0</v>
      </c>
      <c r="B23181" s="8" t="s">
        <v>24576</v>
      </c>
    </row>
    <row r="23182">
      <c r="A23182" s="8">
        <v>6251803.0</v>
      </c>
      <c r="B23182" s="8" t="s">
        <v>24577</v>
      </c>
    </row>
    <row r="23183">
      <c r="A23183" s="8">
        <v>6019242.0</v>
      </c>
      <c r="B23183" s="8" t="s">
        <v>24578</v>
      </c>
    </row>
    <row r="23184">
      <c r="A23184" s="8">
        <v>6329853.0</v>
      </c>
      <c r="B23184" s="8" t="s">
        <v>24579</v>
      </c>
    </row>
    <row r="23185">
      <c r="A23185" s="8">
        <v>1917391.0</v>
      </c>
      <c r="B23185" s="8" t="s">
        <v>24580</v>
      </c>
    </row>
    <row r="23186">
      <c r="A23186" s="8">
        <v>6193838.0</v>
      </c>
      <c r="B23186" s="8" t="s">
        <v>24581</v>
      </c>
    </row>
    <row r="23187">
      <c r="A23187" s="8">
        <v>6399363.0</v>
      </c>
      <c r="B23187" s="8" t="s">
        <v>24582</v>
      </c>
    </row>
    <row r="23188">
      <c r="A23188" s="8">
        <v>6693539.0</v>
      </c>
      <c r="B23188" s="8" t="s">
        <v>24583</v>
      </c>
    </row>
    <row r="23189">
      <c r="A23189" s="8">
        <v>6240763.0</v>
      </c>
      <c r="B23189" s="8" t="s">
        <v>24584</v>
      </c>
    </row>
    <row r="23190">
      <c r="A23190" s="8">
        <v>6274170.0</v>
      </c>
      <c r="B23190" s="8" t="s">
        <v>24585</v>
      </c>
    </row>
    <row r="23191">
      <c r="A23191" s="8">
        <v>1965891.0</v>
      </c>
      <c r="B23191" s="8" t="s">
        <v>24586</v>
      </c>
    </row>
    <row r="23192">
      <c r="A23192" s="8">
        <v>6254594.0</v>
      </c>
      <c r="B23192" s="8" t="s">
        <v>24587</v>
      </c>
    </row>
    <row r="23193">
      <c r="A23193" s="8">
        <v>6158200.0</v>
      </c>
      <c r="B23193" s="8" t="s">
        <v>24588</v>
      </c>
    </row>
    <row r="23194">
      <c r="A23194" s="8">
        <v>6093663.0</v>
      </c>
      <c r="B23194" s="8" t="s">
        <v>24589</v>
      </c>
    </row>
    <row r="23195">
      <c r="A23195" s="8">
        <v>1722905.0</v>
      </c>
      <c r="B23195" s="8" t="s">
        <v>24590</v>
      </c>
    </row>
    <row r="23196">
      <c r="A23196" s="8">
        <v>1759841.0</v>
      </c>
      <c r="B23196" s="8" t="s">
        <v>24590</v>
      </c>
    </row>
    <row r="23197">
      <c r="A23197" s="8">
        <v>1884671.0</v>
      </c>
      <c r="B23197" s="8" t="s">
        <v>24591</v>
      </c>
    </row>
    <row r="23198">
      <c r="A23198" s="8">
        <v>6263861.0</v>
      </c>
      <c r="B23198" s="8" t="s">
        <v>24592</v>
      </c>
    </row>
    <row r="23199">
      <c r="A23199" s="8">
        <v>6284914.0</v>
      </c>
      <c r="B23199" s="8" t="s">
        <v>24593</v>
      </c>
    </row>
    <row r="23200">
      <c r="A23200" s="8">
        <v>1755811.0</v>
      </c>
      <c r="B23200" s="8" t="s">
        <v>24594</v>
      </c>
    </row>
    <row r="23201">
      <c r="A23201" s="8">
        <v>1911678.0</v>
      </c>
      <c r="B23201" s="8" t="s">
        <v>24594</v>
      </c>
    </row>
    <row r="23202">
      <c r="A23202" s="8">
        <v>6884423.0</v>
      </c>
      <c r="B23202" s="8" t="s">
        <v>24595</v>
      </c>
    </row>
    <row r="23203">
      <c r="A23203" s="8">
        <v>6316387.0</v>
      </c>
      <c r="B23203" s="8" t="s">
        <v>24596</v>
      </c>
    </row>
    <row r="23204">
      <c r="A23204" s="8">
        <v>6170170.0</v>
      </c>
      <c r="B23204" s="8" t="s">
        <v>24597</v>
      </c>
    </row>
    <row r="23205">
      <c r="A23205" s="8">
        <v>1960296.0</v>
      </c>
      <c r="B23205" s="8" t="s">
        <v>24598</v>
      </c>
    </row>
    <row r="23206">
      <c r="A23206" s="8">
        <v>6165150.0</v>
      </c>
      <c r="B23206" s="8" t="s">
        <v>24599</v>
      </c>
    </row>
    <row r="23207">
      <c r="A23207" s="8">
        <v>6193749.0</v>
      </c>
      <c r="B23207" s="8" t="s">
        <v>24600</v>
      </c>
    </row>
    <row r="23208">
      <c r="A23208" s="8">
        <v>6198902.0</v>
      </c>
      <c r="B23208" s="8" t="s">
        <v>24601</v>
      </c>
    </row>
    <row r="23209">
      <c r="A23209" s="8">
        <v>6192556.0</v>
      </c>
      <c r="B23209" s="8" t="s">
        <v>24602</v>
      </c>
    </row>
    <row r="23210">
      <c r="A23210" s="8">
        <v>6093621.0</v>
      </c>
      <c r="B23210" s="8" t="s">
        <v>24603</v>
      </c>
    </row>
    <row r="23211">
      <c r="A23211" s="8">
        <v>1959557.0</v>
      </c>
      <c r="B23211" s="8" t="s">
        <v>24604</v>
      </c>
    </row>
    <row r="23212">
      <c r="A23212" s="8">
        <v>6135251.0</v>
      </c>
      <c r="B23212" s="8" t="s">
        <v>24605</v>
      </c>
    </row>
    <row r="23213">
      <c r="A23213" s="8">
        <v>6960642.0</v>
      </c>
      <c r="B23213" s="8" t="s">
        <v>24606</v>
      </c>
    </row>
    <row r="23214">
      <c r="A23214" s="8">
        <v>1975145.0</v>
      </c>
      <c r="B23214" s="8" t="s">
        <v>24607</v>
      </c>
    </row>
    <row r="23215">
      <c r="A23215" s="8">
        <v>1963252.0</v>
      </c>
      <c r="B23215" s="8" t="s">
        <v>24608</v>
      </c>
    </row>
    <row r="23216">
      <c r="A23216" s="8">
        <v>6423493.0</v>
      </c>
      <c r="B23216" s="8" t="s">
        <v>24609</v>
      </c>
    </row>
    <row r="23217">
      <c r="A23217" s="8">
        <v>1851691.0</v>
      </c>
      <c r="B23217" s="8" t="s">
        <v>24610</v>
      </c>
    </row>
    <row r="23218">
      <c r="A23218" s="8">
        <v>1830171.0</v>
      </c>
      <c r="B23218" s="8" t="s">
        <v>24611</v>
      </c>
    </row>
    <row r="23219">
      <c r="A23219" s="8">
        <v>1729179.0</v>
      </c>
      <c r="B23219" s="8" t="s">
        <v>24612</v>
      </c>
    </row>
    <row r="23220">
      <c r="A23220" s="8">
        <v>1961811.0</v>
      </c>
      <c r="B23220" s="8" t="s">
        <v>24613</v>
      </c>
    </row>
    <row r="23221">
      <c r="A23221" s="8">
        <v>6458831.0</v>
      </c>
      <c r="B23221" s="8" t="s">
        <v>24614</v>
      </c>
    </row>
    <row r="23222">
      <c r="A23222" s="8">
        <v>1960211.0</v>
      </c>
      <c r="B23222" s="8" t="s">
        <v>24615</v>
      </c>
    </row>
    <row r="23223">
      <c r="A23223" s="8">
        <v>1952714.0</v>
      </c>
      <c r="B23223" s="8" t="s">
        <v>24616</v>
      </c>
    </row>
    <row r="23224">
      <c r="A23224" s="8">
        <v>6168400.0</v>
      </c>
      <c r="B23224" s="8" t="s">
        <v>24617</v>
      </c>
    </row>
    <row r="23225">
      <c r="A23225" s="8">
        <v>1952447.0</v>
      </c>
      <c r="B23225" s="8" t="s">
        <v>24618</v>
      </c>
    </row>
    <row r="23226">
      <c r="A23226" s="8">
        <v>1791044.0</v>
      </c>
      <c r="B23226" s="8" t="s">
        <v>24619</v>
      </c>
    </row>
    <row r="23227">
      <c r="A23227" s="8">
        <v>6199941.0</v>
      </c>
      <c r="B23227" s="8" t="s">
        <v>24620</v>
      </c>
    </row>
    <row r="23228">
      <c r="A23228" s="8">
        <v>6930531.0</v>
      </c>
      <c r="B23228" s="8" t="s">
        <v>24621</v>
      </c>
    </row>
    <row r="23229">
      <c r="A23229" s="8">
        <v>6494595.0</v>
      </c>
      <c r="B23229" s="8" t="s">
        <v>24622</v>
      </c>
    </row>
    <row r="23230">
      <c r="A23230" s="8">
        <v>6618804.0</v>
      </c>
      <c r="B23230" s="8" t="s">
        <v>24623</v>
      </c>
    </row>
    <row r="23231">
      <c r="A23231" s="8">
        <v>6247083.0</v>
      </c>
      <c r="B23231" s="8" t="s">
        <v>24624</v>
      </c>
    </row>
    <row r="23232">
      <c r="A23232" s="8">
        <v>6135277.0</v>
      </c>
      <c r="B23232" s="8" t="s">
        <v>24625</v>
      </c>
    </row>
    <row r="23233">
      <c r="A23233" s="8">
        <v>1896130.0</v>
      </c>
      <c r="B23233" s="8" t="s">
        <v>24626</v>
      </c>
    </row>
    <row r="23234">
      <c r="A23234" s="8">
        <v>6109381.0</v>
      </c>
      <c r="B23234" s="8" t="s">
        <v>24627</v>
      </c>
    </row>
    <row r="23235">
      <c r="A23235" s="8">
        <v>1855727.0</v>
      </c>
      <c r="B23235" s="8" t="s">
        <v>24628</v>
      </c>
    </row>
    <row r="23236">
      <c r="A23236" s="8">
        <v>1898418.0</v>
      </c>
      <c r="B23236" s="8" t="s">
        <v>24629</v>
      </c>
    </row>
    <row r="23237">
      <c r="A23237" s="8">
        <v>1781979.0</v>
      </c>
      <c r="B23237" s="8" t="s">
        <v>24630</v>
      </c>
    </row>
    <row r="23238">
      <c r="A23238" s="8">
        <v>1918524.0</v>
      </c>
      <c r="B23238" s="8" t="s">
        <v>24631</v>
      </c>
    </row>
    <row r="23239">
      <c r="A23239" s="8">
        <v>1780221.0</v>
      </c>
      <c r="B23239" s="8" t="s">
        <v>24632</v>
      </c>
    </row>
    <row r="23240">
      <c r="A23240" s="8">
        <v>1852469.0</v>
      </c>
      <c r="B23240" s="8" t="s">
        <v>24632</v>
      </c>
    </row>
    <row r="23241">
      <c r="A23241" s="8">
        <v>1799941.0</v>
      </c>
      <c r="B23241" s="8" t="s">
        <v>24633</v>
      </c>
    </row>
    <row r="23242">
      <c r="A23242" s="8">
        <v>1365312.0</v>
      </c>
      <c r="B23242" s="8" t="s">
        <v>24634</v>
      </c>
    </row>
    <row r="23243">
      <c r="A23243" s="8">
        <v>9065211.0</v>
      </c>
      <c r="B23243" s="8" t="s">
        <v>24635</v>
      </c>
    </row>
    <row r="23244">
      <c r="A23244" s="8">
        <v>6605117.0</v>
      </c>
      <c r="B23244" s="8" t="s">
        <v>24636</v>
      </c>
    </row>
    <row r="23245">
      <c r="A23245" s="8">
        <v>1782142.0</v>
      </c>
      <c r="B23245" s="8" t="s">
        <v>24610</v>
      </c>
    </row>
    <row r="23246">
      <c r="A23246" s="8">
        <v>6882943.0</v>
      </c>
      <c r="B23246" s="8" t="s">
        <v>24637</v>
      </c>
    </row>
    <row r="23247">
      <c r="A23247" s="8">
        <v>6329977.0</v>
      </c>
      <c r="B23247" s="8" t="s">
        <v>24638</v>
      </c>
    </row>
    <row r="23248">
      <c r="A23248" s="8">
        <v>1894854.0</v>
      </c>
      <c r="B23248" s="8" t="s">
        <v>24612</v>
      </c>
    </row>
    <row r="23249">
      <c r="A23249" s="8">
        <v>1893815.0</v>
      </c>
      <c r="B23249" s="8" t="s">
        <v>24639</v>
      </c>
    </row>
    <row r="23250">
      <c r="A23250" s="8">
        <v>1900650.0</v>
      </c>
      <c r="B23250" s="8" t="s">
        <v>24640</v>
      </c>
    </row>
    <row r="23251">
      <c r="A23251" s="8">
        <v>6424252.0</v>
      </c>
      <c r="B23251" s="8" t="s">
        <v>24641</v>
      </c>
    </row>
    <row r="23252">
      <c r="A23252" s="8">
        <v>6233635.0</v>
      </c>
      <c r="B23252" s="8" t="s">
        <v>24642</v>
      </c>
    </row>
    <row r="23253">
      <c r="A23253" s="8">
        <v>1947150.0</v>
      </c>
      <c r="B23253" s="8" t="s">
        <v>24643</v>
      </c>
    </row>
    <row r="23254">
      <c r="A23254" s="8">
        <v>1888587.0</v>
      </c>
      <c r="B23254" s="8" t="s">
        <v>24644</v>
      </c>
    </row>
    <row r="23255">
      <c r="A23255" s="8">
        <v>1439324.0</v>
      </c>
      <c r="B23255" s="8" t="s">
        <v>24645</v>
      </c>
    </row>
    <row r="23256">
      <c r="A23256" s="8">
        <v>9064435.0</v>
      </c>
      <c r="B23256" s="8" t="s">
        <v>24646</v>
      </c>
    </row>
    <row r="23257">
      <c r="A23257" s="8">
        <v>6100881.0</v>
      </c>
      <c r="B23257" s="8" t="s">
        <v>24647</v>
      </c>
    </row>
    <row r="23258">
      <c r="A23258" s="8">
        <v>1794264.0</v>
      </c>
      <c r="B23258" s="8" t="s">
        <v>24648</v>
      </c>
    </row>
    <row r="23259">
      <c r="A23259" s="8">
        <v>1883232.0</v>
      </c>
      <c r="B23259" s="8" t="s">
        <v>24649</v>
      </c>
    </row>
    <row r="23260">
      <c r="A23260" s="8">
        <v>1855654.0</v>
      </c>
      <c r="B23260" s="8" t="s">
        <v>24650</v>
      </c>
    </row>
    <row r="23261">
      <c r="A23261" s="8">
        <v>1457349.0</v>
      </c>
      <c r="B23261" s="8" t="s">
        <v>24651</v>
      </c>
    </row>
    <row r="23262">
      <c r="A23262" s="8">
        <v>1439995.0</v>
      </c>
      <c r="B23262" s="8" t="s">
        <v>24652</v>
      </c>
    </row>
    <row r="23263">
      <c r="A23263" s="8">
        <v>1905244.0</v>
      </c>
      <c r="B23263" s="8" t="s">
        <v>24653</v>
      </c>
    </row>
    <row r="23264">
      <c r="A23264" s="8">
        <v>1851772.0</v>
      </c>
      <c r="B23264" s="8" t="s">
        <v>24619</v>
      </c>
    </row>
    <row r="23265">
      <c r="A23265" s="8">
        <v>6930506.0</v>
      </c>
      <c r="B23265" s="8" t="s">
        <v>24654</v>
      </c>
    </row>
    <row r="23266">
      <c r="A23266" s="8">
        <v>1975421.0</v>
      </c>
      <c r="B23266" s="8" t="s">
        <v>24655</v>
      </c>
    </row>
    <row r="23267">
      <c r="A23267" s="8">
        <v>1885570.0</v>
      </c>
      <c r="B23267" s="8" t="s">
        <v>24656</v>
      </c>
    </row>
    <row r="23268">
      <c r="A23268" s="8">
        <v>6202551.0</v>
      </c>
      <c r="B23268" s="8" t="s">
        <v>24657</v>
      </c>
    </row>
    <row r="23269">
      <c r="A23269" s="8">
        <v>1882121.0</v>
      </c>
      <c r="B23269" s="8" t="s">
        <v>24658</v>
      </c>
    </row>
    <row r="23270">
      <c r="A23270" s="8">
        <v>1726242.0</v>
      </c>
      <c r="B23270" s="8" t="s">
        <v>24659</v>
      </c>
    </row>
    <row r="23271">
      <c r="A23271" s="8">
        <v>1857410.0</v>
      </c>
      <c r="B23271" s="8" t="s">
        <v>24660</v>
      </c>
    </row>
    <row r="23272">
      <c r="A23272" s="8">
        <v>1912674.0</v>
      </c>
      <c r="B23272" s="8" t="s">
        <v>24660</v>
      </c>
    </row>
    <row r="23273">
      <c r="A23273" s="8">
        <v>6423442.0</v>
      </c>
      <c r="B23273" s="8" t="s">
        <v>24661</v>
      </c>
    </row>
    <row r="23274">
      <c r="A23274" s="8">
        <v>6260250.0</v>
      </c>
      <c r="B23274" s="8" t="s">
        <v>24662</v>
      </c>
    </row>
    <row r="23275">
      <c r="A23275" s="8">
        <v>6930492.0</v>
      </c>
      <c r="B23275" s="8" t="s">
        <v>24663</v>
      </c>
    </row>
    <row r="23276">
      <c r="A23276" s="8">
        <v>6260217.0</v>
      </c>
      <c r="B23276" s="8" t="s">
        <v>24664</v>
      </c>
    </row>
    <row r="23277">
      <c r="A23277" s="8">
        <v>6944655.0</v>
      </c>
      <c r="B23277" s="8" t="s">
        <v>24665</v>
      </c>
    </row>
    <row r="23278">
      <c r="A23278" s="8">
        <v>6265049.0</v>
      </c>
      <c r="B23278" s="8" t="s">
        <v>24666</v>
      </c>
    </row>
    <row r="23279">
      <c r="A23279" s="8">
        <v>1830180.0</v>
      </c>
      <c r="B23279" s="8" t="s">
        <v>24667</v>
      </c>
    </row>
    <row r="23280">
      <c r="A23280" s="8">
        <v>1883143.0</v>
      </c>
      <c r="B23280" s="8" t="s">
        <v>24668</v>
      </c>
    </row>
    <row r="23281">
      <c r="A23281" s="8">
        <v>6265448.0</v>
      </c>
      <c r="B23281" s="8" t="s">
        <v>24669</v>
      </c>
    </row>
    <row r="23282">
      <c r="A23282" s="8">
        <v>1779711.0</v>
      </c>
      <c r="B23282" s="8" t="s">
        <v>24670</v>
      </c>
    </row>
    <row r="23283">
      <c r="A23283" s="8">
        <v>1796569.0</v>
      </c>
      <c r="B23283" s="8" t="s">
        <v>24671</v>
      </c>
    </row>
    <row r="23284">
      <c r="A23284" s="8">
        <v>6224814.0</v>
      </c>
      <c r="B23284" s="8" t="s">
        <v>24672</v>
      </c>
    </row>
    <row r="23285">
      <c r="A23285" s="8">
        <v>6882366.0</v>
      </c>
      <c r="B23285" s="8" t="s">
        <v>24673</v>
      </c>
    </row>
    <row r="23286">
      <c r="A23286" s="8">
        <v>6194575.0</v>
      </c>
      <c r="B23286" s="8" t="s">
        <v>24674</v>
      </c>
    </row>
    <row r="23287">
      <c r="A23287" s="8">
        <v>1795686.0</v>
      </c>
      <c r="B23287" s="8" t="s">
        <v>24675</v>
      </c>
    </row>
    <row r="23288">
      <c r="A23288" s="8">
        <v>1736841.0</v>
      </c>
      <c r="B23288" s="8" t="s">
        <v>24676</v>
      </c>
    </row>
    <row r="23289">
      <c r="A23289" s="8">
        <v>1805916.0</v>
      </c>
      <c r="B23289" s="8" t="s">
        <v>24677</v>
      </c>
    </row>
    <row r="23290">
      <c r="A23290" s="8">
        <v>6263747.0</v>
      </c>
      <c r="B23290" s="8" t="s">
        <v>24678</v>
      </c>
    </row>
    <row r="23291">
      <c r="A23291" s="8">
        <v>1856464.0</v>
      </c>
      <c r="B23291" s="8" t="s">
        <v>24679</v>
      </c>
    </row>
    <row r="23292">
      <c r="A23292" s="8">
        <v>1844831.0</v>
      </c>
      <c r="B23292" s="8" t="s">
        <v>24680</v>
      </c>
    </row>
    <row r="23293">
      <c r="A23293" s="8">
        <v>1963392.0</v>
      </c>
      <c r="B23293" s="8" t="s">
        <v>24681</v>
      </c>
    </row>
    <row r="23294">
      <c r="A23294" s="8">
        <v>1855417.0</v>
      </c>
      <c r="B23294" s="8" t="s">
        <v>24591</v>
      </c>
    </row>
    <row r="23295">
      <c r="A23295" s="8">
        <v>1760505.0</v>
      </c>
      <c r="B23295" s="8" t="s">
        <v>24682</v>
      </c>
    </row>
    <row r="23296">
      <c r="A23296" s="8">
        <v>1926471.0</v>
      </c>
      <c r="B23296" s="8" t="s">
        <v>24683</v>
      </c>
    </row>
    <row r="23297">
      <c r="A23297" s="8">
        <v>6195415.0</v>
      </c>
      <c r="B23297" s="8" t="s">
        <v>24684</v>
      </c>
    </row>
    <row r="23298">
      <c r="A23298" s="8">
        <v>6202811.0</v>
      </c>
      <c r="B23298" s="8" t="s">
        <v>24685</v>
      </c>
    </row>
    <row r="23299">
      <c r="A23299" s="8">
        <v>1947591.0</v>
      </c>
      <c r="B23299" s="8" t="s">
        <v>24686</v>
      </c>
    </row>
    <row r="23300">
      <c r="A23300" s="8">
        <v>6107087.0</v>
      </c>
      <c r="B23300" s="8" t="s">
        <v>24687</v>
      </c>
    </row>
    <row r="23301">
      <c r="A23301" s="8">
        <v>6420346.0</v>
      </c>
      <c r="B23301" s="8" t="s">
        <v>24688</v>
      </c>
    </row>
    <row r="23302">
      <c r="A23302" s="8">
        <v>6037569.0</v>
      </c>
      <c r="B23302" s="8" t="s">
        <v>24689</v>
      </c>
    </row>
    <row r="23303">
      <c r="A23303" s="8">
        <v>6148221.0</v>
      </c>
      <c r="B23303" s="8" t="s">
        <v>24690</v>
      </c>
    </row>
    <row r="23304">
      <c r="A23304" s="8">
        <v>1855697.0</v>
      </c>
      <c r="B23304" s="8" t="s">
        <v>24691</v>
      </c>
    </row>
    <row r="23305">
      <c r="A23305" s="8">
        <v>1774531.0</v>
      </c>
      <c r="B23305" s="8" t="s">
        <v>24692</v>
      </c>
    </row>
    <row r="23306">
      <c r="A23306" s="8">
        <v>1905210.0</v>
      </c>
      <c r="B23306" s="8" t="s">
        <v>24693</v>
      </c>
    </row>
    <row r="23307">
      <c r="A23307" s="8">
        <v>1856502.0</v>
      </c>
      <c r="B23307" s="8" t="s">
        <v>24694</v>
      </c>
    </row>
    <row r="23308">
      <c r="A23308" s="8">
        <v>1776720.0</v>
      </c>
      <c r="B23308" s="8" t="s">
        <v>24695</v>
      </c>
    </row>
    <row r="23309">
      <c r="A23309" s="8">
        <v>1906011.0</v>
      </c>
      <c r="B23309" s="8" t="s">
        <v>24696</v>
      </c>
    </row>
    <row r="23310">
      <c r="A23310" s="8">
        <v>1862511.0</v>
      </c>
      <c r="B23310" s="8" t="s">
        <v>24697</v>
      </c>
    </row>
    <row r="23311">
      <c r="A23311" s="8">
        <v>6195148.0</v>
      </c>
      <c r="B23311" s="8" t="s">
        <v>24698</v>
      </c>
    </row>
    <row r="23312">
      <c r="A23312" s="8">
        <v>6818960.0</v>
      </c>
      <c r="B23312" s="8" t="s">
        <v>24699</v>
      </c>
    </row>
    <row r="23313">
      <c r="A23313" s="8">
        <v>6067697.0</v>
      </c>
      <c r="B23313" s="8" t="s">
        <v>24700</v>
      </c>
    </row>
    <row r="23314">
      <c r="A23314" s="8">
        <v>1856227.0</v>
      </c>
      <c r="B23314" s="8" t="s">
        <v>24701</v>
      </c>
    </row>
    <row r="23315">
      <c r="A23315" s="8">
        <v>1884450.0</v>
      </c>
      <c r="B23315" s="8" t="s">
        <v>24701</v>
      </c>
    </row>
    <row r="23316">
      <c r="A23316" s="8">
        <v>1897616.0</v>
      </c>
      <c r="B23316" s="8" t="s">
        <v>12818</v>
      </c>
    </row>
    <row r="23317">
      <c r="A23317" s="8">
        <v>1311123.0</v>
      </c>
      <c r="B23317" s="8" t="s">
        <v>24702</v>
      </c>
    </row>
    <row r="23318">
      <c r="A23318" s="8">
        <v>1444751.0</v>
      </c>
      <c r="B23318" s="8" t="s">
        <v>24703</v>
      </c>
    </row>
    <row r="23319">
      <c r="A23319" s="8">
        <v>1947320.0</v>
      </c>
      <c r="B23319" s="8" t="s">
        <v>24704</v>
      </c>
    </row>
    <row r="23320">
      <c r="A23320" s="8">
        <v>1897101.0</v>
      </c>
      <c r="B23320" s="8" t="s">
        <v>24705</v>
      </c>
    </row>
    <row r="23321">
      <c r="A23321" s="8">
        <v>1637355.0</v>
      </c>
      <c r="B23321" s="8" t="s">
        <v>24706</v>
      </c>
    </row>
    <row r="23322">
      <c r="A23322" s="8">
        <v>1880357.0</v>
      </c>
      <c r="B23322" s="8" t="s">
        <v>24707</v>
      </c>
    </row>
    <row r="23323">
      <c r="A23323" s="8">
        <v>6253962.0</v>
      </c>
      <c r="B23323" s="8" t="s">
        <v>24708</v>
      </c>
    </row>
    <row r="23324">
      <c r="A23324" s="8">
        <v>6137563.0</v>
      </c>
      <c r="B23324" s="8" t="s">
        <v>24709</v>
      </c>
    </row>
    <row r="23325">
      <c r="A23325" s="8">
        <v>1884352.0</v>
      </c>
      <c r="B23325" s="8" t="s">
        <v>24710</v>
      </c>
    </row>
    <row r="23326">
      <c r="A23326" s="8">
        <v>1938339.0</v>
      </c>
      <c r="B23326" s="8" t="s">
        <v>24711</v>
      </c>
    </row>
    <row r="23327">
      <c r="A23327" s="8">
        <v>6207928.0</v>
      </c>
      <c r="B23327" s="8" t="s">
        <v>24712</v>
      </c>
    </row>
    <row r="23328">
      <c r="A23328" s="8">
        <v>6872492.0</v>
      </c>
      <c r="B23328" s="8" t="s">
        <v>24713</v>
      </c>
    </row>
    <row r="23329">
      <c r="A23329" s="8">
        <v>6970583.0</v>
      </c>
      <c r="B23329" s="8" t="s">
        <v>24714</v>
      </c>
    </row>
    <row r="23330">
      <c r="A23330" s="8">
        <v>1888617.0</v>
      </c>
      <c r="B23330" s="8" t="s">
        <v>24715</v>
      </c>
    </row>
    <row r="23331">
      <c r="A23331" s="8">
        <v>6253946.0</v>
      </c>
      <c r="B23331" s="8" t="s">
        <v>24716</v>
      </c>
    </row>
    <row r="23332">
      <c r="A23332" s="8">
        <v>1909886.0</v>
      </c>
      <c r="B23332" s="8" t="s">
        <v>24717</v>
      </c>
    </row>
    <row r="23333">
      <c r="A23333" s="8">
        <v>1693191.0</v>
      </c>
      <c r="B23333" s="8" t="s">
        <v>24718</v>
      </c>
    </row>
    <row r="23334">
      <c r="A23334" s="8">
        <v>6206018.0</v>
      </c>
      <c r="B23334" s="8" t="s">
        <v>24719</v>
      </c>
    </row>
    <row r="23335">
      <c r="A23335" s="8">
        <v>6229158.0</v>
      </c>
      <c r="B23335" s="8" t="s">
        <v>24720</v>
      </c>
    </row>
    <row r="23336">
      <c r="A23336" s="8">
        <v>9070591.0</v>
      </c>
      <c r="B23336" s="8" t="s">
        <v>24721</v>
      </c>
    </row>
    <row r="23337">
      <c r="A23337" s="8">
        <v>6004407.0</v>
      </c>
      <c r="B23337" s="8" t="s">
        <v>24722</v>
      </c>
    </row>
    <row r="23338">
      <c r="A23338" s="8">
        <v>6103545.0</v>
      </c>
      <c r="B23338" s="8" t="s">
        <v>24723</v>
      </c>
    </row>
    <row r="23339">
      <c r="A23339" s="8">
        <v>6140793.0</v>
      </c>
      <c r="B23339" s="8" t="s">
        <v>24724</v>
      </c>
    </row>
    <row r="23340">
      <c r="A23340" s="8">
        <v>6223800.0</v>
      </c>
      <c r="B23340" s="8" t="s">
        <v>24725</v>
      </c>
    </row>
    <row r="23341">
      <c r="A23341" s="8">
        <v>6398669.0</v>
      </c>
      <c r="B23341" s="8" t="s">
        <v>24726</v>
      </c>
    </row>
    <row r="23342">
      <c r="A23342" s="8">
        <v>6213855.0</v>
      </c>
      <c r="B23342" s="8" t="s">
        <v>24727</v>
      </c>
    </row>
    <row r="23343">
      <c r="A23343" s="8">
        <v>6205461.0</v>
      </c>
      <c r="B23343" s="8" t="s">
        <v>24728</v>
      </c>
    </row>
    <row r="23344">
      <c r="A23344" s="8">
        <v>1881418.0</v>
      </c>
      <c r="B23344" s="8" t="s">
        <v>24729</v>
      </c>
    </row>
    <row r="23345">
      <c r="A23345" s="8">
        <v>6408117.0</v>
      </c>
      <c r="B23345" s="8" t="s">
        <v>24730</v>
      </c>
    </row>
    <row r="23346">
      <c r="A23346" s="8">
        <v>6191444.0</v>
      </c>
      <c r="B23346" s="8" t="s">
        <v>24731</v>
      </c>
    </row>
    <row r="23347">
      <c r="A23347" s="8">
        <v>6157840.0</v>
      </c>
      <c r="B23347" s="8" t="s">
        <v>24732</v>
      </c>
    </row>
    <row r="23348">
      <c r="A23348" s="8">
        <v>6217940.0</v>
      </c>
      <c r="B23348" s="8" t="s">
        <v>24733</v>
      </c>
    </row>
    <row r="23349">
      <c r="A23349" s="8">
        <v>1767372.0</v>
      </c>
      <c r="B23349" s="8" t="s">
        <v>24734</v>
      </c>
    </row>
    <row r="23350">
      <c r="A23350" s="8">
        <v>6231713.0</v>
      </c>
      <c r="B23350" s="8" t="s">
        <v>24735</v>
      </c>
    </row>
    <row r="23351">
      <c r="A23351" s="8">
        <v>6192181.0</v>
      </c>
      <c r="B23351" s="8" t="s">
        <v>24736</v>
      </c>
    </row>
    <row r="23352">
      <c r="A23352" s="8">
        <v>6246974.0</v>
      </c>
      <c r="B23352" s="8" t="s">
        <v>24737</v>
      </c>
    </row>
    <row r="23353">
      <c r="A23353" s="8">
        <v>6112412.0</v>
      </c>
      <c r="B23353" s="8" t="s">
        <v>24738</v>
      </c>
    </row>
    <row r="23354">
      <c r="A23354" s="8">
        <v>6189997.0</v>
      </c>
      <c r="B23354" s="8" t="s">
        <v>24739</v>
      </c>
    </row>
    <row r="23355">
      <c r="A23355" s="8">
        <v>6026222.0</v>
      </c>
      <c r="B23355" s="8" t="s">
        <v>24740</v>
      </c>
    </row>
    <row r="23356">
      <c r="A23356" s="8">
        <v>6113303.0</v>
      </c>
      <c r="B23356" s="8" t="s">
        <v>24741</v>
      </c>
    </row>
    <row r="23357">
      <c r="A23357" s="8">
        <v>6213952.0</v>
      </c>
      <c r="B23357" s="8" t="s">
        <v>24742</v>
      </c>
    </row>
    <row r="23358">
      <c r="A23358" s="8">
        <v>6040772.0</v>
      </c>
      <c r="B23358" s="8" t="s">
        <v>24743</v>
      </c>
    </row>
    <row r="23359">
      <c r="A23359" s="8">
        <v>6247458.0</v>
      </c>
      <c r="B23359" s="8" t="s">
        <v>24744</v>
      </c>
    </row>
    <row r="23360">
      <c r="A23360" s="8">
        <v>6618472.0</v>
      </c>
      <c r="B23360" s="8" t="s">
        <v>24745</v>
      </c>
    </row>
    <row r="23361">
      <c r="A23361" s="8">
        <v>6217869.0</v>
      </c>
      <c r="B23361" s="8" t="s">
        <v>24746</v>
      </c>
    </row>
    <row r="23362">
      <c r="A23362" s="8">
        <v>6919146.0</v>
      </c>
      <c r="B23362" s="8" t="s">
        <v>24747</v>
      </c>
    </row>
    <row r="23363">
      <c r="A23363" s="8">
        <v>6636314.0</v>
      </c>
      <c r="B23363" s="8" t="s">
        <v>24748</v>
      </c>
    </row>
    <row r="23364">
      <c r="A23364" s="8">
        <v>6211399.0</v>
      </c>
      <c r="B23364" s="8" t="s">
        <v>24749</v>
      </c>
    </row>
    <row r="23365">
      <c r="A23365" s="8">
        <v>6400159.0</v>
      </c>
      <c r="B23365" s="8" t="s">
        <v>24750</v>
      </c>
    </row>
    <row r="23366">
      <c r="A23366" s="8">
        <v>6205453.0</v>
      </c>
      <c r="B23366" s="8" t="s">
        <v>24751</v>
      </c>
    </row>
    <row r="23367">
      <c r="A23367" s="8">
        <v>6020186.0</v>
      </c>
      <c r="B23367" s="8" t="s">
        <v>24752</v>
      </c>
    </row>
    <row r="23368">
      <c r="A23368" s="8">
        <v>1897250.0</v>
      </c>
      <c r="B23368" s="8" t="s">
        <v>24753</v>
      </c>
    </row>
    <row r="23369">
      <c r="A23369" s="8">
        <v>6909639.0</v>
      </c>
      <c r="B23369" s="8" t="s">
        <v>24754</v>
      </c>
    </row>
    <row r="23370">
      <c r="A23370" s="8">
        <v>6118992.0</v>
      </c>
      <c r="B23370" s="8" t="s">
        <v>24755</v>
      </c>
    </row>
    <row r="23371">
      <c r="A23371" s="8">
        <v>1636171.0</v>
      </c>
      <c r="B23371" s="8" t="s">
        <v>24756</v>
      </c>
    </row>
    <row r="23372">
      <c r="A23372" s="8">
        <v>6202284.0</v>
      </c>
      <c r="B23372" s="8" t="s">
        <v>24757</v>
      </c>
    </row>
    <row r="23373">
      <c r="A23373" s="8">
        <v>1849751.0</v>
      </c>
      <c r="B23373" s="8" t="s">
        <v>24758</v>
      </c>
    </row>
    <row r="23374">
      <c r="A23374" s="8">
        <v>6112129.0</v>
      </c>
      <c r="B23374" s="8" t="s">
        <v>24759</v>
      </c>
    </row>
    <row r="23375">
      <c r="A23375" s="8">
        <v>6162835.0</v>
      </c>
      <c r="B23375" s="8" t="s">
        <v>24760</v>
      </c>
    </row>
    <row r="23376">
      <c r="A23376" s="8">
        <v>1962680.0</v>
      </c>
      <c r="B23376" s="8" t="s">
        <v>24761</v>
      </c>
    </row>
    <row r="23377">
      <c r="A23377" s="8">
        <v>1851161.0</v>
      </c>
      <c r="B23377" s="8" t="s">
        <v>24762</v>
      </c>
    </row>
    <row r="23378">
      <c r="A23378" s="8">
        <v>6165117.0</v>
      </c>
      <c r="B23378" s="8" t="s">
        <v>24763</v>
      </c>
    </row>
    <row r="23379">
      <c r="A23379" s="8">
        <v>6155260.0</v>
      </c>
      <c r="B23379" s="8" t="s">
        <v>24764</v>
      </c>
    </row>
    <row r="23380">
      <c r="A23380" s="8">
        <v>6202802.0</v>
      </c>
      <c r="B23380" s="8" t="s">
        <v>24765</v>
      </c>
    </row>
    <row r="23381">
      <c r="A23381" s="8">
        <v>6172962.0</v>
      </c>
      <c r="B23381" s="8" t="s">
        <v>24766</v>
      </c>
    </row>
    <row r="23382">
      <c r="A23382" s="8">
        <v>1848747.0</v>
      </c>
      <c r="B23382" s="8" t="s">
        <v>24767</v>
      </c>
    </row>
    <row r="23383">
      <c r="A23383" s="8">
        <v>6398758.0</v>
      </c>
      <c r="B23383" s="8" t="s">
        <v>24768</v>
      </c>
    </row>
    <row r="23384">
      <c r="A23384" s="8">
        <v>1965522.0</v>
      </c>
      <c r="B23384" s="8" t="s">
        <v>24769</v>
      </c>
    </row>
    <row r="23385">
      <c r="A23385" s="8">
        <v>1881761.0</v>
      </c>
      <c r="B23385" s="8" t="s">
        <v>24770</v>
      </c>
    </row>
    <row r="23386">
      <c r="A23386" s="8">
        <v>6254519.0</v>
      </c>
      <c r="B23386" s="8" t="s">
        <v>24771</v>
      </c>
    </row>
    <row r="23387">
      <c r="A23387" s="8">
        <v>1947176.0</v>
      </c>
      <c r="B23387" s="8" t="s">
        <v>24772</v>
      </c>
    </row>
    <row r="23388">
      <c r="A23388" s="8">
        <v>6112919.0</v>
      </c>
      <c r="B23388" s="8" t="s">
        <v>24773</v>
      </c>
    </row>
    <row r="23389">
      <c r="A23389" s="8">
        <v>6202578.0</v>
      </c>
      <c r="B23389" s="8" t="s">
        <v>24774</v>
      </c>
    </row>
    <row r="23390">
      <c r="A23390" s="8">
        <v>1903276.0</v>
      </c>
      <c r="B23390" s="8" t="s">
        <v>24775</v>
      </c>
    </row>
    <row r="23391">
      <c r="A23391" s="8">
        <v>6449638.0</v>
      </c>
      <c r="B23391" s="8" t="s">
        <v>24776</v>
      </c>
    </row>
    <row r="23392">
      <c r="A23392" s="8">
        <v>6034446.0</v>
      </c>
      <c r="B23392" s="8" t="s">
        <v>24777</v>
      </c>
    </row>
    <row r="23393">
      <c r="A23393" s="8">
        <v>6598625.0</v>
      </c>
      <c r="B23393" s="8" t="s">
        <v>24778</v>
      </c>
    </row>
    <row r="23394">
      <c r="A23394" s="8">
        <v>6975801.0</v>
      </c>
      <c r="B23394" s="8" t="s">
        <v>24779</v>
      </c>
    </row>
    <row r="23395">
      <c r="A23395" s="8">
        <v>6119701.0</v>
      </c>
      <c r="B23395" s="8" t="s">
        <v>24780</v>
      </c>
    </row>
    <row r="23396">
      <c r="A23396" s="8">
        <v>6263852.0</v>
      </c>
      <c r="B23396" s="8" t="s">
        <v>24781</v>
      </c>
    </row>
    <row r="23397">
      <c r="A23397" s="8">
        <v>6161324.0</v>
      </c>
      <c r="B23397" s="8" t="s">
        <v>24782</v>
      </c>
    </row>
    <row r="23398">
      <c r="A23398" s="8">
        <v>6452001.0</v>
      </c>
      <c r="B23398" s="8" t="s">
        <v>24783</v>
      </c>
    </row>
    <row r="23399">
      <c r="A23399" s="8">
        <v>6065287.0</v>
      </c>
      <c r="B23399" s="8" t="s">
        <v>24784</v>
      </c>
    </row>
    <row r="23400">
      <c r="A23400" s="8">
        <v>1967347.0</v>
      </c>
      <c r="B23400" s="8" t="s">
        <v>24785</v>
      </c>
    </row>
    <row r="23401">
      <c r="A23401" s="8">
        <v>1872541.0</v>
      </c>
      <c r="B23401" s="8" t="s">
        <v>24786</v>
      </c>
    </row>
    <row r="23402">
      <c r="A23402" s="8">
        <v>6270701.0</v>
      </c>
      <c r="B23402" s="8" t="s">
        <v>24787</v>
      </c>
    </row>
    <row r="23403">
      <c r="A23403" s="8">
        <v>6100899.0</v>
      </c>
      <c r="B23403" s="8" t="s">
        <v>24788</v>
      </c>
    </row>
    <row r="23404">
      <c r="A23404" s="8">
        <v>6180787.0</v>
      </c>
      <c r="B23404" s="8" t="s">
        <v>24789</v>
      </c>
    </row>
    <row r="23405">
      <c r="A23405" s="8">
        <v>1762443.0</v>
      </c>
      <c r="B23405" s="8" t="s">
        <v>24790</v>
      </c>
    </row>
    <row r="23406">
      <c r="A23406" s="8">
        <v>6192807.0</v>
      </c>
      <c r="B23406" s="8" t="s">
        <v>24791</v>
      </c>
    </row>
    <row r="23407">
      <c r="A23407" s="8">
        <v>1862391.0</v>
      </c>
      <c r="B23407" s="8" t="s">
        <v>24792</v>
      </c>
    </row>
    <row r="23408">
      <c r="A23408" s="8">
        <v>6050158.0</v>
      </c>
      <c r="B23408" s="8" t="s">
        <v>24793</v>
      </c>
    </row>
    <row r="23409">
      <c r="A23409" s="8">
        <v>1883551.0</v>
      </c>
      <c r="B23409" s="8" t="s">
        <v>24794</v>
      </c>
    </row>
    <row r="23410">
      <c r="A23410" s="8">
        <v>6128157.0</v>
      </c>
      <c r="B23410" s="8" t="s">
        <v>24795</v>
      </c>
    </row>
    <row r="23411">
      <c r="A23411" s="8">
        <v>1859111.0</v>
      </c>
      <c r="B23411" s="8" t="s">
        <v>24796</v>
      </c>
    </row>
    <row r="23412">
      <c r="A23412" s="8">
        <v>6154867.0</v>
      </c>
      <c r="B23412" s="8" t="s">
        <v>24797</v>
      </c>
    </row>
    <row r="23413">
      <c r="A23413" s="8">
        <v>1963040.0</v>
      </c>
      <c r="B23413" s="8" t="s">
        <v>24798</v>
      </c>
    </row>
    <row r="23414">
      <c r="A23414" s="8">
        <v>6170307.0</v>
      </c>
      <c r="B23414" s="8" t="s">
        <v>24799</v>
      </c>
    </row>
    <row r="23415">
      <c r="A23415" s="8">
        <v>6970559.0</v>
      </c>
      <c r="B23415" s="8" t="s">
        <v>24800</v>
      </c>
    </row>
    <row r="23416">
      <c r="A23416" s="8">
        <v>6157831.0</v>
      </c>
      <c r="B23416" s="8" t="s">
        <v>24801</v>
      </c>
    </row>
    <row r="23417">
      <c r="A23417" s="8">
        <v>1898990.0</v>
      </c>
      <c r="B23417" s="8" t="s">
        <v>24802</v>
      </c>
    </row>
    <row r="23418">
      <c r="A23418" s="8">
        <v>1912429.0</v>
      </c>
      <c r="B23418" s="8" t="s">
        <v>24803</v>
      </c>
    </row>
    <row r="23419">
      <c r="A23419" s="8">
        <v>1962728.0</v>
      </c>
      <c r="B23419" s="8" t="s">
        <v>24804</v>
      </c>
    </row>
    <row r="23420">
      <c r="A23420" s="8">
        <v>6019463.0</v>
      </c>
      <c r="B23420" s="8" t="s">
        <v>24805</v>
      </c>
    </row>
    <row r="23421">
      <c r="A23421" s="8">
        <v>6108687.0</v>
      </c>
      <c r="B23421" s="8" t="s">
        <v>24806</v>
      </c>
    </row>
    <row r="23422">
      <c r="A23422" s="8">
        <v>1959221.0</v>
      </c>
      <c r="B23422" s="8" t="s">
        <v>24807</v>
      </c>
    </row>
    <row r="23423">
      <c r="A23423" s="8">
        <v>6147755.0</v>
      </c>
      <c r="B23423" s="8" t="s">
        <v>24808</v>
      </c>
    </row>
    <row r="23424">
      <c r="A23424" s="8">
        <v>1888676.0</v>
      </c>
      <c r="B23424" s="8" t="s">
        <v>24809</v>
      </c>
    </row>
    <row r="23425">
      <c r="A23425" s="8">
        <v>1964909.0</v>
      </c>
      <c r="B23425" s="8" t="s">
        <v>24810</v>
      </c>
    </row>
    <row r="23426">
      <c r="A23426" s="8">
        <v>6478841.0</v>
      </c>
      <c r="B23426" s="8" t="s">
        <v>24811</v>
      </c>
    </row>
    <row r="23427">
      <c r="A23427" s="8">
        <v>1964321.0</v>
      </c>
      <c r="B23427" s="8" t="s">
        <v>24812</v>
      </c>
    </row>
    <row r="23428">
      <c r="A23428" s="8">
        <v>1855395.0</v>
      </c>
      <c r="B23428" s="8" t="s">
        <v>24813</v>
      </c>
    </row>
    <row r="23429">
      <c r="A23429" s="8">
        <v>6100937.0</v>
      </c>
      <c r="B23429" s="8" t="s">
        <v>24814</v>
      </c>
    </row>
    <row r="23430">
      <c r="A23430" s="8">
        <v>1946358.0</v>
      </c>
      <c r="B23430" s="8" t="s">
        <v>24815</v>
      </c>
    </row>
    <row r="23431">
      <c r="A23431" s="8">
        <v>1967266.0</v>
      </c>
      <c r="B23431" s="8" t="s">
        <v>24816</v>
      </c>
    </row>
    <row r="23432">
      <c r="A23432" s="8">
        <v>6154697.0</v>
      </c>
      <c r="B23432" s="8" t="s">
        <v>24817</v>
      </c>
    </row>
    <row r="23433">
      <c r="A23433" s="8">
        <v>6235131.0</v>
      </c>
      <c r="B23433" s="8" t="s">
        <v>24818</v>
      </c>
    </row>
    <row r="23434">
      <c r="A23434" s="8">
        <v>6174566.0</v>
      </c>
      <c r="B23434" s="8" t="s">
        <v>24819</v>
      </c>
    </row>
    <row r="23435">
      <c r="A23435" s="8">
        <v>1971565.0</v>
      </c>
      <c r="B23435" s="8" t="s">
        <v>24820</v>
      </c>
    </row>
    <row r="23436">
      <c r="A23436" s="8">
        <v>6438326.0</v>
      </c>
      <c r="B23436" s="8" t="s">
        <v>24821</v>
      </c>
    </row>
    <row r="23437">
      <c r="A23437" s="8">
        <v>1723596.0</v>
      </c>
      <c r="B23437" s="8" t="s">
        <v>24822</v>
      </c>
    </row>
    <row r="23438">
      <c r="A23438" s="8">
        <v>1781081.0</v>
      </c>
      <c r="B23438" s="8" t="s">
        <v>24822</v>
      </c>
    </row>
    <row r="23439">
      <c r="A23439" s="8">
        <v>1888382.0</v>
      </c>
      <c r="B23439" s="8" t="s">
        <v>24823</v>
      </c>
    </row>
    <row r="23440">
      <c r="A23440" s="8">
        <v>1830457.0</v>
      </c>
      <c r="B23440" s="8" t="s">
        <v>24824</v>
      </c>
    </row>
    <row r="23441">
      <c r="A23441" s="8">
        <v>1943171.0</v>
      </c>
      <c r="B23441" s="8" t="s">
        <v>24825</v>
      </c>
    </row>
    <row r="23442">
      <c r="A23442" s="8">
        <v>1786156.0</v>
      </c>
      <c r="B23442" s="8" t="s">
        <v>24826</v>
      </c>
    </row>
    <row r="23443">
      <c r="A23443" s="8">
        <v>1894587.0</v>
      </c>
      <c r="B23443" s="8" t="s">
        <v>24827</v>
      </c>
    </row>
    <row r="23444">
      <c r="A23444" s="8">
        <v>1881931.0</v>
      </c>
      <c r="B23444" s="8" t="s">
        <v>24828</v>
      </c>
    </row>
    <row r="23445">
      <c r="A23445" s="8">
        <v>6195792.0</v>
      </c>
      <c r="B23445" s="8" t="s">
        <v>24829</v>
      </c>
    </row>
    <row r="23446">
      <c r="A23446" s="8">
        <v>1896458.0</v>
      </c>
      <c r="B23446" s="8" t="s">
        <v>24830</v>
      </c>
    </row>
    <row r="23447">
      <c r="A23447" s="8">
        <v>1410989.0</v>
      </c>
      <c r="B23447" s="8" t="s">
        <v>24831</v>
      </c>
    </row>
    <row r="23448">
      <c r="A23448" s="8">
        <v>6270557.0</v>
      </c>
      <c r="B23448" s="8" t="s">
        <v>24832</v>
      </c>
    </row>
    <row r="23449">
      <c r="A23449" s="8">
        <v>1949756.0</v>
      </c>
      <c r="B23449" s="8" t="s">
        <v>24833</v>
      </c>
    </row>
    <row r="23450">
      <c r="A23450" s="8">
        <v>6157939.0</v>
      </c>
      <c r="B23450" s="8" t="s">
        <v>24834</v>
      </c>
    </row>
    <row r="23451">
      <c r="A23451" s="8">
        <v>1789805.0</v>
      </c>
      <c r="B23451" s="8" t="s">
        <v>24835</v>
      </c>
    </row>
    <row r="23452">
      <c r="A23452" s="8">
        <v>1897055.0</v>
      </c>
      <c r="B23452" s="8" t="s">
        <v>24836</v>
      </c>
    </row>
    <row r="23453">
      <c r="A23453" s="8">
        <v>1857797.0</v>
      </c>
      <c r="B23453" s="8" t="s">
        <v>24837</v>
      </c>
    </row>
    <row r="23454">
      <c r="A23454" s="8">
        <v>1885324.0</v>
      </c>
      <c r="B23454" s="8" t="s">
        <v>24838</v>
      </c>
    </row>
    <row r="23455">
      <c r="A23455" s="8">
        <v>1857185.0</v>
      </c>
      <c r="B23455" s="8" t="s">
        <v>24770</v>
      </c>
    </row>
    <row r="23456">
      <c r="A23456" s="8">
        <v>6134572.0</v>
      </c>
      <c r="B23456" s="8" t="s">
        <v>24839</v>
      </c>
    </row>
    <row r="23457">
      <c r="A23457" s="8">
        <v>6156967.0</v>
      </c>
      <c r="B23457" s="8" t="s">
        <v>24840</v>
      </c>
    </row>
    <row r="23458">
      <c r="A23458" s="8">
        <v>6270271.0</v>
      </c>
      <c r="B23458" s="8" t="s">
        <v>24841</v>
      </c>
    </row>
    <row r="23459">
      <c r="A23459" s="8">
        <v>1881361.0</v>
      </c>
      <c r="B23459" s="8" t="s">
        <v>24842</v>
      </c>
    </row>
    <row r="23460">
      <c r="A23460" s="8">
        <v>1894234.0</v>
      </c>
      <c r="B23460" s="8" t="s">
        <v>24843</v>
      </c>
    </row>
    <row r="23461">
      <c r="A23461" s="8">
        <v>6267530.0</v>
      </c>
      <c r="B23461" s="8" t="s">
        <v>24844</v>
      </c>
    </row>
    <row r="23462">
      <c r="A23462" s="8">
        <v>6882749.0</v>
      </c>
      <c r="B23462" s="8" t="s">
        <v>24845</v>
      </c>
    </row>
    <row r="23463">
      <c r="A23463" s="8">
        <v>6254527.0</v>
      </c>
      <c r="B23463" s="8" t="s">
        <v>24846</v>
      </c>
    </row>
    <row r="23464">
      <c r="A23464" s="8">
        <v>6563058.0</v>
      </c>
      <c r="B23464" s="8" t="s">
        <v>24847</v>
      </c>
    </row>
    <row r="23465">
      <c r="A23465" s="8">
        <v>1959492.0</v>
      </c>
      <c r="B23465" s="8" t="s">
        <v>24848</v>
      </c>
    </row>
    <row r="23466">
      <c r="A23466" s="8">
        <v>1946480.0</v>
      </c>
      <c r="B23466" s="8" t="s">
        <v>24849</v>
      </c>
    </row>
    <row r="23467">
      <c r="A23467" s="8">
        <v>6263488.0</v>
      </c>
      <c r="B23467" s="8" t="s">
        <v>24850</v>
      </c>
    </row>
    <row r="23468">
      <c r="A23468" s="8">
        <v>1925270.0</v>
      </c>
      <c r="B23468" s="8" t="s">
        <v>24851</v>
      </c>
    </row>
    <row r="23469">
      <c r="A23469" s="8">
        <v>6198724.0</v>
      </c>
      <c r="B23469" s="8" t="s">
        <v>24852</v>
      </c>
    </row>
    <row r="23470">
      <c r="A23470" s="8">
        <v>1945149.0</v>
      </c>
      <c r="B23470" s="8" t="s">
        <v>24853</v>
      </c>
    </row>
    <row r="23471">
      <c r="A23471" s="8">
        <v>6274196.0</v>
      </c>
      <c r="B23471" s="8" t="s">
        <v>24854</v>
      </c>
    </row>
    <row r="23472">
      <c r="A23472" s="8">
        <v>6196667.0</v>
      </c>
      <c r="B23472" s="8" t="s">
        <v>24855</v>
      </c>
    </row>
    <row r="23473">
      <c r="A23473" s="8">
        <v>1436694.0</v>
      </c>
      <c r="B23473" s="8" t="s">
        <v>24856</v>
      </c>
    </row>
    <row r="23474">
      <c r="A23474" s="8">
        <v>6489460.0</v>
      </c>
      <c r="B23474" s="8" t="s">
        <v>24857</v>
      </c>
    </row>
    <row r="23475">
      <c r="A23475" s="8">
        <v>6533094.0</v>
      </c>
      <c r="B23475" s="8" t="s">
        <v>24858</v>
      </c>
    </row>
    <row r="23476">
      <c r="A23476" s="8">
        <v>6686401.0</v>
      </c>
      <c r="B23476" s="8" t="s">
        <v>24859</v>
      </c>
    </row>
    <row r="23477">
      <c r="A23477" s="8">
        <v>6022219.0</v>
      </c>
      <c r="B23477" s="8" t="s">
        <v>24860</v>
      </c>
    </row>
    <row r="23478">
      <c r="A23478" s="8">
        <v>1880241.0</v>
      </c>
      <c r="B23478" s="8" t="s">
        <v>24861</v>
      </c>
    </row>
    <row r="23479">
      <c r="A23479" s="8">
        <v>1727524.0</v>
      </c>
      <c r="B23479" s="8" t="s">
        <v>24862</v>
      </c>
    </row>
    <row r="23480">
      <c r="A23480" s="8">
        <v>1795520.0</v>
      </c>
      <c r="B23480" s="8" t="s">
        <v>24863</v>
      </c>
    </row>
    <row r="23481">
      <c r="A23481" s="8">
        <v>1308114.0</v>
      </c>
      <c r="B23481" s="8" t="s">
        <v>24864</v>
      </c>
    </row>
    <row r="23482">
      <c r="A23482" s="8">
        <v>1739841.0</v>
      </c>
      <c r="B23482" s="8" t="s">
        <v>24865</v>
      </c>
    </row>
    <row r="23483">
      <c r="A23483" s="8">
        <v>1796704.0</v>
      </c>
      <c r="B23483" s="8" t="s">
        <v>24865</v>
      </c>
    </row>
    <row r="23484">
      <c r="A23484" s="8">
        <v>1957589.0</v>
      </c>
      <c r="B23484" s="8" t="s">
        <v>24866</v>
      </c>
    </row>
    <row r="23485">
      <c r="A23485" s="8">
        <v>1753631.0</v>
      </c>
      <c r="B23485" s="8" t="s">
        <v>24867</v>
      </c>
    </row>
    <row r="23486">
      <c r="A23486" s="8">
        <v>1587218.0</v>
      </c>
      <c r="B23486" s="8" t="s">
        <v>24868</v>
      </c>
    </row>
    <row r="23487">
      <c r="A23487" s="8">
        <v>6533051.0</v>
      </c>
      <c r="B23487" s="8" t="s">
        <v>24869</v>
      </c>
    </row>
    <row r="23488">
      <c r="A23488" s="8">
        <v>1576194.0</v>
      </c>
      <c r="B23488" s="8" t="s">
        <v>24870</v>
      </c>
    </row>
    <row r="23489">
      <c r="A23489" s="8">
        <v>1879871.0</v>
      </c>
      <c r="B23489" s="8" t="s">
        <v>24871</v>
      </c>
    </row>
    <row r="23490">
      <c r="A23490" s="8">
        <v>1726978.0</v>
      </c>
      <c r="B23490" s="8" t="s">
        <v>7528</v>
      </c>
    </row>
    <row r="23491">
      <c r="A23491" s="8">
        <v>6206751.0</v>
      </c>
      <c r="B23491" s="8" t="s">
        <v>24872</v>
      </c>
    </row>
    <row r="23492">
      <c r="A23492" s="8">
        <v>1439791.0</v>
      </c>
      <c r="B23492" s="8" t="s">
        <v>24873</v>
      </c>
    </row>
    <row r="23493">
      <c r="A23493" s="8">
        <v>1917722.0</v>
      </c>
      <c r="B23493" s="8" t="s">
        <v>24874</v>
      </c>
    </row>
    <row r="23494">
      <c r="A23494" s="8">
        <v>1799533.0</v>
      </c>
      <c r="B23494" s="8" t="s">
        <v>24875</v>
      </c>
    </row>
    <row r="23495">
      <c r="A23495" s="8">
        <v>6919936.0</v>
      </c>
      <c r="B23495" s="8" t="s">
        <v>24876</v>
      </c>
    </row>
    <row r="23496">
      <c r="A23496" s="8">
        <v>1850318.0</v>
      </c>
      <c r="B23496" s="8" t="s">
        <v>24877</v>
      </c>
    </row>
    <row r="23497">
      <c r="A23497" s="8">
        <v>1464019.0</v>
      </c>
      <c r="B23497" s="8" t="s">
        <v>24878</v>
      </c>
    </row>
    <row r="23498">
      <c r="A23498" s="8">
        <v>1340417.0</v>
      </c>
      <c r="B23498" s="8" t="s">
        <v>24879</v>
      </c>
    </row>
    <row r="23499">
      <c r="A23499" s="8">
        <v>1439405.0</v>
      </c>
      <c r="B23499" s="8" t="s">
        <v>24880</v>
      </c>
    </row>
    <row r="23500">
      <c r="A23500" s="8">
        <v>1908278.0</v>
      </c>
      <c r="B23500" s="8" t="s">
        <v>24881</v>
      </c>
    </row>
    <row r="23501">
      <c r="A23501" s="8">
        <v>840106.0</v>
      </c>
      <c r="B23501" s="8" t="s">
        <v>24882</v>
      </c>
    </row>
    <row r="23502">
      <c r="A23502" s="8">
        <v>1454145.0</v>
      </c>
      <c r="B23502" s="8" t="s">
        <v>24883</v>
      </c>
    </row>
    <row r="23503">
      <c r="A23503" s="8">
        <v>1851462.0</v>
      </c>
      <c r="B23503" s="8" t="s">
        <v>24884</v>
      </c>
    </row>
    <row r="23504">
      <c r="A23504" s="8">
        <v>982504.0</v>
      </c>
      <c r="B23504" s="8" t="s">
        <v>24885</v>
      </c>
    </row>
    <row r="23505">
      <c r="A23505" s="8">
        <v>1722271.0</v>
      </c>
      <c r="B23505" s="8" t="s">
        <v>24886</v>
      </c>
    </row>
    <row r="23506">
      <c r="A23506" s="8">
        <v>1795031.0</v>
      </c>
      <c r="B23506" s="8" t="s">
        <v>24886</v>
      </c>
    </row>
    <row r="23507">
      <c r="A23507" s="8">
        <v>1758560.0</v>
      </c>
      <c r="B23507" s="8" t="s">
        <v>24887</v>
      </c>
    </row>
    <row r="23508">
      <c r="A23508" s="8">
        <v>1964399.0</v>
      </c>
      <c r="B23508" s="8" t="s">
        <v>24888</v>
      </c>
    </row>
    <row r="23509">
      <c r="A23509" s="8">
        <v>1897896.0</v>
      </c>
      <c r="B23509" s="8" t="s">
        <v>24889</v>
      </c>
    </row>
    <row r="23510">
      <c r="A23510" s="8">
        <v>1894111.0</v>
      </c>
      <c r="B23510" s="8" t="s">
        <v>24890</v>
      </c>
    </row>
    <row r="23511">
      <c r="A23511" s="8">
        <v>6172164.0</v>
      </c>
      <c r="B23511" s="8" t="s">
        <v>24891</v>
      </c>
    </row>
    <row r="23512">
      <c r="A23512" s="8">
        <v>1437151.0</v>
      </c>
      <c r="B23512" s="8" t="s">
        <v>24892</v>
      </c>
    </row>
    <row r="23513">
      <c r="A23513" s="8">
        <v>6466648.0</v>
      </c>
      <c r="B23513" s="8" t="s">
        <v>24893</v>
      </c>
    </row>
    <row r="23514">
      <c r="A23514" s="8">
        <v>1577778.0</v>
      </c>
      <c r="B23514" s="8" t="s">
        <v>24894</v>
      </c>
    </row>
    <row r="23515">
      <c r="A23515" s="8">
        <v>1771728.0</v>
      </c>
      <c r="B23515" s="8" t="s">
        <v>24895</v>
      </c>
    </row>
    <row r="23516">
      <c r="A23516" s="8">
        <v>1972758.0</v>
      </c>
      <c r="B23516" s="8" t="s">
        <v>24896</v>
      </c>
    </row>
    <row r="23517">
      <c r="A23517" s="8">
        <v>1960881.0</v>
      </c>
      <c r="B23517" s="8" t="s">
        <v>24897</v>
      </c>
    </row>
    <row r="23518">
      <c r="A23518" s="8">
        <v>1960903.0</v>
      </c>
      <c r="B23518" s="8" t="s">
        <v>24898</v>
      </c>
    </row>
    <row r="23519">
      <c r="A23519" s="8">
        <v>6115292.0</v>
      </c>
      <c r="B23519" s="8" t="s">
        <v>24899</v>
      </c>
    </row>
    <row r="23520">
      <c r="A23520" s="8">
        <v>1850296.0</v>
      </c>
      <c r="B23520" s="8" t="s">
        <v>24775</v>
      </c>
    </row>
    <row r="23521">
      <c r="A23521" s="8">
        <v>6154620.0</v>
      </c>
      <c r="B23521" s="8" t="s">
        <v>24900</v>
      </c>
    </row>
    <row r="23522">
      <c r="A23522" s="8">
        <v>1910337.0</v>
      </c>
      <c r="B23522" s="8" t="s">
        <v>24901</v>
      </c>
    </row>
    <row r="23523">
      <c r="A23523" s="8">
        <v>6206484.0</v>
      </c>
      <c r="B23523" s="8" t="s">
        <v>24902</v>
      </c>
    </row>
    <row r="23524">
      <c r="A23524" s="8">
        <v>6398626.0</v>
      </c>
      <c r="B23524" s="8" t="s">
        <v>24903</v>
      </c>
    </row>
    <row r="23525">
      <c r="A23525" s="8">
        <v>1896792.0</v>
      </c>
      <c r="B23525" s="8" t="s">
        <v>24904</v>
      </c>
    </row>
    <row r="23526">
      <c r="A23526" s="8">
        <v>1799878.0</v>
      </c>
      <c r="B23526" s="8" t="s">
        <v>24905</v>
      </c>
    </row>
    <row r="23527">
      <c r="A23527" s="8">
        <v>1916530.0</v>
      </c>
      <c r="B23527" s="8" t="s">
        <v>24906</v>
      </c>
    </row>
    <row r="23528">
      <c r="A23528" s="8">
        <v>1358847.0</v>
      </c>
      <c r="B23528" s="8" t="s">
        <v>24907</v>
      </c>
    </row>
    <row r="23529">
      <c r="A23529" s="8">
        <v>6154638.0</v>
      </c>
      <c r="B23529" s="8" t="s">
        <v>24908</v>
      </c>
    </row>
    <row r="23530">
      <c r="A23530" s="8">
        <v>836184.0</v>
      </c>
      <c r="B23530" s="8" t="s">
        <v>24909</v>
      </c>
    </row>
    <row r="23531">
      <c r="A23531" s="8">
        <v>1855557.0</v>
      </c>
      <c r="B23531" s="8" t="s">
        <v>24910</v>
      </c>
    </row>
    <row r="23532">
      <c r="A23532" s="8">
        <v>1796186.0</v>
      </c>
      <c r="B23532" s="8" t="s">
        <v>24911</v>
      </c>
    </row>
    <row r="23533">
      <c r="A23533" s="8">
        <v>1856855.0</v>
      </c>
      <c r="B23533" s="8" t="s">
        <v>24911</v>
      </c>
    </row>
    <row r="23534">
      <c r="A23534" s="8">
        <v>840114.0</v>
      </c>
      <c r="B23534" s="8" t="s">
        <v>24912</v>
      </c>
    </row>
    <row r="23535">
      <c r="A23535" s="8">
        <v>6313469.0</v>
      </c>
      <c r="B23535" s="8" t="s">
        <v>24913</v>
      </c>
    </row>
    <row r="23536">
      <c r="A23536" s="8">
        <v>6157131.0</v>
      </c>
      <c r="B23536" s="8" t="s">
        <v>24914</v>
      </c>
    </row>
    <row r="23537">
      <c r="A23537" s="8">
        <v>1727427.0</v>
      </c>
      <c r="B23537" s="8" t="s">
        <v>24915</v>
      </c>
    </row>
    <row r="23538">
      <c r="A23538" s="8">
        <v>1896997.0</v>
      </c>
      <c r="B23538" s="8" t="s">
        <v>24915</v>
      </c>
    </row>
    <row r="23539">
      <c r="A23539" s="8">
        <v>1852647.0</v>
      </c>
      <c r="B23539" s="8" t="s">
        <v>24916</v>
      </c>
    </row>
    <row r="23540">
      <c r="A23540" s="8">
        <v>1951131.0</v>
      </c>
      <c r="B23540" s="8" t="s">
        <v>24917</v>
      </c>
    </row>
    <row r="23541">
      <c r="A23541" s="8">
        <v>1945246.0</v>
      </c>
      <c r="B23541" s="8" t="s">
        <v>24918</v>
      </c>
    </row>
    <row r="23542">
      <c r="A23542" s="8">
        <v>1798243.0</v>
      </c>
      <c r="B23542" s="8" t="s">
        <v>24919</v>
      </c>
    </row>
    <row r="23543">
      <c r="A23543" s="8">
        <v>1781219.0</v>
      </c>
      <c r="B23543" s="8" t="s">
        <v>24920</v>
      </c>
    </row>
    <row r="23544">
      <c r="A23544" s="8">
        <v>1767127.0</v>
      </c>
      <c r="B23544" s="8" t="s">
        <v>24921</v>
      </c>
    </row>
    <row r="23545">
      <c r="A23545" s="8">
        <v>1733699.0</v>
      </c>
      <c r="B23545" s="8" t="s">
        <v>24922</v>
      </c>
    </row>
    <row r="23546">
      <c r="A23546" s="8">
        <v>6198929.0</v>
      </c>
      <c r="B23546" s="8" t="s">
        <v>24923</v>
      </c>
    </row>
    <row r="23547">
      <c r="A23547" s="8">
        <v>1587200.0</v>
      </c>
      <c r="B23547" s="8" t="s">
        <v>24924</v>
      </c>
    </row>
    <row r="23548">
      <c r="A23548" s="8">
        <v>1876741.0</v>
      </c>
      <c r="B23548" s="8" t="s">
        <v>24925</v>
      </c>
    </row>
    <row r="23549">
      <c r="A23549" s="8">
        <v>1577816.0</v>
      </c>
      <c r="B23549" s="8" t="s">
        <v>24926</v>
      </c>
    </row>
    <row r="23550">
      <c r="A23550" s="8">
        <v>1773674.0</v>
      </c>
      <c r="B23550" s="8" t="s">
        <v>24927</v>
      </c>
    </row>
    <row r="23551">
      <c r="A23551" s="8">
        <v>1800086.0</v>
      </c>
      <c r="B23551" s="8" t="s">
        <v>24928</v>
      </c>
    </row>
    <row r="23552">
      <c r="A23552" s="8">
        <v>6140483.0</v>
      </c>
      <c r="B23552" s="8" t="s">
        <v>24929</v>
      </c>
    </row>
    <row r="23553">
      <c r="A23553" s="8">
        <v>6254446.0</v>
      </c>
      <c r="B23553" s="8" t="s">
        <v>24930</v>
      </c>
    </row>
    <row r="23554">
      <c r="A23554" s="8">
        <v>1859021.0</v>
      </c>
      <c r="B23554" s="8" t="s">
        <v>24931</v>
      </c>
    </row>
    <row r="23555">
      <c r="A23555" s="8">
        <v>1883887.0</v>
      </c>
      <c r="B23555" s="8" t="s">
        <v>24932</v>
      </c>
    </row>
    <row r="23556">
      <c r="A23556" s="8">
        <v>1587072.0</v>
      </c>
      <c r="B23556" s="8" t="s">
        <v>24933</v>
      </c>
    </row>
    <row r="23557">
      <c r="A23557" s="8">
        <v>1794868.0</v>
      </c>
      <c r="B23557" s="8" t="s">
        <v>24933</v>
      </c>
    </row>
    <row r="23558">
      <c r="A23558" s="8">
        <v>1785541.0</v>
      </c>
      <c r="B23558" s="8" t="s">
        <v>24934</v>
      </c>
    </row>
    <row r="23559">
      <c r="A23559" s="8">
        <v>1897454.0</v>
      </c>
      <c r="B23559" s="8" t="s">
        <v>24796</v>
      </c>
    </row>
    <row r="23560">
      <c r="A23560" s="8">
        <v>1760211.0</v>
      </c>
      <c r="B23560" s="8" t="s">
        <v>24935</v>
      </c>
    </row>
    <row r="23561">
      <c r="A23561" s="8">
        <v>1770624.0</v>
      </c>
      <c r="B23561" s="8" t="s">
        <v>24936</v>
      </c>
    </row>
    <row r="23562">
      <c r="A23562" s="8">
        <v>1888978.0</v>
      </c>
      <c r="B23562" s="8" t="s">
        <v>24937</v>
      </c>
    </row>
    <row r="23563">
      <c r="A23563" s="8">
        <v>1884522.0</v>
      </c>
      <c r="B23563" s="8" t="s">
        <v>24938</v>
      </c>
    </row>
    <row r="23564">
      <c r="A23564" s="8">
        <v>1730215.0</v>
      </c>
      <c r="B23564" s="8" t="s">
        <v>24939</v>
      </c>
    </row>
    <row r="23565">
      <c r="A23565" s="8">
        <v>1768557.0</v>
      </c>
      <c r="B23565" s="8" t="s">
        <v>24940</v>
      </c>
    </row>
    <row r="23566">
      <c r="A23566" s="8">
        <v>1832956.0</v>
      </c>
      <c r="B23566" s="8" t="s">
        <v>24941</v>
      </c>
    </row>
    <row r="23567">
      <c r="A23567" s="8">
        <v>1726692.0</v>
      </c>
      <c r="B23567" s="8" t="s">
        <v>24942</v>
      </c>
    </row>
    <row r="23568">
      <c r="A23568" s="8">
        <v>1570463.0</v>
      </c>
      <c r="B23568" s="8" t="s">
        <v>24943</v>
      </c>
    </row>
    <row r="23569">
      <c r="A23569" s="8">
        <v>6138781.0</v>
      </c>
      <c r="B23569" s="8" t="s">
        <v>24944</v>
      </c>
    </row>
    <row r="23570">
      <c r="A23570" s="8">
        <v>6891225.0</v>
      </c>
      <c r="B23570" s="8" t="s">
        <v>24945</v>
      </c>
    </row>
    <row r="23571">
      <c r="A23571" s="8">
        <v>1768352.0</v>
      </c>
      <c r="B23571" s="8" t="s">
        <v>24946</v>
      </c>
    </row>
    <row r="23572">
      <c r="A23572" s="8">
        <v>1888129.0</v>
      </c>
      <c r="B23572" s="8" t="s">
        <v>24877</v>
      </c>
    </row>
    <row r="23573">
      <c r="A23573" s="8">
        <v>1790811.0</v>
      </c>
      <c r="B23573" s="8" t="s">
        <v>24947</v>
      </c>
    </row>
    <row r="23574">
      <c r="A23574" s="8">
        <v>1365045.0</v>
      </c>
      <c r="B23574" s="8" t="s">
        <v>24948</v>
      </c>
    </row>
    <row r="23575">
      <c r="A23575" s="8">
        <v>1883208.0</v>
      </c>
      <c r="B23575" s="8" t="s">
        <v>24949</v>
      </c>
    </row>
    <row r="23576">
      <c r="A23576" s="8">
        <v>6137610.0</v>
      </c>
      <c r="B23576" s="8" t="s">
        <v>24950</v>
      </c>
    </row>
    <row r="23577">
      <c r="A23577" s="8">
        <v>1412337.0</v>
      </c>
      <c r="B23577" s="8" t="s">
        <v>24951</v>
      </c>
    </row>
    <row r="23578">
      <c r="A23578" s="8">
        <v>1780565.0</v>
      </c>
      <c r="B23578" s="8" t="s">
        <v>24952</v>
      </c>
    </row>
    <row r="23579">
      <c r="A23579" s="8">
        <v>1637428.0</v>
      </c>
      <c r="B23579" s="8" t="s">
        <v>24953</v>
      </c>
    </row>
    <row r="23580">
      <c r="A23580" s="8">
        <v>1944215.0</v>
      </c>
      <c r="B23580" s="8" t="s">
        <v>24954</v>
      </c>
    </row>
    <row r="23581">
      <c r="A23581" s="8">
        <v>1588044.0</v>
      </c>
      <c r="B23581" s="8" t="s">
        <v>24955</v>
      </c>
    </row>
    <row r="23582">
      <c r="A23582" s="8">
        <v>1729039.0</v>
      </c>
      <c r="B23582" s="8" t="s">
        <v>24956</v>
      </c>
    </row>
    <row r="23583">
      <c r="A23583" s="8">
        <v>1570781.0</v>
      </c>
      <c r="B23583" s="8" t="s">
        <v>24957</v>
      </c>
    </row>
    <row r="23584">
      <c r="A23584" s="8">
        <v>849839.0</v>
      </c>
      <c r="B23584" s="8" t="s">
        <v>24958</v>
      </c>
    </row>
    <row r="23585">
      <c r="A23585" s="8">
        <v>1900030.0</v>
      </c>
      <c r="B23585" s="8" t="s">
        <v>24959</v>
      </c>
    </row>
    <row r="23586">
      <c r="A23586" s="8">
        <v>1959573.0</v>
      </c>
      <c r="B23586" s="8" t="s">
        <v>24960</v>
      </c>
    </row>
    <row r="23587">
      <c r="A23587" s="8">
        <v>1935160.0</v>
      </c>
      <c r="B23587" s="8" t="s">
        <v>24961</v>
      </c>
    </row>
    <row r="23588">
      <c r="A23588" s="8">
        <v>1869809.0</v>
      </c>
      <c r="B23588" s="8" t="s">
        <v>24962</v>
      </c>
    </row>
    <row r="23589">
      <c r="A23589" s="8">
        <v>1936581.0</v>
      </c>
      <c r="B23589" s="8" t="s">
        <v>24963</v>
      </c>
    </row>
    <row r="23590">
      <c r="A23590" s="8">
        <v>1935208.0</v>
      </c>
      <c r="B23590" s="8" t="s">
        <v>24964</v>
      </c>
    </row>
    <row r="23591">
      <c r="A23591" s="8">
        <v>1891065.0</v>
      </c>
      <c r="B23591" s="8" t="s">
        <v>24965</v>
      </c>
    </row>
    <row r="23592">
      <c r="A23592" s="8">
        <v>6198716.0</v>
      </c>
      <c r="B23592" s="8" t="s">
        <v>24966</v>
      </c>
    </row>
    <row r="23593">
      <c r="A23593" s="8">
        <v>6137661.0</v>
      </c>
      <c r="B23593" s="8" t="s">
        <v>24967</v>
      </c>
    </row>
    <row r="23594">
      <c r="A23594" s="8">
        <v>6610111.0</v>
      </c>
      <c r="B23594" s="8" t="s">
        <v>24968</v>
      </c>
    </row>
    <row r="23595">
      <c r="A23595" s="8">
        <v>6140475.0</v>
      </c>
      <c r="B23595" s="8" t="s">
        <v>24969</v>
      </c>
    </row>
    <row r="23596">
      <c r="A23596" s="8">
        <v>1957601.0</v>
      </c>
      <c r="B23596" s="8" t="s">
        <v>24970</v>
      </c>
    </row>
    <row r="23597">
      <c r="A23597" s="8">
        <v>6450865.0</v>
      </c>
      <c r="B23597" s="8" t="s">
        <v>24971</v>
      </c>
    </row>
    <row r="23598">
      <c r="A23598" s="8">
        <v>1594869.0</v>
      </c>
      <c r="B23598" s="8" t="s">
        <v>24972</v>
      </c>
    </row>
    <row r="23599">
      <c r="A23599" s="8">
        <v>6000754.0</v>
      </c>
      <c r="B23599" s="8" t="s">
        <v>24973</v>
      </c>
    </row>
    <row r="23600">
      <c r="A23600" s="8">
        <v>6110037.0</v>
      </c>
      <c r="B23600" s="8" t="s">
        <v>24974</v>
      </c>
    </row>
    <row r="23601">
      <c r="A23601" s="8">
        <v>6240577.0</v>
      </c>
      <c r="B23601" s="8" t="s">
        <v>24975</v>
      </c>
    </row>
    <row r="23602">
      <c r="A23602" s="8">
        <v>6198937.0</v>
      </c>
      <c r="B23602" s="8" t="s">
        <v>24976</v>
      </c>
    </row>
    <row r="23603">
      <c r="A23603" s="8">
        <v>6178791.0</v>
      </c>
      <c r="B23603" s="8" t="s">
        <v>24977</v>
      </c>
    </row>
    <row r="23604">
      <c r="A23604" s="8">
        <v>6032389.0</v>
      </c>
      <c r="B23604" s="8" t="s">
        <v>24978</v>
      </c>
    </row>
    <row r="23605">
      <c r="A23605" s="8">
        <v>6618383.0</v>
      </c>
      <c r="B23605" s="8" t="s">
        <v>24979</v>
      </c>
    </row>
    <row r="23606">
      <c r="A23606" s="8">
        <v>6186513.0</v>
      </c>
      <c r="B23606" s="8" t="s">
        <v>24980</v>
      </c>
    </row>
    <row r="23607">
      <c r="A23607" s="8">
        <v>6618421.0</v>
      </c>
      <c r="B23607" s="8" t="s">
        <v>24981</v>
      </c>
    </row>
    <row r="23608">
      <c r="A23608" s="8">
        <v>6399819.0</v>
      </c>
      <c r="B23608" s="8" t="s">
        <v>24982</v>
      </c>
    </row>
    <row r="23609">
      <c r="A23609" s="8">
        <v>6000487.0</v>
      </c>
      <c r="B23609" s="8" t="s">
        <v>24983</v>
      </c>
    </row>
    <row r="23610">
      <c r="A23610" s="8">
        <v>6535526.0</v>
      </c>
      <c r="B23610" s="8" t="s">
        <v>24984</v>
      </c>
    </row>
    <row r="23611">
      <c r="A23611" s="8">
        <v>6178782.0</v>
      </c>
      <c r="B23611" s="8" t="s">
        <v>24985</v>
      </c>
    </row>
    <row r="23612">
      <c r="A23612" s="8">
        <v>6399207.0</v>
      </c>
      <c r="B23612" s="8" t="s">
        <v>24986</v>
      </c>
    </row>
    <row r="23613">
      <c r="A23613" s="8">
        <v>6168574.0</v>
      </c>
      <c r="B23613" s="8" t="s">
        <v>24987</v>
      </c>
    </row>
    <row r="23614">
      <c r="A23614" s="8">
        <v>6399983.0</v>
      </c>
      <c r="B23614" s="8" t="s">
        <v>24988</v>
      </c>
    </row>
    <row r="23615">
      <c r="A23615" s="8">
        <v>6137644.0</v>
      </c>
      <c r="B23615" s="8" t="s">
        <v>24989</v>
      </c>
    </row>
    <row r="23616">
      <c r="A23616" s="8">
        <v>6399193.0</v>
      </c>
      <c r="B23616" s="8" t="s">
        <v>24990</v>
      </c>
    </row>
    <row r="23617">
      <c r="A23617" s="8">
        <v>6618618.0</v>
      </c>
      <c r="B23617" s="8" t="s">
        <v>24991</v>
      </c>
    </row>
    <row r="23618">
      <c r="A23618" s="8">
        <v>6158650.0</v>
      </c>
      <c r="B23618" s="8" t="s">
        <v>24992</v>
      </c>
    </row>
    <row r="23619">
      <c r="A23619" s="8">
        <v>6618391.0</v>
      </c>
      <c r="B23619" s="8" t="s">
        <v>24993</v>
      </c>
    </row>
    <row r="23620">
      <c r="A23620" s="8">
        <v>6618502.0</v>
      </c>
      <c r="B23620" s="8" t="s">
        <v>24994</v>
      </c>
    </row>
    <row r="23621">
      <c r="A23621" s="8">
        <v>6048528.0</v>
      </c>
      <c r="B23621" s="8" t="s">
        <v>24995</v>
      </c>
    </row>
    <row r="23622">
      <c r="A23622" s="8">
        <v>6046142.0</v>
      </c>
      <c r="B23622" s="8" t="s">
        <v>24996</v>
      </c>
    </row>
    <row r="23623">
      <c r="A23623" s="8">
        <v>6132375.0</v>
      </c>
      <c r="B23623" s="8" t="s">
        <v>24997</v>
      </c>
    </row>
    <row r="23624">
      <c r="A23624" s="8">
        <v>6618375.0</v>
      </c>
      <c r="B23624" s="8" t="s">
        <v>24998</v>
      </c>
    </row>
    <row r="23625">
      <c r="A23625" s="8">
        <v>1899384.0</v>
      </c>
      <c r="B23625" s="8" t="s">
        <v>24999</v>
      </c>
    </row>
    <row r="23626">
      <c r="A23626" s="8">
        <v>6143644.0</v>
      </c>
      <c r="B23626" s="8" t="s">
        <v>25000</v>
      </c>
    </row>
    <row r="23627">
      <c r="A23627" s="8">
        <v>6185436.0</v>
      </c>
      <c r="B23627" s="8" t="s">
        <v>25001</v>
      </c>
    </row>
    <row r="23628">
      <c r="A23628" s="8">
        <v>6217877.0</v>
      </c>
      <c r="B23628" s="8" t="s">
        <v>25002</v>
      </c>
    </row>
    <row r="23629">
      <c r="A23629" s="8">
        <v>6186521.0</v>
      </c>
      <c r="B23629" s="8" t="s">
        <v>25003</v>
      </c>
    </row>
    <row r="23630">
      <c r="A23630" s="8">
        <v>6256813.0</v>
      </c>
      <c r="B23630" s="8" t="s">
        <v>25004</v>
      </c>
    </row>
    <row r="23631">
      <c r="A23631" s="8">
        <v>6240046.0</v>
      </c>
      <c r="B23631" s="8" t="s">
        <v>25005</v>
      </c>
    </row>
    <row r="23632">
      <c r="A23632" s="8">
        <v>6185428.0</v>
      </c>
      <c r="B23632" s="8" t="s">
        <v>25006</v>
      </c>
    </row>
    <row r="23633">
      <c r="A23633" s="8">
        <v>6233945.0</v>
      </c>
      <c r="B23633" s="8" t="s">
        <v>25007</v>
      </c>
    </row>
    <row r="23634">
      <c r="A23634" s="8">
        <v>1939068.0</v>
      </c>
      <c r="B23634" s="8" t="s">
        <v>25008</v>
      </c>
    </row>
    <row r="23635">
      <c r="A23635" s="8">
        <v>6263933.0</v>
      </c>
      <c r="B23635" s="8" t="s">
        <v>25009</v>
      </c>
    </row>
    <row r="23636">
      <c r="A23636" s="8">
        <v>6049559.0</v>
      </c>
      <c r="B23636" s="8" t="s">
        <v>25010</v>
      </c>
    </row>
    <row r="23637">
      <c r="A23637" s="8">
        <v>6254586.0</v>
      </c>
      <c r="B23637" s="8" t="s">
        <v>25011</v>
      </c>
    </row>
    <row r="23638">
      <c r="A23638" s="8">
        <v>6192319.0</v>
      </c>
      <c r="B23638" s="8" t="s">
        <v>25012</v>
      </c>
    </row>
    <row r="23639">
      <c r="A23639" s="8">
        <v>6049583.0</v>
      </c>
      <c r="B23639" s="8" t="s">
        <v>25013</v>
      </c>
    </row>
    <row r="23640">
      <c r="A23640" s="8">
        <v>6049575.0</v>
      </c>
      <c r="B23640" s="8" t="s">
        <v>25014</v>
      </c>
    </row>
    <row r="23641">
      <c r="A23641" s="8">
        <v>6049532.0</v>
      </c>
      <c r="B23641" s="8" t="s">
        <v>25015</v>
      </c>
    </row>
    <row r="23642">
      <c r="A23642" s="8">
        <v>6049524.0</v>
      </c>
      <c r="B23642" s="8" t="s">
        <v>25016</v>
      </c>
    </row>
    <row r="23643">
      <c r="A23643" s="8">
        <v>6070779.0</v>
      </c>
      <c r="B23643" s="8" t="s">
        <v>25017</v>
      </c>
    </row>
    <row r="23644">
      <c r="A23644" s="8">
        <v>1832034.0</v>
      </c>
      <c r="B23644" s="8" t="s">
        <v>25018</v>
      </c>
    </row>
    <row r="23645">
      <c r="A23645" s="8">
        <v>6049541.0</v>
      </c>
      <c r="B23645" s="8" t="s">
        <v>25019</v>
      </c>
    </row>
    <row r="23646">
      <c r="A23646" s="8">
        <v>6242171.0</v>
      </c>
      <c r="B23646" s="8" t="s">
        <v>25020</v>
      </c>
    </row>
    <row r="23647">
      <c r="A23647" s="8">
        <v>6263640.0</v>
      </c>
      <c r="B23647" s="8" t="s">
        <v>25021</v>
      </c>
    </row>
    <row r="23648">
      <c r="A23648" s="8">
        <v>6263895.0</v>
      </c>
      <c r="B23648" s="8" t="s">
        <v>25022</v>
      </c>
    </row>
    <row r="23649">
      <c r="A23649" s="8">
        <v>1939084.0</v>
      </c>
      <c r="B23649" s="8" t="s">
        <v>25023</v>
      </c>
    </row>
    <row r="23650">
      <c r="A23650" s="8">
        <v>6049567.0</v>
      </c>
      <c r="B23650" s="8" t="s">
        <v>25024</v>
      </c>
    </row>
    <row r="23651">
      <c r="A23651" s="8">
        <v>6250203.0</v>
      </c>
      <c r="B23651" s="8" t="s">
        <v>25025</v>
      </c>
    </row>
    <row r="23652">
      <c r="A23652" s="8">
        <v>6267807.0</v>
      </c>
      <c r="B23652" s="8" t="s">
        <v>25026</v>
      </c>
    </row>
    <row r="23653">
      <c r="A23653" s="8">
        <v>6196683.0</v>
      </c>
      <c r="B23653" s="8" t="s">
        <v>25027</v>
      </c>
    </row>
    <row r="23654">
      <c r="A23654" s="8">
        <v>6191673.0</v>
      </c>
      <c r="B23654" s="8" t="s">
        <v>25028</v>
      </c>
    </row>
    <row r="23655">
      <c r="A23655" s="8">
        <v>6617662.0</v>
      </c>
      <c r="B23655" s="8" t="s">
        <v>25029</v>
      </c>
    </row>
    <row r="23656">
      <c r="A23656" s="8">
        <v>6264310.0</v>
      </c>
      <c r="B23656" s="8" t="s">
        <v>25030</v>
      </c>
    </row>
    <row r="23657">
      <c r="A23657" s="8">
        <v>6195717.0</v>
      </c>
      <c r="B23657" s="8" t="s">
        <v>25031</v>
      </c>
    </row>
    <row r="23658">
      <c r="A23658" s="8">
        <v>6264506.0</v>
      </c>
      <c r="B23658" s="8" t="s">
        <v>25032</v>
      </c>
    </row>
    <row r="23659">
      <c r="A23659" s="8">
        <v>6049516.0</v>
      </c>
      <c r="B23659" s="8" t="s">
        <v>25033</v>
      </c>
    </row>
    <row r="23660">
      <c r="A23660" s="8">
        <v>6205917.0</v>
      </c>
      <c r="B23660" s="8" t="s">
        <v>25034</v>
      </c>
    </row>
    <row r="23661">
      <c r="A23661" s="8">
        <v>6208886.0</v>
      </c>
      <c r="B23661" s="8" t="s">
        <v>25035</v>
      </c>
    </row>
    <row r="23662">
      <c r="A23662" s="8">
        <v>6191193.0</v>
      </c>
      <c r="B23662" s="8" t="s">
        <v>25036</v>
      </c>
    </row>
    <row r="23663">
      <c r="A23663" s="8">
        <v>1831992.0</v>
      </c>
      <c r="B23663" s="8" t="s">
        <v>25037</v>
      </c>
    </row>
    <row r="23664">
      <c r="A23664" s="8">
        <v>6251773.0</v>
      </c>
      <c r="B23664" s="8" t="s">
        <v>25038</v>
      </c>
    </row>
    <row r="23665">
      <c r="A23665" s="8">
        <v>6252338.0</v>
      </c>
      <c r="B23665" s="8" t="s">
        <v>25039</v>
      </c>
    </row>
    <row r="23666">
      <c r="A23666" s="8">
        <v>1703358.0</v>
      </c>
      <c r="B23666" s="8" t="s">
        <v>25040</v>
      </c>
    </row>
    <row r="23667">
      <c r="A23667" s="8">
        <v>6991441.0</v>
      </c>
      <c r="B23667" s="8" t="s">
        <v>25041</v>
      </c>
    </row>
    <row r="23668">
      <c r="A23668" s="8">
        <v>1699792.0</v>
      </c>
      <c r="B23668" s="8" t="s">
        <v>25042</v>
      </c>
    </row>
    <row r="23669">
      <c r="A23669" s="8">
        <v>1835645.0</v>
      </c>
      <c r="B23669" s="8" t="s">
        <v>25043</v>
      </c>
    </row>
    <row r="23670">
      <c r="A23670" s="8">
        <v>6120075.0</v>
      </c>
      <c r="B23670" s="8" t="s">
        <v>25044</v>
      </c>
    </row>
    <row r="23671">
      <c r="A23671" s="8">
        <v>6302211.0</v>
      </c>
      <c r="B23671" s="8" t="s">
        <v>25045</v>
      </c>
    </row>
    <row r="23672">
      <c r="A23672" s="8">
        <v>6070752.0</v>
      </c>
      <c r="B23672" s="8" t="s">
        <v>25046</v>
      </c>
    </row>
    <row r="23673">
      <c r="A23673" s="8">
        <v>6116906.0</v>
      </c>
      <c r="B23673" s="8" t="s">
        <v>25047</v>
      </c>
    </row>
    <row r="23674">
      <c r="A23674" s="8">
        <v>6237851.0</v>
      </c>
      <c r="B23674" s="8" t="s">
        <v>25048</v>
      </c>
    </row>
    <row r="23675">
      <c r="A23675" s="8">
        <v>6120059.0</v>
      </c>
      <c r="B23675" s="8" t="s">
        <v>25049</v>
      </c>
    </row>
    <row r="23676">
      <c r="A23676" s="8">
        <v>6186441.0</v>
      </c>
      <c r="B23676" s="8" t="s">
        <v>13556</v>
      </c>
    </row>
    <row r="23677">
      <c r="A23677" s="8">
        <v>6991483.0</v>
      </c>
      <c r="B23677" s="8" t="s">
        <v>25050</v>
      </c>
    </row>
    <row r="23678">
      <c r="A23678" s="8">
        <v>6617131.0</v>
      </c>
      <c r="B23678" s="8" t="s">
        <v>25051</v>
      </c>
    </row>
    <row r="23679">
      <c r="A23679" s="8">
        <v>6991475.0</v>
      </c>
      <c r="B23679" s="8" t="s">
        <v>25052</v>
      </c>
    </row>
    <row r="23680">
      <c r="A23680" s="8">
        <v>6617123.0</v>
      </c>
      <c r="B23680" s="8" t="s">
        <v>25053</v>
      </c>
    </row>
    <row r="23681">
      <c r="A23681" s="8">
        <v>6344054.0</v>
      </c>
      <c r="B23681" s="8" t="s">
        <v>25054</v>
      </c>
    </row>
    <row r="23682">
      <c r="A23682" s="8">
        <v>6837166.0</v>
      </c>
      <c r="B23682" s="8" t="s">
        <v>25055</v>
      </c>
    </row>
    <row r="23683">
      <c r="A23683" s="8">
        <v>6991432.0</v>
      </c>
      <c r="B23683" s="8" t="s">
        <v>25056</v>
      </c>
    </row>
    <row r="23684">
      <c r="A23684" s="8">
        <v>6041426.0</v>
      </c>
      <c r="B23684" s="8" t="s">
        <v>25057</v>
      </c>
    </row>
    <row r="23685">
      <c r="A23685" s="8">
        <v>6409342.0</v>
      </c>
      <c r="B23685" s="8" t="s">
        <v>25058</v>
      </c>
    </row>
    <row r="23686">
      <c r="A23686" s="8">
        <v>6617824.0</v>
      </c>
      <c r="B23686" s="8" t="s">
        <v>25059</v>
      </c>
    </row>
    <row r="23687">
      <c r="A23687" s="8">
        <v>6452388.0</v>
      </c>
      <c r="B23687" s="8" t="s">
        <v>25060</v>
      </c>
    </row>
    <row r="23688">
      <c r="A23688" s="8">
        <v>6444393.0</v>
      </c>
      <c r="B23688" s="8" t="s">
        <v>25061</v>
      </c>
    </row>
    <row r="23689">
      <c r="A23689" s="8">
        <v>1939416.0</v>
      </c>
      <c r="B23689" s="8" t="s">
        <v>25062</v>
      </c>
    </row>
    <row r="23690">
      <c r="A23690" s="8">
        <v>6618308.0</v>
      </c>
      <c r="B23690" s="8" t="s">
        <v>25063</v>
      </c>
    </row>
    <row r="23691">
      <c r="A23691" s="8">
        <v>6056512.0</v>
      </c>
      <c r="B23691" s="8" t="s">
        <v>25064</v>
      </c>
    </row>
    <row r="23692">
      <c r="A23692" s="8">
        <v>6452400.0</v>
      </c>
      <c r="B23692" s="8" t="s">
        <v>25065</v>
      </c>
    </row>
    <row r="23693">
      <c r="A23693" s="8">
        <v>6147771.0</v>
      </c>
      <c r="B23693" s="8" t="s">
        <v>25066</v>
      </c>
    </row>
    <row r="23694">
      <c r="A23694" s="8">
        <v>6022456.0</v>
      </c>
      <c r="B23694" s="8" t="s">
        <v>25067</v>
      </c>
    </row>
    <row r="23695">
      <c r="A23695" s="8">
        <v>6147763.0</v>
      </c>
      <c r="B23695" s="8" t="s">
        <v>25068</v>
      </c>
    </row>
    <row r="23696">
      <c r="A23696" s="8">
        <v>6618294.0</v>
      </c>
      <c r="B23696" s="8" t="s">
        <v>25069</v>
      </c>
    </row>
    <row r="23697">
      <c r="A23697" s="8">
        <v>6618316.0</v>
      </c>
      <c r="B23697" s="8" t="s">
        <v>25070</v>
      </c>
    </row>
    <row r="23698">
      <c r="A23698" s="8">
        <v>6676049.0</v>
      </c>
      <c r="B23698" s="8" t="s">
        <v>25071</v>
      </c>
    </row>
    <row r="23699">
      <c r="A23699" s="8">
        <v>1804511.0</v>
      </c>
      <c r="B23699" s="8" t="s">
        <v>25072</v>
      </c>
    </row>
    <row r="23700">
      <c r="A23700" s="8">
        <v>6060901.0</v>
      </c>
      <c r="B23700" s="8" t="s">
        <v>25073</v>
      </c>
    </row>
    <row r="23701">
      <c r="A23701" s="8">
        <v>6010067.0</v>
      </c>
      <c r="B23701" s="8" t="s">
        <v>25074</v>
      </c>
    </row>
    <row r="23702">
      <c r="A23702" s="8">
        <v>6982522.0</v>
      </c>
      <c r="B23702" s="8" t="s">
        <v>25075</v>
      </c>
    </row>
    <row r="23703">
      <c r="A23703" s="8">
        <v>6169732.0</v>
      </c>
      <c r="B23703" s="8" t="s">
        <v>25076</v>
      </c>
    </row>
    <row r="23704">
      <c r="A23704" s="8">
        <v>6070761.0</v>
      </c>
      <c r="B23704" s="8" t="s">
        <v>25077</v>
      </c>
    </row>
    <row r="23705">
      <c r="A23705" s="8">
        <v>6398928.0</v>
      </c>
      <c r="B23705" s="8" t="s">
        <v>25078</v>
      </c>
    </row>
    <row r="23706">
      <c r="A23706" s="8">
        <v>1799525.0</v>
      </c>
      <c r="B23706" s="8" t="s">
        <v>25079</v>
      </c>
    </row>
    <row r="23707">
      <c r="A23707" s="8">
        <v>6114890.0</v>
      </c>
      <c r="B23707" s="8" t="s">
        <v>25080</v>
      </c>
    </row>
    <row r="23708">
      <c r="A23708" s="8">
        <v>1924991.0</v>
      </c>
      <c r="B23708" s="8" t="s">
        <v>25081</v>
      </c>
    </row>
    <row r="23709">
      <c r="A23709" s="8">
        <v>6147780.0</v>
      </c>
      <c r="B23709" s="8" t="s">
        <v>25082</v>
      </c>
    </row>
    <row r="23710">
      <c r="A23710" s="8">
        <v>6456260.0</v>
      </c>
      <c r="B23710" s="8" t="s">
        <v>25083</v>
      </c>
    </row>
    <row r="23711">
      <c r="A23711" s="8">
        <v>6451136.0</v>
      </c>
      <c r="B23711" s="8" t="s">
        <v>25084</v>
      </c>
    </row>
    <row r="23712">
      <c r="A23712" s="8">
        <v>6049966.0</v>
      </c>
      <c r="B23712" s="8" t="s">
        <v>25085</v>
      </c>
    </row>
    <row r="23713">
      <c r="A23713" s="8">
        <v>6452124.0</v>
      </c>
      <c r="B23713" s="8" t="s">
        <v>25086</v>
      </c>
    </row>
    <row r="23714">
      <c r="A23714" s="8">
        <v>6452116.0</v>
      </c>
      <c r="B23714" s="8" t="s">
        <v>25087</v>
      </c>
    </row>
    <row r="23715">
      <c r="A23715" s="8">
        <v>6186980.0</v>
      </c>
      <c r="B23715" s="8" t="s">
        <v>25088</v>
      </c>
    </row>
    <row r="23716">
      <c r="A23716" s="8">
        <v>1907531.0</v>
      </c>
      <c r="B23716" s="8" t="s">
        <v>25089</v>
      </c>
    </row>
    <row r="23717">
      <c r="A23717" s="8">
        <v>6041434.0</v>
      </c>
      <c r="B23717" s="8" t="s">
        <v>25090</v>
      </c>
    </row>
    <row r="23718">
      <c r="A23718" s="8">
        <v>9051937.0</v>
      </c>
      <c r="B23718" s="8" t="s">
        <v>25091</v>
      </c>
    </row>
    <row r="23719">
      <c r="A23719" s="8">
        <v>1940333.0</v>
      </c>
      <c r="B23719" s="8" t="s">
        <v>25092</v>
      </c>
    </row>
    <row r="23720">
      <c r="A23720" s="8">
        <v>6152201.0</v>
      </c>
      <c r="B23720" s="8" t="s">
        <v>25093</v>
      </c>
    </row>
    <row r="23721">
      <c r="A23721" s="8">
        <v>6017746.0</v>
      </c>
      <c r="B23721" s="8" t="s">
        <v>25094</v>
      </c>
    </row>
    <row r="23722">
      <c r="A23722" s="8">
        <v>6229000.0</v>
      </c>
      <c r="B23722" s="8" t="s">
        <v>25095</v>
      </c>
    </row>
    <row r="23723">
      <c r="A23723" s="8">
        <v>6010059.0</v>
      </c>
      <c r="B23723" s="8" t="s">
        <v>25096</v>
      </c>
    </row>
    <row r="23724">
      <c r="A23724" s="8">
        <v>6158668.0</v>
      </c>
      <c r="B23724" s="8" t="s">
        <v>25097</v>
      </c>
    </row>
    <row r="23725">
      <c r="A23725" s="8">
        <v>6164307.0</v>
      </c>
      <c r="B23725" s="8" t="s">
        <v>25098</v>
      </c>
    </row>
    <row r="23726">
      <c r="A23726" s="8">
        <v>6228836.0</v>
      </c>
      <c r="B23726" s="8" t="s">
        <v>25099</v>
      </c>
    </row>
    <row r="23727">
      <c r="A23727" s="8">
        <v>6342850.0</v>
      </c>
      <c r="B23727" s="8" t="s">
        <v>25100</v>
      </c>
    </row>
    <row r="23728">
      <c r="A23728" s="8">
        <v>6019145.0</v>
      </c>
      <c r="B23728" s="8" t="s">
        <v>25101</v>
      </c>
    </row>
    <row r="23729">
      <c r="A23729" s="8">
        <v>6452141.0</v>
      </c>
      <c r="B23729" s="8" t="s">
        <v>25102</v>
      </c>
    </row>
    <row r="23730">
      <c r="A23730" s="8">
        <v>6468896.0</v>
      </c>
      <c r="B23730" s="8" t="s">
        <v>25103</v>
      </c>
    </row>
    <row r="23731">
      <c r="A23731" s="8">
        <v>6029337.0</v>
      </c>
      <c r="B23731" s="8" t="s">
        <v>25104</v>
      </c>
    </row>
    <row r="23732">
      <c r="A23732" s="8">
        <v>6038344.0</v>
      </c>
      <c r="B23732" s="8" t="s">
        <v>25105</v>
      </c>
    </row>
    <row r="23733">
      <c r="A23733" s="8">
        <v>6152198.0</v>
      </c>
      <c r="B23733" s="8" t="s">
        <v>25106</v>
      </c>
    </row>
    <row r="23734">
      <c r="A23734" s="8">
        <v>6023240.0</v>
      </c>
      <c r="B23734" s="8" t="s">
        <v>25107</v>
      </c>
    </row>
    <row r="23735">
      <c r="A23735" s="8">
        <v>6276369.0</v>
      </c>
      <c r="B23735" s="8" t="s">
        <v>25108</v>
      </c>
    </row>
    <row r="23736">
      <c r="A23736" s="8">
        <v>6468918.0</v>
      </c>
      <c r="B23736" s="8" t="s">
        <v>25109</v>
      </c>
    </row>
    <row r="23737">
      <c r="A23737" s="8">
        <v>6172270.0</v>
      </c>
      <c r="B23737" s="8" t="s">
        <v>25110</v>
      </c>
    </row>
    <row r="23738">
      <c r="A23738" s="8">
        <v>6302238.0</v>
      </c>
      <c r="B23738" s="8" t="s">
        <v>25111</v>
      </c>
    </row>
    <row r="23739">
      <c r="A23739" s="8">
        <v>1907522.0</v>
      </c>
      <c r="B23739" s="8" t="s">
        <v>25112</v>
      </c>
    </row>
    <row r="23740">
      <c r="A23740" s="8">
        <v>6452132.0</v>
      </c>
      <c r="B23740" s="8" t="s">
        <v>25113</v>
      </c>
    </row>
    <row r="23741">
      <c r="A23741" s="8">
        <v>6120083.0</v>
      </c>
      <c r="B23741" s="8" t="s">
        <v>25114</v>
      </c>
    </row>
    <row r="23742">
      <c r="A23742" s="8">
        <v>6201041.0</v>
      </c>
      <c r="B23742" s="8" t="s">
        <v>25115</v>
      </c>
    </row>
    <row r="23743">
      <c r="A23743" s="8">
        <v>6024351.0</v>
      </c>
      <c r="B23743" s="8" t="s">
        <v>25116</v>
      </c>
    </row>
    <row r="23744">
      <c r="A23744" s="8">
        <v>6196675.0</v>
      </c>
      <c r="B23744" s="8" t="s">
        <v>25117</v>
      </c>
    </row>
    <row r="23745">
      <c r="A23745" s="8">
        <v>6302262.0</v>
      </c>
      <c r="B23745" s="8" t="s">
        <v>25118</v>
      </c>
    </row>
    <row r="23746">
      <c r="A23746" s="8">
        <v>6452094.0</v>
      </c>
      <c r="B23746" s="8" t="s">
        <v>25119</v>
      </c>
    </row>
    <row r="23747">
      <c r="A23747" s="8">
        <v>6003532.0</v>
      </c>
      <c r="B23747" s="8" t="s">
        <v>25120</v>
      </c>
    </row>
    <row r="23748">
      <c r="A23748" s="8">
        <v>1903900.0</v>
      </c>
      <c r="B23748" s="8" t="s">
        <v>25121</v>
      </c>
    </row>
    <row r="23749">
      <c r="A23749" s="8">
        <v>6244751.0</v>
      </c>
      <c r="B23749" s="8" t="s">
        <v>25122</v>
      </c>
    </row>
    <row r="23750">
      <c r="A23750" s="8">
        <v>955914.0</v>
      </c>
      <c r="B23750" s="8" t="s">
        <v>25123</v>
      </c>
    </row>
    <row r="23751">
      <c r="A23751" s="8">
        <v>6193382.0</v>
      </c>
      <c r="B23751" s="8" t="s">
        <v>25124</v>
      </c>
    </row>
    <row r="23752">
      <c r="A23752" s="8">
        <v>1410997.0</v>
      </c>
      <c r="B23752" s="8" t="s">
        <v>25125</v>
      </c>
    </row>
    <row r="23753">
      <c r="A23753" s="8">
        <v>1789341.0</v>
      </c>
      <c r="B23753" s="8" t="s">
        <v>25126</v>
      </c>
    </row>
    <row r="23754">
      <c r="A23754" s="8">
        <v>1857312.0</v>
      </c>
      <c r="B23754" s="8" t="s">
        <v>25127</v>
      </c>
    </row>
    <row r="23755">
      <c r="A23755" s="8">
        <v>6448461.0</v>
      </c>
      <c r="B23755" s="8" t="s">
        <v>25128</v>
      </c>
    </row>
    <row r="23756">
      <c r="A23756" s="8">
        <v>6265430.0</v>
      </c>
      <c r="B23756" s="8" t="s">
        <v>25129</v>
      </c>
    </row>
    <row r="23757">
      <c r="A23757" s="8">
        <v>6314988.0</v>
      </c>
      <c r="B23757" s="8" t="s">
        <v>25130</v>
      </c>
    </row>
    <row r="23758">
      <c r="A23758" s="8">
        <v>6265057.0</v>
      </c>
      <c r="B23758" s="8" t="s">
        <v>25131</v>
      </c>
    </row>
    <row r="23759">
      <c r="A23759" s="8">
        <v>6106021.0</v>
      </c>
      <c r="B23759" s="8" t="s">
        <v>25132</v>
      </c>
    </row>
    <row r="23760">
      <c r="A23760" s="8">
        <v>1783882.0</v>
      </c>
      <c r="B23760" s="8" t="s">
        <v>25133</v>
      </c>
    </row>
    <row r="23761">
      <c r="A23761" s="8">
        <v>1856421.0</v>
      </c>
      <c r="B23761" s="8" t="s">
        <v>25134</v>
      </c>
    </row>
    <row r="23762">
      <c r="A23762" s="8">
        <v>6173942.0</v>
      </c>
      <c r="B23762" s="8" t="s">
        <v>25135</v>
      </c>
    </row>
    <row r="23763">
      <c r="A23763" s="8">
        <v>6242189.0</v>
      </c>
      <c r="B23763" s="8" t="s">
        <v>25136</v>
      </c>
    </row>
    <row r="23764">
      <c r="A23764" s="8">
        <v>1655906.0</v>
      </c>
      <c r="B23764" s="8" t="s">
        <v>25137</v>
      </c>
    </row>
    <row r="23765">
      <c r="A23765" s="8">
        <v>6198911.0</v>
      </c>
      <c r="B23765" s="8" t="s">
        <v>25138</v>
      </c>
    </row>
    <row r="23766">
      <c r="A23766" s="8">
        <v>1853414.0</v>
      </c>
      <c r="B23766" s="8" t="s">
        <v>25139</v>
      </c>
    </row>
    <row r="23767">
      <c r="A23767" s="8">
        <v>6186157.0</v>
      </c>
      <c r="B23767" s="8" t="s">
        <v>25140</v>
      </c>
    </row>
    <row r="23768">
      <c r="A23768" s="8">
        <v>6243304.0</v>
      </c>
      <c r="B23768" s="8" t="s">
        <v>25141</v>
      </c>
    </row>
    <row r="23769">
      <c r="A23769" s="8">
        <v>6198660.0</v>
      </c>
      <c r="B23769" s="8" t="s">
        <v>25142</v>
      </c>
    </row>
    <row r="23770">
      <c r="A23770" s="8">
        <v>1908871.0</v>
      </c>
      <c r="B23770" s="8" t="s">
        <v>25143</v>
      </c>
    </row>
    <row r="23771">
      <c r="A23771" s="8">
        <v>6690882.0</v>
      </c>
      <c r="B23771" s="8" t="s">
        <v>25144</v>
      </c>
    </row>
    <row r="23772">
      <c r="A23772" s="8">
        <v>1775324.0</v>
      </c>
      <c r="B23772" s="8" t="s">
        <v>25145</v>
      </c>
    </row>
    <row r="23773">
      <c r="A23773" s="8">
        <v>6482228.0</v>
      </c>
      <c r="B23773" s="8" t="s">
        <v>25146</v>
      </c>
    </row>
    <row r="23774">
      <c r="A23774" s="8">
        <v>6270379.0</v>
      </c>
      <c r="B23774" s="8" t="s">
        <v>25147</v>
      </c>
    </row>
    <row r="23775">
      <c r="A23775" s="8">
        <v>6114873.0</v>
      </c>
      <c r="B23775" s="8" t="s">
        <v>25148</v>
      </c>
    </row>
    <row r="23776">
      <c r="A23776" s="8">
        <v>1728083.0</v>
      </c>
      <c r="B23776" s="8" t="s">
        <v>25149</v>
      </c>
    </row>
    <row r="23777">
      <c r="A23777" s="8">
        <v>6349498.0</v>
      </c>
      <c r="B23777" s="8" t="s">
        <v>25150</v>
      </c>
    </row>
    <row r="23778">
      <c r="A23778" s="8">
        <v>6189784.0</v>
      </c>
      <c r="B23778" s="8" t="s">
        <v>25151</v>
      </c>
    </row>
    <row r="23779">
      <c r="A23779" s="8">
        <v>6331548.0</v>
      </c>
      <c r="B23779" s="8" t="s">
        <v>25152</v>
      </c>
    </row>
    <row r="23780">
      <c r="A23780" s="8">
        <v>9295194.0</v>
      </c>
      <c r="B23780" s="8" t="s">
        <v>25153</v>
      </c>
    </row>
    <row r="23781">
      <c r="A23781" s="8">
        <v>1945823.0</v>
      </c>
      <c r="B23781" s="8" t="s">
        <v>25154</v>
      </c>
    </row>
    <row r="23782">
      <c r="A23782" s="8">
        <v>6038361.0</v>
      </c>
      <c r="B23782" s="8" t="s">
        <v>25155</v>
      </c>
    </row>
    <row r="23783">
      <c r="A23783" s="8">
        <v>6125859.0</v>
      </c>
      <c r="B23783" s="8" t="s">
        <v>25156</v>
      </c>
    </row>
    <row r="23784">
      <c r="A23784" s="8">
        <v>1856111.0</v>
      </c>
      <c r="B23784" s="8" t="s">
        <v>25157</v>
      </c>
    </row>
    <row r="23785">
      <c r="A23785" s="8">
        <v>6188613.0</v>
      </c>
      <c r="B23785" s="8" t="s">
        <v>25158</v>
      </c>
    </row>
    <row r="23786">
      <c r="A23786" s="8">
        <v>1964216.0</v>
      </c>
      <c r="B23786" s="8" t="s">
        <v>25159</v>
      </c>
    </row>
    <row r="23787">
      <c r="A23787" s="8">
        <v>1733656.0</v>
      </c>
      <c r="B23787" s="8" t="s">
        <v>25160</v>
      </c>
    </row>
    <row r="23788">
      <c r="A23788" s="8">
        <v>1850938.0</v>
      </c>
      <c r="B23788" s="8" t="s">
        <v>25161</v>
      </c>
    </row>
    <row r="23789">
      <c r="A23789" s="8">
        <v>1907379.0</v>
      </c>
      <c r="B23789" s="8" t="s">
        <v>25162</v>
      </c>
    </row>
    <row r="23790">
      <c r="A23790" s="8">
        <v>6176151.0</v>
      </c>
      <c r="B23790" s="8" t="s">
        <v>25163</v>
      </c>
    </row>
    <row r="23791">
      <c r="A23791" s="8">
        <v>1908201.0</v>
      </c>
      <c r="B23791" s="8" t="s">
        <v>25164</v>
      </c>
    </row>
    <row r="23792">
      <c r="A23792" s="8">
        <v>6193561.0</v>
      </c>
      <c r="B23792" s="8" t="s">
        <v>25165</v>
      </c>
    </row>
    <row r="23793">
      <c r="A23793" s="8">
        <v>1859692.0</v>
      </c>
      <c r="B23793" s="8" t="s">
        <v>25166</v>
      </c>
    </row>
    <row r="23794">
      <c r="A23794" s="8">
        <v>1880411.0</v>
      </c>
      <c r="B23794" s="8" t="s">
        <v>25166</v>
      </c>
    </row>
    <row r="23795">
      <c r="A23795" s="8">
        <v>1964747.0</v>
      </c>
      <c r="B23795" s="8" t="s">
        <v>25167</v>
      </c>
    </row>
    <row r="23796">
      <c r="A23796" s="8">
        <v>6046134.0</v>
      </c>
      <c r="B23796" s="8" t="s">
        <v>25168</v>
      </c>
    </row>
    <row r="23797">
      <c r="A23797" s="8">
        <v>1941062.0</v>
      </c>
      <c r="B23797" s="8" t="s">
        <v>25169</v>
      </c>
    </row>
    <row r="23798">
      <c r="A23798" s="8">
        <v>1884735.0</v>
      </c>
      <c r="B23798" s="8" t="s">
        <v>25170</v>
      </c>
    </row>
    <row r="23799">
      <c r="A23799" s="8">
        <v>1964992.0</v>
      </c>
      <c r="B23799" s="8" t="s">
        <v>25171</v>
      </c>
    </row>
    <row r="23800">
      <c r="A23800" s="8">
        <v>6354017.0</v>
      </c>
      <c r="B23800" s="8" t="s">
        <v>25172</v>
      </c>
    </row>
    <row r="23801">
      <c r="A23801" s="8">
        <v>1973622.0</v>
      </c>
      <c r="B23801" s="8" t="s">
        <v>25173</v>
      </c>
    </row>
    <row r="23802">
      <c r="A23802" s="8">
        <v>6255370.0</v>
      </c>
      <c r="B23802" s="8" t="s">
        <v>25174</v>
      </c>
    </row>
    <row r="23803">
      <c r="A23803" s="8">
        <v>1852353.0</v>
      </c>
      <c r="B23803" s="8" t="s">
        <v>25175</v>
      </c>
    </row>
    <row r="23804">
      <c r="A23804" s="8">
        <v>1897080.0</v>
      </c>
      <c r="B23804" s="8" t="s">
        <v>25175</v>
      </c>
    </row>
    <row r="23805">
      <c r="A23805" s="8">
        <v>6154654.0</v>
      </c>
      <c r="B23805" s="8" t="s">
        <v>25176</v>
      </c>
    </row>
    <row r="23806">
      <c r="A23806" s="8">
        <v>6586147.0</v>
      </c>
      <c r="B23806" s="8" t="s">
        <v>25177</v>
      </c>
    </row>
    <row r="23807">
      <c r="A23807" s="8">
        <v>6712096.0</v>
      </c>
      <c r="B23807" s="8" t="s">
        <v>25178</v>
      </c>
    </row>
    <row r="23808">
      <c r="A23808" s="8">
        <v>6323766.0</v>
      </c>
      <c r="B23808" s="8" t="s">
        <v>25179</v>
      </c>
    </row>
    <row r="23809">
      <c r="A23809" s="8">
        <v>1747789.0</v>
      </c>
      <c r="B23809" s="8" t="s">
        <v>25180</v>
      </c>
    </row>
    <row r="23810">
      <c r="A23810" s="8">
        <v>1959905.0</v>
      </c>
      <c r="B23810" s="8" t="s">
        <v>25181</v>
      </c>
    </row>
    <row r="23811">
      <c r="A23811" s="8">
        <v>6208959.0</v>
      </c>
      <c r="B23811" s="8" t="s">
        <v>25182</v>
      </c>
    </row>
    <row r="23812">
      <c r="A23812" s="8">
        <v>6208665.0</v>
      </c>
      <c r="B23812" s="8" t="s">
        <v>25183</v>
      </c>
    </row>
    <row r="23813">
      <c r="A23813" s="8">
        <v>6548423.0</v>
      </c>
      <c r="B23813" s="8" t="s">
        <v>25184</v>
      </c>
    </row>
    <row r="23814">
      <c r="A23814" s="8">
        <v>1926411.0</v>
      </c>
      <c r="B23814" s="8" t="s">
        <v>25185</v>
      </c>
    </row>
    <row r="23815">
      <c r="A23815" s="8">
        <v>6242928.0</v>
      </c>
      <c r="B23815" s="8" t="s">
        <v>25186</v>
      </c>
    </row>
    <row r="23816">
      <c r="A23816" s="8">
        <v>6777074.0</v>
      </c>
      <c r="B23816" s="8" t="s">
        <v>25187</v>
      </c>
    </row>
    <row r="23817">
      <c r="A23817" s="8">
        <v>6208878.0</v>
      </c>
      <c r="B23817" s="8" t="s">
        <v>25188</v>
      </c>
    </row>
    <row r="23818">
      <c r="A23818" s="8">
        <v>6270751.0</v>
      </c>
      <c r="B23818" s="8" t="s">
        <v>25189</v>
      </c>
    </row>
    <row r="23819">
      <c r="A23819" s="8">
        <v>6618006.0</v>
      </c>
      <c r="B23819" s="8" t="s">
        <v>25190</v>
      </c>
    </row>
    <row r="23820">
      <c r="A23820" s="8">
        <v>6742092.0</v>
      </c>
      <c r="B23820" s="8" t="s">
        <v>25191</v>
      </c>
    </row>
    <row r="23821">
      <c r="A23821" s="8">
        <v>1918273.0</v>
      </c>
      <c r="B23821" s="8" t="s">
        <v>25192</v>
      </c>
    </row>
    <row r="23822">
      <c r="A23822" s="8">
        <v>6199933.0</v>
      </c>
      <c r="B23822" s="8" t="s">
        <v>25193</v>
      </c>
    </row>
    <row r="23823">
      <c r="A23823" s="8">
        <v>6617034.0</v>
      </c>
      <c r="B23823" s="8" t="s">
        <v>25194</v>
      </c>
    </row>
    <row r="23824">
      <c r="A23824" s="8">
        <v>6162851.0</v>
      </c>
      <c r="B23824" s="8" t="s">
        <v>25195</v>
      </c>
    </row>
    <row r="23825">
      <c r="A23825" s="8">
        <v>6182453.0</v>
      </c>
      <c r="B23825" s="8" t="s">
        <v>25196</v>
      </c>
    </row>
    <row r="23826">
      <c r="A23826" s="8">
        <v>6408371.0</v>
      </c>
      <c r="B23826" s="8" t="s">
        <v>25197</v>
      </c>
    </row>
    <row r="23827">
      <c r="A23827" s="8">
        <v>6446736.0</v>
      </c>
      <c r="B23827" s="8" t="s">
        <v>25198</v>
      </c>
    </row>
    <row r="23828">
      <c r="A23828" s="8">
        <v>6209602.0</v>
      </c>
      <c r="B23828" s="8" t="s">
        <v>25199</v>
      </c>
    </row>
    <row r="23829">
      <c r="A23829" s="8">
        <v>6399355.0</v>
      </c>
      <c r="B23829" s="8" t="s">
        <v>25200</v>
      </c>
    </row>
    <row r="23830">
      <c r="A23830" s="8">
        <v>6251790.0</v>
      </c>
      <c r="B23830" s="8" t="s">
        <v>25201</v>
      </c>
    </row>
    <row r="23831">
      <c r="A23831" s="8">
        <v>6206115.0</v>
      </c>
      <c r="B23831" s="8" t="s">
        <v>25202</v>
      </c>
    </row>
    <row r="23832">
      <c r="A23832" s="8">
        <v>6250181.0</v>
      </c>
      <c r="B23832" s="8" t="s">
        <v>25203</v>
      </c>
    </row>
    <row r="23833">
      <c r="A23833" s="8">
        <v>6394370.0</v>
      </c>
      <c r="B23833" s="8" t="s">
        <v>25204</v>
      </c>
    </row>
    <row r="23834">
      <c r="A23834" s="8">
        <v>6101160.0</v>
      </c>
      <c r="B23834" s="8" t="s">
        <v>25205</v>
      </c>
    </row>
    <row r="23835">
      <c r="A23835" s="8">
        <v>6618405.0</v>
      </c>
      <c r="B23835" s="8" t="s">
        <v>25206</v>
      </c>
    </row>
    <row r="23836">
      <c r="A23836" s="8">
        <v>6020801.0</v>
      </c>
      <c r="B23836" s="8" t="s">
        <v>25207</v>
      </c>
    </row>
    <row r="23837">
      <c r="A23837" s="8">
        <v>6186467.0</v>
      </c>
      <c r="B23837" s="8" t="s">
        <v>25208</v>
      </c>
    </row>
    <row r="23838">
      <c r="A23838" s="8">
        <v>6666850.0</v>
      </c>
      <c r="B23838" s="8" t="s">
        <v>25209</v>
      </c>
    </row>
    <row r="23839">
      <c r="A23839" s="8">
        <v>6105980.0</v>
      </c>
      <c r="B23839" s="8" t="s">
        <v>25210</v>
      </c>
    </row>
    <row r="23840">
      <c r="A23840" s="8">
        <v>6241883.0</v>
      </c>
      <c r="B23840" s="8" t="s">
        <v>25211</v>
      </c>
    </row>
    <row r="23841">
      <c r="A23841" s="8">
        <v>6618090.0</v>
      </c>
      <c r="B23841" s="8" t="s">
        <v>25212</v>
      </c>
    </row>
    <row r="23842">
      <c r="A23842" s="8">
        <v>6208495.0</v>
      </c>
      <c r="B23842" s="8" t="s">
        <v>25213</v>
      </c>
    </row>
    <row r="23843">
      <c r="A23843" s="8">
        <v>6195806.0</v>
      </c>
      <c r="B23843" s="8" t="s">
        <v>25214</v>
      </c>
    </row>
    <row r="23844">
      <c r="A23844" s="8">
        <v>6449204.0</v>
      </c>
      <c r="B23844" s="8" t="s">
        <v>25215</v>
      </c>
    </row>
    <row r="23845">
      <c r="A23845" s="8">
        <v>6617816.0</v>
      </c>
      <c r="B23845" s="8" t="s">
        <v>25216</v>
      </c>
    </row>
    <row r="23846">
      <c r="A23846" s="8">
        <v>6617069.0</v>
      </c>
      <c r="B23846" s="8" t="s">
        <v>25217</v>
      </c>
    </row>
    <row r="23847">
      <c r="A23847" s="8">
        <v>6166989.0</v>
      </c>
      <c r="B23847" s="8" t="s">
        <v>25218</v>
      </c>
    </row>
    <row r="23848">
      <c r="A23848" s="8">
        <v>6314643.0</v>
      </c>
      <c r="B23848" s="8" t="s">
        <v>25219</v>
      </c>
    </row>
    <row r="23849">
      <c r="A23849" s="8">
        <v>6449239.0</v>
      </c>
      <c r="B23849" s="8" t="s">
        <v>25220</v>
      </c>
    </row>
    <row r="23850">
      <c r="A23850" s="8">
        <v>6458815.0</v>
      </c>
      <c r="B23850" s="8" t="s">
        <v>25221</v>
      </c>
    </row>
    <row r="23851">
      <c r="A23851" s="8">
        <v>6983219.0</v>
      </c>
      <c r="B23851" s="8" t="s">
        <v>25222</v>
      </c>
    </row>
    <row r="23852">
      <c r="A23852" s="8">
        <v>6647341.0</v>
      </c>
      <c r="B23852" s="8" t="s">
        <v>25223</v>
      </c>
    </row>
    <row r="23853">
      <c r="A23853" s="8">
        <v>6270689.0</v>
      </c>
      <c r="B23853" s="8" t="s">
        <v>25224</v>
      </c>
    </row>
    <row r="23854">
      <c r="A23854" s="8">
        <v>6617450.0</v>
      </c>
      <c r="B23854" s="8" t="s">
        <v>25225</v>
      </c>
    </row>
    <row r="23855">
      <c r="A23855" s="8">
        <v>6208975.0</v>
      </c>
      <c r="B23855" s="8" t="s">
        <v>25226</v>
      </c>
    </row>
    <row r="23856">
      <c r="A23856" s="8">
        <v>6617221.0</v>
      </c>
      <c r="B23856" s="8" t="s">
        <v>25227</v>
      </c>
    </row>
    <row r="23857">
      <c r="A23857" s="8">
        <v>6209297.0</v>
      </c>
      <c r="B23857" s="8" t="s">
        <v>25228</v>
      </c>
    </row>
    <row r="23858">
      <c r="A23858" s="8">
        <v>6174086.0</v>
      </c>
      <c r="B23858" s="8" t="s">
        <v>25229</v>
      </c>
    </row>
    <row r="23859">
      <c r="A23859" s="8">
        <v>6038336.0</v>
      </c>
      <c r="B23859" s="8" t="s">
        <v>25230</v>
      </c>
    </row>
    <row r="23860">
      <c r="A23860" s="8">
        <v>6904106.0</v>
      </c>
      <c r="B23860" s="8" t="s">
        <v>25231</v>
      </c>
    </row>
    <row r="23861">
      <c r="A23861" s="8">
        <v>6997309.0</v>
      </c>
      <c r="B23861" s="8" t="s">
        <v>25232</v>
      </c>
    </row>
    <row r="23862">
      <c r="A23862" s="8">
        <v>6895841.0</v>
      </c>
      <c r="B23862" s="8" t="s">
        <v>25233</v>
      </c>
    </row>
    <row r="23863">
      <c r="A23863" s="8">
        <v>6618138.0</v>
      </c>
      <c r="B23863" s="8" t="s">
        <v>25234</v>
      </c>
    </row>
    <row r="23864">
      <c r="A23864" s="8">
        <v>6617689.0</v>
      </c>
      <c r="B23864" s="8" t="s">
        <v>25235</v>
      </c>
    </row>
    <row r="23865">
      <c r="A23865" s="8">
        <v>6116922.0</v>
      </c>
      <c r="B23865" s="8" t="s">
        <v>25236</v>
      </c>
    </row>
    <row r="23866">
      <c r="A23866" s="8">
        <v>6617085.0</v>
      </c>
      <c r="B23866" s="8" t="s">
        <v>25237</v>
      </c>
    </row>
    <row r="23867">
      <c r="A23867" s="8">
        <v>6157009.0</v>
      </c>
      <c r="B23867" s="8" t="s">
        <v>25238</v>
      </c>
    </row>
    <row r="23868">
      <c r="A23868" s="8">
        <v>6617654.0</v>
      </c>
      <c r="B23868" s="8" t="s">
        <v>25239</v>
      </c>
    </row>
    <row r="23869">
      <c r="A23869" s="8">
        <v>6777091.0</v>
      </c>
      <c r="B23869" s="8" t="s">
        <v>25240</v>
      </c>
    </row>
    <row r="23870">
      <c r="A23870" s="8">
        <v>6056521.0</v>
      </c>
      <c r="B23870" s="8" t="s">
        <v>25241</v>
      </c>
    </row>
    <row r="23871">
      <c r="A23871" s="8">
        <v>6017576.0</v>
      </c>
      <c r="B23871" s="8" t="s">
        <v>25242</v>
      </c>
    </row>
    <row r="23872">
      <c r="A23872" s="8">
        <v>6617638.0</v>
      </c>
      <c r="B23872" s="8" t="s">
        <v>25243</v>
      </c>
    </row>
    <row r="23873">
      <c r="A23873" s="8">
        <v>6172989.0</v>
      </c>
      <c r="B23873" s="8" t="s">
        <v>25244</v>
      </c>
    </row>
    <row r="23874">
      <c r="A23874" s="8">
        <v>6617344.0</v>
      </c>
      <c r="B23874" s="8" t="s">
        <v>25245</v>
      </c>
    </row>
    <row r="23875">
      <c r="A23875" s="8">
        <v>1802551.0</v>
      </c>
      <c r="B23875" s="8" t="s">
        <v>25246</v>
      </c>
    </row>
    <row r="23876">
      <c r="A23876" s="8">
        <v>6156991.0</v>
      </c>
      <c r="B23876" s="8" t="s">
        <v>25247</v>
      </c>
    </row>
    <row r="23877">
      <c r="A23877" s="8">
        <v>6617077.0</v>
      </c>
      <c r="B23877" s="8" t="s">
        <v>25248</v>
      </c>
    </row>
    <row r="23878">
      <c r="A23878" s="8">
        <v>1918389.0</v>
      </c>
      <c r="B23878" s="8" t="s">
        <v>25249</v>
      </c>
    </row>
    <row r="23879">
      <c r="A23879" s="8">
        <v>1802542.0</v>
      </c>
      <c r="B23879" s="8" t="s">
        <v>25250</v>
      </c>
    </row>
    <row r="23880">
      <c r="A23880" s="8">
        <v>6192939.0</v>
      </c>
      <c r="B23880" s="8" t="s">
        <v>25251</v>
      </c>
    </row>
    <row r="23881">
      <c r="A23881" s="8">
        <v>6156983.0</v>
      </c>
      <c r="B23881" s="8" t="s">
        <v>25252</v>
      </c>
    </row>
    <row r="23882">
      <c r="A23882" s="8">
        <v>6071384.0</v>
      </c>
      <c r="B23882" s="8" t="s">
        <v>25253</v>
      </c>
    </row>
    <row r="23883">
      <c r="A23883" s="8">
        <v>6617620.0</v>
      </c>
      <c r="B23883" s="8" t="s">
        <v>25254</v>
      </c>
    </row>
    <row r="23884">
      <c r="A23884" s="8">
        <v>6023428.0</v>
      </c>
      <c r="B23884" s="8" t="s">
        <v>25255</v>
      </c>
    </row>
    <row r="23885">
      <c r="A23885" s="8">
        <v>6617719.0</v>
      </c>
      <c r="B23885" s="8" t="s">
        <v>25256</v>
      </c>
    </row>
    <row r="23886">
      <c r="A23886" s="8">
        <v>6617590.0</v>
      </c>
      <c r="B23886" s="8" t="s">
        <v>25257</v>
      </c>
    </row>
    <row r="23887">
      <c r="A23887" s="8">
        <v>6172971.0</v>
      </c>
      <c r="B23887" s="8" t="s">
        <v>25258</v>
      </c>
    </row>
    <row r="23888">
      <c r="A23888" s="8">
        <v>6185045.0</v>
      </c>
      <c r="B23888" s="8" t="s">
        <v>25259</v>
      </c>
    </row>
    <row r="23889">
      <c r="A23889" s="8">
        <v>6617107.0</v>
      </c>
      <c r="B23889" s="8" t="s">
        <v>25260</v>
      </c>
    </row>
    <row r="23890">
      <c r="A23890" s="8">
        <v>6617701.0</v>
      </c>
      <c r="B23890" s="8" t="s">
        <v>25261</v>
      </c>
    </row>
    <row r="23891">
      <c r="A23891" s="8">
        <v>6057829.0</v>
      </c>
      <c r="B23891" s="8" t="s">
        <v>25262</v>
      </c>
    </row>
    <row r="23892">
      <c r="A23892" s="8">
        <v>6922589.0</v>
      </c>
      <c r="B23892" s="8" t="s">
        <v>25263</v>
      </c>
    </row>
    <row r="23893">
      <c r="A23893" s="8">
        <v>6106056.0</v>
      </c>
      <c r="B23893" s="8" t="s">
        <v>25264</v>
      </c>
    </row>
    <row r="23894">
      <c r="A23894" s="8">
        <v>6398642.0</v>
      </c>
      <c r="B23894" s="8" t="s">
        <v>25265</v>
      </c>
    </row>
    <row r="23895">
      <c r="A23895" s="8">
        <v>6020224.0</v>
      </c>
      <c r="B23895" s="8" t="s">
        <v>25266</v>
      </c>
    </row>
    <row r="23896">
      <c r="A23896" s="8">
        <v>6019480.0</v>
      </c>
      <c r="B23896" s="8" t="s">
        <v>25267</v>
      </c>
    </row>
    <row r="23897">
      <c r="A23897" s="8">
        <v>6023410.0</v>
      </c>
      <c r="B23897" s="8" t="s">
        <v>25268</v>
      </c>
    </row>
    <row r="23898">
      <c r="A23898" s="8">
        <v>6166954.0</v>
      </c>
      <c r="B23898" s="8" t="s">
        <v>25269</v>
      </c>
    </row>
    <row r="23899">
      <c r="A23899" s="8">
        <v>6237304.0</v>
      </c>
      <c r="B23899" s="8" t="s">
        <v>25270</v>
      </c>
    </row>
    <row r="23900">
      <c r="A23900" s="8">
        <v>6166920.0</v>
      </c>
      <c r="B23900" s="8" t="s">
        <v>25271</v>
      </c>
    </row>
    <row r="23901">
      <c r="A23901" s="8">
        <v>6253954.0</v>
      </c>
      <c r="B23901" s="8" t="s">
        <v>25272</v>
      </c>
    </row>
    <row r="23902">
      <c r="A23902" s="8">
        <v>6205950.0</v>
      </c>
      <c r="B23902" s="8" t="s">
        <v>25273</v>
      </c>
    </row>
    <row r="23903">
      <c r="A23903" s="8">
        <v>6219403.0</v>
      </c>
      <c r="B23903" s="8" t="s">
        <v>25274</v>
      </c>
    </row>
    <row r="23904">
      <c r="A23904" s="8">
        <v>6175252.0</v>
      </c>
      <c r="B23904" s="8" t="s">
        <v>25275</v>
      </c>
    </row>
    <row r="23905">
      <c r="A23905" s="8">
        <v>6198694.0</v>
      </c>
      <c r="B23905" s="8" t="s">
        <v>25276</v>
      </c>
    </row>
    <row r="23906">
      <c r="A23906" s="8">
        <v>6183565.0</v>
      </c>
      <c r="B23906" s="8" t="s">
        <v>25277</v>
      </c>
    </row>
    <row r="23907">
      <c r="A23907" s="8">
        <v>6227881.0</v>
      </c>
      <c r="B23907" s="8" t="s">
        <v>25278</v>
      </c>
    </row>
    <row r="23908">
      <c r="A23908" s="8">
        <v>6452370.0</v>
      </c>
      <c r="B23908" s="8" t="s">
        <v>25279</v>
      </c>
    </row>
    <row r="23909">
      <c r="A23909" s="8">
        <v>1939220.0</v>
      </c>
      <c r="B23909" s="8" t="s">
        <v>25280</v>
      </c>
    </row>
    <row r="23910">
      <c r="A23910" s="8">
        <v>6285007.0</v>
      </c>
      <c r="B23910" s="8" t="s">
        <v>25281</v>
      </c>
    </row>
    <row r="23911">
      <c r="A23911" s="8">
        <v>6031544.0</v>
      </c>
      <c r="B23911" s="8" t="s">
        <v>25282</v>
      </c>
    </row>
    <row r="23912">
      <c r="A23912" s="8">
        <v>6208274.0</v>
      </c>
      <c r="B23912" s="8" t="s">
        <v>25283</v>
      </c>
    </row>
    <row r="23913">
      <c r="A23913" s="8">
        <v>6178766.0</v>
      </c>
      <c r="B23913" s="8" t="s">
        <v>25284</v>
      </c>
    </row>
    <row r="23914">
      <c r="A23914" s="8">
        <v>6166946.0</v>
      </c>
      <c r="B23914" s="8" t="s">
        <v>25285</v>
      </c>
    </row>
    <row r="23915">
      <c r="A23915" s="8">
        <v>6166938.0</v>
      </c>
      <c r="B23915" s="8" t="s">
        <v>25286</v>
      </c>
    </row>
    <row r="23916">
      <c r="A23916" s="8">
        <v>6171117.0</v>
      </c>
      <c r="B23916" s="8" t="s">
        <v>25287</v>
      </c>
    </row>
    <row r="23917">
      <c r="A23917" s="8">
        <v>6181007.0</v>
      </c>
      <c r="B23917" s="8" t="s">
        <v>25288</v>
      </c>
    </row>
    <row r="23918">
      <c r="A23918" s="8">
        <v>1870386.0</v>
      </c>
      <c r="B23918" s="8" t="s">
        <v>25289</v>
      </c>
    </row>
    <row r="23919">
      <c r="A23919" s="8">
        <v>6205925.0</v>
      </c>
      <c r="B23919" s="8" t="s">
        <v>25290</v>
      </c>
    </row>
    <row r="23920">
      <c r="A23920" s="8">
        <v>6388299.0</v>
      </c>
      <c r="B23920" s="8" t="s">
        <v>25291</v>
      </c>
    </row>
    <row r="23921">
      <c r="A23921" s="8">
        <v>6208282.0</v>
      </c>
      <c r="B23921" s="8" t="s">
        <v>25292</v>
      </c>
    </row>
    <row r="23922">
      <c r="A23922" s="8">
        <v>6026664.0</v>
      </c>
      <c r="B23922" s="8" t="s">
        <v>25293</v>
      </c>
    </row>
    <row r="23923">
      <c r="A23923" s="8">
        <v>6181309.0</v>
      </c>
      <c r="B23923" s="8" t="s">
        <v>25294</v>
      </c>
    </row>
    <row r="23924">
      <c r="A23924" s="8">
        <v>1975170.0</v>
      </c>
      <c r="B23924" s="8" t="s">
        <v>25295</v>
      </c>
    </row>
    <row r="23925">
      <c r="A23925" s="8">
        <v>6166962.0</v>
      </c>
      <c r="B23925" s="8" t="s">
        <v>25296</v>
      </c>
    </row>
    <row r="23926">
      <c r="A23926" s="8">
        <v>1935411.0</v>
      </c>
      <c r="B23926" s="8" t="s">
        <v>25297</v>
      </c>
    </row>
    <row r="23927">
      <c r="A23927" s="8">
        <v>6205909.0</v>
      </c>
      <c r="B23927" s="8" t="s">
        <v>25298</v>
      </c>
    </row>
    <row r="23928">
      <c r="A23928" s="8">
        <v>845591.0</v>
      </c>
      <c r="B23928" s="8" t="s">
        <v>25299</v>
      </c>
    </row>
    <row r="23929">
      <c r="A23929" s="8">
        <v>6223851.0</v>
      </c>
      <c r="B23929" s="8" t="s">
        <v>25300</v>
      </c>
    </row>
    <row r="23930">
      <c r="A23930" s="8">
        <v>1882686.0</v>
      </c>
      <c r="B23930" s="8" t="s">
        <v>25301</v>
      </c>
    </row>
    <row r="23931">
      <c r="A23931" s="8">
        <v>1587374.0</v>
      </c>
      <c r="B23931" s="8" t="s">
        <v>24863</v>
      </c>
    </row>
    <row r="23932">
      <c r="A23932" s="8">
        <v>1454064.0</v>
      </c>
      <c r="B23932" s="8" t="s">
        <v>25302</v>
      </c>
    </row>
    <row r="23933">
      <c r="A23933" s="8">
        <v>6905048.0</v>
      </c>
      <c r="B23933" s="8" t="s">
        <v>25303</v>
      </c>
    </row>
    <row r="23934">
      <c r="A23934" s="8">
        <v>1570412.0</v>
      </c>
      <c r="B23934" s="8" t="s">
        <v>25304</v>
      </c>
    </row>
    <row r="23935">
      <c r="A23935" s="8">
        <v>1570404.0</v>
      </c>
      <c r="B23935" s="8" t="s">
        <v>25305</v>
      </c>
    </row>
    <row r="23936">
      <c r="A23936" s="8">
        <v>1577786.0</v>
      </c>
      <c r="B23936" s="8" t="s">
        <v>25306</v>
      </c>
    </row>
    <row r="23937">
      <c r="A23937" s="8">
        <v>6163581.0</v>
      </c>
      <c r="B23937" s="8" t="s">
        <v>25307</v>
      </c>
    </row>
    <row r="23938">
      <c r="A23938" s="8">
        <v>1733648.0</v>
      </c>
      <c r="B23938" s="8" t="s">
        <v>25308</v>
      </c>
    </row>
    <row r="23939">
      <c r="A23939" s="8">
        <v>1419510.0</v>
      </c>
      <c r="B23939" s="8" t="s">
        <v>25309</v>
      </c>
    </row>
    <row r="23940">
      <c r="A23940" s="8">
        <v>1957350.0</v>
      </c>
      <c r="B23940" s="8" t="s">
        <v>25310</v>
      </c>
    </row>
    <row r="23941">
      <c r="A23941" s="8">
        <v>1589351.0</v>
      </c>
      <c r="B23941" s="8" t="s">
        <v>25311</v>
      </c>
    </row>
    <row r="23942">
      <c r="A23942" s="8">
        <v>1806009.0</v>
      </c>
      <c r="B23942" s="8" t="s">
        <v>25312</v>
      </c>
    </row>
    <row r="23943">
      <c r="A23943" s="8">
        <v>1440021.0</v>
      </c>
      <c r="B23943" s="8" t="s">
        <v>25313</v>
      </c>
    </row>
    <row r="23944">
      <c r="A23944" s="8">
        <v>1636898.0</v>
      </c>
      <c r="B23944" s="8" t="s">
        <v>25314</v>
      </c>
    </row>
    <row r="23945">
      <c r="A23945" s="8">
        <v>1312367.0</v>
      </c>
      <c r="B23945" s="8" t="s">
        <v>25315</v>
      </c>
    </row>
    <row r="23946">
      <c r="A23946" s="8">
        <v>6218733.0</v>
      </c>
      <c r="B23946" s="8" t="s">
        <v>25316</v>
      </c>
    </row>
    <row r="23947">
      <c r="A23947" s="8">
        <v>1730819.0</v>
      </c>
      <c r="B23947" s="8" t="s">
        <v>25317</v>
      </c>
    </row>
    <row r="23948">
      <c r="A23948" s="8">
        <v>6160450.0</v>
      </c>
      <c r="B23948" s="8" t="s">
        <v>25318</v>
      </c>
    </row>
    <row r="23949">
      <c r="A23949" s="8">
        <v>1850555.0</v>
      </c>
      <c r="B23949" s="8" t="s">
        <v>25319</v>
      </c>
    </row>
    <row r="23950">
      <c r="A23950" s="8">
        <v>1937448.0</v>
      </c>
      <c r="B23950" s="8" t="s">
        <v>25320</v>
      </c>
    </row>
    <row r="23951">
      <c r="A23951" s="8">
        <v>1779770.0</v>
      </c>
      <c r="B23951" s="8" t="s">
        <v>25321</v>
      </c>
    </row>
    <row r="23952">
      <c r="A23952" s="8">
        <v>1898612.0</v>
      </c>
      <c r="B23952" s="8" t="s">
        <v>25322</v>
      </c>
    </row>
    <row r="23953">
      <c r="A23953" s="8">
        <v>1587064.0</v>
      </c>
      <c r="B23953" s="8" t="s">
        <v>25323</v>
      </c>
    </row>
    <row r="23954">
      <c r="A23954" s="8">
        <v>1859293.0</v>
      </c>
      <c r="B23954" s="8" t="s">
        <v>25324</v>
      </c>
    </row>
    <row r="23955">
      <c r="A23955" s="8">
        <v>6617573.0</v>
      </c>
      <c r="B23955" s="8" t="s">
        <v>25325</v>
      </c>
    </row>
    <row r="23956">
      <c r="A23956" s="8">
        <v>6617425.0</v>
      </c>
      <c r="B23956" s="8" t="s">
        <v>25326</v>
      </c>
    </row>
    <row r="23957">
      <c r="A23957" s="8">
        <v>1940244.0</v>
      </c>
      <c r="B23957" s="8" t="s">
        <v>25327</v>
      </c>
    </row>
    <row r="23958">
      <c r="A23958" s="8">
        <v>6618201.0</v>
      </c>
      <c r="B23958" s="8" t="s">
        <v>25328</v>
      </c>
    </row>
    <row r="23959">
      <c r="A23959" s="8">
        <v>6196713.0</v>
      </c>
      <c r="B23959" s="8" t="s">
        <v>25329</v>
      </c>
    </row>
    <row r="23960">
      <c r="A23960" s="8">
        <v>6444385.0</v>
      </c>
      <c r="B23960" s="8" t="s">
        <v>25330</v>
      </c>
    </row>
    <row r="23961">
      <c r="A23961" s="8">
        <v>6017665.0</v>
      </c>
      <c r="B23961" s="8" t="s">
        <v>25331</v>
      </c>
    </row>
    <row r="23962">
      <c r="A23962" s="8">
        <v>6228895.0</v>
      </c>
      <c r="B23962" s="8" t="s">
        <v>25332</v>
      </c>
    </row>
    <row r="23963">
      <c r="A23963" s="8">
        <v>1882694.0</v>
      </c>
      <c r="B23963" s="8" t="s">
        <v>25333</v>
      </c>
    </row>
    <row r="23964">
      <c r="A23964" s="8">
        <v>6617484.0</v>
      </c>
      <c r="B23964" s="8" t="s">
        <v>25334</v>
      </c>
    </row>
    <row r="23965">
      <c r="A23965" s="8">
        <v>6617441.0</v>
      </c>
      <c r="B23965" s="8" t="s">
        <v>25335</v>
      </c>
    </row>
    <row r="23966">
      <c r="A23966" s="8">
        <v>6049958.0</v>
      </c>
      <c r="B23966" s="8" t="s">
        <v>25336</v>
      </c>
    </row>
    <row r="23967">
      <c r="A23967" s="8">
        <v>6201261.0</v>
      </c>
      <c r="B23967" s="8" t="s">
        <v>25337</v>
      </c>
    </row>
    <row r="23968">
      <c r="A23968" s="8">
        <v>6617387.0</v>
      </c>
      <c r="B23968" s="8" t="s">
        <v>25338</v>
      </c>
    </row>
    <row r="23969">
      <c r="A23969" s="8">
        <v>6070485.0</v>
      </c>
      <c r="B23969" s="8" t="s">
        <v>25339</v>
      </c>
    </row>
    <row r="23970">
      <c r="A23970" s="8">
        <v>6250173.0</v>
      </c>
      <c r="B23970" s="8" t="s">
        <v>25340</v>
      </c>
    </row>
    <row r="23971">
      <c r="A23971" s="8">
        <v>6016502.0</v>
      </c>
      <c r="B23971" s="8" t="s">
        <v>25341</v>
      </c>
    </row>
    <row r="23972">
      <c r="A23972" s="8">
        <v>6618260.0</v>
      </c>
      <c r="B23972" s="8" t="s">
        <v>25342</v>
      </c>
    </row>
    <row r="23973">
      <c r="A23973" s="8">
        <v>6242201.0</v>
      </c>
      <c r="B23973" s="8" t="s">
        <v>25343</v>
      </c>
    </row>
    <row r="23974">
      <c r="A23974" s="8">
        <v>6493572.0</v>
      </c>
      <c r="B23974" s="8" t="s">
        <v>25344</v>
      </c>
    </row>
    <row r="23975">
      <c r="A23975" s="8">
        <v>6133665.0</v>
      </c>
      <c r="B23975" s="8" t="s">
        <v>25345</v>
      </c>
    </row>
    <row r="23976">
      <c r="A23976" s="8">
        <v>6038328.0</v>
      </c>
      <c r="B23976" s="8" t="s">
        <v>25346</v>
      </c>
    </row>
    <row r="23977">
      <c r="A23977" s="8">
        <v>6403051.0</v>
      </c>
      <c r="B23977" s="8" t="s">
        <v>25347</v>
      </c>
    </row>
    <row r="23978">
      <c r="A23978" s="8">
        <v>6617913.0</v>
      </c>
      <c r="B23978" s="8" t="s">
        <v>25348</v>
      </c>
    </row>
    <row r="23979">
      <c r="A23979" s="8">
        <v>6265375.0</v>
      </c>
      <c r="B23979" s="8" t="s">
        <v>25349</v>
      </c>
    </row>
    <row r="23980">
      <c r="A23980" s="8">
        <v>6617964.0</v>
      </c>
      <c r="B23980" s="8" t="s">
        <v>25350</v>
      </c>
    </row>
    <row r="23981">
      <c r="A23981" s="8">
        <v>6413731.0</v>
      </c>
      <c r="B23981" s="8" t="s">
        <v>25351</v>
      </c>
    </row>
    <row r="23982">
      <c r="A23982" s="8">
        <v>6185452.0</v>
      </c>
      <c r="B23982" s="8" t="s">
        <v>25352</v>
      </c>
    </row>
    <row r="23983">
      <c r="A23983" s="8">
        <v>1700600.0</v>
      </c>
      <c r="B23983" s="8" t="s">
        <v>25353</v>
      </c>
    </row>
    <row r="23984">
      <c r="A23984" s="8">
        <v>6010083.0</v>
      </c>
      <c r="B23984" s="8" t="s">
        <v>25354</v>
      </c>
    </row>
    <row r="23985">
      <c r="A23985" s="8">
        <v>6617409.0</v>
      </c>
      <c r="B23985" s="8" t="s">
        <v>25355</v>
      </c>
    </row>
    <row r="23986">
      <c r="A23986" s="8">
        <v>6617395.0</v>
      </c>
      <c r="B23986" s="8" t="s">
        <v>25356</v>
      </c>
    </row>
    <row r="23987">
      <c r="A23987" s="8">
        <v>6617999.0</v>
      </c>
      <c r="B23987" s="8" t="s">
        <v>25357</v>
      </c>
    </row>
    <row r="23988">
      <c r="A23988" s="8">
        <v>6141366.0</v>
      </c>
      <c r="B23988" s="8" t="s">
        <v>25358</v>
      </c>
    </row>
    <row r="23989">
      <c r="A23989" s="8">
        <v>6618219.0</v>
      </c>
      <c r="B23989" s="8" t="s">
        <v>25359</v>
      </c>
    </row>
    <row r="23990">
      <c r="A23990" s="8">
        <v>6208967.0</v>
      </c>
      <c r="B23990" s="8" t="s">
        <v>25360</v>
      </c>
    </row>
    <row r="23991">
      <c r="A23991" s="8">
        <v>6618928.0</v>
      </c>
      <c r="B23991" s="8" t="s">
        <v>25361</v>
      </c>
    </row>
    <row r="23992">
      <c r="A23992" s="8">
        <v>6099734.0</v>
      </c>
      <c r="B23992" s="8" t="s">
        <v>25362</v>
      </c>
    </row>
    <row r="23993">
      <c r="A23993" s="8">
        <v>6302530.0</v>
      </c>
      <c r="B23993" s="8" t="s">
        <v>25363</v>
      </c>
    </row>
    <row r="23994">
      <c r="A23994" s="8">
        <v>6017657.0</v>
      </c>
      <c r="B23994" s="8" t="s">
        <v>25364</v>
      </c>
    </row>
    <row r="23995">
      <c r="A23995" s="8">
        <v>6306837.0</v>
      </c>
      <c r="B23995" s="8" t="s">
        <v>25365</v>
      </c>
    </row>
    <row r="23996">
      <c r="A23996" s="8">
        <v>6201407.0</v>
      </c>
      <c r="B23996" s="8" t="s">
        <v>25366</v>
      </c>
    </row>
    <row r="23997">
      <c r="A23997" s="8">
        <v>6617514.0</v>
      </c>
      <c r="B23997" s="8" t="s">
        <v>25367</v>
      </c>
    </row>
    <row r="23998">
      <c r="A23998" s="8">
        <v>6617352.0</v>
      </c>
      <c r="B23998" s="8" t="s">
        <v>25368</v>
      </c>
    </row>
    <row r="23999">
      <c r="A23999" s="8">
        <v>1873440.0</v>
      </c>
      <c r="B23999" s="8" t="s">
        <v>25369</v>
      </c>
    </row>
    <row r="24000">
      <c r="A24000" s="8">
        <v>6302254.0</v>
      </c>
      <c r="B24000" s="8" t="s">
        <v>25370</v>
      </c>
    </row>
    <row r="24001">
      <c r="A24001" s="8">
        <v>6023797.0</v>
      </c>
      <c r="B24001" s="8" t="s">
        <v>25371</v>
      </c>
    </row>
    <row r="24002">
      <c r="A24002" s="8">
        <v>6413714.0</v>
      </c>
      <c r="B24002" s="8" t="s">
        <v>25372</v>
      </c>
    </row>
    <row r="24003">
      <c r="A24003" s="8">
        <v>6617956.0</v>
      </c>
      <c r="B24003" s="8" t="s">
        <v>25373</v>
      </c>
    </row>
    <row r="24004">
      <c r="A24004" s="8">
        <v>6617794.0</v>
      </c>
      <c r="B24004" s="8" t="s">
        <v>6074</v>
      </c>
    </row>
    <row r="24005">
      <c r="A24005" s="8">
        <v>6494862.0</v>
      </c>
      <c r="B24005" s="8" t="s">
        <v>25374</v>
      </c>
    </row>
    <row r="24006">
      <c r="A24006" s="8">
        <v>6173560.0</v>
      </c>
      <c r="B24006" s="8" t="s">
        <v>25375</v>
      </c>
    </row>
    <row r="24007">
      <c r="A24007" s="8">
        <v>1936417.0</v>
      </c>
      <c r="B24007" s="8" t="s">
        <v>25376</v>
      </c>
    </row>
    <row r="24008">
      <c r="A24008" s="8">
        <v>6315020.0</v>
      </c>
      <c r="B24008" s="8" t="s">
        <v>25377</v>
      </c>
    </row>
    <row r="24009">
      <c r="A24009" s="8">
        <v>6253318.0</v>
      </c>
      <c r="B24009" s="8" t="s">
        <v>25378</v>
      </c>
    </row>
    <row r="24010">
      <c r="A24010" s="8">
        <v>6185444.0</v>
      </c>
      <c r="B24010" s="8" t="s">
        <v>25379</v>
      </c>
    </row>
    <row r="24011">
      <c r="A24011" s="8">
        <v>6206123.0</v>
      </c>
      <c r="B24011" s="8" t="s">
        <v>25380</v>
      </c>
    </row>
    <row r="24012">
      <c r="A24012" s="8">
        <v>6618286.0</v>
      </c>
      <c r="B24012" s="8" t="s">
        <v>25381</v>
      </c>
    </row>
    <row r="24013">
      <c r="A24013" s="8">
        <v>6151931.0</v>
      </c>
      <c r="B24013" s="8" t="s">
        <v>25382</v>
      </c>
    </row>
    <row r="24014">
      <c r="A24014" s="8">
        <v>1894251.0</v>
      </c>
      <c r="B24014" s="8" t="s">
        <v>25383</v>
      </c>
    </row>
    <row r="24015">
      <c r="A24015" s="8">
        <v>6239226.0</v>
      </c>
      <c r="B24015" s="8" t="s">
        <v>25384</v>
      </c>
    </row>
    <row r="24016">
      <c r="A24016" s="8">
        <v>6168302.0</v>
      </c>
      <c r="B24016" s="8" t="s">
        <v>25385</v>
      </c>
    </row>
    <row r="24017">
      <c r="A24017" s="8">
        <v>1740245.0</v>
      </c>
      <c r="B24017" s="8" t="s">
        <v>25386</v>
      </c>
    </row>
    <row r="24018">
      <c r="A24018" s="8">
        <v>1963961.0</v>
      </c>
      <c r="B24018" s="8" t="s">
        <v>25387</v>
      </c>
    </row>
    <row r="24019">
      <c r="A24019" s="8">
        <v>6832199.0</v>
      </c>
      <c r="B24019" s="8" t="s">
        <v>25388</v>
      </c>
    </row>
    <row r="24020">
      <c r="A24020" s="8">
        <v>1852027.0</v>
      </c>
      <c r="B24020" s="8" t="s">
        <v>25389</v>
      </c>
    </row>
    <row r="24021">
      <c r="A24021" s="8">
        <v>6084419.0</v>
      </c>
      <c r="B24021" s="8" t="s">
        <v>25390</v>
      </c>
    </row>
    <row r="24022">
      <c r="A24022" s="8">
        <v>6198236.0</v>
      </c>
      <c r="B24022" s="8" t="s">
        <v>25391</v>
      </c>
    </row>
    <row r="24023">
      <c r="A24023" s="8">
        <v>6239234.0</v>
      </c>
      <c r="B24023" s="8" t="s">
        <v>25392</v>
      </c>
    </row>
    <row r="24024">
      <c r="A24024" s="8">
        <v>1740237.0</v>
      </c>
      <c r="B24024" s="8" t="s">
        <v>25393</v>
      </c>
    </row>
    <row r="24025">
      <c r="A24025" s="8">
        <v>1797247.0</v>
      </c>
      <c r="B24025" s="8" t="s">
        <v>25393</v>
      </c>
    </row>
    <row r="24026">
      <c r="A24026" s="8">
        <v>1728831.0</v>
      </c>
      <c r="B24026" s="8" t="s">
        <v>25394</v>
      </c>
    </row>
    <row r="24027">
      <c r="A24027" s="8">
        <v>1910736.0</v>
      </c>
      <c r="B24027" s="8" t="s">
        <v>25395</v>
      </c>
    </row>
    <row r="24028">
      <c r="A24028" s="8">
        <v>1938223.0</v>
      </c>
      <c r="B24028" s="8" t="s">
        <v>25396</v>
      </c>
    </row>
    <row r="24029">
      <c r="A24029" s="8">
        <v>1729489.0</v>
      </c>
      <c r="B24029" s="8" t="s">
        <v>25397</v>
      </c>
    </row>
    <row r="24030">
      <c r="A24030" s="8">
        <v>1938231.0</v>
      </c>
      <c r="B24030" s="8" t="s">
        <v>25398</v>
      </c>
    </row>
    <row r="24031">
      <c r="A24031" s="8">
        <v>1855271.0</v>
      </c>
      <c r="B24031" s="8" t="s">
        <v>25399</v>
      </c>
    </row>
    <row r="24032">
      <c r="A24032" s="8">
        <v>1764691.0</v>
      </c>
      <c r="B24032" s="8" t="s">
        <v>25400</v>
      </c>
    </row>
    <row r="24033">
      <c r="A24033" s="8">
        <v>1656015.0</v>
      </c>
      <c r="B24033" s="8" t="s">
        <v>25401</v>
      </c>
    </row>
    <row r="24034">
      <c r="A24034" s="8">
        <v>6238521.0</v>
      </c>
      <c r="B24034" s="8" t="s">
        <v>25402</v>
      </c>
    </row>
    <row r="24035">
      <c r="A24035" s="8">
        <v>6139884.0</v>
      </c>
      <c r="B24035" s="8" t="s">
        <v>25403</v>
      </c>
    </row>
    <row r="24036">
      <c r="A24036" s="8">
        <v>1886771.0</v>
      </c>
      <c r="B24036" s="8" t="s">
        <v>25404</v>
      </c>
    </row>
    <row r="24037">
      <c r="A24037" s="8">
        <v>6210929.0</v>
      </c>
      <c r="B24037" s="8" t="s">
        <v>25405</v>
      </c>
    </row>
    <row r="24038">
      <c r="A24038" s="8">
        <v>6246192.0</v>
      </c>
      <c r="B24038" s="8" t="s">
        <v>25406</v>
      </c>
    </row>
    <row r="24039">
      <c r="A24039" s="8">
        <v>6167888.0</v>
      </c>
      <c r="B24039" s="8" t="s">
        <v>25407</v>
      </c>
    </row>
    <row r="24040">
      <c r="A24040" s="8">
        <v>6241310.0</v>
      </c>
      <c r="B24040" s="8" t="s">
        <v>25408</v>
      </c>
    </row>
    <row r="24041">
      <c r="A24041" s="8">
        <v>1762800.0</v>
      </c>
      <c r="B24041" s="8" t="s">
        <v>25409</v>
      </c>
    </row>
    <row r="24042">
      <c r="A24042" s="8">
        <v>1759230.0</v>
      </c>
      <c r="B24042" s="8" t="s">
        <v>25410</v>
      </c>
    </row>
    <row r="24043">
      <c r="A24043" s="8">
        <v>1910779.0</v>
      </c>
      <c r="B24043" s="8" t="s">
        <v>25411</v>
      </c>
    </row>
    <row r="24044">
      <c r="A24044" s="8">
        <v>1779028.0</v>
      </c>
      <c r="B24044" s="8" t="s">
        <v>25412</v>
      </c>
    </row>
    <row r="24045">
      <c r="A24045" s="8">
        <v>6089305.0</v>
      </c>
      <c r="B24045" s="8" t="s">
        <v>25413</v>
      </c>
    </row>
    <row r="24046">
      <c r="A24046" s="8">
        <v>6270255.0</v>
      </c>
      <c r="B24046" s="8" t="s">
        <v>25414</v>
      </c>
    </row>
    <row r="24047">
      <c r="A24047" s="8">
        <v>1761889.0</v>
      </c>
      <c r="B24047" s="8" t="s">
        <v>25415</v>
      </c>
    </row>
    <row r="24048">
      <c r="A24048" s="8">
        <v>1964658.0</v>
      </c>
      <c r="B24048" s="8" t="s">
        <v>25416</v>
      </c>
    </row>
    <row r="24049">
      <c r="A24049" s="8">
        <v>1885049.0</v>
      </c>
      <c r="B24049" s="8" t="s">
        <v>25417</v>
      </c>
    </row>
    <row r="24050">
      <c r="A24050" s="8">
        <v>1854127.0</v>
      </c>
      <c r="B24050" s="8" t="s">
        <v>25418</v>
      </c>
    </row>
    <row r="24051">
      <c r="A24051" s="8">
        <v>1427628.0</v>
      </c>
      <c r="B24051" s="8" t="s">
        <v>25419</v>
      </c>
    </row>
    <row r="24052">
      <c r="A24052" s="8">
        <v>1897144.0</v>
      </c>
      <c r="B24052" s="8" t="s">
        <v>25420</v>
      </c>
    </row>
    <row r="24053">
      <c r="A24053" s="8">
        <v>6228674.0</v>
      </c>
      <c r="B24053" s="8" t="s">
        <v>25421</v>
      </c>
    </row>
    <row r="24054">
      <c r="A24054" s="8">
        <v>1885251.0</v>
      </c>
      <c r="B24054" s="8" t="s">
        <v>25422</v>
      </c>
    </row>
    <row r="24055">
      <c r="A24055" s="8">
        <v>6125387.0</v>
      </c>
      <c r="B24055" s="8" t="s">
        <v>25423</v>
      </c>
    </row>
    <row r="24056">
      <c r="A24056" s="8">
        <v>6208991.0</v>
      </c>
      <c r="B24056" s="8" t="s">
        <v>25424</v>
      </c>
    </row>
    <row r="24057">
      <c r="A24057" s="8">
        <v>6241069.0</v>
      </c>
      <c r="B24057" s="8" t="s">
        <v>25425</v>
      </c>
    </row>
    <row r="24058">
      <c r="A24058" s="8">
        <v>6347355.0</v>
      </c>
      <c r="B24058" s="8" t="s">
        <v>25426</v>
      </c>
    </row>
    <row r="24059">
      <c r="A24059" s="8">
        <v>1452444.0</v>
      </c>
      <c r="B24059" s="8" t="s">
        <v>25427</v>
      </c>
    </row>
    <row r="24060">
      <c r="A24060" s="8">
        <v>6209050.0</v>
      </c>
      <c r="B24060" s="8" t="s">
        <v>25428</v>
      </c>
    </row>
    <row r="24061">
      <c r="A24061" s="8">
        <v>1854119.0</v>
      </c>
      <c r="B24061" s="8" t="s">
        <v>25400</v>
      </c>
    </row>
    <row r="24062">
      <c r="A24062" s="8">
        <v>1574370.0</v>
      </c>
      <c r="B24062" s="8" t="s">
        <v>25429</v>
      </c>
    </row>
    <row r="24063">
      <c r="A24063" s="8">
        <v>6226035.0</v>
      </c>
      <c r="B24063" s="8" t="s">
        <v>25430</v>
      </c>
    </row>
    <row r="24064">
      <c r="A24064" s="8">
        <v>6241051.0</v>
      </c>
      <c r="B24064" s="8" t="s">
        <v>25431</v>
      </c>
    </row>
    <row r="24065">
      <c r="A24065" s="8">
        <v>1759221.0</v>
      </c>
      <c r="B24065" s="8" t="s">
        <v>25432</v>
      </c>
    </row>
    <row r="24066">
      <c r="A24066" s="8">
        <v>1763822.0</v>
      </c>
      <c r="B24066" s="8" t="s">
        <v>25433</v>
      </c>
    </row>
    <row r="24067">
      <c r="A24067" s="8">
        <v>6409466.0</v>
      </c>
      <c r="B24067" s="8" t="s">
        <v>25434</v>
      </c>
    </row>
    <row r="24068">
      <c r="A24068" s="8">
        <v>1910876.0</v>
      </c>
      <c r="B24068" s="8" t="s">
        <v>25435</v>
      </c>
    </row>
    <row r="24069">
      <c r="A24069" s="8">
        <v>1578065.0</v>
      </c>
      <c r="B24069" s="8" t="s">
        <v>25436</v>
      </c>
    </row>
    <row r="24070">
      <c r="A24070" s="8">
        <v>1912836.0</v>
      </c>
      <c r="B24070" s="8" t="s">
        <v>25437</v>
      </c>
    </row>
    <row r="24071">
      <c r="A24071" s="8">
        <v>6116400.0</v>
      </c>
      <c r="B24071" s="8" t="s">
        <v>25438</v>
      </c>
    </row>
    <row r="24072">
      <c r="A24072" s="8">
        <v>1589113.0</v>
      </c>
      <c r="B24072" s="8" t="s">
        <v>25439</v>
      </c>
    </row>
    <row r="24073">
      <c r="A24073" s="8">
        <v>1873016.0</v>
      </c>
      <c r="B24073" s="8" t="s">
        <v>25440</v>
      </c>
    </row>
    <row r="24074">
      <c r="A24074" s="8">
        <v>1891456.0</v>
      </c>
      <c r="B24074" s="8" t="s">
        <v>25441</v>
      </c>
    </row>
    <row r="24075">
      <c r="A24075" s="8">
        <v>1452479.0</v>
      </c>
      <c r="B24075" s="8" t="s">
        <v>25442</v>
      </c>
    </row>
    <row r="24076">
      <c r="A24076" s="8">
        <v>1464256.0</v>
      </c>
      <c r="B24076" s="8" t="s">
        <v>25443</v>
      </c>
    </row>
    <row r="24077">
      <c r="A24077" s="8">
        <v>1638530.0</v>
      </c>
      <c r="B24077" s="8" t="s">
        <v>25444</v>
      </c>
    </row>
    <row r="24078">
      <c r="A24078" s="8">
        <v>1758438.0</v>
      </c>
      <c r="B24078" s="8" t="s">
        <v>25445</v>
      </c>
    </row>
    <row r="24079">
      <c r="A24079" s="8">
        <v>1896105.0</v>
      </c>
      <c r="B24079" s="8" t="s">
        <v>25445</v>
      </c>
    </row>
    <row r="24080">
      <c r="A24080" s="8">
        <v>855286.0</v>
      </c>
      <c r="B24080" s="8" t="s">
        <v>25446</v>
      </c>
    </row>
    <row r="24081">
      <c r="A24081" s="8">
        <v>1764870.0</v>
      </c>
      <c r="B24081" s="8" t="s">
        <v>25447</v>
      </c>
    </row>
    <row r="24082">
      <c r="A24082" s="8">
        <v>6018017.0</v>
      </c>
      <c r="B24082" s="8" t="s">
        <v>25448</v>
      </c>
    </row>
    <row r="24083">
      <c r="A24083" s="8">
        <v>1947532.0</v>
      </c>
      <c r="B24083" s="8" t="s">
        <v>25449</v>
      </c>
    </row>
    <row r="24084">
      <c r="A24084" s="8">
        <v>1852264.0</v>
      </c>
      <c r="B24084" s="8" t="s">
        <v>25410</v>
      </c>
    </row>
    <row r="24085">
      <c r="A24085" s="8">
        <v>1858971.0</v>
      </c>
      <c r="B24085" s="8" t="s">
        <v>25450</v>
      </c>
    </row>
    <row r="24086">
      <c r="A24086" s="8">
        <v>1735900.0</v>
      </c>
      <c r="B24086" s="8" t="s">
        <v>25451</v>
      </c>
    </row>
    <row r="24087">
      <c r="A24087" s="8">
        <v>6102140.0</v>
      </c>
      <c r="B24087" s="8" t="s">
        <v>25452</v>
      </c>
    </row>
    <row r="24088">
      <c r="A24088" s="8">
        <v>1727893.0</v>
      </c>
      <c r="B24088" s="8" t="s">
        <v>25417</v>
      </c>
    </row>
    <row r="24089">
      <c r="A24089" s="8">
        <v>1425340.0</v>
      </c>
      <c r="B24089" s="8" t="s">
        <v>25453</v>
      </c>
    </row>
    <row r="24090">
      <c r="A24090" s="8">
        <v>1911562.0</v>
      </c>
      <c r="B24090" s="8" t="s">
        <v>25454</v>
      </c>
    </row>
    <row r="24091">
      <c r="A24091" s="8">
        <v>1884743.0</v>
      </c>
      <c r="B24091" s="8" t="s">
        <v>25418</v>
      </c>
    </row>
    <row r="24092">
      <c r="A24092" s="8">
        <v>1452967.0</v>
      </c>
      <c r="B24092" s="8" t="s">
        <v>25455</v>
      </c>
    </row>
    <row r="24093">
      <c r="A24093" s="8">
        <v>6127045.0</v>
      </c>
      <c r="B24093" s="8" t="s">
        <v>25456</v>
      </c>
    </row>
    <row r="24094">
      <c r="A24094" s="8">
        <v>6831788.0</v>
      </c>
      <c r="B24094" s="8" t="s">
        <v>25457</v>
      </c>
    </row>
    <row r="24095">
      <c r="A24095" s="8">
        <v>1855531.0</v>
      </c>
      <c r="B24095" s="8" t="s">
        <v>25420</v>
      </c>
    </row>
    <row r="24096">
      <c r="A24096" s="8">
        <v>1570013.0</v>
      </c>
      <c r="B24096" s="8" t="s">
        <v>25458</v>
      </c>
    </row>
    <row r="24097">
      <c r="A24097" s="8">
        <v>6347096.0</v>
      </c>
      <c r="B24097" s="8" t="s">
        <v>25459</v>
      </c>
    </row>
    <row r="24098">
      <c r="A24098" s="8">
        <v>1795694.0</v>
      </c>
      <c r="B24098" s="8" t="s">
        <v>25460</v>
      </c>
    </row>
    <row r="24099">
      <c r="A24099" s="8">
        <v>1730801.0</v>
      </c>
      <c r="B24099" s="8" t="s">
        <v>25461</v>
      </c>
    </row>
    <row r="24100">
      <c r="A24100" s="8">
        <v>1883755.0</v>
      </c>
      <c r="B24100" s="8" t="s">
        <v>25462</v>
      </c>
    </row>
    <row r="24101">
      <c r="A24101" s="8">
        <v>1884611.0</v>
      </c>
      <c r="B24101" s="8" t="s">
        <v>25463</v>
      </c>
    </row>
    <row r="24102">
      <c r="A24102" s="8">
        <v>1952773.0</v>
      </c>
      <c r="B24102" s="8" t="s">
        <v>25464</v>
      </c>
    </row>
    <row r="24103">
      <c r="A24103" s="8">
        <v>1924460.0</v>
      </c>
      <c r="B24103" s="8" t="s">
        <v>25465</v>
      </c>
    </row>
    <row r="24104">
      <c r="A24104" s="8">
        <v>1729128.0</v>
      </c>
      <c r="B24104" s="8" t="s">
        <v>25466</v>
      </c>
    </row>
    <row r="24105">
      <c r="A24105" s="8">
        <v>1879090.0</v>
      </c>
      <c r="B24105" s="8" t="s">
        <v>25467</v>
      </c>
    </row>
    <row r="24106">
      <c r="A24106" s="8">
        <v>6355641.0</v>
      </c>
      <c r="B24106" s="8" t="s">
        <v>25468</v>
      </c>
    </row>
    <row r="24107">
      <c r="A24107" s="8">
        <v>6158269.0</v>
      </c>
      <c r="B24107" s="8" t="s">
        <v>25469</v>
      </c>
    </row>
    <row r="24108">
      <c r="A24108" s="8">
        <v>1450093.0</v>
      </c>
      <c r="B24108" s="8" t="s">
        <v>25470</v>
      </c>
    </row>
    <row r="24109">
      <c r="A24109" s="8">
        <v>1588982.0</v>
      </c>
      <c r="B24109" s="8" t="s">
        <v>25471</v>
      </c>
    </row>
    <row r="24110">
      <c r="A24110" s="8">
        <v>1947249.0</v>
      </c>
      <c r="B24110" s="8" t="s">
        <v>25472</v>
      </c>
    </row>
    <row r="24111">
      <c r="A24111" s="8">
        <v>1725661.0</v>
      </c>
      <c r="B24111" s="8" t="s">
        <v>25473</v>
      </c>
    </row>
    <row r="24112">
      <c r="A24112" s="8">
        <v>6352278.0</v>
      </c>
      <c r="B24112" s="8" t="s">
        <v>25474</v>
      </c>
    </row>
    <row r="24113">
      <c r="A24113" s="8">
        <v>1728407.0</v>
      </c>
      <c r="B24113" s="8" t="s">
        <v>25475</v>
      </c>
    </row>
    <row r="24114">
      <c r="A24114" s="8">
        <v>1963261.0</v>
      </c>
      <c r="B24114" s="8" t="s">
        <v>25476</v>
      </c>
    </row>
    <row r="24115">
      <c r="A24115" s="8">
        <v>6206549.0</v>
      </c>
      <c r="B24115" s="8" t="s">
        <v>25477</v>
      </c>
    </row>
    <row r="24116">
      <c r="A24116" s="8">
        <v>6209165.0</v>
      </c>
      <c r="B24116" s="8" t="s">
        <v>25478</v>
      </c>
    </row>
    <row r="24117">
      <c r="A24117" s="8">
        <v>6879543.0</v>
      </c>
      <c r="B24117" s="8" t="s">
        <v>25479</v>
      </c>
    </row>
    <row r="24118">
      <c r="A24118" s="8">
        <v>6198686.0</v>
      </c>
      <c r="B24118" s="8" t="s">
        <v>25480</v>
      </c>
    </row>
    <row r="24119">
      <c r="A24119" s="8">
        <v>6895638.0</v>
      </c>
      <c r="B24119" s="8" t="s">
        <v>25481</v>
      </c>
    </row>
    <row r="24120">
      <c r="A24120" s="8">
        <v>6068448.0</v>
      </c>
      <c r="B24120" s="8" t="s">
        <v>25482</v>
      </c>
    </row>
    <row r="24121">
      <c r="A24121" s="8">
        <v>1945661.0</v>
      </c>
      <c r="B24121" s="8" t="s">
        <v>25483</v>
      </c>
    </row>
    <row r="24122">
      <c r="A24122" s="8">
        <v>6610714.0</v>
      </c>
      <c r="B24122" s="8" t="s">
        <v>25484</v>
      </c>
    </row>
    <row r="24123">
      <c r="A24123" s="8">
        <v>6888071.0</v>
      </c>
      <c r="B24123" s="8" t="s">
        <v>25485</v>
      </c>
    </row>
    <row r="24124">
      <c r="A24124" s="8">
        <v>6068642.0</v>
      </c>
      <c r="B24124" s="8" t="s">
        <v>25486</v>
      </c>
    </row>
    <row r="24125">
      <c r="A24125" s="8">
        <v>1889931.0</v>
      </c>
      <c r="B24125" s="8" t="s">
        <v>25487</v>
      </c>
    </row>
    <row r="24126">
      <c r="A24126" s="8">
        <v>1851225.0</v>
      </c>
      <c r="B24126" s="8" t="s">
        <v>25488</v>
      </c>
    </row>
    <row r="24127">
      <c r="A24127" s="8">
        <v>1888099.0</v>
      </c>
      <c r="B24127" s="8" t="s">
        <v>25488</v>
      </c>
    </row>
    <row r="24128">
      <c r="A24128" s="8">
        <v>6970800.0</v>
      </c>
      <c r="B24128" s="8" t="s">
        <v>25489</v>
      </c>
    </row>
    <row r="24129">
      <c r="A24129" s="8">
        <v>6257488.0</v>
      </c>
      <c r="B24129" s="8" t="s">
        <v>25490</v>
      </c>
    </row>
    <row r="24130">
      <c r="A24130" s="8">
        <v>1960806.0</v>
      </c>
      <c r="B24130" s="8" t="s">
        <v>25491</v>
      </c>
    </row>
    <row r="24131">
      <c r="A24131" s="8">
        <v>6921728.0</v>
      </c>
      <c r="B24131" s="8" t="s">
        <v>25492</v>
      </c>
    </row>
    <row r="24132">
      <c r="A24132" s="8">
        <v>6875599.0</v>
      </c>
      <c r="B24132" s="8" t="s">
        <v>25493</v>
      </c>
    </row>
    <row r="24133">
      <c r="A24133" s="8">
        <v>6188133.0</v>
      </c>
      <c r="B24133" s="8" t="s">
        <v>25494</v>
      </c>
    </row>
    <row r="24134">
      <c r="A24134" s="8">
        <v>1904574.0</v>
      </c>
      <c r="B24134" s="8" t="s">
        <v>25495</v>
      </c>
    </row>
    <row r="24135">
      <c r="A24135" s="8">
        <v>1799436.0</v>
      </c>
      <c r="B24135" s="8" t="s">
        <v>25496</v>
      </c>
    </row>
    <row r="24136">
      <c r="A24136" s="8">
        <v>1948156.0</v>
      </c>
      <c r="B24136" s="8" t="s">
        <v>25497</v>
      </c>
    </row>
    <row r="24137">
      <c r="A24137" s="8">
        <v>6188478.0</v>
      </c>
      <c r="B24137" s="8" t="s">
        <v>25498</v>
      </c>
    </row>
    <row r="24138">
      <c r="A24138" s="8">
        <v>6606113.0</v>
      </c>
      <c r="B24138" s="8" t="s">
        <v>25499</v>
      </c>
    </row>
    <row r="24139">
      <c r="A24139" s="8">
        <v>6189971.0</v>
      </c>
      <c r="B24139" s="8" t="s">
        <v>25500</v>
      </c>
    </row>
    <row r="24140">
      <c r="A24140" s="8">
        <v>6194389.0</v>
      </c>
      <c r="B24140" s="8" t="s">
        <v>25501</v>
      </c>
    </row>
    <row r="24141">
      <c r="A24141" s="8">
        <v>1756613.0</v>
      </c>
      <c r="B24141" s="8" t="s">
        <v>25502</v>
      </c>
    </row>
    <row r="24142">
      <c r="A24142" s="8">
        <v>1655167.0</v>
      </c>
      <c r="B24142" s="8" t="s">
        <v>25503</v>
      </c>
    </row>
    <row r="24143">
      <c r="A24143" s="8">
        <v>1837494.0</v>
      </c>
      <c r="B24143" s="8" t="s">
        <v>25504</v>
      </c>
    </row>
    <row r="24144">
      <c r="A24144" s="8">
        <v>6188516.0</v>
      </c>
      <c r="B24144" s="8" t="s">
        <v>25505</v>
      </c>
    </row>
    <row r="24145">
      <c r="A24145" s="8">
        <v>6235557.0</v>
      </c>
      <c r="B24145" s="8" t="s">
        <v>25506</v>
      </c>
    </row>
    <row r="24146">
      <c r="A24146" s="8">
        <v>6375910.0</v>
      </c>
      <c r="B24146" s="8" t="s">
        <v>25507</v>
      </c>
    </row>
    <row r="24147">
      <c r="A24147" s="8">
        <v>6387535.0</v>
      </c>
      <c r="B24147" s="8" t="s">
        <v>25508</v>
      </c>
    </row>
    <row r="24148">
      <c r="A24148" s="8">
        <v>6134751.0</v>
      </c>
      <c r="B24148" s="8" t="s">
        <v>25509</v>
      </c>
    </row>
    <row r="24149">
      <c r="A24149" s="8">
        <v>6076360.0</v>
      </c>
      <c r="B24149" s="8" t="s">
        <v>25510</v>
      </c>
    </row>
    <row r="24150">
      <c r="A24150" s="8">
        <v>6606164.0</v>
      </c>
      <c r="B24150" s="8" t="s">
        <v>25511</v>
      </c>
    </row>
    <row r="24151">
      <c r="A24151" s="8">
        <v>6167977.0</v>
      </c>
      <c r="B24151" s="8" t="s">
        <v>25512</v>
      </c>
    </row>
    <row r="24152">
      <c r="A24152" s="8">
        <v>6114636.0</v>
      </c>
      <c r="B24152" s="8" t="s">
        <v>25513</v>
      </c>
    </row>
    <row r="24153">
      <c r="A24153" s="8">
        <v>6783970.0</v>
      </c>
      <c r="B24153" s="8" t="s">
        <v>25514</v>
      </c>
    </row>
    <row r="24154">
      <c r="A24154" s="8">
        <v>6403352.0</v>
      </c>
      <c r="B24154" s="8" t="s">
        <v>25515</v>
      </c>
    </row>
    <row r="24155">
      <c r="A24155" s="8">
        <v>1772490.0</v>
      </c>
      <c r="B24155" s="8" t="s">
        <v>25516</v>
      </c>
    </row>
    <row r="24156">
      <c r="A24156" s="8">
        <v>6208983.0</v>
      </c>
      <c r="B24156" s="8" t="s">
        <v>25517</v>
      </c>
    </row>
    <row r="24157">
      <c r="A24157" s="8">
        <v>1912747.0</v>
      </c>
      <c r="B24157" s="8" t="s">
        <v>25518</v>
      </c>
    </row>
    <row r="24158">
      <c r="A24158" s="8">
        <v>6115489.0</v>
      </c>
      <c r="B24158" s="8" t="s">
        <v>25519</v>
      </c>
    </row>
    <row r="24159">
      <c r="A24159" s="8">
        <v>1858041.0</v>
      </c>
      <c r="B24159" s="8" t="s">
        <v>25520</v>
      </c>
    </row>
    <row r="24160">
      <c r="A24160" s="8">
        <v>1790021.0</v>
      </c>
      <c r="B24160" s="8" t="s">
        <v>25521</v>
      </c>
    </row>
    <row r="24161">
      <c r="A24161" s="8">
        <v>6784119.0</v>
      </c>
      <c r="B24161" s="8" t="s">
        <v>25522</v>
      </c>
    </row>
    <row r="24162">
      <c r="A24162" s="8">
        <v>1729926.0</v>
      </c>
      <c r="B24162" s="8" t="s">
        <v>25523</v>
      </c>
    </row>
    <row r="24163">
      <c r="A24163" s="8">
        <v>1755650.0</v>
      </c>
      <c r="B24163" s="8" t="s">
        <v>25524</v>
      </c>
    </row>
    <row r="24164">
      <c r="A24164" s="8">
        <v>6114628.0</v>
      </c>
      <c r="B24164" s="8" t="s">
        <v>25525</v>
      </c>
    </row>
    <row r="24165">
      <c r="A24165" s="8">
        <v>1895818.0</v>
      </c>
      <c r="B24165" s="8" t="s">
        <v>25526</v>
      </c>
    </row>
    <row r="24166">
      <c r="A24166" s="8">
        <v>1973495.0</v>
      </c>
      <c r="B24166" s="8" t="s">
        <v>25527</v>
      </c>
    </row>
    <row r="24167">
      <c r="A24167" s="8">
        <v>1815709.0</v>
      </c>
      <c r="B24167" s="8" t="s">
        <v>25528</v>
      </c>
    </row>
    <row r="24168">
      <c r="A24168" s="8">
        <v>6928196.0</v>
      </c>
      <c r="B24168" s="8" t="s">
        <v>25529</v>
      </c>
    </row>
    <row r="24169">
      <c r="A24169" s="8">
        <v>1890336.0</v>
      </c>
      <c r="B24169" s="8" t="s">
        <v>25530</v>
      </c>
    </row>
    <row r="24170">
      <c r="A24170" s="8">
        <v>1799801.0</v>
      </c>
      <c r="B24170" s="8" t="s">
        <v>25531</v>
      </c>
    </row>
    <row r="24171">
      <c r="A24171" s="8">
        <v>6030912.0</v>
      </c>
      <c r="B24171" s="8" t="s">
        <v>25532</v>
      </c>
    </row>
    <row r="24172">
      <c r="A24172" s="8">
        <v>6167985.0</v>
      </c>
      <c r="B24172" s="8" t="s">
        <v>25533</v>
      </c>
    </row>
    <row r="24173">
      <c r="A24173" s="8">
        <v>1454307.0</v>
      </c>
      <c r="B24173" s="8" t="s">
        <v>25534</v>
      </c>
    </row>
    <row r="24174">
      <c r="A24174" s="8">
        <v>1798511.0</v>
      </c>
      <c r="B24174" s="8" t="s">
        <v>25535</v>
      </c>
    </row>
    <row r="24175">
      <c r="A24175" s="8">
        <v>1896547.0</v>
      </c>
      <c r="B24175" s="8" t="s">
        <v>25536</v>
      </c>
    </row>
    <row r="24176">
      <c r="A24176" s="8">
        <v>1783459.0</v>
      </c>
      <c r="B24176" s="8" t="s">
        <v>25537</v>
      </c>
    </row>
    <row r="24177">
      <c r="A24177" s="8">
        <v>1814371.0</v>
      </c>
      <c r="B24177" s="8" t="s">
        <v>25538</v>
      </c>
    </row>
    <row r="24178">
      <c r="A24178" s="8">
        <v>6147569.0</v>
      </c>
      <c r="B24178" s="8" t="s">
        <v>25539</v>
      </c>
    </row>
    <row r="24179">
      <c r="A24179" s="8">
        <v>1728652.0</v>
      </c>
      <c r="B24179" s="8" t="s">
        <v>25540</v>
      </c>
    </row>
    <row r="24180">
      <c r="A24180" s="8">
        <v>1896245.0</v>
      </c>
      <c r="B24180" s="8" t="s">
        <v>25520</v>
      </c>
    </row>
    <row r="24181">
      <c r="A24181" s="8">
        <v>1725424.0</v>
      </c>
      <c r="B24181" s="8" t="s">
        <v>25541</v>
      </c>
    </row>
    <row r="24182">
      <c r="A24182" s="8">
        <v>1728679.0</v>
      </c>
      <c r="B24182" s="8" t="s">
        <v>25542</v>
      </c>
    </row>
    <row r="24183">
      <c r="A24183" s="8">
        <v>6128041.0</v>
      </c>
      <c r="B24183" s="8" t="s">
        <v>25543</v>
      </c>
    </row>
    <row r="24184">
      <c r="A24184" s="8">
        <v>1588311.0</v>
      </c>
      <c r="B24184" s="8" t="s">
        <v>25544</v>
      </c>
    </row>
    <row r="24185">
      <c r="A24185" s="8">
        <v>6811345.0</v>
      </c>
      <c r="B24185" s="8" t="s">
        <v>25545</v>
      </c>
    </row>
    <row r="24186">
      <c r="A24186" s="8">
        <v>1774379.0</v>
      </c>
      <c r="B24186" s="8" t="s">
        <v>25546</v>
      </c>
    </row>
    <row r="24187">
      <c r="A24187" s="8">
        <v>9036482.0</v>
      </c>
      <c r="B24187" s="8" t="s">
        <v>25547</v>
      </c>
    </row>
    <row r="24188">
      <c r="A24188" s="8">
        <v>1658549.0</v>
      </c>
      <c r="B24188" s="8" t="s">
        <v>25548</v>
      </c>
    </row>
    <row r="24189">
      <c r="A24189" s="8">
        <v>6001611.0</v>
      </c>
      <c r="B24189" s="8" t="s">
        <v>25549</v>
      </c>
    </row>
    <row r="24190">
      <c r="A24190" s="8">
        <v>1587943.0</v>
      </c>
      <c r="B24190" s="8" t="s">
        <v>25550</v>
      </c>
    </row>
    <row r="24191">
      <c r="A24191" s="8">
        <v>6348831.0</v>
      </c>
      <c r="B24191" s="8" t="s">
        <v>25551</v>
      </c>
    </row>
    <row r="24192">
      <c r="A24192" s="8">
        <v>856983.0</v>
      </c>
      <c r="B24192" s="8" t="s">
        <v>10155</v>
      </c>
    </row>
    <row r="24193">
      <c r="A24193" s="8">
        <v>1845420.0</v>
      </c>
      <c r="B24193" s="8" t="s">
        <v>25552</v>
      </c>
    </row>
    <row r="24194">
      <c r="A24194" s="8">
        <v>6679919.0</v>
      </c>
      <c r="B24194" s="8" t="s">
        <v>25553</v>
      </c>
    </row>
    <row r="24195">
      <c r="A24195" s="8">
        <v>1772406.0</v>
      </c>
      <c r="B24195" s="8" t="s">
        <v>25554</v>
      </c>
    </row>
    <row r="24196">
      <c r="A24196" s="8">
        <v>1898167.0</v>
      </c>
      <c r="B24196" s="8" t="s">
        <v>25555</v>
      </c>
    </row>
    <row r="24197">
      <c r="A24197" s="8">
        <v>1729934.0</v>
      </c>
      <c r="B24197" s="8" t="s">
        <v>25556</v>
      </c>
    </row>
    <row r="24198">
      <c r="A24198" s="8">
        <v>1767381.0</v>
      </c>
      <c r="B24198" s="8" t="s">
        <v>25556</v>
      </c>
    </row>
    <row r="24199">
      <c r="A24199" s="8">
        <v>1727494.0</v>
      </c>
      <c r="B24199" s="8" t="s">
        <v>25557</v>
      </c>
    </row>
    <row r="24200">
      <c r="A24200" s="8">
        <v>1857894.0</v>
      </c>
      <c r="B24200" s="8" t="s">
        <v>25558</v>
      </c>
    </row>
    <row r="24201">
      <c r="A24201" s="8">
        <v>1884786.0</v>
      </c>
      <c r="B24201" s="8" t="s">
        <v>25558</v>
      </c>
    </row>
    <row r="24202">
      <c r="A24202" s="8">
        <v>1802801.0</v>
      </c>
      <c r="B24202" s="8" t="s">
        <v>25559</v>
      </c>
    </row>
    <row r="24203">
      <c r="A24203" s="8">
        <v>1570005.0</v>
      </c>
      <c r="B24203" s="8" t="s">
        <v>25560</v>
      </c>
    </row>
    <row r="24204">
      <c r="A24204" s="8">
        <v>1894668.0</v>
      </c>
      <c r="B24204" s="8" t="s">
        <v>25531</v>
      </c>
    </row>
    <row r="24205">
      <c r="A24205" s="8">
        <v>1766716.0</v>
      </c>
      <c r="B24205" s="8" t="s">
        <v>25561</v>
      </c>
    </row>
    <row r="24206">
      <c r="A24206" s="8">
        <v>6811698.0</v>
      </c>
      <c r="B24206" s="8" t="s">
        <v>25562</v>
      </c>
    </row>
    <row r="24207">
      <c r="A24207" s="8">
        <v>1637347.0</v>
      </c>
      <c r="B24207" s="8" t="s">
        <v>25563</v>
      </c>
    </row>
    <row r="24208">
      <c r="A24208" s="8">
        <v>1778901.0</v>
      </c>
      <c r="B24208" s="8" t="s">
        <v>25564</v>
      </c>
    </row>
    <row r="24209">
      <c r="A24209" s="8">
        <v>1972600.0</v>
      </c>
      <c r="B24209" s="8" t="s">
        <v>25565</v>
      </c>
    </row>
    <row r="24210">
      <c r="A24210" s="8">
        <v>1963082.0</v>
      </c>
      <c r="B24210" s="8" t="s">
        <v>25566</v>
      </c>
    </row>
    <row r="24211">
      <c r="A24211" s="8">
        <v>6003176.0</v>
      </c>
      <c r="B24211" s="8" t="s">
        <v>25567</v>
      </c>
    </row>
    <row r="24212">
      <c r="A24212" s="8">
        <v>6185568.0</v>
      </c>
      <c r="B24212" s="8" t="s">
        <v>25568</v>
      </c>
    </row>
    <row r="24213">
      <c r="A24213" s="8">
        <v>6254349.0</v>
      </c>
      <c r="B24213" s="8" t="s">
        <v>25569</v>
      </c>
    </row>
    <row r="24214">
      <c r="A24214" s="8">
        <v>6184316.0</v>
      </c>
      <c r="B24214" s="8" t="s">
        <v>25570</v>
      </c>
    </row>
    <row r="24215">
      <c r="A24215" s="8">
        <v>6205020.0</v>
      </c>
      <c r="B24215" s="8" t="s">
        <v>25571</v>
      </c>
    </row>
    <row r="24216">
      <c r="A24216" s="8">
        <v>6192408.0</v>
      </c>
      <c r="B24216" s="8" t="s">
        <v>25572</v>
      </c>
    </row>
    <row r="24217">
      <c r="A24217" s="8">
        <v>818119.0</v>
      </c>
      <c r="B24217" s="8" t="s">
        <v>25573</v>
      </c>
    </row>
    <row r="24218">
      <c r="A24218" s="8">
        <v>6206247.0</v>
      </c>
      <c r="B24218" s="8" t="s">
        <v>25574</v>
      </c>
    </row>
    <row r="24219">
      <c r="A24219" s="8">
        <v>1941038.0</v>
      </c>
      <c r="B24219" s="8" t="s">
        <v>25575</v>
      </c>
    </row>
    <row r="24220">
      <c r="A24220" s="8">
        <v>1775375.0</v>
      </c>
      <c r="B24220" s="8" t="s">
        <v>25576</v>
      </c>
    </row>
    <row r="24221">
      <c r="A24221" s="8">
        <v>6193480.0</v>
      </c>
      <c r="B24221" s="8" t="s">
        <v>25577</v>
      </c>
    </row>
    <row r="24222">
      <c r="A24222" s="8">
        <v>6181244.0</v>
      </c>
      <c r="B24222" s="8" t="s">
        <v>25578</v>
      </c>
    </row>
    <row r="24223">
      <c r="A24223" s="8">
        <v>1828827.0</v>
      </c>
      <c r="B24223" s="8" t="s">
        <v>25579</v>
      </c>
    </row>
    <row r="24224">
      <c r="A24224" s="8">
        <v>6347177.0</v>
      </c>
      <c r="B24224" s="8" t="s">
        <v>25580</v>
      </c>
    </row>
    <row r="24225">
      <c r="A24225" s="8">
        <v>1658301.0</v>
      </c>
      <c r="B24225" s="8" t="s">
        <v>25581</v>
      </c>
    </row>
    <row r="24226">
      <c r="A24226" s="8">
        <v>6244041.0</v>
      </c>
      <c r="B24226" s="8" t="s">
        <v>25582</v>
      </c>
    </row>
    <row r="24227">
      <c r="A24227" s="8">
        <v>6243371.0</v>
      </c>
      <c r="B24227" s="8" t="s">
        <v>25583</v>
      </c>
    </row>
    <row r="24228">
      <c r="A24228" s="8">
        <v>6365281.0</v>
      </c>
      <c r="B24228" s="8" t="s">
        <v>25584</v>
      </c>
    </row>
    <row r="24229">
      <c r="A24229" s="8">
        <v>1787292.0</v>
      </c>
      <c r="B24229" s="8" t="s">
        <v>25585</v>
      </c>
    </row>
    <row r="24230">
      <c r="A24230" s="8">
        <v>6198431.0</v>
      </c>
      <c r="B24230" s="8" t="s">
        <v>25586</v>
      </c>
    </row>
    <row r="24231">
      <c r="A24231" s="8">
        <v>1874292.0</v>
      </c>
      <c r="B24231" s="8" t="s">
        <v>25587</v>
      </c>
    </row>
    <row r="24232">
      <c r="A24232" s="8">
        <v>6253857.0</v>
      </c>
      <c r="B24232" s="8" t="s">
        <v>25588</v>
      </c>
    </row>
    <row r="24233">
      <c r="A24233" s="8">
        <v>1451685.0</v>
      </c>
      <c r="B24233" s="8" t="s">
        <v>25589</v>
      </c>
    </row>
    <row r="24234">
      <c r="A24234" s="8">
        <v>6591132.0</v>
      </c>
      <c r="B24234" s="8" t="s">
        <v>25590</v>
      </c>
    </row>
    <row r="24235">
      <c r="A24235" s="8">
        <v>6380492.0</v>
      </c>
      <c r="B24235" s="8" t="s">
        <v>25591</v>
      </c>
    </row>
    <row r="24236">
      <c r="A24236" s="8">
        <v>1949187.0</v>
      </c>
      <c r="B24236" s="8" t="s">
        <v>25592</v>
      </c>
    </row>
    <row r="24237">
      <c r="A24237" s="8">
        <v>6153887.0</v>
      </c>
      <c r="B24237" s="8" t="s">
        <v>25593</v>
      </c>
    </row>
    <row r="24238">
      <c r="A24238" s="8">
        <v>6114237.0</v>
      </c>
      <c r="B24238" s="8" t="s">
        <v>25594</v>
      </c>
    </row>
    <row r="24239">
      <c r="A24239" s="8">
        <v>6878814.0</v>
      </c>
      <c r="B24239" s="8" t="s">
        <v>25595</v>
      </c>
    </row>
    <row r="24240">
      <c r="A24240" s="8">
        <v>1730410.0</v>
      </c>
      <c r="B24240" s="8" t="s">
        <v>25596</v>
      </c>
    </row>
    <row r="24241">
      <c r="A24241" s="8">
        <v>1850491.0</v>
      </c>
      <c r="B24241" s="8" t="s">
        <v>25596</v>
      </c>
    </row>
    <row r="24242">
      <c r="A24242" s="8">
        <v>6256279.0</v>
      </c>
      <c r="B24242" s="8" t="s">
        <v>25597</v>
      </c>
    </row>
    <row r="24243">
      <c r="A24243" s="8">
        <v>1779362.0</v>
      </c>
      <c r="B24243" s="8" t="s">
        <v>25598</v>
      </c>
    </row>
    <row r="24244">
      <c r="A24244" s="8">
        <v>6204848.0</v>
      </c>
      <c r="B24244" s="8" t="s">
        <v>25599</v>
      </c>
    </row>
    <row r="24245">
      <c r="A24245" s="8">
        <v>6440533.0</v>
      </c>
      <c r="B24245" s="8" t="s">
        <v>25600</v>
      </c>
    </row>
    <row r="24246">
      <c r="A24246" s="8">
        <v>6403182.0</v>
      </c>
      <c r="B24246" s="8" t="s">
        <v>25601</v>
      </c>
    </row>
    <row r="24247">
      <c r="A24247" s="8">
        <v>6535933.0</v>
      </c>
      <c r="B24247" s="8" t="s">
        <v>25602</v>
      </c>
    </row>
    <row r="24248">
      <c r="A24248" s="8">
        <v>1876295.0</v>
      </c>
      <c r="B24248" s="8" t="s">
        <v>25603</v>
      </c>
    </row>
    <row r="24249">
      <c r="A24249" s="8">
        <v>1881752.0</v>
      </c>
      <c r="B24249" s="8" t="s">
        <v>25604</v>
      </c>
    </row>
    <row r="24250">
      <c r="A24250" s="8">
        <v>1726544.0</v>
      </c>
      <c r="B24250" s="8" t="s">
        <v>25605</v>
      </c>
    </row>
    <row r="24251">
      <c r="A24251" s="8">
        <v>1790064.0</v>
      </c>
      <c r="B24251" s="8" t="s">
        <v>25606</v>
      </c>
    </row>
    <row r="24252">
      <c r="A24252" s="8">
        <v>6679838.0</v>
      </c>
      <c r="B24252" s="8" t="s">
        <v>25607</v>
      </c>
    </row>
    <row r="24253">
      <c r="A24253" s="8">
        <v>6007406.0</v>
      </c>
      <c r="B24253" s="8" t="s">
        <v>25608</v>
      </c>
    </row>
    <row r="24254">
      <c r="A24254" s="8">
        <v>1726510.0</v>
      </c>
      <c r="B24254" s="8" t="s">
        <v>25609</v>
      </c>
    </row>
    <row r="24255">
      <c r="A24255" s="8">
        <v>1960334.0</v>
      </c>
      <c r="B24255" s="8" t="s">
        <v>25610</v>
      </c>
    </row>
    <row r="24256">
      <c r="A24256" s="8">
        <v>1724509.0</v>
      </c>
      <c r="B24256" s="8" t="s">
        <v>25611</v>
      </c>
    </row>
    <row r="24257">
      <c r="A24257" s="8">
        <v>6192394.0</v>
      </c>
      <c r="B24257" s="8" t="s">
        <v>25612</v>
      </c>
    </row>
    <row r="24258">
      <c r="A24258" s="8">
        <v>6092519.0</v>
      </c>
      <c r="B24258" s="8" t="s">
        <v>25613</v>
      </c>
    </row>
    <row r="24259">
      <c r="A24259" s="8">
        <v>1773071.0</v>
      </c>
      <c r="B24259" s="8" t="s">
        <v>25614</v>
      </c>
    </row>
    <row r="24260">
      <c r="A24260" s="8">
        <v>1856405.0</v>
      </c>
      <c r="B24260" s="8" t="s">
        <v>25614</v>
      </c>
    </row>
    <row r="24261">
      <c r="A24261" s="8">
        <v>6125603.0</v>
      </c>
      <c r="B24261" s="8" t="s">
        <v>25615</v>
      </c>
    </row>
    <row r="24262">
      <c r="A24262" s="8">
        <v>1842811.0</v>
      </c>
      <c r="B24262" s="8" t="s">
        <v>25616</v>
      </c>
    </row>
    <row r="24263">
      <c r="A24263" s="8">
        <v>1596471.0</v>
      </c>
      <c r="B24263" s="8" t="s">
        <v>25617</v>
      </c>
    </row>
    <row r="24264">
      <c r="A24264" s="8">
        <v>6270727.0</v>
      </c>
      <c r="B24264" s="8" t="s">
        <v>25618</v>
      </c>
    </row>
    <row r="24265">
      <c r="A24265" s="8">
        <v>1655183.0</v>
      </c>
      <c r="B24265" s="8" t="s">
        <v>25619</v>
      </c>
    </row>
    <row r="24266">
      <c r="A24266" s="8">
        <v>6195261.0</v>
      </c>
      <c r="B24266" s="8" t="s">
        <v>22009</v>
      </c>
    </row>
    <row r="24267">
      <c r="A24267" s="8">
        <v>1930095.0</v>
      </c>
      <c r="B24267" s="8" t="s">
        <v>25620</v>
      </c>
    </row>
    <row r="24268">
      <c r="A24268" s="8">
        <v>6230270.0</v>
      </c>
      <c r="B24268" s="8" t="s">
        <v>25621</v>
      </c>
    </row>
    <row r="24269">
      <c r="A24269" s="8">
        <v>1466216.0</v>
      </c>
      <c r="B24269" s="8" t="s">
        <v>25622</v>
      </c>
    </row>
    <row r="24270">
      <c r="A24270" s="8">
        <v>1854062.0</v>
      </c>
      <c r="B24270" s="8" t="s">
        <v>25623</v>
      </c>
    </row>
    <row r="24271">
      <c r="A24271" s="8">
        <v>1884280.0</v>
      </c>
      <c r="B24271" s="8" t="s">
        <v>25623</v>
      </c>
    </row>
    <row r="24272">
      <c r="A24272" s="8">
        <v>6226906.0</v>
      </c>
      <c r="B24272" s="8" t="s">
        <v>25624</v>
      </c>
    </row>
    <row r="24273">
      <c r="A24273" s="8">
        <v>1778633.0</v>
      </c>
      <c r="B24273" s="8" t="s">
        <v>15441</v>
      </c>
    </row>
    <row r="24274">
      <c r="A24274" s="8">
        <v>1726641.0</v>
      </c>
      <c r="B24274" s="8" t="s">
        <v>25625</v>
      </c>
    </row>
    <row r="24275">
      <c r="A24275" s="8">
        <v>6926941.0</v>
      </c>
      <c r="B24275" s="8" t="s">
        <v>25626</v>
      </c>
    </row>
    <row r="24276">
      <c r="A24276" s="8">
        <v>6211615.0</v>
      </c>
      <c r="B24276" s="8" t="s">
        <v>25627</v>
      </c>
    </row>
    <row r="24277">
      <c r="A24277" s="8">
        <v>1966367.0</v>
      </c>
      <c r="B24277" s="8" t="s">
        <v>25628</v>
      </c>
    </row>
    <row r="24278">
      <c r="A24278" s="8">
        <v>1963988.0</v>
      </c>
      <c r="B24278" s="8" t="s">
        <v>25629</v>
      </c>
    </row>
    <row r="24279">
      <c r="A24279" s="8">
        <v>6590837.0</v>
      </c>
      <c r="B24279" s="8" t="s">
        <v>25630</v>
      </c>
    </row>
    <row r="24280">
      <c r="A24280" s="8">
        <v>6267343.0</v>
      </c>
      <c r="B24280" s="8" t="s">
        <v>25631</v>
      </c>
    </row>
    <row r="24281">
      <c r="A24281" s="8">
        <v>6597157.0</v>
      </c>
      <c r="B24281" s="8" t="s">
        <v>25632</v>
      </c>
    </row>
    <row r="24282">
      <c r="A24282" s="8">
        <v>6982000.0</v>
      </c>
      <c r="B24282" s="8" t="s">
        <v>25633</v>
      </c>
    </row>
    <row r="24283">
      <c r="A24283" s="8">
        <v>1451421.0</v>
      </c>
      <c r="B24283" s="8" t="s">
        <v>25634</v>
      </c>
    </row>
    <row r="24284">
      <c r="A24284" s="8">
        <v>6590756.0</v>
      </c>
      <c r="B24284" s="8" t="s">
        <v>25635</v>
      </c>
    </row>
    <row r="24285">
      <c r="A24285" s="8">
        <v>1946552.0</v>
      </c>
      <c r="B24285" s="8" t="s">
        <v>25636</v>
      </c>
    </row>
    <row r="24286">
      <c r="A24286" s="8">
        <v>1927426.0</v>
      </c>
      <c r="B24286" s="8" t="s">
        <v>25637</v>
      </c>
    </row>
    <row r="24287">
      <c r="A24287" s="8">
        <v>1944614.0</v>
      </c>
      <c r="B24287" s="8" t="s">
        <v>25638</v>
      </c>
    </row>
    <row r="24288">
      <c r="A24288" s="8">
        <v>1944762.0</v>
      </c>
      <c r="B24288" s="8" t="s">
        <v>25638</v>
      </c>
    </row>
    <row r="24289">
      <c r="A24289" s="8">
        <v>1853503.0</v>
      </c>
      <c r="B24289" s="8" t="s">
        <v>15389</v>
      </c>
    </row>
    <row r="24290">
      <c r="A24290" s="8">
        <v>6169392.0</v>
      </c>
      <c r="B24290" s="8" t="s">
        <v>25639</v>
      </c>
    </row>
    <row r="24291">
      <c r="A24291" s="8">
        <v>6403468.0</v>
      </c>
      <c r="B24291" s="8" t="s">
        <v>25640</v>
      </c>
    </row>
    <row r="24292">
      <c r="A24292" s="8">
        <v>1427059.0</v>
      </c>
      <c r="B24292" s="8" t="s">
        <v>25641</v>
      </c>
    </row>
    <row r="24293">
      <c r="A24293" s="8">
        <v>6228259.0</v>
      </c>
      <c r="B24293" s="8" t="s">
        <v>25642</v>
      </c>
    </row>
    <row r="24294">
      <c r="A24294" s="8">
        <v>1661477.0</v>
      </c>
      <c r="B24294" s="8" t="s">
        <v>25643</v>
      </c>
    </row>
    <row r="24295">
      <c r="A24295" s="8">
        <v>6499066.0</v>
      </c>
      <c r="B24295" s="8" t="s">
        <v>25644</v>
      </c>
    </row>
    <row r="24296">
      <c r="A24296" s="8">
        <v>1596667.0</v>
      </c>
      <c r="B24296" s="8" t="s">
        <v>25645</v>
      </c>
    </row>
    <row r="24297">
      <c r="A24297" s="8">
        <v>1450158.0</v>
      </c>
      <c r="B24297" s="8" t="s">
        <v>25646</v>
      </c>
    </row>
    <row r="24298">
      <c r="A24298" s="8">
        <v>1782487.0</v>
      </c>
      <c r="B24298" s="8" t="s">
        <v>25647</v>
      </c>
    </row>
    <row r="24299">
      <c r="A24299" s="8">
        <v>1427296.0</v>
      </c>
      <c r="B24299" s="8" t="s">
        <v>25648</v>
      </c>
    </row>
    <row r="24300">
      <c r="A24300" s="8">
        <v>1790439.0</v>
      </c>
      <c r="B24300" s="8" t="s">
        <v>25649</v>
      </c>
    </row>
    <row r="24301">
      <c r="A24301" s="8">
        <v>1882660.0</v>
      </c>
      <c r="B24301" s="8" t="s">
        <v>25649</v>
      </c>
    </row>
    <row r="24302">
      <c r="A24302" s="8">
        <v>1571087.0</v>
      </c>
      <c r="B24302" s="8" t="s">
        <v>25650</v>
      </c>
    </row>
    <row r="24303">
      <c r="A24303" s="8">
        <v>1783742.0</v>
      </c>
      <c r="B24303" s="8" t="s">
        <v>25650</v>
      </c>
    </row>
    <row r="24304">
      <c r="A24304" s="8">
        <v>6246982.0</v>
      </c>
      <c r="B24304" s="8" t="s">
        <v>25651</v>
      </c>
    </row>
    <row r="24305">
      <c r="A24305" s="8">
        <v>1855107.0</v>
      </c>
      <c r="B24305" s="8" t="s">
        <v>25652</v>
      </c>
    </row>
    <row r="24306">
      <c r="A24306" s="8">
        <v>1450212.0</v>
      </c>
      <c r="B24306" s="8" t="s">
        <v>22009</v>
      </c>
    </row>
    <row r="24307">
      <c r="A24307" s="8">
        <v>6826539.0</v>
      </c>
      <c r="B24307" s="8" t="s">
        <v>25653</v>
      </c>
    </row>
    <row r="24308">
      <c r="A24308" s="8">
        <v>1427334.0</v>
      </c>
      <c r="B24308" s="8" t="s">
        <v>25654</v>
      </c>
    </row>
    <row r="24309">
      <c r="A24309" s="8">
        <v>1724347.0</v>
      </c>
      <c r="B24309" s="8" t="s">
        <v>25655</v>
      </c>
    </row>
    <row r="24310">
      <c r="A24310" s="8">
        <v>1772155.0</v>
      </c>
      <c r="B24310" s="8" t="s">
        <v>25655</v>
      </c>
    </row>
    <row r="24311">
      <c r="A24311" s="8">
        <v>1789554.0</v>
      </c>
      <c r="B24311" s="8" t="s">
        <v>15403</v>
      </c>
    </row>
    <row r="24312">
      <c r="A24312" s="8">
        <v>1965166.0</v>
      </c>
      <c r="B24312" s="8" t="s">
        <v>25656</v>
      </c>
    </row>
    <row r="24313">
      <c r="A24313" s="8">
        <v>1841882.0</v>
      </c>
      <c r="B24313" s="8" t="s">
        <v>25657</v>
      </c>
    </row>
    <row r="24314">
      <c r="A24314" s="8">
        <v>6032656.0</v>
      </c>
      <c r="B24314" s="8" t="s">
        <v>25658</v>
      </c>
    </row>
    <row r="24315">
      <c r="A24315" s="8">
        <v>6171541.0</v>
      </c>
      <c r="B24315" s="8" t="s">
        <v>25659</v>
      </c>
    </row>
    <row r="24316">
      <c r="A24316" s="8">
        <v>6087345.0</v>
      </c>
      <c r="B24316" s="8" t="s">
        <v>25660</v>
      </c>
    </row>
    <row r="24317">
      <c r="A24317" s="8">
        <v>1948776.0</v>
      </c>
      <c r="B24317" s="8" t="s">
        <v>25661</v>
      </c>
    </row>
    <row r="24318">
      <c r="A24318" s="8">
        <v>6242588.0</v>
      </c>
      <c r="B24318" s="8" t="s">
        <v>25662</v>
      </c>
    </row>
    <row r="24319">
      <c r="A24319" s="8">
        <v>1655400.0</v>
      </c>
      <c r="B24319" s="8" t="s">
        <v>25663</v>
      </c>
    </row>
    <row r="24320">
      <c r="A24320" s="8">
        <v>1885723.0</v>
      </c>
      <c r="B24320" s="8" t="s">
        <v>25664</v>
      </c>
    </row>
    <row r="24321">
      <c r="A24321" s="8">
        <v>1793845.0</v>
      </c>
      <c r="B24321" s="8" t="s">
        <v>25665</v>
      </c>
    </row>
    <row r="24322">
      <c r="A24322" s="8">
        <v>1856235.0</v>
      </c>
      <c r="B24322" s="8" t="s">
        <v>25666</v>
      </c>
    </row>
    <row r="24323">
      <c r="A24323" s="8">
        <v>1653725.0</v>
      </c>
      <c r="B24323" s="8" t="s">
        <v>25667</v>
      </c>
    </row>
    <row r="24324">
      <c r="A24324" s="8">
        <v>1465112.0</v>
      </c>
      <c r="B24324" s="8" t="s">
        <v>25668</v>
      </c>
    </row>
    <row r="24325">
      <c r="A24325" s="8">
        <v>1596683.0</v>
      </c>
      <c r="B24325" s="8" t="s">
        <v>15386</v>
      </c>
    </row>
    <row r="24326">
      <c r="A24326" s="8">
        <v>1426966.0</v>
      </c>
      <c r="B24326" s="8" t="s">
        <v>25669</v>
      </c>
    </row>
    <row r="24327">
      <c r="A24327" s="8">
        <v>1636448.0</v>
      </c>
      <c r="B24327" s="8" t="s">
        <v>25670</v>
      </c>
    </row>
    <row r="24328">
      <c r="A24328" s="8">
        <v>6195164.0</v>
      </c>
      <c r="B24328" s="8" t="s">
        <v>25671</v>
      </c>
    </row>
    <row r="24329">
      <c r="A24329" s="8">
        <v>1426818.0</v>
      </c>
      <c r="B24329" s="8" t="s">
        <v>25672</v>
      </c>
    </row>
    <row r="24330">
      <c r="A24330" s="8">
        <v>1575384.0</v>
      </c>
      <c r="B24330" s="8" t="s">
        <v>25673</v>
      </c>
    </row>
    <row r="24331">
      <c r="A24331" s="8">
        <v>910872.0</v>
      </c>
      <c r="B24331" s="8" t="s">
        <v>25674</v>
      </c>
    </row>
    <row r="24332">
      <c r="A24332" s="8">
        <v>1575376.0</v>
      </c>
      <c r="B24332" s="8" t="s">
        <v>9741</v>
      </c>
    </row>
    <row r="24333">
      <c r="A24333" s="8">
        <v>6613969.0</v>
      </c>
      <c r="B24333" s="8" t="s">
        <v>25675</v>
      </c>
    </row>
    <row r="24334">
      <c r="A24334" s="8">
        <v>6146252.0</v>
      </c>
      <c r="B24334" s="8" t="s">
        <v>25676</v>
      </c>
    </row>
    <row r="24335">
      <c r="A24335" s="8">
        <v>6403816.0</v>
      </c>
      <c r="B24335" s="8" t="s">
        <v>25677</v>
      </c>
    </row>
    <row r="24336">
      <c r="A24336" s="8">
        <v>1427326.0</v>
      </c>
      <c r="B24336" s="8" t="s">
        <v>25678</v>
      </c>
    </row>
    <row r="24337">
      <c r="A24337" s="8">
        <v>1426788.0</v>
      </c>
      <c r="B24337" s="8" t="s">
        <v>25679</v>
      </c>
    </row>
    <row r="24338">
      <c r="A24338" s="8">
        <v>1465473.0</v>
      </c>
      <c r="B24338" s="8" t="s">
        <v>25680</v>
      </c>
    </row>
    <row r="24339">
      <c r="A24339" s="8">
        <v>6254331.0</v>
      </c>
      <c r="B24339" s="8" t="s">
        <v>25681</v>
      </c>
    </row>
    <row r="24340">
      <c r="A24340" s="8">
        <v>6001661.0</v>
      </c>
      <c r="B24340" s="8" t="s">
        <v>25682</v>
      </c>
    </row>
    <row r="24341">
      <c r="A24341" s="8">
        <v>6217559.0</v>
      </c>
      <c r="B24341" s="8" t="s">
        <v>25683</v>
      </c>
    </row>
    <row r="24342">
      <c r="A24342" s="8">
        <v>1836668.0</v>
      </c>
      <c r="B24342" s="8" t="s">
        <v>25684</v>
      </c>
    </row>
    <row r="24343">
      <c r="A24343" s="8">
        <v>1906216.0</v>
      </c>
      <c r="B24343" s="8" t="s">
        <v>25685</v>
      </c>
    </row>
    <row r="24344">
      <c r="A24344" s="8">
        <v>6176208.0</v>
      </c>
      <c r="B24344" s="8" t="s">
        <v>25686</v>
      </c>
    </row>
    <row r="24345">
      <c r="A24345" s="8">
        <v>6141692.0</v>
      </c>
      <c r="B24345" s="8" t="s">
        <v>25687</v>
      </c>
    </row>
    <row r="24346">
      <c r="A24346" s="8">
        <v>6145949.0</v>
      </c>
      <c r="B24346" s="8" t="s">
        <v>25688</v>
      </c>
    </row>
    <row r="24347">
      <c r="A24347" s="8">
        <v>6092527.0</v>
      </c>
      <c r="B24347" s="8" t="s">
        <v>25689</v>
      </c>
    </row>
    <row r="24348">
      <c r="A24348" s="8">
        <v>6089658.0</v>
      </c>
      <c r="B24348" s="8" t="s">
        <v>25690</v>
      </c>
    </row>
    <row r="24349">
      <c r="A24349" s="8">
        <v>6162991.0</v>
      </c>
      <c r="B24349" s="8" t="s">
        <v>25691</v>
      </c>
    </row>
    <row r="24350">
      <c r="A24350" s="8">
        <v>6018009.0</v>
      </c>
      <c r="B24350" s="8" t="s">
        <v>25692</v>
      </c>
    </row>
    <row r="24351">
      <c r="A24351" s="8">
        <v>6363857.0</v>
      </c>
      <c r="B24351" s="8" t="s">
        <v>25693</v>
      </c>
    </row>
    <row r="24352">
      <c r="A24352" s="8">
        <v>1965212.0</v>
      </c>
      <c r="B24352" s="8" t="s">
        <v>25694</v>
      </c>
    </row>
    <row r="24353">
      <c r="A24353" s="8">
        <v>1917714.0</v>
      </c>
      <c r="B24353" s="8" t="s">
        <v>25695</v>
      </c>
    </row>
    <row r="24354">
      <c r="A24354" s="8">
        <v>6205861.0</v>
      </c>
      <c r="B24354" s="8" t="s">
        <v>25696</v>
      </c>
    </row>
    <row r="24355">
      <c r="A24355" s="8">
        <v>1740008.0</v>
      </c>
      <c r="B24355" s="8" t="s">
        <v>25697</v>
      </c>
    </row>
    <row r="24356">
      <c r="A24356" s="8">
        <v>1882643.0</v>
      </c>
      <c r="B24356" s="8" t="s">
        <v>25698</v>
      </c>
    </row>
    <row r="24357">
      <c r="A24357" s="8">
        <v>6205780.0</v>
      </c>
      <c r="B24357" s="8" t="s">
        <v>25699</v>
      </c>
    </row>
    <row r="24358">
      <c r="A24358" s="8">
        <v>6205801.0</v>
      </c>
      <c r="B24358" s="8" t="s">
        <v>25700</v>
      </c>
    </row>
    <row r="24359">
      <c r="A24359" s="8">
        <v>1947559.0</v>
      </c>
      <c r="B24359" s="8" t="s">
        <v>25701</v>
      </c>
    </row>
    <row r="24360">
      <c r="A24360" s="8">
        <v>1425455.0</v>
      </c>
      <c r="B24360" s="8" t="s">
        <v>25702</v>
      </c>
    </row>
    <row r="24361">
      <c r="A24361" s="8">
        <v>6089666.0</v>
      </c>
      <c r="B24361" s="8" t="s">
        <v>25703</v>
      </c>
    </row>
    <row r="24362">
      <c r="A24362" s="8">
        <v>6596461.0</v>
      </c>
      <c r="B24362" s="8" t="s">
        <v>25704</v>
      </c>
    </row>
    <row r="24363">
      <c r="A24363" s="8">
        <v>6248128.0</v>
      </c>
      <c r="B24363" s="8" t="s">
        <v>25705</v>
      </c>
    </row>
    <row r="24364">
      <c r="A24364" s="8">
        <v>6195954.0</v>
      </c>
      <c r="B24364" s="8" t="s">
        <v>25706</v>
      </c>
    </row>
    <row r="24365">
      <c r="A24365" s="8">
        <v>6205691.0</v>
      </c>
      <c r="B24365" s="8" t="s">
        <v>25707</v>
      </c>
    </row>
    <row r="24366">
      <c r="A24366" s="8">
        <v>1852523.0</v>
      </c>
      <c r="B24366" s="8" t="s">
        <v>25708</v>
      </c>
    </row>
    <row r="24367">
      <c r="A24367" s="8">
        <v>1960709.0</v>
      </c>
      <c r="B24367" s="8" t="s">
        <v>25708</v>
      </c>
    </row>
    <row r="24368">
      <c r="A24368" s="8">
        <v>6211623.0</v>
      </c>
      <c r="B24368" s="8" t="s">
        <v>25709</v>
      </c>
    </row>
    <row r="24369">
      <c r="A24369" s="8">
        <v>6910009.0</v>
      </c>
      <c r="B24369" s="8" t="s">
        <v>25710</v>
      </c>
    </row>
    <row r="24370">
      <c r="A24370" s="8">
        <v>1791389.0</v>
      </c>
      <c r="B24370" s="8" t="s">
        <v>25711</v>
      </c>
    </row>
    <row r="24371">
      <c r="A24371" s="8">
        <v>1791125.0</v>
      </c>
      <c r="B24371" s="8" t="s">
        <v>25712</v>
      </c>
    </row>
    <row r="24372">
      <c r="A24372" s="8">
        <v>6272584.0</v>
      </c>
      <c r="B24372" s="8" t="s">
        <v>25713</v>
      </c>
    </row>
    <row r="24373">
      <c r="A24373" s="8">
        <v>6188273.0</v>
      </c>
      <c r="B24373" s="8" t="s">
        <v>25714</v>
      </c>
    </row>
    <row r="24374">
      <c r="A24374" s="8">
        <v>1788825.0</v>
      </c>
      <c r="B24374" s="8" t="s">
        <v>25715</v>
      </c>
    </row>
    <row r="24375">
      <c r="A24375" s="8">
        <v>6214177.0</v>
      </c>
      <c r="B24375" s="8" t="s">
        <v>25716</v>
      </c>
    </row>
    <row r="24376">
      <c r="A24376" s="8">
        <v>1790765.0</v>
      </c>
      <c r="B24376" s="8" t="s">
        <v>25717</v>
      </c>
    </row>
    <row r="24377">
      <c r="A24377" s="8">
        <v>1898477.0</v>
      </c>
      <c r="B24377" s="8" t="s">
        <v>25718</v>
      </c>
    </row>
    <row r="24378">
      <c r="A24378" s="8">
        <v>6191916.0</v>
      </c>
      <c r="B24378" s="8" t="s">
        <v>25719</v>
      </c>
    </row>
    <row r="24379">
      <c r="A24379" s="8">
        <v>6274005.0</v>
      </c>
      <c r="B24379" s="8" t="s">
        <v>25720</v>
      </c>
    </row>
    <row r="24380">
      <c r="A24380" s="8">
        <v>1888811.0</v>
      </c>
      <c r="B24380" s="8" t="s">
        <v>25721</v>
      </c>
    </row>
    <row r="24381">
      <c r="A24381" s="8">
        <v>6004962.0</v>
      </c>
      <c r="B24381" s="8" t="s">
        <v>25722</v>
      </c>
    </row>
    <row r="24382">
      <c r="A24382" s="8">
        <v>1962507.0</v>
      </c>
      <c r="B24382" s="8" t="s">
        <v>25723</v>
      </c>
    </row>
    <row r="24383">
      <c r="A24383" s="8">
        <v>1894765.0</v>
      </c>
      <c r="B24383" s="8" t="s">
        <v>25724</v>
      </c>
    </row>
    <row r="24384">
      <c r="A24384" s="8">
        <v>1828754.0</v>
      </c>
      <c r="B24384" s="8" t="s">
        <v>25725</v>
      </c>
    </row>
    <row r="24385">
      <c r="A24385" s="8">
        <v>1964801.0</v>
      </c>
      <c r="B24385" s="8" t="s">
        <v>25726</v>
      </c>
    </row>
    <row r="24386">
      <c r="A24386" s="8">
        <v>1722701.0</v>
      </c>
      <c r="B24386" s="8" t="s">
        <v>25727</v>
      </c>
    </row>
    <row r="24387">
      <c r="A24387" s="8">
        <v>6896677.0</v>
      </c>
      <c r="B24387" s="8" t="s">
        <v>25728</v>
      </c>
    </row>
    <row r="24388">
      <c r="A24388" s="8">
        <v>6212123.0</v>
      </c>
      <c r="B24388" s="8" t="s">
        <v>25729</v>
      </c>
    </row>
    <row r="24389">
      <c r="A24389" s="8">
        <v>6208053.0</v>
      </c>
      <c r="B24389" s="8" t="s">
        <v>25730</v>
      </c>
    </row>
    <row r="24390">
      <c r="A24390" s="8">
        <v>1868101.0</v>
      </c>
      <c r="B24390" s="8" t="s">
        <v>25731</v>
      </c>
    </row>
    <row r="24391">
      <c r="A24391" s="8">
        <v>6185886.0</v>
      </c>
      <c r="B24391" s="8" t="s">
        <v>25732</v>
      </c>
    </row>
    <row r="24392">
      <c r="A24392" s="8">
        <v>6418287.0</v>
      </c>
      <c r="B24392" s="8" t="s">
        <v>25733</v>
      </c>
    </row>
    <row r="24393">
      <c r="A24393" s="8">
        <v>6171532.0</v>
      </c>
      <c r="B24393" s="8" t="s">
        <v>25734</v>
      </c>
    </row>
    <row r="24394">
      <c r="A24394" s="8">
        <v>1966952.0</v>
      </c>
      <c r="B24394" s="8" t="s">
        <v>25735</v>
      </c>
    </row>
    <row r="24395">
      <c r="A24395" s="8">
        <v>6185908.0</v>
      </c>
      <c r="B24395" s="8" t="s">
        <v>25736</v>
      </c>
    </row>
    <row r="24396">
      <c r="A24396" s="8">
        <v>6161685.0</v>
      </c>
      <c r="B24396" s="8" t="s">
        <v>25737</v>
      </c>
    </row>
    <row r="24397">
      <c r="A24397" s="8">
        <v>1854895.0</v>
      </c>
      <c r="B24397" s="8" t="s">
        <v>25738</v>
      </c>
    </row>
    <row r="24398">
      <c r="A24398" s="8">
        <v>6188150.0</v>
      </c>
      <c r="B24398" s="8" t="s">
        <v>25739</v>
      </c>
    </row>
    <row r="24399">
      <c r="A24399" s="8">
        <v>6920616.0</v>
      </c>
      <c r="B24399" s="8" t="s">
        <v>25740</v>
      </c>
    </row>
    <row r="24400">
      <c r="A24400" s="8">
        <v>1316621.0</v>
      </c>
      <c r="B24400" s="8" t="s">
        <v>25741</v>
      </c>
    </row>
    <row r="24401">
      <c r="A24401" s="8">
        <v>6178936.0</v>
      </c>
      <c r="B24401" s="8" t="s">
        <v>25742</v>
      </c>
    </row>
    <row r="24402">
      <c r="A24402" s="8">
        <v>1588257.0</v>
      </c>
      <c r="B24402" s="8" t="s">
        <v>25743</v>
      </c>
    </row>
    <row r="24403">
      <c r="A24403" s="8">
        <v>6209271.0</v>
      </c>
      <c r="B24403" s="8" t="s">
        <v>25744</v>
      </c>
    </row>
    <row r="24404">
      <c r="A24404" s="8">
        <v>6418660.0</v>
      </c>
      <c r="B24404" s="8" t="s">
        <v>25745</v>
      </c>
    </row>
    <row r="24405">
      <c r="A24405" s="8">
        <v>6896693.0</v>
      </c>
      <c r="B24405" s="8" t="s">
        <v>25746</v>
      </c>
    </row>
    <row r="24406">
      <c r="A24406" s="8">
        <v>6832016.0</v>
      </c>
      <c r="B24406" s="8" t="s">
        <v>25747</v>
      </c>
    </row>
    <row r="24407">
      <c r="A24407" s="8">
        <v>1734385.0</v>
      </c>
      <c r="B24407" s="8" t="s">
        <v>25748</v>
      </c>
    </row>
    <row r="24408">
      <c r="A24408" s="8">
        <v>1948423.0</v>
      </c>
      <c r="B24408" s="8" t="s">
        <v>25749</v>
      </c>
    </row>
    <row r="24409">
      <c r="A24409" s="8">
        <v>1794043.0</v>
      </c>
      <c r="B24409" s="8" t="s">
        <v>25750</v>
      </c>
    </row>
    <row r="24410">
      <c r="A24410" s="8">
        <v>1900056.0</v>
      </c>
      <c r="B24410" s="8" t="s">
        <v>25751</v>
      </c>
    </row>
    <row r="24411">
      <c r="A24411" s="8">
        <v>6185894.0</v>
      </c>
      <c r="B24411" s="8" t="s">
        <v>25752</v>
      </c>
    </row>
    <row r="24412">
      <c r="A24412" s="8">
        <v>1420267.0</v>
      </c>
      <c r="B24412" s="8" t="s">
        <v>25753</v>
      </c>
    </row>
    <row r="24413">
      <c r="A24413" s="8">
        <v>6209131.0</v>
      </c>
      <c r="B24413" s="8" t="s">
        <v>25754</v>
      </c>
    </row>
    <row r="24414">
      <c r="A24414" s="8">
        <v>6188290.0</v>
      </c>
      <c r="B24414" s="8" t="s">
        <v>25755</v>
      </c>
    </row>
    <row r="24415">
      <c r="A24415" s="8">
        <v>6179223.0</v>
      </c>
      <c r="B24415" s="8" t="s">
        <v>25756</v>
      </c>
    </row>
    <row r="24416">
      <c r="A24416" s="8">
        <v>6188176.0</v>
      </c>
      <c r="B24416" s="8" t="s">
        <v>25757</v>
      </c>
    </row>
    <row r="24417">
      <c r="A24417" s="8">
        <v>1936883.0</v>
      </c>
      <c r="B24417" s="8" t="s">
        <v>25758</v>
      </c>
    </row>
    <row r="24418">
      <c r="A24418" s="8">
        <v>1575651.0</v>
      </c>
      <c r="B24418" s="8" t="s">
        <v>25759</v>
      </c>
    </row>
    <row r="24419">
      <c r="A24419" s="8">
        <v>6242979.0</v>
      </c>
      <c r="B24419" s="8" t="s">
        <v>25760</v>
      </c>
    </row>
    <row r="24420">
      <c r="A24420" s="8">
        <v>1959310.0</v>
      </c>
      <c r="B24420" s="8" t="s">
        <v>25761</v>
      </c>
    </row>
    <row r="24421">
      <c r="A24421" s="8">
        <v>6153712.0</v>
      </c>
      <c r="B24421" s="8" t="s">
        <v>25762</v>
      </c>
    </row>
    <row r="24422">
      <c r="A24422" s="8">
        <v>1427717.0</v>
      </c>
      <c r="B24422" s="8" t="s">
        <v>25763</v>
      </c>
    </row>
    <row r="24423">
      <c r="A24423" s="8">
        <v>6223796.0</v>
      </c>
      <c r="B24423" s="8" t="s">
        <v>25764</v>
      </c>
    </row>
    <row r="24424">
      <c r="A24424" s="8">
        <v>6116396.0</v>
      </c>
      <c r="B24424" s="8" t="s">
        <v>25765</v>
      </c>
    </row>
    <row r="24425">
      <c r="A24425" s="8">
        <v>1596373.0</v>
      </c>
      <c r="B24425" s="8" t="s">
        <v>25766</v>
      </c>
    </row>
    <row r="24426">
      <c r="A24426" s="8">
        <v>6274137.0</v>
      </c>
      <c r="B24426" s="8" t="s">
        <v>25767</v>
      </c>
    </row>
    <row r="24427">
      <c r="A24427" s="8">
        <v>1948393.0</v>
      </c>
      <c r="B24427" s="8" t="s">
        <v>25768</v>
      </c>
    </row>
    <row r="24428">
      <c r="A24428" s="8">
        <v>1301110.0</v>
      </c>
      <c r="B24428" s="8" t="s">
        <v>25769</v>
      </c>
    </row>
    <row r="24429">
      <c r="A24429" s="8">
        <v>6256287.0</v>
      </c>
      <c r="B24429" s="8" t="s">
        <v>25770</v>
      </c>
    </row>
    <row r="24430">
      <c r="A24430" s="8">
        <v>6256333.0</v>
      </c>
      <c r="B24430" s="8" t="s">
        <v>25771</v>
      </c>
    </row>
    <row r="24431">
      <c r="A24431" s="8">
        <v>6125611.0</v>
      </c>
      <c r="B24431" s="8" t="s">
        <v>25772</v>
      </c>
    </row>
    <row r="24432">
      <c r="A24432" s="8">
        <v>1637410.0</v>
      </c>
      <c r="B24432" s="8" t="s">
        <v>25773</v>
      </c>
    </row>
    <row r="24433">
      <c r="A24433" s="8">
        <v>6121411.0</v>
      </c>
      <c r="B24433" s="8" t="s">
        <v>25774</v>
      </c>
    </row>
    <row r="24434">
      <c r="A24434" s="8">
        <v>6908306.0</v>
      </c>
      <c r="B24434" s="8" t="s">
        <v>25775</v>
      </c>
    </row>
    <row r="24435">
      <c r="A24435" s="8">
        <v>1587013.0</v>
      </c>
      <c r="B24435" s="8" t="s">
        <v>25776</v>
      </c>
    </row>
    <row r="24436">
      <c r="A24436" s="8">
        <v>1757440.0</v>
      </c>
      <c r="B24436" s="8" t="s">
        <v>25777</v>
      </c>
    </row>
    <row r="24437">
      <c r="A24437" s="8">
        <v>6155006.0</v>
      </c>
      <c r="B24437" s="8" t="s">
        <v>25778</v>
      </c>
    </row>
    <row r="24438">
      <c r="A24438" s="8">
        <v>1638041.0</v>
      </c>
      <c r="B24438" s="8" t="s">
        <v>25779</v>
      </c>
    </row>
    <row r="24439">
      <c r="A24439" s="8">
        <v>1736019.0</v>
      </c>
      <c r="B24439" s="8" t="s">
        <v>25780</v>
      </c>
    </row>
    <row r="24440">
      <c r="A24440" s="8">
        <v>6349374.0</v>
      </c>
      <c r="B24440" s="8" t="s">
        <v>25781</v>
      </c>
    </row>
    <row r="24441">
      <c r="A24441" s="8">
        <v>1764322.0</v>
      </c>
      <c r="B24441" s="8" t="s">
        <v>25782</v>
      </c>
    </row>
    <row r="24442">
      <c r="A24442" s="8">
        <v>1895982.0</v>
      </c>
      <c r="B24442" s="8" t="s">
        <v>25783</v>
      </c>
    </row>
    <row r="24443">
      <c r="A24443" s="8">
        <v>6168281.0</v>
      </c>
      <c r="B24443" s="8" t="s">
        <v>25784</v>
      </c>
    </row>
    <row r="24444">
      <c r="A24444" s="8">
        <v>6043747.0</v>
      </c>
      <c r="B24444" s="8" t="s">
        <v>25785</v>
      </c>
    </row>
    <row r="24445">
      <c r="A24445" s="8">
        <v>6344305.0</v>
      </c>
      <c r="B24445" s="8" t="s">
        <v>25786</v>
      </c>
    </row>
    <row r="24446">
      <c r="A24446" s="8">
        <v>6944591.0</v>
      </c>
      <c r="B24446" s="8" t="s">
        <v>25787</v>
      </c>
    </row>
    <row r="24447">
      <c r="A24447" s="8">
        <v>6149464.0</v>
      </c>
      <c r="B24447" s="8" t="s">
        <v>25788</v>
      </c>
    </row>
    <row r="24448">
      <c r="A24448" s="8">
        <v>6243959.0</v>
      </c>
      <c r="B24448" s="8" t="s">
        <v>25789</v>
      </c>
    </row>
    <row r="24449">
      <c r="A24449" s="8">
        <v>6432816.0</v>
      </c>
      <c r="B24449" s="8" t="s">
        <v>25790</v>
      </c>
    </row>
    <row r="24450">
      <c r="A24450" s="8">
        <v>1173936.0</v>
      </c>
      <c r="B24450" s="8" t="s">
        <v>25791</v>
      </c>
    </row>
    <row r="24451">
      <c r="A24451" s="8">
        <v>1882406.0</v>
      </c>
      <c r="B24451" s="8" t="s">
        <v>15949</v>
      </c>
    </row>
    <row r="24452">
      <c r="A24452" s="8">
        <v>1797743.0</v>
      </c>
      <c r="B24452" s="8" t="s">
        <v>25792</v>
      </c>
    </row>
    <row r="24453">
      <c r="A24453" s="8">
        <v>1728423.0</v>
      </c>
      <c r="B24453" s="8" t="s">
        <v>25793</v>
      </c>
    </row>
    <row r="24454">
      <c r="A24454" s="8">
        <v>1778919.0</v>
      </c>
      <c r="B24454" s="8" t="s">
        <v>25794</v>
      </c>
    </row>
    <row r="24455">
      <c r="A24455" s="8">
        <v>1787128.0</v>
      </c>
      <c r="B24455" s="8" t="s">
        <v>25795</v>
      </c>
    </row>
    <row r="24456">
      <c r="A24456" s="8">
        <v>1850636.0</v>
      </c>
      <c r="B24456" s="8" t="s">
        <v>25796</v>
      </c>
    </row>
    <row r="24457">
      <c r="A24457" s="8">
        <v>1948431.0</v>
      </c>
      <c r="B24457" s="8" t="s">
        <v>25797</v>
      </c>
    </row>
    <row r="24458">
      <c r="A24458" s="8">
        <v>1588338.0</v>
      </c>
      <c r="B24458" s="8" t="s">
        <v>25798</v>
      </c>
    </row>
    <row r="24459">
      <c r="A24459" s="8">
        <v>6942351.0</v>
      </c>
      <c r="B24459" s="8" t="s">
        <v>25799</v>
      </c>
    </row>
    <row r="24460">
      <c r="A24460" s="8">
        <v>6260195.0</v>
      </c>
      <c r="B24460" s="8" t="s">
        <v>25800</v>
      </c>
    </row>
    <row r="24461">
      <c r="A24461" s="8">
        <v>6141765.0</v>
      </c>
      <c r="B24461" s="8" t="s">
        <v>25801</v>
      </c>
    </row>
    <row r="24462">
      <c r="A24462" s="8">
        <v>6950302.0</v>
      </c>
      <c r="B24462" s="8" t="s">
        <v>25802</v>
      </c>
    </row>
    <row r="24463">
      <c r="A24463" s="8">
        <v>1636201.0</v>
      </c>
      <c r="B24463" s="8" t="s">
        <v>25803</v>
      </c>
    </row>
    <row r="24464">
      <c r="A24464" s="8">
        <v>879134.0</v>
      </c>
      <c r="B24464" s="8" t="s">
        <v>25804</v>
      </c>
    </row>
    <row r="24465">
      <c r="A24465" s="8">
        <v>1451367.0</v>
      </c>
      <c r="B24465" s="8" t="s">
        <v>6787</v>
      </c>
    </row>
    <row r="24466">
      <c r="A24466" s="8">
        <v>1289306.0</v>
      </c>
      <c r="B24466" s="8" t="s">
        <v>25805</v>
      </c>
    </row>
    <row r="24467">
      <c r="A24467" s="8">
        <v>1448412.0</v>
      </c>
      <c r="B24467" s="8" t="s">
        <v>25806</v>
      </c>
    </row>
    <row r="24468">
      <c r="A24468" s="8">
        <v>6946551.0</v>
      </c>
      <c r="B24468" s="8" t="s">
        <v>25807</v>
      </c>
    </row>
    <row r="24469">
      <c r="A24469" s="8">
        <v>6256414.0</v>
      </c>
      <c r="B24469" s="8" t="s">
        <v>25808</v>
      </c>
    </row>
    <row r="24470">
      <c r="A24470" s="8">
        <v>6193714.0</v>
      </c>
      <c r="B24470" s="8" t="s">
        <v>25809</v>
      </c>
    </row>
    <row r="24471">
      <c r="A24471" s="8">
        <v>1962868.0</v>
      </c>
      <c r="B24471" s="8" t="s">
        <v>25810</v>
      </c>
    </row>
    <row r="24472">
      <c r="A24472" s="8">
        <v>1733745.0</v>
      </c>
      <c r="B24472" s="8" t="s">
        <v>25811</v>
      </c>
    </row>
    <row r="24473">
      <c r="A24473" s="8">
        <v>1752308.0</v>
      </c>
      <c r="B24473" s="8" t="s">
        <v>25811</v>
      </c>
    </row>
    <row r="24474">
      <c r="A24474" s="8">
        <v>1830732.0</v>
      </c>
      <c r="B24474" s="8" t="s">
        <v>25812</v>
      </c>
    </row>
    <row r="24475">
      <c r="A24475" s="8">
        <v>6716547.0</v>
      </c>
      <c r="B24475" s="8" t="s">
        <v>25813</v>
      </c>
    </row>
    <row r="24476">
      <c r="A24476" s="8">
        <v>1899554.0</v>
      </c>
      <c r="B24476" s="8" t="s">
        <v>25814</v>
      </c>
    </row>
    <row r="24477">
      <c r="A24477" s="8">
        <v>6675379.0</v>
      </c>
      <c r="B24477" s="8" t="s">
        <v>25815</v>
      </c>
    </row>
    <row r="24478">
      <c r="A24478" s="8">
        <v>1851438.0</v>
      </c>
      <c r="B24478" s="8" t="s">
        <v>25816</v>
      </c>
    </row>
    <row r="24479">
      <c r="A24479" s="8">
        <v>1881566.0</v>
      </c>
      <c r="B24479" s="8" t="s">
        <v>25816</v>
      </c>
    </row>
    <row r="24480">
      <c r="A24480" s="8">
        <v>1570935.0</v>
      </c>
      <c r="B24480" s="8" t="s">
        <v>25817</v>
      </c>
    </row>
    <row r="24481">
      <c r="A24481" s="8">
        <v>1598911.0</v>
      </c>
      <c r="B24481" s="8" t="s">
        <v>25818</v>
      </c>
    </row>
    <row r="24482">
      <c r="A24482" s="8">
        <v>1638033.0</v>
      </c>
      <c r="B24482" s="8" t="s">
        <v>25819</v>
      </c>
    </row>
    <row r="24483">
      <c r="A24483" s="8">
        <v>1733346.0</v>
      </c>
      <c r="B24483" s="8" t="s">
        <v>25819</v>
      </c>
    </row>
    <row r="24484">
      <c r="A24484" s="8">
        <v>1844687.0</v>
      </c>
      <c r="B24484" s="8" t="s">
        <v>25820</v>
      </c>
    </row>
    <row r="24485">
      <c r="A24485" s="8">
        <v>1570951.0</v>
      </c>
      <c r="B24485" s="8" t="s">
        <v>25821</v>
      </c>
    </row>
    <row r="24486">
      <c r="A24486" s="8">
        <v>6475671.0</v>
      </c>
      <c r="B24486" s="8" t="s">
        <v>25822</v>
      </c>
    </row>
    <row r="24487">
      <c r="A24487" s="8">
        <v>1726421.0</v>
      </c>
      <c r="B24487" s="8" t="s">
        <v>25823</v>
      </c>
    </row>
    <row r="24488">
      <c r="A24488" s="8">
        <v>1596292.0</v>
      </c>
      <c r="B24488" s="8" t="s">
        <v>25824</v>
      </c>
    </row>
    <row r="24489">
      <c r="A24489" s="8">
        <v>6435807.0</v>
      </c>
      <c r="B24489" s="8" t="s">
        <v>25825</v>
      </c>
    </row>
    <row r="24490">
      <c r="A24490" s="8">
        <v>1577867.0</v>
      </c>
      <c r="B24490" s="8" t="s">
        <v>25826</v>
      </c>
    </row>
    <row r="24491">
      <c r="A24491" s="8">
        <v>1862324.0</v>
      </c>
      <c r="B24491" s="8" t="s">
        <v>25759</v>
      </c>
    </row>
    <row r="24492">
      <c r="A24492" s="8">
        <v>6437672.0</v>
      </c>
      <c r="B24492" s="8" t="s">
        <v>25827</v>
      </c>
    </row>
    <row r="24493">
      <c r="A24493" s="8">
        <v>1958381.0</v>
      </c>
      <c r="B24493" s="8" t="s">
        <v>25828</v>
      </c>
    </row>
    <row r="24494">
      <c r="A24494" s="8">
        <v>1952676.0</v>
      </c>
      <c r="B24494" s="8" t="s">
        <v>25829</v>
      </c>
    </row>
    <row r="24495">
      <c r="A24495" s="8">
        <v>6773974.0</v>
      </c>
      <c r="B24495" s="8" t="s">
        <v>25830</v>
      </c>
    </row>
    <row r="24496">
      <c r="A24496" s="8">
        <v>6068499.0</v>
      </c>
      <c r="B24496" s="8" t="s">
        <v>25831</v>
      </c>
    </row>
    <row r="24497">
      <c r="A24497" s="8">
        <v>1773046.0</v>
      </c>
      <c r="B24497" s="8" t="s">
        <v>25832</v>
      </c>
    </row>
    <row r="24498">
      <c r="A24498" s="8">
        <v>1879898.0</v>
      </c>
      <c r="B24498" s="8" t="s">
        <v>25833</v>
      </c>
    </row>
    <row r="24499">
      <c r="A24499" s="8">
        <v>6045847.0</v>
      </c>
      <c r="B24499" s="8" t="s">
        <v>25834</v>
      </c>
    </row>
    <row r="24500">
      <c r="A24500" s="8">
        <v>1575716.0</v>
      </c>
      <c r="B24500" s="8" t="s">
        <v>15332</v>
      </c>
    </row>
    <row r="24501">
      <c r="A24501" s="8">
        <v>1841866.0</v>
      </c>
      <c r="B24501" s="8" t="s">
        <v>25835</v>
      </c>
    </row>
    <row r="24502">
      <c r="A24502" s="8">
        <v>1887211.0</v>
      </c>
      <c r="B24502" s="8" t="s">
        <v>25836</v>
      </c>
    </row>
    <row r="24503">
      <c r="A24503" s="8">
        <v>6035850.0</v>
      </c>
      <c r="B24503" s="8" t="s">
        <v>25837</v>
      </c>
    </row>
    <row r="24504">
      <c r="A24504" s="8">
        <v>6819052.0</v>
      </c>
      <c r="B24504" s="8" t="s">
        <v>25838</v>
      </c>
    </row>
    <row r="24505">
      <c r="A24505" s="8">
        <v>1853660.0</v>
      </c>
      <c r="B24505" s="8" t="s">
        <v>25839</v>
      </c>
    </row>
    <row r="24506">
      <c r="A24506" s="8">
        <v>1852515.0</v>
      </c>
      <c r="B24506" s="8" t="s">
        <v>25794</v>
      </c>
    </row>
    <row r="24507">
      <c r="A24507" s="8">
        <v>1633805.0</v>
      </c>
      <c r="B24507" s="8" t="s">
        <v>25840</v>
      </c>
    </row>
    <row r="24508">
      <c r="A24508" s="8">
        <v>6629822.0</v>
      </c>
      <c r="B24508" s="8" t="s">
        <v>25841</v>
      </c>
    </row>
    <row r="24509">
      <c r="A24509" s="8">
        <v>1890751.0</v>
      </c>
      <c r="B24509" s="8" t="s">
        <v>25796</v>
      </c>
    </row>
    <row r="24510">
      <c r="A24510" s="8">
        <v>1759744.0</v>
      </c>
      <c r="B24510" s="8" t="s">
        <v>15767</v>
      </c>
    </row>
    <row r="24511">
      <c r="A24511" s="8">
        <v>1786369.0</v>
      </c>
      <c r="B24511" s="8" t="s">
        <v>25842</v>
      </c>
    </row>
    <row r="24512">
      <c r="A24512" s="8">
        <v>1657437.0</v>
      </c>
      <c r="B24512" s="8" t="s">
        <v>25843</v>
      </c>
    </row>
    <row r="24513">
      <c r="A24513" s="8">
        <v>6026923.0</v>
      </c>
      <c r="B24513" s="8" t="s">
        <v>25844</v>
      </c>
    </row>
    <row r="24514">
      <c r="A24514" s="8">
        <v>1905031.0</v>
      </c>
      <c r="B24514" s="8" t="s">
        <v>25845</v>
      </c>
    </row>
    <row r="24515">
      <c r="A24515" s="8">
        <v>6183654.0</v>
      </c>
      <c r="B24515" s="8" t="s">
        <v>25846</v>
      </c>
    </row>
    <row r="24516">
      <c r="A24516" s="8">
        <v>6109624.0</v>
      </c>
      <c r="B24516" s="8" t="s">
        <v>25847</v>
      </c>
    </row>
    <row r="24517">
      <c r="A24517" s="8">
        <v>1791940.0</v>
      </c>
      <c r="B24517" s="8" t="s">
        <v>25848</v>
      </c>
    </row>
    <row r="24518">
      <c r="A24518" s="8">
        <v>6908292.0</v>
      </c>
      <c r="B24518" s="8" t="s">
        <v>25849</v>
      </c>
    </row>
    <row r="24519">
      <c r="A24519" s="8">
        <v>845035.0</v>
      </c>
      <c r="B24519" s="8" t="s">
        <v>25850</v>
      </c>
    </row>
    <row r="24520">
      <c r="A24520" s="8">
        <v>1764128.0</v>
      </c>
      <c r="B24520" s="8" t="s">
        <v>25851</v>
      </c>
    </row>
    <row r="24521">
      <c r="A24521" s="8">
        <v>1757768.0</v>
      </c>
      <c r="B24521" s="8" t="s">
        <v>25852</v>
      </c>
    </row>
    <row r="24522">
      <c r="A24522" s="8">
        <v>1854712.0</v>
      </c>
      <c r="B24522" s="8" t="s">
        <v>25852</v>
      </c>
    </row>
    <row r="24523">
      <c r="A24523" s="8">
        <v>1724088.0</v>
      </c>
      <c r="B24523" s="8" t="s">
        <v>25817</v>
      </c>
    </row>
    <row r="24524">
      <c r="A24524" s="8">
        <v>6068588.0</v>
      </c>
      <c r="B24524" s="8" t="s">
        <v>25853</v>
      </c>
    </row>
    <row r="24525">
      <c r="A24525" s="8">
        <v>1780905.0</v>
      </c>
      <c r="B24525" s="8" t="s">
        <v>25854</v>
      </c>
    </row>
    <row r="24526">
      <c r="A24526" s="8">
        <v>1799461.0</v>
      </c>
      <c r="B24526" s="8" t="s">
        <v>25855</v>
      </c>
    </row>
    <row r="24527">
      <c r="A24527" s="8">
        <v>1730169.0</v>
      </c>
      <c r="B24527" s="8" t="s">
        <v>25856</v>
      </c>
    </row>
    <row r="24528">
      <c r="A24528" s="8">
        <v>1882821.0</v>
      </c>
      <c r="B24528" s="8" t="s">
        <v>25857</v>
      </c>
    </row>
    <row r="24529">
      <c r="A24529" s="8">
        <v>1571346.0</v>
      </c>
      <c r="B24529" s="8" t="s">
        <v>15595</v>
      </c>
    </row>
    <row r="24530">
      <c r="A24530" s="8">
        <v>1725041.0</v>
      </c>
      <c r="B24530" s="8" t="s">
        <v>25858</v>
      </c>
    </row>
    <row r="24531">
      <c r="A24531" s="8">
        <v>1779818.0</v>
      </c>
      <c r="B24531" s="8" t="s">
        <v>25858</v>
      </c>
    </row>
    <row r="24532">
      <c r="A24532" s="8">
        <v>1757075.0</v>
      </c>
      <c r="B24532" s="8" t="s">
        <v>6932</v>
      </c>
    </row>
    <row r="24533">
      <c r="A24533" s="8">
        <v>6148107.0</v>
      </c>
      <c r="B24533" s="8" t="s">
        <v>25859</v>
      </c>
    </row>
    <row r="24534">
      <c r="A24534" s="8">
        <v>1888781.0</v>
      </c>
      <c r="B24534" s="8" t="s">
        <v>14763</v>
      </c>
    </row>
    <row r="24535">
      <c r="A24535" s="8">
        <v>1792717.0</v>
      </c>
      <c r="B24535" s="8" t="s">
        <v>25860</v>
      </c>
    </row>
    <row r="24536">
      <c r="A24536" s="8">
        <v>6356427.0</v>
      </c>
      <c r="B24536" s="8" t="s">
        <v>25861</v>
      </c>
    </row>
    <row r="24537">
      <c r="A24537" s="8">
        <v>1844261.0</v>
      </c>
      <c r="B24537" s="8" t="s">
        <v>25862</v>
      </c>
    </row>
    <row r="24538">
      <c r="A24538" s="8">
        <v>1598848.0</v>
      </c>
      <c r="B24538" s="8" t="s">
        <v>25863</v>
      </c>
    </row>
    <row r="24539">
      <c r="A24539" s="8">
        <v>1728237.0</v>
      </c>
      <c r="B24539" s="8" t="s">
        <v>15466</v>
      </c>
    </row>
    <row r="24540">
      <c r="A24540" s="8">
        <v>1883763.0</v>
      </c>
      <c r="B24540" s="8" t="s">
        <v>15804</v>
      </c>
    </row>
    <row r="24541">
      <c r="A24541" s="8">
        <v>6488099.0</v>
      </c>
      <c r="B24541" s="8" t="s">
        <v>25864</v>
      </c>
    </row>
    <row r="24542">
      <c r="A24542" s="8">
        <v>1974882.0</v>
      </c>
      <c r="B24542" s="8" t="s">
        <v>25865</v>
      </c>
    </row>
    <row r="24543">
      <c r="A24543" s="8">
        <v>1880144.0</v>
      </c>
      <c r="B24543" s="8" t="s">
        <v>25866</v>
      </c>
    </row>
    <row r="24544">
      <c r="A24544" s="8">
        <v>1598791.0</v>
      </c>
      <c r="B24544" s="8" t="s">
        <v>25867</v>
      </c>
    </row>
    <row r="24545">
      <c r="A24545" s="8">
        <v>6487513.0</v>
      </c>
      <c r="B24545" s="8" t="s">
        <v>25868</v>
      </c>
    </row>
    <row r="24546">
      <c r="A24546" s="8">
        <v>6267351.0</v>
      </c>
      <c r="B24546" s="8" t="s">
        <v>25869</v>
      </c>
    </row>
    <row r="24547">
      <c r="A24547" s="8">
        <v>1751280.0</v>
      </c>
      <c r="B24547" s="8" t="s">
        <v>16452</v>
      </c>
    </row>
    <row r="24548">
      <c r="A24548" s="8">
        <v>1895222.0</v>
      </c>
      <c r="B24548" s="8" t="s">
        <v>25792</v>
      </c>
    </row>
    <row r="24549">
      <c r="A24549" s="8">
        <v>1895940.0</v>
      </c>
      <c r="B24549" s="8" t="s">
        <v>25870</v>
      </c>
    </row>
    <row r="24550">
      <c r="A24550" s="8">
        <v>1596004.0</v>
      </c>
      <c r="B24550" s="8" t="s">
        <v>25871</v>
      </c>
    </row>
    <row r="24551">
      <c r="A24551" s="8">
        <v>1855239.0</v>
      </c>
      <c r="B24551" s="8" t="s">
        <v>25871</v>
      </c>
    </row>
    <row r="24552">
      <c r="A24552" s="8">
        <v>1896466.0</v>
      </c>
      <c r="B24552" s="8" t="s">
        <v>25872</v>
      </c>
    </row>
    <row r="24553">
      <c r="A24553" s="8">
        <v>1799711.0</v>
      </c>
      <c r="B24553" s="8" t="s">
        <v>25873</v>
      </c>
    </row>
    <row r="24554">
      <c r="A24554" s="8">
        <v>1913484.0</v>
      </c>
      <c r="B24554" s="8" t="s">
        <v>25873</v>
      </c>
    </row>
    <row r="24555">
      <c r="A24555" s="8">
        <v>1838326.0</v>
      </c>
      <c r="B24555" s="8" t="s">
        <v>25874</v>
      </c>
    </row>
    <row r="24556">
      <c r="A24556" s="8">
        <v>1781324.0</v>
      </c>
      <c r="B24556" s="8" t="s">
        <v>25875</v>
      </c>
    </row>
    <row r="24557">
      <c r="A24557" s="8">
        <v>1884964.0</v>
      </c>
      <c r="B24557" s="8" t="s">
        <v>25876</v>
      </c>
    </row>
    <row r="24558">
      <c r="A24558" s="8">
        <v>6946577.0</v>
      </c>
      <c r="B24558" s="8" t="s">
        <v>25877</v>
      </c>
    </row>
    <row r="24559">
      <c r="A24559" s="8">
        <v>1588443.0</v>
      </c>
      <c r="B24559" s="8" t="s">
        <v>25878</v>
      </c>
    </row>
    <row r="24560">
      <c r="A24560" s="8">
        <v>1736787.0</v>
      </c>
      <c r="B24560" s="8" t="s">
        <v>25879</v>
      </c>
    </row>
    <row r="24561">
      <c r="A24561" s="8">
        <v>6072402.0</v>
      </c>
      <c r="B24561" s="8" t="s">
        <v>25880</v>
      </c>
    </row>
    <row r="24562">
      <c r="A24562" s="8">
        <v>6866671.0</v>
      </c>
      <c r="B24562" s="8" t="s">
        <v>25881</v>
      </c>
    </row>
    <row r="24563">
      <c r="A24563" s="8">
        <v>6563457.0</v>
      </c>
      <c r="B24563" s="8" t="s">
        <v>25882</v>
      </c>
    </row>
    <row r="24564">
      <c r="A24564" s="8">
        <v>1657461.0</v>
      </c>
      <c r="B24564" s="8" t="s">
        <v>25883</v>
      </c>
    </row>
    <row r="24565">
      <c r="A24565" s="8">
        <v>1882601.0</v>
      </c>
      <c r="B24565" s="8" t="s">
        <v>25884</v>
      </c>
    </row>
    <row r="24566">
      <c r="A24566" s="8">
        <v>1787781.0</v>
      </c>
      <c r="B24566" s="8" t="s">
        <v>25885</v>
      </c>
    </row>
    <row r="24567">
      <c r="A24567" s="8">
        <v>1655671.0</v>
      </c>
      <c r="B24567" s="8" t="s">
        <v>25886</v>
      </c>
    </row>
    <row r="24568">
      <c r="A24568" s="8">
        <v>1774107.0</v>
      </c>
      <c r="B24568" s="8" t="s">
        <v>25887</v>
      </c>
    </row>
    <row r="24569">
      <c r="A24569" s="8">
        <v>1945521.0</v>
      </c>
      <c r="B24569" s="8" t="s">
        <v>25888</v>
      </c>
    </row>
    <row r="24570">
      <c r="A24570" s="8">
        <v>1675079.0</v>
      </c>
      <c r="B24570" s="8" t="s">
        <v>25889</v>
      </c>
    </row>
    <row r="24571">
      <c r="A24571" s="8">
        <v>1965441.0</v>
      </c>
      <c r="B24571" s="8" t="s">
        <v>25890</v>
      </c>
    </row>
    <row r="24572">
      <c r="A24572" s="8">
        <v>1647695.0</v>
      </c>
      <c r="B24572" s="8" t="s">
        <v>25891</v>
      </c>
    </row>
    <row r="24573">
      <c r="A24573" s="8">
        <v>1853490.0</v>
      </c>
      <c r="B24573" s="8" t="s">
        <v>25892</v>
      </c>
    </row>
    <row r="24574">
      <c r="A24574" s="8">
        <v>1914324.0</v>
      </c>
      <c r="B24574" s="8" t="s">
        <v>25893</v>
      </c>
    </row>
    <row r="24575">
      <c r="A24575" s="8">
        <v>6754741.0</v>
      </c>
      <c r="B24575" s="8" t="s">
        <v>25894</v>
      </c>
    </row>
    <row r="24576">
      <c r="A24576" s="8">
        <v>6111998.0</v>
      </c>
      <c r="B24576" s="8" t="s">
        <v>25895</v>
      </c>
    </row>
    <row r="24577">
      <c r="A24577" s="8">
        <v>1942395.0</v>
      </c>
      <c r="B24577" s="8" t="s">
        <v>25896</v>
      </c>
    </row>
    <row r="24578">
      <c r="A24578" s="8">
        <v>6346154.0</v>
      </c>
      <c r="B24578" s="8" t="s">
        <v>25897</v>
      </c>
    </row>
    <row r="24579">
      <c r="A24579" s="8">
        <v>6157327.0</v>
      </c>
      <c r="B24579" s="8" t="s">
        <v>25898</v>
      </c>
    </row>
    <row r="24580">
      <c r="A24580" s="8">
        <v>6149448.0</v>
      </c>
      <c r="B24580" s="8" t="s">
        <v>25899</v>
      </c>
    </row>
    <row r="24581">
      <c r="A24581" s="8">
        <v>6854770.0</v>
      </c>
      <c r="B24581" s="8" t="s">
        <v>22009</v>
      </c>
    </row>
    <row r="24582">
      <c r="A24582" s="8">
        <v>6632599.0</v>
      </c>
      <c r="B24582" s="8" t="s">
        <v>25900</v>
      </c>
    </row>
    <row r="24583">
      <c r="A24583" s="8">
        <v>6515312.0</v>
      </c>
      <c r="B24583" s="8" t="s">
        <v>25901</v>
      </c>
    </row>
    <row r="24584">
      <c r="A24584" s="8">
        <v>6192572.0</v>
      </c>
      <c r="B24584" s="8" t="s">
        <v>25902</v>
      </c>
    </row>
    <row r="24585">
      <c r="A24585" s="8">
        <v>6112005.0</v>
      </c>
      <c r="B24585" s="8" t="s">
        <v>25903</v>
      </c>
    </row>
    <row r="24586">
      <c r="A24586" s="8">
        <v>6590179.0</v>
      </c>
      <c r="B24586" s="8" t="s">
        <v>25904</v>
      </c>
    </row>
    <row r="24587">
      <c r="A24587" s="8">
        <v>6417591.0</v>
      </c>
      <c r="B24587" s="8" t="s">
        <v>25905</v>
      </c>
    </row>
    <row r="24588">
      <c r="A24588" s="8">
        <v>6417612.0</v>
      </c>
      <c r="B24588" s="8" t="s">
        <v>25906</v>
      </c>
    </row>
    <row r="24589">
      <c r="A24589" s="8">
        <v>6153861.0</v>
      </c>
      <c r="B24589" s="8" t="s">
        <v>25907</v>
      </c>
    </row>
    <row r="24590">
      <c r="A24590" s="8">
        <v>6153950.0</v>
      </c>
      <c r="B24590" s="8" t="s">
        <v>25908</v>
      </c>
    </row>
    <row r="24591">
      <c r="A24591" s="8">
        <v>6597416.0</v>
      </c>
      <c r="B24591" s="8" t="s">
        <v>25909</v>
      </c>
    </row>
    <row r="24592">
      <c r="A24592" s="8">
        <v>6597327.0</v>
      </c>
      <c r="B24592" s="8" t="s">
        <v>25910</v>
      </c>
    </row>
    <row r="24593">
      <c r="A24593" s="8">
        <v>1858157.0</v>
      </c>
      <c r="B24593" s="8" t="s">
        <v>25911</v>
      </c>
    </row>
    <row r="24594">
      <c r="A24594" s="8">
        <v>6907971.0</v>
      </c>
      <c r="B24594" s="8" t="s">
        <v>25912</v>
      </c>
    </row>
    <row r="24595">
      <c r="A24595" s="8">
        <v>1885855.0</v>
      </c>
      <c r="B24595" s="8" t="s">
        <v>25913</v>
      </c>
    </row>
    <row r="24596">
      <c r="A24596" s="8">
        <v>1902539.0</v>
      </c>
      <c r="B24596" s="8" t="s">
        <v>25914</v>
      </c>
    </row>
    <row r="24597">
      <c r="A24597" s="8">
        <v>6929508.0</v>
      </c>
      <c r="B24597" s="8" t="s">
        <v>25915</v>
      </c>
    </row>
    <row r="24598">
      <c r="A24598" s="8">
        <v>1894412.0</v>
      </c>
      <c r="B24598" s="8" t="s">
        <v>25916</v>
      </c>
    </row>
    <row r="24599">
      <c r="A24599" s="8">
        <v>6190189.0</v>
      </c>
      <c r="B24599" s="8" t="s">
        <v>25917</v>
      </c>
    </row>
    <row r="24600">
      <c r="A24600" s="8">
        <v>1874641.0</v>
      </c>
      <c r="B24600" s="8" t="s">
        <v>25918</v>
      </c>
    </row>
    <row r="24601">
      <c r="A24601" s="8">
        <v>6372431.0</v>
      </c>
      <c r="B24601" s="8" t="s">
        <v>25919</v>
      </c>
    </row>
    <row r="24602">
      <c r="A24602" s="8">
        <v>1912101.0</v>
      </c>
      <c r="B24602" s="8" t="s">
        <v>25920</v>
      </c>
    </row>
    <row r="24603">
      <c r="A24603" s="8">
        <v>1855085.0</v>
      </c>
      <c r="B24603" s="8" t="s">
        <v>25921</v>
      </c>
    </row>
    <row r="24604">
      <c r="A24604" s="8">
        <v>6597441.0</v>
      </c>
      <c r="B24604" s="8" t="s">
        <v>25922</v>
      </c>
    </row>
    <row r="24605">
      <c r="A24605" s="8">
        <v>6087787.0</v>
      </c>
      <c r="B24605" s="8" t="s">
        <v>25923</v>
      </c>
    </row>
    <row r="24606">
      <c r="A24606" s="8">
        <v>1790561.0</v>
      </c>
      <c r="B24606" s="8" t="s">
        <v>25924</v>
      </c>
    </row>
    <row r="24607">
      <c r="A24607" s="8">
        <v>6763847.0</v>
      </c>
      <c r="B24607" s="8" t="s">
        <v>25925</v>
      </c>
    </row>
    <row r="24608">
      <c r="A24608" s="8">
        <v>1587927.0</v>
      </c>
      <c r="B24608" s="8" t="s">
        <v>25926</v>
      </c>
    </row>
    <row r="24609">
      <c r="A24609" s="8">
        <v>6403271.0</v>
      </c>
      <c r="B24609" s="8" t="s">
        <v>25927</v>
      </c>
    </row>
    <row r="24610">
      <c r="A24610" s="8">
        <v>1935402.0</v>
      </c>
      <c r="B24610" s="8" t="s">
        <v>25928</v>
      </c>
    </row>
    <row r="24611">
      <c r="A24611" s="8">
        <v>6219225.0</v>
      </c>
      <c r="B24611" s="8" t="s">
        <v>25929</v>
      </c>
    </row>
    <row r="24612">
      <c r="A24612" s="8">
        <v>1964241.0</v>
      </c>
      <c r="B24612" s="8" t="s">
        <v>25930</v>
      </c>
    </row>
    <row r="24613">
      <c r="A24613" s="8">
        <v>1879651.0</v>
      </c>
      <c r="B24613" s="8" t="s">
        <v>25931</v>
      </c>
    </row>
    <row r="24614">
      <c r="A24614" s="8">
        <v>6926011.0</v>
      </c>
      <c r="B24614" s="8" t="s">
        <v>25932</v>
      </c>
    </row>
    <row r="24615">
      <c r="A24615" s="8">
        <v>6944451.0</v>
      </c>
      <c r="B24615" s="8" t="s">
        <v>25933</v>
      </c>
    </row>
    <row r="24616">
      <c r="A24616" s="8">
        <v>1947575.0</v>
      </c>
      <c r="B24616" s="8" t="s">
        <v>25934</v>
      </c>
    </row>
    <row r="24617">
      <c r="A24617" s="8">
        <v>6285180.0</v>
      </c>
      <c r="B24617" s="8" t="s">
        <v>25935</v>
      </c>
    </row>
    <row r="24618">
      <c r="A24618" s="8">
        <v>6193943.0</v>
      </c>
      <c r="B24618" s="8" t="s">
        <v>25936</v>
      </c>
    </row>
    <row r="24619">
      <c r="A24619" s="8">
        <v>6350101.0</v>
      </c>
      <c r="B24619" s="8" t="s">
        <v>25937</v>
      </c>
    </row>
    <row r="24620">
      <c r="A24620" s="8">
        <v>6350143.0</v>
      </c>
      <c r="B24620" s="8" t="s">
        <v>25938</v>
      </c>
    </row>
    <row r="24621">
      <c r="A24621" s="8">
        <v>6350135.0</v>
      </c>
      <c r="B24621" s="8" t="s">
        <v>25939</v>
      </c>
    </row>
    <row r="24622">
      <c r="A24622" s="8">
        <v>1756591.0</v>
      </c>
      <c r="B24622" s="8" t="s">
        <v>25940</v>
      </c>
    </row>
    <row r="24623">
      <c r="A24623" s="8">
        <v>6228607.0</v>
      </c>
      <c r="B24623" s="8" t="s">
        <v>25941</v>
      </c>
    </row>
    <row r="24624">
      <c r="A24624" s="8">
        <v>1901745.0</v>
      </c>
      <c r="B24624" s="8" t="s">
        <v>25942</v>
      </c>
    </row>
    <row r="24625">
      <c r="A24625" s="8">
        <v>6219314.0</v>
      </c>
      <c r="B24625" s="8" t="s">
        <v>25943</v>
      </c>
    </row>
    <row r="24626">
      <c r="A24626" s="8">
        <v>1897501.0</v>
      </c>
      <c r="B24626" s="8" t="s">
        <v>25944</v>
      </c>
    </row>
    <row r="24627">
      <c r="A24627" s="8">
        <v>6878849.0</v>
      </c>
      <c r="B24627" s="8" t="s">
        <v>25945</v>
      </c>
    </row>
    <row r="24628">
      <c r="A24628" s="8">
        <v>6219233.0</v>
      </c>
      <c r="B24628" s="8" t="s">
        <v>25946</v>
      </c>
    </row>
    <row r="24629">
      <c r="A24629" s="8">
        <v>6037399.0</v>
      </c>
      <c r="B24629" s="8" t="s">
        <v>25947</v>
      </c>
    </row>
    <row r="24630">
      <c r="A24630" s="8">
        <v>1571061.0</v>
      </c>
      <c r="B24630" s="8" t="s">
        <v>25948</v>
      </c>
    </row>
    <row r="24631">
      <c r="A24631" s="8">
        <v>1965409.0</v>
      </c>
      <c r="B24631" s="8" t="s">
        <v>25949</v>
      </c>
    </row>
    <row r="24632">
      <c r="A24632" s="8">
        <v>6413919.0</v>
      </c>
      <c r="B24632" s="8" t="s">
        <v>25950</v>
      </c>
    </row>
    <row r="24633">
      <c r="A24633" s="8">
        <v>1733079.0</v>
      </c>
      <c r="B24633" s="8" t="s">
        <v>25951</v>
      </c>
    </row>
    <row r="24634">
      <c r="A24634" s="8">
        <v>1756630.0</v>
      </c>
      <c r="B24634" s="8" t="s">
        <v>25952</v>
      </c>
    </row>
    <row r="24635">
      <c r="A24635" s="8">
        <v>1449583.0</v>
      </c>
      <c r="B24635" s="8" t="s">
        <v>25953</v>
      </c>
    </row>
    <row r="24636">
      <c r="A24636" s="8">
        <v>6126421.0</v>
      </c>
      <c r="B24636" s="8" t="s">
        <v>25954</v>
      </c>
    </row>
    <row r="24637">
      <c r="A24637" s="8">
        <v>1428497.0</v>
      </c>
      <c r="B24637" s="8" t="s">
        <v>25955</v>
      </c>
    </row>
    <row r="24638">
      <c r="A24638" s="8">
        <v>1951548.0</v>
      </c>
      <c r="B24638" s="8" t="s">
        <v>25956</v>
      </c>
    </row>
    <row r="24639">
      <c r="A24639" s="8">
        <v>6270981.0</v>
      </c>
      <c r="B24639" s="8" t="s">
        <v>25957</v>
      </c>
    </row>
    <row r="24640">
      <c r="A24640" s="8">
        <v>1880331.0</v>
      </c>
      <c r="B24640" s="8" t="s">
        <v>25958</v>
      </c>
    </row>
    <row r="24641">
      <c r="A24641" s="8">
        <v>1732731.0</v>
      </c>
      <c r="B24641" s="8" t="s">
        <v>25959</v>
      </c>
    </row>
    <row r="24642">
      <c r="A24642" s="8">
        <v>1885847.0</v>
      </c>
      <c r="B24642" s="8" t="s">
        <v>25960</v>
      </c>
    </row>
    <row r="24643">
      <c r="A24643" s="8">
        <v>1889770.0</v>
      </c>
      <c r="B24643" s="8" t="s">
        <v>25961</v>
      </c>
    </row>
    <row r="24644">
      <c r="A24644" s="8">
        <v>6261957.0</v>
      </c>
      <c r="B24644" s="8" t="s">
        <v>25962</v>
      </c>
    </row>
    <row r="24645">
      <c r="A24645" s="8">
        <v>1857274.0</v>
      </c>
      <c r="B24645" s="8" t="s">
        <v>25963</v>
      </c>
    </row>
    <row r="24646">
      <c r="A24646" s="8">
        <v>6029931.0</v>
      </c>
      <c r="B24646" s="8" t="s">
        <v>25964</v>
      </c>
    </row>
    <row r="24647">
      <c r="A24647" s="8">
        <v>1896849.0</v>
      </c>
      <c r="B24647" s="8" t="s">
        <v>25965</v>
      </c>
    </row>
    <row r="24648">
      <c r="A24648" s="8">
        <v>6568963.0</v>
      </c>
      <c r="B24648" s="8" t="s">
        <v>25966</v>
      </c>
    </row>
    <row r="24649">
      <c r="A24649" s="8">
        <v>1857282.0</v>
      </c>
      <c r="B24649" s="8" t="s">
        <v>25967</v>
      </c>
    </row>
    <row r="24650">
      <c r="A24650" s="8">
        <v>1913034.0</v>
      </c>
      <c r="B24650" s="8" t="s">
        <v>25967</v>
      </c>
    </row>
    <row r="24651">
      <c r="A24651" s="8">
        <v>1827987.0</v>
      </c>
      <c r="B24651" s="8" t="s">
        <v>25968</v>
      </c>
    </row>
    <row r="24652">
      <c r="A24652" s="8">
        <v>1577824.0</v>
      </c>
      <c r="B24652" s="8" t="s">
        <v>25969</v>
      </c>
    </row>
    <row r="24653">
      <c r="A24653" s="8">
        <v>1900234.0</v>
      </c>
      <c r="B24653" s="8" t="s">
        <v>25970</v>
      </c>
    </row>
    <row r="24654">
      <c r="A24654" s="8">
        <v>1886797.0</v>
      </c>
      <c r="B24654" s="8" t="s">
        <v>25971</v>
      </c>
    </row>
    <row r="24655">
      <c r="A24655" s="8">
        <v>1896423.0</v>
      </c>
      <c r="B24655" s="8" t="s">
        <v>25972</v>
      </c>
    </row>
    <row r="24656">
      <c r="A24656" s="8">
        <v>1428527.0</v>
      </c>
      <c r="B24656" s="8" t="s">
        <v>25973</v>
      </c>
    </row>
    <row r="24657">
      <c r="A24657" s="8">
        <v>6382665.0</v>
      </c>
      <c r="B24657" s="8" t="s">
        <v>25974</v>
      </c>
    </row>
    <row r="24658">
      <c r="A24658" s="8">
        <v>1451065.0</v>
      </c>
      <c r="B24658" s="8" t="s">
        <v>25975</v>
      </c>
    </row>
    <row r="24659">
      <c r="A24659" s="8">
        <v>1452215.0</v>
      </c>
      <c r="B24659" s="8" t="s">
        <v>25976</v>
      </c>
    </row>
    <row r="24660">
      <c r="A24660" s="8">
        <v>6119425.0</v>
      </c>
      <c r="B24660" s="8" t="s">
        <v>25977</v>
      </c>
    </row>
    <row r="24661">
      <c r="A24661" s="8">
        <v>1789856.0</v>
      </c>
      <c r="B24661" s="8" t="s">
        <v>25978</v>
      </c>
    </row>
    <row r="24662">
      <c r="A24662" s="8">
        <v>1428632.0</v>
      </c>
      <c r="B24662" s="8" t="s">
        <v>25979</v>
      </c>
    </row>
    <row r="24663">
      <c r="A24663" s="8">
        <v>1451014.0</v>
      </c>
      <c r="B24663" s="8" t="s">
        <v>25980</v>
      </c>
    </row>
    <row r="24664">
      <c r="A24664" s="8">
        <v>6087779.0</v>
      </c>
      <c r="B24664" s="8" t="s">
        <v>25981</v>
      </c>
    </row>
    <row r="24665">
      <c r="A24665" s="8">
        <v>1709241.0</v>
      </c>
      <c r="B24665" s="8" t="s">
        <v>25982</v>
      </c>
    </row>
    <row r="24666">
      <c r="A24666" s="8">
        <v>1795619.0</v>
      </c>
      <c r="B24666" s="8" t="s">
        <v>25983</v>
      </c>
    </row>
    <row r="24667">
      <c r="A24667" s="8">
        <v>836516.0</v>
      </c>
      <c r="B24667" s="8" t="s">
        <v>25984</v>
      </c>
    </row>
    <row r="24668">
      <c r="A24668" s="8">
        <v>1450247.0</v>
      </c>
      <c r="B24668" s="8" t="s">
        <v>25985</v>
      </c>
    </row>
    <row r="24669">
      <c r="A24669" s="8">
        <v>6046207.0</v>
      </c>
      <c r="B24669" s="8" t="s">
        <v>25986</v>
      </c>
    </row>
    <row r="24670">
      <c r="A24670" s="8">
        <v>1450956.0</v>
      </c>
      <c r="B24670" s="8" t="s">
        <v>25987</v>
      </c>
    </row>
    <row r="24671">
      <c r="A24671" s="8">
        <v>9050141.0</v>
      </c>
      <c r="B24671" s="8" t="s">
        <v>25988</v>
      </c>
    </row>
    <row r="24672">
      <c r="A24672" s="8">
        <v>1860763.0</v>
      </c>
      <c r="B24672" s="8" t="s">
        <v>25989</v>
      </c>
    </row>
    <row r="24673">
      <c r="A24673" s="8">
        <v>6302718.0</v>
      </c>
      <c r="B24673" s="8" t="s">
        <v>25990</v>
      </c>
    </row>
    <row r="24674">
      <c r="A24674" s="8">
        <v>1846591.0</v>
      </c>
      <c r="B24674" s="8" t="s">
        <v>25991</v>
      </c>
    </row>
    <row r="24675">
      <c r="A24675" s="8">
        <v>6415733.0</v>
      </c>
      <c r="B24675" s="8" t="s">
        <v>25992</v>
      </c>
    </row>
    <row r="24676">
      <c r="A24676" s="8">
        <v>6219543.0</v>
      </c>
      <c r="B24676" s="8" t="s">
        <v>25993</v>
      </c>
    </row>
    <row r="24677">
      <c r="A24677" s="8">
        <v>1795422.0</v>
      </c>
      <c r="B24677" s="8" t="s">
        <v>25994</v>
      </c>
    </row>
    <row r="24678">
      <c r="A24678" s="8">
        <v>6120024.0</v>
      </c>
      <c r="B24678" s="8" t="s">
        <v>25995</v>
      </c>
    </row>
    <row r="24679">
      <c r="A24679" s="8">
        <v>6949851.0</v>
      </c>
      <c r="B24679" s="8" t="s">
        <v>25996</v>
      </c>
    </row>
    <row r="24680">
      <c r="A24680" s="8">
        <v>1842251.0</v>
      </c>
      <c r="B24680" s="8" t="s">
        <v>25997</v>
      </c>
    </row>
    <row r="24681">
      <c r="A24681" s="8">
        <v>1965387.0</v>
      </c>
      <c r="B24681" s="8" t="s">
        <v>25998</v>
      </c>
    </row>
    <row r="24682">
      <c r="A24682" s="8">
        <v>1788426.0</v>
      </c>
      <c r="B24682" s="8" t="s">
        <v>25999</v>
      </c>
    </row>
    <row r="24683">
      <c r="A24683" s="8">
        <v>6450571.0</v>
      </c>
      <c r="B24683" s="8" t="s">
        <v>26000</v>
      </c>
    </row>
    <row r="24684">
      <c r="A24684" s="8">
        <v>6401325.0</v>
      </c>
      <c r="B24684" s="8" t="s">
        <v>26001</v>
      </c>
    </row>
    <row r="24685">
      <c r="A24685" s="8">
        <v>6919570.0</v>
      </c>
      <c r="B24685" s="8" t="s">
        <v>26002</v>
      </c>
    </row>
    <row r="24686">
      <c r="A24686" s="8">
        <v>1951483.0</v>
      </c>
      <c r="B24686" s="8" t="s">
        <v>26003</v>
      </c>
    </row>
    <row r="24687">
      <c r="A24687" s="8">
        <v>6458327.0</v>
      </c>
      <c r="B24687" s="8" t="s">
        <v>26004</v>
      </c>
    </row>
    <row r="24688">
      <c r="A24688" s="8">
        <v>6071694.0</v>
      </c>
      <c r="B24688" s="8" t="s">
        <v>26005</v>
      </c>
    </row>
    <row r="24689">
      <c r="A24689" s="8">
        <v>6021034.0</v>
      </c>
      <c r="B24689" s="8" t="s">
        <v>26006</v>
      </c>
    </row>
    <row r="24690">
      <c r="A24690" s="8">
        <v>6105211.0</v>
      </c>
      <c r="B24690" s="8" t="s">
        <v>26007</v>
      </c>
    </row>
    <row r="24691">
      <c r="A24691" s="8">
        <v>6610218.0</v>
      </c>
      <c r="B24691" s="8" t="s">
        <v>26008</v>
      </c>
    </row>
    <row r="24692">
      <c r="A24692" s="8">
        <v>6539998.0</v>
      </c>
      <c r="B24692" s="8" t="s">
        <v>26009</v>
      </c>
    </row>
    <row r="24693">
      <c r="A24693" s="8">
        <v>6202292.0</v>
      </c>
      <c r="B24693" s="8" t="s">
        <v>26010</v>
      </c>
    </row>
    <row r="24694">
      <c r="A24694" s="8">
        <v>6893376.0</v>
      </c>
      <c r="B24694" s="8" t="s">
        <v>26011</v>
      </c>
    </row>
    <row r="24695">
      <c r="A24695" s="8">
        <v>6388388.0</v>
      </c>
      <c r="B24695" s="8" t="s">
        <v>26012</v>
      </c>
    </row>
    <row r="24696">
      <c r="A24696" s="8">
        <v>6186921.0</v>
      </c>
      <c r="B24696" s="8" t="s">
        <v>26013</v>
      </c>
    </row>
    <row r="24697">
      <c r="A24697" s="8">
        <v>6946313.0</v>
      </c>
      <c r="B24697" s="8" t="s">
        <v>26014</v>
      </c>
    </row>
    <row r="24698">
      <c r="A24698" s="8">
        <v>6230971.0</v>
      </c>
      <c r="B24698" s="8" t="s">
        <v>26015</v>
      </c>
    </row>
    <row r="24699">
      <c r="A24699" s="8">
        <v>811939.0</v>
      </c>
      <c r="B24699" s="8" t="s">
        <v>26016</v>
      </c>
    </row>
    <row r="24700">
      <c r="A24700" s="8">
        <v>6030769.0</v>
      </c>
      <c r="B24700" s="8" t="s">
        <v>26017</v>
      </c>
    </row>
    <row r="24701">
      <c r="A24701" s="8">
        <v>6986773.0</v>
      </c>
      <c r="B24701" s="8" t="s">
        <v>26018</v>
      </c>
    </row>
    <row r="24702">
      <c r="A24702" s="8">
        <v>6417761.0</v>
      </c>
      <c r="B24702" s="8" t="s">
        <v>26019</v>
      </c>
    </row>
    <row r="24703">
      <c r="A24703" s="8">
        <v>6155138.0</v>
      </c>
      <c r="B24703" s="8" t="s">
        <v>26020</v>
      </c>
    </row>
    <row r="24704">
      <c r="A24704" s="8">
        <v>6919880.0</v>
      </c>
      <c r="B24704" s="8" t="s">
        <v>26021</v>
      </c>
    </row>
    <row r="24705">
      <c r="A24705" s="8">
        <v>6245714.0</v>
      </c>
      <c r="B24705" s="8" t="s">
        <v>26022</v>
      </c>
    </row>
    <row r="24706">
      <c r="A24706" s="8">
        <v>6186947.0</v>
      </c>
      <c r="B24706" s="8" t="s">
        <v>26023</v>
      </c>
    </row>
    <row r="24707">
      <c r="A24707" s="8">
        <v>6481647.0</v>
      </c>
      <c r="B24707" s="8" t="s">
        <v>26024</v>
      </c>
    </row>
    <row r="24708">
      <c r="A24708" s="8">
        <v>6017169.0</v>
      </c>
      <c r="B24708" s="8" t="s">
        <v>26025</v>
      </c>
    </row>
    <row r="24709">
      <c r="A24709" s="8">
        <v>6415741.0</v>
      </c>
      <c r="B24709" s="8" t="s">
        <v>26026</v>
      </c>
    </row>
    <row r="24710">
      <c r="A24710" s="8">
        <v>6136788.0</v>
      </c>
      <c r="B24710" s="8" t="s">
        <v>26027</v>
      </c>
    </row>
    <row r="24711">
      <c r="A24711" s="8">
        <v>1343831.0</v>
      </c>
      <c r="B24711" s="8" t="s">
        <v>26028</v>
      </c>
    </row>
    <row r="24712">
      <c r="A24712" s="8">
        <v>6371388.0</v>
      </c>
      <c r="B24712" s="8" t="s">
        <v>26029</v>
      </c>
    </row>
    <row r="24713">
      <c r="A24713" s="8">
        <v>9295321.0</v>
      </c>
      <c r="B24713" s="8" t="s">
        <v>26030</v>
      </c>
    </row>
    <row r="24714">
      <c r="A24714" s="8">
        <v>1728695.0</v>
      </c>
      <c r="B24714" s="8" t="s">
        <v>26031</v>
      </c>
    </row>
    <row r="24715">
      <c r="A24715" s="8">
        <v>6167632.0</v>
      </c>
      <c r="B24715" s="8" t="s">
        <v>26032</v>
      </c>
    </row>
    <row r="24716">
      <c r="A24716" s="8">
        <v>1795163.0</v>
      </c>
      <c r="B24716" s="8" t="s">
        <v>26033</v>
      </c>
    </row>
    <row r="24717">
      <c r="A24717" s="8">
        <v>6123678.0</v>
      </c>
      <c r="B24717" s="8" t="s">
        <v>26034</v>
      </c>
    </row>
    <row r="24718">
      <c r="A24718" s="8">
        <v>1850351.0</v>
      </c>
      <c r="B24718" s="8" t="s">
        <v>6138</v>
      </c>
    </row>
    <row r="24719">
      <c r="A24719" s="8">
        <v>6301291.0</v>
      </c>
      <c r="B24719" s="8" t="s">
        <v>26035</v>
      </c>
    </row>
    <row r="24720">
      <c r="A24720" s="8">
        <v>1881647.0</v>
      </c>
      <c r="B24720" s="8" t="s">
        <v>26036</v>
      </c>
    </row>
    <row r="24721">
      <c r="A24721" s="8">
        <v>6301380.0</v>
      </c>
      <c r="B24721" s="8" t="s">
        <v>26037</v>
      </c>
    </row>
    <row r="24722">
      <c r="A24722" s="8">
        <v>6204236.0</v>
      </c>
      <c r="B24722" s="8" t="s">
        <v>26038</v>
      </c>
    </row>
    <row r="24723">
      <c r="A24723" s="8">
        <v>6136770.0</v>
      </c>
      <c r="B24723" s="8" t="s">
        <v>26039</v>
      </c>
    </row>
    <row r="24724">
      <c r="A24724" s="8">
        <v>6927718.0</v>
      </c>
      <c r="B24724" s="8" t="s">
        <v>26040</v>
      </c>
    </row>
    <row r="24725">
      <c r="A24725" s="8">
        <v>6204228.0</v>
      </c>
      <c r="B24725" s="8" t="s">
        <v>26041</v>
      </c>
    </row>
    <row r="24726">
      <c r="A24726" s="8">
        <v>1889524.0</v>
      </c>
      <c r="B24726" s="8" t="s">
        <v>26042</v>
      </c>
    </row>
    <row r="24727">
      <c r="A24727" s="8">
        <v>1852345.0</v>
      </c>
      <c r="B24727" s="8" t="s">
        <v>4644</v>
      </c>
    </row>
    <row r="24728">
      <c r="A24728" s="8">
        <v>6916350.0</v>
      </c>
      <c r="B24728" s="8" t="s">
        <v>26043</v>
      </c>
    </row>
    <row r="24729">
      <c r="A24729" s="8">
        <v>965308.0</v>
      </c>
      <c r="B24729" s="8" t="s">
        <v>26044</v>
      </c>
    </row>
    <row r="24730">
      <c r="A24730" s="8">
        <v>6608566.0</v>
      </c>
      <c r="B24730" s="8" t="s">
        <v>26045</v>
      </c>
    </row>
    <row r="24731">
      <c r="A24731" s="8">
        <v>927121.0</v>
      </c>
      <c r="B24731" s="8" t="s">
        <v>26046</v>
      </c>
    </row>
    <row r="24732">
      <c r="A24732" s="8">
        <v>6371493.0</v>
      </c>
      <c r="B24732" s="8" t="s">
        <v>26047</v>
      </c>
    </row>
    <row r="24733">
      <c r="A24733" s="8">
        <v>6810390.0</v>
      </c>
      <c r="B24733" s="8" t="s">
        <v>26048</v>
      </c>
    </row>
    <row r="24734">
      <c r="A24734" s="8">
        <v>6879047.0</v>
      </c>
      <c r="B24734" s="8" t="s">
        <v>26049</v>
      </c>
    </row>
    <row r="24735">
      <c r="A24735" s="8">
        <v>6268587.0</v>
      </c>
      <c r="B24735" s="8" t="s">
        <v>26050</v>
      </c>
    </row>
    <row r="24736">
      <c r="A24736" s="8">
        <v>6018874.0</v>
      </c>
      <c r="B24736" s="8" t="s">
        <v>26051</v>
      </c>
    </row>
    <row r="24737">
      <c r="A24737" s="8">
        <v>6448348.0</v>
      </c>
      <c r="B24737" s="8" t="s">
        <v>26052</v>
      </c>
    </row>
    <row r="24738">
      <c r="A24738" s="8">
        <v>6581919.0</v>
      </c>
      <c r="B24738" s="8" t="s">
        <v>26053</v>
      </c>
    </row>
    <row r="24739">
      <c r="A24739" s="8">
        <v>6169112.0</v>
      </c>
      <c r="B24739" s="8" t="s">
        <v>26054</v>
      </c>
    </row>
    <row r="24740">
      <c r="A24740" s="8">
        <v>6685200.0</v>
      </c>
      <c r="B24740" s="8" t="s">
        <v>26055</v>
      </c>
    </row>
    <row r="24741">
      <c r="A24741" s="8">
        <v>6186939.0</v>
      </c>
      <c r="B24741" s="8" t="s">
        <v>26056</v>
      </c>
    </row>
    <row r="24742">
      <c r="A24742" s="8">
        <v>6209432.0</v>
      </c>
      <c r="B24742" s="8" t="s">
        <v>26057</v>
      </c>
    </row>
    <row r="24743">
      <c r="A24743" s="8">
        <v>6142974.0</v>
      </c>
      <c r="B24743" s="8" t="s">
        <v>26058</v>
      </c>
    </row>
    <row r="24744">
      <c r="A24744" s="8">
        <v>6202781.0</v>
      </c>
      <c r="B24744" s="8" t="s">
        <v>26059</v>
      </c>
    </row>
    <row r="24745">
      <c r="A24745" s="8">
        <v>1795651.0</v>
      </c>
      <c r="B24745" s="8" t="s">
        <v>26060</v>
      </c>
    </row>
    <row r="24746">
      <c r="A24746" s="8">
        <v>6245374.0</v>
      </c>
      <c r="B24746" s="8" t="s">
        <v>26061</v>
      </c>
    </row>
    <row r="24747">
      <c r="A24747" s="8">
        <v>6136761.0</v>
      </c>
      <c r="B24747" s="8" t="s">
        <v>26062</v>
      </c>
    </row>
    <row r="24748">
      <c r="A24748" s="8">
        <v>1887491.0</v>
      </c>
      <c r="B24748" s="8" t="s">
        <v>26063</v>
      </c>
    </row>
    <row r="24749">
      <c r="A24749" s="8">
        <v>6482481.0</v>
      </c>
      <c r="B24749" s="8" t="s">
        <v>26064</v>
      </c>
    </row>
    <row r="24750">
      <c r="A24750" s="8">
        <v>6581854.0</v>
      </c>
      <c r="B24750" s="8" t="s">
        <v>26065</v>
      </c>
    </row>
    <row r="24751">
      <c r="A24751" s="8">
        <v>1795376.0</v>
      </c>
      <c r="B24751" s="8" t="s">
        <v>26066</v>
      </c>
    </row>
    <row r="24752">
      <c r="A24752" s="8">
        <v>1730690.0</v>
      </c>
      <c r="B24752" s="8" t="s">
        <v>4071</v>
      </c>
    </row>
    <row r="24753">
      <c r="A24753" s="8">
        <v>6878903.0</v>
      </c>
      <c r="B24753" s="8" t="s">
        <v>26067</v>
      </c>
    </row>
    <row r="24754">
      <c r="A24754" s="8">
        <v>1787471.0</v>
      </c>
      <c r="B24754" s="8" t="s">
        <v>26068</v>
      </c>
    </row>
    <row r="24755">
      <c r="A24755" s="8">
        <v>1779745.0</v>
      </c>
      <c r="B24755" s="8" t="s">
        <v>26069</v>
      </c>
    </row>
    <row r="24756">
      <c r="A24756" s="8">
        <v>1855701.0</v>
      </c>
      <c r="B24756" s="8" t="s">
        <v>26070</v>
      </c>
    </row>
    <row r="24757">
      <c r="A24757" s="8">
        <v>1856090.0</v>
      </c>
      <c r="B24757" s="8" t="s">
        <v>26071</v>
      </c>
    </row>
    <row r="24758">
      <c r="A24758" s="8">
        <v>1974769.0</v>
      </c>
      <c r="B24758" s="8" t="s">
        <v>26072</v>
      </c>
    </row>
    <row r="24759">
      <c r="A24759" s="8">
        <v>1877615.0</v>
      </c>
      <c r="B24759" s="8" t="s">
        <v>26073</v>
      </c>
    </row>
    <row r="24760">
      <c r="A24760" s="8">
        <v>6231144.0</v>
      </c>
      <c r="B24760" s="8" t="s">
        <v>26074</v>
      </c>
    </row>
    <row r="24761">
      <c r="A24761" s="8">
        <v>1856006.0</v>
      </c>
      <c r="B24761" s="8" t="s">
        <v>26075</v>
      </c>
    </row>
    <row r="24762">
      <c r="A24762" s="8">
        <v>1857541.0</v>
      </c>
      <c r="B24762" s="8" t="s">
        <v>26076</v>
      </c>
    </row>
    <row r="24763">
      <c r="A24763" s="8">
        <v>6159478.0</v>
      </c>
      <c r="B24763" s="8" t="s">
        <v>26077</v>
      </c>
    </row>
    <row r="24764">
      <c r="A24764" s="8">
        <v>1736396.0</v>
      </c>
      <c r="B24764" s="8" t="s">
        <v>26078</v>
      </c>
    </row>
    <row r="24765">
      <c r="A24765" s="8">
        <v>1890034.0</v>
      </c>
      <c r="B24765" s="8" t="s">
        <v>26079</v>
      </c>
    </row>
    <row r="24766">
      <c r="A24766" s="8">
        <v>1881264.0</v>
      </c>
      <c r="B24766" s="8" t="s">
        <v>26080</v>
      </c>
    </row>
    <row r="24767">
      <c r="A24767" s="8">
        <v>1792083.0</v>
      </c>
      <c r="B24767" s="8" t="s">
        <v>17120</v>
      </c>
    </row>
    <row r="24768">
      <c r="A24768" s="8">
        <v>1770616.0</v>
      </c>
      <c r="B24768" s="8" t="s">
        <v>26081</v>
      </c>
    </row>
    <row r="24769">
      <c r="A24769" s="8">
        <v>1853406.0</v>
      </c>
      <c r="B24769" s="8" t="s">
        <v>26082</v>
      </c>
    </row>
    <row r="24770">
      <c r="A24770" s="8">
        <v>6328610.0</v>
      </c>
      <c r="B24770" s="8" t="s">
        <v>26083</v>
      </c>
    </row>
    <row r="24771">
      <c r="A24771" s="8">
        <v>6020682.0</v>
      </c>
      <c r="B24771" s="8" t="s">
        <v>26084</v>
      </c>
    </row>
    <row r="24772">
      <c r="A24772" s="8">
        <v>1942913.0</v>
      </c>
      <c r="B24772" s="8" t="s">
        <v>26085</v>
      </c>
    </row>
    <row r="24773">
      <c r="A24773" s="8">
        <v>6302912.0</v>
      </c>
      <c r="B24773" s="8" t="s">
        <v>26086</v>
      </c>
    </row>
    <row r="24774">
      <c r="A24774" s="8">
        <v>6201792.0</v>
      </c>
      <c r="B24774" s="8" t="s">
        <v>26087</v>
      </c>
    </row>
    <row r="24775">
      <c r="A24775" s="8">
        <v>1788345.0</v>
      </c>
      <c r="B24775" s="8" t="s">
        <v>26088</v>
      </c>
    </row>
    <row r="24776">
      <c r="A24776" s="8">
        <v>1854771.0</v>
      </c>
      <c r="B24776" s="8" t="s">
        <v>26089</v>
      </c>
    </row>
    <row r="24777">
      <c r="A24777" s="8">
        <v>1858254.0</v>
      </c>
      <c r="B24777" s="8" t="s">
        <v>26090</v>
      </c>
    </row>
    <row r="24778">
      <c r="A24778" s="8">
        <v>1949659.0</v>
      </c>
      <c r="B24778" s="8" t="s">
        <v>26091</v>
      </c>
    </row>
    <row r="24779">
      <c r="A24779" s="8">
        <v>6159486.0</v>
      </c>
      <c r="B24779" s="8" t="s">
        <v>26092</v>
      </c>
    </row>
    <row r="24780">
      <c r="A24780" s="8">
        <v>1923927.0</v>
      </c>
      <c r="B24780" s="8" t="s">
        <v>26093</v>
      </c>
    </row>
    <row r="24781">
      <c r="A24781" s="8">
        <v>1896920.0</v>
      </c>
      <c r="B24781" s="8" t="s">
        <v>26094</v>
      </c>
    </row>
    <row r="24782">
      <c r="A24782" s="8">
        <v>1859064.0</v>
      </c>
      <c r="B24782" s="8" t="s">
        <v>26095</v>
      </c>
    </row>
    <row r="24783">
      <c r="A24783" s="8">
        <v>6209521.0</v>
      </c>
      <c r="B24783" s="8" t="s">
        <v>26096</v>
      </c>
    </row>
    <row r="24784">
      <c r="A24784" s="8">
        <v>6253881.0</v>
      </c>
      <c r="B24784" s="8" t="s">
        <v>26097</v>
      </c>
    </row>
    <row r="24785">
      <c r="A24785" s="8">
        <v>6201920.0</v>
      </c>
      <c r="B24785" s="8" t="s">
        <v>26098</v>
      </c>
    </row>
    <row r="24786">
      <c r="A24786" s="8">
        <v>6132073.0</v>
      </c>
      <c r="B24786" s="8" t="s">
        <v>26099</v>
      </c>
    </row>
    <row r="24787">
      <c r="A24787" s="8">
        <v>6905480.0</v>
      </c>
      <c r="B24787" s="8" t="s">
        <v>26100</v>
      </c>
    </row>
    <row r="24788">
      <c r="A24788" s="8">
        <v>6302777.0</v>
      </c>
      <c r="B24788" s="8" t="s">
        <v>26101</v>
      </c>
    </row>
    <row r="24789">
      <c r="A24789" s="8">
        <v>1732854.0</v>
      </c>
      <c r="B24789" s="8" t="s">
        <v>25994</v>
      </c>
    </row>
    <row r="24790">
      <c r="A24790" s="8">
        <v>1789147.0</v>
      </c>
      <c r="B24790" s="8" t="s">
        <v>26102</v>
      </c>
    </row>
    <row r="24791">
      <c r="A24791" s="8">
        <v>1888692.0</v>
      </c>
      <c r="B24791" s="8" t="s">
        <v>26103</v>
      </c>
    </row>
    <row r="24792">
      <c r="A24792" s="8">
        <v>1856031.0</v>
      </c>
      <c r="B24792" s="8" t="s">
        <v>26104</v>
      </c>
    </row>
    <row r="24793">
      <c r="A24793" s="8">
        <v>1801686.0</v>
      </c>
      <c r="B24793" s="8" t="s">
        <v>26105</v>
      </c>
    </row>
    <row r="24794">
      <c r="A24794" s="8">
        <v>1886011.0</v>
      </c>
      <c r="B24794" s="8" t="s">
        <v>26106</v>
      </c>
    </row>
    <row r="24795">
      <c r="A24795" s="8">
        <v>6836810.0</v>
      </c>
      <c r="B24795" s="8" t="s">
        <v>26107</v>
      </c>
    </row>
    <row r="24796">
      <c r="A24796" s="8">
        <v>6425127.0</v>
      </c>
      <c r="B24796" s="8" t="s">
        <v>26108</v>
      </c>
    </row>
    <row r="24797">
      <c r="A24797" s="8">
        <v>6836798.0</v>
      </c>
      <c r="B24797" s="8" t="s">
        <v>26109</v>
      </c>
    </row>
    <row r="24798">
      <c r="A24798" s="8">
        <v>6220975.0</v>
      </c>
      <c r="B24798" s="8" t="s">
        <v>26110</v>
      </c>
    </row>
    <row r="24799">
      <c r="A24799" s="8">
        <v>6120121.0</v>
      </c>
      <c r="B24799" s="8" t="s">
        <v>26111</v>
      </c>
    </row>
    <row r="24800">
      <c r="A24800" s="8">
        <v>6202055.0</v>
      </c>
      <c r="B24800" s="8" t="s">
        <v>26112</v>
      </c>
    </row>
    <row r="24801">
      <c r="A24801" s="8">
        <v>6879012.0</v>
      </c>
      <c r="B24801" s="8" t="s">
        <v>26113</v>
      </c>
    </row>
    <row r="24802">
      <c r="A24802" s="8">
        <v>6263526.0</v>
      </c>
      <c r="B24802" s="8" t="s">
        <v>26114</v>
      </c>
    </row>
    <row r="24803">
      <c r="A24803" s="8">
        <v>1881370.0</v>
      </c>
      <c r="B24803" s="8" t="s">
        <v>26115</v>
      </c>
    </row>
    <row r="24804">
      <c r="A24804" s="8">
        <v>6302793.0</v>
      </c>
      <c r="B24804" s="8" t="s">
        <v>26116</v>
      </c>
    </row>
    <row r="24805">
      <c r="A24805" s="8">
        <v>1885146.0</v>
      </c>
      <c r="B24805" s="8" t="s">
        <v>26117</v>
      </c>
    </row>
    <row r="24806">
      <c r="A24806" s="8">
        <v>1418122.0</v>
      </c>
      <c r="B24806" s="8" t="s">
        <v>26118</v>
      </c>
    </row>
    <row r="24807">
      <c r="A24807" s="8">
        <v>1851659.0</v>
      </c>
      <c r="B24807" s="8" t="s">
        <v>26119</v>
      </c>
    </row>
    <row r="24808">
      <c r="A24808" s="8">
        <v>1890697.0</v>
      </c>
      <c r="B24808" s="8" t="s">
        <v>26120</v>
      </c>
    </row>
    <row r="24809">
      <c r="A24809" s="8">
        <v>6301762.0</v>
      </c>
      <c r="B24809" s="8" t="s">
        <v>26121</v>
      </c>
    </row>
    <row r="24810">
      <c r="A24810" s="8">
        <v>1893840.0</v>
      </c>
      <c r="B24810" s="8" t="s">
        <v>26070</v>
      </c>
    </row>
    <row r="24811">
      <c r="A24811" s="8">
        <v>1883496.0</v>
      </c>
      <c r="B24811" s="8" t="s">
        <v>26122</v>
      </c>
    </row>
    <row r="24812">
      <c r="A24812" s="8">
        <v>1858017.0</v>
      </c>
      <c r="B24812" s="8" t="s">
        <v>26123</v>
      </c>
    </row>
    <row r="24813">
      <c r="A24813" s="8">
        <v>1412418.0</v>
      </c>
      <c r="B24813" s="8" t="s">
        <v>26124</v>
      </c>
    </row>
    <row r="24814">
      <c r="A24814" s="8">
        <v>6001173.0</v>
      </c>
      <c r="B24814" s="8" t="s">
        <v>26125</v>
      </c>
    </row>
    <row r="24815">
      <c r="A24815" s="8">
        <v>6581871.0</v>
      </c>
      <c r="B24815" s="8" t="s">
        <v>26126</v>
      </c>
    </row>
    <row r="24816">
      <c r="A24816" s="8">
        <v>6201903.0</v>
      </c>
      <c r="B24816" s="8" t="s">
        <v>26127</v>
      </c>
    </row>
    <row r="24817">
      <c r="A24817" s="8">
        <v>6208631.0</v>
      </c>
      <c r="B24817" s="8" t="s">
        <v>26128</v>
      </c>
    </row>
    <row r="24818">
      <c r="A24818" s="8">
        <v>6458319.0</v>
      </c>
      <c r="B24818" s="8" t="s">
        <v>26129</v>
      </c>
    </row>
    <row r="24819">
      <c r="A24819" s="8">
        <v>6202128.0</v>
      </c>
      <c r="B24819" s="8" t="s">
        <v>26130</v>
      </c>
    </row>
    <row r="24820">
      <c r="A24820" s="8">
        <v>6209581.0</v>
      </c>
      <c r="B24820" s="8" t="s">
        <v>26131</v>
      </c>
    </row>
    <row r="24821">
      <c r="A24821" s="8">
        <v>6589189.0</v>
      </c>
      <c r="B24821" s="8" t="s">
        <v>26132</v>
      </c>
    </row>
    <row r="24822">
      <c r="A24822" s="8">
        <v>6493734.0</v>
      </c>
      <c r="B24822" s="8" t="s">
        <v>26133</v>
      </c>
    </row>
    <row r="24823">
      <c r="A24823" s="8">
        <v>6217087.0</v>
      </c>
      <c r="B24823" s="8" t="s">
        <v>26134</v>
      </c>
    </row>
    <row r="24824">
      <c r="A24824" s="8">
        <v>6123643.0</v>
      </c>
      <c r="B24824" s="8" t="s">
        <v>26135</v>
      </c>
    </row>
    <row r="24825">
      <c r="A24825" s="8">
        <v>6136753.0</v>
      </c>
      <c r="B24825" s="8" t="s">
        <v>26136</v>
      </c>
    </row>
    <row r="24826">
      <c r="A24826" s="8">
        <v>6392385.0</v>
      </c>
      <c r="B24826" s="8" t="s">
        <v>26137</v>
      </c>
    </row>
    <row r="24827">
      <c r="A24827" s="8">
        <v>1730657.0</v>
      </c>
      <c r="B24827" s="8" t="s">
        <v>26036</v>
      </c>
    </row>
    <row r="24828">
      <c r="A24828" s="8">
        <v>774375.0</v>
      </c>
      <c r="B24828" s="8" t="s">
        <v>26138</v>
      </c>
    </row>
    <row r="24829">
      <c r="A24829" s="8">
        <v>1881850.0</v>
      </c>
      <c r="B24829" s="8" t="s">
        <v>26139</v>
      </c>
    </row>
    <row r="24830">
      <c r="A24830" s="8">
        <v>1701096.0</v>
      </c>
      <c r="B24830" s="8" t="s">
        <v>26140</v>
      </c>
    </row>
    <row r="24831">
      <c r="A24831" s="8">
        <v>1733176.0</v>
      </c>
      <c r="B24831" s="8" t="s">
        <v>26141</v>
      </c>
    </row>
    <row r="24832">
      <c r="A24832" s="8">
        <v>1782967.0</v>
      </c>
      <c r="B24832" s="8" t="s">
        <v>26141</v>
      </c>
    </row>
    <row r="24833">
      <c r="A24833" s="8">
        <v>1852582.0</v>
      </c>
      <c r="B24833" s="8" t="s">
        <v>26142</v>
      </c>
    </row>
    <row r="24834">
      <c r="A24834" s="8">
        <v>1881124.0</v>
      </c>
      <c r="B24834" s="8" t="s">
        <v>26143</v>
      </c>
    </row>
    <row r="24835">
      <c r="A24835" s="8">
        <v>6589383.0</v>
      </c>
      <c r="B24835" s="8" t="s">
        <v>26144</v>
      </c>
    </row>
    <row r="24836">
      <c r="A24836" s="8">
        <v>1881272.0</v>
      </c>
      <c r="B24836" s="8" t="s">
        <v>26145</v>
      </c>
    </row>
    <row r="24837">
      <c r="A24837" s="8">
        <v>6123635.0</v>
      </c>
      <c r="B24837" s="8" t="s">
        <v>26146</v>
      </c>
    </row>
    <row r="24838">
      <c r="A24838" s="8">
        <v>6905609.0</v>
      </c>
      <c r="B24838" s="8" t="s">
        <v>26147</v>
      </c>
    </row>
    <row r="24839">
      <c r="A24839" s="8">
        <v>6230415.0</v>
      </c>
      <c r="B24839" s="8" t="s">
        <v>26148</v>
      </c>
    </row>
    <row r="24840">
      <c r="A24840" s="8">
        <v>1784587.0</v>
      </c>
      <c r="B24840" s="8" t="s">
        <v>26149</v>
      </c>
    </row>
    <row r="24841">
      <c r="A24841" s="8">
        <v>1857223.0</v>
      </c>
      <c r="B24841" s="8" t="s">
        <v>26150</v>
      </c>
    </row>
    <row r="24842">
      <c r="A24842" s="8">
        <v>1913140.0</v>
      </c>
      <c r="B24842" s="8" t="s">
        <v>26151</v>
      </c>
    </row>
    <row r="24843">
      <c r="A24843" s="8">
        <v>6074154.0</v>
      </c>
      <c r="B24843" s="8" t="s">
        <v>26152</v>
      </c>
    </row>
    <row r="24844">
      <c r="A24844" s="8">
        <v>1881604.0</v>
      </c>
      <c r="B24844" s="8" t="s">
        <v>26153</v>
      </c>
    </row>
    <row r="24845">
      <c r="A24845" s="8">
        <v>1880802.0</v>
      </c>
      <c r="B24845" s="8" t="s">
        <v>26154</v>
      </c>
    </row>
    <row r="24846">
      <c r="A24846" s="8">
        <v>6158072.0</v>
      </c>
      <c r="B24846" s="8" t="s">
        <v>26155</v>
      </c>
    </row>
    <row r="24847">
      <c r="A24847" s="8">
        <v>1882295.0</v>
      </c>
      <c r="B24847" s="8" t="s">
        <v>26156</v>
      </c>
    </row>
    <row r="24848">
      <c r="A24848" s="8">
        <v>6912371.0</v>
      </c>
      <c r="B24848" s="8" t="s">
        <v>26157</v>
      </c>
    </row>
    <row r="24849">
      <c r="A24849" s="8">
        <v>1412396.0</v>
      </c>
      <c r="B24849" s="8" t="s">
        <v>26158</v>
      </c>
    </row>
    <row r="24850">
      <c r="A24850" s="8">
        <v>6301398.0</v>
      </c>
      <c r="B24850" s="8" t="s">
        <v>26159</v>
      </c>
    </row>
    <row r="24851">
      <c r="A24851" s="8">
        <v>1888315.0</v>
      </c>
      <c r="B24851" s="8" t="s">
        <v>26160</v>
      </c>
    </row>
    <row r="24852">
      <c r="A24852" s="8">
        <v>6167624.0</v>
      </c>
      <c r="B24852" s="8" t="s">
        <v>26161</v>
      </c>
    </row>
    <row r="24853">
      <c r="A24853" s="8">
        <v>6201962.0</v>
      </c>
      <c r="B24853" s="8" t="s">
        <v>26162</v>
      </c>
    </row>
    <row r="24854">
      <c r="A24854" s="8">
        <v>6425119.0</v>
      </c>
      <c r="B24854" s="8" t="s">
        <v>26163</v>
      </c>
    </row>
    <row r="24855">
      <c r="A24855" s="8">
        <v>6878911.0</v>
      </c>
      <c r="B24855" s="8" t="s">
        <v>26164</v>
      </c>
    </row>
    <row r="24856">
      <c r="A24856" s="8">
        <v>6610269.0</v>
      </c>
      <c r="B24856" s="8" t="s">
        <v>26165</v>
      </c>
    </row>
    <row r="24857">
      <c r="A24857" s="8">
        <v>1942131.0</v>
      </c>
      <c r="B24857" s="8" t="s">
        <v>26166</v>
      </c>
    </row>
    <row r="24858">
      <c r="A24858" s="8">
        <v>6201938.0</v>
      </c>
      <c r="B24858" s="8" t="s">
        <v>26167</v>
      </c>
    </row>
    <row r="24859">
      <c r="A24859" s="8">
        <v>1887335.0</v>
      </c>
      <c r="B24859" s="8" t="s">
        <v>26168</v>
      </c>
    </row>
    <row r="24860">
      <c r="A24860" s="8">
        <v>6220754.0</v>
      </c>
      <c r="B24860" s="8" t="s">
        <v>26169</v>
      </c>
    </row>
    <row r="24861">
      <c r="A24861" s="8">
        <v>1857924.0</v>
      </c>
      <c r="B24861" s="8" t="s">
        <v>26170</v>
      </c>
    </row>
    <row r="24862">
      <c r="A24862" s="8">
        <v>1898141.0</v>
      </c>
      <c r="B24862" s="8" t="s">
        <v>26171</v>
      </c>
    </row>
    <row r="24863">
      <c r="A24863" s="8">
        <v>1885901.0</v>
      </c>
      <c r="B24863" s="8" t="s">
        <v>26172</v>
      </c>
    </row>
    <row r="24864">
      <c r="A24864" s="8">
        <v>6371400.0</v>
      </c>
      <c r="B24864" s="8" t="s">
        <v>26173</v>
      </c>
    </row>
    <row r="24865">
      <c r="A24865" s="8">
        <v>6304893.0</v>
      </c>
      <c r="B24865" s="8" t="s">
        <v>26174</v>
      </c>
    </row>
    <row r="24866">
      <c r="A24866" s="8">
        <v>6579035.0</v>
      </c>
      <c r="B24866" s="8" t="s">
        <v>26175</v>
      </c>
    </row>
    <row r="24867">
      <c r="A24867" s="8">
        <v>6429149.0</v>
      </c>
      <c r="B24867" s="8" t="s">
        <v>26176</v>
      </c>
    </row>
    <row r="24868">
      <c r="A24868" s="8">
        <v>6123651.0</v>
      </c>
      <c r="B24868" s="8" t="s">
        <v>26177</v>
      </c>
    </row>
    <row r="24869">
      <c r="A24869" s="8">
        <v>6209343.0</v>
      </c>
      <c r="B24869" s="8" t="s">
        <v>26178</v>
      </c>
    </row>
    <row r="24870">
      <c r="A24870" s="8">
        <v>6872620.0</v>
      </c>
      <c r="B24870" s="8" t="s">
        <v>26179</v>
      </c>
    </row>
    <row r="24871">
      <c r="A24871" s="8">
        <v>1730266.0</v>
      </c>
      <c r="B24871" s="8" t="s">
        <v>26180</v>
      </c>
    </row>
    <row r="24872">
      <c r="A24872" s="8">
        <v>1852531.0</v>
      </c>
      <c r="B24872" s="8" t="s">
        <v>26181</v>
      </c>
    </row>
    <row r="24873">
      <c r="A24873" s="8">
        <v>1792407.0</v>
      </c>
      <c r="B24873" s="8" t="s">
        <v>26182</v>
      </c>
    </row>
    <row r="24874">
      <c r="A24874" s="8">
        <v>6197736.0</v>
      </c>
      <c r="B24874" s="8" t="s">
        <v>26183</v>
      </c>
    </row>
    <row r="24875">
      <c r="A24875" s="8">
        <v>6425097.0</v>
      </c>
      <c r="B24875" s="8" t="s">
        <v>26184</v>
      </c>
    </row>
    <row r="24876">
      <c r="A24876" s="8">
        <v>1898591.0</v>
      </c>
      <c r="B24876" s="8" t="s">
        <v>26185</v>
      </c>
    </row>
    <row r="24877">
      <c r="A24877" s="8">
        <v>1951459.0</v>
      </c>
      <c r="B24877" s="8" t="s">
        <v>26186</v>
      </c>
    </row>
    <row r="24878">
      <c r="A24878" s="8">
        <v>6208649.0</v>
      </c>
      <c r="B24878" s="8" t="s">
        <v>26187</v>
      </c>
    </row>
    <row r="24879">
      <c r="A24879" s="8">
        <v>6878997.0</v>
      </c>
      <c r="B24879" s="8" t="s">
        <v>26188</v>
      </c>
    </row>
    <row r="24880">
      <c r="A24880" s="8">
        <v>1412426.0</v>
      </c>
      <c r="B24880" s="8" t="s">
        <v>4493</v>
      </c>
    </row>
    <row r="24881">
      <c r="A24881" s="8">
        <v>6928129.0</v>
      </c>
      <c r="B24881" s="8" t="s">
        <v>26189</v>
      </c>
    </row>
    <row r="24882">
      <c r="A24882" s="8">
        <v>1913026.0</v>
      </c>
      <c r="B24882" s="8" t="s">
        <v>26190</v>
      </c>
    </row>
    <row r="24883">
      <c r="A24883" s="8">
        <v>1898272.0</v>
      </c>
      <c r="B24883" s="8" t="s">
        <v>26095</v>
      </c>
    </row>
    <row r="24884">
      <c r="A24884" s="8">
        <v>6208321.0</v>
      </c>
      <c r="B24884" s="8" t="s">
        <v>26191</v>
      </c>
    </row>
    <row r="24885">
      <c r="A24885" s="8">
        <v>1961853.0</v>
      </c>
      <c r="B24885" s="8" t="s">
        <v>26192</v>
      </c>
    </row>
    <row r="24886">
      <c r="A24886" s="8">
        <v>1911732.0</v>
      </c>
      <c r="B24886" s="8" t="s">
        <v>26193</v>
      </c>
    </row>
    <row r="24887">
      <c r="A24887" s="8">
        <v>6198872.0</v>
      </c>
      <c r="B24887" s="8" t="s">
        <v>26194</v>
      </c>
    </row>
    <row r="24888">
      <c r="A24888" s="8">
        <v>1964887.0</v>
      </c>
      <c r="B24888" s="8" t="s">
        <v>26195</v>
      </c>
    </row>
    <row r="24889">
      <c r="A24889" s="8">
        <v>9050981.0</v>
      </c>
      <c r="B24889" s="8" t="s">
        <v>26196</v>
      </c>
    </row>
    <row r="24890">
      <c r="A24890" s="8">
        <v>1963686.0</v>
      </c>
      <c r="B24890" s="8" t="s">
        <v>26197</v>
      </c>
    </row>
    <row r="24891">
      <c r="A24891" s="8">
        <v>6078737.0</v>
      </c>
      <c r="B24891" s="8" t="s">
        <v>26198</v>
      </c>
    </row>
    <row r="24892">
      <c r="A24892" s="8">
        <v>1796607.0</v>
      </c>
      <c r="B24892" s="8" t="s">
        <v>26199</v>
      </c>
    </row>
    <row r="24893">
      <c r="A24893" s="8">
        <v>6207316.0</v>
      </c>
      <c r="B24893" s="8" t="s">
        <v>26200</v>
      </c>
    </row>
    <row r="24894">
      <c r="A24894" s="8">
        <v>1732447.0</v>
      </c>
      <c r="B24894" s="8" t="s">
        <v>26201</v>
      </c>
    </row>
    <row r="24895">
      <c r="A24895" s="8">
        <v>1953125.0</v>
      </c>
      <c r="B24895" s="8" t="s">
        <v>26202</v>
      </c>
    </row>
    <row r="24896">
      <c r="A24896" s="8">
        <v>6097979.0</v>
      </c>
      <c r="B24896" s="8" t="s">
        <v>26203</v>
      </c>
    </row>
    <row r="24897">
      <c r="A24897" s="8">
        <v>1857380.0</v>
      </c>
      <c r="B24897" s="8" t="s">
        <v>26204</v>
      </c>
    </row>
    <row r="24898">
      <c r="A24898" s="8">
        <v>1900226.0</v>
      </c>
      <c r="B24898" s="8" t="s">
        <v>26205</v>
      </c>
    </row>
    <row r="24899">
      <c r="A24899" s="8">
        <v>6167713.0</v>
      </c>
      <c r="B24899" s="8" t="s">
        <v>26206</v>
      </c>
    </row>
    <row r="24900">
      <c r="A24900" s="8">
        <v>1940619.0</v>
      </c>
      <c r="B24900" s="8" t="s">
        <v>26207</v>
      </c>
    </row>
    <row r="24901">
      <c r="A24901" s="8">
        <v>1793080.0</v>
      </c>
      <c r="B24901" s="8" t="s">
        <v>26208</v>
      </c>
    </row>
    <row r="24902">
      <c r="A24902" s="8">
        <v>1637827.0</v>
      </c>
      <c r="B24902" s="8" t="s">
        <v>26209</v>
      </c>
    </row>
    <row r="24903">
      <c r="A24903" s="8">
        <v>6267581.0</v>
      </c>
      <c r="B24903" s="8" t="s">
        <v>26210</v>
      </c>
    </row>
    <row r="24904">
      <c r="A24904" s="8">
        <v>1778056.0</v>
      </c>
      <c r="B24904" s="8" t="s">
        <v>6537</v>
      </c>
    </row>
    <row r="24905">
      <c r="A24905" s="8">
        <v>1734610.0</v>
      </c>
      <c r="B24905" s="8" t="s">
        <v>26211</v>
      </c>
    </row>
    <row r="24906">
      <c r="A24906" s="8">
        <v>1419781.0</v>
      </c>
      <c r="B24906" s="8" t="s">
        <v>26212</v>
      </c>
    </row>
    <row r="24907">
      <c r="A24907" s="8">
        <v>1812939.0</v>
      </c>
      <c r="B24907" s="8" t="s">
        <v>26213</v>
      </c>
    </row>
    <row r="24908">
      <c r="A24908" s="8">
        <v>1638181.0</v>
      </c>
      <c r="B24908" s="8" t="s">
        <v>26214</v>
      </c>
    </row>
    <row r="24909">
      <c r="A24909" s="8">
        <v>6356010.0</v>
      </c>
      <c r="B24909" s="8" t="s">
        <v>26215</v>
      </c>
    </row>
    <row r="24910">
      <c r="A24910" s="8">
        <v>1313835.0</v>
      </c>
      <c r="B24910" s="8" t="s">
        <v>26216</v>
      </c>
    </row>
    <row r="24911">
      <c r="A24911" s="8">
        <v>1925555.0</v>
      </c>
      <c r="B24911" s="8" t="s">
        <v>26217</v>
      </c>
    </row>
    <row r="24912">
      <c r="A24912" s="8">
        <v>1410946.0</v>
      </c>
      <c r="B24912" s="8" t="s">
        <v>26218</v>
      </c>
    </row>
    <row r="24913">
      <c r="A24913" s="8">
        <v>6793363.0</v>
      </c>
      <c r="B24913" s="8" t="s">
        <v>26219</v>
      </c>
    </row>
    <row r="24914">
      <c r="A24914" s="8">
        <v>1588702.0</v>
      </c>
      <c r="B24914" s="8" t="s">
        <v>26220</v>
      </c>
    </row>
    <row r="24915">
      <c r="A24915" s="8">
        <v>698644.0</v>
      </c>
      <c r="B24915" s="8" t="s">
        <v>26221</v>
      </c>
    </row>
    <row r="24916">
      <c r="A24916" s="8">
        <v>1432958.0</v>
      </c>
      <c r="B24916" s="8" t="s">
        <v>26222</v>
      </c>
    </row>
    <row r="24917">
      <c r="A24917" s="8">
        <v>6947361.0</v>
      </c>
      <c r="B24917" s="8" t="s">
        <v>26223</v>
      </c>
    </row>
    <row r="24918">
      <c r="A24918" s="8">
        <v>1851349.0</v>
      </c>
      <c r="B24918" s="8" t="s">
        <v>26224</v>
      </c>
    </row>
    <row r="24919">
      <c r="A24919" s="8">
        <v>6813798.0</v>
      </c>
      <c r="B24919" s="8" t="s">
        <v>26225</v>
      </c>
    </row>
    <row r="24920">
      <c r="A24920" s="8">
        <v>6167586.0</v>
      </c>
      <c r="B24920" s="8" t="s">
        <v>26226</v>
      </c>
    </row>
    <row r="24921">
      <c r="A24921" s="8">
        <v>1897004.0</v>
      </c>
      <c r="B24921" s="8" t="s">
        <v>26227</v>
      </c>
    </row>
    <row r="24922">
      <c r="A24922" s="8">
        <v>6425003.0</v>
      </c>
      <c r="B24922" s="8" t="s">
        <v>26228</v>
      </c>
    </row>
    <row r="24923">
      <c r="A24923" s="8">
        <v>1912798.0</v>
      </c>
      <c r="B24923" s="8" t="s">
        <v>26229</v>
      </c>
    </row>
    <row r="24924">
      <c r="A24924" s="8">
        <v>6009590.0</v>
      </c>
      <c r="B24924" s="8" t="s">
        <v>26230</v>
      </c>
    </row>
    <row r="24925">
      <c r="A24925" s="8">
        <v>1905520.0</v>
      </c>
      <c r="B24925" s="8" t="s">
        <v>26231</v>
      </c>
    </row>
    <row r="24926">
      <c r="A24926" s="8">
        <v>6167594.0</v>
      </c>
      <c r="B24926" s="8" t="s">
        <v>26232</v>
      </c>
    </row>
    <row r="24927">
      <c r="A24927" s="8">
        <v>1965077.0</v>
      </c>
      <c r="B24927" s="8" t="s">
        <v>26233</v>
      </c>
    </row>
    <row r="24928">
      <c r="A24928" s="8">
        <v>1963899.0</v>
      </c>
      <c r="B24928" s="8" t="s">
        <v>26234</v>
      </c>
    </row>
    <row r="24929">
      <c r="A24929" s="8">
        <v>6160841.0</v>
      </c>
      <c r="B24929" s="8" t="s">
        <v>26235</v>
      </c>
    </row>
    <row r="24930">
      <c r="A24930" s="8">
        <v>1792865.0</v>
      </c>
      <c r="B24930" s="8" t="s">
        <v>26236</v>
      </c>
    </row>
    <row r="24931">
      <c r="A24931" s="8">
        <v>1587731.0</v>
      </c>
      <c r="B24931" s="8" t="s">
        <v>26237</v>
      </c>
    </row>
    <row r="24932">
      <c r="A24932" s="8">
        <v>1442643.0</v>
      </c>
      <c r="B24932" s="8" t="s">
        <v>26238</v>
      </c>
    </row>
    <row r="24933">
      <c r="A24933" s="8">
        <v>1789449.0</v>
      </c>
      <c r="B24933" s="8" t="s">
        <v>26239</v>
      </c>
    </row>
    <row r="24934">
      <c r="A24934" s="8">
        <v>1960679.0</v>
      </c>
      <c r="B24934" s="8" t="s">
        <v>26240</v>
      </c>
    </row>
    <row r="24935">
      <c r="A24935" s="8">
        <v>6094228.0</v>
      </c>
      <c r="B24935" s="8" t="s">
        <v>26241</v>
      </c>
    </row>
    <row r="24936">
      <c r="A24936" s="8">
        <v>6637876.0</v>
      </c>
      <c r="B24936" s="8" t="s">
        <v>26242</v>
      </c>
    </row>
    <row r="24937">
      <c r="A24937" s="8">
        <v>1570242.0</v>
      </c>
      <c r="B24937" s="8" t="s">
        <v>26243</v>
      </c>
    </row>
    <row r="24938">
      <c r="A24938" s="8">
        <v>1439863.0</v>
      </c>
      <c r="B24938" s="8" t="s">
        <v>26244</v>
      </c>
    </row>
    <row r="24939">
      <c r="A24939" s="8">
        <v>6228828.0</v>
      </c>
      <c r="B24939" s="8" t="s">
        <v>26245</v>
      </c>
    </row>
    <row r="24940">
      <c r="A24940" s="8">
        <v>6917526.0</v>
      </c>
      <c r="B24940" s="8" t="s">
        <v>26246</v>
      </c>
    </row>
    <row r="24941">
      <c r="A24941" s="8">
        <v>1941232.0</v>
      </c>
      <c r="B24941" s="8" t="s">
        <v>26247</v>
      </c>
    </row>
    <row r="24942">
      <c r="A24942" s="8">
        <v>1941542.0</v>
      </c>
      <c r="B24942" s="8" t="s">
        <v>26248</v>
      </c>
    </row>
    <row r="24943">
      <c r="A24943" s="8">
        <v>1896164.0</v>
      </c>
      <c r="B24943" s="8" t="s">
        <v>26249</v>
      </c>
    </row>
    <row r="24944">
      <c r="A24944" s="8">
        <v>1588265.0</v>
      </c>
      <c r="B24944" s="8" t="s">
        <v>26250</v>
      </c>
    </row>
    <row r="24945">
      <c r="A24945" s="8">
        <v>840823.0</v>
      </c>
      <c r="B24945" s="8" t="s">
        <v>26251</v>
      </c>
    </row>
    <row r="24946">
      <c r="A24946" s="8">
        <v>6477097.0</v>
      </c>
      <c r="B24946" s="8" t="s">
        <v>26252</v>
      </c>
    </row>
    <row r="24947">
      <c r="A24947" s="8">
        <v>6028918.0</v>
      </c>
      <c r="B24947" s="8" t="s">
        <v>26253</v>
      </c>
    </row>
    <row r="24948">
      <c r="A24948" s="8">
        <v>1963996.0</v>
      </c>
      <c r="B24948" s="8" t="s">
        <v>14599</v>
      </c>
    </row>
    <row r="24949">
      <c r="A24949" s="8">
        <v>1861301.0</v>
      </c>
      <c r="B24949" s="8" t="s">
        <v>26254</v>
      </c>
    </row>
    <row r="24950">
      <c r="A24950" s="8">
        <v>1967304.0</v>
      </c>
      <c r="B24950" s="8" t="s">
        <v>26255</v>
      </c>
    </row>
    <row r="24951">
      <c r="A24951" s="8">
        <v>1777831.0</v>
      </c>
      <c r="B24951" s="8" t="s">
        <v>26256</v>
      </c>
    </row>
    <row r="24952">
      <c r="A24952" s="8">
        <v>1728784.0</v>
      </c>
      <c r="B24952" s="8" t="s">
        <v>26257</v>
      </c>
    </row>
    <row r="24953">
      <c r="A24953" s="8">
        <v>9175733.0</v>
      </c>
      <c r="B24953" s="8" t="s">
        <v>26258</v>
      </c>
    </row>
    <row r="24954">
      <c r="A24954" s="8">
        <v>6151639.0</v>
      </c>
      <c r="B24954" s="8" t="s">
        <v>26259</v>
      </c>
    </row>
    <row r="24955">
      <c r="A24955" s="8">
        <v>1894374.0</v>
      </c>
      <c r="B24955" s="8" t="s">
        <v>26260</v>
      </c>
    </row>
    <row r="24956">
      <c r="A24956" s="8">
        <v>1752006.0</v>
      </c>
      <c r="B24956" s="8" t="s">
        <v>26261</v>
      </c>
    </row>
    <row r="24957">
      <c r="A24957" s="8">
        <v>6086683.0</v>
      </c>
      <c r="B24957" s="8" t="s">
        <v>26262</v>
      </c>
    </row>
    <row r="24958">
      <c r="A24958" s="8">
        <v>1309803.0</v>
      </c>
      <c r="B24958" s="8" t="s">
        <v>26263</v>
      </c>
    </row>
    <row r="24959">
      <c r="A24959" s="8">
        <v>6383289.0</v>
      </c>
      <c r="B24959" s="8" t="s">
        <v>26264</v>
      </c>
    </row>
    <row r="24960">
      <c r="A24960" s="8">
        <v>6004091.0</v>
      </c>
      <c r="B24960" s="8" t="s">
        <v>26265</v>
      </c>
    </row>
    <row r="24961">
      <c r="A24961" s="8">
        <v>1656180.0</v>
      </c>
      <c r="B24961" s="8" t="s">
        <v>26266</v>
      </c>
    </row>
    <row r="24962">
      <c r="A24962" s="8">
        <v>6218768.0</v>
      </c>
      <c r="B24962" s="8" t="s">
        <v>26267</v>
      </c>
    </row>
    <row r="24963">
      <c r="A24963" s="8">
        <v>6116639.0</v>
      </c>
      <c r="B24963" s="8" t="s">
        <v>26268</v>
      </c>
    </row>
    <row r="24964">
      <c r="A24964" s="8">
        <v>6228356.0</v>
      </c>
      <c r="B24964" s="8" t="s">
        <v>26269</v>
      </c>
    </row>
    <row r="24965">
      <c r="A24965" s="8">
        <v>6579108.0</v>
      </c>
      <c r="B24965" s="8" t="s">
        <v>26270</v>
      </c>
    </row>
    <row r="24966">
      <c r="A24966" s="8">
        <v>6235620.0</v>
      </c>
      <c r="B24966" s="8" t="s">
        <v>26271</v>
      </c>
    </row>
    <row r="24967">
      <c r="A24967" s="8">
        <v>1960369.0</v>
      </c>
      <c r="B24967" s="8" t="s">
        <v>26272</v>
      </c>
    </row>
    <row r="24968">
      <c r="A24968" s="8">
        <v>1967363.0</v>
      </c>
      <c r="B24968" s="8" t="s">
        <v>26273</v>
      </c>
    </row>
    <row r="24969">
      <c r="A24969" s="8">
        <v>1888447.0</v>
      </c>
      <c r="B24969" s="8" t="s">
        <v>26274</v>
      </c>
    </row>
    <row r="24970">
      <c r="A24970" s="8">
        <v>1962949.0</v>
      </c>
      <c r="B24970" s="8" t="s">
        <v>26275</v>
      </c>
    </row>
    <row r="24971">
      <c r="A24971" s="8">
        <v>1778366.0</v>
      </c>
      <c r="B24971" s="8" t="s">
        <v>26276</v>
      </c>
    </row>
    <row r="24972">
      <c r="A24972" s="8">
        <v>1877518.0</v>
      </c>
      <c r="B24972" s="8" t="s">
        <v>26277</v>
      </c>
    </row>
    <row r="24973">
      <c r="A24973" s="8">
        <v>1963767.0</v>
      </c>
      <c r="B24973" s="8" t="s">
        <v>26278</v>
      </c>
    </row>
    <row r="24974">
      <c r="A24974" s="8">
        <v>6185339.0</v>
      </c>
      <c r="B24974" s="8" t="s">
        <v>26279</v>
      </c>
    </row>
    <row r="24975">
      <c r="A24975" s="8">
        <v>1902334.0</v>
      </c>
      <c r="B24975" s="8" t="s">
        <v>26280</v>
      </c>
    </row>
    <row r="24976">
      <c r="A24976" s="8">
        <v>6204198.0</v>
      </c>
      <c r="B24976" s="8" t="s">
        <v>26281</v>
      </c>
    </row>
    <row r="24977">
      <c r="A24977" s="8">
        <v>1906577.0</v>
      </c>
      <c r="B24977" s="8" t="s">
        <v>26282</v>
      </c>
    </row>
    <row r="24978">
      <c r="A24978" s="8">
        <v>1882023.0</v>
      </c>
      <c r="B24978" s="8" t="s">
        <v>26283</v>
      </c>
    </row>
    <row r="24979">
      <c r="A24979" s="8">
        <v>1598236.0</v>
      </c>
      <c r="B24979" s="8" t="s">
        <v>26284</v>
      </c>
    </row>
    <row r="24980">
      <c r="A24980" s="8">
        <v>6453341.0</v>
      </c>
      <c r="B24980" s="8" t="s">
        <v>26285</v>
      </c>
    </row>
    <row r="24981">
      <c r="A24981" s="8">
        <v>1773615.0</v>
      </c>
      <c r="B24981" s="8" t="s">
        <v>26286</v>
      </c>
    </row>
    <row r="24982">
      <c r="A24982" s="8">
        <v>1967355.0</v>
      </c>
      <c r="B24982" s="8" t="s">
        <v>26287</v>
      </c>
    </row>
    <row r="24983">
      <c r="A24983" s="8">
        <v>1895877.0</v>
      </c>
      <c r="B24983" s="8" t="s">
        <v>26288</v>
      </c>
    </row>
    <row r="24984">
      <c r="A24984" s="8">
        <v>6117481.0</v>
      </c>
      <c r="B24984" s="8" t="s">
        <v>26289</v>
      </c>
    </row>
    <row r="24985">
      <c r="A24985" s="8">
        <v>6271570.0</v>
      </c>
      <c r="B24985" s="8" t="s">
        <v>26290</v>
      </c>
    </row>
    <row r="24986">
      <c r="A24986" s="8">
        <v>6207464.0</v>
      </c>
      <c r="B24986" s="8" t="s">
        <v>26291</v>
      </c>
    </row>
    <row r="24987">
      <c r="A24987" s="8">
        <v>6170081.0</v>
      </c>
      <c r="B24987" s="8" t="s">
        <v>26292</v>
      </c>
    </row>
    <row r="24988">
      <c r="A24988" s="8">
        <v>6215076.0</v>
      </c>
      <c r="B24988" s="8" t="s">
        <v>26293</v>
      </c>
    </row>
    <row r="24989">
      <c r="A24989" s="8">
        <v>1959425.0</v>
      </c>
      <c r="B24989" s="8" t="s">
        <v>26294</v>
      </c>
    </row>
    <row r="24990">
      <c r="A24990" s="8">
        <v>6218351.0</v>
      </c>
      <c r="B24990" s="8" t="s">
        <v>26295</v>
      </c>
    </row>
    <row r="24991">
      <c r="A24991" s="8">
        <v>1798201.0</v>
      </c>
      <c r="B24991" s="8" t="s">
        <v>26296</v>
      </c>
    </row>
    <row r="24992">
      <c r="A24992" s="8">
        <v>1768999.0</v>
      </c>
      <c r="B24992" s="8" t="s">
        <v>26297</v>
      </c>
    </row>
    <row r="24993">
      <c r="A24993" s="8">
        <v>1290533.0</v>
      </c>
      <c r="B24993" s="8" t="s">
        <v>26298</v>
      </c>
    </row>
    <row r="24994">
      <c r="A24994" s="8">
        <v>6267785.0</v>
      </c>
      <c r="B24994" s="8" t="s">
        <v>26299</v>
      </c>
    </row>
    <row r="24995">
      <c r="A24995" s="8">
        <v>6709567.0</v>
      </c>
      <c r="B24995" s="8" t="s">
        <v>26300</v>
      </c>
    </row>
    <row r="24996">
      <c r="A24996" s="8">
        <v>1588222.0</v>
      </c>
      <c r="B24996" s="8" t="s">
        <v>26301</v>
      </c>
    </row>
    <row r="24997">
      <c r="A24997" s="8">
        <v>1946781.0</v>
      </c>
      <c r="B24997" s="8" t="s">
        <v>26302</v>
      </c>
    </row>
    <row r="24998">
      <c r="A24998" s="8">
        <v>1833600.0</v>
      </c>
      <c r="B24998" s="8" t="s">
        <v>26303</v>
      </c>
    </row>
    <row r="24999">
      <c r="A24999" s="8">
        <v>6944965.0</v>
      </c>
      <c r="B24999" s="8" t="s">
        <v>26304</v>
      </c>
    </row>
    <row r="25000">
      <c r="A25000" s="8">
        <v>6869378.0</v>
      </c>
      <c r="B25000" s="8" t="s">
        <v>26305</v>
      </c>
    </row>
    <row r="25001">
      <c r="A25001" s="8">
        <v>1465724.0</v>
      </c>
      <c r="B25001" s="8" t="s">
        <v>26306</v>
      </c>
    </row>
    <row r="25002">
      <c r="A25002" s="8">
        <v>6119981.0</v>
      </c>
      <c r="B25002" s="8" t="s">
        <v>26307</v>
      </c>
    </row>
    <row r="25003">
      <c r="A25003" s="8">
        <v>6919847.0</v>
      </c>
      <c r="B25003" s="8" t="s">
        <v>26308</v>
      </c>
    </row>
    <row r="25004">
      <c r="A25004" s="8">
        <v>9038248.0</v>
      </c>
      <c r="B25004" s="8" t="s">
        <v>26309</v>
      </c>
    </row>
    <row r="25005">
      <c r="A25005" s="8">
        <v>6947263.0</v>
      </c>
      <c r="B25005" s="8" t="s">
        <v>26310</v>
      </c>
    </row>
    <row r="25006">
      <c r="A25006" s="8">
        <v>1975277.0</v>
      </c>
      <c r="B25006" s="8" t="s">
        <v>26311</v>
      </c>
    </row>
    <row r="25007">
      <c r="A25007" s="8">
        <v>1655787.0</v>
      </c>
      <c r="B25007" s="8" t="s">
        <v>26312</v>
      </c>
    </row>
    <row r="25008">
      <c r="A25008" s="8">
        <v>6420001.0</v>
      </c>
      <c r="B25008" s="8" t="s">
        <v>26313</v>
      </c>
    </row>
    <row r="25009">
      <c r="A25009" s="8">
        <v>1727966.0</v>
      </c>
      <c r="B25009" s="8" t="s">
        <v>26314</v>
      </c>
    </row>
    <row r="25010">
      <c r="A25010" s="8">
        <v>6253059.0</v>
      </c>
      <c r="B25010" s="8" t="s">
        <v>26315</v>
      </c>
    </row>
    <row r="25011">
      <c r="A25011" s="8">
        <v>1575074.0</v>
      </c>
      <c r="B25011" s="8" t="s">
        <v>26316</v>
      </c>
    </row>
    <row r="25012">
      <c r="A25012" s="8">
        <v>6141897.0</v>
      </c>
      <c r="B25012" s="8" t="s">
        <v>26317</v>
      </c>
    </row>
    <row r="25013">
      <c r="A25013" s="8">
        <v>1598813.0</v>
      </c>
      <c r="B25013" s="8" t="s">
        <v>26318</v>
      </c>
    </row>
    <row r="25014">
      <c r="A25014" s="8">
        <v>1335626.0</v>
      </c>
      <c r="B25014" s="8" t="s">
        <v>26319</v>
      </c>
    </row>
    <row r="25015">
      <c r="A25015" s="8">
        <v>6077528.0</v>
      </c>
      <c r="B25015" s="8" t="s">
        <v>26320</v>
      </c>
    </row>
    <row r="25016">
      <c r="A25016" s="8">
        <v>6896201.0</v>
      </c>
      <c r="B25016" s="8" t="s">
        <v>26321</v>
      </c>
    </row>
    <row r="25017">
      <c r="A25017" s="8">
        <v>6175317.0</v>
      </c>
      <c r="B25017" s="8" t="s">
        <v>26322</v>
      </c>
    </row>
    <row r="25018">
      <c r="A25018" s="8">
        <v>6072828.0</v>
      </c>
      <c r="B25018" s="8" t="s">
        <v>26323</v>
      </c>
    </row>
    <row r="25019">
      <c r="A25019" s="8">
        <v>1896512.0</v>
      </c>
      <c r="B25019" s="8" t="s">
        <v>26324</v>
      </c>
    </row>
    <row r="25020">
      <c r="A25020" s="8">
        <v>6327567.0</v>
      </c>
      <c r="B25020" s="8" t="s">
        <v>26325</v>
      </c>
    </row>
    <row r="25021">
      <c r="A25021" s="8">
        <v>6437605.0</v>
      </c>
      <c r="B25021" s="8" t="s">
        <v>26326</v>
      </c>
    </row>
    <row r="25022">
      <c r="A25022" s="8">
        <v>1768921.0</v>
      </c>
      <c r="B25022" s="8" t="s">
        <v>26327</v>
      </c>
    </row>
    <row r="25023">
      <c r="A25023" s="8">
        <v>1962922.0</v>
      </c>
      <c r="B25023" s="8" t="s">
        <v>26328</v>
      </c>
    </row>
    <row r="25024">
      <c r="A25024" s="8">
        <v>1789988.0</v>
      </c>
      <c r="B25024" s="8" t="s">
        <v>26329</v>
      </c>
    </row>
    <row r="25025">
      <c r="A25025" s="8">
        <v>6872409.0</v>
      </c>
      <c r="B25025" s="8" t="s">
        <v>26330</v>
      </c>
    </row>
    <row r="25026">
      <c r="A25026" s="8">
        <v>1908626.0</v>
      </c>
      <c r="B25026" s="8" t="s">
        <v>26331</v>
      </c>
    </row>
    <row r="25027">
      <c r="A25027" s="8">
        <v>6578187.0</v>
      </c>
      <c r="B25027" s="8" t="s">
        <v>26332</v>
      </c>
    </row>
    <row r="25028">
      <c r="A25028" s="8">
        <v>1778617.0</v>
      </c>
      <c r="B25028" s="8" t="s">
        <v>26333</v>
      </c>
    </row>
    <row r="25029">
      <c r="A25029" s="8">
        <v>6415831.0</v>
      </c>
      <c r="B25029" s="8" t="s">
        <v>26334</v>
      </c>
    </row>
    <row r="25030">
      <c r="A25030" s="8">
        <v>1588346.0</v>
      </c>
      <c r="B25030" s="8" t="s">
        <v>26335</v>
      </c>
    </row>
    <row r="25031">
      <c r="A25031" s="8">
        <v>1796089.0</v>
      </c>
      <c r="B25031" s="8" t="s">
        <v>26336</v>
      </c>
    </row>
    <row r="25032">
      <c r="A25032" s="8">
        <v>1851675.0</v>
      </c>
      <c r="B25032" s="8" t="s">
        <v>26337</v>
      </c>
    </row>
    <row r="25033">
      <c r="A25033" s="8">
        <v>1900153.0</v>
      </c>
      <c r="B25033" s="8" t="s">
        <v>26337</v>
      </c>
    </row>
    <row r="25034">
      <c r="A25034" s="8">
        <v>6978894.0</v>
      </c>
      <c r="B25034" s="8" t="s">
        <v>26338</v>
      </c>
    </row>
    <row r="25035">
      <c r="A25035" s="8">
        <v>6459617.0</v>
      </c>
      <c r="B25035" s="8" t="s">
        <v>26339</v>
      </c>
    </row>
    <row r="25036">
      <c r="A25036" s="8">
        <v>1960326.0</v>
      </c>
      <c r="B25036" s="8" t="s">
        <v>26340</v>
      </c>
    </row>
    <row r="25037">
      <c r="A25037" s="8">
        <v>1418181.0</v>
      </c>
      <c r="B25037" s="8" t="s">
        <v>26341</v>
      </c>
    </row>
    <row r="25038">
      <c r="A25038" s="8">
        <v>6936334.0</v>
      </c>
      <c r="B25038" s="8" t="s">
        <v>26342</v>
      </c>
    </row>
    <row r="25039">
      <c r="A25039" s="8">
        <v>1309641.0</v>
      </c>
      <c r="B25039" s="8" t="s">
        <v>26343</v>
      </c>
    </row>
    <row r="25040">
      <c r="A25040" s="8">
        <v>1758659.0</v>
      </c>
      <c r="B25040" s="8" t="s">
        <v>26344</v>
      </c>
    </row>
    <row r="25041">
      <c r="A25041" s="8">
        <v>6242987.0</v>
      </c>
      <c r="B25041" s="8" t="s">
        <v>26345</v>
      </c>
    </row>
    <row r="25042">
      <c r="A25042" s="8">
        <v>1917366.0</v>
      </c>
      <c r="B25042" s="8" t="s">
        <v>26346</v>
      </c>
    </row>
    <row r="25043">
      <c r="A25043" s="8">
        <v>1767674.0</v>
      </c>
      <c r="B25043" s="8" t="s">
        <v>26347</v>
      </c>
    </row>
    <row r="25044">
      <c r="A25044" s="8">
        <v>1418254.0</v>
      </c>
      <c r="B25044" s="8" t="s">
        <v>26348</v>
      </c>
    </row>
    <row r="25045">
      <c r="A25045" s="8">
        <v>6189351.0</v>
      </c>
      <c r="B25045" s="8" t="s">
        <v>26349</v>
      </c>
    </row>
    <row r="25046">
      <c r="A25046" s="8">
        <v>6251935.0</v>
      </c>
      <c r="B25046" s="8" t="s">
        <v>26350</v>
      </c>
    </row>
    <row r="25047">
      <c r="A25047" s="8">
        <v>6703011.0</v>
      </c>
      <c r="B25047" s="8" t="s">
        <v>26351</v>
      </c>
    </row>
    <row r="25048">
      <c r="A25048" s="8">
        <v>6245242.0</v>
      </c>
      <c r="B25048" s="8" t="s">
        <v>26352</v>
      </c>
    </row>
    <row r="25049">
      <c r="A25049" s="8">
        <v>6701451.0</v>
      </c>
      <c r="B25049" s="8" t="s">
        <v>26353</v>
      </c>
    </row>
    <row r="25050">
      <c r="A25050" s="8">
        <v>883913.0</v>
      </c>
      <c r="B25050" s="8" t="s">
        <v>26354</v>
      </c>
    </row>
    <row r="25051">
      <c r="A25051" s="8">
        <v>6895115.0</v>
      </c>
      <c r="B25051" s="8" t="s">
        <v>26355</v>
      </c>
    </row>
    <row r="25052">
      <c r="A25052" s="8">
        <v>6828469.0</v>
      </c>
      <c r="B25052" s="8" t="s">
        <v>26356</v>
      </c>
    </row>
    <row r="25053">
      <c r="A25053" s="8">
        <v>1308734.0</v>
      </c>
      <c r="B25053" s="8" t="s">
        <v>26357</v>
      </c>
    </row>
    <row r="25054">
      <c r="A25054" s="8">
        <v>6022731.0</v>
      </c>
      <c r="B25054" s="8" t="s">
        <v>26358</v>
      </c>
    </row>
    <row r="25055">
      <c r="A25055" s="8">
        <v>934381.0</v>
      </c>
      <c r="B25055" s="8" t="s">
        <v>26359</v>
      </c>
    </row>
    <row r="25056">
      <c r="A25056" s="8">
        <v>1411004.0</v>
      </c>
      <c r="B25056" s="8" t="s">
        <v>26360</v>
      </c>
    </row>
    <row r="25057">
      <c r="A25057" s="8">
        <v>6959571.0</v>
      </c>
      <c r="B25057" s="8" t="s">
        <v>26361</v>
      </c>
    </row>
    <row r="25058">
      <c r="A25058" s="8">
        <v>1739611.0</v>
      </c>
      <c r="B25058" s="8" t="s">
        <v>26362</v>
      </c>
    </row>
    <row r="25059">
      <c r="A25059" s="8">
        <v>6452906.0</v>
      </c>
      <c r="B25059" s="8" t="s">
        <v>26363</v>
      </c>
    </row>
    <row r="25060">
      <c r="A25060" s="8">
        <v>6600221.0</v>
      </c>
      <c r="B25060" s="8" t="s">
        <v>26364</v>
      </c>
    </row>
    <row r="25061">
      <c r="A25061" s="8">
        <v>1755340.0</v>
      </c>
      <c r="B25061" s="8" t="s">
        <v>26365</v>
      </c>
    </row>
    <row r="25062">
      <c r="A25062" s="8">
        <v>1757873.0</v>
      </c>
      <c r="B25062" s="8" t="s">
        <v>26366</v>
      </c>
    </row>
    <row r="25063">
      <c r="A25063" s="8">
        <v>1909011.0</v>
      </c>
      <c r="B25063" s="8" t="s">
        <v>26367</v>
      </c>
    </row>
    <row r="25064">
      <c r="A25064" s="8">
        <v>6979521.0</v>
      </c>
      <c r="B25064" s="8" t="s">
        <v>26368</v>
      </c>
    </row>
    <row r="25065">
      <c r="A25065" s="8">
        <v>6248101.0</v>
      </c>
      <c r="B25065" s="8" t="s">
        <v>26369</v>
      </c>
    </row>
    <row r="25066">
      <c r="A25066" s="8">
        <v>1907654.0</v>
      </c>
      <c r="B25066" s="8" t="s">
        <v>26370</v>
      </c>
    </row>
    <row r="25067">
      <c r="A25067" s="8">
        <v>6215050.0</v>
      </c>
      <c r="B25067" s="8" t="s">
        <v>26371</v>
      </c>
    </row>
    <row r="25068">
      <c r="A25068" s="8">
        <v>6209394.0</v>
      </c>
      <c r="B25068" s="8" t="s">
        <v>26372</v>
      </c>
    </row>
    <row r="25069">
      <c r="A25069" s="8">
        <v>1841769.0</v>
      </c>
      <c r="B25069" s="8" t="s">
        <v>26373</v>
      </c>
    </row>
    <row r="25070">
      <c r="A25070" s="8">
        <v>1926926.0</v>
      </c>
      <c r="B25070" s="8" t="s">
        <v>26374</v>
      </c>
    </row>
    <row r="25071">
      <c r="A25071" s="8">
        <v>6963102.0</v>
      </c>
      <c r="B25071" s="8" t="s">
        <v>26375</v>
      </c>
    </row>
    <row r="25072">
      <c r="A25072" s="8">
        <v>6711286.0</v>
      </c>
      <c r="B25072" s="8" t="s">
        <v>26376</v>
      </c>
    </row>
    <row r="25073">
      <c r="A25073" s="8">
        <v>6189601.0</v>
      </c>
      <c r="B25073" s="8" t="s">
        <v>26377</v>
      </c>
    </row>
    <row r="25074">
      <c r="A25074" s="8">
        <v>6225772.0</v>
      </c>
      <c r="B25074" s="8" t="s">
        <v>26378</v>
      </c>
    </row>
    <row r="25075">
      <c r="A25075" s="8">
        <v>1419790.0</v>
      </c>
      <c r="B25075" s="8" t="s">
        <v>26379</v>
      </c>
    </row>
    <row r="25076">
      <c r="A25076" s="8">
        <v>6206999.0</v>
      </c>
      <c r="B25076" s="8" t="s">
        <v>26380</v>
      </c>
    </row>
    <row r="25077">
      <c r="A25077" s="8">
        <v>1877020.0</v>
      </c>
      <c r="B25077" s="8" t="s">
        <v>26381</v>
      </c>
    </row>
    <row r="25078">
      <c r="A25078" s="8">
        <v>6771297.0</v>
      </c>
      <c r="B25078" s="8" t="s">
        <v>26382</v>
      </c>
    </row>
    <row r="25079">
      <c r="A25079" s="8">
        <v>1772724.0</v>
      </c>
      <c r="B25079" s="8" t="s">
        <v>26383</v>
      </c>
    </row>
    <row r="25080">
      <c r="A25080" s="8">
        <v>1763261.0</v>
      </c>
      <c r="B25080" s="8" t="s">
        <v>26384</v>
      </c>
    </row>
    <row r="25081">
      <c r="A25081" s="8">
        <v>1894862.0</v>
      </c>
      <c r="B25081" s="8" t="s">
        <v>26385</v>
      </c>
    </row>
    <row r="25082">
      <c r="A25082" s="8">
        <v>1574159.0</v>
      </c>
      <c r="B25082" s="8" t="s">
        <v>26386</v>
      </c>
    </row>
    <row r="25083">
      <c r="A25083" s="8">
        <v>1788736.0</v>
      </c>
      <c r="B25083" s="8" t="s">
        <v>26387</v>
      </c>
    </row>
    <row r="25084">
      <c r="A25084" s="8">
        <v>6001157.0</v>
      </c>
      <c r="B25084" s="8" t="s">
        <v>26388</v>
      </c>
    </row>
    <row r="25085">
      <c r="A25085" s="8">
        <v>1755617.0</v>
      </c>
      <c r="B25085" s="8" t="s">
        <v>26389</v>
      </c>
    </row>
    <row r="25086">
      <c r="A25086" s="8">
        <v>6984428.0</v>
      </c>
      <c r="B25086" s="8" t="s">
        <v>26390</v>
      </c>
    </row>
    <row r="25087">
      <c r="A25087" s="8">
        <v>6228925.0</v>
      </c>
      <c r="B25087" s="8" t="s">
        <v>26391</v>
      </c>
    </row>
    <row r="25088">
      <c r="A25088" s="8">
        <v>6276351.0</v>
      </c>
      <c r="B25088" s="8" t="s">
        <v>26392</v>
      </c>
    </row>
    <row r="25089">
      <c r="A25089" s="8">
        <v>6271308.0</v>
      </c>
      <c r="B25089" s="8" t="s">
        <v>26393</v>
      </c>
    </row>
    <row r="25090">
      <c r="A25090" s="8">
        <v>1309773.0</v>
      </c>
      <c r="B25090" s="8" t="s">
        <v>26394</v>
      </c>
    </row>
    <row r="25091">
      <c r="A25091" s="8">
        <v>862673.0</v>
      </c>
      <c r="B25091" s="8" t="s">
        <v>26395</v>
      </c>
    </row>
    <row r="25092">
      <c r="A25092" s="8">
        <v>642851.0</v>
      </c>
      <c r="B25092" s="8" t="s">
        <v>26396</v>
      </c>
    </row>
    <row r="25093">
      <c r="A25093" s="8">
        <v>1300725.0</v>
      </c>
      <c r="B25093" s="8" t="s">
        <v>26396</v>
      </c>
    </row>
    <row r="25094">
      <c r="A25094" s="8">
        <v>6388418.0</v>
      </c>
      <c r="B25094" s="8" t="s">
        <v>26397</v>
      </c>
    </row>
    <row r="25095">
      <c r="A25095" s="8">
        <v>707830.0</v>
      </c>
      <c r="B25095" s="8" t="s">
        <v>26398</v>
      </c>
    </row>
    <row r="25096">
      <c r="A25096" s="8">
        <v>6106579.0</v>
      </c>
      <c r="B25096" s="8" t="s">
        <v>26399</v>
      </c>
    </row>
    <row r="25097">
      <c r="A25097" s="8">
        <v>6274307.0</v>
      </c>
      <c r="B25097" s="8" t="s">
        <v>26400</v>
      </c>
    </row>
    <row r="25098">
      <c r="A25098" s="8">
        <v>1432907.0</v>
      </c>
      <c r="B25098" s="8" t="s">
        <v>26401</v>
      </c>
    </row>
    <row r="25099">
      <c r="A25099" s="8">
        <v>6024998.0</v>
      </c>
      <c r="B25099" s="8" t="s">
        <v>26402</v>
      </c>
    </row>
    <row r="25100">
      <c r="A25100" s="8">
        <v>6134378.0</v>
      </c>
      <c r="B25100" s="8" t="s">
        <v>26403</v>
      </c>
    </row>
    <row r="25101">
      <c r="A25101" s="8">
        <v>6580068.0</v>
      </c>
      <c r="B25101" s="8" t="s">
        <v>26404</v>
      </c>
    </row>
    <row r="25102">
      <c r="A25102" s="8">
        <v>6101615.0</v>
      </c>
      <c r="B25102" s="8" t="s">
        <v>26405</v>
      </c>
    </row>
    <row r="25103">
      <c r="A25103" s="8">
        <v>1309617.0</v>
      </c>
      <c r="B25103" s="8" t="s">
        <v>26406</v>
      </c>
    </row>
    <row r="25104">
      <c r="A25104" s="8">
        <v>6930841.0</v>
      </c>
      <c r="B25104" s="8" t="s">
        <v>26407</v>
      </c>
    </row>
    <row r="25105">
      <c r="A25105" s="8">
        <v>6437206.0</v>
      </c>
      <c r="B25105" s="8" t="s">
        <v>26408</v>
      </c>
    </row>
    <row r="25106">
      <c r="A25106" s="8">
        <v>1901494.0</v>
      </c>
      <c r="B25106" s="8" t="s">
        <v>26409</v>
      </c>
    </row>
    <row r="25107">
      <c r="A25107" s="8">
        <v>1885367.0</v>
      </c>
      <c r="B25107" s="8" t="s">
        <v>26410</v>
      </c>
    </row>
    <row r="25108">
      <c r="A25108" s="8">
        <v>6057713.0</v>
      </c>
      <c r="B25108" s="8" t="s">
        <v>26411</v>
      </c>
    </row>
    <row r="25109">
      <c r="A25109" s="8">
        <v>1898094.0</v>
      </c>
      <c r="B25109" s="8" t="s">
        <v>6817</v>
      </c>
    </row>
    <row r="25110">
      <c r="A25110" s="8">
        <v>1897438.0</v>
      </c>
      <c r="B25110" s="8" t="s">
        <v>26412</v>
      </c>
    </row>
    <row r="25111">
      <c r="A25111" s="8">
        <v>1878441.0</v>
      </c>
      <c r="B25111" s="8" t="s">
        <v>26413</v>
      </c>
    </row>
    <row r="25112">
      <c r="A25112" s="8">
        <v>6096921.0</v>
      </c>
      <c r="B25112" s="8" t="s">
        <v>26414</v>
      </c>
    </row>
    <row r="25113">
      <c r="A25113" s="8">
        <v>1568370.0</v>
      </c>
      <c r="B25113" s="8" t="s">
        <v>26415</v>
      </c>
    </row>
    <row r="25114">
      <c r="A25114" s="8">
        <v>1725351.0</v>
      </c>
      <c r="B25114" s="8" t="s">
        <v>6615</v>
      </c>
    </row>
    <row r="25115">
      <c r="A25115" s="8">
        <v>1726811.0</v>
      </c>
      <c r="B25115" s="8" t="s">
        <v>26416</v>
      </c>
    </row>
    <row r="25116">
      <c r="A25116" s="8">
        <v>6050751.0</v>
      </c>
      <c r="B25116" s="8" t="s">
        <v>26417</v>
      </c>
    </row>
    <row r="25117">
      <c r="A25117" s="8">
        <v>6252982.0</v>
      </c>
      <c r="B25117" s="8" t="s">
        <v>26418</v>
      </c>
    </row>
    <row r="25118">
      <c r="A25118" s="8">
        <v>6072836.0</v>
      </c>
      <c r="B25118" s="8" t="s">
        <v>4082</v>
      </c>
    </row>
    <row r="25119">
      <c r="A25119" s="8">
        <v>6373518.0</v>
      </c>
      <c r="B25119" s="8" t="s">
        <v>26419</v>
      </c>
    </row>
    <row r="25120">
      <c r="A25120" s="8">
        <v>6077293.0</v>
      </c>
      <c r="B25120" s="8" t="s">
        <v>26420</v>
      </c>
    </row>
    <row r="25121">
      <c r="A25121" s="8">
        <v>1778471.0</v>
      </c>
      <c r="B25121" s="8" t="s">
        <v>26421</v>
      </c>
    </row>
    <row r="25122">
      <c r="A25122" s="8">
        <v>6507786.0</v>
      </c>
      <c r="B25122" s="8" t="s">
        <v>26422</v>
      </c>
    </row>
    <row r="25123">
      <c r="A25123" s="8">
        <v>1788558.0</v>
      </c>
      <c r="B25123" s="8" t="s">
        <v>26423</v>
      </c>
    </row>
    <row r="25124">
      <c r="A25124" s="8">
        <v>6243941.0</v>
      </c>
      <c r="B25124" s="8" t="s">
        <v>26424</v>
      </c>
    </row>
    <row r="25125">
      <c r="A25125" s="8">
        <v>6264221.0</v>
      </c>
      <c r="B25125" s="8" t="s">
        <v>26425</v>
      </c>
    </row>
    <row r="25126">
      <c r="A25126" s="8">
        <v>6268617.0</v>
      </c>
      <c r="B25126" s="8" t="s">
        <v>26426</v>
      </c>
    </row>
    <row r="25127">
      <c r="A25127" s="8">
        <v>1952595.0</v>
      </c>
      <c r="B25127" s="8" t="s">
        <v>26427</v>
      </c>
    </row>
    <row r="25128">
      <c r="A25128" s="8">
        <v>1799681.0</v>
      </c>
      <c r="B25128" s="8" t="s">
        <v>26257</v>
      </c>
    </row>
    <row r="25129">
      <c r="A25129" s="8">
        <v>1792938.0</v>
      </c>
      <c r="B25129" s="8" t="s">
        <v>26428</v>
      </c>
    </row>
    <row r="25130">
      <c r="A25130" s="8">
        <v>6191118.0</v>
      </c>
      <c r="B25130" s="8" t="s">
        <v>26429</v>
      </c>
    </row>
    <row r="25131">
      <c r="A25131" s="8">
        <v>1729578.0</v>
      </c>
      <c r="B25131" s="8" t="s">
        <v>26430</v>
      </c>
    </row>
    <row r="25132">
      <c r="A25132" s="8">
        <v>6327389.0</v>
      </c>
      <c r="B25132" s="8" t="s">
        <v>26431</v>
      </c>
    </row>
    <row r="25133">
      <c r="A25133" s="8">
        <v>6989837.0</v>
      </c>
      <c r="B25133" s="8" t="s">
        <v>26432</v>
      </c>
    </row>
    <row r="25134">
      <c r="A25134" s="8">
        <v>6189865.0</v>
      </c>
      <c r="B25134" s="8" t="s">
        <v>26433</v>
      </c>
    </row>
    <row r="25135">
      <c r="A25135" s="8">
        <v>1797026.0</v>
      </c>
      <c r="B25135" s="8" t="s">
        <v>26434</v>
      </c>
    </row>
    <row r="25136">
      <c r="A25136" s="8">
        <v>1975161.0</v>
      </c>
      <c r="B25136" s="8" t="s">
        <v>26435</v>
      </c>
    </row>
    <row r="25137">
      <c r="A25137" s="8">
        <v>985597.0</v>
      </c>
      <c r="B25137" s="8" t="s">
        <v>26436</v>
      </c>
    </row>
    <row r="25138">
      <c r="A25138" s="8">
        <v>1753029.0</v>
      </c>
      <c r="B25138" s="8" t="s">
        <v>26437</v>
      </c>
    </row>
    <row r="25139">
      <c r="A25139" s="8">
        <v>1901818.0</v>
      </c>
      <c r="B25139" s="8" t="s">
        <v>26438</v>
      </c>
    </row>
    <row r="25140">
      <c r="A25140" s="8">
        <v>1853147.0</v>
      </c>
      <c r="B25140" s="8" t="s">
        <v>26199</v>
      </c>
    </row>
    <row r="25141">
      <c r="A25141" s="8">
        <v>1638335.0</v>
      </c>
      <c r="B25141" s="8" t="s">
        <v>26439</v>
      </c>
    </row>
    <row r="25142">
      <c r="A25142" s="8">
        <v>1852868.0</v>
      </c>
      <c r="B25142" s="8" t="s">
        <v>6400</v>
      </c>
    </row>
    <row r="25143">
      <c r="A25143" s="8">
        <v>6502164.0</v>
      </c>
      <c r="B25143" s="8" t="s">
        <v>26440</v>
      </c>
    </row>
    <row r="25144">
      <c r="A25144" s="8">
        <v>1779753.0</v>
      </c>
      <c r="B25144" s="8" t="s">
        <v>26441</v>
      </c>
    </row>
    <row r="25145">
      <c r="A25145" s="8">
        <v>699870.0</v>
      </c>
      <c r="B25145" s="8" t="s">
        <v>26442</v>
      </c>
    </row>
    <row r="25146">
      <c r="A25146" s="8">
        <v>1855816.0</v>
      </c>
      <c r="B25146" s="8" t="s">
        <v>26443</v>
      </c>
    </row>
    <row r="25147">
      <c r="A25147" s="8">
        <v>1883020.0</v>
      </c>
      <c r="B25147" s="8" t="s">
        <v>26443</v>
      </c>
    </row>
    <row r="25148">
      <c r="A25148" s="8">
        <v>1895052.0</v>
      </c>
      <c r="B25148" s="8" t="s">
        <v>26444</v>
      </c>
    </row>
    <row r="25149">
      <c r="A25149" s="8">
        <v>6244017.0</v>
      </c>
      <c r="B25149" s="8" t="s">
        <v>26445</v>
      </c>
    </row>
    <row r="25150">
      <c r="A25150" s="8">
        <v>6171966.0</v>
      </c>
      <c r="B25150" s="8" t="s">
        <v>26446</v>
      </c>
    </row>
    <row r="25151">
      <c r="A25151" s="8">
        <v>1859684.0</v>
      </c>
      <c r="B25151" s="8" t="s">
        <v>26447</v>
      </c>
    </row>
    <row r="25152">
      <c r="A25152" s="8">
        <v>1944797.0</v>
      </c>
      <c r="B25152" s="8" t="s">
        <v>26448</v>
      </c>
    </row>
    <row r="25153">
      <c r="A25153" s="8">
        <v>1436520.0</v>
      </c>
      <c r="B25153" s="8" t="s">
        <v>26449</v>
      </c>
    </row>
    <row r="25154">
      <c r="A25154" s="8">
        <v>1436210.0</v>
      </c>
      <c r="B25154" s="8" t="s">
        <v>26450</v>
      </c>
    </row>
    <row r="25155">
      <c r="A25155" s="8">
        <v>1769669.0</v>
      </c>
      <c r="B25155" s="8" t="s">
        <v>26451</v>
      </c>
    </row>
    <row r="25156">
      <c r="A25156" s="8">
        <v>1946544.0</v>
      </c>
      <c r="B25156" s="8" t="s">
        <v>26452</v>
      </c>
    </row>
    <row r="25157">
      <c r="A25157" s="8">
        <v>1309579.0</v>
      </c>
      <c r="B25157" s="8" t="s">
        <v>26453</v>
      </c>
    </row>
    <row r="25158">
      <c r="A25158" s="8">
        <v>1762486.0</v>
      </c>
      <c r="B25158" s="8" t="s">
        <v>26454</v>
      </c>
    </row>
    <row r="25159">
      <c r="A25159" s="8">
        <v>1723545.0</v>
      </c>
      <c r="B25159" s="8" t="s">
        <v>26455</v>
      </c>
    </row>
    <row r="25160">
      <c r="A25160" s="8">
        <v>1795511.0</v>
      </c>
      <c r="B25160" s="8" t="s">
        <v>26455</v>
      </c>
    </row>
    <row r="25161">
      <c r="A25161" s="8">
        <v>6798888.0</v>
      </c>
      <c r="B25161" s="8" t="s">
        <v>26456</v>
      </c>
    </row>
    <row r="25162">
      <c r="A25162" s="8">
        <v>1805436.0</v>
      </c>
      <c r="B25162" s="8" t="s">
        <v>26457</v>
      </c>
    </row>
    <row r="25163">
      <c r="A25163" s="8">
        <v>1436996.0</v>
      </c>
      <c r="B25163" s="8" t="s">
        <v>26458</v>
      </c>
    </row>
    <row r="25164">
      <c r="A25164" s="8">
        <v>856282.0</v>
      </c>
      <c r="B25164" s="8" t="s">
        <v>26459</v>
      </c>
    </row>
    <row r="25165">
      <c r="A25165" s="8">
        <v>1896067.0</v>
      </c>
      <c r="B25165" s="8" t="s">
        <v>26460</v>
      </c>
    </row>
    <row r="25166">
      <c r="A25166" s="8">
        <v>1773992.0</v>
      </c>
      <c r="B25166" s="8" t="s">
        <v>22445</v>
      </c>
    </row>
    <row r="25167">
      <c r="A25167" s="8">
        <v>1303503.0</v>
      </c>
      <c r="B25167" s="8" t="s">
        <v>26461</v>
      </c>
    </row>
    <row r="25168">
      <c r="A25168" s="8">
        <v>1863193.0</v>
      </c>
      <c r="B25168" s="8" t="s">
        <v>26462</v>
      </c>
    </row>
    <row r="25169">
      <c r="A25169" s="8">
        <v>1576011.0</v>
      </c>
      <c r="B25169" s="8" t="s">
        <v>26463</v>
      </c>
    </row>
    <row r="25170">
      <c r="A25170" s="8">
        <v>1949683.0</v>
      </c>
      <c r="B25170" s="8" t="s">
        <v>26464</v>
      </c>
    </row>
    <row r="25171">
      <c r="A25171" s="8">
        <v>1637789.0</v>
      </c>
      <c r="B25171" s="8" t="s">
        <v>26465</v>
      </c>
    </row>
    <row r="25172">
      <c r="A25172" s="8">
        <v>1786687.0</v>
      </c>
      <c r="B25172" s="8" t="s">
        <v>26466</v>
      </c>
    </row>
    <row r="25173">
      <c r="A25173" s="8">
        <v>1883542.0</v>
      </c>
      <c r="B25173" s="8" t="s">
        <v>26467</v>
      </c>
    </row>
    <row r="25174">
      <c r="A25174" s="8">
        <v>856291.0</v>
      </c>
      <c r="B25174" s="8" t="s">
        <v>26468</v>
      </c>
    </row>
    <row r="25175">
      <c r="A25175" s="8">
        <v>1587455.0</v>
      </c>
      <c r="B25175" s="8" t="s">
        <v>26469</v>
      </c>
    </row>
    <row r="25176">
      <c r="A25176" s="8">
        <v>6894003.0</v>
      </c>
      <c r="B25176" s="8" t="s">
        <v>26470</v>
      </c>
    </row>
    <row r="25177">
      <c r="A25177" s="8">
        <v>6192360.0</v>
      </c>
      <c r="B25177" s="8" t="s">
        <v>26471</v>
      </c>
    </row>
    <row r="25178">
      <c r="A25178" s="8">
        <v>740951.0</v>
      </c>
      <c r="B25178" s="8" t="s">
        <v>26472</v>
      </c>
    </row>
    <row r="25179">
      <c r="A25179" s="8">
        <v>6273173.0</v>
      </c>
      <c r="B25179" s="8" t="s">
        <v>26473</v>
      </c>
    </row>
    <row r="25180">
      <c r="A25180" s="8">
        <v>1758471.0</v>
      </c>
      <c r="B25180" s="8" t="s">
        <v>26474</v>
      </c>
    </row>
    <row r="25181">
      <c r="A25181" s="8">
        <v>1775715.0</v>
      </c>
      <c r="B25181" s="8" t="s">
        <v>26314</v>
      </c>
    </row>
    <row r="25182">
      <c r="A25182" s="8">
        <v>798941.0</v>
      </c>
      <c r="B25182" s="8" t="s">
        <v>26475</v>
      </c>
    </row>
    <row r="25183">
      <c r="A25183" s="8">
        <v>1880730.0</v>
      </c>
      <c r="B25183" s="8" t="s">
        <v>15849</v>
      </c>
    </row>
    <row r="25184">
      <c r="A25184" s="8">
        <v>6603114.0</v>
      </c>
      <c r="B25184" s="8" t="s">
        <v>26476</v>
      </c>
    </row>
    <row r="25185">
      <c r="A25185" s="8">
        <v>1588923.0</v>
      </c>
      <c r="B25185" s="8" t="s">
        <v>26477</v>
      </c>
    </row>
    <row r="25186">
      <c r="A25186" s="8">
        <v>1901613.0</v>
      </c>
      <c r="B25186" s="8" t="s">
        <v>26478</v>
      </c>
    </row>
    <row r="25187">
      <c r="A25187" s="8">
        <v>6602282.0</v>
      </c>
      <c r="B25187" s="8" t="s">
        <v>26479</v>
      </c>
    </row>
    <row r="25188">
      <c r="A25188" s="8">
        <v>1588389.0</v>
      </c>
      <c r="B25188" s="8" t="s">
        <v>26480</v>
      </c>
    </row>
    <row r="25189">
      <c r="A25189" s="8">
        <v>1771281.0</v>
      </c>
      <c r="B25189" s="8" t="s">
        <v>26481</v>
      </c>
    </row>
    <row r="25190">
      <c r="A25190" s="8">
        <v>1734156.0</v>
      </c>
      <c r="B25190" s="8" t="s">
        <v>26482</v>
      </c>
    </row>
    <row r="25191">
      <c r="A25191" s="8">
        <v>1597639.0</v>
      </c>
      <c r="B25191" s="8" t="s">
        <v>26483</v>
      </c>
    </row>
    <row r="25192">
      <c r="A25192" s="8">
        <v>1464078.0</v>
      </c>
      <c r="B25192" s="8" t="s">
        <v>26484</v>
      </c>
    </row>
    <row r="25193">
      <c r="A25193" s="8">
        <v>1574884.0</v>
      </c>
      <c r="B25193" s="8" t="s">
        <v>26485</v>
      </c>
    </row>
    <row r="25194">
      <c r="A25194" s="8">
        <v>1418491.0</v>
      </c>
      <c r="B25194" s="8" t="s">
        <v>26486</v>
      </c>
    </row>
    <row r="25195">
      <c r="A25195" s="8">
        <v>1309706.0</v>
      </c>
      <c r="B25195" s="8" t="s">
        <v>26487</v>
      </c>
    </row>
    <row r="25196">
      <c r="A25196" s="8">
        <v>1309676.0</v>
      </c>
      <c r="B25196" s="8" t="s">
        <v>26488</v>
      </c>
    </row>
    <row r="25197">
      <c r="A25197" s="8">
        <v>6924646.0</v>
      </c>
      <c r="B25197" s="8" t="s">
        <v>26489</v>
      </c>
    </row>
    <row r="25198">
      <c r="A25198" s="8">
        <v>1878387.0</v>
      </c>
      <c r="B25198" s="8" t="s">
        <v>26490</v>
      </c>
    </row>
    <row r="25199">
      <c r="A25199" s="8">
        <v>1796267.0</v>
      </c>
      <c r="B25199" s="8" t="s">
        <v>26491</v>
      </c>
    </row>
    <row r="25200">
      <c r="A25200" s="8">
        <v>1758705.0</v>
      </c>
      <c r="B25200" s="8" t="s">
        <v>26492</v>
      </c>
    </row>
    <row r="25201">
      <c r="A25201" s="8">
        <v>6191070.0</v>
      </c>
      <c r="B25201" s="8" t="s">
        <v>26493</v>
      </c>
    </row>
    <row r="25202">
      <c r="A25202" s="8">
        <v>1732820.0</v>
      </c>
      <c r="B25202" s="8" t="s">
        <v>26494</v>
      </c>
    </row>
    <row r="25203">
      <c r="A25203" s="8">
        <v>6419003.0</v>
      </c>
      <c r="B25203" s="8" t="s">
        <v>26495</v>
      </c>
    </row>
    <row r="25204">
      <c r="A25204" s="8">
        <v>1786083.0</v>
      </c>
      <c r="B25204" s="8" t="s">
        <v>26496</v>
      </c>
    </row>
    <row r="25205">
      <c r="A25205" s="8">
        <v>1765043.0</v>
      </c>
      <c r="B25205" s="8" t="s">
        <v>26497</v>
      </c>
    </row>
    <row r="25206">
      <c r="A25206" s="8">
        <v>1723758.0</v>
      </c>
      <c r="B25206" s="8" t="s">
        <v>26498</v>
      </c>
    </row>
    <row r="25207">
      <c r="A25207" s="8">
        <v>1913956.0</v>
      </c>
      <c r="B25207" s="8" t="s">
        <v>26499</v>
      </c>
    </row>
    <row r="25208">
      <c r="A25208" s="8">
        <v>1858882.0</v>
      </c>
      <c r="B25208" s="8" t="s">
        <v>26500</v>
      </c>
    </row>
    <row r="25209">
      <c r="A25209" s="8">
        <v>1596837.0</v>
      </c>
      <c r="B25209" s="8" t="s">
        <v>26501</v>
      </c>
    </row>
    <row r="25210">
      <c r="A25210" s="8">
        <v>1773747.0</v>
      </c>
      <c r="B25210" s="8" t="s">
        <v>26501</v>
      </c>
    </row>
    <row r="25211">
      <c r="A25211" s="8">
        <v>1761901.0</v>
      </c>
      <c r="B25211" s="8" t="s">
        <v>26502</v>
      </c>
    </row>
    <row r="25212">
      <c r="A25212" s="8">
        <v>1588851.0</v>
      </c>
      <c r="B25212" s="8" t="s">
        <v>26430</v>
      </c>
    </row>
    <row r="25213">
      <c r="A25213" s="8">
        <v>1420046.0</v>
      </c>
      <c r="B25213" s="8" t="s">
        <v>26453</v>
      </c>
    </row>
    <row r="25214">
      <c r="A25214" s="8">
        <v>1776312.0</v>
      </c>
      <c r="B25214" s="8" t="s">
        <v>26503</v>
      </c>
    </row>
    <row r="25215">
      <c r="A25215" s="8">
        <v>1789945.0</v>
      </c>
      <c r="B25215" s="8" t="s">
        <v>26504</v>
      </c>
    </row>
    <row r="25216">
      <c r="A25216" s="8">
        <v>1597388.0</v>
      </c>
      <c r="B25216" s="8" t="s">
        <v>26505</v>
      </c>
    </row>
    <row r="25217">
      <c r="A25217" s="8">
        <v>1597884.0</v>
      </c>
      <c r="B25217" s="8" t="s">
        <v>26506</v>
      </c>
    </row>
    <row r="25218">
      <c r="A25218" s="8">
        <v>6424970.0</v>
      </c>
      <c r="B25218" s="8" t="s">
        <v>26507</v>
      </c>
    </row>
    <row r="25219">
      <c r="A25219" s="8">
        <v>1765809.0</v>
      </c>
      <c r="B25219" s="8" t="s">
        <v>26508</v>
      </c>
    </row>
    <row r="25220">
      <c r="A25220" s="8">
        <v>1834835.0</v>
      </c>
      <c r="B25220" s="8" t="s">
        <v>26509</v>
      </c>
    </row>
    <row r="25221">
      <c r="A25221" s="8">
        <v>1421824.0</v>
      </c>
      <c r="B25221" s="8" t="s">
        <v>26510</v>
      </c>
    </row>
    <row r="25222">
      <c r="A25222" s="8">
        <v>1309595.0</v>
      </c>
      <c r="B25222" s="8" t="s">
        <v>26511</v>
      </c>
    </row>
    <row r="25223">
      <c r="A25223" s="8">
        <v>1436783.0</v>
      </c>
      <c r="B25223" s="8" t="s">
        <v>26512</v>
      </c>
    </row>
    <row r="25224">
      <c r="A25224" s="8">
        <v>1784412.0</v>
      </c>
      <c r="B25224" s="8" t="s">
        <v>26513</v>
      </c>
    </row>
    <row r="25225">
      <c r="A25225" s="8">
        <v>1862979.0</v>
      </c>
      <c r="B25225" s="8" t="s">
        <v>26514</v>
      </c>
    </row>
    <row r="25226">
      <c r="A25226" s="8">
        <v>1886843.0</v>
      </c>
      <c r="B25226" s="8" t="s">
        <v>6571</v>
      </c>
    </row>
    <row r="25227">
      <c r="A25227" s="8">
        <v>1575767.0</v>
      </c>
      <c r="B25227" s="8" t="s">
        <v>26515</v>
      </c>
    </row>
    <row r="25228">
      <c r="A25228" s="8">
        <v>6086501.0</v>
      </c>
      <c r="B25228" s="8" t="s">
        <v>26516</v>
      </c>
    </row>
    <row r="25229">
      <c r="A25229" s="8">
        <v>1959581.0</v>
      </c>
      <c r="B25229" s="8" t="s">
        <v>26517</v>
      </c>
    </row>
    <row r="25230">
      <c r="A25230" s="8">
        <v>6686371.0</v>
      </c>
      <c r="B25230" s="8" t="s">
        <v>26518</v>
      </c>
    </row>
    <row r="25231">
      <c r="A25231" s="8">
        <v>6963129.0</v>
      </c>
      <c r="B25231" s="8" t="s">
        <v>26519</v>
      </c>
    </row>
    <row r="25232">
      <c r="A25232" s="8">
        <v>6401821.0</v>
      </c>
      <c r="B25232" s="8" t="s">
        <v>26520</v>
      </c>
    </row>
    <row r="25233">
      <c r="A25233" s="8">
        <v>1287141.0</v>
      </c>
      <c r="B25233" s="8" t="s">
        <v>26521</v>
      </c>
    </row>
    <row r="25234">
      <c r="A25234" s="8">
        <v>6185321.0</v>
      </c>
      <c r="B25234" s="8" t="s">
        <v>26522</v>
      </c>
    </row>
    <row r="25235">
      <c r="A25235" s="8">
        <v>6083307.0</v>
      </c>
      <c r="B25235" s="8" t="s">
        <v>26523</v>
      </c>
    </row>
    <row r="25236">
      <c r="A25236" s="8">
        <v>6818986.0</v>
      </c>
      <c r="B25236" s="8" t="s">
        <v>26524</v>
      </c>
    </row>
    <row r="25237">
      <c r="A25237" s="8">
        <v>1794591.0</v>
      </c>
      <c r="B25237" s="8" t="s">
        <v>26525</v>
      </c>
    </row>
    <row r="25238">
      <c r="A25238" s="8">
        <v>6077200.0</v>
      </c>
      <c r="B25238" s="8" t="s">
        <v>26526</v>
      </c>
    </row>
    <row r="25239">
      <c r="A25239" s="8">
        <v>6980996.0</v>
      </c>
      <c r="B25239" s="8" t="s">
        <v>26527</v>
      </c>
    </row>
    <row r="25240">
      <c r="A25240" s="8">
        <v>6327354.0</v>
      </c>
      <c r="B25240" s="8" t="s">
        <v>26528</v>
      </c>
    </row>
    <row r="25241">
      <c r="A25241" s="8">
        <v>6248268.0</v>
      </c>
      <c r="B25241" s="8" t="s">
        <v>26529</v>
      </c>
    </row>
    <row r="25242">
      <c r="A25242" s="8">
        <v>1889648.0</v>
      </c>
      <c r="B25242" s="8" t="s">
        <v>26530</v>
      </c>
    </row>
    <row r="25243">
      <c r="A25243" s="8">
        <v>6329713.0</v>
      </c>
      <c r="B25243" s="8" t="s">
        <v>26531</v>
      </c>
    </row>
    <row r="25244">
      <c r="A25244" s="8">
        <v>6323651.0</v>
      </c>
      <c r="B25244" s="8" t="s">
        <v>26532</v>
      </c>
    </row>
    <row r="25245">
      <c r="A25245" s="8">
        <v>6306969.0</v>
      </c>
      <c r="B25245" s="8" t="s">
        <v>26533</v>
      </c>
    </row>
    <row r="25246">
      <c r="A25246" s="8">
        <v>1857991.0</v>
      </c>
      <c r="B25246" s="8" t="s">
        <v>26534</v>
      </c>
    </row>
    <row r="25247">
      <c r="A25247" s="8">
        <v>1796143.0</v>
      </c>
      <c r="B25247" s="8" t="s">
        <v>26535</v>
      </c>
    </row>
    <row r="25248">
      <c r="A25248" s="8">
        <v>6415873.0</v>
      </c>
      <c r="B25248" s="8" t="s">
        <v>26536</v>
      </c>
    </row>
    <row r="25249">
      <c r="A25249" s="8">
        <v>6219136.0</v>
      </c>
      <c r="B25249" s="8" t="s">
        <v>26537</v>
      </c>
    </row>
    <row r="25250">
      <c r="A25250" s="8">
        <v>1887891.0</v>
      </c>
      <c r="B25250" s="8" t="s">
        <v>26538</v>
      </c>
    </row>
    <row r="25251">
      <c r="A25251" s="8">
        <v>6513123.0</v>
      </c>
      <c r="B25251" s="8" t="s">
        <v>26539</v>
      </c>
    </row>
    <row r="25252">
      <c r="A25252" s="8">
        <v>1959361.0</v>
      </c>
      <c r="B25252" s="8" t="s">
        <v>26540</v>
      </c>
    </row>
    <row r="25253">
      <c r="A25253" s="8">
        <v>6608591.0</v>
      </c>
      <c r="B25253" s="8" t="s">
        <v>26541</v>
      </c>
    </row>
    <row r="25254">
      <c r="A25254" s="8">
        <v>6952925.0</v>
      </c>
      <c r="B25254" s="8" t="s">
        <v>26542</v>
      </c>
    </row>
    <row r="25255">
      <c r="A25255" s="8">
        <v>6484255.0</v>
      </c>
      <c r="B25255" s="8" t="s">
        <v>26543</v>
      </c>
    </row>
    <row r="25256">
      <c r="A25256" s="8">
        <v>6157564.0</v>
      </c>
      <c r="B25256" s="8" t="s">
        <v>26544</v>
      </c>
    </row>
    <row r="25257">
      <c r="A25257" s="8">
        <v>6172181.0</v>
      </c>
      <c r="B25257" s="8" t="s">
        <v>26545</v>
      </c>
    </row>
    <row r="25258">
      <c r="A25258" s="8">
        <v>6062156.0</v>
      </c>
      <c r="B25258" s="8" t="s">
        <v>26546</v>
      </c>
    </row>
    <row r="25259">
      <c r="A25259" s="8">
        <v>6979572.0</v>
      </c>
      <c r="B25259" s="8" t="s">
        <v>26547</v>
      </c>
    </row>
    <row r="25260">
      <c r="A25260" s="8">
        <v>6312870.0</v>
      </c>
      <c r="B25260" s="8" t="s">
        <v>26548</v>
      </c>
    </row>
    <row r="25261">
      <c r="A25261" s="8">
        <v>1963091.0</v>
      </c>
      <c r="B25261" s="8" t="s">
        <v>26549</v>
      </c>
    </row>
    <row r="25262">
      <c r="A25262" s="8">
        <v>6458475.0</v>
      </c>
      <c r="B25262" s="8" t="s">
        <v>26550</v>
      </c>
    </row>
    <row r="25263">
      <c r="A25263" s="8">
        <v>1814001.0</v>
      </c>
      <c r="B25263" s="8" t="s">
        <v>26551</v>
      </c>
    </row>
    <row r="25264">
      <c r="A25264" s="8">
        <v>6155171.0</v>
      </c>
      <c r="B25264" s="8" t="s">
        <v>26552</v>
      </c>
    </row>
    <row r="25265">
      <c r="A25265" s="8">
        <v>1728768.0</v>
      </c>
      <c r="B25265" s="8" t="s">
        <v>26553</v>
      </c>
    </row>
    <row r="25266">
      <c r="A25266" s="8">
        <v>6221408.0</v>
      </c>
      <c r="B25266" s="8" t="s">
        <v>26554</v>
      </c>
    </row>
    <row r="25267">
      <c r="A25267" s="8">
        <v>6608523.0</v>
      </c>
      <c r="B25267" s="8" t="s">
        <v>26555</v>
      </c>
    </row>
    <row r="25268">
      <c r="A25268" s="8">
        <v>1697111.0</v>
      </c>
      <c r="B25268" s="8" t="s">
        <v>26556</v>
      </c>
    </row>
    <row r="25269">
      <c r="A25269" s="8">
        <v>1799860.0</v>
      </c>
      <c r="B25269" s="8" t="s">
        <v>26557</v>
      </c>
    </row>
    <row r="25270">
      <c r="A25270" s="8">
        <v>1858181.0</v>
      </c>
      <c r="B25270" s="8" t="s">
        <v>26558</v>
      </c>
    </row>
    <row r="25271">
      <c r="A25271" s="8">
        <v>1796526.0</v>
      </c>
      <c r="B25271" s="8" t="s">
        <v>26559</v>
      </c>
    </row>
    <row r="25272">
      <c r="A25272" s="8">
        <v>1880683.0</v>
      </c>
      <c r="B25272" s="8" t="s">
        <v>26560</v>
      </c>
    </row>
    <row r="25273">
      <c r="A25273" s="8">
        <v>1733672.0</v>
      </c>
      <c r="B25273" s="8" t="s">
        <v>26561</v>
      </c>
    </row>
    <row r="25274">
      <c r="A25274" s="8">
        <v>1744992.0</v>
      </c>
      <c r="B25274" s="8" t="s">
        <v>26535</v>
      </c>
    </row>
    <row r="25275">
      <c r="A25275" s="8">
        <v>1883992.0</v>
      </c>
      <c r="B25275" s="8" t="s">
        <v>26562</v>
      </c>
    </row>
    <row r="25276">
      <c r="A25276" s="8">
        <v>1793888.0</v>
      </c>
      <c r="B25276" s="8" t="s">
        <v>26563</v>
      </c>
    </row>
    <row r="25277">
      <c r="A25277" s="8">
        <v>1589202.0</v>
      </c>
      <c r="B25277" s="8" t="s">
        <v>26564</v>
      </c>
    </row>
    <row r="25278">
      <c r="A25278" s="8">
        <v>1949675.0</v>
      </c>
      <c r="B25278" s="8" t="s">
        <v>26565</v>
      </c>
    </row>
    <row r="25279">
      <c r="A25279" s="8">
        <v>1570293.0</v>
      </c>
      <c r="B25279" s="8" t="s">
        <v>26566</v>
      </c>
    </row>
    <row r="25280">
      <c r="A25280" s="8">
        <v>1439685.0</v>
      </c>
      <c r="B25280" s="8" t="s">
        <v>26567</v>
      </c>
    </row>
    <row r="25281">
      <c r="A25281" s="8">
        <v>1889826.0</v>
      </c>
      <c r="B25281" s="8" t="s">
        <v>26568</v>
      </c>
    </row>
    <row r="25282">
      <c r="A25282" s="8">
        <v>1768603.0</v>
      </c>
      <c r="B25282" s="8" t="s">
        <v>26569</v>
      </c>
    </row>
    <row r="25283">
      <c r="A25283" s="8">
        <v>1736515.0</v>
      </c>
      <c r="B25283" s="8" t="s">
        <v>26570</v>
      </c>
    </row>
    <row r="25284">
      <c r="A25284" s="8">
        <v>1857665.0</v>
      </c>
      <c r="B25284" s="8" t="s">
        <v>26571</v>
      </c>
    </row>
    <row r="25285">
      <c r="A25285" s="8">
        <v>1797182.0</v>
      </c>
      <c r="B25285" s="8" t="s">
        <v>26572</v>
      </c>
    </row>
    <row r="25286">
      <c r="A25286" s="8">
        <v>6662331.0</v>
      </c>
      <c r="B25286" s="8" t="s">
        <v>9733</v>
      </c>
    </row>
    <row r="25287">
      <c r="A25287" s="8">
        <v>6071759.0</v>
      </c>
      <c r="B25287" s="8" t="s">
        <v>26573</v>
      </c>
    </row>
    <row r="25288">
      <c r="A25288" s="8">
        <v>1890123.0</v>
      </c>
      <c r="B25288" s="8" t="s">
        <v>26574</v>
      </c>
    </row>
    <row r="25289">
      <c r="A25289" s="8">
        <v>1879561.0</v>
      </c>
      <c r="B25289" s="8" t="s">
        <v>26575</v>
      </c>
    </row>
    <row r="25290">
      <c r="A25290" s="8">
        <v>1909789.0</v>
      </c>
      <c r="B25290" s="8" t="s">
        <v>26576</v>
      </c>
    </row>
    <row r="25291">
      <c r="A25291" s="8">
        <v>1857304.0</v>
      </c>
      <c r="B25291" s="8" t="s">
        <v>26577</v>
      </c>
    </row>
    <row r="25292">
      <c r="A25292" s="8">
        <v>6237720.0</v>
      </c>
      <c r="B25292" s="8" t="s">
        <v>26578</v>
      </c>
    </row>
    <row r="25293">
      <c r="A25293" s="8">
        <v>1850300.0</v>
      </c>
      <c r="B25293" s="8" t="s">
        <v>26579</v>
      </c>
    </row>
    <row r="25294">
      <c r="A25294" s="8">
        <v>1882325.0</v>
      </c>
      <c r="B25294" s="8" t="s">
        <v>26580</v>
      </c>
    </row>
    <row r="25295">
      <c r="A25295" s="8">
        <v>1852612.0</v>
      </c>
      <c r="B25295" s="8" t="s">
        <v>26581</v>
      </c>
    </row>
    <row r="25296">
      <c r="A25296" s="8">
        <v>1763547.0</v>
      </c>
      <c r="B25296" s="8" t="s">
        <v>26582</v>
      </c>
    </row>
    <row r="25297">
      <c r="A25297" s="8">
        <v>1793454.0</v>
      </c>
      <c r="B25297" s="8" t="s">
        <v>26583</v>
      </c>
    </row>
    <row r="25298">
      <c r="A25298" s="8">
        <v>6270506.0</v>
      </c>
      <c r="B25298" s="8" t="s">
        <v>26584</v>
      </c>
    </row>
    <row r="25299">
      <c r="A25299" s="8">
        <v>6014933.0</v>
      </c>
      <c r="B25299" s="8" t="s">
        <v>26585</v>
      </c>
    </row>
    <row r="25300">
      <c r="A25300" s="8">
        <v>6261663.0</v>
      </c>
      <c r="B25300" s="8" t="s">
        <v>26586</v>
      </c>
    </row>
    <row r="25301">
      <c r="A25301" s="8">
        <v>1939726.0</v>
      </c>
      <c r="B25301" s="8" t="s">
        <v>26587</v>
      </c>
    </row>
    <row r="25302">
      <c r="A25302" s="8">
        <v>6042368.0</v>
      </c>
      <c r="B25302" s="8" t="s">
        <v>26588</v>
      </c>
    </row>
    <row r="25303">
      <c r="A25303" s="8">
        <v>1859790.0</v>
      </c>
      <c r="B25303" s="8" t="s">
        <v>26589</v>
      </c>
    </row>
    <row r="25304">
      <c r="A25304" s="8">
        <v>1894153.0</v>
      </c>
      <c r="B25304" s="8" t="s">
        <v>26590</v>
      </c>
    </row>
    <row r="25305">
      <c r="A25305" s="8">
        <v>1597191.0</v>
      </c>
      <c r="B25305" s="8" t="s">
        <v>26591</v>
      </c>
    </row>
    <row r="25306">
      <c r="A25306" s="8">
        <v>6243070.0</v>
      </c>
      <c r="B25306" s="8" t="s">
        <v>26592</v>
      </c>
    </row>
    <row r="25307">
      <c r="A25307" s="8">
        <v>1438620.0</v>
      </c>
      <c r="B25307" s="8" t="s">
        <v>26593</v>
      </c>
    </row>
    <row r="25308">
      <c r="A25308" s="8">
        <v>6167560.0</v>
      </c>
      <c r="B25308" s="8" t="s">
        <v>26594</v>
      </c>
    </row>
    <row r="25309">
      <c r="A25309" s="8">
        <v>6605761.0</v>
      </c>
      <c r="B25309" s="8" t="s">
        <v>26595</v>
      </c>
    </row>
    <row r="25310">
      <c r="A25310" s="8">
        <v>1588460.0</v>
      </c>
      <c r="B25310" s="8" t="s">
        <v>26596</v>
      </c>
    </row>
    <row r="25311">
      <c r="A25311" s="8">
        <v>6043577.0</v>
      </c>
      <c r="B25311" s="8" t="s">
        <v>26597</v>
      </c>
    </row>
    <row r="25312">
      <c r="A25312" s="8">
        <v>6170340.0</v>
      </c>
      <c r="B25312" s="8" t="s">
        <v>26598</v>
      </c>
    </row>
    <row r="25313">
      <c r="A25313" s="8">
        <v>1729551.0</v>
      </c>
      <c r="B25313" s="8" t="s">
        <v>26599</v>
      </c>
    </row>
    <row r="25314">
      <c r="A25314" s="8">
        <v>6270310.0</v>
      </c>
      <c r="B25314" s="8" t="s">
        <v>26600</v>
      </c>
    </row>
    <row r="25315">
      <c r="A25315" s="8">
        <v>1795864.0</v>
      </c>
      <c r="B25315" s="8" t="s">
        <v>26601</v>
      </c>
    </row>
    <row r="25316">
      <c r="A25316" s="8">
        <v>856550.0</v>
      </c>
      <c r="B25316" s="8" t="s">
        <v>26602</v>
      </c>
    </row>
    <row r="25317">
      <c r="A25317" s="8">
        <v>6158145.0</v>
      </c>
      <c r="B25317" s="8" t="s">
        <v>26603</v>
      </c>
    </row>
    <row r="25318">
      <c r="A25318" s="8">
        <v>6425453.0</v>
      </c>
      <c r="B25318" s="8" t="s">
        <v>26604</v>
      </c>
    </row>
    <row r="25319">
      <c r="A25319" s="8">
        <v>1964526.0</v>
      </c>
      <c r="B25319" s="8" t="s">
        <v>26605</v>
      </c>
    </row>
    <row r="25320">
      <c r="A25320" s="8">
        <v>6197370.0</v>
      </c>
      <c r="B25320" s="8" t="s">
        <v>26606</v>
      </c>
    </row>
    <row r="25321">
      <c r="A25321" s="8">
        <v>6103821.0</v>
      </c>
      <c r="B25321" s="8" t="s">
        <v>26607</v>
      </c>
    </row>
    <row r="25322">
      <c r="A25322" s="8">
        <v>1896717.0</v>
      </c>
      <c r="B25322" s="8" t="s">
        <v>26608</v>
      </c>
    </row>
    <row r="25323">
      <c r="A25323" s="8">
        <v>6157947.0</v>
      </c>
      <c r="B25323" s="8" t="s">
        <v>26609</v>
      </c>
    </row>
    <row r="25324">
      <c r="A25324" s="8">
        <v>1790358.0</v>
      </c>
      <c r="B25324" s="8" t="s">
        <v>26610</v>
      </c>
    </row>
    <row r="25325">
      <c r="A25325" s="8">
        <v>1962442.0</v>
      </c>
      <c r="B25325" s="8" t="s">
        <v>26611</v>
      </c>
    </row>
    <row r="25326">
      <c r="A25326" s="8">
        <v>1789601.0</v>
      </c>
      <c r="B25326" s="8" t="s">
        <v>26612</v>
      </c>
    </row>
    <row r="25327">
      <c r="A25327" s="8">
        <v>6989969.0</v>
      </c>
      <c r="B25327" s="8" t="s">
        <v>26613</v>
      </c>
    </row>
    <row r="25328">
      <c r="A25328" s="8">
        <v>1911465.0</v>
      </c>
      <c r="B25328" s="8" t="s">
        <v>26614</v>
      </c>
    </row>
    <row r="25329">
      <c r="A25329" s="8">
        <v>1800370.0</v>
      </c>
      <c r="B25329" s="8" t="s">
        <v>26615</v>
      </c>
    </row>
    <row r="25330">
      <c r="A25330" s="8">
        <v>1963295.0</v>
      </c>
      <c r="B25330" s="8" t="s">
        <v>26616</v>
      </c>
    </row>
    <row r="25331">
      <c r="A25331" s="8">
        <v>847941.0</v>
      </c>
      <c r="B25331" s="8" t="s">
        <v>26617</v>
      </c>
    </row>
    <row r="25332">
      <c r="A25332" s="8">
        <v>1850377.0</v>
      </c>
      <c r="B25332" s="8" t="s">
        <v>26618</v>
      </c>
    </row>
    <row r="25333">
      <c r="A25333" s="8">
        <v>6162347.0</v>
      </c>
      <c r="B25333" s="8" t="s">
        <v>26619</v>
      </c>
    </row>
    <row r="25334">
      <c r="A25334" s="8">
        <v>1853368.0</v>
      </c>
      <c r="B25334" s="8" t="s">
        <v>26620</v>
      </c>
    </row>
    <row r="25335">
      <c r="A25335" s="8">
        <v>1777335.0</v>
      </c>
      <c r="B25335" s="8" t="s">
        <v>26621</v>
      </c>
    </row>
    <row r="25336">
      <c r="A25336" s="8">
        <v>1961683.0</v>
      </c>
      <c r="B25336" s="8" t="s">
        <v>26622</v>
      </c>
    </row>
    <row r="25337">
      <c r="A25337" s="8">
        <v>6437966.0</v>
      </c>
      <c r="B25337" s="8" t="s">
        <v>26623</v>
      </c>
    </row>
    <row r="25338">
      <c r="A25338" s="8">
        <v>1962060.0</v>
      </c>
      <c r="B25338" s="8" t="s">
        <v>26624</v>
      </c>
    </row>
    <row r="25339">
      <c r="A25339" s="8">
        <v>1896563.0</v>
      </c>
      <c r="B25339" s="8" t="s">
        <v>26625</v>
      </c>
    </row>
    <row r="25340">
      <c r="A25340" s="8">
        <v>809128.0</v>
      </c>
      <c r="B25340" s="8" t="s">
        <v>26626</v>
      </c>
    </row>
    <row r="25341">
      <c r="A25341" s="8">
        <v>1855751.0</v>
      </c>
      <c r="B25341" s="8" t="s">
        <v>26627</v>
      </c>
    </row>
    <row r="25342">
      <c r="A25342" s="8">
        <v>1907999.0</v>
      </c>
      <c r="B25342" s="8" t="s">
        <v>26628</v>
      </c>
    </row>
    <row r="25343">
      <c r="A25343" s="8">
        <v>1963007.0</v>
      </c>
      <c r="B25343" s="8" t="s">
        <v>26629</v>
      </c>
    </row>
    <row r="25344">
      <c r="A25344" s="8">
        <v>6415750.0</v>
      </c>
      <c r="B25344" s="8" t="s">
        <v>26630</v>
      </c>
    </row>
    <row r="25345">
      <c r="A25345" s="8">
        <v>1724274.0</v>
      </c>
      <c r="B25345" s="8" t="s">
        <v>26631</v>
      </c>
    </row>
    <row r="25346">
      <c r="A25346" s="8">
        <v>6270565.0</v>
      </c>
      <c r="B25346" s="8" t="s">
        <v>26632</v>
      </c>
    </row>
    <row r="25347">
      <c r="A25347" s="8">
        <v>1884581.0</v>
      </c>
      <c r="B25347" s="8" t="s">
        <v>26633</v>
      </c>
    </row>
    <row r="25348">
      <c r="A25348" s="8">
        <v>1790803.0</v>
      </c>
      <c r="B25348" s="8" t="s">
        <v>26634</v>
      </c>
    </row>
    <row r="25349">
      <c r="A25349" s="8">
        <v>6252117.0</v>
      </c>
      <c r="B25349" s="8" t="s">
        <v>26635</v>
      </c>
    </row>
    <row r="25350">
      <c r="A25350" s="8">
        <v>1944193.0</v>
      </c>
      <c r="B25350" s="8" t="s">
        <v>26636</v>
      </c>
    </row>
    <row r="25351">
      <c r="A25351" s="8">
        <v>6713181.0</v>
      </c>
      <c r="B25351" s="8" t="s">
        <v>26637</v>
      </c>
    </row>
    <row r="25352">
      <c r="A25352" s="8">
        <v>1856693.0</v>
      </c>
      <c r="B25352" s="8" t="s">
        <v>26638</v>
      </c>
    </row>
    <row r="25353">
      <c r="A25353" s="8">
        <v>1887301.0</v>
      </c>
      <c r="B25353" s="8" t="s">
        <v>26638</v>
      </c>
    </row>
    <row r="25354">
      <c r="A25354" s="8">
        <v>1732668.0</v>
      </c>
      <c r="B25354" s="8" t="s">
        <v>26639</v>
      </c>
    </row>
    <row r="25355">
      <c r="A25355" s="8">
        <v>6134441.0</v>
      </c>
      <c r="B25355" s="8" t="s">
        <v>26640</v>
      </c>
    </row>
    <row r="25356">
      <c r="A25356" s="8">
        <v>6143253.0</v>
      </c>
      <c r="B25356" s="8" t="s">
        <v>26641</v>
      </c>
    </row>
    <row r="25357">
      <c r="A25357" s="8">
        <v>1941054.0</v>
      </c>
      <c r="B25357" s="8" t="s">
        <v>26642</v>
      </c>
    </row>
    <row r="25358">
      <c r="A25358" s="8">
        <v>6581901.0</v>
      </c>
      <c r="B25358" s="8" t="s">
        <v>26643</v>
      </c>
    </row>
    <row r="25359">
      <c r="A25359" s="8">
        <v>6831435.0</v>
      </c>
      <c r="B25359" s="8" t="s">
        <v>26644</v>
      </c>
    </row>
    <row r="25360">
      <c r="A25360" s="8">
        <v>1771558.0</v>
      </c>
      <c r="B25360" s="8" t="s">
        <v>26645</v>
      </c>
    </row>
    <row r="25361">
      <c r="A25361" s="8">
        <v>1856928.0</v>
      </c>
      <c r="B25361" s="8" t="s">
        <v>26646</v>
      </c>
    </row>
    <row r="25362">
      <c r="A25362" s="8">
        <v>1883534.0</v>
      </c>
      <c r="B25362" s="8" t="s">
        <v>26647</v>
      </c>
    </row>
    <row r="25363">
      <c r="A25363" s="8">
        <v>1896636.0</v>
      </c>
      <c r="B25363" s="8" t="s">
        <v>26648</v>
      </c>
    </row>
    <row r="25364">
      <c r="A25364" s="8">
        <v>1765167.0</v>
      </c>
      <c r="B25364" s="8" t="s">
        <v>26649</v>
      </c>
    </row>
    <row r="25365">
      <c r="A25365" s="8">
        <v>987298.0</v>
      </c>
      <c r="B25365" s="8" t="s">
        <v>26650</v>
      </c>
    </row>
    <row r="25366">
      <c r="A25366" s="8">
        <v>6234411.0</v>
      </c>
      <c r="B25366" s="8" t="s">
        <v>26651</v>
      </c>
    </row>
    <row r="25367">
      <c r="A25367" s="8">
        <v>1778994.0</v>
      </c>
      <c r="B25367" s="8" t="s">
        <v>26652</v>
      </c>
    </row>
    <row r="25368">
      <c r="A25368" s="8">
        <v>6234445.0</v>
      </c>
      <c r="B25368" s="8" t="s">
        <v>26653</v>
      </c>
    </row>
    <row r="25369">
      <c r="A25369" s="8">
        <v>1957511.0</v>
      </c>
      <c r="B25369" s="8" t="s">
        <v>26654</v>
      </c>
    </row>
    <row r="25370">
      <c r="A25370" s="8">
        <v>1598635.0</v>
      </c>
      <c r="B25370" s="8" t="s">
        <v>26655</v>
      </c>
    </row>
    <row r="25371">
      <c r="A25371" s="8">
        <v>1940031.0</v>
      </c>
      <c r="B25371" s="8" t="s">
        <v>26656</v>
      </c>
    </row>
    <row r="25372">
      <c r="A25372" s="8">
        <v>6931782.0</v>
      </c>
      <c r="B25372" s="8" t="s">
        <v>26657</v>
      </c>
    </row>
    <row r="25373">
      <c r="A25373" s="8">
        <v>745227.0</v>
      </c>
      <c r="B25373" s="8" t="s">
        <v>26658</v>
      </c>
    </row>
    <row r="25374">
      <c r="A25374" s="8">
        <v>6076165.0</v>
      </c>
      <c r="B25374" s="8" t="s">
        <v>26659</v>
      </c>
    </row>
    <row r="25375">
      <c r="A25375" s="8">
        <v>1571036.0</v>
      </c>
      <c r="B25375" s="8" t="s">
        <v>26660</v>
      </c>
    </row>
    <row r="25376">
      <c r="A25376" s="8">
        <v>6234437.0</v>
      </c>
      <c r="B25376" s="8" t="s">
        <v>26661</v>
      </c>
    </row>
    <row r="25377">
      <c r="A25377" s="8">
        <v>1777653.0</v>
      </c>
      <c r="B25377" s="8" t="s">
        <v>26662</v>
      </c>
    </row>
    <row r="25378">
      <c r="A25378" s="8">
        <v>1879944.0</v>
      </c>
      <c r="B25378" s="8" t="s">
        <v>26662</v>
      </c>
    </row>
    <row r="25379">
      <c r="A25379" s="8">
        <v>1765175.0</v>
      </c>
      <c r="B25379" s="8" t="s">
        <v>23897</v>
      </c>
    </row>
    <row r="25380">
      <c r="A25380" s="8">
        <v>1578138.0</v>
      </c>
      <c r="B25380" s="8" t="s">
        <v>26663</v>
      </c>
    </row>
    <row r="25381">
      <c r="A25381" s="8">
        <v>6234810.0</v>
      </c>
      <c r="B25381" s="8" t="s">
        <v>10062</v>
      </c>
    </row>
    <row r="25382">
      <c r="A25382" s="8">
        <v>1658158.0</v>
      </c>
      <c r="B25382" s="8" t="s">
        <v>26664</v>
      </c>
    </row>
    <row r="25383">
      <c r="A25383" s="8">
        <v>1896270.0</v>
      </c>
      <c r="B25383" s="8" t="s">
        <v>26664</v>
      </c>
    </row>
    <row r="25384">
      <c r="A25384" s="8">
        <v>1881515.0</v>
      </c>
      <c r="B25384" s="8" t="s">
        <v>26665</v>
      </c>
    </row>
    <row r="25385">
      <c r="A25385" s="8">
        <v>6328512.0</v>
      </c>
      <c r="B25385" s="8" t="s">
        <v>26666</v>
      </c>
    </row>
    <row r="25386">
      <c r="A25386" s="8">
        <v>686972.0</v>
      </c>
      <c r="B25386" s="8" t="s">
        <v>26667</v>
      </c>
    </row>
    <row r="25387">
      <c r="A25387" s="8">
        <v>1311221.0</v>
      </c>
      <c r="B25387" s="8" t="s">
        <v>26668</v>
      </c>
    </row>
    <row r="25388">
      <c r="A25388" s="8">
        <v>858439.0</v>
      </c>
      <c r="B25388" s="8" t="s">
        <v>26669</v>
      </c>
    </row>
    <row r="25389">
      <c r="A25389" s="8">
        <v>1799789.0</v>
      </c>
      <c r="B25389" s="8" t="s">
        <v>26670</v>
      </c>
    </row>
    <row r="25390">
      <c r="A25390" s="8">
        <v>1756991.0</v>
      </c>
      <c r="B25390" s="8" t="s">
        <v>26671</v>
      </c>
    </row>
    <row r="25391">
      <c r="A25391" s="8">
        <v>1770438.0</v>
      </c>
      <c r="B25391" s="8" t="s">
        <v>26672</v>
      </c>
    </row>
    <row r="25392">
      <c r="A25392" s="8">
        <v>1913638.0</v>
      </c>
      <c r="B25392" s="8" t="s">
        <v>26673</v>
      </c>
    </row>
    <row r="25393">
      <c r="A25393" s="8">
        <v>6587712.0</v>
      </c>
      <c r="B25393" s="8" t="s">
        <v>26674</v>
      </c>
    </row>
    <row r="25394">
      <c r="A25394" s="8">
        <v>1333615.0</v>
      </c>
      <c r="B25394" s="8" t="s">
        <v>26675</v>
      </c>
    </row>
    <row r="25395">
      <c r="A25395" s="8">
        <v>1892657.0</v>
      </c>
      <c r="B25395" s="8" t="s">
        <v>26676</v>
      </c>
    </row>
    <row r="25396">
      <c r="A25396" s="8">
        <v>1723456.0</v>
      </c>
      <c r="B25396" s="8" t="s">
        <v>26677</v>
      </c>
    </row>
    <row r="25397">
      <c r="A25397" s="8">
        <v>1962779.0</v>
      </c>
      <c r="B25397" s="8" t="s">
        <v>26678</v>
      </c>
    </row>
    <row r="25398">
      <c r="A25398" s="8">
        <v>1782070.0</v>
      </c>
      <c r="B25398" s="8" t="s">
        <v>26679</v>
      </c>
    </row>
    <row r="25399">
      <c r="A25399" s="8">
        <v>6229476.0</v>
      </c>
      <c r="B25399" s="8" t="s">
        <v>26680</v>
      </c>
    </row>
    <row r="25400">
      <c r="A25400" s="8">
        <v>6829449.0</v>
      </c>
      <c r="B25400" s="8" t="s">
        <v>26681</v>
      </c>
    </row>
    <row r="25401">
      <c r="A25401" s="8">
        <v>6312632.0</v>
      </c>
      <c r="B25401" s="8" t="s">
        <v>26682</v>
      </c>
    </row>
    <row r="25402">
      <c r="A25402" s="8">
        <v>6244491.0</v>
      </c>
      <c r="B25402" s="8" t="s">
        <v>26683</v>
      </c>
    </row>
    <row r="25403">
      <c r="A25403" s="8">
        <v>982911.0</v>
      </c>
      <c r="B25403" s="8" t="s">
        <v>26684</v>
      </c>
    </row>
    <row r="25404">
      <c r="A25404" s="8">
        <v>1930001.0</v>
      </c>
      <c r="B25404" s="8" t="s">
        <v>26685</v>
      </c>
    </row>
    <row r="25405">
      <c r="A25405" s="8">
        <v>1967291.0</v>
      </c>
      <c r="B25405" s="8" t="s">
        <v>26686</v>
      </c>
    </row>
    <row r="25406">
      <c r="A25406" s="8">
        <v>9305157.0</v>
      </c>
      <c r="B25406" s="8" t="s">
        <v>26687</v>
      </c>
    </row>
    <row r="25407">
      <c r="A25407" s="8">
        <v>1336207.0</v>
      </c>
      <c r="B25407" s="8" t="s">
        <v>26688</v>
      </c>
    </row>
    <row r="25408">
      <c r="A25408" s="8">
        <v>1412001.0</v>
      </c>
      <c r="B25408" s="8" t="s">
        <v>26688</v>
      </c>
    </row>
    <row r="25409">
      <c r="A25409" s="8">
        <v>1377761.0</v>
      </c>
      <c r="B25409" s="8" t="s">
        <v>26689</v>
      </c>
    </row>
    <row r="25410">
      <c r="A25410" s="8">
        <v>1759787.0</v>
      </c>
      <c r="B25410" s="8" t="s">
        <v>26690</v>
      </c>
    </row>
    <row r="25411">
      <c r="A25411" s="8">
        <v>1733265.0</v>
      </c>
      <c r="B25411" s="8" t="s">
        <v>26691</v>
      </c>
    </row>
    <row r="25412">
      <c r="A25412" s="8">
        <v>1963457.0</v>
      </c>
      <c r="B25412" s="8" t="s">
        <v>26692</v>
      </c>
    </row>
    <row r="25413">
      <c r="A25413" s="8">
        <v>1962833.0</v>
      </c>
      <c r="B25413" s="8" t="s">
        <v>26693</v>
      </c>
    </row>
    <row r="25414">
      <c r="A25414" s="8">
        <v>945480.0</v>
      </c>
      <c r="B25414" s="8" t="s">
        <v>23756</v>
      </c>
    </row>
    <row r="25415">
      <c r="A25415" s="8">
        <v>6406050.0</v>
      </c>
      <c r="B25415" s="8" t="s">
        <v>26694</v>
      </c>
    </row>
    <row r="25416">
      <c r="A25416" s="8">
        <v>1421301.0</v>
      </c>
      <c r="B25416" s="8" t="s">
        <v>26695</v>
      </c>
    </row>
    <row r="25417">
      <c r="A25417" s="8">
        <v>6440673.0</v>
      </c>
      <c r="B25417" s="8" t="s">
        <v>26696</v>
      </c>
    </row>
    <row r="25418">
      <c r="A25418" s="8">
        <v>6174230.0</v>
      </c>
      <c r="B25418" s="8" t="s">
        <v>26697</v>
      </c>
    </row>
    <row r="25419">
      <c r="A25419" s="8">
        <v>6141463.0</v>
      </c>
      <c r="B25419" s="8" t="s">
        <v>26698</v>
      </c>
    </row>
    <row r="25420">
      <c r="A25420" s="8">
        <v>9305521.0</v>
      </c>
      <c r="B25420" s="8" t="s">
        <v>26699</v>
      </c>
    </row>
    <row r="25421">
      <c r="A25421" s="8">
        <v>1811606.0</v>
      </c>
      <c r="B25421" s="8" t="s">
        <v>26700</v>
      </c>
    </row>
    <row r="25422">
      <c r="A25422" s="8">
        <v>878685.0</v>
      </c>
      <c r="B25422" s="8" t="s">
        <v>26701</v>
      </c>
    </row>
    <row r="25423">
      <c r="A25423" s="8">
        <v>1907034.0</v>
      </c>
      <c r="B25423" s="8" t="s">
        <v>26702</v>
      </c>
    </row>
    <row r="25424">
      <c r="A25424" s="8">
        <v>6775195.0</v>
      </c>
      <c r="B25424" s="8" t="s">
        <v>26703</v>
      </c>
    </row>
    <row r="25425">
      <c r="A25425" s="8">
        <v>6589138.0</v>
      </c>
      <c r="B25425" s="8" t="s">
        <v>26704</v>
      </c>
    </row>
    <row r="25426">
      <c r="A25426" s="8">
        <v>6891853.0</v>
      </c>
      <c r="B25426" s="8" t="s">
        <v>26705</v>
      </c>
    </row>
    <row r="25427">
      <c r="A25427" s="8">
        <v>1717995.0</v>
      </c>
      <c r="B25427" s="8" t="s">
        <v>26706</v>
      </c>
    </row>
    <row r="25428">
      <c r="A25428" s="8">
        <v>884014.0</v>
      </c>
      <c r="B25428" s="8" t="s">
        <v>26707</v>
      </c>
    </row>
    <row r="25429">
      <c r="A25429" s="8">
        <v>6408940.0</v>
      </c>
      <c r="B25429" s="8" t="s">
        <v>26708</v>
      </c>
    </row>
    <row r="25430">
      <c r="A25430" s="8">
        <v>1309137.0</v>
      </c>
      <c r="B25430" s="8" t="s">
        <v>26709</v>
      </c>
    </row>
    <row r="25431">
      <c r="A25431" s="8">
        <v>9002723.0</v>
      </c>
      <c r="B25431" s="8" t="s">
        <v>26710</v>
      </c>
    </row>
    <row r="25432">
      <c r="A25432" s="8">
        <v>6103090.0</v>
      </c>
      <c r="B25432" s="8" t="s">
        <v>26711</v>
      </c>
    </row>
    <row r="25433">
      <c r="A25433" s="8">
        <v>574716.0</v>
      </c>
      <c r="B25433" s="8" t="s">
        <v>26712</v>
      </c>
    </row>
    <row r="25434">
      <c r="A25434" s="8">
        <v>1846213.0</v>
      </c>
      <c r="B25434" s="8" t="s">
        <v>26713</v>
      </c>
    </row>
    <row r="25435">
      <c r="A25435" s="8">
        <v>1904418.0</v>
      </c>
      <c r="B25435" s="8" t="s">
        <v>26714</v>
      </c>
    </row>
    <row r="25436">
      <c r="A25436" s="8">
        <v>1754203.0</v>
      </c>
      <c r="B25436" s="8" t="s">
        <v>26715</v>
      </c>
    </row>
    <row r="25437">
      <c r="A25437" s="8">
        <v>1418947.0</v>
      </c>
      <c r="B25437" s="8" t="s">
        <v>26716</v>
      </c>
    </row>
    <row r="25438">
      <c r="A25438" s="8">
        <v>1783769.0</v>
      </c>
      <c r="B25438" s="8" t="s">
        <v>26717</v>
      </c>
    </row>
    <row r="25439">
      <c r="A25439" s="8">
        <v>1882180.0</v>
      </c>
      <c r="B25439" s="8" t="s">
        <v>26718</v>
      </c>
    </row>
    <row r="25440">
      <c r="A25440" s="8">
        <v>1853881.0</v>
      </c>
      <c r="B25440" s="8" t="s">
        <v>3873</v>
      </c>
    </row>
    <row r="25441">
      <c r="A25441" s="8">
        <v>6206719.0</v>
      </c>
      <c r="B25441" s="8" t="s">
        <v>26719</v>
      </c>
    </row>
    <row r="25442">
      <c r="A25442" s="8">
        <v>1760181.0</v>
      </c>
      <c r="B25442" s="8" t="s">
        <v>26720</v>
      </c>
    </row>
    <row r="25443">
      <c r="A25443" s="8">
        <v>6748694.0</v>
      </c>
      <c r="B25443" s="8" t="s">
        <v>26721</v>
      </c>
    </row>
    <row r="25444">
      <c r="A25444" s="8">
        <v>1910353.0</v>
      </c>
      <c r="B25444" s="8" t="s">
        <v>26722</v>
      </c>
    </row>
    <row r="25445">
      <c r="A25445" s="8">
        <v>1774085.0</v>
      </c>
      <c r="B25445" s="8" t="s">
        <v>26723</v>
      </c>
    </row>
    <row r="25446">
      <c r="A25446" s="8">
        <v>1726218.0</v>
      </c>
      <c r="B25446" s="8" t="s">
        <v>26724</v>
      </c>
    </row>
    <row r="25447">
      <c r="A25447" s="8">
        <v>1295071.0</v>
      </c>
      <c r="B25447" s="8" t="s">
        <v>26725</v>
      </c>
    </row>
    <row r="25448">
      <c r="A25448" s="8">
        <v>1780867.0</v>
      </c>
      <c r="B25448" s="8" t="s">
        <v>26726</v>
      </c>
    </row>
    <row r="25449">
      <c r="A25449" s="8">
        <v>6274960.0</v>
      </c>
      <c r="B25449" s="8" t="s">
        <v>26727</v>
      </c>
    </row>
    <row r="25450">
      <c r="A25450" s="8">
        <v>1947711.0</v>
      </c>
      <c r="B25450" s="8" t="s">
        <v>26728</v>
      </c>
    </row>
    <row r="25451">
      <c r="A25451" s="8">
        <v>1419960.0</v>
      </c>
      <c r="B25451" s="8" t="s">
        <v>26729</v>
      </c>
    </row>
    <row r="25452">
      <c r="A25452" s="8">
        <v>1792091.0</v>
      </c>
      <c r="B25452" s="8" t="s">
        <v>26730</v>
      </c>
    </row>
    <row r="25453">
      <c r="A25453" s="8">
        <v>1974378.0</v>
      </c>
      <c r="B25453" s="8" t="s">
        <v>26731</v>
      </c>
    </row>
    <row r="25454">
      <c r="A25454" s="8">
        <v>1773666.0</v>
      </c>
      <c r="B25454" s="8" t="s">
        <v>26732</v>
      </c>
    </row>
    <row r="25455">
      <c r="A25455" s="8">
        <v>1797409.0</v>
      </c>
      <c r="B25455" s="8" t="s">
        <v>26494</v>
      </c>
    </row>
    <row r="25456">
      <c r="A25456" s="8">
        <v>1782681.0</v>
      </c>
      <c r="B25456" s="8" t="s">
        <v>26733</v>
      </c>
    </row>
    <row r="25457">
      <c r="A25457" s="8">
        <v>1289161.0</v>
      </c>
      <c r="B25457" s="8" t="s">
        <v>26734</v>
      </c>
    </row>
    <row r="25458">
      <c r="A25458" s="8">
        <v>1306286.0</v>
      </c>
      <c r="B25458" s="8" t="s">
        <v>26735</v>
      </c>
    </row>
    <row r="25459">
      <c r="A25459" s="8">
        <v>1305557.0</v>
      </c>
      <c r="B25459" s="8" t="s">
        <v>26736</v>
      </c>
    </row>
    <row r="25460">
      <c r="A25460" s="8">
        <v>1300318.0</v>
      </c>
      <c r="B25460" s="8" t="s">
        <v>26737</v>
      </c>
    </row>
    <row r="25461">
      <c r="A25461" s="8">
        <v>1430629.0</v>
      </c>
      <c r="B25461" s="8" t="s">
        <v>26738</v>
      </c>
    </row>
    <row r="25462">
      <c r="A25462" s="8">
        <v>1439707.0</v>
      </c>
      <c r="B25462" s="8" t="s">
        <v>26739</v>
      </c>
    </row>
    <row r="25463">
      <c r="A25463" s="8">
        <v>1422332.0</v>
      </c>
      <c r="B25463" s="8" t="s">
        <v>26740</v>
      </c>
    </row>
    <row r="25464">
      <c r="A25464" s="8">
        <v>6654631.0</v>
      </c>
      <c r="B25464" s="8" t="s">
        <v>26741</v>
      </c>
    </row>
    <row r="25465">
      <c r="A25465" s="8">
        <v>1575112.0</v>
      </c>
      <c r="B25465" s="8" t="s">
        <v>26742</v>
      </c>
    </row>
    <row r="25466">
      <c r="A25466" s="8">
        <v>6149928.0</v>
      </c>
      <c r="B25466" s="8" t="s">
        <v>26743</v>
      </c>
    </row>
    <row r="25467">
      <c r="A25467" s="8">
        <v>1782606.0</v>
      </c>
      <c r="B25467" s="8" t="s">
        <v>26744</v>
      </c>
    </row>
    <row r="25468">
      <c r="A25468" s="8">
        <v>1773224.0</v>
      </c>
      <c r="B25468" s="8" t="s">
        <v>26745</v>
      </c>
    </row>
    <row r="25469">
      <c r="A25469" s="8">
        <v>6234178.0</v>
      </c>
      <c r="B25469" s="8" t="s">
        <v>26746</v>
      </c>
    </row>
    <row r="25470">
      <c r="A25470" s="8">
        <v>6222251.0</v>
      </c>
      <c r="B25470" s="8" t="s">
        <v>26747</v>
      </c>
    </row>
    <row r="25471">
      <c r="A25471" s="8">
        <v>1726072.0</v>
      </c>
      <c r="B25471" s="8" t="s">
        <v>26748</v>
      </c>
    </row>
    <row r="25472">
      <c r="A25472" s="8">
        <v>1751808.0</v>
      </c>
      <c r="B25472" s="8" t="s">
        <v>26748</v>
      </c>
    </row>
    <row r="25473">
      <c r="A25473" s="8">
        <v>1638688.0</v>
      </c>
      <c r="B25473" s="8" t="s">
        <v>26749</v>
      </c>
    </row>
    <row r="25474">
      <c r="A25474" s="8">
        <v>1884557.0</v>
      </c>
      <c r="B25474" s="8" t="s">
        <v>26750</v>
      </c>
    </row>
    <row r="25475">
      <c r="A25475" s="8">
        <v>1784692.0</v>
      </c>
      <c r="B25475" s="8" t="s">
        <v>26751</v>
      </c>
    </row>
    <row r="25476">
      <c r="A25476" s="8">
        <v>1773178.0</v>
      </c>
      <c r="B25476" s="8" t="s">
        <v>26752</v>
      </c>
    </row>
    <row r="25477">
      <c r="A25477" s="8">
        <v>1772392.0</v>
      </c>
      <c r="B25477" s="8" t="s">
        <v>26753</v>
      </c>
    </row>
    <row r="25478">
      <c r="A25478" s="8">
        <v>860107.0</v>
      </c>
      <c r="B25478" s="8" t="s">
        <v>26754</v>
      </c>
    </row>
    <row r="25479">
      <c r="A25479" s="8">
        <v>1588877.0</v>
      </c>
      <c r="B25479" s="8" t="s">
        <v>26239</v>
      </c>
    </row>
    <row r="25480">
      <c r="A25480" s="8">
        <v>1857053.0</v>
      </c>
      <c r="B25480" s="8" t="s">
        <v>3890</v>
      </c>
    </row>
    <row r="25481">
      <c r="A25481" s="8">
        <v>1097695.0</v>
      </c>
      <c r="B25481" s="8" t="s">
        <v>26755</v>
      </c>
    </row>
    <row r="25482">
      <c r="A25482" s="8">
        <v>6951708.0</v>
      </c>
      <c r="B25482" s="8" t="s">
        <v>26756</v>
      </c>
    </row>
    <row r="25483">
      <c r="A25483" s="8">
        <v>1944304.0</v>
      </c>
      <c r="B25483" s="8" t="s">
        <v>26757</v>
      </c>
    </row>
    <row r="25484">
      <c r="A25484" s="8">
        <v>6536760.0</v>
      </c>
      <c r="B25484" s="8" t="s">
        <v>26758</v>
      </c>
    </row>
    <row r="25485">
      <c r="A25485" s="8">
        <v>1419129.0</v>
      </c>
      <c r="B25485" s="8" t="s">
        <v>26759</v>
      </c>
    </row>
    <row r="25486">
      <c r="A25486" s="8">
        <v>1941747.0</v>
      </c>
      <c r="B25486" s="8" t="s">
        <v>26760</v>
      </c>
    </row>
    <row r="25487">
      <c r="A25487" s="8">
        <v>1661124.0</v>
      </c>
      <c r="B25487" s="8" t="s">
        <v>26761</v>
      </c>
    </row>
    <row r="25488">
      <c r="A25488" s="8">
        <v>6267611.0</v>
      </c>
      <c r="B25488" s="8" t="s">
        <v>26762</v>
      </c>
    </row>
    <row r="25489">
      <c r="A25489" s="8">
        <v>1753681.0</v>
      </c>
      <c r="B25489" s="8" t="s">
        <v>26763</v>
      </c>
    </row>
    <row r="25490">
      <c r="A25490" s="8">
        <v>1729322.0</v>
      </c>
      <c r="B25490" s="8" t="s">
        <v>26764</v>
      </c>
    </row>
    <row r="25491">
      <c r="A25491" s="8">
        <v>1794027.0</v>
      </c>
      <c r="B25491" s="8" t="s">
        <v>26764</v>
      </c>
    </row>
    <row r="25492">
      <c r="A25492" s="8">
        <v>1882015.0</v>
      </c>
      <c r="B25492" s="8" t="s">
        <v>26765</v>
      </c>
    </row>
    <row r="25493">
      <c r="A25493" s="8">
        <v>1310232.0</v>
      </c>
      <c r="B25493" s="8" t="s">
        <v>26766</v>
      </c>
    </row>
    <row r="25494">
      <c r="A25494" s="8">
        <v>6220207.0</v>
      </c>
      <c r="B25494" s="8" t="s">
        <v>26767</v>
      </c>
    </row>
    <row r="25495">
      <c r="A25495" s="8">
        <v>916374.0</v>
      </c>
      <c r="B25495" s="8" t="s">
        <v>26768</v>
      </c>
    </row>
    <row r="25496">
      <c r="A25496" s="8">
        <v>1452118.0</v>
      </c>
      <c r="B25496" s="8" t="s">
        <v>26769</v>
      </c>
    </row>
    <row r="25497">
      <c r="A25497" s="8">
        <v>6383041.0</v>
      </c>
      <c r="B25497" s="8" t="s">
        <v>26770</v>
      </c>
    </row>
    <row r="25498">
      <c r="A25498" s="8">
        <v>6159460.0</v>
      </c>
      <c r="B25498" s="8" t="s">
        <v>26771</v>
      </c>
    </row>
    <row r="25499">
      <c r="A25499" s="8">
        <v>1764179.0</v>
      </c>
      <c r="B25499" s="8" t="s">
        <v>26772</v>
      </c>
    </row>
    <row r="25500">
      <c r="A25500" s="8">
        <v>1085409.0</v>
      </c>
      <c r="B25500" s="8" t="s">
        <v>26773</v>
      </c>
    </row>
    <row r="25501">
      <c r="A25501" s="8">
        <v>1753070.0</v>
      </c>
      <c r="B25501" s="8" t="s">
        <v>26774</v>
      </c>
    </row>
    <row r="25502">
      <c r="A25502" s="8">
        <v>914932.0</v>
      </c>
      <c r="B25502" s="8" t="s">
        <v>26775</v>
      </c>
    </row>
    <row r="25503">
      <c r="A25503" s="8">
        <v>1733974.0</v>
      </c>
      <c r="B25503" s="8" t="s">
        <v>26776</v>
      </c>
    </row>
    <row r="25504">
      <c r="A25504" s="8">
        <v>1857843.0</v>
      </c>
      <c r="B25504" s="8" t="s">
        <v>26776</v>
      </c>
    </row>
    <row r="25505">
      <c r="A25505" s="8">
        <v>1587277.0</v>
      </c>
      <c r="B25505" s="8" t="s">
        <v>26777</v>
      </c>
    </row>
    <row r="25506">
      <c r="A25506" s="8">
        <v>1727061.0</v>
      </c>
      <c r="B25506" s="8" t="s">
        <v>26777</v>
      </c>
    </row>
    <row r="25507">
      <c r="A25507" s="8">
        <v>6138217.0</v>
      </c>
      <c r="B25507" s="8" t="s">
        <v>26778</v>
      </c>
    </row>
    <row r="25508">
      <c r="A25508" s="8">
        <v>6244033.0</v>
      </c>
      <c r="B25508" s="8" t="s">
        <v>26779</v>
      </c>
    </row>
    <row r="25509">
      <c r="A25509" s="8">
        <v>1858360.0</v>
      </c>
      <c r="B25509" s="8" t="s">
        <v>26780</v>
      </c>
    </row>
    <row r="25510">
      <c r="A25510" s="8">
        <v>6218580.0</v>
      </c>
      <c r="B25510" s="8" t="s">
        <v>26781</v>
      </c>
    </row>
    <row r="25511">
      <c r="A25511" s="8">
        <v>6731091.0</v>
      </c>
      <c r="B25511" s="8" t="s">
        <v>26782</v>
      </c>
    </row>
    <row r="25512">
      <c r="A25512" s="8">
        <v>1795589.0</v>
      </c>
      <c r="B25512" s="8" t="s">
        <v>26783</v>
      </c>
    </row>
    <row r="25513">
      <c r="A25513" s="8">
        <v>1757628.0</v>
      </c>
      <c r="B25513" s="8" t="s">
        <v>26660</v>
      </c>
    </row>
    <row r="25514">
      <c r="A25514" s="8">
        <v>1902458.0</v>
      </c>
      <c r="B25514" s="8" t="s">
        <v>26784</v>
      </c>
    </row>
    <row r="25515">
      <c r="A25515" s="8">
        <v>6217397.0</v>
      </c>
      <c r="B25515" s="8" t="s">
        <v>26785</v>
      </c>
    </row>
    <row r="25516">
      <c r="A25516" s="8">
        <v>1974564.0</v>
      </c>
      <c r="B25516" s="8" t="s">
        <v>26786</v>
      </c>
    </row>
    <row r="25517">
      <c r="A25517" s="8">
        <v>6406971.0</v>
      </c>
      <c r="B25517" s="8" t="s">
        <v>26787</v>
      </c>
    </row>
    <row r="25518">
      <c r="A25518" s="8">
        <v>763021.0</v>
      </c>
      <c r="B25518" s="8" t="s">
        <v>26788</v>
      </c>
    </row>
    <row r="25519">
      <c r="A25519" s="8">
        <v>1783921.0</v>
      </c>
      <c r="B25519" s="8" t="s">
        <v>26789</v>
      </c>
    </row>
    <row r="25520">
      <c r="A25520" s="8">
        <v>6251480.0</v>
      </c>
      <c r="B25520" s="8" t="s">
        <v>26790</v>
      </c>
    </row>
    <row r="25521">
      <c r="A25521" s="8">
        <v>772593.0</v>
      </c>
      <c r="B25521" s="8" t="s">
        <v>26791</v>
      </c>
    </row>
    <row r="25522">
      <c r="A25522" s="8">
        <v>1853937.0</v>
      </c>
      <c r="B25522" s="8" t="s">
        <v>26792</v>
      </c>
    </row>
    <row r="25523">
      <c r="A25523" s="8">
        <v>1791176.0</v>
      </c>
      <c r="B25523" s="8" t="s">
        <v>26793</v>
      </c>
    </row>
    <row r="25524">
      <c r="A25524" s="8">
        <v>1795660.0</v>
      </c>
      <c r="B25524" s="8" t="s">
        <v>26794</v>
      </c>
    </row>
    <row r="25525">
      <c r="A25525" s="8">
        <v>1785966.0</v>
      </c>
      <c r="B25525" s="8" t="s">
        <v>26620</v>
      </c>
    </row>
    <row r="25526">
      <c r="A25526" s="8">
        <v>1728776.0</v>
      </c>
      <c r="B25526" s="8" t="s">
        <v>26774</v>
      </c>
    </row>
    <row r="25527">
      <c r="A25527" s="8">
        <v>1946706.0</v>
      </c>
      <c r="B25527" s="8" t="s">
        <v>26795</v>
      </c>
    </row>
    <row r="25528">
      <c r="A25528" s="8">
        <v>6526578.0</v>
      </c>
      <c r="B25528" s="8" t="s">
        <v>26796</v>
      </c>
    </row>
    <row r="25529">
      <c r="A25529" s="8">
        <v>1930036.0</v>
      </c>
      <c r="B25529" s="8" t="s">
        <v>26797</v>
      </c>
    </row>
    <row r="25530">
      <c r="A25530" s="8">
        <v>6427201.0</v>
      </c>
      <c r="B25530" s="8" t="s">
        <v>15538</v>
      </c>
    </row>
    <row r="25531">
      <c r="A25531" s="8">
        <v>1857444.0</v>
      </c>
      <c r="B25531" s="8" t="s">
        <v>3997</v>
      </c>
    </row>
    <row r="25532">
      <c r="A25532" s="8">
        <v>6468721.0</v>
      </c>
      <c r="B25532" s="8" t="s">
        <v>26798</v>
      </c>
    </row>
    <row r="25533">
      <c r="A25533" s="8">
        <v>6073361.0</v>
      </c>
      <c r="B25533" s="8" t="s">
        <v>26799</v>
      </c>
    </row>
    <row r="25534">
      <c r="A25534" s="8">
        <v>6106234.0</v>
      </c>
      <c r="B25534" s="8" t="s">
        <v>26800</v>
      </c>
    </row>
    <row r="25535">
      <c r="A25535" s="8">
        <v>1943758.0</v>
      </c>
      <c r="B25535" s="8" t="s">
        <v>26801</v>
      </c>
    </row>
    <row r="25536">
      <c r="A25536" s="8">
        <v>1419072.0</v>
      </c>
      <c r="B25536" s="8" t="s">
        <v>26802</v>
      </c>
    </row>
    <row r="25537">
      <c r="A25537" s="8">
        <v>6534481.0</v>
      </c>
      <c r="B25537" s="8" t="s">
        <v>26803</v>
      </c>
    </row>
    <row r="25538">
      <c r="A25538" s="8">
        <v>6134351.0</v>
      </c>
      <c r="B25538" s="8" t="s">
        <v>26804</v>
      </c>
    </row>
    <row r="25539">
      <c r="A25539" s="8">
        <v>1419382.0</v>
      </c>
      <c r="B25539" s="8" t="s">
        <v>26805</v>
      </c>
    </row>
    <row r="25540">
      <c r="A25540" s="8">
        <v>6882706.0</v>
      </c>
      <c r="B25540" s="8" t="s">
        <v>26806</v>
      </c>
    </row>
    <row r="25541">
      <c r="A25541" s="8">
        <v>1730533.0</v>
      </c>
      <c r="B25541" s="8" t="s">
        <v>26807</v>
      </c>
    </row>
    <row r="25542">
      <c r="A25542" s="8">
        <v>1576038.0</v>
      </c>
      <c r="B25542" s="8" t="s">
        <v>26808</v>
      </c>
    </row>
    <row r="25543">
      <c r="A25543" s="8">
        <v>6217371.0</v>
      </c>
      <c r="B25543" s="8" t="s">
        <v>26809</v>
      </c>
    </row>
    <row r="25544">
      <c r="A25544" s="8">
        <v>6056059.0</v>
      </c>
      <c r="B25544" s="8" t="s">
        <v>26810</v>
      </c>
    </row>
    <row r="25545">
      <c r="A25545" s="8">
        <v>1315447.0</v>
      </c>
      <c r="B25545" s="8" t="s">
        <v>26811</v>
      </c>
    </row>
    <row r="25546">
      <c r="A25546" s="8">
        <v>6930808.0</v>
      </c>
      <c r="B25546" s="8" t="s">
        <v>26812</v>
      </c>
    </row>
    <row r="25547">
      <c r="A25547" s="8">
        <v>6815871.0</v>
      </c>
      <c r="B25547" s="8" t="s">
        <v>26813</v>
      </c>
    </row>
    <row r="25548">
      <c r="A25548" s="8">
        <v>6024611.0</v>
      </c>
      <c r="B25548" s="8" t="s">
        <v>26814</v>
      </c>
    </row>
    <row r="25549">
      <c r="A25549" s="8">
        <v>6201504.0</v>
      </c>
      <c r="B25549" s="8" t="s">
        <v>26815</v>
      </c>
    </row>
    <row r="25550">
      <c r="A25550" s="8">
        <v>6073123.0</v>
      </c>
      <c r="B25550" s="8" t="s">
        <v>26816</v>
      </c>
    </row>
    <row r="25551">
      <c r="A25551" s="8">
        <v>1961101.0</v>
      </c>
      <c r="B25551" s="8" t="s">
        <v>26817</v>
      </c>
    </row>
    <row r="25552">
      <c r="A25552" s="8">
        <v>1763032.0</v>
      </c>
      <c r="B25552" s="8" t="s">
        <v>26818</v>
      </c>
    </row>
    <row r="25553">
      <c r="A25553" s="8">
        <v>6191614.0</v>
      </c>
      <c r="B25553" s="8" t="s">
        <v>26819</v>
      </c>
    </row>
    <row r="25554">
      <c r="A25554" s="8">
        <v>1946765.0</v>
      </c>
      <c r="B25554" s="8" t="s">
        <v>26820</v>
      </c>
    </row>
    <row r="25555">
      <c r="A25555" s="8">
        <v>6271081.0</v>
      </c>
      <c r="B25555" s="8" t="s">
        <v>26821</v>
      </c>
    </row>
    <row r="25556">
      <c r="A25556" s="8">
        <v>1909681.0</v>
      </c>
      <c r="B25556" s="8" t="s">
        <v>26822</v>
      </c>
    </row>
    <row r="25557">
      <c r="A25557" s="8">
        <v>1344251.0</v>
      </c>
      <c r="B25557" s="8" t="s">
        <v>26823</v>
      </c>
    </row>
    <row r="25558">
      <c r="A25558" s="8">
        <v>1910400.0</v>
      </c>
      <c r="B25558" s="8" t="s">
        <v>26824</v>
      </c>
    </row>
    <row r="25559">
      <c r="A25559" s="8">
        <v>6262155.0</v>
      </c>
      <c r="B25559" s="8" t="s">
        <v>26825</v>
      </c>
    </row>
    <row r="25560">
      <c r="A25560" s="8">
        <v>6255329.0</v>
      </c>
      <c r="B25560" s="8" t="s">
        <v>26826</v>
      </c>
    </row>
    <row r="25561">
      <c r="A25561" s="8">
        <v>1906623.0</v>
      </c>
      <c r="B25561" s="8" t="s">
        <v>26827</v>
      </c>
    </row>
    <row r="25562">
      <c r="A25562" s="8">
        <v>6912443.0</v>
      </c>
      <c r="B25562" s="8" t="s">
        <v>26828</v>
      </c>
    </row>
    <row r="25563">
      <c r="A25563" s="8">
        <v>6118372.0</v>
      </c>
      <c r="B25563" s="8" t="s">
        <v>26829</v>
      </c>
    </row>
    <row r="25564">
      <c r="A25564" s="8">
        <v>1898299.0</v>
      </c>
      <c r="B25564" s="8" t="s">
        <v>26830</v>
      </c>
    </row>
    <row r="25565">
      <c r="A25565" s="8">
        <v>6266827.0</v>
      </c>
      <c r="B25565" s="8" t="s">
        <v>26831</v>
      </c>
    </row>
    <row r="25566">
      <c r="A25566" s="8">
        <v>1784927.0</v>
      </c>
      <c r="B25566" s="8" t="s">
        <v>26832</v>
      </c>
    </row>
    <row r="25567">
      <c r="A25567" s="8">
        <v>1854674.0</v>
      </c>
      <c r="B25567" s="8" t="s">
        <v>26833</v>
      </c>
    </row>
    <row r="25568">
      <c r="A25568" s="8">
        <v>1854518.0</v>
      </c>
      <c r="B25568" s="8" t="s">
        <v>26834</v>
      </c>
    </row>
    <row r="25569">
      <c r="A25569" s="8">
        <v>1778625.0</v>
      </c>
      <c r="B25569" s="8" t="s">
        <v>6455</v>
      </c>
    </row>
    <row r="25570">
      <c r="A25570" s="8">
        <v>1739239.0</v>
      </c>
      <c r="B25570" s="8" t="s">
        <v>26835</v>
      </c>
    </row>
    <row r="25571">
      <c r="A25571" s="8">
        <v>1725521.0</v>
      </c>
      <c r="B25571" s="8" t="s">
        <v>26836</v>
      </c>
    </row>
    <row r="25572">
      <c r="A25572" s="8">
        <v>1793870.0</v>
      </c>
      <c r="B25572" s="8" t="s">
        <v>26836</v>
      </c>
    </row>
    <row r="25573">
      <c r="A25573" s="8">
        <v>1785532.0</v>
      </c>
      <c r="B25573" s="8" t="s">
        <v>26837</v>
      </c>
    </row>
    <row r="25574">
      <c r="A25574" s="8">
        <v>1897071.0</v>
      </c>
      <c r="B25574" s="8" t="s">
        <v>26838</v>
      </c>
    </row>
    <row r="25575">
      <c r="A25575" s="8">
        <v>1734148.0</v>
      </c>
      <c r="B25575" s="8" t="s">
        <v>26839</v>
      </c>
    </row>
    <row r="25576">
      <c r="A25576" s="8">
        <v>1946838.0</v>
      </c>
      <c r="B25576" s="8" t="s">
        <v>26840</v>
      </c>
    </row>
    <row r="25577">
      <c r="A25577" s="8">
        <v>1858785.0</v>
      </c>
      <c r="B25577" s="8" t="s">
        <v>26841</v>
      </c>
    </row>
    <row r="25578">
      <c r="A25578" s="8">
        <v>1857681.0</v>
      </c>
      <c r="B25578" s="8" t="s">
        <v>26842</v>
      </c>
    </row>
    <row r="25579">
      <c r="A25579" s="8">
        <v>1795481.0</v>
      </c>
      <c r="B25579" s="8" t="s">
        <v>26843</v>
      </c>
    </row>
    <row r="25580">
      <c r="A25580" s="8">
        <v>1418661.0</v>
      </c>
      <c r="B25580" s="8" t="s">
        <v>26844</v>
      </c>
    </row>
    <row r="25581">
      <c r="A25581" s="8">
        <v>1793594.0</v>
      </c>
      <c r="B25581" s="8" t="s">
        <v>26845</v>
      </c>
    </row>
    <row r="25582">
      <c r="A25582" s="8">
        <v>1897918.0</v>
      </c>
      <c r="B25582" s="8" t="s">
        <v>26846</v>
      </c>
    </row>
    <row r="25583">
      <c r="A25583" s="8">
        <v>1796135.0</v>
      </c>
      <c r="B25583" s="8" t="s">
        <v>26847</v>
      </c>
    </row>
    <row r="25584">
      <c r="A25584" s="8">
        <v>1655256.0</v>
      </c>
      <c r="B25584" s="8" t="s">
        <v>26848</v>
      </c>
    </row>
    <row r="25585">
      <c r="A25585" s="8">
        <v>1853538.0</v>
      </c>
      <c r="B25585" s="8" t="s">
        <v>26849</v>
      </c>
    </row>
    <row r="25586">
      <c r="A25586" s="8">
        <v>6088406.0</v>
      </c>
      <c r="B25586" s="8" t="s">
        <v>26850</v>
      </c>
    </row>
    <row r="25587">
      <c r="A25587" s="8">
        <v>6743404.0</v>
      </c>
      <c r="B25587" s="8" t="s">
        <v>26851</v>
      </c>
    </row>
    <row r="25588">
      <c r="A25588" s="8">
        <v>1456776.0</v>
      </c>
      <c r="B25588" s="8" t="s">
        <v>26852</v>
      </c>
    </row>
    <row r="25589">
      <c r="A25589" s="8">
        <v>1418033.0</v>
      </c>
      <c r="B25589" s="8" t="s">
        <v>26853</v>
      </c>
    </row>
    <row r="25590">
      <c r="A25590" s="8">
        <v>6189598.0</v>
      </c>
      <c r="B25590" s="8" t="s">
        <v>26854</v>
      </c>
    </row>
    <row r="25591">
      <c r="A25591" s="8">
        <v>1948458.0</v>
      </c>
      <c r="B25591" s="8" t="s">
        <v>26855</v>
      </c>
    </row>
    <row r="25592">
      <c r="A25592" s="8">
        <v>1887726.0</v>
      </c>
      <c r="B25592" s="8" t="s">
        <v>26856</v>
      </c>
    </row>
    <row r="25593">
      <c r="A25593" s="8">
        <v>1728296.0</v>
      </c>
      <c r="B25593" s="8" t="s">
        <v>26857</v>
      </c>
    </row>
    <row r="25594">
      <c r="A25594" s="8">
        <v>1862332.0</v>
      </c>
      <c r="B25594" s="8" t="s">
        <v>26857</v>
      </c>
    </row>
    <row r="25595">
      <c r="A25595" s="8">
        <v>1733711.0</v>
      </c>
      <c r="B25595" s="8" t="s">
        <v>26858</v>
      </c>
    </row>
    <row r="25596">
      <c r="A25596" s="8">
        <v>1852655.0</v>
      </c>
      <c r="B25596" s="8" t="s">
        <v>26859</v>
      </c>
    </row>
    <row r="25597">
      <c r="A25597" s="8">
        <v>1898337.0</v>
      </c>
      <c r="B25597" s="8" t="s">
        <v>26859</v>
      </c>
    </row>
    <row r="25598">
      <c r="A25598" s="8">
        <v>1734253.0</v>
      </c>
      <c r="B25598" s="8" t="s">
        <v>26860</v>
      </c>
    </row>
    <row r="25599">
      <c r="A25599" s="8">
        <v>1793373.0</v>
      </c>
      <c r="B25599" s="8" t="s">
        <v>26861</v>
      </c>
    </row>
    <row r="25600">
      <c r="A25600" s="8">
        <v>1794019.0</v>
      </c>
      <c r="B25600" s="8" t="s">
        <v>26862</v>
      </c>
    </row>
    <row r="25601">
      <c r="A25601" s="8">
        <v>1895753.0</v>
      </c>
      <c r="B25601" s="8" t="s">
        <v>26863</v>
      </c>
    </row>
    <row r="25602">
      <c r="A25602" s="8">
        <v>1862464.0</v>
      </c>
      <c r="B25602" s="8" t="s">
        <v>26864</v>
      </c>
    </row>
    <row r="25603">
      <c r="A25603" s="8">
        <v>1795554.0</v>
      </c>
      <c r="B25603" s="8" t="s">
        <v>26865</v>
      </c>
    </row>
    <row r="25604">
      <c r="A25604" s="8">
        <v>6231080.0</v>
      </c>
      <c r="B25604" s="8" t="s">
        <v>26866</v>
      </c>
    </row>
    <row r="25605">
      <c r="A25605" s="8">
        <v>1785494.0</v>
      </c>
      <c r="B25605" s="8" t="s">
        <v>26867</v>
      </c>
    </row>
    <row r="25606">
      <c r="A25606" s="8">
        <v>1880098.0</v>
      </c>
      <c r="B25606" s="8" t="s">
        <v>26868</v>
      </c>
    </row>
    <row r="25607">
      <c r="A25607" s="8">
        <v>1884131.0</v>
      </c>
      <c r="B25607" s="8" t="s">
        <v>26869</v>
      </c>
    </row>
    <row r="25608">
      <c r="A25608" s="8">
        <v>1371983.0</v>
      </c>
      <c r="B25608" s="8" t="s">
        <v>26870</v>
      </c>
    </row>
    <row r="25609">
      <c r="A25609" s="8">
        <v>1887173.0</v>
      </c>
      <c r="B25609" s="8" t="s">
        <v>26871</v>
      </c>
    </row>
    <row r="25610">
      <c r="A25610" s="8">
        <v>1307029.0</v>
      </c>
      <c r="B25610" s="8" t="s">
        <v>26872</v>
      </c>
    </row>
    <row r="25611">
      <c r="A25611" s="8">
        <v>1887564.0</v>
      </c>
      <c r="B25611" s="8" t="s">
        <v>26873</v>
      </c>
    </row>
    <row r="25612">
      <c r="A25612" s="8">
        <v>1858408.0</v>
      </c>
      <c r="B25612" s="8" t="s">
        <v>26874</v>
      </c>
    </row>
    <row r="25613">
      <c r="A25613" s="8">
        <v>1790579.0</v>
      </c>
      <c r="B25613" s="8" t="s">
        <v>26875</v>
      </c>
    </row>
    <row r="25614">
      <c r="A25614" s="8">
        <v>1418700.0</v>
      </c>
      <c r="B25614" s="8" t="s">
        <v>26876</v>
      </c>
    </row>
    <row r="25615">
      <c r="A25615" s="8">
        <v>1854372.0</v>
      </c>
      <c r="B25615" s="8" t="s">
        <v>26877</v>
      </c>
    </row>
    <row r="25616">
      <c r="A25616" s="8">
        <v>6088767.0</v>
      </c>
      <c r="B25616" s="8" t="s">
        <v>26878</v>
      </c>
    </row>
    <row r="25617">
      <c r="A25617" s="8">
        <v>1852507.0</v>
      </c>
      <c r="B25617" s="8" t="s">
        <v>26879</v>
      </c>
    </row>
    <row r="25618">
      <c r="A25618" s="8">
        <v>1896393.0</v>
      </c>
      <c r="B25618" s="8" t="s">
        <v>26879</v>
      </c>
    </row>
    <row r="25619">
      <c r="A25619" s="8">
        <v>1894170.0</v>
      </c>
      <c r="B25619" s="8" t="s">
        <v>26880</v>
      </c>
    </row>
    <row r="25620">
      <c r="A25620" s="8">
        <v>6560865.0</v>
      </c>
      <c r="B25620" s="8" t="s">
        <v>26881</v>
      </c>
    </row>
    <row r="25621">
      <c r="A25621" s="8">
        <v>6375197.0</v>
      </c>
      <c r="B25621" s="8" t="s">
        <v>26882</v>
      </c>
    </row>
    <row r="25622">
      <c r="A25622" s="8">
        <v>6099777.0</v>
      </c>
      <c r="B25622" s="8" t="s">
        <v>26883</v>
      </c>
    </row>
    <row r="25623">
      <c r="A25623" s="8">
        <v>6189008.0</v>
      </c>
      <c r="B25623" s="8" t="s">
        <v>26884</v>
      </c>
    </row>
    <row r="25624">
      <c r="A25624" s="8">
        <v>9989251.0</v>
      </c>
      <c r="B25624" s="8" t="s">
        <v>26885</v>
      </c>
    </row>
    <row r="25625">
      <c r="A25625" s="8">
        <v>1936981.0</v>
      </c>
      <c r="B25625" s="8" t="s">
        <v>26886</v>
      </c>
    </row>
    <row r="25626">
      <c r="A25626" s="8">
        <v>6397191.0</v>
      </c>
      <c r="B25626" s="8" t="s">
        <v>26887</v>
      </c>
    </row>
    <row r="25627">
      <c r="A25627" s="8">
        <v>6564992.0</v>
      </c>
      <c r="B25627" s="8" t="s">
        <v>26888</v>
      </c>
    </row>
    <row r="25628">
      <c r="A25628" s="8">
        <v>6565956.0</v>
      </c>
      <c r="B25628" s="8" t="s">
        <v>26889</v>
      </c>
    </row>
    <row r="25629">
      <c r="A25629" s="8">
        <v>6036368.0</v>
      </c>
      <c r="B25629" s="8" t="s">
        <v>26890</v>
      </c>
    </row>
    <row r="25630">
      <c r="A25630" s="8">
        <v>6158013.0</v>
      </c>
      <c r="B25630" s="8" t="s">
        <v>26891</v>
      </c>
    </row>
    <row r="25631">
      <c r="A25631" s="8">
        <v>6158102.0</v>
      </c>
      <c r="B25631" s="8" t="s">
        <v>26892</v>
      </c>
    </row>
    <row r="25632">
      <c r="A25632" s="8">
        <v>1943308.0</v>
      </c>
      <c r="B25632" s="8" t="s">
        <v>26893</v>
      </c>
    </row>
    <row r="25633">
      <c r="A25633" s="8">
        <v>6938795.0</v>
      </c>
      <c r="B25633" s="8" t="s">
        <v>26894</v>
      </c>
    </row>
    <row r="25634">
      <c r="A25634" s="8">
        <v>6238106.0</v>
      </c>
      <c r="B25634" s="8" t="s">
        <v>26895</v>
      </c>
    </row>
    <row r="25635">
      <c r="A25635" s="8">
        <v>6084265.0</v>
      </c>
      <c r="B25635" s="8" t="s">
        <v>26896</v>
      </c>
    </row>
    <row r="25636">
      <c r="A25636" s="8">
        <v>1419081.0</v>
      </c>
      <c r="B25636" s="8" t="s">
        <v>26897</v>
      </c>
    </row>
    <row r="25637">
      <c r="A25637" s="8">
        <v>1442449.0</v>
      </c>
      <c r="B25637" s="8" t="s">
        <v>26898</v>
      </c>
    </row>
    <row r="25638">
      <c r="A25638" s="8">
        <v>1429370.0</v>
      </c>
      <c r="B25638" s="8" t="s">
        <v>26899</v>
      </c>
    </row>
    <row r="25639">
      <c r="A25639" s="8">
        <v>6204210.0</v>
      </c>
      <c r="B25639" s="8" t="s">
        <v>26900</v>
      </c>
    </row>
    <row r="25640">
      <c r="A25640" s="8">
        <v>6098576.0</v>
      </c>
      <c r="B25640" s="8" t="s">
        <v>26901</v>
      </c>
    </row>
    <row r="25641">
      <c r="A25641" s="8">
        <v>1419323.0</v>
      </c>
      <c r="B25641" s="8" t="s">
        <v>26902</v>
      </c>
    </row>
    <row r="25642">
      <c r="A25642" s="8">
        <v>6118551.0</v>
      </c>
      <c r="B25642" s="8" t="s">
        <v>26903</v>
      </c>
    </row>
    <row r="25643">
      <c r="A25643" s="8">
        <v>6158005.0</v>
      </c>
      <c r="B25643" s="8" t="s">
        <v>26904</v>
      </c>
    </row>
    <row r="25644">
      <c r="A25644" s="8">
        <v>1947648.0</v>
      </c>
      <c r="B25644" s="8" t="s">
        <v>26905</v>
      </c>
    </row>
    <row r="25645">
      <c r="A25645" s="8">
        <v>6407269.0</v>
      </c>
      <c r="B25645" s="8" t="s">
        <v>26906</v>
      </c>
    </row>
    <row r="25646">
      <c r="A25646" s="8">
        <v>6407081.0</v>
      </c>
      <c r="B25646" s="8" t="s">
        <v>26907</v>
      </c>
    </row>
    <row r="25647">
      <c r="A25647" s="8">
        <v>1284771.0</v>
      </c>
      <c r="B25647" s="8" t="s">
        <v>26908</v>
      </c>
    </row>
    <row r="25648">
      <c r="A25648" s="8">
        <v>6106251.0</v>
      </c>
      <c r="B25648" s="8" t="s">
        <v>26909</v>
      </c>
    </row>
    <row r="25649">
      <c r="A25649" s="8">
        <v>6261973.0</v>
      </c>
      <c r="B25649" s="8" t="s">
        <v>26910</v>
      </c>
    </row>
    <row r="25650">
      <c r="A25650" s="8">
        <v>6120580.0</v>
      </c>
      <c r="B25650" s="8" t="s">
        <v>26911</v>
      </c>
    </row>
    <row r="25651">
      <c r="A25651" s="8">
        <v>6215084.0</v>
      </c>
      <c r="B25651" s="8" t="s">
        <v>26912</v>
      </c>
    </row>
    <row r="25652">
      <c r="A25652" s="8">
        <v>6276318.0</v>
      </c>
      <c r="B25652" s="8" t="s">
        <v>26913</v>
      </c>
    </row>
    <row r="25653">
      <c r="A25653" s="8">
        <v>6335381.0</v>
      </c>
      <c r="B25653" s="8" t="s">
        <v>26914</v>
      </c>
    </row>
    <row r="25654">
      <c r="A25654" s="8">
        <v>1429396.0</v>
      </c>
      <c r="B25654" s="8" t="s">
        <v>26915</v>
      </c>
    </row>
    <row r="25655">
      <c r="A25655" s="8">
        <v>1419137.0</v>
      </c>
      <c r="B25655" s="8" t="s">
        <v>26916</v>
      </c>
    </row>
    <row r="25656">
      <c r="A25656" s="8">
        <v>6504906.0</v>
      </c>
      <c r="B25656" s="8" t="s">
        <v>26917</v>
      </c>
    </row>
    <row r="25657">
      <c r="A25657" s="8">
        <v>1419170.0</v>
      </c>
      <c r="B25657" s="8" t="s">
        <v>26918</v>
      </c>
    </row>
    <row r="25658">
      <c r="A25658" s="8">
        <v>6666922.0</v>
      </c>
      <c r="B25658" s="8" t="s">
        <v>26919</v>
      </c>
    </row>
    <row r="25659">
      <c r="A25659" s="8">
        <v>1696289.0</v>
      </c>
      <c r="B25659" s="8" t="s">
        <v>26920</v>
      </c>
    </row>
    <row r="25660">
      <c r="A25660" s="8">
        <v>6214100.0</v>
      </c>
      <c r="B25660" s="8" t="s">
        <v>26921</v>
      </c>
    </row>
    <row r="25661">
      <c r="A25661" s="8">
        <v>818160.0</v>
      </c>
      <c r="B25661" s="8" t="s">
        <v>26922</v>
      </c>
    </row>
    <row r="25662">
      <c r="A25662" s="8">
        <v>6098649.0</v>
      </c>
      <c r="B25662" s="8" t="s">
        <v>26923</v>
      </c>
    </row>
    <row r="25663">
      <c r="A25663" s="8">
        <v>1949560.0</v>
      </c>
      <c r="B25663" s="8" t="s">
        <v>26924</v>
      </c>
    </row>
    <row r="25664">
      <c r="A25664" s="8">
        <v>6689647.0</v>
      </c>
      <c r="B25664" s="8" t="s">
        <v>26925</v>
      </c>
    </row>
    <row r="25665">
      <c r="A25665" s="8">
        <v>1942999.0</v>
      </c>
      <c r="B25665" s="8" t="s">
        <v>26926</v>
      </c>
    </row>
    <row r="25666">
      <c r="A25666" s="8">
        <v>6202004.0</v>
      </c>
      <c r="B25666" s="8" t="s">
        <v>26927</v>
      </c>
    </row>
    <row r="25667">
      <c r="A25667" s="8">
        <v>6816711.0</v>
      </c>
      <c r="B25667" s="8" t="s">
        <v>26928</v>
      </c>
    </row>
    <row r="25668">
      <c r="A25668" s="8">
        <v>1793004.0</v>
      </c>
      <c r="B25668" s="8" t="s">
        <v>26929</v>
      </c>
    </row>
    <row r="25669">
      <c r="A25669" s="8">
        <v>6548776.0</v>
      </c>
      <c r="B25669" s="8" t="s">
        <v>26930</v>
      </c>
    </row>
    <row r="25670">
      <c r="A25670" s="8">
        <v>6114024.0</v>
      </c>
      <c r="B25670" s="8" t="s">
        <v>26931</v>
      </c>
    </row>
    <row r="25671">
      <c r="A25671" s="8">
        <v>6098584.0</v>
      </c>
      <c r="B25671" s="8" t="s">
        <v>26932</v>
      </c>
    </row>
    <row r="25672">
      <c r="A25672" s="8">
        <v>1957694.0</v>
      </c>
      <c r="B25672" s="8" t="s">
        <v>26933</v>
      </c>
    </row>
    <row r="25673">
      <c r="A25673" s="8">
        <v>6458173.0</v>
      </c>
      <c r="B25673" s="8" t="s">
        <v>26934</v>
      </c>
    </row>
    <row r="25674">
      <c r="A25674" s="8">
        <v>6095992.0</v>
      </c>
      <c r="B25674" s="8" t="s">
        <v>26935</v>
      </c>
    </row>
    <row r="25675">
      <c r="A25675" s="8">
        <v>6816282.0</v>
      </c>
      <c r="B25675" s="8" t="s">
        <v>26936</v>
      </c>
    </row>
    <row r="25676">
      <c r="A25676" s="8">
        <v>6030688.0</v>
      </c>
      <c r="B25676" s="8" t="s">
        <v>26937</v>
      </c>
    </row>
    <row r="25677">
      <c r="A25677" s="8">
        <v>1310372.0</v>
      </c>
      <c r="B25677" s="8" t="s">
        <v>6787</v>
      </c>
    </row>
    <row r="25678">
      <c r="A25678" s="8">
        <v>6095950.0</v>
      </c>
      <c r="B25678" s="8" t="s">
        <v>26938</v>
      </c>
    </row>
    <row r="25679">
      <c r="A25679" s="8">
        <v>6255230.0</v>
      </c>
      <c r="B25679" s="8" t="s">
        <v>26939</v>
      </c>
    </row>
    <row r="25680">
      <c r="A25680" s="8">
        <v>6139256.0</v>
      </c>
      <c r="B25680" s="8" t="s">
        <v>26940</v>
      </c>
    </row>
    <row r="25681">
      <c r="A25681" s="8">
        <v>6108113.0</v>
      </c>
      <c r="B25681" s="8" t="s">
        <v>26941</v>
      </c>
    </row>
    <row r="25682">
      <c r="A25682" s="8">
        <v>6164587.0</v>
      </c>
      <c r="B25682" s="8" t="s">
        <v>26942</v>
      </c>
    </row>
    <row r="25683">
      <c r="A25683" s="8">
        <v>1361937.0</v>
      </c>
      <c r="B25683" s="8" t="s">
        <v>26943</v>
      </c>
    </row>
    <row r="25684">
      <c r="A25684" s="8">
        <v>1783068.0</v>
      </c>
      <c r="B25684" s="8" t="s">
        <v>26839</v>
      </c>
    </row>
    <row r="25685">
      <c r="A25685" s="8">
        <v>6248209.0</v>
      </c>
      <c r="B25685" s="8" t="s">
        <v>26944</v>
      </c>
    </row>
    <row r="25686">
      <c r="A25686" s="8">
        <v>6191819.0</v>
      </c>
      <c r="B25686" s="8" t="s">
        <v>26945</v>
      </c>
    </row>
    <row r="25687">
      <c r="A25687" s="8">
        <v>6886353.0</v>
      </c>
      <c r="B25687" s="8" t="s">
        <v>26946</v>
      </c>
    </row>
    <row r="25688">
      <c r="A25688" s="8">
        <v>1436929.0</v>
      </c>
      <c r="B25688" s="8" t="s">
        <v>26947</v>
      </c>
    </row>
    <row r="25689">
      <c r="A25689" s="8">
        <v>1419447.0</v>
      </c>
      <c r="B25689" s="8" t="s">
        <v>26948</v>
      </c>
    </row>
    <row r="25690">
      <c r="A25690" s="8">
        <v>6158099.0</v>
      </c>
      <c r="B25690" s="8" t="s">
        <v>26949</v>
      </c>
    </row>
    <row r="25691">
      <c r="A25691" s="8">
        <v>1853287.0</v>
      </c>
      <c r="B25691" s="8" t="s">
        <v>26950</v>
      </c>
    </row>
    <row r="25692">
      <c r="A25692" s="8">
        <v>1908995.0</v>
      </c>
      <c r="B25692" s="8" t="s">
        <v>26951</v>
      </c>
    </row>
    <row r="25693">
      <c r="A25693" s="8">
        <v>1887904.0</v>
      </c>
      <c r="B25693" s="8" t="s">
        <v>26952</v>
      </c>
    </row>
    <row r="25694">
      <c r="A25694" s="8">
        <v>694851.0</v>
      </c>
      <c r="B25694" s="8" t="s">
        <v>26953</v>
      </c>
    </row>
    <row r="25695">
      <c r="A25695" s="8">
        <v>1442627.0</v>
      </c>
      <c r="B25695" s="8" t="s">
        <v>26953</v>
      </c>
    </row>
    <row r="25696">
      <c r="A25696" s="8">
        <v>1857606.0</v>
      </c>
      <c r="B25696" s="8" t="s">
        <v>26954</v>
      </c>
    </row>
    <row r="25697">
      <c r="A25697" s="8">
        <v>6138322.0</v>
      </c>
      <c r="B25697" s="8" t="s">
        <v>26955</v>
      </c>
    </row>
    <row r="25698">
      <c r="A25698" s="8">
        <v>6157653.0</v>
      </c>
      <c r="B25698" s="8" t="s">
        <v>26956</v>
      </c>
    </row>
    <row r="25699">
      <c r="A25699" s="8">
        <v>6202349.0</v>
      </c>
      <c r="B25699" s="8" t="s">
        <v>26957</v>
      </c>
    </row>
    <row r="25700">
      <c r="A25700" s="8">
        <v>1947206.0</v>
      </c>
      <c r="B25700" s="8" t="s">
        <v>26958</v>
      </c>
    </row>
    <row r="25701">
      <c r="A25701" s="8">
        <v>6312519.0</v>
      </c>
      <c r="B25701" s="8" t="s">
        <v>26959</v>
      </c>
    </row>
    <row r="25702">
      <c r="A25702" s="8">
        <v>843423.0</v>
      </c>
      <c r="B25702" s="8" t="s">
        <v>24453</v>
      </c>
    </row>
    <row r="25703">
      <c r="A25703" s="8">
        <v>6212361.0</v>
      </c>
      <c r="B25703" s="8" t="s">
        <v>26960</v>
      </c>
    </row>
    <row r="25704">
      <c r="A25704" s="8">
        <v>1005243.0</v>
      </c>
      <c r="B25704" s="8" t="s">
        <v>26961</v>
      </c>
    </row>
    <row r="25705">
      <c r="A25705" s="8">
        <v>1429337.0</v>
      </c>
      <c r="B25705" s="8" t="s">
        <v>26962</v>
      </c>
    </row>
    <row r="25706">
      <c r="A25706" s="8">
        <v>1419340.0</v>
      </c>
      <c r="B25706" s="8" t="s">
        <v>26963</v>
      </c>
    </row>
    <row r="25707">
      <c r="A25707" s="8">
        <v>1772503.0</v>
      </c>
      <c r="B25707" s="8" t="s">
        <v>24172</v>
      </c>
    </row>
    <row r="25708">
      <c r="A25708" s="8">
        <v>6034047.0</v>
      </c>
      <c r="B25708" s="8" t="s">
        <v>26048</v>
      </c>
    </row>
    <row r="25709">
      <c r="A25709" s="8">
        <v>9302115.0</v>
      </c>
      <c r="B25709" s="8" t="s">
        <v>26964</v>
      </c>
    </row>
    <row r="25710">
      <c r="A25710" s="8">
        <v>6531547.0</v>
      </c>
      <c r="B25710" s="8" t="s">
        <v>26965</v>
      </c>
    </row>
    <row r="25711">
      <c r="A25711" s="8">
        <v>1859005.0</v>
      </c>
      <c r="B25711" s="8" t="s">
        <v>26966</v>
      </c>
    </row>
    <row r="25712">
      <c r="A25712" s="8">
        <v>6217702.0</v>
      </c>
      <c r="B25712" s="8" t="s">
        <v>26967</v>
      </c>
    </row>
    <row r="25713">
      <c r="A25713" s="8">
        <v>1419218.0</v>
      </c>
      <c r="B25713" s="8" t="s">
        <v>26968</v>
      </c>
    </row>
    <row r="25714">
      <c r="A25714" s="8">
        <v>6158137.0</v>
      </c>
      <c r="B25714" s="8" t="s">
        <v>26969</v>
      </c>
    </row>
    <row r="25715">
      <c r="A25715" s="8">
        <v>6158129.0</v>
      </c>
      <c r="B25715" s="8" t="s">
        <v>26970</v>
      </c>
    </row>
    <row r="25716">
      <c r="A25716" s="8">
        <v>1444794.0</v>
      </c>
      <c r="B25716" s="8" t="s">
        <v>26971</v>
      </c>
    </row>
    <row r="25717">
      <c r="A25717" s="8">
        <v>1902814.0</v>
      </c>
      <c r="B25717" s="8" t="s">
        <v>26972</v>
      </c>
    </row>
    <row r="25718">
      <c r="A25718" s="8">
        <v>6095968.0</v>
      </c>
      <c r="B25718" s="8" t="s">
        <v>26973</v>
      </c>
    </row>
    <row r="25719">
      <c r="A25719" s="8">
        <v>840700.0</v>
      </c>
      <c r="B25719" s="8" t="s">
        <v>26974</v>
      </c>
    </row>
    <row r="25720">
      <c r="A25720" s="8">
        <v>6450431.0</v>
      </c>
      <c r="B25720" s="8" t="s">
        <v>26975</v>
      </c>
    </row>
    <row r="25721">
      <c r="A25721" s="8">
        <v>6202772.0</v>
      </c>
      <c r="B25721" s="8" t="s">
        <v>26976</v>
      </c>
    </row>
    <row r="25722">
      <c r="A25722" s="8">
        <v>6037771.0</v>
      </c>
      <c r="B25722" s="8" t="s">
        <v>26977</v>
      </c>
    </row>
    <row r="25723">
      <c r="A25723" s="8">
        <v>1928864.0</v>
      </c>
      <c r="B25723" s="8" t="s">
        <v>26978</v>
      </c>
    </row>
    <row r="25724">
      <c r="A25724" s="8">
        <v>6901107.0</v>
      </c>
      <c r="B25724" s="8" t="s">
        <v>26979</v>
      </c>
    </row>
    <row r="25725">
      <c r="A25725" s="8">
        <v>1796241.0</v>
      </c>
      <c r="B25725" s="8" t="s">
        <v>26980</v>
      </c>
    </row>
    <row r="25726">
      <c r="A25726" s="8">
        <v>1780361.0</v>
      </c>
      <c r="B25726" s="8" t="s">
        <v>26981</v>
      </c>
    </row>
    <row r="25727">
      <c r="A25727" s="8">
        <v>1765922.0</v>
      </c>
      <c r="B25727" s="8" t="s">
        <v>26982</v>
      </c>
    </row>
    <row r="25728">
      <c r="A25728" s="8">
        <v>6191789.0</v>
      </c>
      <c r="B25728" s="8" t="s">
        <v>26983</v>
      </c>
    </row>
    <row r="25729">
      <c r="A25729" s="8">
        <v>1796542.0</v>
      </c>
      <c r="B25729" s="8" t="s">
        <v>26984</v>
      </c>
    </row>
    <row r="25730">
      <c r="A25730" s="8">
        <v>6216358.0</v>
      </c>
      <c r="B25730" s="8" t="s">
        <v>26985</v>
      </c>
    </row>
    <row r="25731">
      <c r="A25731" s="8">
        <v>6744346.0</v>
      </c>
      <c r="B25731" s="8" t="s">
        <v>26986</v>
      </c>
    </row>
    <row r="25732">
      <c r="A25732" s="8">
        <v>6141471.0</v>
      </c>
      <c r="B25732" s="8" t="s">
        <v>26987</v>
      </c>
    </row>
    <row r="25733">
      <c r="A25733" s="8">
        <v>1868853.0</v>
      </c>
      <c r="B25733" s="8" t="s">
        <v>26988</v>
      </c>
    </row>
    <row r="25734">
      <c r="A25734" s="8">
        <v>1740164.0</v>
      </c>
      <c r="B25734" s="8" t="s">
        <v>26989</v>
      </c>
    </row>
    <row r="25735">
      <c r="A25735" s="8">
        <v>6169872.0</v>
      </c>
      <c r="B25735" s="8" t="s">
        <v>26990</v>
      </c>
    </row>
    <row r="25736">
      <c r="A25736" s="8">
        <v>1899155.0</v>
      </c>
      <c r="B25736" s="8" t="s">
        <v>26991</v>
      </c>
    </row>
    <row r="25737">
      <c r="A25737" s="8">
        <v>6248276.0</v>
      </c>
      <c r="B25737" s="8" t="s">
        <v>26992</v>
      </c>
    </row>
    <row r="25738">
      <c r="A25738" s="8">
        <v>6181813.0</v>
      </c>
      <c r="B25738" s="8" t="s">
        <v>26993</v>
      </c>
    </row>
    <row r="25739">
      <c r="A25739" s="8">
        <v>6263607.0</v>
      </c>
      <c r="B25739" s="8" t="s">
        <v>26994</v>
      </c>
    </row>
    <row r="25740">
      <c r="A25740" s="8">
        <v>6241131.0</v>
      </c>
      <c r="B25740" s="8" t="s">
        <v>26995</v>
      </c>
    </row>
    <row r="25741">
      <c r="A25741" s="8">
        <v>6242651.0</v>
      </c>
      <c r="B25741" s="8" t="s">
        <v>26996</v>
      </c>
    </row>
    <row r="25742">
      <c r="A25742" s="8">
        <v>6169155.0</v>
      </c>
      <c r="B25742" s="8" t="s">
        <v>26997</v>
      </c>
    </row>
    <row r="25743">
      <c r="A25743" s="8">
        <v>752355.0</v>
      </c>
      <c r="B25743" s="8" t="s">
        <v>26998</v>
      </c>
    </row>
    <row r="25744">
      <c r="A25744" s="8">
        <v>6174132.0</v>
      </c>
      <c r="B25744" s="8" t="s">
        <v>26999</v>
      </c>
    </row>
    <row r="25745">
      <c r="A25745" s="8">
        <v>1758578.0</v>
      </c>
      <c r="B25745" s="8" t="s">
        <v>27000</v>
      </c>
    </row>
    <row r="25746">
      <c r="A25746" s="8">
        <v>6106498.0</v>
      </c>
      <c r="B25746" s="8" t="s">
        <v>27001</v>
      </c>
    </row>
    <row r="25747">
      <c r="A25747" s="8">
        <v>6247695.0</v>
      </c>
      <c r="B25747" s="8" t="s">
        <v>27002</v>
      </c>
    </row>
    <row r="25748">
      <c r="A25748" s="8">
        <v>1795741.0</v>
      </c>
      <c r="B25748" s="8" t="s">
        <v>27003</v>
      </c>
    </row>
    <row r="25749">
      <c r="A25749" s="8">
        <v>9033084.0</v>
      </c>
      <c r="B25749" s="8" t="s">
        <v>27004</v>
      </c>
    </row>
    <row r="25750">
      <c r="A25750" s="8">
        <v>1949021.0</v>
      </c>
      <c r="B25750" s="8" t="s">
        <v>27005</v>
      </c>
    </row>
    <row r="25751">
      <c r="A25751" s="8">
        <v>1637401.0</v>
      </c>
      <c r="B25751" s="8" t="s">
        <v>27006</v>
      </c>
    </row>
    <row r="25752">
      <c r="A25752" s="8">
        <v>1780379.0</v>
      </c>
      <c r="B25752" s="8" t="s">
        <v>27007</v>
      </c>
    </row>
    <row r="25753">
      <c r="A25753" s="8">
        <v>1638131.0</v>
      </c>
      <c r="B25753" s="8" t="s">
        <v>27008</v>
      </c>
    </row>
    <row r="25754">
      <c r="A25754" s="8">
        <v>1570382.0</v>
      </c>
      <c r="B25754" s="8" t="s">
        <v>27009</v>
      </c>
    </row>
    <row r="25755">
      <c r="A25755" s="8">
        <v>6211631.0</v>
      </c>
      <c r="B25755" s="8" t="s">
        <v>27010</v>
      </c>
    </row>
    <row r="25756">
      <c r="A25756" s="8">
        <v>6042406.0</v>
      </c>
      <c r="B25756" s="8" t="s">
        <v>27011</v>
      </c>
    </row>
    <row r="25757">
      <c r="A25757" s="8">
        <v>6261965.0</v>
      </c>
      <c r="B25757" s="8" t="s">
        <v>27012</v>
      </c>
    </row>
    <row r="25758">
      <c r="A25758" s="8">
        <v>6174221.0</v>
      </c>
      <c r="B25758" s="8" t="s">
        <v>27013</v>
      </c>
    </row>
    <row r="25759">
      <c r="A25759" s="8">
        <v>6246117.0</v>
      </c>
      <c r="B25759" s="8" t="s">
        <v>27014</v>
      </c>
    </row>
    <row r="25760">
      <c r="A25760" s="8">
        <v>6104037.0</v>
      </c>
      <c r="B25760" s="8" t="s">
        <v>27015</v>
      </c>
    </row>
    <row r="25761">
      <c r="A25761" s="8">
        <v>6169147.0</v>
      </c>
      <c r="B25761" s="8" t="s">
        <v>27016</v>
      </c>
    </row>
    <row r="25762">
      <c r="A25762" s="8">
        <v>6133177.0</v>
      </c>
      <c r="B25762" s="8" t="s">
        <v>27017</v>
      </c>
    </row>
    <row r="25763">
      <c r="A25763" s="8">
        <v>6234101.0</v>
      </c>
      <c r="B25763" s="8" t="s">
        <v>27018</v>
      </c>
    </row>
    <row r="25764">
      <c r="A25764" s="8">
        <v>1893751.0</v>
      </c>
      <c r="B25764" s="8" t="s">
        <v>27019</v>
      </c>
    </row>
    <row r="25765">
      <c r="A25765" s="8">
        <v>1729471.0</v>
      </c>
      <c r="B25765" s="8" t="s">
        <v>27020</v>
      </c>
    </row>
    <row r="25766">
      <c r="A25766" s="8">
        <v>6881017.0</v>
      </c>
      <c r="B25766" s="8" t="s">
        <v>27021</v>
      </c>
    </row>
    <row r="25767">
      <c r="A25767" s="8">
        <v>1895761.0</v>
      </c>
      <c r="B25767" s="8" t="s">
        <v>27022</v>
      </c>
    </row>
    <row r="25768">
      <c r="A25768" s="8">
        <v>6155154.0</v>
      </c>
      <c r="B25768" s="8" t="s">
        <v>27023</v>
      </c>
    </row>
    <row r="25769">
      <c r="A25769" s="8">
        <v>6221777.0</v>
      </c>
      <c r="B25769" s="8" t="s">
        <v>27024</v>
      </c>
    </row>
    <row r="25770">
      <c r="A25770" s="8">
        <v>6272045.0</v>
      </c>
      <c r="B25770" s="8" t="s">
        <v>27025</v>
      </c>
    </row>
    <row r="25771">
      <c r="A25771" s="8">
        <v>1597299.0</v>
      </c>
      <c r="B25771" s="8" t="s">
        <v>27026</v>
      </c>
    </row>
    <row r="25772">
      <c r="A25772" s="8">
        <v>6439195.0</v>
      </c>
      <c r="B25772" s="8" t="s">
        <v>27027</v>
      </c>
    </row>
    <row r="25773">
      <c r="A25773" s="8">
        <v>1776193.0</v>
      </c>
      <c r="B25773" s="8" t="s">
        <v>27028</v>
      </c>
    </row>
    <row r="25774">
      <c r="A25774" s="8">
        <v>6400001.0</v>
      </c>
      <c r="B25774" s="8" t="s">
        <v>27029</v>
      </c>
    </row>
    <row r="25775">
      <c r="A25775" s="8">
        <v>6407005.0</v>
      </c>
      <c r="B25775" s="8" t="s">
        <v>27030</v>
      </c>
    </row>
    <row r="25776">
      <c r="A25776" s="8">
        <v>6969887.0</v>
      </c>
      <c r="B25776" s="8" t="s">
        <v>27031</v>
      </c>
    </row>
    <row r="25777">
      <c r="A25777" s="8">
        <v>1772180.0</v>
      </c>
      <c r="B25777" s="8" t="s">
        <v>27032</v>
      </c>
    </row>
    <row r="25778">
      <c r="A25778" s="8">
        <v>1794639.0</v>
      </c>
      <c r="B25778" s="8" t="s">
        <v>27033</v>
      </c>
    </row>
    <row r="25779">
      <c r="A25779" s="8">
        <v>1693131.0</v>
      </c>
      <c r="B25779" s="8" t="s">
        <v>22539</v>
      </c>
    </row>
    <row r="25780">
      <c r="A25780" s="8">
        <v>6920152.0</v>
      </c>
      <c r="B25780" s="8" t="s">
        <v>27034</v>
      </c>
    </row>
    <row r="25781">
      <c r="A25781" s="8">
        <v>1901222.0</v>
      </c>
      <c r="B25781" s="8" t="s">
        <v>27035</v>
      </c>
    </row>
    <row r="25782">
      <c r="A25782" s="8">
        <v>6155146.0</v>
      </c>
      <c r="B25782" s="8" t="s">
        <v>27036</v>
      </c>
    </row>
    <row r="25783">
      <c r="A25783" s="8">
        <v>6228119.0</v>
      </c>
      <c r="B25783" s="8" t="s">
        <v>27037</v>
      </c>
    </row>
    <row r="25784">
      <c r="A25784" s="8">
        <v>1795341.0</v>
      </c>
      <c r="B25784" s="8" t="s">
        <v>27038</v>
      </c>
    </row>
    <row r="25785">
      <c r="A25785" s="8">
        <v>6397131.0</v>
      </c>
      <c r="B25785" s="8" t="s">
        <v>27039</v>
      </c>
    </row>
    <row r="25786">
      <c r="A25786" s="8">
        <v>1768441.0</v>
      </c>
      <c r="B25786" s="8" t="s">
        <v>27040</v>
      </c>
    </row>
    <row r="25787">
      <c r="A25787" s="8">
        <v>1419633.0</v>
      </c>
      <c r="B25787" s="8" t="s">
        <v>27041</v>
      </c>
    </row>
    <row r="25788">
      <c r="A25788" s="8">
        <v>1902547.0</v>
      </c>
      <c r="B25788" s="8" t="s">
        <v>27042</v>
      </c>
    </row>
    <row r="25789">
      <c r="A25789" s="8">
        <v>6255248.0</v>
      </c>
      <c r="B25789" s="8" t="s">
        <v>27043</v>
      </c>
    </row>
    <row r="25790">
      <c r="A25790" s="8">
        <v>6323430.0</v>
      </c>
      <c r="B25790" s="8" t="s">
        <v>27044</v>
      </c>
    </row>
    <row r="25791">
      <c r="A25791" s="8">
        <v>6905226.0</v>
      </c>
      <c r="B25791" s="8" t="s">
        <v>27045</v>
      </c>
    </row>
    <row r="25792">
      <c r="A25792" s="8">
        <v>6305997.0</v>
      </c>
      <c r="B25792" s="8" t="s">
        <v>27046</v>
      </c>
    </row>
    <row r="25793">
      <c r="A25793" s="8">
        <v>9171606.0</v>
      </c>
      <c r="B25793" s="8" t="s">
        <v>27047</v>
      </c>
    </row>
    <row r="25794">
      <c r="A25794" s="8">
        <v>6397123.0</v>
      </c>
      <c r="B25794" s="8" t="s">
        <v>27048</v>
      </c>
    </row>
    <row r="25795">
      <c r="A25795" s="8">
        <v>6915523.0</v>
      </c>
      <c r="B25795" s="8" t="s">
        <v>27049</v>
      </c>
    </row>
    <row r="25796">
      <c r="A25796" s="8">
        <v>6397140.0</v>
      </c>
      <c r="B25796" s="8" t="s">
        <v>27050</v>
      </c>
    </row>
    <row r="25797">
      <c r="A25797" s="8">
        <v>9000003.0</v>
      </c>
      <c r="B25797" s="8" t="s">
        <v>27051</v>
      </c>
    </row>
    <row r="25798">
      <c r="A25798" s="8">
        <v>6930131.0</v>
      </c>
      <c r="B25798" s="8" t="s">
        <v>27052</v>
      </c>
    </row>
    <row r="25799">
      <c r="A25799" s="8">
        <v>6344101.0</v>
      </c>
      <c r="B25799" s="8" t="s">
        <v>27053</v>
      </c>
    </row>
    <row r="25800">
      <c r="A25800" s="8">
        <v>6499091.0</v>
      </c>
      <c r="B25800" s="8" t="s">
        <v>27054</v>
      </c>
    </row>
    <row r="25801">
      <c r="A25801" s="8">
        <v>1902865.0</v>
      </c>
      <c r="B25801" s="8" t="s">
        <v>27055</v>
      </c>
    </row>
    <row r="25802">
      <c r="A25802" s="8">
        <v>1418831.0</v>
      </c>
      <c r="B25802" s="8" t="s">
        <v>27056</v>
      </c>
    </row>
    <row r="25803">
      <c r="A25803" s="8">
        <v>6223141.0</v>
      </c>
      <c r="B25803" s="8" t="s">
        <v>27057</v>
      </c>
    </row>
    <row r="25804">
      <c r="A25804" s="8">
        <v>1730517.0</v>
      </c>
      <c r="B25804" s="8" t="s">
        <v>27058</v>
      </c>
    </row>
    <row r="25805">
      <c r="A25805" s="8">
        <v>1728890.0</v>
      </c>
      <c r="B25805" s="8" t="s">
        <v>27059</v>
      </c>
    </row>
    <row r="25806">
      <c r="A25806" s="8">
        <v>1947893.0</v>
      </c>
      <c r="B25806" s="8" t="s">
        <v>27060</v>
      </c>
    </row>
    <row r="25807">
      <c r="A25807" s="8">
        <v>6261299.0</v>
      </c>
      <c r="B25807" s="8" t="s">
        <v>27061</v>
      </c>
    </row>
    <row r="25808">
      <c r="A25808" s="8">
        <v>6251854.0</v>
      </c>
      <c r="B25808" s="8" t="s">
        <v>27062</v>
      </c>
    </row>
    <row r="25809">
      <c r="A25809" s="8">
        <v>6397204.0</v>
      </c>
      <c r="B25809" s="8" t="s">
        <v>27063</v>
      </c>
    </row>
    <row r="25810">
      <c r="A25810" s="8">
        <v>1787411.0</v>
      </c>
      <c r="B25810" s="8" t="s">
        <v>23136</v>
      </c>
    </row>
    <row r="25811">
      <c r="A25811" s="8">
        <v>6247474.0</v>
      </c>
      <c r="B25811" s="8" t="s">
        <v>27064</v>
      </c>
    </row>
    <row r="25812">
      <c r="A25812" s="8">
        <v>6323481.0</v>
      </c>
      <c r="B25812" s="8" t="s">
        <v>27065</v>
      </c>
    </row>
    <row r="25813">
      <c r="A25813" s="8">
        <v>6135811.0</v>
      </c>
      <c r="B25813" s="8" t="s">
        <v>27066</v>
      </c>
    </row>
    <row r="25814">
      <c r="A25814" s="8">
        <v>1588711.0</v>
      </c>
      <c r="B25814" s="8" t="s">
        <v>27067</v>
      </c>
    </row>
    <row r="25815">
      <c r="A25815" s="8">
        <v>6189016.0</v>
      </c>
      <c r="B25815" s="8" t="s">
        <v>27068</v>
      </c>
    </row>
    <row r="25816">
      <c r="A25816" s="8">
        <v>6775501.0</v>
      </c>
      <c r="B25816" s="8" t="s">
        <v>27069</v>
      </c>
    </row>
    <row r="25817">
      <c r="A25817" s="8">
        <v>6880878.0</v>
      </c>
      <c r="B25817" s="8" t="s">
        <v>4876</v>
      </c>
    </row>
    <row r="25818">
      <c r="A25818" s="8">
        <v>6455387.0</v>
      </c>
      <c r="B25818" s="8" t="s">
        <v>27070</v>
      </c>
    </row>
    <row r="25819">
      <c r="A25819" s="8">
        <v>6739296.0</v>
      </c>
      <c r="B25819" s="8" t="s">
        <v>27071</v>
      </c>
    </row>
    <row r="25820">
      <c r="A25820" s="8">
        <v>6203531.0</v>
      </c>
      <c r="B25820" s="8" t="s">
        <v>27072</v>
      </c>
    </row>
    <row r="25821">
      <c r="A25821" s="8">
        <v>6913792.0</v>
      </c>
      <c r="B25821" s="8" t="s">
        <v>27073</v>
      </c>
    </row>
    <row r="25822">
      <c r="A25822" s="8">
        <v>6149901.0</v>
      </c>
      <c r="B25822" s="8" t="s">
        <v>27074</v>
      </c>
    </row>
    <row r="25823">
      <c r="A25823" s="8">
        <v>1419579.0</v>
      </c>
      <c r="B25823" s="8" t="s">
        <v>27075</v>
      </c>
    </row>
    <row r="25824">
      <c r="A25824" s="8">
        <v>1793659.0</v>
      </c>
      <c r="B25824" s="8" t="s">
        <v>27076</v>
      </c>
    </row>
    <row r="25825">
      <c r="A25825" s="8">
        <v>6122850.0</v>
      </c>
      <c r="B25825" s="8" t="s">
        <v>27077</v>
      </c>
    </row>
    <row r="25826">
      <c r="A25826" s="8">
        <v>6983154.0</v>
      </c>
      <c r="B25826" s="8" t="s">
        <v>27078</v>
      </c>
    </row>
    <row r="25827">
      <c r="A25827" s="8">
        <v>6000690.0</v>
      </c>
      <c r="B25827" s="8" t="s">
        <v>27079</v>
      </c>
    </row>
    <row r="25828">
      <c r="A25828" s="8">
        <v>6323472.0</v>
      </c>
      <c r="B25828" s="8" t="s">
        <v>27080</v>
      </c>
    </row>
    <row r="25829">
      <c r="A25829" s="8">
        <v>6195725.0</v>
      </c>
      <c r="B25829" s="8" t="s">
        <v>27081</v>
      </c>
    </row>
    <row r="25830">
      <c r="A25830" s="8">
        <v>1419226.0</v>
      </c>
      <c r="B25830" s="8" t="s">
        <v>27082</v>
      </c>
    </row>
    <row r="25831">
      <c r="A25831" s="8">
        <v>6397182.0</v>
      </c>
      <c r="B25831" s="8" t="s">
        <v>27083</v>
      </c>
    </row>
    <row r="25832">
      <c r="A25832" s="8">
        <v>6170561.0</v>
      </c>
      <c r="B25832" s="8" t="s">
        <v>27084</v>
      </c>
    </row>
    <row r="25833">
      <c r="A25833" s="8">
        <v>6207219.0</v>
      </c>
      <c r="B25833" s="8" t="s">
        <v>27085</v>
      </c>
    </row>
    <row r="25834">
      <c r="A25834" s="8">
        <v>6739326.0</v>
      </c>
      <c r="B25834" s="8" t="s">
        <v>27086</v>
      </c>
    </row>
    <row r="25835">
      <c r="A25835" s="8">
        <v>6415636.0</v>
      </c>
      <c r="B25835" s="8" t="s">
        <v>15236</v>
      </c>
    </row>
    <row r="25836">
      <c r="A25836" s="8">
        <v>1734491.0</v>
      </c>
      <c r="B25836" s="8" t="s">
        <v>27087</v>
      </c>
    </row>
    <row r="25837">
      <c r="A25837" s="8">
        <v>6149880.0</v>
      </c>
      <c r="B25837" s="8" t="s">
        <v>27088</v>
      </c>
    </row>
    <row r="25838">
      <c r="A25838" s="8">
        <v>1791184.0</v>
      </c>
      <c r="B25838" s="8" t="s">
        <v>27089</v>
      </c>
    </row>
    <row r="25839">
      <c r="A25839" s="8">
        <v>1766872.0</v>
      </c>
      <c r="B25839" s="8" t="s">
        <v>27090</v>
      </c>
    </row>
    <row r="25840">
      <c r="A25840" s="8">
        <v>1439928.0</v>
      </c>
      <c r="B25840" s="8" t="s">
        <v>27091</v>
      </c>
    </row>
    <row r="25841">
      <c r="A25841" s="8">
        <v>1442503.0</v>
      </c>
      <c r="B25841" s="8" t="s">
        <v>27092</v>
      </c>
    </row>
    <row r="25842">
      <c r="A25842" s="8">
        <v>6217214.0</v>
      </c>
      <c r="B25842" s="8" t="s">
        <v>27093</v>
      </c>
    </row>
    <row r="25843">
      <c r="A25843" s="8">
        <v>1949306.0</v>
      </c>
      <c r="B25843" s="8" t="s">
        <v>27094</v>
      </c>
    </row>
    <row r="25844">
      <c r="A25844" s="8">
        <v>1843605.0</v>
      </c>
      <c r="B25844" s="8" t="s">
        <v>27095</v>
      </c>
    </row>
    <row r="25845">
      <c r="A25845" s="8">
        <v>6908691.0</v>
      </c>
      <c r="B25845" s="8" t="s">
        <v>27096</v>
      </c>
    </row>
    <row r="25846">
      <c r="A25846" s="8">
        <v>6248683.0</v>
      </c>
      <c r="B25846" s="8" t="s">
        <v>27097</v>
      </c>
    </row>
    <row r="25847">
      <c r="A25847" s="8">
        <v>1572580.0</v>
      </c>
      <c r="B25847" s="8" t="s">
        <v>27098</v>
      </c>
    </row>
    <row r="25848">
      <c r="A25848" s="8">
        <v>1796127.0</v>
      </c>
      <c r="B25848" s="8" t="s">
        <v>27099</v>
      </c>
    </row>
    <row r="25849">
      <c r="A25849" s="8">
        <v>1798341.0</v>
      </c>
      <c r="B25849" s="8" t="s">
        <v>27100</v>
      </c>
    </row>
    <row r="25850">
      <c r="A25850" s="8">
        <v>1850903.0</v>
      </c>
      <c r="B25850" s="8" t="s">
        <v>27100</v>
      </c>
    </row>
    <row r="25851">
      <c r="A25851" s="8">
        <v>6227694.0</v>
      </c>
      <c r="B25851" s="8" t="s">
        <v>27101</v>
      </c>
    </row>
    <row r="25852">
      <c r="A25852" s="8">
        <v>6478506.0</v>
      </c>
      <c r="B25852" s="8" t="s">
        <v>27102</v>
      </c>
    </row>
    <row r="25853">
      <c r="A25853" s="8">
        <v>1899490.0</v>
      </c>
      <c r="B25853" s="8" t="s">
        <v>27103</v>
      </c>
    </row>
    <row r="25854">
      <c r="A25854" s="8">
        <v>1858351.0</v>
      </c>
      <c r="B25854" s="8" t="s">
        <v>27104</v>
      </c>
    </row>
    <row r="25855">
      <c r="A25855" s="8">
        <v>6960286.0</v>
      </c>
      <c r="B25855" s="8" t="s">
        <v>27105</v>
      </c>
    </row>
    <row r="25856">
      <c r="A25856" s="8">
        <v>1772481.0</v>
      </c>
      <c r="B25856" s="8" t="s">
        <v>27106</v>
      </c>
    </row>
    <row r="25857">
      <c r="A25857" s="8">
        <v>1791320.0</v>
      </c>
      <c r="B25857" s="8" t="s">
        <v>27058</v>
      </c>
    </row>
    <row r="25858">
      <c r="A25858" s="8">
        <v>6413455.0</v>
      </c>
      <c r="B25858" s="8" t="s">
        <v>27107</v>
      </c>
    </row>
    <row r="25859">
      <c r="A25859" s="8">
        <v>6143237.0</v>
      </c>
      <c r="B25859" s="8" t="s">
        <v>27108</v>
      </c>
    </row>
    <row r="25860">
      <c r="A25860" s="8">
        <v>1733214.0</v>
      </c>
      <c r="B25860" s="8" t="s">
        <v>27109</v>
      </c>
    </row>
    <row r="25861">
      <c r="A25861" s="8">
        <v>6905439.0</v>
      </c>
      <c r="B25861" s="8" t="s">
        <v>27110</v>
      </c>
    </row>
    <row r="25862">
      <c r="A25862" s="8">
        <v>1794141.0</v>
      </c>
      <c r="B25862" s="8" t="s">
        <v>27111</v>
      </c>
    </row>
    <row r="25863">
      <c r="A25863" s="8">
        <v>1793675.0</v>
      </c>
      <c r="B25863" s="8" t="s">
        <v>27112</v>
      </c>
    </row>
    <row r="25864">
      <c r="A25864" s="8">
        <v>1570790.0</v>
      </c>
      <c r="B25864" s="8" t="s">
        <v>27113</v>
      </c>
    </row>
    <row r="25865">
      <c r="A25865" s="8">
        <v>1729349.0</v>
      </c>
      <c r="B25865" s="8" t="s">
        <v>27114</v>
      </c>
    </row>
    <row r="25866">
      <c r="A25866" s="8">
        <v>1792504.0</v>
      </c>
      <c r="B25866" s="8" t="s">
        <v>27114</v>
      </c>
    </row>
    <row r="25867">
      <c r="A25867" s="8">
        <v>1337866.0</v>
      </c>
      <c r="B25867" s="8" t="s">
        <v>27115</v>
      </c>
    </row>
    <row r="25868">
      <c r="A25868" s="8">
        <v>1571109.0</v>
      </c>
      <c r="B25868" s="8" t="s">
        <v>27116</v>
      </c>
    </row>
    <row r="25869">
      <c r="A25869" s="8">
        <v>6931669.0</v>
      </c>
      <c r="B25869" s="8" t="s">
        <v>27117</v>
      </c>
    </row>
    <row r="25870">
      <c r="A25870" s="8">
        <v>1150332.0</v>
      </c>
      <c r="B25870" s="8" t="s">
        <v>27118</v>
      </c>
    </row>
    <row r="25871">
      <c r="A25871" s="8">
        <v>1792466.0</v>
      </c>
      <c r="B25871" s="8" t="s">
        <v>27119</v>
      </c>
    </row>
    <row r="25872">
      <c r="A25872" s="8">
        <v>6138241.0</v>
      </c>
      <c r="B25872" s="8" t="s">
        <v>27120</v>
      </c>
    </row>
    <row r="25873">
      <c r="A25873" s="8">
        <v>846562.0</v>
      </c>
      <c r="B25873" s="8" t="s">
        <v>27121</v>
      </c>
    </row>
    <row r="25874">
      <c r="A25874" s="8">
        <v>850675.0</v>
      </c>
      <c r="B25874" s="8" t="s">
        <v>27122</v>
      </c>
    </row>
    <row r="25875">
      <c r="A25875" s="8">
        <v>1763008.0</v>
      </c>
      <c r="B25875" s="8" t="s">
        <v>27123</v>
      </c>
    </row>
    <row r="25876">
      <c r="A25876" s="8">
        <v>1858891.0</v>
      </c>
      <c r="B25876" s="8" t="s">
        <v>23864</v>
      </c>
    </row>
    <row r="25877">
      <c r="A25877" s="8">
        <v>1796712.0</v>
      </c>
      <c r="B25877" s="8" t="s">
        <v>27124</v>
      </c>
    </row>
    <row r="25878">
      <c r="A25878" s="8">
        <v>6252834.0</v>
      </c>
      <c r="B25878" s="8" t="s">
        <v>27125</v>
      </c>
    </row>
    <row r="25879">
      <c r="A25879" s="8">
        <v>1707507.0</v>
      </c>
      <c r="B25879" s="8" t="s">
        <v>27126</v>
      </c>
    </row>
    <row r="25880">
      <c r="A25880" s="8">
        <v>6431232.0</v>
      </c>
      <c r="B25880" s="8" t="s">
        <v>27127</v>
      </c>
    </row>
    <row r="25881">
      <c r="A25881" s="8">
        <v>1419625.0</v>
      </c>
      <c r="B25881" s="8" t="s">
        <v>27128</v>
      </c>
    </row>
    <row r="25882">
      <c r="A25882" s="8">
        <v>6686044.0</v>
      </c>
      <c r="B25882" s="8" t="s">
        <v>27129</v>
      </c>
    </row>
    <row r="25883">
      <c r="A25883" s="8">
        <v>1094815.0</v>
      </c>
      <c r="B25883" s="8" t="s">
        <v>27130</v>
      </c>
    </row>
    <row r="25884">
      <c r="A25884" s="8">
        <v>6905391.0</v>
      </c>
      <c r="B25884" s="8" t="s">
        <v>27131</v>
      </c>
    </row>
    <row r="25885">
      <c r="A25885" s="8">
        <v>1780484.0</v>
      </c>
      <c r="B25885" s="8" t="s">
        <v>27132</v>
      </c>
    </row>
    <row r="25886">
      <c r="A25886" s="8">
        <v>1960865.0</v>
      </c>
      <c r="B25886" s="8" t="s">
        <v>27133</v>
      </c>
    </row>
    <row r="25887">
      <c r="A25887" s="8">
        <v>6167802.0</v>
      </c>
      <c r="B25887" s="8" t="s">
        <v>27134</v>
      </c>
    </row>
    <row r="25888">
      <c r="A25888" s="8">
        <v>6104258.0</v>
      </c>
      <c r="B25888" s="8" t="s">
        <v>27135</v>
      </c>
    </row>
    <row r="25889">
      <c r="A25889" s="8">
        <v>6247075.0</v>
      </c>
      <c r="B25889" s="8" t="s">
        <v>27136</v>
      </c>
    </row>
    <row r="25890">
      <c r="A25890" s="8">
        <v>1464370.0</v>
      </c>
      <c r="B25890" s="8" t="s">
        <v>27137</v>
      </c>
    </row>
    <row r="25891">
      <c r="A25891" s="8">
        <v>1895192.0</v>
      </c>
      <c r="B25891" s="8" t="s">
        <v>27138</v>
      </c>
    </row>
    <row r="25892">
      <c r="A25892" s="8">
        <v>6900186.0</v>
      </c>
      <c r="B25892" s="8" t="s">
        <v>27139</v>
      </c>
    </row>
    <row r="25893">
      <c r="A25893" s="8">
        <v>6608582.0</v>
      </c>
      <c r="B25893" s="8" t="s">
        <v>27140</v>
      </c>
    </row>
    <row r="25894">
      <c r="A25894" s="8">
        <v>1940309.0</v>
      </c>
      <c r="B25894" s="8" t="s">
        <v>27141</v>
      </c>
    </row>
    <row r="25895">
      <c r="A25895" s="8">
        <v>6227937.0</v>
      </c>
      <c r="B25895" s="8" t="s">
        <v>27142</v>
      </c>
    </row>
    <row r="25896">
      <c r="A25896" s="8">
        <v>6167811.0</v>
      </c>
      <c r="B25896" s="8" t="s">
        <v>27143</v>
      </c>
    </row>
    <row r="25897">
      <c r="A25897" s="8">
        <v>6061303.0</v>
      </c>
      <c r="B25897" s="8" t="s">
        <v>27144</v>
      </c>
    </row>
    <row r="25898">
      <c r="A25898" s="8">
        <v>1960164.0</v>
      </c>
      <c r="B25898" s="8" t="s">
        <v>27145</v>
      </c>
    </row>
    <row r="25899">
      <c r="A25899" s="8">
        <v>6109535.0</v>
      </c>
      <c r="B25899" s="8" t="s">
        <v>27146</v>
      </c>
    </row>
    <row r="25900">
      <c r="A25900" s="8">
        <v>6884962.0</v>
      </c>
      <c r="B25900" s="8" t="s">
        <v>27147</v>
      </c>
    </row>
    <row r="25901">
      <c r="A25901" s="8">
        <v>6975011.0</v>
      </c>
      <c r="B25901" s="8" t="s">
        <v>27148</v>
      </c>
    </row>
    <row r="25902">
      <c r="A25902" s="8">
        <v>1789082.0</v>
      </c>
      <c r="B25902" s="8" t="s">
        <v>27149</v>
      </c>
    </row>
    <row r="25903">
      <c r="A25903" s="8">
        <v>1938312.0</v>
      </c>
      <c r="B25903" s="8" t="s">
        <v>27150</v>
      </c>
    </row>
    <row r="25904">
      <c r="A25904" s="8">
        <v>6357679.0</v>
      </c>
      <c r="B25904" s="8" t="s">
        <v>27151</v>
      </c>
    </row>
    <row r="25905">
      <c r="A25905" s="8">
        <v>1792059.0</v>
      </c>
      <c r="B25905" s="8" t="s">
        <v>27152</v>
      </c>
    </row>
    <row r="25906">
      <c r="A25906" s="8">
        <v>1853457.0</v>
      </c>
      <c r="B25906" s="8" t="s">
        <v>27152</v>
      </c>
    </row>
    <row r="25907">
      <c r="A25907" s="8">
        <v>1898086.0</v>
      </c>
      <c r="B25907" s="8" t="s">
        <v>27153</v>
      </c>
    </row>
    <row r="25908">
      <c r="A25908" s="8">
        <v>6581838.0</v>
      </c>
      <c r="B25908" s="8" t="s">
        <v>27154</v>
      </c>
    </row>
    <row r="25909">
      <c r="A25909" s="8">
        <v>1588541.0</v>
      </c>
      <c r="B25909" s="8" t="s">
        <v>27155</v>
      </c>
    </row>
    <row r="25910">
      <c r="A25910" s="8">
        <v>1949853.0</v>
      </c>
      <c r="B25910" s="8" t="s">
        <v>27156</v>
      </c>
    </row>
    <row r="25911">
      <c r="A25911" s="8">
        <v>1733940.0</v>
      </c>
      <c r="B25911" s="8" t="s">
        <v>27157</v>
      </c>
    </row>
    <row r="25912">
      <c r="A25912" s="8">
        <v>6159494.0</v>
      </c>
      <c r="B25912" s="8" t="s">
        <v>27158</v>
      </c>
    </row>
    <row r="25913">
      <c r="A25913" s="8">
        <v>1917030.0</v>
      </c>
      <c r="B25913" s="8" t="s">
        <v>27159</v>
      </c>
    </row>
    <row r="25914">
      <c r="A25914" s="8">
        <v>1655141.0</v>
      </c>
      <c r="B25914" s="8" t="s">
        <v>27160</v>
      </c>
    </row>
    <row r="25915">
      <c r="A25915" s="8">
        <v>6585159.0</v>
      </c>
      <c r="B25915" s="8" t="s">
        <v>27161</v>
      </c>
    </row>
    <row r="25916">
      <c r="A25916" s="8">
        <v>1795198.0</v>
      </c>
      <c r="B25916" s="8" t="s">
        <v>27162</v>
      </c>
    </row>
    <row r="25917">
      <c r="A25917" s="8">
        <v>6736190.0</v>
      </c>
      <c r="B25917" s="8" t="s">
        <v>27163</v>
      </c>
    </row>
    <row r="25918">
      <c r="A25918" s="8">
        <v>1570927.0</v>
      </c>
      <c r="B25918" s="8" t="s">
        <v>27164</v>
      </c>
    </row>
    <row r="25919">
      <c r="A25919" s="8">
        <v>1436503.0</v>
      </c>
      <c r="B25919" s="8" t="s">
        <v>27165</v>
      </c>
    </row>
    <row r="25920">
      <c r="A25920" s="8">
        <v>1814168.0</v>
      </c>
      <c r="B25920" s="8" t="s">
        <v>27166</v>
      </c>
    </row>
    <row r="25921">
      <c r="A25921" s="8">
        <v>1943707.0</v>
      </c>
      <c r="B25921" s="8" t="s">
        <v>27167</v>
      </c>
    </row>
    <row r="25922">
      <c r="A25922" s="8">
        <v>1912313.0</v>
      </c>
      <c r="B25922" s="8" t="s">
        <v>27168</v>
      </c>
    </row>
    <row r="25923">
      <c r="A25923" s="8">
        <v>1733389.0</v>
      </c>
      <c r="B25923" s="8" t="s">
        <v>27169</v>
      </c>
    </row>
    <row r="25924">
      <c r="A25924" s="8">
        <v>6122108.0</v>
      </c>
      <c r="B25924" s="8" t="s">
        <v>27170</v>
      </c>
    </row>
    <row r="25925">
      <c r="A25925" s="8">
        <v>1444921.0</v>
      </c>
      <c r="B25925" s="8" t="s">
        <v>27171</v>
      </c>
    </row>
    <row r="25926">
      <c r="A25926" s="8">
        <v>1883810.0</v>
      </c>
      <c r="B25926" s="8" t="s">
        <v>27172</v>
      </c>
    </row>
    <row r="25927">
      <c r="A25927" s="8">
        <v>1887190.0</v>
      </c>
      <c r="B25927" s="8" t="s">
        <v>27173</v>
      </c>
    </row>
    <row r="25928">
      <c r="A25928" s="8">
        <v>1863053.0</v>
      </c>
      <c r="B25928" s="8" t="s">
        <v>27174</v>
      </c>
    </row>
    <row r="25929">
      <c r="A25929" s="8">
        <v>1886959.0</v>
      </c>
      <c r="B25929" s="8" t="s">
        <v>27175</v>
      </c>
    </row>
    <row r="25930">
      <c r="A25930" s="8">
        <v>1795953.0</v>
      </c>
      <c r="B25930" s="8" t="s">
        <v>27176</v>
      </c>
    </row>
    <row r="25931">
      <c r="A25931" s="8">
        <v>1975226.0</v>
      </c>
      <c r="B25931" s="8" t="s">
        <v>27177</v>
      </c>
    </row>
    <row r="25932">
      <c r="A25932" s="8">
        <v>1788205.0</v>
      </c>
      <c r="B25932" s="8" t="s">
        <v>27178</v>
      </c>
    </row>
    <row r="25933">
      <c r="A25933" s="8">
        <v>1786105.0</v>
      </c>
      <c r="B25933" s="8" t="s">
        <v>27157</v>
      </c>
    </row>
    <row r="25934">
      <c r="A25934" s="8">
        <v>6042422.0</v>
      </c>
      <c r="B25934" s="8" t="s">
        <v>27179</v>
      </c>
    </row>
    <row r="25935">
      <c r="A25935" s="8">
        <v>1883526.0</v>
      </c>
      <c r="B25935" s="8" t="s">
        <v>27180</v>
      </c>
    </row>
    <row r="25936">
      <c r="A25936" s="8">
        <v>1964712.0</v>
      </c>
      <c r="B25936" s="8" t="s">
        <v>27181</v>
      </c>
    </row>
    <row r="25937">
      <c r="A25937" s="8">
        <v>1965247.0</v>
      </c>
      <c r="B25937" s="8" t="s">
        <v>27182</v>
      </c>
    </row>
    <row r="25938">
      <c r="A25938" s="8">
        <v>6192122.0</v>
      </c>
      <c r="B25938" s="8" t="s">
        <v>27183</v>
      </c>
    </row>
    <row r="25939">
      <c r="A25939" s="8">
        <v>6211801.0</v>
      </c>
      <c r="B25939" s="8" t="s">
        <v>27184</v>
      </c>
    </row>
    <row r="25940">
      <c r="A25940" s="8">
        <v>6876862.0</v>
      </c>
      <c r="B25940" s="8" t="s">
        <v>27185</v>
      </c>
    </row>
    <row r="25941">
      <c r="A25941" s="8">
        <v>6172946.0</v>
      </c>
      <c r="B25941" s="8" t="s">
        <v>27186</v>
      </c>
    </row>
    <row r="25942">
      <c r="A25942" s="8">
        <v>1910795.0</v>
      </c>
      <c r="B25942" s="8" t="s">
        <v>27187</v>
      </c>
    </row>
    <row r="25943">
      <c r="A25943" s="8">
        <v>6089003.0</v>
      </c>
      <c r="B25943" s="8" t="s">
        <v>27188</v>
      </c>
    </row>
    <row r="25944">
      <c r="A25944" s="8">
        <v>1797999.0</v>
      </c>
      <c r="B25944" s="8" t="s">
        <v>27189</v>
      </c>
    </row>
    <row r="25945">
      <c r="A25945" s="8">
        <v>1947231.0</v>
      </c>
      <c r="B25945" s="8" t="s">
        <v>27190</v>
      </c>
    </row>
    <row r="25946">
      <c r="A25946" s="8">
        <v>1857517.0</v>
      </c>
      <c r="B25946" s="8" t="s">
        <v>27191</v>
      </c>
    </row>
    <row r="25947">
      <c r="A25947" s="8">
        <v>6226582.0</v>
      </c>
      <c r="B25947" s="8" t="s">
        <v>27192</v>
      </c>
    </row>
    <row r="25948">
      <c r="A25948" s="8">
        <v>6124208.0</v>
      </c>
      <c r="B25948" s="8" t="s">
        <v>27193</v>
      </c>
    </row>
    <row r="25949">
      <c r="A25949" s="8">
        <v>6408605.0</v>
      </c>
      <c r="B25949" s="8" t="s">
        <v>27194</v>
      </c>
    </row>
    <row r="25950">
      <c r="A25950" s="8">
        <v>6190804.0</v>
      </c>
      <c r="B25950" s="8" t="s">
        <v>27195</v>
      </c>
    </row>
    <row r="25951">
      <c r="A25951" s="8">
        <v>6212263.0</v>
      </c>
      <c r="B25951" s="8" t="s">
        <v>27196</v>
      </c>
    </row>
    <row r="25952">
      <c r="A25952" s="8">
        <v>6239161.0</v>
      </c>
      <c r="B25952" s="8" t="s">
        <v>27197</v>
      </c>
    </row>
    <row r="25953">
      <c r="A25953" s="8">
        <v>6217168.0</v>
      </c>
      <c r="B25953" s="8" t="s">
        <v>27198</v>
      </c>
    </row>
    <row r="25954">
      <c r="A25954" s="8">
        <v>6247211.0</v>
      </c>
      <c r="B25954" s="8" t="s">
        <v>27199</v>
      </c>
    </row>
    <row r="25955">
      <c r="A25955" s="8">
        <v>6191096.0</v>
      </c>
      <c r="B25955" s="8" t="s">
        <v>27200</v>
      </c>
    </row>
    <row r="25956">
      <c r="A25956" s="8">
        <v>1739310.0</v>
      </c>
      <c r="B25956" s="8" t="s">
        <v>27201</v>
      </c>
    </row>
    <row r="25957">
      <c r="A25957" s="8">
        <v>1911121.0</v>
      </c>
      <c r="B25957" s="8" t="s">
        <v>27201</v>
      </c>
    </row>
    <row r="25958">
      <c r="A25958" s="8">
        <v>6212824.0</v>
      </c>
      <c r="B25958" s="8" t="s">
        <v>27202</v>
      </c>
    </row>
    <row r="25959">
      <c r="A25959" s="8">
        <v>1962558.0</v>
      </c>
      <c r="B25959" s="8" t="s">
        <v>27203</v>
      </c>
    </row>
    <row r="25960">
      <c r="A25960" s="8">
        <v>1721399.0</v>
      </c>
      <c r="B25960" s="8" t="s">
        <v>27204</v>
      </c>
    </row>
    <row r="25961">
      <c r="A25961" s="8">
        <v>6769438.0</v>
      </c>
      <c r="B25961" s="8" t="s">
        <v>27205</v>
      </c>
    </row>
    <row r="25962">
      <c r="A25962" s="8">
        <v>1967045.0</v>
      </c>
      <c r="B25962" s="8" t="s">
        <v>27206</v>
      </c>
    </row>
    <row r="25963">
      <c r="A25963" s="8">
        <v>6245404.0</v>
      </c>
      <c r="B25963" s="8" t="s">
        <v>27207</v>
      </c>
    </row>
    <row r="25964">
      <c r="A25964" s="8">
        <v>1740229.0</v>
      </c>
      <c r="B25964" s="8" t="s">
        <v>27208</v>
      </c>
    </row>
    <row r="25965">
      <c r="A25965" s="8">
        <v>1794248.0</v>
      </c>
      <c r="B25965" s="8" t="s">
        <v>27209</v>
      </c>
    </row>
    <row r="25966">
      <c r="A25966" s="8">
        <v>6100481.0</v>
      </c>
      <c r="B25966" s="8" t="s">
        <v>27210</v>
      </c>
    </row>
    <row r="25967">
      <c r="A25967" s="8">
        <v>6265812.0</v>
      </c>
      <c r="B25967" s="8" t="s">
        <v>27211</v>
      </c>
    </row>
    <row r="25968">
      <c r="A25968" s="8">
        <v>6415709.0</v>
      </c>
      <c r="B25968" s="8" t="s">
        <v>27212</v>
      </c>
    </row>
    <row r="25969">
      <c r="A25969" s="8">
        <v>1597825.0</v>
      </c>
      <c r="B25969" s="8" t="s">
        <v>27213</v>
      </c>
    </row>
    <row r="25970">
      <c r="A25970" s="8">
        <v>6680437.0</v>
      </c>
      <c r="B25970" s="8" t="s">
        <v>27214</v>
      </c>
    </row>
    <row r="25971">
      <c r="A25971" s="8">
        <v>6167241.0</v>
      </c>
      <c r="B25971" s="8" t="s">
        <v>27215</v>
      </c>
    </row>
    <row r="25972">
      <c r="A25972" s="8">
        <v>6131956.0</v>
      </c>
      <c r="B25972" s="8" t="s">
        <v>27216</v>
      </c>
    </row>
    <row r="25973">
      <c r="A25973" s="8">
        <v>1945599.0</v>
      </c>
      <c r="B25973" s="8" t="s">
        <v>27217</v>
      </c>
    </row>
    <row r="25974">
      <c r="A25974" s="8">
        <v>6077510.0</v>
      </c>
      <c r="B25974" s="8" t="s">
        <v>27218</v>
      </c>
    </row>
    <row r="25975">
      <c r="A25975" s="8">
        <v>1850504.0</v>
      </c>
      <c r="B25975" s="8" t="s">
        <v>27219</v>
      </c>
    </row>
    <row r="25976">
      <c r="A25976" s="8">
        <v>6565255.0</v>
      </c>
      <c r="B25976" s="8" t="s">
        <v>27220</v>
      </c>
    </row>
    <row r="25977">
      <c r="A25977" s="8">
        <v>1298364.0</v>
      </c>
      <c r="B25977" s="8" t="s">
        <v>27221</v>
      </c>
    </row>
    <row r="25978">
      <c r="A25978" s="8">
        <v>6301690.0</v>
      </c>
      <c r="B25978" s="8" t="s">
        <v>27222</v>
      </c>
    </row>
    <row r="25979">
      <c r="A25979" s="8">
        <v>1761005.0</v>
      </c>
      <c r="B25979" s="8" t="s">
        <v>27223</v>
      </c>
    </row>
    <row r="25980">
      <c r="A25980" s="8">
        <v>1879839.0</v>
      </c>
      <c r="B25980" s="8" t="s">
        <v>27224</v>
      </c>
    </row>
    <row r="25981">
      <c r="A25981" s="8">
        <v>6603092.0</v>
      </c>
      <c r="B25981" s="8" t="s">
        <v>27225</v>
      </c>
    </row>
    <row r="25982">
      <c r="A25982" s="8">
        <v>1965573.0</v>
      </c>
      <c r="B25982" s="8" t="s">
        <v>27226</v>
      </c>
    </row>
    <row r="25983">
      <c r="A25983" s="8">
        <v>6383581.0</v>
      </c>
      <c r="B25983" s="8" t="s">
        <v>27227</v>
      </c>
    </row>
    <row r="25984">
      <c r="A25984" s="8">
        <v>6314376.0</v>
      </c>
      <c r="B25984" s="8" t="s">
        <v>27228</v>
      </c>
    </row>
    <row r="25985">
      <c r="A25985" s="8">
        <v>1576020.0</v>
      </c>
      <c r="B25985" s="8" t="s">
        <v>27229</v>
      </c>
    </row>
    <row r="25986">
      <c r="A25986" s="8">
        <v>6448861.0</v>
      </c>
      <c r="B25986" s="8" t="s">
        <v>27230</v>
      </c>
    </row>
    <row r="25987">
      <c r="A25987" s="8">
        <v>1845497.0</v>
      </c>
      <c r="B25987" s="8" t="s">
        <v>27231</v>
      </c>
    </row>
    <row r="25988">
      <c r="A25988" s="8">
        <v>6383386.0</v>
      </c>
      <c r="B25988" s="8" t="s">
        <v>27232</v>
      </c>
    </row>
    <row r="25989">
      <c r="A25989" s="8">
        <v>6284507.0</v>
      </c>
      <c r="B25989" s="8" t="s">
        <v>27233</v>
      </c>
    </row>
    <row r="25990">
      <c r="A25990" s="8">
        <v>1964381.0</v>
      </c>
      <c r="B25990" s="8" t="s">
        <v>27234</v>
      </c>
    </row>
    <row r="25991">
      <c r="A25991" s="8">
        <v>6409202.0</v>
      </c>
      <c r="B25991" s="8" t="s">
        <v>27235</v>
      </c>
    </row>
    <row r="25992">
      <c r="A25992" s="8">
        <v>1963104.0</v>
      </c>
      <c r="B25992" s="8" t="s">
        <v>27236</v>
      </c>
    </row>
    <row r="25993">
      <c r="A25993" s="8">
        <v>1963562.0</v>
      </c>
      <c r="B25993" s="8" t="s">
        <v>27237</v>
      </c>
    </row>
    <row r="25994">
      <c r="A25994" s="8">
        <v>1961616.0</v>
      </c>
      <c r="B25994" s="8" t="s">
        <v>27238</v>
      </c>
    </row>
    <row r="25995">
      <c r="A25995" s="8">
        <v>6599192.0</v>
      </c>
      <c r="B25995" s="8" t="s">
        <v>27239</v>
      </c>
    </row>
    <row r="25996">
      <c r="A25996" s="8">
        <v>6602894.0</v>
      </c>
      <c r="B25996" s="8" t="s">
        <v>27240</v>
      </c>
    </row>
    <row r="25997">
      <c r="A25997" s="8">
        <v>6149944.0</v>
      </c>
      <c r="B25997" s="8" t="s">
        <v>27241</v>
      </c>
    </row>
    <row r="25998">
      <c r="A25998" s="8">
        <v>6265774.0</v>
      </c>
      <c r="B25998" s="8" t="s">
        <v>27242</v>
      </c>
    </row>
    <row r="25999">
      <c r="A25999" s="8">
        <v>6414206.0</v>
      </c>
      <c r="B25999" s="8" t="s">
        <v>27243</v>
      </c>
    </row>
    <row r="26000">
      <c r="A26000" s="8">
        <v>1961209.0</v>
      </c>
      <c r="B26000" s="8" t="s">
        <v>27244</v>
      </c>
    </row>
    <row r="26001">
      <c r="A26001" s="8">
        <v>6155499.0</v>
      </c>
      <c r="B26001" s="8" t="s">
        <v>27245</v>
      </c>
    </row>
    <row r="26002">
      <c r="A26002" s="8">
        <v>1930117.0</v>
      </c>
      <c r="B26002" s="8" t="s">
        <v>27246</v>
      </c>
    </row>
    <row r="26003">
      <c r="A26003" s="8">
        <v>1963031.0</v>
      </c>
      <c r="B26003" s="8" t="s">
        <v>27247</v>
      </c>
    </row>
    <row r="26004">
      <c r="A26004" s="8">
        <v>1961926.0</v>
      </c>
      <c r="B26004" s="8" t="s">
        <v>27248</v>
      </c>
    </row>
    <row r="26005">
      <c r="A26005" s="8">
        <v>6982620.0</v>
      </c>
      <c r="B26005" s="8" t="s">
        <v>27249</v>
      </c>
    </row>
    <row r="26006">
      <c r="A26006" s="8">
        <v>1963813.0</v>
      </c>
      <c r="B26006" s="8" t="s">
        <v>27250</v>
      </c>
    </row>
    <row r="26007">
      <c r="A26007" s="8">
        <v>6495737.0</v>
      </c>
      <c r="B26007" s="8" t="s">
        <v>27251</v>
      </c>
    </row>
    <row r="26008">
      <c r="A26008" s="8">
        <v>6494587.0</v>
      </c>
      <c r="B26008" s="8" t="s">
        <v>27252</v>
      </c>
    </row>
    <row r="26009">
      <c r="A26009" s="8">
        <v>6273998.0</v>
      </c>
      <c r="B26009" s="8" t="s">
        <v>27253</v>
      </c>
    </row>
    <row r="26010">
      <c r="A26010" s="8">
        <v>1903764.0</v>
      </c>
      <c r="B26010" s="8" t="s">
        <v>27254</v>
      </c>
    </row>
    <row r="26011">
      <c r="A26011" s="8">
        <v>6078851.0</v>
      </c>
      <c r="B26011" s="8" t="s">
        <v>27255</v>
      </c>
    </row>
    <row r="26012">
      <c r="A26012" s="8">
        <v>6031757.0</v>
      </c>
      <c r="B26012" s="8" t="s">
        <v>27256</v>
      </c>
    </row>
    <row r="26013">
      <c r="A26013" s="8">
        <v>1930125.0</v>
      </c>
      <c r="B26013" s="8" t="s">
        <v>27257</v>
      </c>
    </row>
    <row r="26014">
      <c r="A26014" s="8">
        <v>6267564.0</v>
      </c>
      <c r="B26014" s="8" t="s">
        <v>27258</v>
      </c>
    </row>
    <row r="26015">
      <c r="A26015" s="8">
        <v>6245544.0</v>
      </c>
      <c r="B26015" s="8" t="s">
        <v>27259</v>
      </c>
    </row>
    <row r="26016">
      <c r="A26016" s="8">
        <v>6056083.0</v>
      </c>
      <c r="B26016" s="8" t="s">
        <v>27260</v>
      </c>
    </row>
    <row r="26017">
      <c r="A26017" s="8">
        <v>6197515.0</v>
      </c>
      <c r="B26017" s="8" t="s">
        <v>27261</v>
      </c>
    </row>
    <row r="26018">
      <c r="A26018" s="8">
        <v>1576071.0</v>
      </c>
      <c r="B26018" s="8" t="s">
        <v>27262</v>
      </c>
    </row>
    <row r="26019">
      <c r="A26019" s="8">
        <v>1793721.0</v>
      </c>
      <c r="B26019" s="8" t="s">
        <v>27262</v>
      </c>
    </row>
    <row r="26020">
      <c r="A26020" s="8">
        <v>6675701.0</v>
      </c>
      <c r="B26020" s="8" t="s">
        <v>27263</v>
      </c>
    </row>
    <row r="26021">
      <c r="A26021" s="8">
        <v>6381693.0</v>
      </c>
      <c r="B26021" s="8" t="s">
        <v>27264</v>
      </c>
    </row>
    <row r="26022">
      <c r="A26022" s="8">
        <v>1436589.0</v>
      </c>
      <c r="B26022" s="8" t="s">
        <v>27265</v>
      </c>
    </row>
    <row r="26023">
      <c r="A26023" s="8">
        <v>6028012.0</v>
      </c>
      <c r="B26023" s="8" t="s">
        <v>27266</v>
      </c>
    </row>
    <row r="26024">
      <c r="A26024" s="8">
        <v>6335730.0</v>
      </c>
      <c r="B26024" s="8" t="s">
        <v>27267</v>
      </c>
    </row>
    <row r="26025">
      <c r="A26025" s="8">
        <v>1597035.0</v>
      </c>
      <c r="B26025" s="8" t="s">
        <v>27268</v>
      </c>
    </row>
    <row r="26026">
      <c r="A26026" s="8">
        <v>6108415.0</v>
      </c>
      <c r="B26026" s="8" t="s">
        <v>27269</v>
      </c>
    </row>
    <row r="26027">
      <c r="A26027" s="8">
        <v>1961985.0</v>
      </c>
      <c r="B26027" s="8" t="s">
        <v>27270</v>
      </c>
    </row>
    <row r="26028">
      <c r="A26028" s="8">
        <v>1638319.0</v>
      </c>
      <c r="B26028" s="8" t="s">
        <v>27271</v>
      </c>
    </row>
    <row r="26029">
      <c r="A26029" s="8">
        <v>6095887.0</v>
      </c>
      <c r="B26029" s="8" t="s">
        <v>27272</v>
      </c>
    </row>
    <row r="26030">
      <c r="A26030" s="8">
        <v>1453289.0</v>
      </c>
      <c r="B26030" s="8" t="s">
        <v>27273</v>
      </c>
    </row>
    <row r="26031">
      <c r="A26031" s="8">
        <v>1436708.0</v>
      </c>
      <c r="B26031" s="8" t="s">
        <v>27274</v>
      </c>
    </row>
    <row r="26032">
      <c r="A26032" s="8">
        <v>6126316.0</v>
      </c>
      <c r="B26032" s="8" t="s">
        <v>27275</v>
      </c>
    </row>
    <row r="26033">
      <c r="A26033" s="8">
        <v>6383246.0</v>
      </c>
      <c r="B26033" s="8" t="s">
        <v>27276</v>
      </c>
    </row>
    <row r="26034">
      <c r="A26034" s="8">
        <v>6098568.0</v>
      </c>
      <c r="B26034" s="8" t="s">
        <v>27277</v>
      </c>
    </row>
    <row r="26035">
      <c r="A26035" s="8">
        <v>6908861.0</v>
      </c>
      <c r="B26035" s="8" t="s">
        <v>27278</v>
      </c>
    </row>
    <row r="26036">
      <c r="A26036" s="8">
        <v>6270344.0</v>
      </c>
      <c r="B26036" s="8" t="s">
        <v>27279</v>
      </c>
    </row>
    <row r="26037">
      <c r="A26037" s="8">
        <v>1597132.0</v>
      </c>
      <c r="B26037" s="8" t="s">
        <v>27280</v>
      </c>
    </row>
    <row r="26038">
      <c r="A26038" s="8">
        <v>1963074.0</v>
      </c>
      <c r="B26038" s="8" t="s">
        <v>27281</v>
      </c>
    </row>
    <row r="26039">
      <c r="A26039" s="8">
        <v>1947141.0</v>
      </c>
      <c r="B26039" s="8" t="s">
        <v>27282</v>
      </c>
    </row>
    <row r="26040">
      <c r="A26040" s="8">
        <v>6884440.0</v>
      </c>
      <c r="B26040" s="8" t="s">
        <v>27283</v>
      </c>
    </row>
    <row r="26041">
      <c r="A26041" s="8">
        <v>1755579.0</v>
      </c>
      <c r="B26041" s="8" t="s">
        <v>27284</v>
      </c>
    </row>
    <row r="26042">
      <c r="A26042" s="8">
        <v>1726994.0</v>
      </c>
      <c r="B26042" s="8" t="s">
        <v>27285</v>
      </c>
    </row>
    <row r="26043">
      <c r="A26043" s="8">
        <v>6218661.0</v>
      </c>
      <c r="B26043" s="8" t="s">
        <v>27286</v>
      </c>
    </row>
    <row r="26044">
      <c r="A26044" s="8">
        <v>1795970.0</v>
      </c>
      <c r="B26044" s="8" t="s">
        <v>27287</v>
      </c>
    </row>
    <row r="26045">
      <c r="A26045" s="8">
        <v>6272932.0</v>
      </c>
      <c r="B26045" s="8" t="s">
        <v>27288</v>
      </c>
    </row>
    <row r="26046">
      <c r="A26046" s="8">
        <v>6436765.0</v>
      </c>
      <c r="B26046" s="8" t="s">
        <v>27289</v>
      </c>
    </row>
    <row r="26047">
      <c r="A26047" s="8">
        <v>6752381.0</v>
      </c>
      <c r="B26047" s="8" t="s">
        <v>27290</v>
      </c>
    </row>
    <row r="26048">
      <c r="A26048" s="8">
        <v>896292.0</v>
      </c>
      <c r="B26048" s="8" t="s">
        <v>27291</v>
      </c>
    </row>
    <row r="26049">
      <c r="A26049" s="8">
        <v>1967151.0</v>
      </c>
      <c r="B26049" s="8" t="s">
        <v>27292</v>
      </c>
    </row>
    <row r="26050">
      <c r="A26050" s="8">
        <v>6379150.0</v>
      </c>
      <c r="B26050" s="8" t="s">
        <v>27293</v>
      </c>
    </row>
    <row r="26051">
      <c r="A26051" s="8">
        <v>1877038.0</v>
      </c>
      <c r="B26051" s="8" t="s">
        <v>27294</v>
      </c>
    </row>
    <row r="26052">
      <c r="A26052" s="8">
        <v>6119999.0</v>
      </c>
      <c r="B26052" s="8" t="s">
        <v>27295</v>
      </c>
    </row>
    <row r="26053">
      <c r="A26053" s="8">
        <v>1436856.0</v>
      </c>
      <c r="B26053" s="8" t="s">
        <v>27296</v>
      </c>
    </row>
    <row r="26054">
      <c r="A26054" s="8">
        <v>1313762.0</v>
      </c>
      <c r="B26054" s="8" t="s">
        <v>27297</v>
      </c>
    </row>
    <row r="26055">
      <c r="A26055" s="8">
        <v>6142524.0</v>
      </c>
      <c r="B26055" s="8" t="s">
        <v>27298</v>
      </c>
    </row>
    <row r="26056">
      <c r="A26056" s="8">
        <v>6037283.0</v>
      </c>
      <c r="B26056" s="8" t="s">
        <v>27299</v>
      </c>
    </row>
    <row r="26057">
      <c r="A26057" s="8">
        <v>6175767.0</v>
      </c>
      <c r="B26057" s="8" t="s">
        <v>27300</v>
      </c>
    </row>
    <row r="26058">
      <c r="A26058" s="8">
        <v>6143822.0</v>
      </c>
      <c r="B26058" s="8" t="s">
        <v>27301</v>
      </c>
    </row>
    <row r="26059">
      <c r="A26059" s="8">
        <v>6608400.0</v>
      </c>
      <c r="B26059" s="8" t="s">
        <v>27302</v>
      </c>
    </row>
    <row r="26060">
      <c r="A26060" s="8">
        <v>6221301.0</v>
      </c>
      <c r="B26060" s="8" t="s">
        <v>27303</v>
      </c>
    </row>
    <row r="26061">
      <c r="A26061" s="8">
        <v>1872052.0</v>
      </c>
      <c r="B26061" s="8" t="s">
        <v>27304</v>
      </c>
    </row>
    <row r="26062">
      <c r="A26062" s="8">
        <v>6280170.0</v>
      </c>
      <c r="B26062" s="8" t="s">
        <v>27305</v>
      </c>
    </row>
    <row r="26063">
      <c r="A26063" s="8">
        <v>6147968.0</v>
      </c>
      <c r="B26063" s="8" t="s">
        <v>27306</v>
      </c>
    </row>
    <row r="26064">
      <c r="A26064" s="8">
        <v>1757334.0</v>
      </c>
      <c r="B26064" s="8" t="s">
        <v>27307</v>
      </c>
    </row>
    <row r="26065">
      <c r="A26065" s="8">
        <v>6165796.0</v>
      </c>
      <c r="B26065" s="8" t="s">
        <v>27308</v>
      </c>
    </row>
    <row r="26066">
      <c r="A26066" s="8">
        <v>1754653.0</v>
      </c>
      <c r="B26066" s="8" t="s">
        <v>27309</v>
      </c>
    </row>
    <row r="26067">
      <c r="A26067" s="8">
        <v>1337246.0</v>
      </c>
      <c r="B26067" s="8" t="s">
        <v>27310</v>
      </c>
    </row>
    <row r="26068">
      <c r="A26068" s="8">
        <v>6440096.0</v>
      </c>
      <c r="B26068" s="8" t="s">
        <v>27311</v>
      </c>
    </row>
    <row r="26069">
      <c r="A26069" s="8">
        <v>1961489.0</v>
      </c>
      <c r="B26069" s="8" t="s">
        <v>27312</v>
      </c>
    </row>
    <row r="26070">
      <c r="A26070" s="8">
        <v>6160921.0</v>
      </c>
      <c r="B26070" s="8" t="s">
        <v>27313</v>
      </c>
    </row>
    <row r="26071">
      <c r="A26071" s="8">
        <v>1881329.0</v>
      </c>
      <c r="B26071" s="8" t="s">
        <v>27314</v>
      </c>
    </row>
    <row r="26072">
      <c r="A26072" s="8">
        <v>1436279.0</v>
      </c>
      <c r="B26072" s="8" t="s">
        <v>27315</v>
      </c>
    </row>
    <row r="26073">
      <c r="A26073" s="8">
        <v>6603122.0</v>
      </c>
      <c r="B26073" s="8" t="s">
        <v>27316</v>
      </c>
    </row>
    <row r="26074">
      <c r="A26074" s="8">
        <v>6096191.0</v>
      </c>
      <c r="B26074" s="8" t="s">
        <v>27317</v>
      </c>
    </row>
    <row r="26075">
      <c r="A26075" s="8">
        <v>6930271.0</v>
      </c>
      <c r="B26075" s="8" t="s">
        <v>27318</v>
      </c>
    </row>
    <row r="26076">
      <c r="A26076" s="8">
        <v>6871747.0</v>
      </c>
      <c r="B26076" s="8" t="s">
        <v>27319</v>
      </c>
    </row>
    <row r="26077">
      <c r="A26077" s="8">
        <v>6247156.0</v>
      </c>
      <c r="B26077" s="8" t="s">
        <v>27320</v>
      </c>
    </row>
    <row r="26078">
      <c r="A26078" s="8">
        <v>6167578.0</v>
      </c>
      <c r="B26078" s="8" t="s">
        <v>27321</v>
      </c>
    </row>
    <row r="26079">
      <c r="A26079" s="8">
        <v>1781731.0</v>
      </c>
      <c r="B26079" s="8" t="s">
        <v>27322</v>
      </c>
    </row>
    <row r="26080">
      <c r="A26080" s="8">
        <v>6306144.0</v>
      </c>
      <c r="B26080" s="8" t="s">
        <v>27323</v>
      </c>
    </row>
    <row r="26081">
      <c r="A26081" s="8">
        <v>6165788.0</v>
      </c>
      <c r="B26081" s="8" t="s">
        <v>27324</v>
      </c>
    </row>
    <row r="26082">
      <c r="A26082" s="8">
        <v>6973655.0</v>
      </c>
      <c r="B26082" s="8" t="s">
        <v>27325</v>
      </c>
    </row>
    <row r="26083">
      <c r="A26083" s="8">
        <v>1961390.0</v>
      </c>
      <c r="B26083" s="8" t="s">
        <v>27326</v>
      </c>
    </row>
    <row r="26084">
      <c r="A26084" s="8">
        <v>1765302.0</v>
      </c>
      <c r="B26084" s="8" t="s">
        <v>27327</v>
      </c>
    </row>
    <row r="26085">
      <c r="A26085" s="8">
        <v>6872352.0</v>
      </c>
      <c r="B26085" s="8" t="s">
        <v>27328</v>
      </c>
    </row>
    <row r="26086">
      <c r="A26086" s="8">
        <v>1726382.0</v>
      </c>
      <c r="B26086" s="8" t="s">
        <v>27329</v>
      </c>
    </row>
    <row r="26087">
      <c r="A26087" s="8">
        <v>1952838.0</v>
      </c>
      <c r="B26087" s="8" t="s">
        <v>27330</v>
      </c>
    </row>
    <row r="26088">
      <c r="A26088" s="8">
        <v>1724398.0</v>
      </c>
      <c r="B26088" s="8" t="s">
        <v>27331</v>
      </c>
    </row>
    <row r="26089">
      <c r="A26089" s="8">
        <v>6204902.0</v>
      </c>
      <c r="B26089" s="8" t="s">
        <v>27332</v>
      </c>
    </row>
    <row r="26090">
      <c r="A26090" s="8">
        <v>1587960.0</v>
      </c>
      <c r="B26090" s="8" t="s">
        <v>27333</v>
      </c>
    </row>
    <row r="26091">
      <c r="A26091" s="8">
        <v>1942905.0</v>
      </c>
      <c r="B26091" s="8" t="s">
        <v>27334</v>
      </c>
    </row>
    <row r="26092">
      <c r="A26092" s="8">
        <v>1729586.0</v>
      </c>
      <c r="B26092" s="8" t="s">
        <v>27335</v>
      </c>
    </row>
    <row r="26093">
      <c r="A26093" s="8">
        <v>6386652.0</v>
      </c>
      <c r="B26093" s="8" t="s">
        <v>27336</v>
      </c>
    </row>
    <row r="26094">
      <c r="A26094" s="8">
        <v>6420940.0</v>
      </c>
      <c r="B26094" s="8" t="s">
        <v>27337</v>
      </c>
    </row>
    <row r="26095">
      <c r="A26095" s="8">
        <v>1728989.0</v>
      </c>
      <c r="B26095" s="8" t="s">
        <v>27338</v>
      </c>
    </row>
    <row r="26096">
      <c r="A26096" s="8">
        <v>6257623.0</v>
      </c>
      <c r="B26096" s="8" t="s">
        <v>27339</v>
      </c>
    </row>
    <row r="26097">
      <c r="A26097" s="8">
        <v>1575970.0</v>
      </c>
      <c r="B26097" s="8" t="s">
        <v>27340</v>
      </c>
    </row>
    <row r="26098">
      <c r="A26098" s="8">
        <v>1796445.0</v>
      </c>
      <c r="B26098" s="8" t="s">
        <v>27341</v>
      </c>
    </row>
    <row r="26099">
      <c r="A26099" s="8">
        <v>1963414.0</v>
      </c>
      <c r="B26099" s="8" t="s">
        <v>27342</v>
      </c>
    </row>
    <row r="26100">
      <c r="A26100" s="8">
        <v>1945581.0</v>
      </c>
      <c r="B26100" s="8" t="s">
        <v>27343</v>
      </c>
    </row>
    <row r="26101">
      <c r="A26101" s="8">
        <v>6221378.0</v>
      </c>
      <c r="B26101" s="8" t="s">
        <v>27344</v>
      </c>
    </row>
    <row r="26102">
      <c r="A26102" s="8">
        <v>1436961.0</v>
      </c>
      <c r="B26102" s="8" t="s">
        <v>27345</v>
      </c>
    </row>
    <row r="26103">
      <c r="A26103" s="8">
        <v>1906615.0</v>
      </c>
      <c r="B26103" s="8" t="s">
        <v>27346</v>
      </c>
    </row>
    <row r="26104">
      <c r="A26104" s="8">
        <v>1765981.0</v>
      </c>
      <c r="B26104" s="8" t="s">
        <v>27347</v>
      </c>
    </row>
    <row r="26105">
      <c r="A26105" s="8">
        <v>6191169.0</v>
      </c>
      <c r="B26105" s="8" t="s">
        <v>27348</v>
      </c>
    </row>
    <row r="26106">
      <c r="A26106" s="8">
        <v>1859536.0</v>
      </c>
      <c r="B26106" s="8" t="s">
        <v>27349</v>
      </c>
    </row>
    <row r="26107">
      <c r="A26107" s="8">
        <v>1964186.0</v>
      </c>
      <c r="B26107" s="8" t="s">
        <v>27350</v>
      </c>
    </row>
    <row r="26108">
      <c r="A26108" s="8">
        <v>1653857.0</v>
      </c>
      <c r="B26108" s="8" t="s">
        <v>27351</v>
      </c>
    </row>
    <row r="26109">
      <c r="A26109" s="8">
        <v>6919715.0</v>
      </c>
      <c r="B26109" s="8" t="s">
        <v>27352</v>
      </c>
    </row>
    <row r="26110">
      <c r="A26110" s="8">
        <v>1904965.0</v>
      </c>
      <c r="B26110" s="8" t="s">
        <v>27353</v>
      </c>
    </row>
    <row r="26111">
      <c r="A26111" s="8">
        <v>6161871.0</v>
      </c>
      <c r="B26111" s="8" t="s">
        <v>27354</v>
      </c>
    </row>
    <row r="26112">
      <c r="A26112" s="8">
        <v>1770284.0</v>
      </c>
      <c r="B26112" s="8" t="s">
        <v>27355</v>
      </c>
    </row>
    <row r="26113">
      <c r="A26113" s="8">
        <v>1963201.0</v>
      </c>
      <c r="B26113" s="8" t="s">
        <v>27356</v>
      </c>
    </row>
    <row r="26114">
      <c r="A26114" s="8">
        <v>6703453.0</v>
      </c>
      <c r="B26114" s="8" t="s">
        <v>27357</v>
      </c>
    </row>
    <row r="26115">
      <c r="A26115" s="8">
        <v>6204155.0</v>
      </c>
      <c r="B26115" s="8" t="s">
        <v>27358</v>
      </c>
    </row>
    <row r="26116">
      <c r="A26116" s="8">
        <v>1785389.0</v>
      </c>
      <c r="B26116" s="8" t="s">
        <v>27359</v>
      </c>
    </row>
    <row r="26117">
      <c r="A26117" s="8">
        <v>1753550.0</v>
      </c>
      <c r="B26117" s="8" t="s">
        <v>27360</v>
      </c>
    </row>
    <row r="26118">
      <c r="A26118" s="8">
        <v>6129161.0</v>
      </c>
      <c r="B26118" s="8" t="s">
        <v>27361</v>
      </c>
    </row>
    <row r="26119">
      <c r="A26119" s="8">
        <v>6122973.0</v>
      </c>
      <c r="B26119" s="8" t="s">
        <v>27362</v>
      </c>
    </row>
    <row r="26120">
      <c r="A26120" s="8">
        <v>1784765.0</v>
      </c>
      <c r="B26120" s="8" t="s">
        <v>27363</v>
      </c>
    </row>
    <row r="26121">
      <c r="A26121" s="8">
        <v>1961144.0</v>
      </c>
      <c r="B26121" s="8" t="s">
        <v>27364</v>
      </c>
    </row>
    <row r="26122">
      <c r="A26122" s="8">
        <v>1896229.0</v>
      </c>
      <c r="B26122" s="8" t="s">
        <v>27365</v>
      </c>
    </row>
    <row r="26123">
      <c r="A26123" s="8">
        <v>1439260.0</v>
      </c>
      <c r="B26123" s="8" t="s">
        <v>27366</v>
      </c>
    </row>
    <row r="26124">
      <c r="A26124" s="8">
        <v>6027431.0</v>
      </c>
      <c r="B26124" s="8" t="s">
        <v>27367</v>
      </c>
    </row>
    <row r="26125">
      <c r="A26125" s="8">
        <v>6502211.0</v>
      </c>
      <c r="B26125" s="8" t="s">
        <v>27368</v>
      </c>
    </row>
    <row r="26126">
      <c r="A26126" s="8">
        <v>6124682.0</v>
      </c>
      <c r="B26126" s="8" t="s">
        <v>27369</v>
      </c>
    </row>
    <row r="26127">
      <c r="A26127" s="8">
        <v>1776185.0</v>
      </c>
      <c r="B26127" s="8" t="s">
        <v>27370</v>
      </c>
    </row>
    <row r="26128">
      <c r="A26128" s="8">
        <v>6134327.0</v>
      </c>
      <c r="B26128" s="8" t="s">
        <v>27371</v>
      </c>
    </row>
    <row r="26129">
      <c r="A26129" s="8">
        <v>6263593.0</v>
      </c>
      <c r="B26129" s="8" t="s">
        <v>27372</v>
      </c>
    </row>
    <row r="26130">
      <c r="A26130" s="8">
        <v>6008429.0</v>
      </c>
      <c r="B26130" s="8" t="s">
        <v>27373</v>
      </c>
    </row>
    <row r="26131">
      <c r="A26131" s="8">
        <v>6165681.0</v>
      </c>
      <c r="B26131" s="8" t="s">
        <v>27374</v>
      </c>
    </row>
    <row r="26132">
      <c r="A26132" s="8">
        <v>6164099.0</v>
      </c>
      <c r="B26132" s="8" t="s">
        <v>27375</v>
      </c>
    </row>
    <row r="26133">
      <c r="A26133" s="8">
        <v>6520065.0</v>
      </c>
      <c r="B26133" s="8" t="s">
        <v>27376</v>
      </c>
    </row>
    <row r="26134">
      <c r="A26134" s="8">
        <v>1894650.0</v>
      </c>
      <c r="B26134" s="8" t="s">
        <v>5020</v>
      </c>
    </row>
    <row r="26135">
      <c r="A26135" s="8">
        <v>1305549.0</v>
      </c>
      <c r="B26135" s="8" t="s">
        <v>27377</v>
      </c>
    </row>
    <row r="26136">
      <c r="A26136" s="8">
        <v>1795791.0</v>
      </c>
      <c r="B26136" s="8" t="s">
        <v>27378</v>
      </c>
    </row>
    <row r="26137">
      <c r="A26137" s="8">
        <v>6163319.0</v>
      </c>
      <c r="B26137" s="8" t="s">
        <v>27379</v>
      </c>
    </row>
    <row r="26138">
      <c r="A26138" s="8">
        <v>1886827.0</v>
      </c>
      <c r="B26138" s="8" t="s">
        <v>27380</v>
      </c>
    </row>
    <row r="26139">
      <c r="A26139" s="8">
        <v>1963058.0</v>
      </c>
      <c r="B26139" s="8" t="s">
        <v>27381</v>
      </c>
    </row>
    <row r="26140">
      <c r="A26140" s="8">
        <v>1730321.0</v>
      </c>
      <c r="B26140" s="8" t="s">
        <v>27382</v>
      </c>
    </row>
    <row r="26141">
      <c r="A26141" s="8">
        <v>6078516.0</v>
      </c>
      <c r="B26141" s="8" t="s">
        <v>27383</v>
      </c>
    </row>
    <row r="26142">
      <c r="A26142" s="8">
        <v>6975861.0</v>
      </c>
      <c r="B26142" s="8" t="s">
        <v>27384</v>
      </c>
    </row>
    <row r="26143">
      <c r="A26143" s="8">
        <v>6895166.0</v>
      </c>
      <c r="B26143" s="8" t="s">
        <v>27385</v>
      </c>
    </row>
    <row r="26144">
      <c r="A26144" s="8">
        <v>1598210.0</v>
      </c>
      <c r="B26144" s="8" t="s">
        <v>27386</v>
      </c>
    </row>
    <row r="26145">
      <c r="A26145" s="8">
        <v>1727460.0</v>
      </c>
      <c r="B26145" s="8" t="s">
        <v>27387</v>
      </c>
    </row>
    <row r="26146">
      <c r="A26146" s="8">
        <v>6417949.0</v>
      </c>
      <c r="B26146" s="8" t="s">
        <v>27388</v>
      </c>
    </row>
    <row r="26147">
      <c r="A26147" s="8">
        <v>6318347.0</v>
      </c>
      <c r="B26147" s="8" t="s">
        <v>27389</v>
      </c>
    </row>
    <row r="26148">
      <c r="A26148" s="8">
        <v>1869779.0</v>
      </c>
      <c r="B26148" s="8" t="s">
        <v>27390</v>
      </c>
    </row>
    <row r="26149">
      <c r="A26149" s="8">
        <v>1336631.0</v>
      </c>
      <c r="B26149" s="8" t="s">
        <v>27391</v>
      </c>
    </row>
    <row r="26150">
      <c r="A26150" s="8">
        <v>1597744.0</v>
      </c>
      <c r="B26150" s="8" t="s">
        <v>27392</v>
      </c>
    </row>
    <row r="26151">
      <c r="A26151" s="8">
        <v>6541739.0</v>
      </c>
      <c r="B26151" s="8" t="s">
        <v>27393</v>
      </c>
    </row>
    <row r="26152">
      <c r="A26152" s="8">
        <v>6931791.0</v>
      </c>
      <c r="B26152" s="8" t="s">
        <v>27394</v>
      </c>
    </row>
    <row r="26153">
      <c r="A26153" s="8">
        <v>6568441.0</v>
      </c>
      <c r="B26153" s="8" t="s">
        <v>22710</v>
      </c>
    </row>
    <row r="26154">
      <c r="A26154" s="8">
        <v>1673122.0</v>
      </c>
      <c r="B26154" s="8" t="s">
        <v>27395</v>
      </c>
    </row>
    <row r="26155">
      <c r="A26155" s="8">
        <v>1967134.0</v>
      </c>
      <c r="B26155" s="8" t="s">
        <v>27396</v>
      </c>
    </row>
    <row r="26156">
      <c r="A26156" s="8">
        <v>6423582.0</v>
      </c>
      <c r="B26156" s="8" t="s">
        <v>27397</v>
      </c>
    </row>
    <row r="26157">
      <c r="A26157" s="8">
        <v>1727559.0</v>
      </c>
      <c r="B26157" s="8" t="s">
        <v>27398</v>
      </c>
    </row>
    <row r="26158">
      <c r="A26158" s="8">
        <v>6939724.0</v>
      </c>
      <c r="B26158" s="8" t="s">
        <v>27399</v>
      </c>
    </row>
    <row r="26159">
      <c r="A26159" s="8">
        <v>6386687.0</v>
      </c>
      <c r="B26159" s="8" t="s">
        <v>27400</v>
      </c>
    </row>
    <row r="26160">
      <c r="A26160" s="8">
        <v>1794272.0</v>
      </c>
      <c r="B26160" s="8" t="s">
        <v>27401</v>
      </c>
    </row>
    <row r="26161">
      <c r="A26161" s="8">
        <v>6424236.0</v>
      </c>
      <c r="B26161" s="8" t="s">
        <v>27402</v>
      </c>
    </row>
    <row r="26162">
      <c r="A26162" s="8">
        <v>6067751.0</v>
      </c>
      <c r="B26162" s="8" t="s">
        <v>27403</v>
      </c>
    </row>
    <row r="26163">
      <c r="A26163" s="8">
        <v>1882929.0</v>
      </c>
      <c r="B26163" s="8" t="s">
        <v>27404</v>
      </c>
    </row>
    <row r="26164">
      <c r="A26164" s="8">
        <v>9308032.0</v>
      </c>
      <c r="B26164" s="8" t="s">
        <v>27405</v>
      </c>
    </row>
    <row r="26165">
      <c r="A26165" s="8">
        <v>1884913.0</v>
      </c>
      <c r="B26165" s="8" t="s">
        <v>27406</v>
      </c>
    </row>
    <row r="26166">
      <c r="A26166" s="8">
        <v>6905366.0</v>
      </c>
      <c r="B26166" s="8" t="s">
        <v>27407</v>
      </c>
    </row>
    <row r="26167">
      <c r="A26167" s="8">
        <v>6268781.0</v>
      </c>
      <c r="B26167" s="8" t="s">
        <v>27408</v>
      </c>
    </row>
    <row r="26168">
      <c r="A26168" s="8">
        <v>1337114.0</v>
      </c>
      <c r="B26168" s="8" t="s">
        <v>27409</v>
      </c>
    </row>
    <row r="26169">
      <c r="A26169" s="8">
        <v>6370756.0</v>
      </c>
      <c r="B26169" s="8" t="s">
        <v>27410</v>
      </c>
    </row>
    <row r="26170">
      <c r="A26170" s="8">
        <v>1952994.0</v>
      </c>
      <c r="B26170" s="8" t="s">
        <v>27411</v>
      </c>
    </row>
    <row r="26171">
      <c r="A26171" s="8">
        <v>1911287.0</v>
      </c>
      <c r="B26171" s="8" t="s">
        <v>27412</v>
      </c>
    </row>
    <row r="26172">
      <c r="A26172" s="8">
        <v>1860160.0</v>
      </c>
      <c r="B26172" s="8" t="s">
        <v>27413</v>
      </c>
    </row>
    <row r="26173">
      <c r="A26173" s="8">
        <v>6375103.0</v>
      </c>
      <c r="B26173" s="8" t="s">
        <v>27414</v>
      </c>
    </row>
    <row r="26174">
      <c r="A26174" s="8">
        <v>6135323.0</v>
      </c>
      <c r="B26174" s="8" t="s">
        <v>27415</v>
      </c>
    </row>
    <row r="26175">
      <c r="A26175" s="8">
        <v>1429345.0</v>
      </c>
      <c r="B26175" s="8" t="s">
        <v>27416</v>
      </c>
    </row>
    <row r="26176">
      <c r="A26176" s="8">
        <v>6094511.0</v>
      </c>
      <c r="B26176" s="8" t="s">
        <v>27417</v>
      </c>
    </row>
    <row r="26177">
      <c r="A26177" s="8">
        <v>1782860.0</v>
      </c>
      <c r="B26177" s="8" t="s">
        <v>27418</v>
      </c>
    </row>
    <row r="26178">
      <c r="A26178" s="8">
        <v>6028039.0</v>
      </c>
      <c r="B26178" s="8" t="s">
        <v>27419</v>
      </c>
    </row>
    <row r="26179">
      <c r="A26179" s="8">
        <v>6614582.0</v>
      </c>
      <c r="B26179" s="8" t="s">
        <v>27420</v>
      </c>
    </row>
    <row r="26180">
      <c r="A26180" s="8">
        <v>6139566.0</v>
      </c>
      <c r="B26180" s="8" t="s">
        <v>27421</v>
      </c>
    </row>
    <row r="26181">
      <c r="A26181" s="8">
        <v>6451683.0</v>
      </c>
      <c r="B26181" s="8" t="s">
        <v>27422</v>
      </c>
    </row>
    <row r="26182">
      <c r="A26182" s="8">
        <v>6240186.0</v>
      </c>
      <c r="B26182" s="8" t="s">
        <v>27423</v>
      </c>
    </row>
    <row r="26183">
      <c r="A26183" s="8">
        <v>1638238.0</v>
      </c>
      <c r="B26183" s="8" t="s">
        <v>27424</v>
      </c>
    </row>
    <row r="26184">
      <c r="A26184" s="8">
        <v>877069.0</v>
      </c>
      <c r="B26184" s="8" t="s">
        <v>27425</v>
      </c>
    </row>
    <row r="26185">
      <c r="A26185" s="8">
        <v>6643558.0</v>
      </c>
      <c r="B26185" s="8" t="s">
        <v>27426</v>
      </c>
    </row>
    <row r="26186">
      <c r="A26186" s="8">
        <v>6905285.0</v>
      </c>
      <c r="B26186" s="8" t="s">
        <v>27427</v>
      </c>
    </row>
    <row r="26187">
      <c r="A26187" s="8">
        <v>6905447.0</v>
      </c>
      <c r="B26187" s="8" t="s">
        <v>27428</v>
      </c>
    </row>
    <row r="26188">
      <c r="A26188" s="8">
        <v>1721101.0</v>
      </c>
      <c r="B26188" s="8" t="s">
        <v>27429</v>
      </c>
    </row>
    <row r="26189">
      <c r="A26189" s="8">
        <v>1887513.0</v>
      </c>
      <c r="B26189" s="8" t="s">
        <v>27430</v>
      </c>
    </row>
    <row r="26190">
      <c r="A26190" s="8">
        <v>1947923.0</v>
      </c>
      <c r="B26190" s="8" t="s">
        <v>27431</v>
      </c>
    </row>
    <row r="26191">
      <c r="A26191" s="8">
        <v>6684220.0</v>
      </c>
      <c r="B26191" s="8" t="s">
        <v>27432</v>
      </c>
    </row>
    <row r="26192">
      <c r="A26192" s="8">
        <v>6849342.0</v>
      </c>
      <c r="B26192" s="8" t="s">
        <v>27433</v>
      </c>
    </row>
    <row r="26193">
      <c r="A26193" s="8">
        <v>1782622.0</v>
      </c>
      <c r="B26193" s="8" t="s">
        <v>27434</v>
      </c>
    </row>
    <row r="26194">
      <c r="A26194" s="8">
        <v>692719.0</v>
      </c>
      <c r="B26194" s="8" t="s">
        <v>27435</v>
      </c>
    </row>
    <row r="26195">
      <c r="A26195" s="8">
        <v>6077471.0</v>
      </c>
      <c r="B26195" s="8" t="s">
        <v>27436</v>
      </c>
    </row>
    <row r="26196">
      <c r="A26196" s="8">
        <v>6229069.0</v>
      </c>
      <c r="B26196" s="8" t="s">
        <v>27437</v>
      </c>
    </row>
    <row r="26197">
      <c r="A26197" s="8">
        <v>6588131.0</v>
      </c>
      <c r="B26197" s="8" t="s">
        <v>27438</v>
      </c>
    </row>
    <row r="26198">
      <c r="A26198" s="8">
        <v>6165907.0</v>
      </c>
      <c r="B26198" s="8" t="s">
        <v>27439</v>
      </c>
    </row>
    <row r="26199">
      <c r="A26199" s="8">
        <v>1887084.0</v>
      </c>
      <c r="B26199" s="8" t="s">
        <v>27440</v>
      </c>
    </row>
    <row r="26200">
      <c r="A26200" s="8">
        <v>1851616.0</v>
      </c>
      <c r="B26200" s="8" t="s">
        <v>27441</v>
      </c>
    </row>
    <row r="26201">
      <c r="A26201" s="8">
        <v>1887360.0</v>
      </c>
      <c r="B26201" s="8" t="s">
        <v>27442</v>
      </c>
    </row>
    <row r="26202">
      <c r="A26202" s="8">
        <v>6162924.0</v>
      </c>
      <c r="B26202" s="8" t="s">
        <v>27443</v>
      </c>
    </row>
    <row r="26203">
      <c r="A26203" s="8">
        <v>1903811.0</v>
      </c>
      <c r="B26203" s="8" t="s">
        <v>27444</v>
      </c>
    </row>
    <row r="26204">
      <c r="A26204" s="8">
        <v>1757857.0</v>
      </c>
      <c r="B26204" s="8" t="s">
        <v>27445</v>
      </c>
    </row>
    <row r="26205">
      <c r="A26205" s="8">
        <v>6077897.0</v>
      </c>
      <c r="B26205" s="8" t="s">
        <v>27446</v>
      </c>
    </row>
    <row r="26206">
      <c r="A26206" s="8">
        <v>1907565.0</v>
      </c>
      <c r="B26206" s="8" t="s">
        <v>27447</v>
      </c>
    </row>
    <row r="26207">
      <c r="A26207" s="8">
        <v>6688675.0</v>
      </c>
      <c r="B26207" s="8" t="s">
        <v>27448</v>
      </c>
    </row>
    <row r="26208">
      <c r="A26208" s="8">
        <v>1769570.0</v>
      </c>
      <c r="B26208" s="8" t="s">
        <v>27449</v>
      </c>
    </row>
    <row r="26209">
      <c r="A26209" s="8">
        <v>6008992.0</v>
      </c>
      <c r="B26209" s="8" t="s">
        <v>27450</v>
      </c>
    </row>
    <row r="26210">
      <c r="A26210" s="8">
        <v>6761496.0</v>
      </c>
      <c r="B26210" s="8" t="s">
        <v>27451</v>
      </c>
    </row>
    <row r="26211">
      <c r="A26211" s="8">
        <v>6620213.0</v>
      </c>
      <c r="B26211" s="8" t="s">
        <v>27452</v>
      </c>
    </row>
    <row r="26212">
      <c r="A26212" s="8">
        <v>6097090.0</v>
      </c>
      <c r="B26212" s="8" t="s">
        <v>27453</v>
      </c>
    </row>
    <row r="26213">
      <c r="A26213" s="8">
        <v>1597001.0</v>
      </c>
      <c r="B26213" s="8" t="s">
        <v>27454</v>
      </c>
    </row>
    <row r="26214">
      <c r="A26214" s="8">
        <v>1787152.0</v>
      </c>
      <c r="B26214" s="8" t="s">
        <v>27455</v>
      </c>
    </row>
    <row r="26215">
      <c r="A26215" s="8">
        <v>1791524.0</v>
      </c>
      <c r="B26215" s="8" t="s">
        <v>27456</v>
      </c>
    </row>
    <row r="26216">
      <c r="A26216" s="8">
        <v>803537.0</v>
      </c>
      <c r="B26216" s="8" t="s">
        <v>27457</v>
      </c>
    </row>
    <row r="26217">
      <c r="A26217" s="8">
        <v>1862502.0</v>
      </c>
      <c r="B26217" s="8" t="s">
        <v>27458</v>
      </c>
    </row>
    <row r="26218">
      <c r="A26218" s="8">
        <v>1722743.0</v>
      </c>
      <c r="B26218" s="8" t="s">
        <v>27459</v>
      </c>
    </row>
    <row r="26219">
      <c r="A26219" s="8">
        <v>1766601.0</v>
      </c>
      <c r="B26219" s="8" t="s">
        <v>27460</v>
      </c>
    </row>
    <row r="26220">
      <c r="A26220" s="8">
        <v>1791290.0</v>
      </c>
      <c r="B26220" s="8" t="s">
        <v>27461</v>
      </c>
    </row>
    <row r="26221">
      <c r="A26221" s="8">
        <v>1869191.0</v>
      </c>
      <c r="B26221" s="8" t="s">
        <v>27462</v>
      </c>
    </row>
    <row r="26222">
      <c r="A26222" s="8">
        <v>1437160.0</v>
      </c>
      <c r="B26222" s="8" t="s">
        <v>27463</v>
      </c>
    </row>
    <row r="26223">
      <c r="A26223" s="8">
        <v>1597361.0</v>
      </c>
      <c r="B26223" s="8" t="s">
        <v>27464</v>
      </c>
    </row>
    <row r="26224">
      <c r="A26224" s="8">
        <v>1410849.0</v>
      </c>
      <c r="B26224" s="8" t="s">
        <v>27465</v>
      </c>
    </row>
    <row r="26225">
      <c r="A26225" s="8">
        <v>1436830.0</v>
      </c>
      <c r="B26225" s="8" t="s">
        <v>27466</v>
      </c>
    </row>
    <row r="26226">
      <c r="A26226" s="8">
        <v>1790081.0</v>
      </c>
      <c r="B26226" s="8" t="s">
        <v>27467</v>
      </c>
    </row>
    <row r="26227">
      <c r="A26227" s="8">
        <v>6209262.0</v>
      </c>
      <c r="B26227" s="8" t="s">
        <v>27468</v>
      </c>
    </row>
    <row r="26228">
      <c r="A26228" s="8">
        <v>1598902.0</v>
      </c>
      <c r="B26228" s="8" t="s">
        <v>27469</v>
      </c>
    </row>
    <row r="26229">
      <c r="A26229" s="8">
        <v>6141676.0</v>
      </c>
      <c r="B26229" s="8" t="s">
        <v>27470</v>
      </c>
    </row>
    <row r="26230">
      <c r="A26230" s="8">
        <v>1851039.0</v>
      </c>
      <c r="B26230" s="8" t="s">
        <v>27471</v>
      </c>
    </row>
    <row r="26231">
      <c r="A26231" s="8">
        <v>1850709.0</v>
      </c>
      <c r="B26231" s="8" t="s">
        <v>27472</v>
      </c>
    </row>
    <row r="26232">
      <c r="A26232" s="8">
        <v>1418815.0</v>
      </c>
      <c r="B26232" s="8" t="s">
        <v>27473</v>
      </c>
    </row>
    <row r="26233">
      <c r="A26233" s="8">
        <v>1793519.0</v>
      </c>
      <c r="B26233" s="8" t="s">
        <v>27474</v>
      </c>
    </row>
    <row r="26234">
      <c r="A26234" s="8">
        <v>1418840.0</v>
      </c>
      <c r="B26234" s="8" t="s">
        <v>27475</v>
      </c>
    </row>
    <row r="26235">
      <c r="A26235" s="8">
        <v>6142516.0</v>
      </c>
      <c r="B26235" s="8" t="s">
        <v>27476</v>
      </c>
    </row>
    <row r="26236">
      <c r="A26236" s="8">
        <v>1869175.0</v>
      </c>
      <c r="B26236" s="8" t="s">
        <v>27477</v>
      </c>
    </row>
    <row r="26237">
      <c r="A26237" s="8">
        <v>1888943.0</v>
      </c>
      <c r="B26237" s="8" t="s">
        <v>27478</v>
      </c>
    </row>
    <row r="26238">
      <c r="A26238" s="8">
        <v>1309048.0</v>
      </c>
      <c r="B26238" s="8" t="s">
        <v>27479</v>
      </c>
    </row>
    <row r="26239">
      <c r="A26239" s="8">
        <v>6439306.0</v>
      </c>
      <c r="B26239" s="8" t="s">
        <v>27480</v>
      </c>
    </row>
    <row r="26240">
      <c r="A26240" s="8">
        <v>6999191.0</v>
      </c>
      <c r="B26240" s="8" t="s">
        <v>27481</v>
      </c>
    </row>
    <row r="26241">
      <c r="A26241" s="8">
        <v>6998607.0</v>
      </c>
      <c r="B26241" s="8" t="s">
        <v>27482</v>
      </c>
    </row>
    <row r="26242">
      <c r="A26242" s="8">
        <v>1769693.0</v>
      </c>
      <c r="B26242" s="8" t="s">
        <v>27483</v>
      </c>
    </row>
    <row r="26243">
      <c r="A26243" s="8">
        <v>6354491.0</v>
      </c>
      <c r="B26243" s="8" t="s">
        <v>27484</v>
      </c>
    </row>
    <row r="26244">
      <c r="A26244" s="8">
        <v>6714714.0</v>
      </c>
      <c r="B26244" s="8" t="s">
        <v>27485</v>
      </c>
    </row>
    <row r="26245">
      <c r="A26245" s="8">
        <v>6241549.0</v>
      </c>
      <c r="B26245" s="8" t="s">
        <v>27486</v>
      </c>
    </row>
    <row r="26246">
      <c r="A26246" s="8">
        <v>1795601.0</v>
      </c>
      <c r="B26246" s="8" t="s">
        <v>27487</v>
      </c>
    </row>
    <row r="26247">
      <c r="A26247" s="8">
        <v>6882765.0</v>
      </c>
      <c r="B26247" s="8" t="s">
        <v>27488</v>
      </c>
    </row>
    <row r="26248">
      <c r="A26248" s="8">
        <v>1270656.0</v>
      </c>
      <c r="B26248" s="8" t="s">
        <v>27489</v>
      </c>
    </row>
    <row r="26249">
      <c r="A26249" s="8">
        <v>6234844.0</v>
      </c>
      <c r="B26249" s="8" t="s">
        <v>27490</v>
      </c>
    </row>
    <row r="26250">
      <c r="A26250" s="8">
        <v>6045812.0</v>
      </c>
      <c r="B26250" s="8" t="s">
        <v>27491</v>
      </c>
    </row>
    <row r="26251">
      <c r="A26251" s="8">
        <v>6597963.0</v>
      </c>
      <c r="B26251" s="8" t="s">
        <v>27492</v>
      </c>
    </row>
    <row r="26252">
      <c r="A26252" s="8">
        <v>6883273.0</v>
      </c>
      <c r="B26252" s="8" t="s">
        <v>27493</v>
      </c>
    </row>
    <row r="26253">
      <c r="A26253" s="8">
        <v>1889745.0</v>
      </c>
      <c r="B26253" s="8" t="s">
        <v>23891</v>
      </c>
    </row>
    <row r="26254">
      <c r="A26254" s="8">
        <v>1796844.0</v>
      </c>
      <c r="B26254" s="8" t="s">
        <v>27494</v>
      </c>
    </row>
    <row r="26255">
      <c r="A26255" s="8">
        <v>6257780.0</v>
      </c>
      <c r="B26255" s="8" t="s">
        <v>27495</v>
      </c>
    </row>
    <row r="26256">
      <c r="A26256" s="8">
        <v>1419927.0</v>
      </c>
      <c r="B26256" s="8" t="s">
        <v>27496</v>
      </c>
    </row>
    <row r="26257">
      <c r="A26257" s="8">
        <v>1923919.0</v>
      </c>
      <c r="B26257" s="8" t="s">
        <v>27497</v>
      </c>
    </row>
    <row r="26258">
      <c r="A26258" s="8">
        <v>1898795.0</v>
      </c>
      <c r="B26258" s="8" t="s">
        <v>27498</v>
      </c>
    </row>
    <row r="26259">
      <c r="A26259" s="8">
        <v>6479529.0</v>
      </c>
      <c r="B26259" s="8" t="s">
        <v>27499</v>
      </c>
    </row>
    <row r="26260">
      <c r="A26260" s="8">
        <v>1912496.0</v>
      </c>
      <c r="B26260" s="8" t="s">
        <v>27500</v>
      </c>
    </row>
    <row r="26261">
      <c r="A26261" s="8">
        <v>6195423.0</v>
      </c>
      <c r="B26261" s="8" t="s">
        <v>27501</v>
      </c>
    </row>
    <row r="26262">
      <c r="A26262" s="8">
        <v>1949942.0</v>
      </c>
      <c r="B26262" s="8" t="s">
        <v>27502</v>
      </c>
    </row>
    <row r="26263">
      <c r="A26263" s="8">
        <v>1419455.0</v>
      </c>
      <c r="B26263" s="8" t="s">
        <v>27503</v>
      </c>
    </row>
    <row r="26264">
      <c r="A26264" s="8">
        <v>6984045.0</v>
      </c>
      <c r="B26264" s="8" t="s">
        <v>27504</v>
      </c>
    </row>
    <row r="26265">
      <c r="A26265" s="8">
        <v>6101666.0</v>
      </c>
      <c r="B26265" s="8" t="s">
        <v>27505</v>
      </c>
    </row>
    <row r="26266">
      <c r="A26266" s="8">
        <v>6327494.0</v>
      </c>
      <c r="B26266" s="8" t="s">
        <v>27506</v>
      </c>
    </row>
    <row r="26267">
      <c r="A26267" s="8">
        <v>1597485.0</v>
      </c>
      <c r="B26267" s="8" t="s">
        <v>27507</v>
      </c>
    </row>
    <row r="26268">
      <c r="A26268" s="8">
        <v>1943669.0</v>
      </c>
      <c r="B26268" s="8" t="s">
        <v>27508</v>
      </c>
    </row>
    <row r="26269">
      <c r="A26269" s="8">
        <v>1419528.0</v>
      </c>
      <c r="B26269" s="8" t="s">
        <v>27509</v>
      </c>
    </row>
    <row r="26270">
      <c r="A26270" s="8">
        <v>1882775.0</v>
      </c>
      <c r="B26270" s="8" t="s">
        <v>27510</v>
      </c>
    </row>
    <row r="26271">
      <c r="A26271" s="8">
        <v>6588549.0</v>
      </c>
      <c r="B26271" s="8" t="s">
        <v>27511</v>
      </c>
    </row>
    <row r="26272">
      <c r="A26272" s="8">
        <v>9004386.0</v>
      </c>
      <c r="B26272" s="8" t="s">
        <v>27512</v>
      </c>
    </row>
    <row r="26273">
      <c r="A26273" s="8">
        <v>1419471.0</v>
      </c>
      <c r="B26273" s="8" t="s">
        <v>27513</v>
      </c>
    </row>
    <row r="26274">
      <c r="A26274" s="8">
        <v>1949039.0</v>
      </c>
      <c r="B26274" s="8" t="s">
        <v>27514</v>
      </c>
    </row>
    <row r="26275">
      <c r="A26275" s="8">
        <v>1894781.0</v>
      </c>
      <c r="B26275" s="8" t="s">
        <v>27515</v>
      </c>
    </row>
    <row r="26276">
      <c r="A26276" s="8">
        <v>6057781.0</v>
      </c>
      <c r="B26276" s="8" t="s">
        <v>27516</v>
      </c>
    </row>
    <row r="26277">
      <c r="A26277" s="8">
        <v>6057756.0</v>
      </c>
      <c r="B26277" s="8" t="s">
        <v>27517</v>
      </c>
    </row>
    <row r="26278">
      <c r="A26278" s="8">
        <v>1770578.0</v>
      </c>
      <c r="B26278" s="8" t="s">
        <v>27518</v>
      </c>
    </row>
    <row r="26279">
      <c r="A26279" s="8">
        <v>6096336.0</v>
      </c>
      <c r="B26279" s="8" t="s">
        <v>27519</v>
      </c>
    </row>
    <row r="26280">
      <c r="A26280" s="8">
        <v>6096344.0</v>
      </c>
      <c r="B26280" s="8" t="s">
        <v>27520</v>
      </c>
    </row>
    <row r="26281">
      <c r="A26281" s="8">
        <v>6783007.0</v>
      </c>
      <c r="B26281" s="8" t="s">
        <v>27521</v>
      </c>
    </row>
    <row r="26282">
      <c r="A26282" s="8">
        <v>6078354.0</v>
      </c>
      <c r="B26282" s="8" t="s">
        <v>27522</v>
      </c>
    </row>
    <row r="26283">
      <c r="A26283" s="8">
        <v>6408613.0</v>
      </c>
      <c r="B26283" s="8" t="s">
        <v>27523</v>
      </c>
    </row>
    <row r="26284">
      <c r="A26284" s="8">
        <v>1912763.0</v>
      </c>
      <c r="B26284" s="8" t="s">
        <v>27524</v>
      </c>
    </row>
    <row r="26285">
      <c r="A26285" s="8">
        <v>6195458.0</v>
      </c>
      <c r="B26285" s="8" t="s">
        <v>27525</v>
      </c>
    </row>
    <row r="26286">
      <c r="A26286" s="8">
        <v>1418505.0</v>
      </c>
      <c r="B26286" s="8" t="s">
        <v>27526</v>
      </c>
    </row>
    <row r="26287">
      <c r="A26287" s="8">
        <v>6057764.0</v>
      </c>
      <c r="B26287" s="8" t="s">
        <v>27527</v>
      </c>
    </row>
    <row r="26288">
      <c r="A26288" s="8">
        <v>6186866.0</v>
      </c>
      <c r="B26288" s="8" t="s">
        <v>27528</v>
      </c>
    </row>
    <row r="26289">
      <c r="A26289" s="8">
        <v>1868748.0</v>
      </c>
      <c r="B26289" s="8" t="s">
        <v>27529</v>
      </c>
    </row>
    <row r="26290">
      <c r="A26290" s="8">
        <v>6096361.0</v>
      </c>
      <c r="B26290" s="8" t="s">
        <v>27530</v>
      </c>
    </row>
    <row r="26291">
      <c r="A26291" s="8">
        <v>6677363.0</v>
      </c>
      <c r="B26291" s="8" t="s">
        <v>27531</v>
      </c>
    </row>
    <row r="26292">
      <c r="A26292" s="8">
        <v>6789951.0</v>
      </c>
      <c r="B26292" s="8" t="s">
        <v>27532</v>
      </c>
    </row>
    <row r="26293">
      <c r="A26293" s="8">
        <v>6170676.0</v>
      </c>
      <c r="B26293" s="8" t="s">
        <v>27533</v>
      </c>
    </row>
    <row r="26294">
      <c r="A26294" s="8">
        <v>6885802.0</v>
      </c>
      <c r="B26294" s="8" t="s">
        <v>27534</v>
      </c>
    </row>
    <row r="26295">
      <c r="A26295" s="8">
        <v>6057748.0</v>
      </c>
      <c r="B26295" s="8" t="s">
        <v>27535</v>
      </c>
    </row>
    <row r="26296">
      <c r="A26296" s="8">
        <v>6439144.0</v>
      </c>
      <c r="B26296" s="8" t="s">
        <v>27536</v>
      </c>
    </row>
    <row r="26297">
      <c r="A26297" s="8">
        <v>6918468.0</v>
      </c>
      <c r="B26297" s="8" t="s">
        <v>27537</v>
      </c>
    </row>
    <row r="26298">
      <c r="A26298" s="8">
        <v>9004548.0</v>
      </c>
      <c r="B26298" s="8" t="s">
        <v>27538</v>
      </c>
    </row>
    <row r="26299">
      <c r="A26299" s="8">
        <v>6096409.0</v>
      </c>
      <c r="B26299" s="8" t="s">
        <v>27539</v>
      </c>
    </row>
    <row r="26300">
      <c r="A26300" s="8">
        <v>6245871.0</v>
      </c>
      <c r="B26300" s="8" t="s">
        <v>27540</v>
      </c>
    </row>
    <row r="26301">
      <c r="A26301" s="8">
        <v>6987613.0</v>
      </c>
      <c r="B26301" s="8" t="s">
        <v>27541</v>
      </c>
    </row>
    <row r="26302">
      <c r="A26302" s="8">
        <v>6134343.0</v>
      </c>
      <c r="B26302" s="8" t="s">
        <v>27542</v>
      </c>
    </row>
    <row r="26303">
      <c r="A26303" s="8">
        <v>6021051.0</v>
      </c>
      <c r="B26303" s="8" t="s">
        <v>27543</v>
      </c>
    </row>
    <row r="26304">
      <c r="A26304" s="8">
        <v>6021824.0</v>
      </c>
      <c r="B26304" s="8" t="s">
        <v>27544</v>
      </c>
    </row>
    <row r="26305">
      <c r="A26305" s="8">
        <v>6078061.0</v>
      </c>
      <c r="B26305" s="8" t="s">
        <v>27545</v>
      </c>
    </row>
    <row r="26306">
      <c r="A26306" s="8">
        <v>6179037.0</v>
      </c>
      <c r="B26306" s="8" t="s">
        <v>27546</v>
      </c>
    </row>
    <row r="26307">
      <c r="A26307" s="8">
        <v>1909169.0</v>
      </c>
      <c r="B26307" s="8" t="s">
        <v>27547</v>
      </c>
    </row>
    <row r="26308">
      <c r="A26308" s="8">
        <v>6057772.0</v>
      </c>
      <c r="B26308" s="8" t="s">
        <v>27548</v>
      </c>
    </row>
    <row r="26309">
      <c r="A26309" s="8">
        <v>1790951.0</v>
      </c>
      <c r="B26309" s="8" t="s">
        <v>27549</v>
      </c>
    </row>
    <row r="26310">
      <c r="A26310" s="8">
        <v>6139574.0</v>
      </c>
      <c r="B26310" s="8" t="s">
        <v>27550</v>
      </c>
    </row>
    <row r="26311">
      <c r="A26311" s="8">
        <v>9004513.0</v>
      </c>
      <c r="B26311" s="8" t="s">
        <v>27551</v>
      </c>
    </row>
    <row r="26312">
      <c r="A26312" s="8">
        <v>6096310.0</v>
      </c>
      <c r="B26312" s="8" t="s">
        <v>27552</v>
      </c>
    </row>
    <row r="26313">
      <c r="A26313" s="8">
        <v>1309587.0</v>
      </c>
      <c r="B26313" s="8" t="s">
        <v>27553</v>
      </c>
    </row>
    <row r="26314">
      <c r="A26314" s="8">
        <v>853500.0</v>
      </c>
      <c r="B26314" s="8" t="s">
        <v>27554</v>
      </c>
    </row>
    <row r="26315">
      <c r="A26315" s="8">
        <v>1436864.0</v>
      </c>
      <c r="B26315" s="8" t="s">
        <v>27555</v>
      </c>
    </row>
    <row r="26316">
      <c r="A26316" s="8">
        <v>6138713.0</v>
      </c>
      <c r="B26316" s="8" t="s">
        <v>27556</v>
      </c>
    </row>
    <row r="26317">
      <c r="A26317" s="8">
        <v>6136842.0</v>
      </c>
      <c r="B26317" s="8" t="s">
        <v>27557</v>
      </c>
    </row>
    <row r="26318">
      <c r="A26318" s="8">
        <v>1904914.0</v>
      </c>
      <c r="B26318" s="8" t="s">
        <v>27558</v>
      </c>
    </row>
    <row r="26319">
      <c r="A26319" s="8">
        <v>6354157.0</v>
      </c>
      <c r="B26319" s="8" t="s">
        <v>27559</v>
      </c>
    </row>
    <row r="26320">
      <c r="A26320" s="8">
        <v>6106722.0</v>
      </c>
      <c r="B26320" s="8" t="s">
        <v>27560</v>
      </c>
    </row>
    <row r="26321">
      <c r="A26321" s="8">
        <v>1436945.0</v>
      </c>
      <c r="B26321" s="8" t="s">
        <v>27561</v>
      </c>
    </row>
    <row r="26322">
      <c r="A26322" s="8">
        <v>1436139.0</v>
      </c>
      <c r="B26322" s="8" t="s">
        <v>27562</v>
      </c>
    </row>
    <row r="26323">
      <c r="A26323" s="8">
        <v>6123929.0</v>
      </c>
      <c r="B26323" s="8" t="s">
        <v>27563</v>
      </c>
    </row>
    <row r="26324">
      <c r="A26324" s="8">
        <v>1859617.0</v>
      </c>
      <c r="B26324" s="8" t="s">
        <v>27564</v>
      </c>
    </row>
    <row r="26325">
      <c r="A26325" s="8">
        <v>1723065.0</v>
      </c>
      <c r="B26325" s="8" t="s">
        <v>27565</v>
      </c>
    </row>
    <row r="26326">
      <c r="A26326" s="8">
        <v>1945688.0</v>
      </c>
      <c r="B26326" s="8" t="s">
        <v>27566</v>
      </c>
    </row>
    <row r="26327">
      <c r="A26327" s="8">
        <v>6172423.0</v>
      </c>
      <c r="B26327" s="8" t="s">
        <v>27567</v>
      </c>
    </row>
    <row r="26328">
      <c r="A26328" s="8">
        <v>1739620.0</v>
      </c>
      <c r="B26328" s="8" t="s">
        <v>27568</v>
      </c>
    </row>
    <row r="26329">
      <c r="A26329" s="8">
        <v>1419986.0</v>
      </c>
      <c r="B26329" s="8" t="s">
        <v>27569</v>
      </c>
    </row>
    <row r="26330">
      <c r="A26330" s="8">
        <v>6078249.0</v>
      </c>
      <c r="B26330" s="8" t="s">
        <v>27570</v>
      </c>
    </row>
    <row r="26331">
      <c r="A26331" s="8">
        <v>6990495.0</v>
      </c>
      <c r="B26331" s="8" t="s">
        <v>27571</v>
      </c>
    </row>
    <row r="26332">
      <c r="A26332" s="8">
        <v>6121730.0</v>
      </c>
      <c r="B26332" s="8" t="s">
        <v>27572</v>
      </c>
    </row>
    <row r="26333">
      <c r="A26333" s="8">
        <v>6481426.0</v>
      </c>
      <c r="B26333" s="8" t="s">
        <v>27573</v>
      </c>
    </row>
    <row r="26334">
      <c r="A26334" s="8">
        <v>6950469.0</v>
      </c>
      <c r="B26334" s="8" t="s">
        <v>27574</v>
      </c>
    </row>
    <row r="26335">
      <c r="A26335" s="8">
        <v>1300580.0</v>
      </c>
      <c r="B26335" s="8" t="s">
        <v>27575</v>
      </c>
    </row>
    <row r="26336">
      <c r="A26336" s="8">
        <v>1418807.0</v>
      </c>
      <c r="B26336" s="8" t="s">
        <v>27576</v>
      </c>
    </row>
    <row r="26337">
      <c r="A26337" s="8">
        <v>1637037.0</v>
      </c>
      <c r="B26337" s="8" t="s">
        <v>27577</v>
      </c>
    </row>
    <row r="26338">
      <c r="A26338" s="8">
        <v>1888994.0</v>
      </c>
      <c r="B26338" s="8" t="s">
        <v>27578</v>
      </c>
    </row>
    <row r="26339">
      <c r="A26339" s="8">
        <v>871397.0</v>
      </c>
      <c r="B26339" s="8" t="s">
        <v>27579</v>
      </c>
    </row>
    <row r="26340">
      <c r="A26340" s="8">
        <v>6533906.0</v>
      </c>
      <c r="B26340" s="8" t="s">
        <v>27580</v>
      </c>
    </row>
    <row r="26341">
      <c r="A26341" s="8">
        <v>6853366.0</v>
      </c>
      <c r="B26341" s="8" t="s">
        <v>27581</v>
      </c>
    </row>
    <row r="26342">
      <c r="A26342" s="8">
        <v>6478191.0</v>
      </c>
      <c r="B26342" s="8" t="s">
        <v>27582</v>
      </c>
    </row>
    <row r="26343">
      <c r="A26343" s="8">
        <v>1896334.0</v>
      </c>
      <c r="B26343" s="8" t="s">
        <v>27583</v>
      </c>
    </row>
    <row r="26344">
      <c r="A26344" s="8">
        <v>1943014.0</v>
      </c>
      <c r="B26344" s="8" t="s">
        <v>27584</v>
      </c>
    </row>
    <row r="26345">
      <c r="A26345" s="8">
        <v>6783732.0</v>
      </c>
      <c r="B26345" s="8" t="s">
        <v>27585</v>
      </c>
    </row>
    <row r="26346">
      <c r="A26346" s="8">
        <v>1797638.0</v>
      </c>
      <c r="B26346" s="8" t="s">
        <v>27586</v>
      </c>
    </row>
    <row r="26347">
      <c r="A26347" s="8">
        <v>6995357.0</v>
      </c>
      <c r="B26347" s="8" t="s">
        <v>27587</v>
      </c>
    </row>
    <row r="26348">
      <c r="A26348" s="8">
        <v>6568513.0</v>
      </c>
      <c r="B26348" s="8" t="s">
        <v>27588</v>
      </c>
    </row>
    <row r="26349">
      <c r="A26349" s="8">
        <v>6002480.0</v>
      </c>
      <c r="B26349" s="8" t="s">
        <v>27589</v>
      </c>
    </row>
    <row r="26350">
      <c r="A26350" s="8">
        <v>6104533.0</v>
      </c>
      <c r="B26350" s="8" t="s">
        <v>27590</v>
      </c>
    </row>
    <row r="26351">
      <c r="A26351" s="8">
        <v>1798464.0</v>
      </c>
      <c r="B26351" s="8" t="s">
        <v>27591</v>
      </c>
    </row>
    <row r="26352">
      <c r="A26352" s="8">
        <v>1307908.0</v>
      </c>
      <c r="B26352" s="8" t="s">
        <v>27592</v>
      </c>
    </row>
    <row r="26353">
      <c r="A26353" s="8">
        <v>6042449.0</v>
      </c>
      <c r="B26353" s="8" t="s">
        <v>27593</v>
      </c>
    </row>
    <row r="26354">
      <c r="A26354" s="8">
        <v>1308980.0</v>
      </c>
      <c r="B26354" s="8" t="s">
        <v>27594</v>
      </c>
    </row>
    <row r="26355">
      <c r="A26355" s="8">
        <v>1781308.0</v>
      </c>
      <c r="B26355" s="8" t="s">
        <v>27558</v>
      </c>
    </row>
    <row r="26356">
      <c r="A26356" s="8">
        <v>6774377.0</v>
      </c>
      <c r="B26356" s="8" t="s">
        <v>27595</v>
      </c>
    </row>
    <row r="26357">
      <c r="A26357" s="8">
        <v>1436350.0</v>
      </c>
      <c r="B26357" s="8" t="s">
        <v>27596</v>
      </c>
    </row>
    <row r="26358">
      <c r="A26358" s="8">
        <v>1418432.0</v>
      </c>
      <c r="B26358" s="8" t="s">
        <v>27597</v>
      </c>
    </row>
    <row r="26359">
      <c r="A26359" s="8">
        <v>6971008.0</v>
      </c>
      <c r="B26359" s="8" t="s">
        <v>27598</v>
      </c>
    </row>
    <row r="26360">
      <c r="A26360" s="8">
        <v>1781502.0</v>
      </c>
      <c r="B26360" s="8" t="s">
        <v>27599</v>
      </c>
    </row>
    <row r="26361">
      <c r="A26361" s="8">
        <v>1169815.0</v>
      </c>
      <c r="B26361" s="8" t="s">
        <v>27600</v>
      </c>
    </row>
    <row r="26362">
      <c r="A26362" s="8">
        <v>1786385.0</v>
      </c>
      <c r="B26362" s="8" t="s">
        <v>27601</v>
      </c>
    </row>
    <row r="26363">
      <c r="A26363" s="8">
        <v>1779923.0</v>
      </c>
      <c r="B26363" s="8" t="s">
        <v>27602</v>
      </c>
    </row>
    <row r="26364">
      <c r="A26364" s="8">
        <v>1785567.0</v>
      </c>
      <c r="B26364" s="8" t="s">
        <v>27603</v>
      </c>
    </row>
    <row r="26365">
      <c r="A26365" s="8">
        <v>1852418.0</v>
      </c>
      <c r="B26365" s="8" t="s">
        <v>27604</v>
      </c>
    </row>
    <row r="26366">
      <c r="A26366" s="8">
        <v>6406963.0</v>
      </c>
      <c r="B26366" s="8" t="s">
        <v>27605</v>
      </c>
    </row>
    <row r="26367">
      <c r="A26367" s="8">
        <v>6262589.0</v>
      </c>
      <c r="B26367" s="8" t="s">
        <v>27606</v>
      </c>
    </row>
    <row r="26368">
      <c r="A26368" s="8">
        <v>1776673.0</v>
      </c>
      <c r="B26368" s="8" t="s">
        <v>27607</v>
      </c>
    </row>
    <row r="26369">
      <c r="A26369" s="8">
        <v>6008674.0</v>
      </c>
      <c r="B26369" s="8" t="s">
        <v>27608</v>
      </c>
    </row>
    <row r="26370">
      <c r="A26370" s="8">
        <v>1907786.0</v>
      </c>
      <c r="B26370" s="8" t="s">
        <v>27609</v>
      </c>
    </row>
    <row r="26371">
      <c r="A26371" s="8">
        <v>1947354.0</v>
      </c>
      <c r="B26371" s="8" t="s">
        <v>27610</v>
      </c>
    </row>
    <row r="26372">
      <c r="A26372" s="8">
        <v>1787632.0</v>
      </c>
      <c r="B26372" s="8" t="s">
        <v>27611</v>
      </c>
    </row>
    <row r="26373">
      <c r="A26373" s="8">
        <v>1771639.0</v>
      </c>
      <c r="B26373" s="8" t="s">
        <v>27612</v>
      </c>
    </row>
    <row r="26374">
      <c r="A26374" s="8">
        <v>6394299.0</v>
      </c>
      <c r="B26374" s="8" t="s">
        <v>27613</v>
      </c>
    </row>
    <row r="26375">
      <c r="A26375" s="8">
        <v>1721003.0</v>
      </c>
      <c r="B26375" s="8" t="s">
        <v>27614</v>
      </c>
    </row>
    <row r="26376">
      <c r="A26376" s="8">
        <v>1775669.0</v>
      </c>
      <c r="B26376" s="8" t="s">
        <v>27335</v>
      </c>
    </row>
    <row r="26377">
      <c r="A26377" s="8">
        <v>6077811.0</v>
      </c>
      <c r="B26377" s="8" t="s">
        <v>27615</v>
      </c>
    </row>
    <row r="26378">
      <c r="A26378" s="8">
        <v>1851390.0</v>
      </c>
      <c r="B26378" s="8" t="s">
        <v>27616</v>
      </c>
    </row>
    <row r="26379">
      <c r="A26379" s="8">
        <v>6216099.0</v>
      </c>
      <c r="B26379" s="8" t="s">
        <v>27617</v>
      </c>
    </row>
    <row r="26380">
      <c r="A26380" s="8">
        <v>1779524.0</v>
      </c>
      <c r="B26380" s="8" t="s">
        <v>27618</v>
      </c>
    </row>
    <row r="26381">
      <c r="A26381" s="8">
        <v>1439693.0</v>
      </c>
      <c r="B26381" s="8" t="s">
        <v>27619</v>
      </c>
    </row>
    <row r="26382">
      <c r="A26382" s="8">
        <v>1768743.0</v>
      </c>
      <c r="B26382" s="8" t="s">
        <v>27620</v>
      </c>
    </row>
    <row r="26383">
      <c r="A26383" s="8">
        <v>6619126.0</v>
      </c>
      <c r="B26383" s="8" t="s">
        <v>27621</v>
      </c>
    </row>
    <row r="26384">
      <c r="A26384" s="8">
        <v>6439322.0</v>
      </c>
      <c r="B26384" s="8" t="s">
        <v>27622</v>
      </c>
    </row>
    <row r="26385">
      <c r="A26385" s="8">
        <v>1975099.0</v>
      </c>
      <c r="B26385" s="8" t="s">
        <v>27623</v>
      </c>
    </row>
    <row r="26386">
      <c r="A26386" s="8">
        <v>6041787.0</v>
      </c>
      <c r="B26386" s="8" t="s">
        <v>27624</v>
      </c>
    </row>
    <row r="26387">
      <c r="A26387" s="8">
        <v>1725165.0</v>
      </c>
      <c r="B26387" s="8" t="s">
        <v>27625</v>
      </c>
    </row>
    <row r="26388">
      <c r="A26388" s="8">
        <v>6356061.0</v>
      </c>
      <c r="B26388" s="8" t="s">
        <v>27626</v>
      </c>
    </row>
    <row r="26389">
      <c r="A26389" s="8">
        <v>6990258.0</v>
      </c>
      <c r="B26389" s="8" t="s">
        <v>27627</v>
      </c>
    </row>
    <row r="26390">
      <c r="A26390" s="8">
        <v>6240496.0</v>
      </c>
      <c r="B26390" s="8" t="s">
        <v>27628</v>
      </c>
    </row>
    <row r="26391">
      <c r="A26391" s="8">
        <v>1804600.0</v>
      </c>
      <c r="B26391" s="8" t="s">
        <v>27629</v>
      </c>
    </row>
    <row r="26392">
      <c r="A26392" s="8">
        <v>6020984.0</v>
      </c>
      <c r="B26392" s="8" t="s">
        <v>27630</v>
      </c>
    </row>
    <row r="26393">
      <c r="A26393" s="8">
        <v>6246010.0</v>
      </c>
      <c r="B26393" s="8" t="s">
        <v>27631</v>
      </c>
    </row>
    <row r="26394">
      <c r="A26394" s="8">
        <v>6419208.0</v>
      </c>
      <c r="B26394" s="8" t="s">
        <v>27632</v>
      </c>
    </row>
    <row r="26395">
      <c r="A26395" s="8">
        <v>6494706.0</v>
      </c>
      <c r="B26395" s="8" t="s">
        <v>27633</v>
      </c>
    </row>
    <row r="26396">
      <c r="A26396" s="8">
        <v>6302599.0</v>
      </c>
      <c r="B26396" s="8" t="s">
        <v>27634</v>
      </c>
    </row>
    <row r="26397">
      <c r="A26397" s="8">
        <v>6973604.0</v>
      </c>
      <c r="B26397" s="8" t="s">
        <v>27635</v>
      </c>
    </row>
    <row r="26398">
      <c r="A26398" s="8">
        <v>6020950.0</v>
      </c>
      <c r="B26398" s="8" t="s">
        <v>27636</v>
      </c>
    </row>
    <row r="26399">
      <c r="A26399" s="8">
        <v>6067883.0</v>
      </c>
      <c r="B26399" s="8" t="s">
        <v>27637</v>
      </c>
    </row>
    <row r="26400">
      <c r="A26400" s="8">
        <v>1886118.0</v>
      </c>
      <c r="B26400" s="8" t="s">
        <v>27638</v>
      </c>
    </row>
    <row r="26401">
      <c r="A26401" s="8">
        <v>1940112.0</v>
      </c>
      <c r="B26401" s="8" t="s">
        <v>27639</v>
      </c>
    </row>
    <row r="26402">
      <c r="A26402" s="8">
        <v>6954073.0</v>
      </c>
      <c r="B26402" s="8" t="s">
        <v>27640</v>
      </c>
    </row>
    <row r="26403">
      <c r="A26403" s="8">
        <v>6383301.0</v>
      </c>
      <c r="B26403" s="8" t="s">
        <v>27641</v>
      </c>
    </row>
    <row r="26404">
      <c r="A26404" s="8">
        <v>6540953.0</v>
      </c>
      <c r="B26404" s="8" t="s">
        <v>27642</v>
      </c>
    </row>
    <row r="26405">
      <c r="A26405" s="8">
        <v>6186360.0</v>
      </c>
      <c r="B26405" s="8" t="s">
        <v>27643</v>
      </c>
    </row>
    <row r="26406">
      <c r="A26406" s="8">
        <v>1570501.0</v>
      </c>
      <c r="B26406" s="8" t="s">
        <v>27644</v>
      </c>
    </row>
    <row r="26407">
      <c r="A26407" s="8">
        <v>1782355.0</v>
      </c>
      <c r="B26407" s="8" t="s">
        <v>27645</v>
      </c>
    </row>
    <row r="26408">
      <c r="A26408" s="8">
        <v>1890476.0</v>
      </c>
      <c r="B26408" s="8" t="s">
        <v>27645</v>
      </c>
    </row>
    <row r="26409">
      <c r="A26409" s="8">
        <v>6552196.0</v>
      </c>
      <c r="B26409" s="8" t="s">
        <v>27646</v>
      </c>
    </row>
    <row r="26410">
      <c r="A26410" s="8">
        <v>1854500.0</v>
      </c>
      <c r="B26410" s="8" t="s">
        <v>27355</v>
      </c>
    </row>
    <row r="26411">
      <c r="A26411" s="8">
        <v>6057799.0</v>
      </c>
      <c r="B26411" s="8" t="s">
        <v>27647</v>
      </c>
    </row>
    <row r="26412">
      <c r="A26412" s="8">
        <v>1576046.0</v>
      </c>
      <c r="B26412" s="8" t="s">
        <v>27648</v>
      </c>
    </row>
    <row r="26413">
      <c r="A26413" s="8">
        <v>1776215.0</v>
      </c>
      <c r="B26413" s="8" t="s">
        <v>27649</v>
      </c>
    </row>
    <row r="26414">
      <c r="A26414" s="8">
        <v>1306383.0</v>
      </c>
      <c r="B26414" s="8" t="s">
        <v>27650</v>
      </c>
    </row>
    <row r="26415">
      <c r="A26415" s="8">
        <v>1784951.0</v>
      </c>
      <c r="B26415" s="8" t="s">
        <v>27651</v>
      </c>
    </row>
    <row r="26416">
      <c r="A26416" s="8">
        <v>1792016.0</v>
      </c>
      <c r="B26416" s="8" t="s">
        <v>27652</v>
      </c>
    </row>
    <row r="26417">
      <c r="A26417" s="8">
        <v>1906917.0</v>
      </c>
      <c r="B26417" s="8" t="s">
        <v>27653</v>
      </c>
    </row>
    <row r="26418">
      <c r="A26418" s="8">
        <v>1859897.0</v>
      </c>
      <c r="B26418" s="8" t="s">
        <v>27654</v>
      </c>
    </row>
    <row r="26419">
      <c r="A26419" s="8">
        <v>1439472.0</v>
      </c>
      <c r="B26419" s="8" t="s">
        <v>27655</v>
      </c>
    </row>
    <row r="26420">
      <c r="A26420" s="8">
        <v>1723669.0</v>
      </c>
      <c r="B26420" s="8" t="s">
        <v>27656</v>
      </c>
    </row>
    <row r="26421">
      <c r="A26421" s="8">
        <v>6212816.0</v>
      </c>
      <c r="B26421" s="8" t="s">
        <v>27657</v>
      </c>
    </row>
    <row r="26422">
      <c r="A26422" s="8">
        <v>6142605.0</v>
      </c>
      <c r="B26422" s="8" t="s">
        <v>27658</v>
      </c>
    </row>
    <row r="26423">
      <c r="A26423" s="8">
        <v>1940104.0</v>
      </c>
      <c r="B26423" s="8" t="s">
        <v>27659</v>
      </c>
    </row>
    <row r="26424">
      <c r="A26424" s="8">
        <v>6259456.0</v>
      </c>
      <c r="B26424" s="8" t="s">
        <v>27660</v>
      </c>
    </row>
    <row r="26425">
      <c r="A26425" s="8">
        <v>1957473.0</v>
      </c>
      <c r="B26425" s="8" t="s">
        <v>27661</v>
      </c>
    </row>
    <row r="26426">
      <c r="A26426" s="8">
        <v>6922945.0</v>
      </c>
      <c r="B26426" s="8" t="s">
        <v>27662</v>
      </c>
    </row>
    <row r="26427">
      <c r="A26427" s="8">
        <v>6270611.0</v>
      </c>
      <c r="B26427" s="8" t="s">
        <v>27663</v>
      </c>
    </row>
    <row r="26428">
      <c r="A26428" s="8">
        <v>6675735.0</v>
      </c>
      <c r="B26428" s="8" t="s">
        <v>27664</v>
      </c>
    </row>
    <row r="26429">
      <c r="A26429" s="8">
        <v>1787322.0</v>
      </c>
      <c r="B26429" s="8" t="s">
        <v>27665</v>
      </c>
    </row>
    <row r="26430">
      <c r="A26430" s="8">
        <v>6131921.0</v>
      </c>
      <c r="B26430" s="8" t="s">
        <v>27666</v>
      </c>
    </row>
    <row r="26431">
      <c r="A26431" s="8">
        <v>1790447.0</v>
      </c>
      <c r="B26431" s="8" t="s">
        <v>27667</v>
      </c>
    </row>
    <row r="26432">
      <c r="A26432" s="8">
        <v>1770900.0</v>
      </c>
      <c r="B26432" s="8" t="s">
        <v>27668</v>
      </c>
    </row>
    <row r="26433">
      <c r="A26433" s="8">
        <v>1801937.0</v>
      </c>
      <c r="B26433" s="8" t="s">
        <v>27669</v>
      </c>
    </row>
    <row r="26434">
      <c r="A26434" s="8">
        <v>1437143.0</v>
      </c>
      <c r="B26434" s="8" t="s">
        <v>27670</v>
      </c>
    </row>
    <row r="26435">
      <c r="A26435" s="8">
        <v>1857789.0</v>
      </c>
      <c r="B26435" s="8" t="s">
        <v>27671</v>
      </c>
    </row>
    <row r="26436">
      <c r="A26436" s="8">
        <v>6086594.0</v>
      </c>
      <c r="B26436" s="8" t="s">
        <v>27672</v>
      </c>
    </row>
    <row r="26437">
      <c r="A26437" s="8">
        <v>1793624.0</v>
      </c>
      <c r="B26437" s="8" t="s">
        <v>27673</v>
      </c>
    </row>
    <row r="26438">
      <c r="A26438" s="8">
        <v>1856103.0</v>
      </c>
      <c r="B26438" s="8" t="s">
        <v>27673</v>
      </c>
    </row>
    <row r="26439">
      <c r="A26439" s="8">
        <v>1785427.0</v>
      </c>
      <c r="B26439" s="8" t="s">
        <v>27674</v>
      </c>
    </row>
    <row r="26440">
      <c r="A26440" s="8">
        <v>1897527.0</v>
      </c>
      <c r="B26440" s="8" t="s">
        <v>27674</v>
      </c>
    </row>
    <row r="26441">
      <c r="A26441" s="8">
        <v>1784081.0</v>
      </c>
      <c r="B26441" s="8" t="s">
        <v>27675</v>
      </c>
    </row>
    <row r="26442">
      <c r="A26442" s="8">
        <v>1858505.0</v>
      </c>
      <c r="B26442" s="8" t="s">
        <v>27583</v>
      </c>
    </row>
    <row r="26443">
      <c r="A26443" s="8">
        <v>6262724.0</v>
      </c>
      <c r="B26443" s="8" t="s">
        <v>27676</v>
      </c>
    </row>
    <row r="26444">
      <c r="A26444" s="8">
        <v>1924095.0</v>
      </c>
      <c r="B26444" s="8" t="s">
        <v>27677</v>
      </c>
    </row>
    <row r="26445">
      <c r="A26445" s="8">
        <v>1897543.0</v>
      </c>
      <c r="B26445" s="8" t="s">
        <v>27678</v>
      </c>
    </row>
    <row r="26446">
      <c r="A26446" s="8">
        <v>1767321.0</v>
      </c>
      <c r="B26446" s="8" t="s">
        <v>27679</v>
      </c>
    </row>
    <row r="26447">
      <c r="A26447" s="8">
        <v>1577174.0</v>
      </c>
      <c r="B26447" s="8" t="s">
        <v>27680</v>
      </c>
    </row>
    <row r="26448">
      <c r="A26448" s="8">
        <v>6612814.0</v>
      </c>
      <c r="B26448" s="8" t="s">
        <v>27681</v>
      </c>
    </row>
    <row r="26449">
      <c r="A26449" s="8">
        <v>1418564.0</v>
      </c>
      <c r="B26449" s="8" t="s">
        <v>27682</v>
      </c>
    </row>
    <row r="26450">
      <c r="A26450" s="8">
        <v>6267394.0</v>
      </c>
      <c r="B26450" s="8" t="s">
        <v>27683</v>
      </c>
    </row>
    <row r="26451">
      <c r="A26451" s="8">
        <v>1893807.0</v>
      </c>
      <c r="B26451" s="8" t="s">
        <v>27599</v>
      </c>
    </row>
    <row r="26452">
      <c r="A26452" s="8">
        <v>1792075.0</v>
      </c>
      <c r="B26452" s="8" t="s">
        <v>27684</v>
      </c>
    </row>
    <row r="26453">
      <c r="A26453" s="8">
        <v>1760491.0</v>
      </c>
      <c r="B26453" s="8" t="s">
        <v>27685</v>
      </c>
    </row>
    <row r="26454">
      <c r="A26454" s="8">
        <v>1852922.0</v>
      </c>
      <c r="B26454" s="8" t="s">
        <v>27686</v>
      </c>
    </row>
    <row r="26455">
      <c r="A26455" s="8">
        <v>889997.0</v>
      </c>
      <c r="B26455" s="8" t="s">
        <v>27687</v>
      </c>
    </row>
    <row r="26456">
      <c r="A26456" s="8">
        <v>1724371.0</v>
      </c>
      <c r="B26456" s="8" t="s">
        <v>27688</v>
      </c>
    </row>
    <row r="26457">
      <c r="A26457" s="8">
        <v>1785991.0</v>
      </c>
      <c r="B26457" s="8" t="s">
        <v>27689</v>
      </c>
    </row>
    <row r="26458">
      <c r="A26458" s="8">
        <v>9299840.0</v>
      </c>
      <c r="B26458" s="8" t="s">
        <v>27690</v>
      </c>
    </row>
    <row r="26459">
      <c r="A26459" s="8">
        <v>1739484.0</v>
      </c>
      <c r="B26459" s="8" t="s">
        <v>27378</v>
      </c>
    </row>
    <row r="26460">
      <c r="A26460" s="8">
        <v>1904400.0</v>
      </c>
      <c r="B26460" s="8" t="s">
        <v>27691</v>
      </c>
    </row>
    <row r="26461">
      <c r="A26461" s="8">
        <v>6189148.0</v>
      </c>
      <c r="B26461" s="8" t="s">
        <v>27692</v>
      </c>
    </row>
    <row r="26462">
      <c r="A26462" s="8">
        <v>6201873.0</v>
      </c>
      <c r="B26462" s="8" t="s">
        <v>27693</v>
      </c>
    </row>
    <row r="26463">
      <c r="A26463" s="8">
        <v>6587518.0</v>
      </c>
      <c r="B26463" s="8" t="s">
        <v>27694</v>
      </c>
    </row>
    <row r="26464">
      <c r="A26464" s="8">
        <v>1855565.0</v>
      </c>
      <c r="B26464" s="8" t="s">
        <v>27695</v>
      </c>
    </row>
    <row r="26465">
      <c r="A26465" s="8">
        <v>1897951.0</v>
      </c>
      <c r="B26465" s="8" t="s">
        <v>27696</v>
      </c>
    </row>
    <row r="26466">
      <c r="A26466" s="8">
        <v>1770772.0</v>
      </c>
      <c r="B26466" s="8" t="s">
        <v>27697</v>
      </c>
    </row>
    <row r="26467">
      <c r="A26467" s="8">
        <v>1791371.0</v>
      </c>
      <c r="B26467" s="8" t="s">
        <v>27471</v>
      </c>
    </row>
    <row r="26468">
      <c r="A26468" s="8">
        <v>1597426.0</v>
      </c>
      <c r="B26468" s="8" t="s">
        <v>27698</v>
      </c>
    </row>
    <row r="26469">
      <c r="A26469" s="8">
        <v>1729977.0</v>
      </c>
      <c r="B26469" s="8" t="s">
        <v>27698</v>
      </c>
    </row>
    <row r="26470">
      <c r="A26470" s="8">
        <v>6350453.0</v>
      </c>
      <c r="B26470" s="8" t="s">
        <v>27699</v>
      </c>
    </row>
    <row r="26471">
      <c r="A26471" s="8">
        <v>1948806.0</v>
      </c>
      <c r="B26471" s="8" t="s">
        <v>27700</v>
      </c>
    </row>
    <row r="26472">
      <c r="A26472" s="8">
        <v>6520189.0</v>
      </c>
      <c r="B26472" s="8" t="s">
        <v>27701</v>
      </c>
    </row>
    <row r="26473">
      <c r="A26473" s="8">
        <v>1858793.0</v>
      </c>
      <c r="B26473" s="8" t="s">
        <v>27702</v>
      </c>
    </row>
    <row r="26474">
      <c r="A26474" s="8">
        <v>1895923.0</v>
      </c>
      <c r="B26474" s="8" t="s">
        <v>27703</v>
      </c>
    </row>
    <row r="26475">
      <c r="A26475" s="8">
        <v>1785923.0</v>
      </c>
      <c r="B26475" s="8" t="s">
        <v>27704</v>
      </c>
    </row>
    <row r="26476">
      <c r="A26476" s="8">
        <v>6703470.0</v>
      </c>
      <c r="B26476" s="8" t="s">
        <v>27705</v>
      </c>
    </row>
    <row r="26477">
      <c r="A26477" s="8">
        <v>1770250.0</v>
      </c>
      <c r="B26477" s="8" t="s">
        <v>27706</v>
      </c>
    </row>
    <row r="26478">
      <c r="A26478" s="8">
        <v>6070370.0</v>
      </c>
      <c r="B26478" s="8" t="s">
        <v>27707</v>
      </c>
    </row>
    <row r="26479">
      <c r="A26479" s="8">
        <v>1899074.0</v>
      </c>
      <c r="B26479" s="8" t="s">
        <v>27708</v>
      </c>
    </row>
    <row r="26480">
      <c r="A26480" s="8">
        <v>1772121.0</v>
      </c>
      <c r="B26480" s="8" t="s">
        <v>27709</v>
      </c>
    </row>
    <row r="26481">
      <c r="A26481" s="8">
        <v>1792253.0</v>
      </c>
      <c r="B26481" s="8" t="s">
        <v>27710</v>
      </c>
    </row>
    <row r="26482">
      <c r="A26482" s="8">
        <v>1588036.0</v>
      </c>
      <c r="B26482" s="8" t="s">
        <v>27667</v>
      </c>
    </row>
    <row r="26483">
      <c r="A26483" s="8">
        <v>6383602.0</v>
      </c>
      <c r="B26483" s="8" t="s">
        <v>27711</v>
      </c>
    </row>
    <row r="26484">
      <c r="A26484" s="8">
        <v>6270514.0</v>
      </c>
      <c r="B26484" s="8" t="s">
        <v>27712</v>
      </c>
    </row>
    <row r="26485">
      <c r="A26485" s="8">
        <v>6504876.0</v>
      </c>
      <c r="B26485" s="8" t="s">
        <v>27713</v>
      </c>
    </row>
    <row r="26486">
      <c r="A26486" s="8">
        <v>1588435.0</v>
      </c>
      <c r="B26486" s="8" t="s">
        <v>12192</v>
      </c>
    </row>
    <row r="26487">
      <c r="A26487" s="8">
        <v>6701957.0</v>
      </c>
      <c r="B26487" s="8" t="s">
        <v>27714</v>
      </c>
    </row>
    <row r="26488">
      <c r="A26488" s="8">
        <v>6637302.0</v>
      </c>
      <c r="B26488" s="8" t="s">
        <v>27715</v>
      </c>
    </row>
    <row r="26489">
      <c r="A26489" s="8">
        <v>1436201.0</v>
      </c>
      <c r="B26489" s="8" t="s">
        <v>27716</v>
      </c>
    </row>
    <row r="26490">
      <c r="A26490" s="8">
        <v>1940601.0</v>
      </c>
      <c r="B26490" s="8" t="s">
        <v>27717</v>
      </c>
    </row>
    <row r="26491">
      <c r="A26491" s="8">
        <v>1311352.0</v>
      </c>
      <c r="B26491" s="8" t="s">
        <v>27718</v>
      </c>
    </row>
    <row r="26492">
      <c r="A26492" s="8">
        <v>1887114.0</v>
      </c>
      <c r="B26492" s="8" t="s">
        <v>26284</v>
      </c>
    </row>
    <row r="26493">
      <c r="A26493" s="8">
        <v>6302653.0</v>
      </c>
      <c r="B26493" s="8" t="s">
        <v>27719</v>
      </c>
    </row>
    <row r="26494">
      <c r="A26494" s="8">
        <v>1856791.0</v>
      </c>
      <c r="B26494" s="8" t="s">
        <v>5164</v>
      </c>
    </row>
    <row r="26495">
      <c r="A26495" s="8">
        <v>6267777.0</v>
      </c>
      <c r="B26495" s="8" t="s">
        <v>27720</v>
      </c>
    </row>
    <row r="26496">
      <c r="A26496" s="8">
        <v>1861913.0</v>
      </c>
      <c r="B26496" s="8" t="s">
        <v>27721</v>
      </c>
    </row>
    <row r="26497">
      <c r="A26497" s="8">
        <v>6008097.0</v>
      </c>
      <c r="B26497" s="8" t="s">
        <v>27722</v>
      </c>
    </row>
    <row r="26498">
      <c r="A26498" s="8">
        <v>1722883.0</v>
      </c>
      <c r="B26498" s="8" t="s">
        <v>27723</v>
      </c>
    </row>
    <row r="26499">
      <c r="A26499" s="8">
        <v>1947681.0</v>
      </c>
      <c r="B26499" s="8" t="s">
        <v>27724</v>
      </c>
    </row>
    <row r="26500">
      <c r="A26500" s="8">
        <v>1195042.0</v>
      </c>
      <c r="B26500" s="8" t="s">
        <v>27725</v>
      </c>
    </row>
    <row r="26501">
      <c r="A26501" s="8">
        <v>6001521.0</v>
      </c>
      <c r="B26501" s="8" t="s">
        <v>27726</v>
      </c>
    </row>
    <row r="26502">
      <c r="A26502" s="8">
        <v>6032443.0</v>
      </c>
      <c r="B26502" s="8" t="s">
        <v>27727</v>
      </c>
    </row>
    <row r="26503">
      <c r="A26503" s="8">
        <v>1906429.0</v>
      </c>
      <c r="B26503" s="8" t="s">
        <v>27728</v>
      </c>
    </row>
    <row r="26504">
      <c r="A26504" s="8">
        <v>1793632.0</v>
      </c>
      <c r="B26504" s="8" t="s">
        <v>27729</v>
      </c>
    </row>
    <row r="26505">
      <c r="A26505" s="8">
        <v>1577921.0</v>
      </c>
      <c r="B26505" s="8" t="s">
        <v>27730</v>
      </c>
    </row>
    <row r="26506">
      <c r="A26506" s="8">
        <v>1974530.0</v>
      </c>
      <c r="B26506" s="8" t="s">
        <v>27731</v>
      </c>
    </row>
    <row r="26507">
      <c r="A26507" s="8">
        <v>1963929.0</v>
      </c>
      <c r="B26507" s="8" t="s">
        <v>27732</v>
      </c>
    </row>
    <row r="26508">
      <c r="A26508" s="8">
        <v>6018220.0</v>
      </c>
      <c r="B26508" s="8" t="s">
        <v>27733</v>
      </c>
    </row>
    <row r="26509">
      <c r="A26509" s="8">
        <v>1454455.0</v>
      </c>
      <c r="B26509" s="8" t="s">
        <v>27734</v>
      </c>
    </row>
    <row r="26510">
      <c r="A26510" s="8">
        <v>1730771.0</v>
      </c>
      <c r="B26510" s="8" t="s">
        <v>27735</v>
      </c>
    </row>
    <row r="26511">
      <c r="A26511" s="8">
        <v>1160818.0</v>
      </c>
      <c r="B26511" s="8" t="s">
        <v>27736</v>
      </c>
    </row>
    <row r="26512">
      <c r="A26512" s="8">
        <v>6097111.0</v>
      </c>
      <c r="B26512" s="8" t="s">
        <v>27737</v>
      </c>
    </row>
    <row r="26513">
      <c r="A26513" s="8">
        <v>6270697.0</v>
      </c>
      <c r="B26513" s="8" t="s">
        <v>27738</v>
      </c>
    </row>
    <row r="26514">
      <c r="A26514" s="8">
        <v>1960202.0</v>
      </c>
      <c r="B26514" s="8" t="s">
        <v>27739</v>
      </c>
    </row>
    <row r="26515">
      <c r="A26515" s="8">
        <v>1752022.0</v>
      </c>
      <c r="B26515" s="8" t="s">
        <v>27740</v>
      </c>
    </row>
    <row r="26516">
      <c r="A26516" s="8">
        <v>6439721.0</v>
      </c>
      <c r="B26516" s="8" t="s">
        <v>27741</v>
      </c>
    </row>
    <row r="26517">
      <c r="A26517" s="8">
        <v>1645587.0</v>
      </c>
      <c r="B26517" s="8" t="s">
        <v>27742</v>
      </c>
    </row>
    <row r="26518">
      <c r="A26518" s="8">
        <v>6197965.0</v>
      </c>
      <c r="B26518" s="8" t="s">
        <v>27743</v>
      </c>
    </row>
    <row r="26519">
      <c r="A26519" s="8">
        <v>1962990.0</v>
      </c>
      <c r="B26519" s="8" t="s">
        <v>27744</v>
      </c>
    </row>
    <row r="26520">
      <c r="A26520" s="8">
        <v>1598309.0</v>
      </c>
      <c r="B26520" s="8" t="s">
        <v>27745</v>
      </c>
    </row>
    <row r="26521">
      <c r="A26521" s="8">
        <v>6232035.0</v>
      </c>
      <c r="B26521" s="8" t="s">
        <v>27746</v>
      </c>
    </row>
    <row r="26522">
      <c r="A26522" s="8">
        <v>1964721.0</v>
      </c>
      <c r="B26522" s="8" t="s">
        <v>27747</v>
      </c>
    </row>
    <row r="26523">
      <c r="A26523" s="8">
        <v>1766309.0</v>
      </c>
      <c r="B26523" s="8" t="s">
        <v>27748</v>
      </c>
    </row>
    <row r="26524">
      <c r="A26524" s="8">
        <v>1758128.0</v>
      </c>
      <c r="B26524" s="8" t="s">
        <v>27749</v>
      </c>
    </row>
    <row r="26525">
      <c r="A26525" s="8">
        <v>1783599.0</v>
      </c>
      <c r="B26525" s="8" t="s">
        <v>27750</v>
      </c>
    </row>
    <row r="26526">
      <c r="A26526" s="8">
        <v>6047866.0</v>
      </c>
      <c r="B26526" s="8" t="s">
        <v>27751</v>
      </c>
    </row>
    <row r="26527">
      <c r="A26527" s="8">
        <v>1751832.0</v>
      </c>
      <c r="B26527" s="8" t="s">
        <v>27752</v>
      </c>
    </row>
    <row r="26528">
      <c r="A26528" s="8">
        <v>1877933.0</v>
      </c>
      <c r="B26528" s="8" t="s">
        <v>27753</v>
      </c>
    </row>
    <row r="26529">
      <c r="A26529" s="8">
        <v>6872158.0</v>
      </c>
      <c r="B26529" s="8" t="s">
        <v>27754</v>
      </c>
    </row>
    <row r="26530">
      <c r="A26530" s="8">
        <v>1655451.0</v>
      </c>
      <c r="B26530" s="8" t="s">
        <v>27755</v>
      </c>
    </row>
    <row r="26531">
      <c r="A26531" s="8">
        <v>6013881.0</v>
      </c>
      <c r="B26531" s="8" t="s">
        <v>27756</v>
      </c>
    </row>
    <row r="26532">
      <c r="A26532" s="8">
        <v>1791354.0</v>
      </c>
      <c r="B26532" s="8" t="s">
        <v>27757</v>
      </c>
    </row>
    <row r="26533">
      <c r="A26533" s="8">
        <v>1574302.0</v>
      </c>
      <c r="B26533" s="8" t="s">
        <v>27758</v>
      </c>
    </row>
    <row r="26534">
      <c r="A26534" s="8">
        <v>6182151.0</v>
      </c>
      <c r="B26534" s="8" t="s">
        <v>27759</v>
      </c>
    </row>
    <row r="26535">
      <c r="A26535" s="8">
        <v>1300351.0</v>
      </c>
      <c r="B26535" s="8" t="s">
        <v>27760</v>
      </c>
    </row>
    <row r="26536">
      <c r="A26536" s="8">
        <v>1859145.0</v>
      </c>
      <c r="B26536" s="8" t="s">
        <v>27761</v>
      </c>
    </row>
    <row r="26537">
      <c r="A26537" s="8">
        <v>1938584.0</v>
      </c>
      <c r="B26537" s="8" t="s">
        <v>27762</v>
      </c>
    </row>
    <row r="26538">
      <c r="A26538" s="8">
        <v>6872166.0</v>
      </c>
      <c r="B26538" s="8" t="s">
        <v>27763</v>
      </c>
    </row>
    <row r="26539">
      <c r="A26539" s="8">
        <v>1418611.0</v>
      </c>
      <c r="B26539" s="8" t="s">
        <v>27764</v>
      </c>
    </row>
    <row r="26540">
      <c r="A26540" s="8">
        <v>1439715.0</v>
      </c>
      <c r="B26540" s="8" t="s">
        <v>27765</v>
      </c>
    </row>
    <row r="26541">
      <c r="A26541" s="8">
        <v>6072151.0</v>
      </c>
      <c r="B26541" s="8" t="s">
        <v>27766</v>
      </c>
    </row>
    <row r="26542">
      <c r="A26542" s="8">
        <v>6915493.0</v>
      </c>
      <c r="B26542" s="8" t="s">
        <v>27767</v>
      </c>
    </row>
    <row r="26543">
      <c r="A26543" s="8">
        <v>1942948.0</v>
      </c>
      <c r="B26543" s="8" t="s">
        <v>27768</v>
      </c>
    </row>
    <row r="26544">
      <c r="A26544" s="8">
        <v>6251153.0</v>
      </c>
      <c r="B26544" s="8" t="s">
        <v>27769</v>
      </c>
    </row>
    <row r="26545">
      <c r="A26545" s="8">
        <v>1570498.0</v>
      </c>
      <c r="B26545" s="8" t="s">
        <v>27770</v>
      </c>
    </row>
    <row r="26546">
      <c r="A26546" s="8">
        <v>1911619.0</v>
      </c>
      <c r="B26546" s="8" t="s">
        <v>27771</v>
      </c>
    </row>
    <row r="26547">
      <c r="A26547" s="8">
        <v>6408133.0</v>
      </c>
      <c r="B26547" s="8" t="s">
        <v>27772</v>
      </c>
    </row>
    <row r="26548">
      <c r="A26548" s="8">
        <v>6892949.0</v>
      </c>
      <c r="B26548" s="8" t="s">
        <v>27773</v>
      </c>
    </row>
    <row r="26549">
      <c r="A26549" s="8">
        <v>6197051.0</v>
      </c>
      <c r="B26549" s="8" t="s">
        <v>27774</v>
      </c>
    </row>
    <row r="26550">
      <c r="A26550" s="8">
        <v>1757466.0</v>
      </c>
      <c r="B26550" s="8" t="s">
        <v>27775</v>
      </c>
    </row>
    <row r="26551">
      <c r="A26551" s="8">
        <v>6109802.0</v>
      </c>
      <c r="B26551" s="8" t="s">
        <v>27776</v>
      </c>
    </row>
    <row r="26552">
      <c r="A26552" s="8">
        <v>6270824.0</v>
      </c>
      <c r="B26552" s="8" t="s">
        <v>27777</v>
      </c>
    </row>
    <row r="26553">
      <c r="A26553" s="8">
        <v>1943359.0</v>
      </c>
      <c r="B26553" s="8" t="s">
        <v>27778</v>
      </c>
    </row>
    <row r="26554">
      <c r="A26554" s="8">
        <v>1769715.0</v>
      </c>
      <c r="B26554" s="8" t="s">
        <v>27779</v>
      </c>
    </row>
    <row r="26555">
      <c r="A26555" s="8">
        <v>6947301.0</v>
      </c>
      <c r="B26555" s="8" t="s">
        <v>27780</v>
      </c>
    </row>
    <row r="26556">
      <c r="A26556" s="8">
        <v>6383548.0</v>
      </c>
      <c r="B26556" s="8" t="s">
        <v>27781</v>
      </c>
    </row>
    <row r="26557">
      <c r="A26557" s="8">
        <v>1974556.0</v>
      </c>
      <c r="B26557" s="8" t="s">
        <v>27782</v>
      </c>
    </row>
    <row r="26558">
      <c r="A26558" s="8">
        <v>6233538.0</v>
      </c>
      <c r="B26558" s="8" t="s">
        <v>27783</v>
      </c>
    </row>
    <row r="26559">
      <c r="A26559" s="8">
        <v>6004202.0</v>
      </c>
      <c r="B26559" s="8" t="s">
        <v>27784</v>
      </c>
    </row>
    <row r="26560">
      <c r="A26560" s="8">
        <v>6754546.0</v>
      </c>
      <c r="B26560" s="8" t="s">
        <v>27785</v>
      </c>
    </row>
    <row r="26561">
      <c r="A26561" s="8">
        <v>6488757.0</v>
      </c>
      <c r="B26561" s="8" t="s">
        <v>27786</v>
      </c>
    </row>
    <row r="26562">
      <c r="A26562" s="8">
        <v>6400329.0</v>
      </c>
      <c r="B26562" s="8" t="s">
        <v>27787</v>
      </c>
    </row>
    <row r="26563">
      <c r="A26563" s="8">
        <v>6970931.0</v>
      </c>
      <c r="B26563" s="8" t="s">
        <v>27788</v>
      </c>
    </row>
    <row r="26564">
      <c r="A26564" s="8">
        <v>6235158.0</v>
      </c>
      <c r="B26564" s="8" t="s">
        <v>27789</v>
      </c>
    </row>
    <row r="26565">
      <c r="A26565" s="8">
        <v>6530371.0</v>
      </c>
      <c r="B26565" s="8" t="s">
        <v>27790</v>
      </c>
    </row>
    <row r="26566">
      <c r="A26566" s="8">
        <v>1856201.0</v>
      </c>
      <c r="B26566" s="8" t="s">
        <v>27076</v>
      </c>
    </row>
    <row r="26567">
      <c r="A26567" s="8">
        <v>1830252.0</v>
      </c>
      <c r="B26567" s="8" t="s">
        <v>27791</v>
      </c>
    </row>
    <row r="26568">
      <c r="A26568" s="8">
        <v>6250424.0</v>
      </c>
      <c r="B26568" s="8" t="s">
        <v>27792</v>
      </c>
    </row>
    <row r="26569">
      <c r="A26569" s="8">
        <v>6400531.0</v>
      </c>
      <c r="B26569" s="8" t="s">
        <v>27793</v>
      </c>
    </row>
    <row r="26570">
      <c r="A26570" s="8">
        <v>6597891.0</v>
      </c>
      <c r="B26570" s="8" t="s">
        <v>27794</v>
      </c>
    </row>
    <row r="26571">
      <c r="A26571" s="8">
        <v>1300458.0</v>
      </c>
      <c r="B26571" s="8" t="s">
        <v>27795</v>
      </c>
    </row>
    <row r="26572">
      <c r="A26572" s="8">
        <v>1366874.0</v>
      </c>
      <c r="B26572" s="8" t="s">
        <v>27796</v>
      </c>
    </row>
    <row r="26573">
      <c r="A26573" s="8">
        <v>6260021.0</v>
      </c>
      <c r="B26573" s="8" t="s">
        <v>27797</v>
      </c>
    </row>
    <row r="26574">
      <c r="A26574" s="8">
        <v>6146945.0</v>
      </c>
      <c r="B26574" s="8" t="s">
        <v>27798</v>
      </c>
    </row>
    <row r="26575">
      <c r="A26575" s="8">
        <v>6743315.0</v>
      </c>
      <c r="B26575" s="8" t="s">
        <v>27799</v>
      </c>
    </row>
    <row r="26576">
      <c r="A26576" s="8">
        <v>6656021.0</v>
      </c>
      <c r="B26576" s="8" t="s">
        <v>27800</v>
      </c>
    </row>
    <row r="26577">
      <c r="A26577" s="8">
        <v>6612806.0</v>
      </c>
      <c r="B26577" s="8" t="s">
        <v>27801</v>
      </c>
    </row>
    <row r="26578">
      <c r="A26578" s="8">
        <v>1755838.0</v>
      </c>
      <c r="B26578" s="8" t="s">
        <v>27802</v>
      </c>
    </row>
    <row r="26579">
      <c r="A26579" s="8">
        <v>6233856.0</v>
      </c>
      <c r="B26579" s="8" t="s">
        <v>27803</v>
      </c>
    </row>
    <row r="26580">
      <c r="A26580" s="8">
        <v>1160753.0</v>
      </c>
      <c r="B26580" s="8" t="s">
        <v>27804</v>
      </c>
    </row>
    <row r="26581">
      <c r="A26581" s="8">
        <v>1418751.0</v>
      </c>
      <c r="B26581" s="8" t="s">
        <v>27804</v>
      </c>
    </row>
    <row r="26582">
      <c r="A26582" s="8">
        <v>1418955.0</v>
      </c>
      <c r="B26582" s="8" t="s">
        <v>27805</v>
      </c>
    </row>
    <row r="26583">
      <c r="A26583" s="8">
        <v>6056091.0</v>
      </c>
      <c r="B26583" s="8" t="s">
        <v>27806</v>
      </c>
    </row>
    <row r="26584">
      <c r="A26584" s="8">
        <v>1910132.0</v>
      </c>
      <c r="B26584" s="8" t="s">
        <v>27807</v>
      </c>
    </row>
    <row r="26585">
      <c r="A26585" s="8">
        <v>6457177.0</v>
      </c>
      <c r="B26585" s="8" t="s">
        <v>27808</v>
      </c>
    </row>
    <row r="26586">
      <c r="A26586" s="8">
        <v>6284434.0</v>
      </c>
      <c r="B26586" s="8" t="s">
        <v>27809</v>
      </c>
    </row>
    <row r="26587">
      <c r="A26587" s="8">
        <v>1891626.0</v>
      </c>
      <c r="B26587" s="8" t="s">
        <v>27810</v>
      </c>
    </row>
    <row r="26588">
      <c r="A26588" s="8">
        <v>6505899.0</v>
      </c>
      <c r="B26588" s="8" t="s">
        <v>27811</v>
      </c>
    </row>
    <row r="26589">
      <c r="A26589" s="8">
        <v>6274366.0</v>
      </c>
      <c r="B26589" s="8" t="s">
        <v>27812</v>
      </c>
    </row>
    <row r="26590">
      <c r="A26590" s="8">
        <v>727989.0</v>
      </c>
      <c r="B26590" s="8" t="s">
        <v>27813</v>
      </c>
    </row>
    <row r="26591">
      <c r="A26591" s="8">
        <v>1765469.0</v>
      </c>
      <c r="B26591" s="8" t="s">
        <v>27814</v>
      </c>
    </row>
    <row r="26592">
      <c r="A26592" s="8">
        <v>1160940.0</v>
      </c>
      <c r="B26592" s="8" t="s">
        <v>27815</v>
      </c>
    </row>
    <row r="26593">
      <c r="A26593" s="8">
        <v>6204040.0</v>
      </c>
      <c r="B26593" s="8" t="s">
        <v>27816</v>
      </c>
    </row>
    <row r="26594">
      <c r="A26594" s="8">
        <v>1787331.0</v>
      </c>
      <c r="B26594" s="8" t="s">
        <v>27817</v>
      </c>
    </row>
    <row r="26595">
      <c r="A26595" s="8">
        <v>1783220.0</v>
      </c>
      <c r="B26595" s="8" t="s">
        <v>27818</v>
      </c>
    </row>
    <row r="26596">
      <c r="A26596" s="8">
        <v>6648444.0</v>
      </c>
      <c r="B26596" s="8" t="s">
        <v>27819</v>
      </c>
    </row>
    <row r="26597">
      <c r="A26597" s="8">
        <v>1781863.0</v>
      </c>
      <c r="B26597" s="8" t="s">
        <v>27820</v>
      </c>
    </row>
    <row r="26598">
      <c r="A26598" s="8">
        <v>6007015.0</v>
      </c>
      <c r="B26598" s="8" t="s">
        <v>27821</v>
      </c>
    </row>
    <row r="26599">
      <c r="A26599" s="8">
        <v>1974513.0</v>
      </c>
      <c r="B26599" s="8" t="s">
        <v>27822</v>
      </c>
    </row>
    <row r="26600">
      <c r="A26600" s="8">
        <v>6274064.0</v>
      </c>
      <c r="B26600" s="8" t="s">
        <v>27823</v>
      </c>
    </row>
    <row r="26601">
      <c r="A26601" s="8">
        <v>1419234.0</v>
      </c>
      <c r="B26601" s="8" t="s">
        <v>27824</v>
      </c>
    </row>
    <row r="26602">
      <c r="A26602" s="8">
        <v>1160320.0</v>
      </c>
      <c r="B26602" s="8" t="s">
        <v>27825</v>
      </c>
    </row>
    <row r="26603">
      <c r="A26603" s="8">
        <v>1240609.0</v>
      </c>
      <c r="B26603" s="8" t="s">
        <v>27826</v>
      </c>
    </row>
    <row r="26604">
      <c r="A26604" s="8">
        <v>839841.0</v>
      </c>
      <c r="B26604" s="8" t="s">
        <v>27827</v>
      </c>
    </row>
    <row r="26605">
      <c r="A26605" s="8">
        <v>1436023.0</v>
      </c>
      <c r="B26605" s="8" t="s">
        <v>27828</v>
      </c>
    </row>
    <row r="26606">
      <c r="A26606" s="8">
        <v>1418602.0</v>
      </c>
      <c r="B26606" s="8" t="s">
        <v>27829</v>
      </c>
    </row>
    <row r="26607">
      <c r="A26607" s="8">
        <v>1419722.0</v>
      </c>
      <c r="B26607" s="8" t="s">
        <v>27830</v>
      </c>
    </row>
    <row r="26608">
      <c r="A26608" s="8">
        <v>839876.0</v>
      </c>
      <c r="B26608" s="8" t="s">
        <v>27831</v>
      </c>
    </row>
    <row r="26609">
      <c r="A26609" s="8">
        <v>6013937.0</v>
      </c>
      <c r="B26609" s="8" t="s">
        <v>27832</v>
      </c>
    </row>
    <row r="26610">
      <c r="A26610" s="8">
        <v>1160877.0</v>
      </c>
      <c r="B26610" s="8" t="s">
        <v>27833</v>
      </c>
    </row>
    <row r="26611">
      <c r="A26611" s="8">
        <v>1436341.0</v>
      </c>
      <c r="B26611" s="8" t="s">
        <v>27834</v>
      </c>
    </row>
    <row r="26612">
      <c r="A26612" s="8">
        <v>1444832.0</v>
      </c>
      <c r="B26612" s="8" t="s">
        <v>27835</v>
      </c>
    </row>
    <row r="26613">
      <c r="A26613" s="8">
        <v>1913603.0</v>
      </c>
      <c r="B26613" s="8" t="s">
        <v>27836</v>
      </c>
    </row>
    <row r="26614">
      <c r="A26614" s="8">
        <v>6255728.0</v>
      </c>
      <c r="B26614" s="8" t="s">
        <v>27837</v>
      </c>
    </row>
    <row r="26615">
      <c r="A26615" s="8">
        <v>6893589.0</v>
      </c>
      <c r="B26615" s="8" t="s">
        <v>27838</v>
      </c>
    </row>
    <row r="26616">
      <c r="A26616" s="8">
        <v>642207.0</v>
      </c>
      <c r="B26616" s="8" t="s">
        <v>27839</v>
      </c>
    </row>
    <row r="26617">
      <c r="A26617" s="8">
        <v>1753878.0</v>
      </c>
      <c r="B26617" s="8" t="s">
        <v>27840</v>
      </c>
    </row>
    <row r="26618">
      <c r="A26618" s="8">
        <v>1862995.0</v>
      </c>
      <c r="B26618" s="8" t="s">
        <v>27841</v>
      </c>
    </row>
    <row r="26619">
      <c r="A26619" s="8">
        <v>6270298.0</v>
      </c>
      <c r="B26619" s="8" t="s">
        <v>27842</v>
      </c>
    </row>
    <row r="26620">
      <c r="A26620" s="8">
        <v>6786901.0</v>
      </c>
      <c r="B26620" s="8" t="s">
        <v>27843</v>
      </c>
    </row>
    <row r="26621">
      <c r="A26621" s="8">
        <v>6259561.0</v>
      </c>
      <c r="B26621" s="8" t="s">
        <v>27844</v>
      </c>
    </row>
    <row r="26622">
      <c r="A26622" s="8">
        <v>6176542.0</v>
      </c>
      <c r="B26622" s="8" t="s">
        <v>27845</v>
      </c>
    </row>
    <row r="26623">
      <c r="A26623" s="8">
        <v>6262601.0</v>
      </c>
      <c r="B26623" s="8" t="s">
        <v>27846</v>
      </c>
    </row>
    <row r="26624">
      <c r="A26624" s="8">
        <v>6142532.0</v>
      </c>
      <c r="B26624" s="8" t="s">
        <v>27847</v>
      </c>
    </row>
    <row r="26625">
      <c r="A26625" s="8">
        <v>1756508.0</v>
      </c>
      <c r="B26625" s="8" t="s">
        <v>27848</v>
      </c>
    </row>
    <row r="26626">
      <c r="A26626" s="8">
        <v>1341961.0</v>
      </c>
      <c r="B26626" s="8" t="s">
        <v>27849</v>
      </c>
    </row>
    <row r="26627">
      <c r="A26627" s="8">
        <v>6716903.0</v>
      </c>
      <c r="B26627" s="8" t="s">
        <v>27850</v>
      </c>
    </row>
    <row r="26628">
      <c r="A26628" s="8">
        <v>1756681.0</v>
      </c>
      <c r="B26628" s="8" t="s">
        <v>27851</v>
      </c>
    </row>
    <row r="26629">
      <c r="A26629" s="8">
        <v>1905180.0</v>
      </c>
      <c r="B26629" s="8" t="s">
        <v>27852</v>
      </c>
    </row>
    <row r="26630">
      <c r="A26630" s="8">
        <v>1795708.0</v>
      </c>
      <c r="B26630" s="8" t="s">
        <v>27853</v>
      </c>
    </row>
    <row r="26631">
      <c r="A26631" s="8">
        <v>1571095.0</v>
      </c>
      <c r="B26631" s="8" t="s">
        <v>27854</v>
      </c>
    </row>
    <row r="26632">
      <c r="A26632" s="8">
        <v>6170579.0</v>
      </c>
      <c r="B26632" s="8" t="s">
        <v>27855</v>
      </c>
    </row>
    <row r="26633">
      <c r="A26633" s="8">
        <v>6767991.0</v>
      </c>
      <c r="B26633" s="8" t="s">
        <v>27856</v>
      </c>
    </row>
    <row r="26634">
      <c r="A26634" s="8">
        <v>6262597.0</v>
      </c>
      <c r="B26634" s="8" t="s">
        <v>27857</v>
      </c>
    </row>
    <row r="26635">
      <c r="A26635" s="8">
        <v>1727133.0</v>
      </c>
      <c r="B26635" s="8" t="s">
        <v>27858</v>
      </c>
    </row>
    <row r="26636">
      <c r="A26636" s="8">
        <v>1782665.0</v>
      </c>
      <c r="B26636" s="8" t="s">
        <v>27858</v>
      </c>
    </row>
    <row r="26637">
      <c r="A26637" s="8">
        <v>855154.0</v>
      </c>
      <c r="B26637" s="8" t="s">
        <v>27859</v>
      </c>
    </row>
    <row r="26638">
      <c r="A26638" s="8">
        <v>6030751.0</v>
      </c>
      <c r="B26638" s="8" t="s">
        <v>27860</v>
      </c>
    </row>
    <row r="26639">
      <c r="A26639" s="8">
        <v>1755196.0</v>
      </c>
      <c r="B26639" s="8" t="s">
        <v>27861</v>
      </c>
    </row>
    <row r="26640">
      <c r="A26640" s="8">
        <v>1854151.0</v>
      </c>
      <c r="B26640" s="8" t="s">
        <v>27861</v>
      </c>
    </row>
    <row r="26641">
      <c r="A26641" s="8">
        <v>1637584.0</v>
      </c>
      <c r="B26641" s="8" t="s">
        <v>27862</v>
      </c>
    </row>
    <row r="26642">
      <c r="A26642" s="8">
        <v>1845845.0</v>
      </c>
      <c r="B26642" s="8" t="s">
        <v>27863</v>
      </c>
    </row>
    <row r="26643">
      <c r="A26643" s="8">
        <v>1439235.0</v>
      </c>
      <c r="B26643" s="8" t="s">
        <v>27864</v>
      </c>
    </row>
    <row r="26644">
      <c r="A26644" s="8">
        <v>1781537.0</v>
      </c>
      <c r="B26644" s="8" t="s">
        <v>27758</v>
      </c>
    </row>
    <row r="26645">
      <c r="A26645" s="8">
        <v>6264026.0</v>
      </c>
      <c r="B26645" s="8" t="s">
        <v>27865</v>
      </c>
    </row>
    <row r="26646">
      <c r="A26646" s="8">
        <v>6256261.0</v>
      </c>
      <c r="B26646" s="8" t="s">
        <v>27866</v>
      </c>
    </row>
    <row r="26647">
      <c r="A26647" s="8">
        <v>1974394.0</v>
      </c>
      <c r="B26647" s="8" t="s">
        <v>27867</v>
      </c>
    </row>
    <row r="26648">
      <c r="A26648" s="8">
        <v>6142940.0</v>
      </c>
      <c r="B26648" s="8" t="s">
        <v>27868</v>
      </c>
    </row>
    <row r="26649">
      <c r="A26649" s="8">
        <v>6001068.0</v>
      </c>
      <c r="B26649" s="8" t="s">
        <v>27869</v>
      </c>
    </row>
    <row r="26650">
      <c r="A26650" s="8">
        <v>1795881.0</v>
      </c>
      <c r="B26650" s="8" t="s">
        <v>27870</v>
      </c>
    </row>
    <row r="26651">
      <c r="A26651" s="8">
        <v>6086853.0</v>
      </c>
      <c r="B26651" s="8" t="s">
        <v>27871</v>
      </c>
    </row>
    <row r="26652">
      <c r="A26652" s="8">
        <v>6530877.0</v>
      </c>
      <c r="B26652" s="8" t="s">
        <v>27872</v>
      </c>
    </row>
    <row r="26653">
      <c r="A26653" s="8">
        <v>1180657.0</v>
      </c>
      <c r="B26653" s="8" t="s">
        <v>27873</v>
      </c>
    </row>
    <row r="26654">
      <c r="A26654" s="8">
        <v>6713947.0</v>
      </c>
      <c r="B26654" s="8" t="s">
        <v>27874</v>
      </c>
    </row>
    <row r="26655">
      <c r="A26655" s="8">
        <v>1889737.0</v>
      </c>
      <c r="B26655" s="8" t="s">
        <v>27875</v>
      </c>
    </row>
    <row r="26656">
      <c r="A26656" s="8">
        <v>1733605.0</v>
      </c>
      <c r="B26656" s="8" t="s">
        <v>27876</v>
      </c>
    </row>
    <row r="26657">
      <c r="A26657" s="8">
        <v>6492851.0</v>
      </c>
      <c r="B26657" s="8" t="s">
        <v>4648</v>
      </c>
    </row>
    <row r="26658">
      <c r="A26658" s="8">
        <v>1168169.0</v>
      </c>
      <c r="B26658" s="8" t="s">
        <v>27877</v>
      </c>
    </row>
    <row r="26659">
      <c r="A26659" s="8">
        <v>1300202.0</v>
      </c>
      <c r="B26659" s="8" t="s">
        <v>27828</v>
      </c>
    </row>
    <row r="26660">
      <c r="A26660" s="8">
        <v>6546609.0</v>
      </c>
      <c r="B26660" s="8" t="s">
        <v>27878</v>
      </c>
    </row>
    <row r="26661">
      <c r="A26661" s="8">
        <v>1914375.0</v>
      </c>
      <c r="B26661" s="8" t="s">
        <v>27879</v>
      </c>
    </row>
    <row r="26662">
      <c r="A26662" s="8">
        <v>1311298.0</v>
      </c>
      <c r="B26662" s="8" t="s">
        <v>27880</v>
      </c>
    </row>
    <row r="26663">
      <c r="A26663" s="8">
        <v>862738.0</v>
      </c>
      <c r="B26663" s="8" t="s">
        <v>27881</v>
      </c>
    </row>
    <row r="26664">
      <c r="A26664" s="8">
        <v>842125.0</v>
      </c>
      <c r="B26664" s="8" t="s">
        <v>27882</v>
      </c>
    </row>
    <row r="26665">
      <c r="A26665" s="8">
        <v>6270760.0</v>
      </c>
      <c r="B26665" s="8" t="s">
        <v>27883</v>
      </c>
    </row>
    <row r="26666">
      <c r="A26666" s="8">
        <v>6060692.0</v>
      </c>
      <c r="B26666" s="8" t="s">
        <v>27884</v>
      </c>
    </row>
    <row r="26667">
      <c r="A26667" s="8">
        <v>1777378.0</v>
      </c>
      <c r="B26667" s="8" t="s">
        <v>23139</v>
      </c>
    </row>
    <row r="26668">
      <c r="A26668" s="8">
        <v>1242768.0</v>
      </c>
      <c r="B26668" s="8" t="s">
        <v>27885</v>
      </c>
    </row>
    <row r="26669">
      <c r="A26669" s="8">
        <v>1767623.0</v>
      </c>
      <c r="B26669" s="8" t="s">
        <v>27886</v>
      </c>
    </row>
    <row r="26670">
      <c r="A26670" s="8">
        <v>1798553.0</v>
      </c>
      <c r="B26670" s="8" t="s">
        <v>27887</v>
      </c>
    </row>
    <row r="26671">
      <c r="A26671" s="8">
        <v>1893939.0</v>
      </c>
      <c r="B26671" s="8" t="s">
        <v>27887</v>
      </c>
    </row>
    <row r="26672">
      <c r="A26672" s="8">
        <v>1570455.0</v>
      </c>
      <c r="B26672" s="8" t="s">
        <v>27888</v>
      </c>
    </row>
    <row r="26673">
      <c r="A26673" s="8">
        <v>1910035.0</v>
      </c>
      <c r="B26673" s="8" t="s">
        <v>27889</v>
      </c>
    </row>
    <row r="26674">
      <c r="A26674" s="8">
        <v>1418599.0</v>
      </c>
      <c r="B26674" s="8" t="s">
        <v>27890</v>
      </c>
    </row>
    <row r="26675">
      <c r="A26675" s="8">
        <v>1419277.0</v>
      </c>
      <c r="B26675" s="8" t="s">
        <v>27891</v>
      </c>
    </row>
    <row r="26676">
      <c r="A26676" s="8">
        <v>1914456.0</v>
      </c>
      <c r="B26676" s="8" t="s">
        <v>27841</v>
      </c>
    </row>
    <row r="26677">
      <c r="A26677" s="8">
        <v>1588915.0</v>
      </c>
      <c r="B26677" s="8" t="s">
        <v>27892</v>
      </c>
    </row>
    <row r="26678">
      <c r="A26678" s="8">
        <v>6135145.0</v>
      </c>
      <c r="B26678" s="8" t="s">
        <v>27893</v>
      </c>
    </row>
    <row r="26679">
      <c r="A26679" s="8">
        <v>9049258.0</v>
      </c>
      <c r="B26679" s="8" t="s">
        <v>27894</v>
      </c>
    </row>
    <row r="26680">
      <c r="A26680" s="8">
        <v>1160613.0</v>
      </c>
      <c r="B26680" s="8" t="s">
        <v>27895</v>
      </c>
    </row>
    <row r="26681">
      <c r="A26681" s="8">
        <v>6101721.0</v>
      </c>
      <c r="B26681" s="8" t="s">
        <v>27896</v>
      </c>
    </row>
    <row r="26682">
      <c r="A26682" s="8">
        <v>1660225.0</v>
      </c>
      <c r="B26682" s="8" t="s">
        <v>27897</v>
      </c>
    </row>
    <row r="26683">
      <c r="A26683" s="8">
        <v>6151892.0</v>
      </c>
      <c r="B26683" s="8" t="s">
        <v>27898</v>
      </c>
    </row>
    <row r="26684">
      <c r="A26684" s="8">
        <v>6144829.0</v>
      </c>
      <c r="B26684" s="8" t="s">
        <v>27899</v>
      </c>
    </row>
    <row r="26685">
      <c r="A26685" s="8">
        <v>1747631.0</v>
      </c>
      <c r="B26685" s="8" t="s">
        <v>27900</v>
      </c>
    </row>
    <row r="26686">
      <c r="A26686" s="8">
        <v>6042325.0</v>
      </c>
      <c r="B26686" s="8" t="s">
        <v>27901</v>
      </c>
    </row>
    <row r="26687">
      <c r="A26687" s="8">
        <v>6115683.0</v>
      </c>
      <c r="B26687" s="8" t="s">
        <v>27902</v>
      </c>
    </row>
    <row r="26688">
      <c r="A26688" s="8">
        <v>6099955.0</v>
      </c>
      <c r="B26688" s="8" t="s">
        <v>27903</v>
      </c>
    </row>
    <row r="26689">
      <c r="A26689" s="8">
        <v>6037984.0</v>
      </c>
      <c r="B26689" s="8" t="s">
        <v>27904</v>
      </c>
    </row>
    <row r="26690">
      <c r="A26690" s="8">
        <v>6918913.0</v>
      </c>
      <c r="B26690" s="8" t="s">
        <v>27905</v>
      </c>
    </row>
    <row r="26691">
      <c r="A26691" s="8">
        <v>6030319.0</v>
      </c>
      <c r="B26691" s="8" t="s">
        <v>27906</v>
      </c>
    </row>
    <row r="26692">
      <c r="A26692" s="8">
        <v>6232736.0</v>
      </c>
      <c r="B26692" s="8" t="s">
        <v>27907</v>
      </c>
    </row>
    <row r="26693">
      <c r="A26693" s="8">
        <v>6039227.0</v>
      </c>
      <c r="B26693" s="8" t="s">
        <v>27908</v>
      </c>
    </row>
    <row r="26694">
      <c r="A26694" s="8">
        <v>6073867.0</v>
      </c>
      <c r="B26694" s="8" t="s">
        <v>27909</v>
      </c>
    </row>
    <row r="26695">
      <c r="A26695" s="8">
        <v>6232744.0</v>
      </c>
      <c r="B26695" s="8" t="s">
        <v>27910</v>
      </c>
    </row>
    <row r="26696">
      <c r="A26696" s="8">
        <v>6028101.0</v>
      </c>
      <c r="B26696" s="8" t="s">
        <v>27911</v>
      </c>
    </row>
    <row r="26697">
      <c r="A26697" s="8">
        <v>6101739.0</v>
      </c>
      <c r="B26697" s="8" t="s">
        <v>27912</v>
      </c>
    </row>
    <row r="26698">
      <c r="A26698" s="8">
        <v>1779541.0</v>
      </c>
      <c r="B26698" s="8" t="s">
        <v>27913</v>
      </c>
    </row>
    <row r="26699">
      <c r="A26699" s="8">
        <v>1910680.0</v>
      </c>
      <c r="B26699" s="8" t="s">
        <v>27914</v>
      </c>
    </row>
    <row r="26700">
      <c r="A26700" s="8">
        <v>6246346.0</v>
      </c>
      <c r="B26700" s="8" t="s">
        <v>27915</v>
      </c>
    </row>
    <row r="26701">
      <c r="A26701" s="8">
        <v>6039235.0</v>
      </c>
      <c r="B26701" s="8" t="s">
        <v>27916</v>
      </c>
    </row>
    <row r="26702">
      <c r="A26702" s="8">
        <v>6908837.0</v>
      </c>
      <c r="B26702" s="8" t="s">
        <v>27917</v>
      </c>
    </row>
    <row r="26703">
      <c r="A26703" s="8">
        <v>1787551.0</v>
      </c>
      <c r="B26703" s="8" t="s">
        <v>27723</v>
      </c>
    </row>
    <row r="26704">
      <c r="A26704" s="8">
        <v>1924613.0</v>
      </c>
      <c r="B26704" s="8" t="s">
        <v>27918</v>
      </c>
    </row>
    <row r="26705">
      <c r="A26705" s="8">
        <v>6882382.0</v>
      </c>
      <c r="B26705" s="8" t="s">
        <v>27919</v>
      </c>
    </row>
    <row r="26706">
      <c r="A26706" s="8">
        <v>6252826.0</v>
      </c>
      <c r="B26706" s="8" t="s">
        <v>27920</v>
      </c>
    </row>
    <row r="26707">
      <c r="A26707" s="8">
        <v>1792334.0</v>
      </c>
      <c r="B26707" s="8" t="s">
        <v>27921</v>
      </c>
    </row>
    <row r="26708">
      <c r="A26708" s="8">
        <v>6192254.0</v>
      </c>
      <c r="B26708" s="8" t="s">
        <v>27922</v>
      </c>
    </row>
    <row r="26709">
      <c r="A26709" s="8">
        <v>6224032.0</v>
      </c>
      <c r="B26709" s="8" t="s">
        <v>27923</v>
      </c>
    </row>
    <row r="26710">
      <c r="A26710" s="8">
        <v>1947117.0</v>
      </c>
      <c r="B26710" s="8" t="s">
        <v>27924</v>
      </c>
    </row>
    <row r="26711">
      <c r="A26711" s="8">
        <v>6260012.0</v>
      </c>
      <c r="B26711" s="8" t="s">
        <v>27925</v>
      </c>
    </row>
    <row r="26712">
      <c r="A26712" s="8">
        <v>6231161.0</v>
      </c>
      <c r="B26712" s="8" t="s">
        <v>27926</v>
      </c>
    </row>
    <row r="26713">
      <c r="A26713" s="8">
        <v>6194176.0</v>
      </c>
      <c r="B26713" s="8" t="s">
        <v>27927</v>
      </c>
    </row>
    <row r="26714">
      <c r="A26714" s="8">
        <v>6733166.0</v>
      </c>
      <c r="B26714" s="8" t="s">
        <v>27928</v>
      </c>
    </row>
    <row r="26715">
      <c r="A26715" s="8">
        <v>6410723.0</v>
      </c>
      <c r="B26715" s="8" t="s">
        <v>27929</v>
      </c>
    </row>
    <row r="26716">
      <c r="A26716" s="8">
        <v>1570510.0</v>
      </c>
      <c r="B26716" s="8" t="s">
        <v>27930</v>
      </c>
    </row>
    <row r="26717">
      <c r="A26717" s="8">
        <v>6174035.0</v>
      </c>
      <c r="B26717" s="8" t="s">
        <v>14037</v>
      </c>
    </row>
    <row r="26718">
      <c r="A26718" s="8">
        <v>6170552.0</v>
      </c>
      <c r="B26718" s="8" t="s">
        <v>27931</v>
      </c>
    </row>
    <row r="26719">
      <c r="A26719" s="8">
        <v>1938711.0</v>
      </c>
      <c r="B26719" s="8" t="s">
        <v>27932</v>
      </c>
    </row>
    <row r="26720">
      <c r="A26720" s="8">
        <v>6197221.0</v>
      </c>
      <c r="B26720" s="8" t="s">
        <v>27933</v>
      </c>
    </row>
    <row r="26721">
      <c r="A26721" s="8">
        <v>6273521.0</v>
      </c>
      <c r="B26721" s="8" t="s">
        <v>27934</v>
      </c>
    </row>
    <row r="26722">
      <c r="A26722" s="8">
        <v>6197019.0</v>
      </c>
      <c r="B26722" s="8" t="s">
        <v>27935</v>
      </c>
    </row>
    <row r="26723">
      <c r="A26723" s="8">
        <v>6224202.0</v>
      </c>
      <c r="B26723" s="8" t="s">
        <v>27936</v>
      </c>
    </row>
    <row r="26724">
      <c r="A26724" s="8">
        <v>1962094.0</v>
      </c>
      <c r="B26724" s="8" t="s">
        <v>27937</v>
      </c>
    </row>
    <row r="26725">
      <c r="A26725" s="8">
        <v>6127801.0</v>
      </c>
      <c r="B26725" s="8" t="s">
        <v>7577</v>
      </c>
    </row>
    <row r="26726">
      <c r="A26726" s="8">
        <v>1961462.0</v>
      </c>
      <c r="B26726" s="8" t="s">
        <v>27938</v>
      </c>
    </row>
    <row r="26727">
      <c r="A26727" s="8">
        <v>6217290.0</v>
      </c>
      <c r="B26727" s="8" t="s">
        <v>10374</v>
      </c>
    </row>
    <row r="26728">
      <c r="A26728" s="8">
        <v>1383299.0</v>
      </c>
      <c r="B26728" s="8" t="s">
        <v>27939</v>
      </c>
    </row>
    <row r="26729">
      <c r="A26729" s="8">
        <v>6034055.0</v>
      </c>
      <c r="B26729" s="8" t="s">
        <v>27940</v>
      </c>
    </row>
    <row r="26730">
      <c r="A26730" s="8">
        <v>6197761.0</v>
      </c>
      <c r="B26730" s="8" t="s">
        <v>27941</v>
      </c>
    </row>
    <row r="26731">
      <c r="A26731" s="8">
        <v>6198091.0</v>
      </c>
      <c r="B26731" s="8" t="s">
        <v>27942</v>
      </c>
    </row>
    <row r="26732">
      <c r="A26732" s="8">
        <v>6388272.0</v>
      </c>
      <c r="B26732" s="8" t="s">
        <v>27943</v>
      </c>
    </row>
    <row r="26733">
      <c r="A26733" s="8">
        <v>6270778.0</v>
      </c>
      <c r="B26733" s="8" t="s">
        <v>27944</v>
      </c>
    </row>
    <row r="26734">
      <c r="A26734" s="8">
        <v>6197817.0</v>
      </c>
      <c r="B26734" s="8" t="s">
        <v>27945</v>
      </c>
    </row>
  </sheetData>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8"/>
  </cols>
  <sheetData>
    <row r="1">
      <c r="A1" s="8" t="s">
        <v>1651</v>
      </c>
      <c r="B1" s="8" t="s">
        <v>27946</v>
      </c>
    </row>
    <row r="2">
      <c r="A2" s="8">
        <v>1.0</v>
      </c>
      <c r="B2" s="8" t="s">
        <v>27947</v>
      </c>
    </row>
    <row r="3">
      <c r="A3" s="9"/>
      <c r="B3" s="9"/>
    </row>
    <row r="4">
      <c r="A4" s="9"/>
      <c r="B4" s="9"/>
    </row>
    <row r="5">
      <c r="A5" s="9"/>
      <c r="B5" s="9"/>
    </row>
    <row r="6">
      <c r="A6" s="9"/>
      <c r="B6" s="9"/>
    </row>
    <row r="7">
      <c r="A7" s="9"/>
      <c r="B7" s="9"/>
    </row>
    <row r="8">
      <c r="A8" s="9"/>
      <c r="B8" s="9"/>
    </row>
    <row r="9">
      <c r="A9" s="9"/>
      <c r="B9" s="9"/>
    </row>
    <row r="10">
      <c r="A10" s="9"/>
      <c r="B10" s="9"/>
    </row>
    <row r="11">
      <c r="A11" s="9"/>
      <c r="B11" s="9"/>
    </row>
    <row r="12">
      <c r="A12" s="9"/>
      <c r="B12" s="9"/>
    </row>
    <row r="13">
      <c r="A13" s="9"/>
      <c r="B13" s="9"/>
    </row>
    <row r="14">
      <c r="A14" s="9"/>
      <c r="B14" s="9"/>
    </row>
    <row r="15">
      <c r="A15" s="9"/>
      <c r="B15" s="9"/>
    </row>
    <row r="16">
      <c r="A16" s="9"/>
      <c r="B16" s="9"/>
    </row>
    <row r="17">
      <c r="A17" s="9"/>
      <c r="B17" s="9"/>
    </row>
    <row r="18">
      <c r="A18" s="9"/>
      <c r="B18" s="9"/>
    </row>
    <row r="19">
      <c r="A19" s="9"/>
      <c r="B19" s="9"/>
    </row>
    <row r="20">
      <c r="A20" s="9"/>
      <c r="B20" s="9"/>
    </row>
    <row r="21">
      <c r="A21" s="9"/>
      <c r="B21" s="9"/>
    </row>
    <row r="22">
      <c r="A22" s="9"/>
      <c r="B22" s="9"/>
    </row>
    <row r="23">
      <c r="A23" s="9"/>
      <c r="B23" s="9"/>
    </row>
    <row r="24">
      <c r="A24" s="9"/>
      <c r="B24" s="9"/>
    </row>
    <row r="25">
      <c r="A25" s="9"/>
      <c r="B25" s="9"/>
    </row>
    <row r="26">
      <c r="A26" s="9"/>
      <c r="B26" s="9"/>
    </row>
    <row r="27">
      <c r="A27" s="9"/>
      <c r="B27" s="9"/>
    </row>
    <row r="28">
      <c r="A28" s="9"/>
      <c r="B28" s="9"/>
    </row>
    <row r="29">
      <c r="A29" s="9"/>
      <c r="B29" s="9"/>
    </row>
    <row r="30">
      <c r="A30" s="9"/>
      <c r="B30" s="9"/>
    </row>
    <row r="31">
      <c r="A31" s="9"/>
      <c r="B31" s="9"/>
    </row>
    <row r="32">
      <c r="A32" s="9"/>
      <c r="B32" s="9"/>
    </row>
    <row r="33">
      <c r="A33" s="9"/>
      <c r="B33" s="9"/>
    </row>
    <row r="34">
      <c r="A34" s="9"/>
      <c r="B34" s="9"/>
    </row>
    <row r="35">
      <c r="A35" s="9"/>
      <c r="B35" s="9"/>
    </row>
    <row r="36">
      <c r="A36" s="9"/>
      <c r="B36" s="9"/>
    </row>
    <row r="37">
      <c r="A37" s="9"/>
      <c r="B37" s="9"/>
    </row>
    <row r="38">
      <c r="A38" s="9"/>
      <c r="B38" s="9"/>
    </row>
    <row r="39">
      <c r="A39" s="9"/>
      <c r="B39" s="9"/>
    </row>
    <row r="40">
      <c r="A40" s="9"/>
      <c r="B40" s="9"/>
    </row>
    <row r="41">
      <c r="A41" s="9"/>
      <c r="B41" s="9"/>
    </row>
    <row r="42">
      <c r="A42" s="9"/>
      <c r="B42" s="9"/>
    </row>
    <row r="43">
      <c r="A43" s="9"/>
      <c r="B43" s="9"/>
    </row>
    <row r="44">
      <c r="A44" s="9"/>
      <c r="B44" s="9"/>
    </row>
    <row r="45">
      <c r="A45" s="9"/>
      <c r="B45" s="9"/>
    </row>
    <row r="46">
      <c r="A46" s="9"/>
      <c r="B46" s="9"/>
    </row>
    <row r="47">
      <c r="A47" s="9"/>
      <c r="B47" s="9"/>
    </row>
    <row r="48">
      <c r="A48" s="9"/>
      <c r="B48" s="9"/>
    </row>
    <row r="49">
      <c r="A49" s="9"/>
      <c r="B49" s="9"/>
    </row>
    <row r="50">
      <c r="A50" s="9"/>
      <c r="B50" s="9"/>
    </row>
    <row r="51">
      <c r="A51" s="9"/>
      <c r="B51" s="9"/>
    </row>
    <row r="52">
      <c r="A52" s="9"/>
      <c r="B52" s="9"/>
    </row>
    <row r="53">
      <c r="A53" s="9"/>
      <c r="B53" s="9"/>
    </row>
    <row r="54">
      <c r="A54" s="9"/>
      <c r="B54" s="9"/>
    </row>
    <row r="55">
      <c r="A55" s="9"/>
      <c r="B55" s="9"/>
    </row>
    <row r="56">
      <c r="A56" s="9"/>
      <c r="B56" s="9"/>
    </row>
    <row r="57">
      <c r="A57" s="9"/>
      <c r="B57" s="9"/>
    </row>
    <row r="58">
      <c r="A58" s="9"/>
      <c r="B58" s="9"/>
    </row>
    <row r="59">
      <c r="A59" s="9"/>
      <c r="B59" s="9"/>
    </row>
    <row r="60">
      <c r="A60" s="9"/>
      <c r="B60" s="9"/>
    </row>
    <row r="61">
      <c r="A61" s="9"/>
      <c r="B61" s="9"/>
    </row>
    <row r="62">
      <c r="A62" s="9"/>
      <c r="B62" s="9"/>
    </row>
    <row r="63">
      <c r="A63" s="9"/>
      <c r="B63" s="9"/>
    </row>
    <row r="64">
      <c r="A64" s="9"/>
      <c r="B64" s="9"/>
    </row>
    <row r="65">
      <c r="A65" s="9"/>
      <c r="B65" s="9"/>
    </row>
    <row r="66">
      <c r="A66" s="9"/>
      <c r="B66" s="9"/>
    </row>
    <row r="67">
      <c r="A67" s="9"/>
      <c r="B67" s="9"/>
    </row>
    <row r="68">
      <c r="A68" s="9"/>
      <c r="B68" s="9"/>
    </row>
    <row r="69">
      <c r="A69" s="9"/>
      <c r="B69" s="9"/>
    </row>
    <row r="70">
      <c r="A70" s="9"/>
      <c r="B70" s="9"/>
    </row>
    <row r="71">
      <c r="A71" s="9"/>
      <c r="B71" s="9"/>
    </row>
    <row r="72">
      <c r="A72" s="9"/>
      <c r="B72" s="9"/>
    </row>
    <row r="73">
      <c r="A73" s="9"/>
      <c r="B73" s="9"/>
    </row>
    <row r="74">
      <c r="A74" s="9"/>
      <c r="B74" s="9"/>
    </row>
    <row r="75">
      <c r="A75" s="9"/>
      <c r="B75" s="9"/>
    </row>
    <row r="76">
      <c r="A76" s="9"/>
      <c r="B76" s="9"/>
    </row>
    <row r="77">
      <c r="A77" s="9"/>
      <c r="B77" s="9"/>
    </row>
    <row r="78">
      <c r="A78" s="9"/>
      <c r="B78" s="9"/>
    </row>
    <row r="79">
      <c r="A79" s="9"/>
      <c r="B79" s="9"/>
    </row>
    <row r="80">
      <c r="A80" s="9"/>
      <c r="B80" s="9"/>
    </row>
    <row r="81">
      <c r="A81" s="9"/>
      <c r="B81" s="9"/>
    </row>
    <row r="82">
      <c r="A82" s="9"/>
      <c r="B82" s="9"/>
    </row>
    <row r="83">
      <c r="A83" s="9"/>
      <c r="B83" s="9"/>
    </row>
    <row r="84">
      <c r="A84" s="9"/>
      <c r="B84" s="9"/>
    </row>
    <row r="85">
      <c r="A85" s="9"/>
      <c r="B85" s="9"/>
    </row>
    <row r="86">
      <c r="A86" s="9"/>
      <c r="B86" s="9"/>
    </row>
    <row r="87">
      <c r="A87" s="9"/>
      <c r="B87" s="9"/>
    </row>
    <row r="88">
      <c r="A88" s="9"/>
      <c r="B88" s="9"/>
    </row>
    <row r="89">
      <c r="A89" s="9"/>
      <c r="B89" s="9"/>
    </row>
    <row r="90">
      <c r="A90" s="9"/>
      <c r="B90" s="9"/>
    </row>
    <row r="91">
      <c r="A91" s="9"/>
      <c r="B91" s="9"/>
    </row>
    <row r="92">
      <c r="A92" s="9"/>
      <c r="B92" s="9"/>
    </row>
    <row r="93">
      <c r="A93" s="9"/>
      <c r="B93" s="9"/>
    </row>
    <row r="94">
      <c r="A94" s="9"/>
      <c r="B94" s="9"/>
    </row>
    <row r="95">
      <c r="A95" s="9"/>
      <c r="B95" s="9"/>
    </row>
    <row r="96">
      <c r="A96" s="9"/>
      <c r="B96" s="9"/>
    </row>
    <row r="97">
      <c r="A97" s="9"/>
      <c r="B97" s="9"/>
    </row>
    <row r="98">
      <c r="A98" s="9"/>
      <c r="B98" s="9"/>
    </row>
    <row r="99">
      <c r="A99" s="9"/>
      <c r="B99" s="9"/>
    </row>
    <row r="100">
      <c r="A100" s="9"/>
      <c r="B100" s="9"/>
    </row>
    <row r="101">
      <c r="A101" s="9"/>
      <c r="B101" s="9"/>
    </row>
    <row r="102">
      <c r="A102" s="9"/>
      <c r="B102" s="9"/>
    </row>
    <row r="103">
      <c r="A103" s="9"/>
      <c r="B103" s="9"/>
    </row>
    <row r="104">
      <c r="A104" s="9"/>
      <c r="B104" s="9"/>
    </row>
    <row r="105">
      <c r="A105" s="9"/>
      <c r="B105" s="9"/>
    </row>
    <row r="106">
      <c r="A106" s="9"/>
      <c r="B106" s="9"/>
    </row>
    <row r="107">
      <c r="A107" s="9"/>
      <c r="B107" s="9"/>
    </row>
    <row r="108">
      <c r="A108" s="9"/>
      <c r="B108" s="9"/>
    </row>
    <row r="109">
      <c r="A109" s="9"/>
      <c r="B109" s="9"/>
    </row>
    <row r="110">
      <c r="A110" s="9"/>
      <c r="B110" s="9"/>
    </row>
    <row r="111">
      <c r="A111" s="9"/>
      <c r="B111" s="9"/>
    </row>
    <row r="112">
      <c r="A112" s="9"/>
      <c r="B112" s="9"/>
    </row>
    <row r="113">
      <c r="A113" s="9"/>
      <c r="B113" s="9"/>
    </row>
    <row r="114">
      <c r="A114" s="9"/>
      <c r="B114" s="9"/>
    </row>
    <row r="115">
      <c r="A115" s="9"/>
      <c r="B115" s="9"/>
    </row>
    <row r="116">
      <c r="A116" s="9"/>
      <c r="B116" s="9"/>
    </row>
    <row r="117">
      <c r="A117" s="9"/>
      <c r="B117" s="9"/>
    </row>
    <row r="118">
      <c r="A118" s="9"/>
      <c r="B118" s="9"/>
    </row>
    <row r="119">
      <c r="A119" s="9"/>
      <c r="B119" s="9"/>
    </row>
    <row r="120">
      <c r="A120" s="9"/>
      <c r="B120" s="9"/>
    </row>
    <row r="121">
      <c r="A121" s="9"/>
      <c r="B121" s="9"/>
    </row>
    <row r="122">
      <c r="A122" s="9"/>
      <c r="B122" s="9"/>
    </row>
    <row r="123">
      <c r="A123" s="9"/>
      <c r="B123" s="9"/>
    </row>
    <row r="124">
      <c r="A124" s="9"/>
      <c r="B124" s="9"/>
    </row>
    <row r="125">
      <c r="A125" s="9"/>
      <c r="B125" s="9"/>
    </row>
    <row r="126">
      <c r="A126" s="9"/>
      <c r="B126" s="9"/>
    </row>
    <row r="127">
      <c r="A127" s="9"/>
      <c r="B127" s="9"/>
    </row>
    <row r="128">
      <c r="A128" s="9"/>
      <c r="B128" s="9"/>
    </row>
    <row r="129">
      <c r="A129" s="9"/>
      <c r="B129" s="9"/>
    </row>
    <row r="130">
      <c r="A130" s="9"/>
      <c r="B130" s="9"/>
    </row>
    <row r="131">
      <c r="A131" s="9"/>
      <c r="B131" s="9"/>
    </row>
    <row r="132">
      <c r="A132" s="9"/>
      <c r="B132" s="9"/>
    </row>
    <row r="133">
      <c r="A133" s="9"/>
      <c r="B133" s="9"/>
    </row>
    <row r="134">
      <c r="A134" s="9"/>
      <c r="B134" s="9"/>
    </row>
    <row r="135">
      <c r="A135" s="9"/>
      <c r="B135" s="9"/>
    </row>
    <row r="136">
      <c r="A136" s="9"/>
      <c r="B136" s="9"/>
    </row>
    <row r="137">
      <c r="A137" s="9"/>
      <c r="B137" s="9"/>
    </row>
    <row r="138">
      <c r="A138" s="9"/>
      <c r="B138" s="9"/>
    </row>
    <row r="139">
      <c r="A139" s="9"/>
      <c r="B139" s="9"/>
    </row>
    <row r="140">
      <c r="A140" s="9"/>
      <c r="B140" s="9"/>
    </row>
    <row r="141">
      <c r="A141" s="9"/>
      <c r="B141" s="9"/>
    </row>
    <row r="142">
      <c r="A142" s="9"/>
      <c r="B142" s="9"/>
    </row>
    <row r="143">
      <c r="A143" s="9"/>
      <c r="B143" s="9"/>
    </row>
    <row r="144">
      <c r="A144" s="9"/>
      <c r="B144" s="9"/>
    </row>
    <row r="145">
      <c r="A145" s="9"/>
      <c r="B145" s="9"/>
    </row>
    <row r="146">
      <c r="A146" s="9"/>
      <c r="B146" s="9"/>
    </row>
    <row r="147">
      <c r="A147" s="9"/>
      <c r="B147" s="9"/>
    </row>
    <row r="148">
      <c r="A148" s="9"/>
      <c r="B148" s="9"/>
    </row>
    <row r="149">
      <c r="A149" s="9"/>
      <c r="B149" s="9"/>
    </row>
    <row r="150">
      <c r="A150" s="9"/>
      <c r="B150" s="9"/>
    </row>
    <row r="151">
      <c r="A151" s="9"/>
      <c r="B151" s="9"/>
    </row>
    <row r="152">
      <c r="A152" s="9"/>
      <c r="B152" s="9"/>
    </row>
    <row r="153">
      <c r="A153" s="9"/>
      <c r="B153" s="9"/>
    </row>
    <row r="154">
      <c r="A154" s="9"/>
      <c r="B154" s="9"/>
    </row>
    <row r="155">
      <c r="A155" s="9"/>
      <c r="B155" s="9"/>
    </row>
    <row r="156">
      <c r="A156" s="9"/>
      <c r="B156" s="9"/>
    </row>
    <row r="157">
      <c r="A157" s="9"/>
      <c r="B157" s="9"/>
    </row>
    <row r="158">
      <c r="A158" s="9"/>
      <c r="B158" s="9"/>
    </row>
    <row r="159">
      <c r="A159" s="9"/>
      <c r="B159" s="9"/>
    </row>
    <row r="160">
      <c r="A160" s="9"/>
      <c r="B160" s="9"/>
    </row>
    <row r="161">
      <c r="A161" s="9"/>
      <c r="B161" s="9"/>
    </row>
    <row r="162">
      <c r="A162" s="9"/>
      <c r="B162" s="9"/>
    </row>
    <row r="163">
      <c r="A163" s="9"/>
      <c r="B163" s="9"/>
    </row>
    <row r="164">
      <c r="A164" s="9"/>
      <c r="B164" s="9"/>
    </row>
    <row r="165">
      <c r="A165" s="9"/>
      <c r="B165" s="9"/>
    </row>
    <row r="166">
      <c r="A166" s="9"/>
      <c r="B166" s="9"/>
    </row>
    <row r="167">
      <c r="A167" s="9"/>
      <c r="B167" s="9"/>
    </row>
    <row r="168">
      <c r="A168" s="9"/>
      <c r="B168" s="9"/>
    </row>
    <row r="169">
      <c r="A169" s="9"/>
      <c r="B169" s="9"/>
    </row>
    <row r="170">
      <c r="A170" s="9"/>
      <c r="B170" s="9"/>
    </row>
    <row r="171">
      <c r="A171" s="9"/>
      <c r="B171" s="9"/>
    </row>
    <row r="172">
      <c r="A172" s="9"/>
      <c r="B172" s="9"/>
    </row>
    <row r="173">
      <c r="A173" s="9"/>
      <c r="B173" s="9"/>
    </row>
    <row r="174">
      <c r="A174" s="9"/>
      <c r="B174" s="9"/>
    </row>
    <row r="175">
      <c r="A175" s="9"/>
      <c r="B175" s="9"/>
    </row>
    <row r="176">
      <c r="A176" s="9"/>
      <c r="B176" s="9"/>
    </row>
    <row r="177">
      <c r="A177" s="9"/>
      <c r="B177" s="9"/>
    </row>
    <row r="178">
      <c r="A178" s="9"/>
      <c r="B178" s="9"/>
    </row>
    <row r="179">
      <c r="A179" s="9"/>
      <c r="B179" s="9"/>
    </row>
    <row r="180">
      <c r="A180" s="9"/>
      <c r="B180" s="9"/>
    </row>
    <row r="181">
      <c r="A181" s="9"/>
      <c r="B181" s="9"/>
    </row>
    <row r="182">
      <c r="A182" s="9"/>
      <c r="B182" s="9"/>
    </row>
    <row r="183">
      <c r="A183" s="9"/>
      <c r="B183" s="9"/>
    </row>
    <row r="184">
      <c r="A184" s="9"/>
      <c r="B184" s="9"/>
    </row>
    <row r="185">
      <c r="A185" s="9"/>
      <c r="B185" s="9"/>
    </row>
    <row r="186">
      <c r="A186" s="9"/>
      <c r="B186" s="9"/>
    </row>
    <row r="187">
      <c r="A187" s="9"/>
      <c r="B187" s="9"/>
    </row>
    <row r="188">
      <c r="A188" s="9"/>
      <c r="B188" s="9"/>
    </row>
    <row r="189">
      <c r="A189" s="9"/>
      <c r="B189" s="9"/>
    </row>
    <row r="190">
      <c r="A190" s="9"/>
      <c r="B190" s="9"/>
    </row>
    <row r="191">
      <c r="A191" s="9"/>
      <c r="B191" s="9"/>
    </row>
    <row r="192">
      <c r="A192" s="9"/>
      <c r="B192" s="9"/>
    </row>
    <row r="193">
      <c r="A193" s="9"/>
      <c r="B193" s="9"/>
    </row>
    <row r="194">
      <c r="A194" s="9"/>
      <c r="B194" s="9"/>
    </row>
    <row r="195">
      <c r="A195" s="9"/>
      <c r="B195" s="9"/>
    </row>
    <row r="196">
      <c r="A196" s="9"/>
      <c r="B196" s="9"/>
    </row>
    <row r="197">
      <c r="A197" s="9"/>
      <c r="B197" s="9"/>
    </row>
    <row r="198">
      <c r="A198" s="9"/>
      <c r="B198" s="9"/>
    </row>
    <row r="199">
      <c r="A199" s="9"/>
      <c r="B199" s="9"/>
    </row>
    <row r="200">
      <c r="A200" s="9"/>
      <c r="B200" s="9"/>
    </row>
    <row r="201">
      <c r="A201" s="9"/>
      <c r="B201" s="9"/>
    </row>
    <row r="202">
      <c r="A202" s="9"/>
      <c r="B202" s="9"/>
    </row>
    <row r="203">
      <c r="A203" s="9"/>
      <c r="B203" s="9"/>
    </row>
    <row r="204">
      <c r="A204" s="9"/>
      <c r="B204" s="9"/>
    </row>
    <row r="205">
      <c r="A205" s="9"/>
      <c r="B205" s="9"/>
    </row>
    <row r="206">
      <c r="A206" s="9"/>
      <c r="B206" s="9"/>
    </row>
    <row r="207">
      <c r="A207" s="9"/>
      <c r="B207" s="9"/>
    </row>
    <row r="208">
      <c r="A208" s="9"/>
      <c r="B208" s="9"/>
    </row>
    <row r="209">
      <c r="A209" s="9"/>
      <c r="B209" s="9"/>
    </row>
    <row r="210">
      <c r="A210" s="9"/>
      <c r="B210" s="9"/>
    </row>
    <row r="211">
      <c r="A211" s="9"/>
      <c r="B211" s="9"/>
    </row>
    <row r="212">
      <c r="A212" s="9"/>
      <c r="B212" s="9"/>
    </row>
    <row r="213">
      <c r="A213" s="9"/>
      <c r="B213" s="9"/>
    </row>
    <row r="214">
      <c r="A214" s="9"/>
      <c r="B214" s="9"/>
    </row>
    <row r="215">
      <c r="A215" s="9"/>
      <c r="B215" s="9"/>
    </row>
    <row r="216">
      <c r="A216" s="9"/>
      <c r="B216" s="9"/>
    </row>
    <row r="217">
      <c r="A217" s="9"/>
      <c r="B217" s="9"/>
    </row>
    <row r="218">
      <c r="A218" s="9"/>
      <c r="B218" s="9"/>
    </row>
    <row r="219">
      <c r="A219" s="9"/>
      <c r="B219" s="9"/>
    </row>
    <row r="220">
      <c r="A220" s="9"/>
      <c r="B220" s="9"/>
    </row>
    <row r="221">
      <c r="A221" s="9"/>
      <c r="B221" s="9"/>
    </row>
    <row r="222">
      <c r="A222" s="9"/>
      <c r="B222" s="9"/>
    </row>
    <row r="223">
      <c r="A223" s="9"/>
      <c r="B223" s="9"/>
    </row>
    <row r="224">
      <c r="A224" s="9"/>
      <c r="B224" s="9"/>
    </row>
    <row r="225">
      <c r="A225" s="9"/>
      <c r="B225" s="9"/>
    </row>
    <row r="226">
      <c r="A226" s="9"/>
      <c r="B226" s="9"/>
    </row>
    <row r="227">
      <c r="A227" s="9"/>
      <c r="B227" s="9"/>
    </row>
    <row r="228">
      <c r="A228" s="9"/>
      <c r="B228" s="9"/>
    </row>
    <row r="229">
      <c r="A229" s="9"/>
      <c r="B229" s="9"/>
    </row>
    <row r="230">
      <c r="A230" s="9"/>
      <c r="B230" s="9"/>
    </row>
    <row r="231">
      <c r="A231" s="9"/>
      <c r="B231" s="9"/>
    </row>
    <row r="232">
      <c r="A232" s="9"/>
      <c r="B232" s="9"/>
    </row>
    <row r="233">
      <c r="A233" s="9"/>
      <c r="B233" s="9"/>
    </row>
    <row r="234">
      <c r="A234" s="9"/>
      <c r="B234" s="9"/>
    </row>
    <row r="235">
      <c r="A235" s="9"/>
      <c r="B235" s="9"/>
    </row>
    <row r="236">
      <c r="A236" s="9"/>
      <c r="B236" s="9"/>
    </row>
    <row r="237">
      <c r="A237" s="9"/>
      <c r="B237" s="9"/>
    </row>
    <row r="238">
      <c r="A238" s="9"/>
      <c r="B238" s="9"/>
    </row>
    <row r="239">
      <c r="A239" s="9"/>
      <c r="B239" s="9"/>
    </row>
    <row r="240">
      <c r="A240" s="9"/>
      <c r="B240" s="9"/>
    </row>
    <row r="241">
      <c r="A241" s="9"/>
      <c r="B241" s="9"/>
    </row>
    <row r="242">
      <c r="A242" s="9"/>
      <c r="B242" s="9"/>
    </row>
    <row r="243">
      <c r="A243" s="9"/>
      <c r="B243" s="9"/>
    </row>
    <row r="244">
      <c r="A244" s="9"/>
      <c r="B244" s="9"/>
    </row>
    <row r="245">
      <c r="A245" s="9"/>
      <c r="B245" s="9"/>
    </row>
    <row r="246">
      <c r="A246" s="9"/>
      <c r="B246" s="9"/>
    </row>
    <row r="247">
      <c r="A247" s="9"/>
      <c r="B247" s="9"/>
    </row>
    <row r="248">
      <c r="A248" s="9"/>
      <c r="B248" s="9"/>
    </row>
    <row r="249">
      <c r="A249" s="9"/>
      <c r="B249" s="9"/>
    </row>
    <row r="250">
      <c r="A250" s="9"/>
      <c r="B250" s="9"/>
    </row>
    <row r="251">
      <c r="A251" s="9"/>
      <c r="B251" s="9"/>
    </row>
    <row r="252">
      <c r="A252" s="9"/>
      <c r="B252" s="9"/>
    </row>
    <row r="253">
      <c r="A253" s="9"/>
      <c r="B253" s="9"/>
    </row>
    <row r="254">
      <c r="A254" s="9"/>
      <c r="B254" s="9"/>
    </row>
    <row r="255">
      <c r="A255" s="9"/>
      <c r="B255" s="9"/>
    </row>
    <row r="256">
      <c r="A256" s="9"/>
      <c r="B256" s="9"/>
    </row>
    <row r="257">
      <c r="A257" s="9"/>
      <c r="B257" s="9"/>
    </row>
    <row r="258">
      <c r="A258" s="9"/>
      <c r="B258" s="9"/>
    </row>
    <row r="259">
      <c r="A259" s="9"/>
      <c r="B259" s="9"/>
    </row>
    <row r="260">
      <c r="A260" s="9"/>
      <c r="B260" s="9"/>
    </row>
    <row r="261">
      <c r="A261" s="9"/>
      <c r="B261" s="9"/>
    </row>
    <row r="262">
      <c r="A262" s="9"/>
      <c r="B262" s="9"/>
    </row>
    <row r="263">
      <c r="A263" s="9"/>
      <c r="B263" s="9"/>
    </row>
    <row r="264">
      <c r="A264" s="9"/>
      <c r="B264" s="9"/>
    </row>
    <row r="265">
      <c r="A265" s="9"/>
      <c r="B265" s="9"/>
    </row>
    <row r="266">
      <c r="A266" s="9"/>
      <c r="B266" s="9"/>
    </row>
    <row r="267">
      <c r="A267" s="9"/>
      <c r="B267" s="9"/>
    </row>
    <row r="268">
      <c r="A268" s="9"/>
      <c r="B268" s="9"/>
    </row>
    <row r="269">
      <c r="A269" s="9"/>
      <c r="B269" s="9"/>
    </row>
    <row r="270">
      <c r="A270" s="9"/>
      <c r="B270" s="9"/>
    </row>
    <row r="271">
      <c r="A271" s="9"/>
      <c r="B271" s="9"/>
    </row>
    <row r="272">
      <c r="A272" s="9"/>
      <c r="B272" s="9"/>
    </row>
    <row r="273">
      <c r="A273" s="9"/>
      <c r="B273" s="9"/>
    </row>
    <row r="274">
      <c r="A274" s="9"/>
      <c r="B274" s="9"/>
    </row>
    <row r="275">
      <c r="A275" s="9"/>
      <c r="B275" s="9"/>
    </row>
    <row r="276">
      <c r="A276" s="9"/>
      <c r="B276" s="9"/>
    </row>
    <row r="277">
      <c r="A277" s="9"/>
      <c r="B277" s="9"/>
    </row>
    <row r="278">
      <c r="A278" s="9"/>
      <c r="B278" s="9"/>
    </row>
    <row r="279">
      <c r="A279" s="9"/>
      <c r="B279" s="9"/>
    </row>
    <row r="280">
      <c r="A280" s="9"/>
      <c r="B280" s="9"/>
    </row>
    <row r="281">
      <c r="A281" s="9"/>
      <c r="B281" s="9"/>
    </row>
    <row r="282">
      <c r="A282" s="9"/>
      <c r="B282" s="9"/>
    </row>
    <row r="283">
      <c r="A283" s="9"/>
      <c r="B283" s="9"/>
    </row>
    <row r="284">
      <c r="A284" s="9"/>
      <c r="B284" s="9"/>
    </row>
    <row r="285">
      <c r="A285" s="9"/>
      <c r="B285" s="9"/>
    </row>
    <row r="286">
      <c r="A286" s="9"/>
      <c r="B286" s="9"/>
    </row>
    <row r="287">
      <c r="A287" s="9"/>
      <c r="B287" s="9"/>
    </row>
    <row r="288">
      <c r="A288" s="9"/>
      <c r="B288" s="9"/>
    </row>
    <row r="289">
      <c r="A289" s="9"/>
      <c r="B289" s="9"/>
    </row>
    <row r="290">
      <c r="A290" s="9"/>
      <c r="B290" s="9"/>
    </row>
    <row r="291">
      <c r="A291" s="9"/>
      <c r="B291" s="9"/>
    </row>
    <row r="292">
      <c r="A292" s="9"/>
      <c r="B292" s="9"/>
    </row>
    <row r="293">
      <c r="A293" s="9"/>
      <c r="B293" s="9"/>
    </row>
    <row r="294">
      <c r="A294" s="9"/>
      <c r="B294" s="9"/>
    </row>
    <row r="295">
      <c r="A295" s="9"/>
      <c r="B295" s="9"/>
    </row>
    <row r="296">
      <c r="A296" s="9"/>
      <c r="B296" s="9"/>
    </row>
    <row r="297">
      <c r="A297" s="9"/>
      <c r="B297" s="9"/>
    </row>
    <row r="298">
      <c r="A298" s="9"/>
      <c r="B298" s="9"/>
    </row>
    <row r="299">
      <c r="A299" s="9"/>
      <c r="B299" s="9"/>
    </row>
    <row r="300">
      <c r="A300" s="9"/>
      <c r="B300" s="9"/>
    </row>
    <row r="301">
      <c r="A301" s="9"/>
      <c r="B301" s="9"/>
    </row>
    <row r="302">
      <c r="A302" s="9"/>
      <c r="B302" s="9"/>
    </row>
    <row r="303">
      <c r="A303" s="9"/>
      <c r="B303" s="9"/>
    </row>
    <row r="304">
      <c r="A304" s="9"/>
      <c r="B304" s="9"/>
    </row>
    <row r="305">
      <c r="A305" s="9"/>
      <c r="B305" s="9"/>
    </row>
    <row r="306">
      <c r="A306" s="9"/>
      <c r="B306" s="9"/>
    </row>
    <row r="307">
      <c r="A307" s="9"/>
      <c r="B307" s="9"/>
    </row>
    <row r="308">
      <c r="A308" s="9"/>
      <c r="B308" s="9"/>
    </row>
    <row r="309">
      <c r="A309" s="9"/>
      <c r="B309" s="9"/>
    </row>
    <row r="310">
      <c r="A310" s="9"/>
      <c r="B310" s="9"/>
    </row>
    <row r="311">
      <c r="A311" s="9"/>
      <c r="B311" s="9"/>
    </row>
    <row r="312">
      <c r="A312" s="9"/>
      <c r="B312" s="9"/>
    </row>
    <row r="313">
      <c r="A313" s="9"/>
      <c r="B313" s="9"/>
    </row>
    <row r="314">
      <c r="A314" s="9"/>
      <c r="B314" s="9"/>
    </row>
    <row r="315">
      <c r="A315" s="9"/>
      <c r="B315" s="9"/>
    </row>
    <row r="316">
      <c r="A316" s="9"/>
      <c r="B316" s="9"/>
    </row>
    <row r="317">
      <c r="A317" s="9"/>
      <c r="B317" s="9"/>
    </row>
    <row r="318">
      <c r="A318" s="9"/>
      <c r="B318" s="9"/>
    </row>
    <row r="319">
      <c r="A319" s="9"/>
      <c r="B319" s="9"/>
    </row>
    <row r="320">
      <c r="A320" s="9"/>
      <c r="B320" s="9"/>
    </row>
    <row r="321">
      <c r="A321" s="9"/>
      <c r="B321" s="9"/>
    </row>
    <row r="322">
      <c r="A322" s="9"/>
      <c r="B322" s="9"/>
    </row>
    <row r="323">
      <c r="A323" s="9"/>
      <c r="B323" s="9"/>
    </row>
    <row r="324">
      <c r="A324" s="9"/>
      <c r="B324" s="9"/>
    </row>
    <row r="325">
      <c r="A325" s="9"/>
      <c r="B325" s="9"/>
    </row>
    <row r="326">
      <c r="A326" s="9"/>
      <c r="B326" s="9"/>
    </row>
    <row r="327">
      <c r="A327" s="9"/>
      <c r="B327" s="9"/>
    </row>
    <row r="328">
      <c r="A328" s="9"/>
      <c r="B328" s="9"/>
    </row>
    <row r="329">
      <c r="A329" s="9"/>
      <c r="B329" s="9"/>
    </row>
    <row r="330">
      <c r="A330" s="9"/>
      <c r="B330" s="9"/>
    </row>
    <row r="331">
      <c r="A331" s="9"/>
      <c r="B331" s="9"/>
    </row>
    <row r="332">
      <c r="A332" s="9"/>
      <c r="B332" s="9"/>
    </row>
    <row r="333">
      <c r="A333" s="9"/>
      <c r="B333" s="9"/>
    </row>
    <row r="334">
      <c r="A334" s="9"/>
      <c r="B334" s="9"/>
    </row>
    <row r="335">
      <c r="A335" s="9"/>
      <c r="B335" s="9"/>
    </row>
    <row r="336">
      <c r="A336" s="9"/>
      <c r="B336" s="9"/>
    </row>
    <row r="337">
      <c r="A337" s="9"/>
      <c r="B337" s="9"/>
    </row>
    <row r="338">
      <c r="A338" s="9"/>
      <c r="B338" s="9"/>
    </row>
    <row r="339">
      <c r="A339" s="9"/>
      <c r="B339" s="9"/>
    </row>
    <row r="340">
      <c r="A340" s="9"/>
      <c r="B340" s="9"/>
    </row>
    <row r="341">
      <c r="A341" s="9"/>
      <c r="B341" s="9"/>
    </row>
    <row r="342">
      <c r="A342" s="9"/>
      <c r="B342" s="9"/>
    </row>
    <row r="343">
      <c r="A343" s="9"/>
      <c r="B343" s="9"/>
    </row>
    <row r="344">
      <c r="A344" s="9"/>
      <c r="B344" s="9"/>
    </row>
    <row r="345">
      <c r="A345" s="9"/>
      <c r="B345" s="9"/>
    </row>
    <row r="346">
      <c r="A346" s="9"/>
      <c r="B346" s="9"/>
    </row>
    <row r="347">
      <c r="A347" s="9"/>
      <c r="B347" s="9"/>
    </row>
    <row r="348">
      <c r="A348" s="9"/>
      <c r="B348" s="9"/>
    </row>
    <row r="349">
      <c r="A349" s="9"/>
      <c r="B349" s="9"/>
    </row>
    <row r="350">
      <c r="A350" s="9"/>
      <c r="B350" s="9"/>
    </row>
    <row r="351">
      <c r="A351" s="9"/>
      <c r="B351" s="9"/>
    </row>
    <row r="352">
      <c r="A352" s="9"/>
      <c r="B352" s="9"/>
    </row>
    <row r="353">
      <c r="A353" s="9"/>
      <c r="B353" s="9"/>
    </row>
    <row r="354">
      <c r="A354" s="9"/>
      <c r="B354" s="9"/>
    </row>
    <row r="355">
      <c r="A355" s="9"/>
      <c r="B355" s="9"/>
    </row>
    <row r="356">
      <c r="A356" s="9"/>
      <c r="B356" s="9"/>
    </row>
    <row r="357">
      <c r="A357" s="9"/>
      <c r="B357" s="9"/>
    </row>
    <row r="358">
      <c r="A358" s="9"/>
      <c r="B358" s="9"/>
    </row>
    <row r="359">
      <c r="A359" s="9"/>
      <c r="B359" s="9"/>
    </row>
    <row r="360">
      <c r="A360" s="9"/>
      <c r="B360" s="9"/>
    </row>
    <row r="361">
      <c r="A361" s="9"/>
      <c r="B361" s="9"/>
    </row>
    <row r="362">
      <c r="A362" s="9"/>
      <c r="B362" s="9"/>
    </row>
    <row r="363">
      <c r="A363" s="9"/>
      <c r="B363" s="9"/>
    </row>
    <row r="364">
      <c r="A364" s="9"/>
      <c r="B364" s="9"/>
    </row>
    <row r="365">
      <c r="A365" s="9"/>
      <c r="B365" s="9"/>
    </row>
    <row r="366">
      <c r="A366" s="9"/>
      <c r="B366" s="9"/>
    </row>
    <row r="367">
      <c r="A367" s="9"/>
      <c r="B367" s="9"/>
    </row>
    <row r="368">
      <c r="A368" s="9"/>
      <c r="B368" s="9"/>
    </row>
    <row r="369">
      <c r="A369" s="9"/>
      <c r="B369" s="9"/>
    </row>
    <row r="370">
      <c r="A370" s="9"/>
      <c r="B370" s="9"/>
    </row>
    <row r="371">
      <c r="A371" s="9"/>
      <c r="B371" s="9"/>
    </row>
    <row r="372">
      <c r="A372" s="9"/>
      <c r="B372" s="9"/>
    </row>
    <row r="373">
      <c r="A373" s="9"/>
      <c r="B373" s="9"/>
    </row>
    <row r="374">
      <c r="A374" s="9"/>
      <c r="B374" s="9"/>
    </row>
    <row r="375">
      <c r="A375" s="9"/>
      <c r="B375" s="9"/>
    </row>
    <row r="376">
      <c r="A376" s="9"/>
      <c r="B376" s="9"/>
    </row>
    <row r="377">
      <c r="A377" s="9"/>
      <c r="B377" s="9"/>
    </row>
    <row r="378">
      <c r="A378" s="9"/>
      <c r="B378" s="9"/>
    </row>
    <row r="379">
      <c r="A379" s="9"/>
      <c r="B379" s="9"/>
    </row>
    <row r="380">
      <c r="A380" s="9"/>
      <c r="B380" s="9"/>
    </row>
    <row r="381">
      <c r="A381" s="9"/>
      <c r="B381" s="9"/>
    </row>
    <row r="382">
      <c r="A382" s="9"/>
      <c r="B382" s="9"/>
    </row>
    <row r="383">
      <c r="A383" s="9"/>
      <c r="B383" s="9"/>
    </row>
    <row r="384">
      <c r="A384" s="9"/>
      <c r="B384" s="9"/>
    </row>
    <row r="385">
      <c r="A385" s="9"/>
      <c r="B385" s="9"/>
    </row>
    <row r="386">
      <c r="A386" s="9"/>
      <c r="B386" s="9"/>
    </row>
    <row r="387">
      <c r="A387" s="9"/>
      <c r="B387" s="9"/>
    </row>
    <row r="388">
      <c r="A388" s="9"/>
      <c r="B388" s="9"/>
    </row>
    <row r="389">
      <c r="A389" s="9"/>
      <c r="B389" s="9"/>
    </row>
    <row r="390">
      <c r="A390" s="9"/>
      <c r="B390" s="9"/>
    </row>
    <row r="391">
      <c r="A391" s="9"/>
      <c r="B391" s="9"/>
    </row>
    <row r="392">
      <c r="A392" s="9"/>
      <c r="B392" s="9"/>
    </row>
    <row r="393">
      <c r="A393" s="9"/>
      <c r="B393" s="9"/>
    </row>
    <row r="394">
      <c r="A394" s="9"/>
      <c r="B394" s="9"/>
    </row>
    <row r="395">
      <c r="A395" s="9"/>
      <c r="B395" s="9"/>
    </row>
    <row r="396">
      <c r="A396" s="9"/>
      <c r="B396" s="9"/>
    </row>
    <row r="397">
      <c r="A397" s="9"/>
      <c r="B397" s="9"/>
    </row>
    <row r="398">
      <c r="A398" s="9"/>
      <c r="B398" s="9"/>
    </row>
    <row r="399">
      <c r="A399" s="9"/>
      <c r="B399" s="9"/>
    </row>
    <row r="400">
      <c r="A400" s="9"/>
      <c r="B400" s="9"/>
    </row>
    <row r="401">
      <c r="A401" s="9"/>
      <c r="B401" s="9"/>
    </row>
    <row r="402">
      <c r="A402" s="9"/>
      <c r="B402" s="9"/>
    </row>
    <row r="403">
      <c r="A403" s="9"/>
      <c r="B403" s="9"/>
    </row>
    <row r="404">
      <c r="A404" s="9"/>
      <c r="B404" s="9"/>
    </row>
    <row r="405">
      <c r="A405" s="9"/>
      <c r="B405" s="9"/>
    </row>
    <row r="406">
      <c r="A406" s="9"/>
      <c r="B406" s="9"/>
    </row>
    <row r="407">
      <c r="A407" s="9"/>
      <c r="B407" s="9"/>
    </row>
    <row r="408">
      <c r="A408" s="9"/>
      <c r="B408" s="9"/>
    </row>
    <row r="409">
      <c r="A409" s="9"/>
      <c r="B409" s="9"/>
    </row>
    <row r="410">
      <c r="A410" s="9"/>
      <c r="B410" s="9"/>
    </row>
    <row r="411">
      <c r="A411" s="9"/>
      <c r="B411" s="9"/>
    </row>
    <row r="412">
      <c r="A412" s="9"/>
      <c r="B412" s="9"/>
    </row>
    <row r="413">
      <c r="A413" s="9"/>
      <c r="B413" s="9"/>
    </row>
    <row r="414">
      <c r="A414" s="9"/>
      <c r="B414" s="9"/>
    </row>
    <row r="415">
      <c r="A415" s="9"/>
      <c r="B415" s="9"/>
    </row>
    <row r="416">
      <c r="A416" s="9"/>
      <c r="B416" s="9"/>
    </row>
    <row r="417">
      <c r="A417" s="9"/>
      <c r="B417" s="9"/>
    </row>
    <row r="418">
      <c r="A418" s="9"/>
      <c r="B418" s="9"/>
    </row>
    <row r="419">
      <c r="A419" s="9"/>
      <c r="B419" s="9"/>
    </row>
    <row r="420">
      <c r="A420" s="9"/>
      <c r="B420" s="9"/>
    </row>
    <row r="421">
      <c r="A421" s="9"/>
      <c r="B421" s="9"/>
    </row>
    <row r="422">
      <c r="A422" s="9"/>
      <c r="B422" s="9"/>
    </row>
    <row r="423">
      <c r="A423" s="9"/>
      <c r="B423" s="9"/>
    </row>
    <row r="424">
      <c r="A424" s="9"/>
      <c r="B424" s="9"/>
    </row>
    <row r="425">
      <c r="A425" s="9"/>
      <c r="B425" s="9"/>
    </row>
    <row r="426">
      <c r="A426" s="9"/>
      <c r="B426" s="9"/>
    </row>
    <row r="427">
      <c r="A427" s="9"/>
      <c r="B427" s="9"/>
    </row>
    <row r="428">
      <c r="A428" s="9"/>
      <c r="B428" s="9"/>
    </row>
    <row r="429">
      <c r="A429" s="9"/>
      <c r="B429" s="9"/>
    </row>
    <row r="430">
      <c r="A430" s="9"/>
      <c r="B430" s="9"/>
    </row>
    <row r="431">
      <c r="A431" s="9"/>
      <c r="B431" s="9"/>
    </row>
    <row r="432">
      <c r="A432" s="9"/>
      <c r="B432" s="9"/>
    </row>
    <row r="433">
      <c r="A433" s="9"/>
      <c r="B433" s="9"/>
    </row>
    <row r="434">
      <c r="A434" s="9"/>
      <c r="B434" s="9"/>
    </row>
    <row r="435">
      <c r="A435" s="9"/>
      <c r="B435" s="9"/>
    </row>
    <row r="436">
      <c r="A436" s="9"/>
      <c r="B436" s="9"/>
    </row>
    <row r="437">
      <c r="A437" s="9"/>
      <c r="B437" s="9"/>
    </row>
    <row r="438">
      <c r="A438" s="9"/>
      <c r="B438" s="9"/>
    </row>
    <row r="439">
      <c r="A439" s="9"/>
      <c r="B439" s="9"/>
    </row>
    <row r="440">
      <c r="A440" s="9"/>
      <c r="B440" s="9"/>
    </row>
    <row r="441">
      <c r="A441" s="9"/>
      <c r="B441" s="9"/>
    </row>
    <row r="442">
      <c r="A442" s="9"/>
      <c r="B442" s="9"/>
    </row>
    <row r="443">
      <c r="A443" s="9"/>
      <c r="B443" s="9"/>
    </row>
    <row r="444">
      <c r="A444" s="9"/>
      <c r="B444" s="9"/>
    </row>
    <row r="445">
      <c r="A445" s="9"/>
      <c r="B445" s="9"/>
    </row>
    <row r="446">
      <c r="A446" s="9"/>
      <c r="B446" s="9"/>
    </row>
    <row r="447">
      <c r="A447" s="9"/>
      <c r="B447" s="9"/>
    </row>
    <row r="448">
      <c r="A448" s="9"/>
      <c r="B448" s="9"/>
    </row>
    <row r="449">
      <c r="A449" s="9"/>
      <c r="B449" s="9"/>
    </row>
    <row r="450">
      <c r="A450" s="9"/>
      <c r="B450" s="9"/>
    </row>
    <row r="451">
      <c r="A451" s="9"/>
      <c r="B451" s="9"/>
    </row>
    <row r="452">
      <c r="A452" s="9"/>
      <c r="B452" s="9"/>
    </row>
    <row r="453">
      <c r="A453" s="9"/>
      <c r="B453" s="9"/>
    </row>
    <row r="454">
      <c r="A454" s="9"/>
      <c r="B454" s="9"/>
    </row>
    <row r="455">
      <c r="A455" s="9"/>
      <c r="B455" s="9"/>
    </row>
    <row r="456">
      <c r="A456" s="9"/>
      <c r="B456" s="9"/>
    </row>
    <row r="457">
      <c r="A457" s="9"/>
      <c r="B457" s="9"/>
    </row>
    <row r="458">
      <c r="A458" s="9"/>
      <c r="B458" s="9"/>
    </row>
    <row r="459">
      <c r="A459" s="9"/>
      <c r="B459" s="9"/>
    </row>
    <row r="460">
      <c r="A460" s="9"/>
      <c r="B460" s="9"/>
    </row>
    <row r="461">
      <c r="A461" s="9"/>
      <c r="B461" s="9"/>
    </row>
    <row r="462">
      <c r="A462" s="9"/>
      <c r="B462" s="9"/>
    </row>
    <row r="463">
      <c r="A463" s="9"/>
      <c r="B463" s="9"/>
    </row>
    <row r="464">
      <c r="A464" s="9"/>
      <c r="B464" s="9"/>
    </row>
    <row r="465">
      <c r="A465" s="9"/>
      <c r="B465" s="9"/>
    </row>
    <row r="466">
      <c r="A466" s="9"/>
      <c r="B466" s="9"/>
    </row>
    <row r="467">
      <c r="A467" s="9"/>
      <c r="B467" s="9"/>
    </row>
    <row r="468">
      <c r="A468" s="9"/>
      <c r="B468" s="9"/>
    </row>
    <row r="469">
      <c r="A469" s="9"/>
      <c r="B469" s="9"/>
    </row>
    <row r="470">
      <c r="A470" s="9"/>
      <c r="B470" s="9"/>
    </row>
    <row r="471">
      <c r="A471" s="9"/>
      <c r="B471" s="9"/>
    </row>
    <row r="472">
      <c r="A472" s="9"/>
      <c r="B472" s="9"/>
    </row>
    <row r="473">
      <c r="A473" s="9"/>
      <c r="B473" s="9"/>
    </row>
    <row r="474">
      <c r="A474" s="9"/>
      <c r="B474" s="9"/>
    </row>
    <row r="475">
      <c r="A475" s="9"/>
      <c r="B475" s="9"/>
    </row>
    <row r="476">
      <c r="A476" s="9"/>
      <c r="B476" s="9"/>
    </row>
    <row r="477">
      <c r="A477" s="9"/>
      <c r="B477" s="9"/>
    </row>
    <row r="478">
      <c r="A478" s="9"/>
      <c r="B478" s="9"/>
    </row>
    <row r="479">
      <c r="A479" s="9"/>
      <c r="B479" s="9"/>
    </row>
    <row r="480">
      <c r="A480" s="9"/>
      <c r="B480" s="9"/>
    </row>
    <row r="481">
      <c r="A481" s="9"/>
      <c r="B481" s="9"/>
    </row>
    <row r="482">
      <c r="A482" s="9"/>
      <c r="B482" s="9"/>
    </row>
    <row r="483">
      <c r="A483" s="9"/>
      <c r="B483" s="9"/>
    </row>
    <row r="484">
      <c r="A484" s="9"/>
      <c r="B484" s="9"/>
    </row>
    <row r="485">
      <c r="A485" s="9"/>
      <c r="B485" s="9"/>
    </row>
    <row r="486">
      <c r="A486" s="9"/>
      <c r="B486" s="9"/>
    </row>
    <row r="487">
      <c r="A487" s="9"/>
      <c r="B487" s="9"/>
    </row>
    <row r="488">
      <c r="A488" s="9"/>
      <c r="B488" s="9"/>
    </row>
    <row r="489">
      <c r="A489" s="9"/>
      <c r="B489" s="9"/>
    </row>
    <row r="490">
      <c r="A490" s="9"/>
      <c r="B490" s="9"/>
    </row>
    <row r="491">
      <c r="A491" s="9"/>
      <c r="B491" s="9"/>
    </row>
    <row r="492">
      <c r="A492" s="9"/>
      <c r="B492" s="9"/>
    </row>
    <row r="493">
      <c r="A493" s="9"/>
      <c r="B493" s="9"/>
    </row>
    <row r="494">
      <c r="A494" s="9"/>
      <c r="B494" s="9"/>
    </row>
    <row r="495">
      <c r="A495" s="9"/>
      <c r="B495" s="9"/>
    </row>
    <row r="496">
      <c r="A496" s="9"/>
      <c r="B496" s="9"/>
    </row>
    <row r="497">
      <c r="A497" s="9"/>
      <c r="B497" s="9"/>
    </row>
    <row r="498">
      <c r="A498" s="9"/>
      <c r="B498" s="9"/>
    </row>
    <row r="499">
      <c r="A499" s="9"/>
      <c r="B499" s="9"/>
    </row>
    <row r="500">
      <c r="A500" s="9"/>
      <c r="B500" s="9"/>
    </row>
    <row r="501">
      <c r="A501" s="9"/>
      <c r="B501" s="9"/>
    </row>
    <row r="502">
      <c r="A502" s="9"/>
      <c r="B502" s="9"/>
    </row>
    <row r="503">
      <c r="A503" s="9"/>
      <c r="B503" s="9"/>
    </row>
    <row r="504">
      <c r="A504" s="9"/>
      <c r="B504" s="9"/>
    </row>
    <row r="505">
      <c r="A505" s="9"/>
      <c r="B505" s="9"/>
    </row>
    <row r="506">
      <c r="A506" s="9"/>
      <c r="B506" s="9"/>
    </row>
    <row r="507">
      <c r="A507" s="9"/>
      <c r="B507" s="9"/>
    </row>
    <row r="508">
      <c r="A508" s="9"/>
      <c r="B508" s="9"/>
    </row>
    <row r="509">
      <c r="A509" s="9"/>
      <c r="B509" s="9"/>
    </row>
    <row r="510">
      <c r="A510" s="9"/>
      <c r="B510" s="9"/>
    </row>
    <row r="511">
      <c r="A511" s="9"/>
      <c r="B511" s="9"/>
    </row>
    <row r="512">
      <c r="A512" s="9"/>
      <c r="B512" s="9"/>
    </row>
    <row r="513">
      <c r="A513" s="9"/>
      <c r="B513" s="9"/>
    </row>
    <row r="514">
      <c r="A514" s="9"/>
      <c r="B514" s="9"/>
    </row>
    <row r="515">
      <c r="A515" s="9"/>
      <c r="B515" s="9"/>
    </row>
    <row r="516">
      <c r="A516" s="9"/>
      <c r="B516" s="9"/>
    </row>
    <row r="517">
      <c r="A517" s="9"/>
      <c r="B517" s="9"/>
    </row>
    <row r="518">
      <c r="A518" s="9"/>
      <c r="B518" s="9"/>
    </row>
    <row r="519">
      <c r="A519" s="9"/>
      <c r="B519" s="9"/>
    </row>
    <row r="520">
      <c r="A520" s="9"/>
      <c r="B520" s="9"/>
    </row>
    <row r="521">
      <c r="A521" s="9"/>
      <c r="B521" s="9"/>
    </row>
    <row r="522">
      <c r="A522" s="9"/>
      <c r="B522" s="9"/>
    </row>
    <row r="523">
      <c r="A523" s="9"/>
      <c r="B523" s="9"/>
    </row>
    <row r="524">
      <c r="A524" s="9"/>
      <c r="B524" s="9"/>
    </row>
    <row r="525">
      <c r="A525" s="9"/>
      <c r="B525" s="9"/>
    </row>
    <row r="526">
      <c r="A526" s="9"/>
      <c r="B526" s="9"/>
    </row>
    <row r="527">
      <c r="A527" s="9"/>
      <c r="B527" s="9"/>
    </row>
    <row r="528">
      <c r="A528" s="9"/>
      <c r="B528" s="9"/>
    </row>
    <row r="529">
      <c r="A529" s="9"/>
      <c r="B529" s="9"/>
    </row>
    <row r="530">
      <c r="A530" s="9"/>
      <c r="B530" s="9"/>
    </row>
    <row r="531">
      <c r="A531" s="9"/>
      <c r="B531" s="9"/>
    </row>
    <row r="532">
      <c r="A532" s="9"/>
      <c r="B532" s="9"/>
    </row>
    <row r="533">
      <c r="A533" s="9"/>
      <c r="B533" s="9"/>
    </row>
    <row r="534">
      <c r="A534" s="9"/>
      <c r="B534" s="9"/>
    </row>
    <row r="535">
      <c r="A535" s="9"/>
      <c r="B535" s="9"/>
    </row>
    <row r="536">
      <c r="A536" s="9"/>
      <c r="B536" s="9"/>
    </row>
    <row r="537">
      <c r="A537" s="9"/>
      <c r="B537" s="9"/>
    </row>
    <row r="538">
      <c r="A538" s="9"/>
      <c r="B538" s="9"/>
    </row>
    <row r="539">
      <c r="A539" s="9"/>
      <c r="B539" s="9"/>
    </row>
    <row r="540">
      <c r="A540" s="9"/>
      <c r="B540" s="9"/>
    </row>
    <row r="541">
      <c r="A541" s="9"/>
      <c r="B541" s="9"/>
    </row>
    <row r="542">
      <c r="A542" s="9"/>
      <c r="B542" s="9"/>
    </row>
    <row r="543">
      <c r="A543" s="9"/>
      <c r="B543" s="9"/>
    </row>
    <row r="544">
      <c r="A544" s="9"/>
      <c r="B544" s="9"/>
    </row>
    <row r="545">
      <c r="A545" s="9"/>
      <c r="B545" s="9"/>
    </row>
    <row r="546">
      <c r="A546" s="9"/>
      <c r="B546" s="9"/>
    </row>
    <row r="547">
      <c r="A547" s="9"/>
      <c r="B547" s="9"/>
    </row>
    <row r="548">
      <c r="A548" s="9"/>
      <c r="B548" s="9"/>
    </row>
    <row r="549">
      <c r="A549" s="9"/>
      <c r="B549" s="9"/>
    </row>
    <row r="550">
      <c r="A550" s="9"/>
      <c r="B550" s="9"/>
    </row>
    <row r="551">
      <c r="A551" s="9"/>
      <c r="B551" s="9"/>
    </row>
    <row r="552">
      <c r="A552" s="9"/>
      <c r="B552" s="9"/>
    </row>
    <row r="553">
      <c r="A553" s="9"/>
      <c r="B553" s="9"/>
    </row>
    <row r="554">
      <c r="A554" s="9"/>
      <c r="B554" s="9"/>
    </row>
    <row r="555">
      <c r="A555" s="9"/>
      <c r="B555" s="9"/>
    </row>
    <row r="556">
      <c r="A556" s="9"/>
      <c r="B556" s="9"/>
    </row>
    <row r="557">
      <c r="A557" s="9"/>
      <c r="B557" s="9"/>
    </row>
    <row r="558">
      <c r="A558" s="9"/>
      <c r="B558" s="9"/>
    </row>
    <row r="559">
      <c r="A559" s="9"/>
      <c r="B559" s="9"/>
    </row>
    <row r="560">
      <c r="A560" s="9"/>
      <c r="B560" s="9"/>
    </row>
    <row r="561">
      <c r="A561" s="9"/>
      <c r="B561" s="9"/>
    </row>
    <row r="562">
      <c r="A562" s="9"/>
      <c r="B562" s="9"/>
    </row>
    <row r="563">
      <c r="A563" s="9"/>
      <c r="B563" s="9"/>
    </row>
    <row r="564">
      <c r="A564" s="9"/>
      <c r="B564" s="9"/>
    </row>
    <row r="565">
      <c r="A565" s="9"/>
      <c r="B565" s="9"/>
    </row>
    <row r="566">
      <c r="A566" s="9"/>
      <c r="B566" s="9"/>
    </row>
    <row r="567">
      <c r="A567" s="9"/>
      <c r="B567" s="9"/>
    </row>
    <row r="568">
      <c r="A568" s="9"/>
      <c r="B568" s="9"/>
    </row>
    <row r="569">
      <c r="A569" s="9"/>
      <c r="B569" s="9"/>
    </row>
    <row r="570">
      <c r="A570" s="9"/>
      <c r="B570" s="9"/>
    </row>
    <row r="571">
      <c r="A571" s="9"/>
      <c r="B571" s="9"/>
    </row>
    <row r="572">
      <c r="A572" s="9"/>
      <c r="B572" s="9"/>
    </row>
    <row r="573">
      <c r="A573" s="9"/>
      <c r="B573" s="9"/>
    </row>
    <row r="574">
      <c r="A574" s="9"/>
      <c r="B574" s="9"/>
    </row>
    <row r="575">
      <c r="A575" s="9"/>
      <c r="B575" s="9"/>
    </row>
    <row r="576">
      <c r="A576" s="9"/>
      <c r="B576" s="9"/>
    </row>
    <row r="577">
      <c r="A577" s="9"/>
      <c r="B577" s="9"/>
    </row>
    <row r="578">
      <c r="A578" s="9"/>
      <c r="B578" s="9"/>
    </row>
    <row r="579">
      <c r="A579" s="9"/>
      <c r="B579" s="9"/>
    </row>
    <row r="580">
      <c r="A580" s="9"/>
      <c r="B580" s="9"/>
    </row>
    <row r="581">
      <c r="A581" s="9"/>
      <c r="B581" s="9"/>
    </row>
    <row r="582">
      <c r="A582" s="9"/>
      <c r="B582" s="9"/>
    </row>
    <row r="583">
      <c r="A583" s="9"/>
      <c r="B583" s="9"/>
    </row>
    <row r="584">
      <c r="A584" s="9"/>
      <c r="B584" s="9"/>
    </row>
    <row r="585">
      <c r="A585" s="9"/>
      <c r="B585" s="9"/>
    </row>
    <row r="586">
      <c r="A586" s="9"/>
      <c r="B586" s="9"/>
    </row>
    <row r="587">
      <c r="A587" s="9"/>
      <c r="B587" s="9"/>
    </row>
    <row r="588">
      <c r="A588" s="9"/>
      <c r="B588" s="9"/>
    </row>
    <row r="589">
      <c r="A589" s="9"/>
      <c r="B589" s="9"/>
    </row>
    <row r="590">
      <c r="A590" s="9"/>
      <c r="B590" s="9"/>
    </row>
    <row r="591">
      <c r="A591" s="9"/>
      <c r="B591" s="9"/>
    </row>
    <row r="592">
      <c r="A592" s="9"/>
      <c r="B592" s="9"/>
    </row>
    <row r="593">
      <c r="A593" s="9"/>
      <c r="B593" s="9"/>
    </row>
    <row r="594">
      <c r="A594" s="9"/>
      <c r="B594" s="9"/>
    </row>
    <row r="595">
      <c r="A595" s="9"/>
      <c r="B595" s="9"/>
    </row>
    <row r="596">
      <c r="A596" s="9"/>
      <c r="B596" s="9"/>
    </row>
    <row r="597">
      <c r="A597" s="9"/>
      <c r="B597" s="9"/>
    </row>
    <row r="598">
      <c r="A598" s="9"/>
      <c r="B598" s="9"/>
    </row>
    <row r="599">
      <c r="A599" s="9"/>
      <c r="B599" s="9"/>
    </row>
    <row r="600">
      <c r="A600" s="9"/>
      <c r="B600" s="9"/>
    </row>
    <row r="601">
      <c r="A601" s="9"/>
      <c r="B601" s="9"/>
    </row>
    <row r="602">
      <c r="A602" s="9"/>
      <c r="B602" s="9"/>
    </row>
    <row r="603">
      <c r="A603" s="9"/>
      <c r="B603" s="9"/>
    </row>
    <row r="604">
      <c r="A604" s="9"/>
      <c r="B604" s="9"/>
    </row>
    <row r="605">
      <c r="A605" s="9"/>
      <c r="B605" s="9"/>
    </row>
    <row r="606">
      <c r="A606" s="9"/>
      <c r="B606" s="9"/>
    </row>
    <row r="607">
      <c r="A607" s="9"/>
      <c r="B607" s="9"/>
    </row>
    <row r="608">
      <c r="A608" s="9"/>
      <c r="B608" s="9"/>
    </row>
    <row r="609">
      <c r="A609" s="9"/>
      <c r="B609" s="9"/>
    </row>
    <row r="610">
      <c r="A610" s="9"/>
      <c r="B610" s="9"/>
    </row>
    <row r="611">
      <c r="A611" s="9"/>
      <c r="B611" s="9"/>
    </row>
    <row r="612">
      <c r="A612" s="9"/>
      <c r="B612" s="9"/>
    </row>
    <row r="613">
      <c r="A613" s="9"/>
      <c r="B613" s="9"/>
    </row>
    <row r="614">
      <c r="A614" s="9"/>
      <c r="B614" s="9"/>
    </row>
    <row r="615">
      <c r="A615" s="9"/>
      <c r="B615" s="9"/>
    </row>
    <row r="616">
      <c r="A616" s="9"/>
      <c r="B616" s="9"/>
    </row>
    <row r="617">
      <c r="A617" s="9"/>
      <c r="B617" s="9"/>
    </row>
    <row r="618">
      <c r="A618" s="9"/>
      <c r="B618" s="9"/>
    </row>
    <row r="619">
      <c r="A619" s="9"/>
      <c r="B619" s="9"/>
    </row>
    <row r="620">
      <c r="A620" s="9"/>
      <c r="B620" s="9"/>
    </row>
    <row r="621">
      <c r="A621" s="9"/>
      <c r="B621" s="9"/>
    </row>
    <row r="622">
      <c r="A622" s="9"/>
      <c r="B622" s="9"/>
    </row>
    <row r="623">
      <c r="A623" s="9"/>
      <c r="B623" s="9"/>
    </row>
    <row r="624">
      <c r="A624" s="9"/>
      <c r="B624" s="9"/>
    </row>
    <row r="625">
      <c r="A625" s="9"/>
      <c r="B625" s="9"/>
    </row>
    <row r="626">
      <c r="A626" s="9"/>
      <c r="B626" s="9"/>
    </row>
    <row r="627">
      <c r="A627" s="9"/>
      <c r="B627" s="9"/>
    </row>
    <row r="628">
      <c r="A628" s="9"/>
      <c r="B628" s="9"/>
    </row>
    <row r="629">
      <c r="A629" s="9"/>
      <c r="B629" s="9"/>
    </row>
    <row r="630">
      <c r="A630" s="9"/>
      <c r="B630" s="9"/>
    </row>
    <row r="631">
      <c r="A631" s="9"/>
      <c r="B631" s="9"/>
    </row>
    <row r="632">
      <c r="A632" s="9"/>
      <c r="B632" s="9"/>
    </row>
    <row r="633">
      <c r="A633" s="9"/>
      <c r="B633" s="9"/>
    </row>
    <row r="634">
      <c r="A634" s="9"/>
      <c r="B634" s="9"/>
    </row>
    <row r="635">
      <c r="A635" s="9"/>
      <c r="B635" s="9"/>
    </row>
    <row r="636">
      <c r="A636" s="9"/>
      <c r="B636" s="9"/>
    </row>
    <row r="637">
      <c r="A637" s="9"/>
      <c r="B637" s="9"/>
    </row>
    <row r="638">
      <c r="A638" s="9"/>
      <c r="B638" s="9"/>
    </row>
    <row r="639">
      <c r="A639" s="9"/>
      <c r="B639" s="9"/>
    </row>
    <row r="640">
      <c r="A640" s="9"/>
      <c r="B640" s="9"/>
    </row>
    <row r="641">
      <c r="A641" s="9"/>
      <c r="B641" s="9"/>
    </row>
    <row r="642">
      <c r="A642" s="9"/>
      <c r="B642" s="9"/>
    </row>
    <row r="643">
      <c r="A643" s="9"/>
      <c r="B643" s="9"/>
    </row>
    <row r="644">
      <c r="A644" s="9"/>
      <c r="B644" s="9"/>
    </row>
    <row r="645">
      <c r="A645" s="9"/>
      <c r="B645" s="9"/>
    </row>
    <row r="646">
      <c r="A646" s="9"/>
      <c r="B646" s="9"/>
    </row>
    <row r="647">
      <c r="A647" s="9"/>
      <c r="B647" s="9"/>
    </row>
    <row r="648">
      <c r="A648" s="9"/>
      <c r="B648" s="9"/>
    </row>
    <row r="649">
      <c r="A649" s="9"/>
      <c r="B649" s="9"/>
    </row>
    <row r="650">
      <c r="A650" s="9"/>
      <c r="B650" s="9"/>
    </row>
    <row r="651">
      <c r="A651" s="9"/>
      <c r="B651" s="9"/>
    </row>
    <row r="652">
      <c r="A652" s="9"/>
      <c r="B652" s="9"/>
    </row>
    <row r="653">
      <c r="A653" s="9"/>
      <c r="B653" s="9"/>
    </row>
    <row r="654">
      <c r="A654" s="9"/>
      <c r="B654" s="9"/>
    </row>
    <row r="655">
      <c r="A655" s="9"/>
      <c r="B655" s="9"/>
    </row>
    <row r="656">
      <c r="A656" s="9"/>
      <c r="B656" s="9"/>
    </row>
    <row r="657">
      <c r="A657" s="9"/>
      <c r="B657" s="9"/>
    </row>
    <row r="658">
      <c r="A658" s="9"/>
      <c r="B658" s="9"/>
    </row>
    <row r="659">
      <c r="A659" s="9"/>
      <c r="B659" s="9"/>
    </row>
    <row r="660">
      <c r="A660" s="9"/>
      <c r="B660" s="9"/>
    </row>
    <row r="661">
      <c r="A661" s="9"/>
      <c r="B661" s="9"/>
    </row>
    <row r="662">
      <c r="A662" s="9"/>
      <c r="B662" s="9"/>
    </row>
    <row r="663">
      <c r="A663" s="9"/>
      <c r="B663" s="9"/>
    </row>
    <row r="664">
      <c r="A664" s="9"/>
      <c r="B664" s="9"/>
    </row>
    <row r="665">
      <c r="A665" s="9"/>
      <c r="B665" s="9"/>
    </row>
    <row r="666">
      <c r="A666" s="9"/>
      <c r="B666" s="9"/>
    </row>
    <row r="667">
      <c r="A667" s="9"/>
      <c r="B667" s="9"/>
    </row>
    <row r="668">
      <c r="A668" s="9"/>
      <c r="B668" s="9"/>
    </row>
    <row r="669">
      <c r="A669" s="9"/>
      <c r="B669" s="9"/>
    </row>
    <row r="670">
      <c r="A670" s="9"/>
      <c r="B670" s="9"/>
    </row>
    <row r="671">
      <c r="A671" s="9"/>
      <c r="B671" s="9"/>
    </row>
    <row r="672">
      <c r="A672" s="9"/>
      <c r="B672" s="9"/>
    </row>
    <row r="673">
      <c r="A673" s="9"/>
      <c r="B673" s="9"/>
    </row>
    <row r="674">
      <c r="A674" s="9"/>
      <c r="B674" s="9"/>
    </row>
    <row r="675">
      <c r="A675" s="9"/>
      <c r="B675" s="9"/>
    </row>
    <row r="676">
      <c r="A676" s="9"/>
      <c r="B676" s="9"/>
    </row>
    <row r="677">
      <c r="A677" s="9"/>
      <c r="B677" s="9"/>
    </row>
    <row r="678">
      <c r="A678" s="9"/>
      <c r="B678" s="9"/>
    </row>
    <row r="679">
      <c r="A679" s="9"/>
      <c r="B679" s="9"/>
    </row>
    <row r="680">
      <c r="A680" s="9"/>
      <c r="B680" s="9"/>
    </row>
    <row r="681">
      <c r="A681" s="9"/>
      <c r="B681" s="9"/>
    </row>
    <row r="682">
      <c r="A682" s="9"/>
      <c r="B682" s="9"/>
    </row>
    <row r="683">
      <c r="A683" s="9"/>
      <c r="B683" s="9"/>
    </row>
    <row r="684">
      <c r="A684" s="9"/>
      <c r="B684" s="9"/>
    </row>
    <row r="685">
      <c r="A685" s="9"/>
      <c r="B685" s="9"/>
    </row>
    <row r="686">
      <c r="A686" s="9"/>
      <c r="B686" s="9"/>
    </row>
    <row r="687">
      <c r="A687" s="9"/>
      <c r="B687" s="9"/>
    </row>
    <row r="688">
      <c r="A688" s="9"/>
      <c r="B688" s="9"/>
    </row>
    <row r="689">
      <c r="A689" s="9"/>
      <c r="B689" s="9"/>
    </row>
    <row r="690">
      <c r="A690" s="9"/>
      <c r="B690" s="9"/>
    </row>
    <row r="691">
      <c r="A691" s="9"/>
      <c r="B691" s="9"/>
    </row>
    <row r="692">
      <c r="A692" s="9"/>
      <c r="B692" s="9"/>
    </row>
    <row r="693">
      <c r="A693" s="9"/>
      <c r="B693" s="9"/>
    </row>
    <row r="694">
      <c r="A694" s="9"/>
      <c r="B694" s="9"/>
    </row>
    <row r="695">
      <c r="A695" s="9"/>
      <c r="B695" s="9"/>
    </row>
    <row r="696">
      <c r="A696" s="9"/>
      <c r="B696" s="9"/>
    </row>
    <row r="697">
      <c r="A697" s="9"/>
      <c r="B697" s="9"/>
    </row>
    <row r="698">
      <c r="A698" s="9"/>
      <c r="B698" s="9"/>
    </row>
    <row r="699">
      <c r="A699" s="9"/>
      <c r="B699" s="9"/>
    </row>
    <row r="700">
      <c r="A700" s="9"/>
      <c r="B700" s="9"/>
    </row>
    <row r="701">
      <c r="A701" s="9"/>
      <c r="B701" s="9"/>
    </row>
    <row r="702">
      <c r="A702" s="9"/>
      <c r="B702" s="9"/>
    </row>
    <row r="703">
      <c r="A703" s="9"/>
      <c r="B703" s="9"/>
    </row>
    <row r="704">
      <c r="A704" s="9"/>
      <c r="B704" s="9"/>
    </row>
    <row r="705">
      <c r="A705" s="9"/>
      <c r="B705" s="9"/>
    </row>
    <row r="706">
      <c r="A706" s="9"/>
      <c r="B706" s="9"/>
    </row>
    <row r="707">
      <c r="A707" s="9"/>
      <c r="B707" s="9"/>
    </row>
    <row r="708">
      <c r="A708" s="9"/>
      <c r="B708" s="9"/>
    </row>
    <row r="709">
      <c r="A709" s="9"/>
      <c r="B709" s="9"/>
    </row>
    <row r="710">
      <c r="A710" s="9"/>
      <c r="B710" s="9"/>
    </row>
    <row r="711">
      <c r="A711" s="9"/>
      <c r="B711" s="9"/>
    </row>
    <row r="712">
      <c r="A712" s="9"/>
      <c r="B712" s="9"/>
    </row>
    <row r="713">
      <c r="A713" s="9"/>
      <c r="B713" s="9"/>
    </row>
    <row r="714">
      <c r="A714" s="9"/>
      <c r="B714" s="9"/>
    </row>
    <row r="715">
      <c r="A715" s="9"/>
      <c r="B715" s="9"/>
    </row>
    <row r="716">
      <c r="A716" s="9"/>
      <c r="B716" s="9"/>
    </row>
    <row r="717">
      <c r="A717" s="9"/>
      <c r="B717" s="9"/>
    </row>
    <row r="718">
      <c r="A718" s="9"/>
      <c r="B718" s="9"/>
    </row>
    <row r="719">
      <c r="A719" s="9"/>
      <c r="B719" s="9"/>
    </row>
    <row r="720">
      <c r="A720" s="9"/>
      <c r="B720" s="9"/>
    </row>
    <row r="721">
      <c r="A721" s="9"/>
      <c r="B721" s="9"/>
    </row>
    <row r="722">
      <c r="A722" s="9"/>
      <c r="B722" s="9"/>
    </row>
    <row r="723">
      <c r="A723" s="9"/>
      <c r="B723" s="9"/>
    </row>
    <row r="724">
      <c r="A724" s="9"/>
      <c r="B724" s="9"/>
    </row>
    <row r="725">
      <c r="A725" s="9"/>
      <c r="B725" s="9"/>
    </row>
    <row r="726">
      <c r="A726" s="9"/>
      <c r="B726" s="9"/>
    </row>
    <row r="727">
      <c r="A727" s="9"/>
      <c r="B727" s="9"/>
    </row>
    <row r="728">
      <c r="A728" s="9"/>
      <c r="B728" s="9"/>
    </row>
    <row r="729">
      <c r="A729" s="9"/>
      <c r="B729" s="9"/>
    </row>
    <row r="730">
      <c r="A730" s="9"/>
      <c r="B730" s="9"/>
    </row>
    <row r="731">
      <c r="A731" s="9"/>
      <c r="B731" s="9"/>
    </row>
    <row r="732">
      <c r="A732" s="9"/>
      <c r="B732" s="9"/>
    </row>
    <row r="733">
      <c r="A733" s="9"/>
      <c r="B733" s="9"/>
    </row>
    <row r="734">
      <c r="A734" s="9"/>
      <c r="B734" s="9"/>
    </row>
    <row r="735">
      <c r="A735" s="9"/>
      <c r="B735" s="9"/>
    </row>
    <row r="736">
      <c r="A736" s="9"/>
      <c r="B736" s="9"/>
    </row>
    <row r="737">
      <c r="A737" s="9"/>
      <c r="B737" s="9"/>
    </row>
    <row r="738">
      <c r="A738" s="9"/>
      <c r="B738" s="9"/>
    </row>
    <row r="739">
      <c r="A739" s="9"/>
      <c r="B739" s="9"/>
    </row>
    <row r="740">
      <c r="A740" s="9"/>
      <c r="B740" s="9"/>
    </row>
    <row r="741">
      <c r="A741" s="9"/>
      <c r="B741" s="9"/>
    </row>
    <row r="742">
      <c r="A742" s="9"/>
      <c r="B742" s="9"/>
    </row>
    <row r="743">
      <c r="A743" s="9"/>
      <c r="B743" s="9"/>
    </row>
    <row r="744">
      <c r="A744" s="9"/>
      <c r="B744" s="9"/>
    </row>
    <row r="745">
      <c r="A745" s="9"/>
      <c r="B745" s="9"/>
    </row>
    <row r="746">
      <c r="A746" s="9"/>
      <c r="B746" s="9"/>
    </row>
    <row r="747">
      <c r="A747" s="9"/>
      <c r="B747" s="9"/>
    </row>
    <row r="748">
      <c r="A748" s="9"/>
      <c r="B748" s="9"/>
    </row>
    <row r="749">
      <c r="A749" s="9"/>
      <c r="B749" s="9"/>
    </row>
    <row r="750">
      <c r="A750" s="9"/>
      <c r="B750" s="9"/>
    </row>
    <row r="751">
      <c r="A751" s="9"/>
      <c r="B751" s="9"/>
    </row>
    <row r="752">
      <c r="A752" s="9"/>
      <c r="B752" s="9"/>
    </row>
    <row r="753">
      <c r="A753" s="9"/>
      <c r="B753" s="9"/>
    </row>
    <row r="754">
      <c r="A754" s="9"/>
      <c r="B754" s="9"/>
    </row>
    <row r="755">
      <c r="A755" s="9"/>
      <c r="B755" s="9"/>
    </row>
    <row r="756">
      <c r="A756" s="9"/>
      <c r="B756" s="9"/>
    </row>
    <row r="757">
      <c r="A757" s="9"/>
      <c r="B757" s="9"/>
    </row>
    <row r="758">
      <c r="A758" s="9"/>
      <c r="B758" s="9"/>
    </row>
    <row r="759">
      <c r="A759" s="9"/>
      <c r="B759" s="9"/>
    </row>
    <row r="760">
      <c r="A760" s="9"/>
      <c r="B760" s="9"/>
    </row>
    <row r="761">
      <c r="A761" s="9"/>
      <c r="B761" s="9"/>
    </row>
    <row r="762">
      <c r="A762" s="9"/>
      <c r="B762" s="9"/>
    </row>
    <row r="763">
      <c r="A763" s="9"/>
      <c r="B763" s="9"/>
    </row>
    <row r="764">
      <c r="A764" s="9"/>
      <c r="B764" s="9"/>
    </row>
    <row r="765">
      <c r="A765" s="9"/>
      <c r="B765" s="9"/>
    </row>
    <row r="766">
      <c r="A766" s="9"/>
      <c r="B766" s="9"/>
    </row>
    <row r="767">
      <c r="A767" s="9"/>
      <c r="B767" s="9"/>
    </row>
    <row r="768">
      <c r="A768" s="9"/>
      <c r="B768" s="9"/>
    </row>
    <row r="769">
      <c r="A769" s="9"/>
      <c r="B769" s="9"/>
    </row>
    <row r="770">
      <c r="A770" s="9"/>
      <c r="B770" s="9"/>
    </row>
    <row r="771">
      <c r="A771" s="9"/>
      <c r="B771" s="9"/>
    </row>
    <row r="772">
      <c r="A772" s="9"/>
      <c r="B772" s="9"/>
    </row>
    <row r="773">
      <c r="A773" s="9"/>
      <c r="B773" s="9"/>
    </row>
    <row r="774">
      <c r="A774" s="9"/>
      <c r="B774" s="9"/>
    </row>
    <row r="775">
      <c r="A775" s="9"/>
      <c r="B775" s="9"/>
    </row>
    <row r="776">
      <c r="A776" s="9"/>
      <c r="B776" s="9"/>
    </row>
    <row r="777">
      <c r="A777" s="9"/>
      <c r="B777" s="9"/>
    </row>
    <row r="778">
      <c r="A778" s="9"/>
      <c r="B778" s="9"/>
    </row>
    <row r="779">
      <c r="A779" s="9"/>
      <c r="B779" s="9"/>
    </row>
    <row r="780">
      <c r="A780" s="9"/>
      <c r="B780" s="9"/>
    </row>
    <row r="781">
      <c r="A781" s="9"/>
      <c r="B781" s="9"/>
    </row>
    <row r="782">
      <c r="A782" s="9"/>
      <c r="B782" s="9"/>
    </row>
    <row r="783">
      <c r="A783" s="9"/>
      <c r="B783" s="9"/>
    </row>
    <row r="784">
      <c r="A784" s="9"/>
      <c r="B784" s="9"/>
    </row>
    <row r="785">
      <c r="A785" s="9"/>
      <c r="B785" s="9"/>
    </row>
    <row r="786">
      <c r="A786" s="9"/>
      <c r="B786" s="9"/>
    </row>
    <row r="787">
      <c r="A787" s="9"/>
      <c r="B787" s="9"/>
    </row>
    <row r="788">
      <c r="A788" s="9"/>
      <c r="B788" s="9"/>
    </row>
    <row r="789">
      <c r="A789" s="9"/>
      <c r="B789" s="9"/>
    </row>
    <row r="790">
      <c r="A790" s="9"/>
      <c r="B790" s="9"/>
    </row>
    <row r="791">
      <c r="A791" s="9"/>
      <c r="B791" s="9"/>
    </row>
    <row r="792">
      <c r="A792" s="9"/>
      <c r="B792" s="9"/>
    </row>
    <row r="793">
      <c r="A793" s="9"/>
      <c r="B793" s="9"/>
    </row>
    <row r="794">
      <c r="A794" s="9"/>
      <c r="B794" s="9"/>
    </row>
    <row r="795">
      <c r="A795" s="9"/>
      <c r="B795" s="9"/>
    </row>
    <row r="796">
      <c r="A796" s="9"/>
      <c r="B796" s="9"/>
    </row>
    <row r="797">
      <c r="A797" s="9"/>
      <c r="B797" s="9"/>
    </row>
    <row r="798">
      <c r="A798" s="9"/>
      <c r="B798" s="9"/>
    </row>
    <row r="799">
      <c r="A799" s="9"/>
      <c r="B799" s="9"/>
    </row>
    <row r="800">
      <c r="A800" s="9"/>
      <c r="B800" s="9"/>
    </row>
    <row r="801">
      <c r="A801" s="9"/>
      <c r="B801" s="9"/>
    </row>
    <row r="802">
      <c r="A802" s="9"/>
      <c r="B802" s="9"/>
    </row>
    <row r="803">
      <c r="A803" s="9"/>
      <c r="B803" s="9"/>
    </row>
    <row r="804">
      <c r="A804" s="9"/>
      <c r="B804" s="9"/>
    </row>
    <row r="805">
      <c r="A805" s="9"/>
      <c r="B805" s="9"/>
    </row>
    <row r="806">
      <c r="A806" s="9"/>
      <c r="B806" s="9"/>
    </row>
    <row r="807">
      <c r="A807" s="9"/>
      <c r="B807" s="9"/>
    </row>
    <row r="808">
      <c r="A808" s="9"/>
      <c r="B808" s="9"/>
    </row>
    <row r="809">
      <c r="A809" s="9"/>
      <c r="B809" s="9"/>
    </row>
    <row r="810">
      <c r="A810" s="9"/>
      <c r="B810" s="9"/>
    </row>
    <row r="811">
      <c r="A811" s="9"/>
      <c r="B811" s="9"/>
    </row>
    <row r="812">
      <c r="A812" s="9"/>
      <c r="B812" s="9"/>
    </row>
    <row r="813">
      <c r="A813" s="9"/>
      <c r="B813" s="9"/>
    </row>
    <row r="814">
      <c r="A814" s="9"/>
      <c r="B814" s="9"/>
    </row>
    <row r="815">
      <c r="A815" s="9"/>
      <c r="B815" s="9"/>
    </row>
    <row r="816">
      <c r="A816" s="9"/>
      <c r="B816" s="9"/>
    </row>
    <row r="817">
      <c r="A817" s="9"/>
      <c r="B817" s="9"/>
    </row>
    <row r="818">
      <c r="A818" s="9"/>
      <c r="B818" s="9"/>
    </row>
    <row r="819">
      <c r="A819" s="9"/>
      <c r="B819" s="9"/>
    </row>
    <row r="820">
      <c r="A820" s="9"/>
      <c r="B820" s="9"/>
    </row>
    <row r="821">
      <c r="A821" s="9"/>
      <c r="B821" s="9"/>
    </row>
    <row r="822">
      <c r="A822" s="9"/>
      <c r="B822" s="9"/>
    </row>
    <row r="823">
      <c r="A823" s="9"/>
      <c r="B823" s="9"/>
    </row>
    <row r="824">
      <c r="A824" s="9"/>
      <c r="B824" s="9"/>
    </row>
    <row r="825">
      <c r="A825" s="9"/>
      <c r="B825" s="9"/>
    </row>
    <row r="826">
      <c r="A826" s="9"/>
      <c r="B826" s="9"/>
    </row>
    <row r="827">
      <c r="A827" s="9"/>
      <c r="B827" s="9"/>
    </row>
    <row r="828">
      <c r="A828" s="9"/>
      <c r="B828" s="9"/>
    </row>
    <row r="829">
      <c r="A829" s="9"/>
      <c r="B829" s="9"/>
    </row>
    <row r="830">
      <c r="A830" s="9"/>
      <c r="B830" s="9"/>
    </row>
    <row r="831">
      <c r="A831" s="9"/>
      <c r="B831" s="9"/>
    </row>
    <row r="832">
      <c r="A832" s="9"/>
      <c r="B832" s="9"/>
    </row>
    <row r="833">
      <c r="A833" s="9"/>
      <c r="B833" s="9"/>
    </row>
    <row r="834">
      <c r="A834" s="9"/>
      <c r="B834" s="9"/>
    </row>
    <row r="835">
      <c r="A835" s="9"/>
      <c r="B835" s="9"/>
    </row>
    <row r="836">
      <c r="A836" s="9"/>
      <c r="B836" s="9"/>
    </row>
    <row r="837">
      <c r="A837" s="9"/>
      <c r="B837" s="9"/>
    </row>
    <row r="838">
      <c r="A838" s="9"/>
      <c r="B838" s="9"/>
    </row>
    <row r="839">
      <c r="A839" s="9"/>
      <c r="B839" s="9"/>
    </row>
    <row r="840">
      <c r="A840" s="9"/>
      <c r="B840" s="9"/>
    </row>
    <row r="841">
      <c r="A841" s="9"/>
      <c r="B841" s="9"/>
    </row>
    <row r="842">
      <c r="A842" s="9"/>
      <c r="B842" s="9"/>
    </row>
    <row r="843">
      <c r="A843" s="9"/>
      <c r="B843" s="9"/>
    </row>
    <row r="844">
      <c r="A844" s="9"/>
      <c r="B844" s="9"/>
    </row>
    <row r="845">
      <c r="A845" s="9"/>
      <c r="B845" s="9"/>
    </row>
    <row r="846">
      <c r="A846" s="9"/>
      <c r="B846" s="9"/>
    </row>
    <row r="847">
      <c r="A847" s="9"/>
      <c r="B847" s="9"/>
    </row>
    <row r="848">
      <c r="A848" s="9"/>
      <c r="B848" s="9"/>
    </row>
    <row r="849">
      <c r="A849" s="9"/>
      <c r="B849" s="9"/>
    </row>
    <row r="850">
      <c r="A850" s="9"/>
      <c r="B850" s="9"/>
    </row>
    <row r="851">
      <c r="A851" s="9"/>
      <c r="B851" s="9"/>
    </row>
    <row r="852">
      <c r="A852" s="9"/>
      <c r="B852" s="9"/>
    </row>
    <row r="853">
      <c r="A853" s="9"/>
      <c r="B853" s="9"/>
    </row>
    <row r="854">
      <c r="A854" s="9"/>
      <c r="B854" s="9"/>
    </row>
    <row r="855">
      <c r="A855" s="9"/>
      <c r="B855" s="9"/>
    </row>
    <row r="856">
      <c r="A856" s="9"/>
      <c r="B856" s="9"/>
    </row>
    <row r="857">
      <c r="A857" s="9"/>
      <c r="B857" s="9"/>
    </row>
    <row r="858">
      <c r="A858" s="9"/>
      <c r="B858" s="9"/>
    </row>
    <row r="859">
      <c r="A859" s="9"/>
      <c r="B859" s="9"/>
    </row>
    <row r="860">
      <c r="A860" s="9"/>
      <c r="B860" s="9"/>
    </row>
    <row r="861">
      <c r="A861" s="9"/>
      <c r="B861" s="9"/>
    </row>
    <row r="862">
      <c r="A862" s="9"/>
      <c r="B862" s="9"/>
    </row>
    <row r="863">
      <c r="A863" s="9"/>
      <c r="B863" s="9"/>
    </row>
    <row r="864">
      <c r="A864" s="9"/>
      <c r="B864" s="9"/>
    </row>
    <row r="865">
      <c r="A865" s="9"/>
      <c r="B865" s="9"/>
    </row>
    <row r="866">
      <c r="A866" s="9"/>
      <c r="B866" s="9"/>
    </row>
    <row r="867">
      <c r="A867" s="9"/>
      <c r="B867" s="9"/>
    </row>
    <row r="868">
      <c r="A868" s="9"/>
      <c r="B868" s="9"/>
    </row>
    <row r="869">
      <c r="A869" s="9"/>
      <c r="B869" s="9"/>
    </row>
    <row r="870">
      <c r="A870" s="9"/>
      <c r="B870" s="9"/>
    </row>
    <row r="871">
      <c r="A871" s="9"/>
      <c r="B871" s="9"/>
    </row>
    <row r="872">
      <c r="A872" s="9"/>
      <c r="B872" s="9"/>
    </row>
    <row r="873">
      <c r="A873" s="9"/>
      <c r="B873" s="9"/>
    </row>
    <row r="874">
      <c r="A874" s="9"/>
      <c r="B874" s="9"/>
    </row>
    <row r="875">
      <c r="A875" s="9"/>
      <c r="B875" s="9"/>
    </row>
    <row r="876">
      <c r="A876" s="9"/>
      <c r="B876" s="9"/>
    </row>
    <row r="877">
      <c r="A877" s="9"/>
      <c r="B877" s="9"/>
    </row>
    <row r="878">
      <c r="A878" s="9"/>
      <c r="B878" s="9"/>
    </row>
    <row r="879">
      <c r="A879" s="9"/>
      <c r="B879" s="9"/>
    </row>
    <row r="880">
      <c r="A880" s="9"/>
      <c r="B880" s="9"/>
    </row>
    <row r="881">
      <c r="A881" s="9"/>
      <c r="B881" s="9"/>
    </row>
    <row r="882">
      <c r="A882" s="9"/>
      <c r="B882" s="9"/>
    </row>
    <row r="883">
      <c r="A883" s="9"/>
      <c r="B883" s="9"/>
    </row>
    <row r="884">
      <c r="A884" s="9"/>
      <c r="B884" s="9"/>
    </row>
    <row r="885">
      <c r="A885" s="9"/>
      <c r="B885" s="9"/>
    </row>
    <row r="886">
      <c r="A886" s="9"/>
      <c r="B886" s="9"/>
    </row>
    <row r="887">
      <c r="A887" s="9"/>
      <c r="B887" s="9"/>
    </row>
    <row r="888">
      <c r="A888" s="9"/>
      <c r="B888" s="9"/>
    </row>
    <row r="889">
      <c r="A889" s="9"/>
      <c r="B889" s="9"/>
    </row>
    <row r="890">
      <c r="A890" s="9"/>
      <c r="B890" s="9"/>
    </row>
    <row r="891">
      <c r="A891" s="9"/>
      <c r="B891" s="9"/>
    </row>
    <row r="892">
      <c r="A892" s="9"/>
      <c r="B892" s="9"/>
    </row>
    <row r="893">
      <c r="A893" s="9"/>
      <c r="B893" s="9"/>
    </row>
    <row r="894">
      <c r="A894" s="9"/>
      <c r="B894" s="9"/>
    </row>
    <row r="895">
      <c r="A895" s="9"/>
      <c r="B895" s="9"/>
    </row>
    <row r="896">
      <c r="A896" s="9"/>
      <c r="B896" s="9"/>
    </row>
    <row r="897">
      <c r="A897" s="9"/>
      <c r="B897" s="9"/>
    </row>
    <row r="898">
      <c r="A898" s="9"/>
      <c r="B898" s="9"/>
    </row>
    <row r="899">
      <c r="A899" s="9"/>
      <c r="B899" s="9"/>
    </row>
    <row r="900">
      <c r="A900" s="9"/>
      <c r="B900" s="9"/>
    </row>
    <row r="901">
      <c r="A901" s="9"/>
      <c r="B901" s="9"/>
    </row>
    <row r="902">
      <c r="A902" s="9"/>
      <c r="B902" s="9"/>
    </row>
    <row r="903">
      <c r="A903" s="9"/>
      <c r="B903" s="9"/>
    </row>
    <row r="904">
      <c r="A904" s="9"/>
      <c r="B904" s="9"/>
    </row>
    <row r="905">
      <c r="A905" s="9"/>
      <c r="B905" s="9"/>
    </row>
    <row r="906">
      <c r="A906" s="9"/>
      <c r="B906" s="9"/>
    </row>
    <row r="907">
      <c r="A907" s="9"/>
      <c r="B907" s="9"/>
    </row>
    <row r="908">
      <c r="A908" s="9"/>
      <c r="B908" s="9"/>
    </row>
    <row r="909">
      <c r="A909" s="9"/>
      <c r="B909" s="9"/>
    </row>
    <row r="910">
      <c r="A910" s="9"/>
      <c r="B910" s="9"/>
    </row>
    <row r="911">
      <c r="A911" s="9"/>
      <c r="B911" s="9"/>
    </row>
    <row r="912">
      <c r="A912" s="9"/>
      <c r="B912" s="9"/>
    </row>
    <row r="913">
      <c r="A913" s="9"/>
      <c r="B913" s="9"/>
    </row>
    <row r="914">
      <c r="A914" s="9"/>
      <c r="B914" s="9"/>
    </row>
    <row r="915">
      <c r="A915" s="9"/>
      <c r="B915" s="9"/>
    </row>
    <row r="916">
      <c r="A916" s="9"/>
      <c r="B916" s="9"/>
    </row>
    <row r="917">
      <c r="A917" s="9"/>
      <c r="B917" s="9"/>
    </row>
    <row r="918">
      <c r="A918" s="9"/>
      <c r="B918" s="9"/>
    </row>
    <row r="919">
      <c r="A919" s="9"/>
      <c r="B919" s="9"/>
    </row>
    <row r="920">
      <c r="A920" s="9"/>
      <c r="B920" s="9"/>
    </row>
    <row r="921">
      <c r="A921" s="9"/>
      <c r="B921" s="9"/>
    </row>
    <row r="922">
      <c r="A922" s="9"/>
      <c r="B922" s="9"/>
    </row>
    <row r="923">
      <c r="A923" s="9"/>
      <c r="B923" s="9"/>
    </row>
    <row r="924">
      <c r="A924" s="9"/>
      <c r="B924" s="9"/>
    </row>
    <row r="925">
      <c r="A925" s="9"/>
      <c r="B925" s="9"/>
    </row>
    <row r="926">
      <c r="A926" s="9"/>
      <c r="B926" s="9"/>
    </row>
    <row r="927">
      <c r="A927" s="9"/>
      <c r="B927" s="9"/>
    </row>
    <row r="928">
      <c r="A928" s="9"/>
      <c r="B928" s="9"/>
    </row>
    <row r="929">
      <c r="A929" s="9"/>
      <c r="B929" s="9"/>
    </row>
    <row r="930">
      <c r="A930" s="9"/>
      <c r="B930" s="9"/>
    </row>
    <row r="931">
      <c r="A931" s="9"/>
      <c r="B931" s="9"/>
    </row>
    <row r="932">
      <c r="A932" s="9"/>
      <c r="B932" s="9"/>
    </row>
    <row r="933">
      <c r="A933" s="9"/>
      <c r="B933" s="9"/>
    </row>
    <row r="934">
      <c r="A934" s="9"/>
      <c r="B934" s="9"/>
    </row>
    <row r="935">
      <c r="A935" s="9"/>
      <c r="B935" s="9"/>
    </row>
    <row r="936">
      <c r="A936" s="9"/>
      <c r="B936" s="9"/>
    </row>
    <row r="937">
      <c r="A937" s="9"/>
      <c r="B937" s="9"/>
    </row>
    <row r="938">
      <c r="A938" s="9"/>
      <c r="B938" s="9"/>
    </row>
    <row r="939">
      <c r="A939" s="9"/>
      <c r="B939" s="9"/>
    </row>
    <row r="940">
      <c r="A940" s="9"/>
      <c r="B940" s="9"/>
    </row>
    <row r="941">
      <c r="A941" s="9"/>
      <c r="B941" s="9"/>
    </row>
    <row r="942">
      <c r="A942" s="9"/>
      <c r="B942" s="9"/>
    </row>
    <row r="943">
      <c r="A943" s="9"/>
      <c r="B943" s="9"/>
    </row>
    <row r="944">
      <c r="A944" s="9"/>
      <c r="B944" s="9"/>
    </row>
    <row r="945">
      <c r="A945" s="9"/>
      <c r="B945" s="9"/>
    </row>
    <row r="946">
      <c r="A946" s="9"/>
      <c r="B946" s="9"/>
    </row>
    <row r="947">
      <c r="A947" s="9"/>
      <c r="B947" s="9"/>
    </row>
    <row r="948">
      <c r="A948" s="9"/>
      <c r="B948" s="9"/>
    </row>
    <row r="949">
      <c r="A949" s="9"/>
      <c r="B949" s="9"/>
    </row>
    <row r="950">
      <c r="A950" s="9"/>
      <c r="B950" s="9"/>
    </row>
    <row r="951">
      <c r="A951" s="9"/>
      <c r="B951" s="9"/>
    </row>
    <row r="952">
      <c r="A952" s="9"/>
      <c r="B952" s="9"/>
    </row>
    <row r="953">
      <c r="A953" s="9"/>
      <c r="B953" s="9"/>
    </row>
    <row r="954">
      <c r="A954" s="9"/>
      <c r="B954" s="9"/>
    </row>
    <row r="955">
      <c r="A955" s="9"/>
      <c r="B955" s="9"/>
    </row>
    <row r="956">
      <c r="A956" s="9"/>
      <c r="B956" s="9"/>
    </row>
    <row r="957">
      <c r="A957" s="9"/>
      <c r="B957" s="9"/>
    </row>
    <row r="958">
      <c r="A958" s="9"/>
      <c r="B958" s="9"/>
    </row>
    <row r="959">
      <c r="A959" s="9"/>
      <c r="B959" s="9"/>
    </row>
    <row r="960">
      <c r="A960" s="9"/>
      <c r="B960" s="9"/>
    </row>
    <row r="961">
      <c r="A961" s="9"/>
      <c r="B961" s="9"/>
    </row>
    <row r="962">
      <c r="A962" s="9"/>
      <c r="B962" s="9"/>
    </row>
    <row r="963">
      <c r="A963" s="9"/>
      <c r="B963" s="9"/>
    </row>
    <row r="964">
      <c r="A964" s="9"/>
      <c r="B964" s="9"/>
    </row>
    <row r="965">
      <c r="A965" s="9"/>
      <c r="B965" s="9"/>
    </row>
    <row r="966">
      <c r="A966" s="9"/>
      <c r="B966" s="9"/>
    </row>
    <row r="967">
      <c r="A967" s="9"/>
      <c r="B967" s="9"/>
    </row>
    <row r="968">
      <c r="A968" s="9"/>
      <c r="B968" s="9"/>
    </row>
    <row r="969">
      <c r="A969" s="9"/>
      <c r="B969" s="9"/>
    </row>
    <row r="970">
      <c r="A970" s="9"/>
      <c r="B970" s="9"/>
    </row>
    <row r="971">
      <c r="A971" s="9"/>
      <c r="B971" s="9"/>
    </row>
    <row r="972">
      <c r="A972" s="9"/>
      <c r="B972" s="9"/>
    </row>
    <row r="973">
      <c r="A973" s="9"/>
      <c r="B973" s="9"/>
    </row>
    <row r="974">
      <c r="A974" s="9"/>
      <c r="B974" s="9"/>
    </row>
    <row r="975">
      <c r="A975" s="9"/>
      <c r="B975" s="9"/>
    </row>
    <row r="976">
      <c r="A976" s="9"/>
      <c r="B976" s="9"/>
    </row>
    <row r="977">
      <c r="A977" s="9"/>
      <c r="B977" s="9"/>
    </row>
    <row r="978">
      <c r="A978" s="9"/>
      <c r="B978" s="9"/>
    </row>
    <row r="979">
      <c r="A979" s="9"/>
      <c r="B979" s="9"/>
    </row>
    <row r="980">
      <c r="A980" s="9"/>
      <c r="B980" s="9"/>
    </row>
    <row r="981">
      <c r="A981" s="9"/>
      <c r="B981" s="9"/>
    </row>
    <row r="982">
      <c r="A982" s="9"/>
      <c r="B982" s="9"/>
    </row>
    <row r="983">
      <c r="A983" s="9"/>
      <c r="B983" s="9"/>
    </row>
    <row r="984">
      <c r="A984" s="9"/>
      <c r="B984" s="9"/>
    </row>
    <row r="985">
      <c r="A985" s="9"/>
      <c r="B985" s="9"/>
    </row>
    <row r="986">
      <c r="A986" s="9"/>
      <c r="B986" s="9"/>
    </row>
    <row r="987">
      <c r="A987" s="9"/>
      <c r="B987" s="9"/>
    </row>
    <row r="988">
      <c r="A988" s="9"/>
      <c r="B988" s="9"/>
    </row>
    <row r="989">
      <c r="A989" s="9"/>
      <c r="B989" s="9"/>
    </row>
    <row r="990">
      <c r="A990" s="9"/>
      <c r="B990" s="9"/>
    </row>
    <row r="991">
      <c r="A991" s="9"/>
      <c r="B991" s="9"/>
    </row>
    <row r="992">
      <c r="A992" s="9"/>
      <c r="B992" s="9"/>
    </row>
    <row r="993">
      <c r="A993" s="9"/>
      <c r="B993" s="9"/>
    </row>
    <row r="994">
      <c r="A994" s="9"/>
      <c r="B994" s="9"/>
    </row>
    <row r="995">
      <c r="A995" s="9"/>
      <c r="B995" s="9"/>
    </row>
    <row r="996">
      <c r="A996" s="9"/>
      <c r="B996" s="9"/>
    </row>
    <row r="997">
      <c r="A997" s="9"/>
      <c r="B997" s="9"/>
    </row>
    <row r="998">
      <c r="A998" s="9"/>
      <c r="B998" s="9"/>
    </row>
    <row r="999">
      <c r="A999" s="9"/>
      <c r="B999" s="9"/>
    </row>
    <row r="1000">
      <c r="A1000" s="9"/>
      <c r="B1000" s="9"/>
    </row>
  </sheetData>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8"/>
    <col customWidth="1" min="2" max="2" width="15.88"/>
    <col customWidth="1" min="3" max="3" width="20.13"/>
  </cols>
  <sheetData>
    <row r="1">
      <c r="A1" s="8" t="s">
        <v>1651</v>
      </c>
      <c r="B1" s="8" t="s">
        <v>27948</v>
      </c>
      <c r="C1" s="8" t="s">
        <v>1927</v>
      </c>
    </row>
    <row r="2">
      <c r="A2" s="8">
        <v>10.0</v>
      </c>
      <c r="B2" s="8" t="s">
        <v>1660</v>
      </c>
      <c r="C2" s="8" t="s">
        <v>27949</v>
      </c>
    </row>
    <row r="3">
      <c r="A3" s="8">
        <v>20.0</v>
      </c>
      <c r="B3" s="8" t="s">
        <v>27950</v>
      </c>
      <c r="C3" s="8" t="s">
        <v>27951</v>
      </c>
    </row>
    <row r="4">
      <c r="A4" s="8">
        <v>30.0</v>
      </c>
      <c r="B4" s="8" t="s">
        <v>27952</v>
      </c>
      <c r="C4" s="11" t="s">
        <v>27953</v>
      </c>
    </row>
    <row r="5">
      <c r="A5" s="8">
        <v>40.0</v>
      </c>
      <c r="B5" s="8" t="s">
        <v>27954</v>
      </c>
      <c r="C5" s="11" t="s">
        <v>27955</v>
      </c>
    </row>
    <row r="6">
      <c r="A6" s="9"/>
      <c r="B6" s="9"/>
      <c r="C6" s="9"/>
    </row>
    <row r="7">
      <c r="A7" s="9"/>
      <c r="B7" s="9"/>
      <c r="C7" s="9"/>
    </row>
    <row r="8">
      <c r="A8" s="9"/>
      <c r="B8" s="9"/>
      <c r="C8" s="9"/>
    </row>
    <row r="9">
      <c r="A9" s="9"/>
      <c r="B9" s="9"/>
      <c r="C9" s="9"/>
    </row>
    <row r="10">
      <c r="A10" s="9"/>
      <c r="B10" s="9"/>
      <c r="C10" s="9"/>
    </row>
    <row r="11">
      <c r="A11" s="9"/>
      <c r="B11" s="9"/>
      <c r="C11" s="9"/>
    </row>
    <row r="12">
      <c r="A12" s="9"/>
      <c r="B12" s="9"/>
      <c r="C12" s="9"/>
    </row>
    <row r="13">
      <c r="A13" s="9"/>
      <c r="B13" s="9"/>
      <c r="C13" s="9"/>
    </row>
    <row r="14">
      <c r="A14" s="9"/>
      <c r="B14" s="9"/>
      <c r="C14" s="9"/>
    </row>
    <row r="15">
      <c r="A15" s="9"/>
      <c r="B15" s="9"/>
      <c r="C15" s="9"/>
    </row>
    <row r="16">
      <c r="A16" s="9"/>
      <c r="B16" s="9"/>
      <c r="C16" s="9"/>
    </row>
    <row r="17">
      <c r="A17" s="9"/>
      <c r="B17" s="9"/>
      <c r="C17" s="9"/>
    </row>
    <row r="18">
      <c r="A18" s="9"/>
      <c r="B18" s="9"/>
      <c r="C18" s="9"/>
    </row>
    <row r="19">
      <c r="A19" s="9"/>
      <c r="B19" s="9"/>
      <c r="C19" s="9"/>
    </row>
    <row r="20">
      <c r="A20" s="9"/>
      <c r="B20" s="9"/>
      <c r="C20" s="9"/>
    </row>
    <row r="21">
      <c r="A21" s="9"/>
      <c r="B21" s="9"/>
      <c r="C21" s="9"/>
    </row>
    <row r="22">
      <c r="A22" s="9"/>
      <c r="B22" s="9"/>
      <c r="C22" s="9"/>
    </row>
    <row r="23">
      <c r="A23" s="9"/>
      <c r="B23" s="9"/>
      <c r="C23" s="9"/>
    </row>
    <row r="24">
      <c r="A24" s="9"/>
      <c r="B24" s="9"/>
      <c r="C24" s="9"/>
    </row>
    <row r="25">
      <c r="A25" s="9"/>
      <c r="B25" s="9"/>
      <c r="C25" s="9"/>
    </row>
    <row r="26">
      <c r="A26" s="9"/>
      <c r="B26" s="9"/>
      <c r="C26" s="9"/>
    </row>
    <row r="27">
      <c r="A27" s="9"/>
      <c r="B27" s="9"/>
      <c r="C27" s="9"/>
    </row>
    <row r="28">
      <c r="A28" s="9"/>
      <c r="B28" s="9"/>
      <c r="C28" s="9"/>
    </row>
    <row r="29">
      <c r="A29" s="9"/>
      <c r="B29" s="9"/>
      <c r="C29" s="9"/>
    </row>
    <row r="30">
      <c r="A30" s="9"/>
      <c r="B30" s="9"/>
      <c r="C30" s="9"/>
    </row>
    <row r="31">
      <c r="A31" s="9"/>
      <c r="B31" s="9"/>
      <c r="C31" s="9"/>
    </row>
    <row r="32">
      <c r="A32" s="9"/>
      <c r="B32" s="9"/>
      <c r="C32" s="9"/>
    </row>
    <row r="33">
      <c r="A33" s="9"/>
      <c r="B33" s="9"/>
      <c r="C33" s="9"/>
    </row>
    <row r="34">
      <c r="A34" s="9"/>
      <c r="B34" s="9"/>
      <c r="C34" s="9"/>
    </row>
    <row r="35">
      <c r="A35" s="9"/>
      <c r="B35" s="9"/>
      <c r="C35" s="9"/>
    </row>
    <row r="36">
      <c r="A36" s="9"/>
      <c r="B36" s="9"/>
      <c r="C36" s="9"/>
    </row>
    <row r="37">
      <c r="A37" s="9"/>
      <c r="B37" s="9"/>
      <c r="C37" s="9"/>
    </row>
    <row r="38">
      <c r="A38" s="9"/>
      <c r="B38" s="9"/>
      <c r="C38" s="9"/>
    </row>
    <row r="39">
      <c r="A39" s="9"/>
      <c r="B39" s="9"/>
      <c r="C39" s="9"/>
    </row>
    <row r="40">
      <c r="A40" s="9"/>
      <c r="B40" s="9"/>
      <c r="C40" s="9"/>
    </row>
    <row r="41">
      <c r="A41" s="9"/>
      <c r="B41" s="9"/>
      <c r="C41" s="9"/>
    </row>
    <row r="42">
      <c r="A42" s="9"/>
      <c r="B42" s="9"/>
      <c r="C42" s="9"/>
    </row>
    <row r="43">
      <c r="A43" s="9"/>
      <c r="B43" s="9"/>
      <c r="C43" s="9"/>
    </row>
    <row r="44">
      <c r="A44" s="9"/>
      <c r="B44" s="9"/>
      <c r="C44" s="9"/>
    </row>
    <row r="45">
      <c r="A45" s="9"/>
      <c r="B45" s="9"/>
      <c r="C45" s="9"/>
    </row>
    <row r="46">
      <c r="A46" s="9"/>
      <c r="B46" s="9"/>
      <c r="C46" s="9"/>
    </row>
    <row r="47">
      <c r="A47" s="9"/>
      <c r="B47" s="9"/>
      <c r="C47" s="9"/>
    </row>
    <row r="48">
      <c r="A48" s="9"/>
      <c r="B48" s="9"/>
      <c r="C48" s="9"/>
    </row>
    <row r="49">
      <c r="A49" s="9"/>
      <c r="B49" s="9"/>
      <c r="C49" s="9"/>
    </row>
    <row r="50">
      <c r="A50" s="9"/>
      <c r="B50" s="9"/>
      <c r="C50" s="9"/>
    </row>
    <row r="51">
      <c r="A51" s="9"/>
      <c r="B51" s="9"/>
      <c r="C51" s="9"/>
    </row>
    <row r="52">
      <c r="A52" s="9"/>
      <c r="B52" s="9"/>
      <c r="C52" s="9"/>
    </row>
    <row r="53">
      <c r="A53" s="9"/>
      <c r="B53" s="9"/>
      <c r="C53" s="9"/>
    </row>
    <row r="54">
      <c r="A54" s="9"/>
      <c r="B54" s="9"/>
      <c r="C54" s="9"/>
    </row>
    <row r="55">
      <c r="A55" s="9"/>
      <c r="B55" s="9"/>
      <c r="C55" s="9"/>
    </row>
    <row r="56">
      <c r="A56" s="9"/>
      <c r="B56" s="9"/>
      <c r="C56" s="9"/>
    </row>
    <row r="57">
      <c r="A57" s="9"/>
      <c r="B57" s="9"/>
      <c r="C57" s="9"/>
    </row>
    <row r="58">
      <c r="A58" s="9"/>
      <c r="B58" s="9"/>
      <c r="C58" s="9"/>
    </row>
    <row r="59">
      <c r="A59" s="9"/>
      <c r="B59" s="9"/>
      <c r="C59" s="9"/>
    </row>
    <row r="60">
      <c r="A60" s="9"/>
      <c r="B60" s="9"/>
      <c r="C60" s="9"/>
    </row>
    <row r="61">
      <c r="A61" s="9"/>
      <c r="B61" s="9"/>
      <c r="C61" s="9"/>
    </row>
    <row r="62">
      <c r="A62" s="9"/>
      <c r="B62" s="9"/>
      <c r="C62" s="9"/>
    </row>
    <row r="63">
      <c r="A63" s="9"/>
      <c r="B63" s="9"/>
      <c r="C63" s="9"/>
    </row>
    <row r="64">
      <c r="A64" s="9"/>
      <c r="B64" s="9"/>
      <c r="C64" s="9"/>
    </row>
    <row r="65">
      <c r="A65" s="9"/>
      <c r="B65" s="9"/>
      <c r="C65" s="9"/>
    </row>
    <row r="66">
      <c r="A66" s="9"/>
      <c r="B66" s="9"/>
      <c r="C66" s="9"/>
    </row>
    <row r="67">
      <c r="A67" s="9"/>
      <c r="B67" s="9"/>
      <c r="C67" s="9"/>
    </row>
    <row r="68">
      <c r="A68" s="9"/>
      <c r="B68" s="9"/>
      <c r="C68" s="9"/>
    </row>
    <row r="69">
      <c r="A69" s="9"/>
      <c r="B69" s="9"/>
      <c r="C69" s="9"/>
    </row>
    <row r="70">
      <c r="A70" s="9"/>
      <c r="B70" s="9"/>
      <c r="C70" s="9"/>
    </row>
    <row r="71">
      <c r="A71" s="9"/>
      <c r="B71" s="9"/>
      <c r="C71" s="9"/>
    </row>
    <row r="72">
      <c r="A72" s="9"/>
      <c r="B72" s="9"/>
      <c r="C72" s="9"/>
    </row>
    <row r="73">
      <c r="A73" s="9"/>
      <c r="B73" s="9"/>
      <c r="C73" s="9"/>
    </row>
    <row r="74">
      <c r="A74" s="9"/>
      <c r="B74" s="9"/>
      <c r="C74" s="9"/>
    </row>
    <row r="75">
      <c r="A75" s="9"/>
      <c r="B75" s="9"/>
      <c r="C75" s="9"/>
    </row>
    <row r="76">
      <c r="A76" s="9"/>
      <c r="B76" s="9"/>
      <c r="C76" s="9"/>
    </row>
    <row r="77">
      <c r="A77" s="9"/>
      <c r="B77" s="9"/>
      <c r="C77" s="9"/>
    </row>
    <row r="78">
      <c r="A78" s="9"/>
      <c r="B78" s="9"/>
      <c r="C78" s="9"/>
    </row>
    <row r="79">
      <c r="A79" s="9"/>
      <c r="B79" s="9"/>
      <c r="C79" s="9"/>
    </row>
    <row r="80">
      <c r="A80" s="9"/>
      <c r="B80" s="9"/>
      <c r="C80" s="9"/>
    </row>
    <row r="81">
      <c r="A81" s="9"/>
      <c r="B81" s="9"/>
      <c r="C81" s="9"/>
    </row>
    <row r="82">
      <c r="A82" s="9"/>
      <c r="B82" s="9"/>
      <c r="C82" s="9"/>
    </row>
    <row r="83">
      <c r="A83" s="9"/>
      <c r="B83" s="9"/>
      <c r="C83" s="9"/>
    </row>
    <row r="84">
      <c r="A84" s="9"/>
      <c r="B84" s="9"/>
      <c r="C84" s="9"/>
    </row>
    <row r="85">
      <c r="A85" s="9"/>
      <c r="B85" s="9"/>
      <c r="C85" s="9"/>
    </row>
    <row r="86">
      <c r="A86" s="9"/>
      <c r="B86" s="9"/>
      <c r="C86" s="9"/>
    </row>
    <row r="87">
      <c r="A87" s="9"/>
      <c r="B87" s="9"/>
      <c r="C87" s="9"/>
    </row>
    <row r="88">
      <c r="A88" s="9"/>
      <c r="B88" s="9"/>
      <c r="C88" s="9"/>
    </row>
    <row r="89">
      <c r="A89" s="9"/>
      <c r="B89" s="9"/>
      <c r="C89" s="9"/>
    </row>
    <row r="90">
      <c r="A90" s="9"/>
      <c r="B90" s="9"/>
      <c r="C90" s="9"/>
    </row>
    <row r="91">
      <c r="A91" s="9"/>
      <c r="B91" s="9"/>
      <c r="C91" s="9"/>
    </row>
    <row r="92">
      <c r="A92" s="9"/>
      <c r="B92" s="9"/>
      <c r="C92" s="9"/>
    </row>
    <row r="93">
      <c r="A93" s="9"/>
      <c r="B93" s="9"/>
      <c r="C93" s="9"/>
    </row>
    <row r="94">
      <c r="A94" s="9"/>
      <c r="B94" s="9"/>
      <c r="C94" s="9"/>
    </row>
    <row r="95">
      <c r="A95" s="9"/>
      <c r="B95" s="9"/>
      <c r="C95" s="9"/>
    </row>
    <row r="96">
      <c r="A96" s="9"/>
      <c r="B96" s="9"/>
      <c r="C96" s="9"/>
    </row>
    <row r="97">
      <c r="A97" s="9"/>
      <c r="B97" s="9"/>
      <c r="C97" s="9"/>
    </row>
    <row r="98">
      <c r="A98" s="9"/>
      <c r="B98" s="9"/>
      <c r="C98" s="9"/>
    </row>
    <row r="99">
      <c r="A99" s="9"/>
      <c r="B99" s="9"/>
      <c r="C99" s="9"/>
    </row>
    <row r="100">
      <c r="A100" s="9"/>
      <c r="B100" s="9"/>
      <c r="C100" s="9"/>
    </row>
    <row r="101">
      <c r="A101" s="9"/>
      <c r="B101" s="9"/>
      <c r="C101" s="9"/>
    </row>
    <row r="102">
      <c r="A102" s="9"/>
      <c r="B102" s="9"/>
      <c r="C102" s="9"/>
    </row>
    <row r="103">
      <c r="A103" s="9"/>
      <c r="B103" s="9"/>
      <c r="C103" s="9"/>
    </row>
    <row r="104">
      <c r="A104" s="9"/>
      <c r="B104" s="9"/>
      <c r="C104" s="9"/>
    </row>
    <row r="105">
      <c r="A105" s="9"/>
      <c r="B105" s="9"/>
      <c r="C105" s="9"/>
    </row>
    <row r="106">
      <c r="A106" s="9"/>
      <c r="B106" s="9"/>
      <c r="C106" s="9"/>
    </row>
    <row r="107">
      <c r="A107" s="9"/>
      <c r="B107" s="9"/>
      <c r="C107" s="9"/>
    </row>
    <row r="108">
      <c r="A108" s="9"/>
      <c r="B108" s="9"/>
      <c r="C108" s="9"/>
    </row>
    <row r="109">
      <c r="A109" s="9"/>
      <c r="B109" s="9"/>
      <c r="C109" s="9"/>
    </row>
    <row r="110">
      <c r="A110" s="9"/>
      <c r="B110" s="9"/>
      <c r="C110" s="9"/>
    </row>
    <row r="111">
      <c r="A111" s="9"/>
      <c r="B111" s="9"/>
      <c r="C111" s="9"/>
    </row>
    <row r="112">
      <c r="A112" s="9"/>
      <c r="B112" s="9"/>
      <c r="C112" s="9"/>
    </row>
    <row r="113">
      <c r="A113" s="9"/>
      <c r="B113" s="9"/>
      <c r="C113" s="9"/>
    </row>
    <row r="114">
      <c r="A114" s="9"/>
      <c r="B114" s="9"/>
      <c r="C114" s="9"/>
    </row>
    <row r="115">
      <c r="A115" s="9"/>
      <c r="B115" s="9"/>
      <c r="C115" s="9"/>
    </row>
    <row r="116">
      <c r="A116" s="9"/>
      <c r="B116" s="9"/>
      <c r="C116" s="9"/>
    </row>
    <row r="117">
      <c r="A117" s="9"/>
      <c r="B117" s="9"/>
      <c r="C117" s="9"/>
    </row>
    <row r="118">
      <c r="A118" s="9"/>
      <c r="B118" s="9"/>
      <c r="C118" s="9"/>
    </row>
    <row r="119">
      <c r="A119" s="9"/>
      <c r="B119" s="9"/>
      <c r="C119" s="9"/>
    </row>
    <row r="120">
      <c r="A120" s="9"/>
      <c r="B120" s="9"/>
      <c r="C120" s="9"/>
    </row>
    <row r="121">
      <c r="A121" s="9"/>
      <c r="B121" s="9"/>
      <c r="C121" s="9"/>
    </row>
    <row r="122">
      <c r="A122" s="9"/>
      <c r="B122" s="9"/>
      <c r="C122" s="9"/>
    </row>
    <row r="123">
      <c r="A123" s="9"/>
      <c r="B123" s="9"/>
      <c r="C123" s="9"/>
    </row>
    <row r="124">
      <c r="A124" s="9"/>
      <c r="B124" s="9"/>
      <c r="C124" s="9"/>
    </row>
    <row r="125">
      <c r="A125" s="9"/>
      <c r="B125" s="9"/>
      <c r="C125" s="9"/>
    </row>
    <row r="126">
      <c r="A126" s="9"/>
      <c r="B126" s="9"/>
      <c r="C126" s="9"/>
    </row>
    <row r="127">
      <c r="A127" s="9"/>
      <c r="B127" s="9"/>
      <c r="C127" s="9"/>
    </row>
    <row r="128">
      <c r="A128" s="9"/>
      <c r="B128" s="9"/>
      <c r="C128" s="9"/>
    </row>
    <row r="129">
      <c r="A129" s="9"/>
      <c r="B129" s="9"/>
      <c r="C129" s="9"/>
    </row>
    <row r="130">
      <c r="A130" s="9"/>
      <c r="B130" s="9"/>
      <c r="C130" s="9"/>
    </row>
    <row r="131">
      <c r="A131" s="9"/>
      <c r="B131" s="9"/>
      <c r="C131" s="9"/>
    </row>
    <row r="132">
      <c r="A132" s="9"/>
      <c r="B132" s="9"/>
      <c r="C132" s="9"/>
    </row>
    <row r="133">
      <c r="A133" s="9"/>
      <c r="B133" s="9"/>
      <c r="C133" s="9"/>
    </row>
    <row r="134">
      <c r="A134" s="9"/>
      <c r="B134" s="9"/>
      <c r="C134" s="9"/>
    </row>
    <row r="135">
      <c r="A135" s="9"/>
      <c r="B135" s="9"/>
      <c r="C135" s="9"/>
    </row>
    <row r="136">
      <c r="A136" s="9"/>
      <c r="B136" s="9"/>
      <c r="C136" s="9"/>
    </row>
    <row r="137">
      <c r="A137" s="9"/>
      <c r="B137" s="9"/>
      <c r="C137" s="9"/>
    </row>
    <row r="138">
      <c r="A138" s="9"/>
      <c r="B138" s="9"/>
      <c r="C138" s="9"/>
    </row>
    <row r="139">
      <c r="A139" s="9"/>
      <c r="B139" s="9"/>
      <c r="C139" s="9"/>
    </row>
    <row r="140">
      <c r="A140" s="9"/>
      <c r="B140" s="9"/>
      <c r="C140" s="9"/>
    </row>
    <row r="141">
      <c r="A141" s="9"/>
      <c r="B141" s="9"/>
      <c r="C141" s="9"/>
    </row>
    <row r="142">
      <c r="A142" s="9"/>
      <c r="B142" s="9"/>
      <c r="C142" s="9"/>
    </row>
    <row r="143">
      <c r="A143" s="9"/>
      <c r="B143" s="9"/>
      <c r="C143" s="9"/>
    </row>
    <row r="144">
      <c r="A144" s="9"/>
      <c r="B144" s="9"/>
      <c r="C144" s="9"/>
    </row>
    <row r="145">
      <c r="A145" s="9"/>
      <c r="B145" s="9"/>
      <c r="C145" s="9"/>
    </row>
    <row r="146">
      <c r="A146" s="9"/>
      <c r="B146" s="9"/>
      <c r="C146" s="9"/>
    </row>
    <row r="147">
      <c r="A147" s="9"/>
      <c r="B147" s="9"/>
      <c r="C147" s="9"/>
    </row>
    <row r="148">
      <c r="A148" s="9"/>
      <c r="B148" s="9"/>
      <c r="C148" s="9"/>
    </row>
    <row r="149">
      <c r="A149" s="9"/>
      <c r="B149" s="9"/>
      <c r="C149" s="9"/>
    </row>
    <row r="150">
      <c r="A150" s="9"/>
      <c r="B150" s="9"/>
      <c r="C150" s="9"/>
    </row>
    <row r="151">
      <c r="A151" s="9"/>
      <c r="B151" s="9"/>
      <c r="C151" s="9"/>
    </row>
    <row r="152">
      <c r="A152" s="9"/>
      <c r="B152" s="9"/>
      <c r="C152" s="9"/>
    </row>
    <row r="153">
      <c r="A153" s="9"/>
      <c r="B153" s="9"/>
      <c r="C153" s="9"/>
    </row>
    <row r="154">
      <c r="A154" s="9"/>
      <c r="B154" s="9"/>
      <c r="C154" s="9"/>
    </row>
    <row r="155">
      <c r="A155" s="9"/>
      <c r="B155" s="9"/>
      <c r="C155" s="9"/>
    </row>
    <row r="156">
      <c r="A156" s="9"/>
      <c r="B156" s="9"/>
      <c r="C156" s="9"/>
    </row>
    <row r="157">
      <c r="A157" s="9"/>
      <c r="B157" s="9"/>
      <c r="C157" s="9"/>
    </row>
    <row r="158">
      <c r="A158" s="9"/>
      <c r="B158" s="9"/>
      <c r="C158" s="9"/>
    </row>
    <row r="159">
      <c r="A159" s="9"/>
      <c r="B159" s="9"/>
      <c r="C159" s="9"/>
    </row>
    <row r="160">
      <c r="A160" s="9"/>
      <c r="B160" s="9"/>
      <c r="C160" s="9"/>
    </row>
    <row r="161">
      <c r="A161" s="9"/>
      <c r="B161" s="9"/>
      <c r="C161" s="9"/>
    </row>
    <row r="162">
      <c r="A162" s="9"/>
      <c r="B162" s="9"/>
      <c r="C162" s="9"/>
    </row>
    <row r="163">
      <c r="A163" s="9"/>
      <c r="B163" s="9"/>
      <c r="C163" s="9"/>
    </row>
    <row r="164">
      <c r="A164" s="9"/>
      <c r="B164" s="9"/>
      <c r="C164" s="9"/>
    </row>
    <row r="165">
      <c r="A165" s="9"/>
      <c r="B165" s="9"/>
      <c r="C165" s="9"/>
    </row>
    <row r="166">
      <c r="A166" s="9"/>
      <c r="B166" s="9"/>
      <c r="C166" s="9"/>
    </row>
    <row r="167">
      <c r="A167" s="9"/>
      <c r="B167" s="9"/>
      <c r="C167" s="9"/>
    </row>
    <row r="168">
      <c r="A168" s="9"/>
      <c r="B168" s="9"/>
      <c r="C168" s="9"/>
    </row>
    <row r="169">
      <c r="A169" s="9"/>
      <c r="B169" s="9"/>
      <c r="C169" s="9"/>
    </row>
    <row r="170">
      <c r="A170" s="9"/>
      <c r="B170" s="9"/>
      <c r="C170" s="9"/>
    </row>
    <row r="171">
      <c r="A171" s="9"/>
      <c r="B171" s="9"/>
      <c r="C171" s="9"/>
    </row>
    <row r="172">
      <c r="A172" s="9"/>
      <c r="B172" s="9"/>
      <c r="C172" s="9"/>
    </row>
    <row r="173">
      <c r="A173" s="9"/>
      <c r="B173" s="9"/>
      <c r="C173" s="9"/>
    </row>
    <row r="174">
      <c r="A174" s="9"/>
      <c r="B174" s="9"/>
      <c r="C174" s="9"/>
    </row>
    <row r="175">
      <c r="A175" s="9"/>
      <c r="B175" s="9"/>
      <c r="C175" s="9"/>
    </row>
    <row r="176">
      <c r="A176" s="9"/>
      <c r="B176" s="9"/>
      <c r="C176" s="9"/>
    </row>
    <row r="177">
      <c r="A177" s="9"/>
      <c r="B177" s="9"/>
      <c r="C177" s="9"/>
    </row>
    <row r="178">
      <c r="A178" s="9"/>
      <c r="B178" s="9"/>
      <c r="C178" s="9"/>
    </row>
    <row r="179">
      <c r="A179" s="9"/>
      <c r="B179" s="9"/>
      <c r="C179" s="9"/>
    </row>
    <row r="180">
      <c r="A180" s="9"/>
      <c r="B180" s="9"/>
      <c r="C180" s="9"/>
    </row>
    <row r="181">
      <c r="A181" s="9"/>
      <c r="B181" s="9"/>
      <c r="C181" s="9"/>
    </row>
    <row r="182">
      <c r="A182" s="9"/>
      <c r="B182" s="9"/>
      <c r="C182" s="9"/>
    </row>
    <row r="183">
      <c r="A183" s="9"/>
      <c r="B183" s="9"/>
      <c r="C183" s="9"/>
    </row>
    <row r="184">
      <c r="A184" s="9"/>
      <c r="B184" s="9"/>
      <c r="C184" s="9"/>
    </row>
    <row r="185">
      <c r="A185" s="9"/>
      <c r="B185" s="9"/>
      <c r="C185" s="9"/>
    </row>
    <row r="186">
      <c r="A186" s="9"/>
      <c r="B186" s="9"/>
      <c r="C186" s="9"/>
    </row>
    <row r="187">
      <c r="A187" s="9"/>
      <c r="B187" s="9"/>
      <c r="C187" s="9"/>
    </row>
    <row r="188">
      <c r="A188" s="9"/>
      <c r="B188" s="9"/>
      <c r="C188" s="9"/>
    </row>
    <row r="189">
      <c r="A189" s="9"/>
      <c r="B189" s="9"/>
      <c r="C189" s="9"/>
    </row>
    <row r="190">
      <c r="A190" s="9"/>
      <c r="B190" s="9"/>
      <c r="C190" s="9"/>
    </row>
    <row r="191">
      <c r="A191" s="9"/>
      <c r="B191" s="9"/>
      <c r="C191" s="9"/>
    </row>
    <row r="192">
      <c r="A192" s="9"/>
      <c r="B192" s="9"/>
      <c r="C192" s="9"/>
    </row>
    <row r="193">
      <c r="A193" s="9"/>
      <c r="B193" s="9"/>
      <c r="C193" s="9"/>
    </row>
    <row r="194">
      <c r="A194" s="9"/>
      <c r="B194" s="9"/>
      <c r="C194" s="9"/>
    </row>
    <row r="195">
      <c r="A195" s="9"/>
      <c r="B195" s="9"/>
      <c r="C195" s="9"/>
    </row>
    <row r="196">
      <c r="A196" s="9"/>
      <c r="B196" s="9"/>
      <c r="C196" s="9"/>
    </row>
    <row r="197">
      <c r="A197" s="9"/>
      <c r="B197" s="9"/>
      <c r="C197" s="9"/>
    </row>
    <row r="198">
      <c r="A198" s="9"/>
      <c r="B198" s="9"/>
      <c r="C198" s="9"/>
    </row>
    <row r="199">
      <c r="A199" s="9"/>
      <c r="B199" s="9"/>
      <c r="C199" s="9"/>
    </row>
    <row r="200">
      <c r="A200" s="9"/>
      <c r="B200" s="9"/>
      <c r="C200" s="9"/>
    </row>
    <row r="201">
      <c r="A201" s="9"/>
      <c r="B201" s="9"/>
      <c r="C201" s="9"/>
    </row>
    <row r="202">
      <c r="A202" s="9"/>
      <c r="B202" s="9"/>
      <c r="C202" s="9"/>
    </row>
    <row r="203">
      <c r="A203" s="9"/>
      <c r="B203" s="9"/>
      <c r="C203" s="9"/>
    </row>
    <row r="204">
      <c r="A204" s="9"/>
      <c r="B204" s="9"/>
      <c r="C204" s="9"/>
    </row>
    <row r="205">
      <c r="A205" s="9"/>
      <c r="B205" s="9"/>
      <c r="C205" s="9"/>
    </row>
    <row r="206">
      <c r="A206" s="9"/>
      <c r="B206" s="9"/>
      <c r="C206" s="9"/>
    </row>
    <row r="207">
      <c r="A207" s="9"/>
      <c r="B207" s="9"/>
      <c r="C207" s="9"/>
    </row>
    <row r="208">
      <c r="A208" s="9"/>
      <c r="B208" s="9"/>
      <c r="C208" s="9"/>
    </row>
    <row r="209">
      <c r="A209" s="9"/>
      <c r="B209" s="9"/>
      <c r="C209" s="9"/>
    </row>
    <row r="210">
      <c r="A210" s="9"/>
      <c r="B210" s="9"/>
      <c r="C210" s="9"/>
    </row>
    <row r="211">
      <c r="A211" s="9"/>
      <c r="B211" s="9"/>
      <c r="C211" s="9"/>
    </row>
    <row r="212">
      <c r="A212" s="9"/>
      <c r="B212" s="9"/>
      <c r="C212" s="9"/>
    </row>
    <row r="213">
      <c r="A213" s="9"/>
      <c r="B213" s="9"/>
      <c r="C213" s="9"/>
    </row>
    <row r="214">
      <c r="A214" s="9"/>
      <c r="B214" s="9"/>
      <c r="C214" s="9"/>
    </row>
    <row r="215">
      <c r="A215" s="9"/>
      <c r="B215" s="9"/>
      <c r="C215" s="9"/>
    </row>
    <row r="216">
      <c r="A216" s="9"/>
      <c r="B216" s="9"/>
      <c r="C216" s="9"/>
    </row>
    <row r="217">
      <c r="A217" s="9"/>
      <c r="B217" s="9"/>
      <c r="C217" s="9"/>
    </row>
    <row r="218">
      <c r="A218" s="9"/>
      <c r="B218" s="9"/>
      <c r="C218" s="9"/>
    </row>
    <row r="219">
      <c r="A219" s="9"/>
      <c r="B219" s="9"/>
      <c r="C219" s="9"/>
    </row>
    <row r="220">
      <c r="A220" s="9"/>
      <c r="B220" s="9"/>
      <c r="C220" s="9"/>
    </row>
    <row r="221">
      <c r="A221" s="9"/>
      <c r="B221" s="9"/>
      <c r="C221" s="9"/>
    </row>
    <row r="222">
      <c r="A222" s="9"/>
      <c r="B222" s="9"/>
      <c r="C222" s="9"/>
    </row>
    <row r="223">
      <c r="A223" s="9"/>
      <c r="B223" s="9"/>
      <c r="C223" s="9"/>
    </row>
    <row r="224">
      <c r="A224" s="9"/>
      <c r="B224" s="9"/>
      <c r="C224" s="9"/>
    </row>
    <row r="225">
      <c r="A225" s="9"/>
      <c r="B225" s="9"/>
      <c r="C225" s="9"/>
    </row>
    <row r="226">
      <c r="A226" s="9"/>
      <c r="B226" s="9"/>
      <c r="C226" s="9"/>
    </row>
    <row r="227">
      <c r="A227" s="9"/>
      <c r="B227" s="9"/>
      <c r="C227" s="9"/>
    </row>
    <row r="228">
      <c r="A228" s="9"/>
      <c r="B228" s="9"/>
      <c r="C228" s="9"/>
    </row>
    <row r="229">
      <c r="A229" s="9"/>
      <c r="B229" s="9"/>
      <c r="C229" s="9"/>
    </row>
    <row r="230">
      <c r="A230" s="9"/>
      <c r="B230" s="9"/>
      <c r="C230" s="9"/>
    </row>
    <row r="231">
      <c r="A231" s="9"/>
      <c r="B231" s="9"/>
      <c r="C231" s="9"/>
    </row>
    <row r="232">
      <c r="A232" s="9"/>
      <c r="B232" s="9"/>
      <c r="C232" s="9"/>
    </row>
    <row r="233">
      <c r="A233" s="9"/>
      <c r="B233" s="9"/>
      <c r="C233" s="9"/>
    </row>
    <row r="234">
      <c r="A234" s="9"/>
      <c r="B234" s="9"/>
      <c r="C234" s="9"/>
    </row>
    <row r="235">
      <c r="A235" s="9"/>
      <c r="B235" s="9"/>
      <c r="C235" s="9"/>
    </row>
    <row r="236">
      <c r="A236" s="9"/>
      <c r="B236" s="9"/>
      <c r="C236" s="9"/>
    </row>
    <row r="237">
      <c r="A237" s="9"/>
      <c r="B237" s="9"/>
      <c r="C237" s="9"/>
    </row>
    <row r="238">
      <c r="A238" s="9"/>
      <c r="B238" s="9"/>
      <c r="C238" s="9"/>
    </row>
    <row r="239">
      <c r="A239" s="9"/>
      <c r="B239" s="9"/>
      <c r="C239" s="9"/>
    </row>
    <row r="240">
      <c r="A240" s="9"/>
      <c r="B240" s="9"/>
      <c r="C240" s="9"/>
    </row>
    <row r="241">
      <c r="A241" s="9"/>
      <c r="B241" s="9"/>
      <c r="C241" s="9"/>
    </row>
    <row r="242">
      <c r="A242" s="9"/>
      <c r="B242" s="9"/>
      <c r="C242" s="9"/>
    </row>
    <row r="243">
      <c r="A243" s="9"/>
      <c r="B243" s="9"/>
      <c r="C243" s="9"/>
    </row>
    <row r="244">
      <c r="A244" s="9"/>
      <c r="B244" s="9"/>
      <c r="C244" s="9"/>
    </row>
    <row r="245">
      <c r="A245" s="9"/>
      <c r="B245" s="9"/>
      <c r="C245" s="9"/>
    </row>
    <row r="246">
      <c r="A246" s="9"/>
      <c r="B246" s="9"/>
      <c r="C246" s="9"/>
    </row>
    <row r="247">
      <c r="A247" s="9"/>
      <c r="B247" s="9"/>
      <c r="C247" s="9"/>
    </row>
    <row r="248">
      <c r="A248" s="9"/>
      <c r="B248" s="9"/>
      <c r="C248" s="9"/>
    </row>
    <row r="249">
      <c r="A249" s="9"/>
      <c r="B249" s="9"/>
      <c r="C249" s="9"/>
    </row>
    <row r="250">
      <c r="A250" s="9"/>
      <c r="B250" s="9"/>
      <c r="C250" s="9"/>
    </row>
    <row r="251">
      <c r="A251" s="9"/>
      <c r="B251" s="9"/>
      <c r="C251" s="9"/>
    </row>
    <row r="252">
      <c r="A252" s="9"/>
      <c r="B252" s="9"/>
      <c r="C252" s="9"/>
    </row>
    <row r="253">
      <c r="A253" s="9"/>
      <c r="B253" s="9"/>
      <c r="C253" s="9"/>
    </row>
    <row r="254">
      <c r="A254" s="9"/>
      <c r="B254" s="9"/>
      <c r="C254" s="9"/>
    </row>
    <row r="255">
      <c r="A255" s="9"/>
      <c r="B255" s="9"/>
      <c r="C255" s="9"/>
    </row>
    <row r="256">
      <c r="A256" s="9"/>
      <c r="B256" s="9"/>
      <c r="C256" s="9"/>
    </row>
    <row r="257">
      <c r="A257" s="9"/>
      <c r="B257" s="9"/>
      <c r="C257" s="9"/>
    </row>
    <row r="258">
      <c r="A258" s="9"/>
      <c r="B258" s="9"/>
      <c r="C258" s="9"/>
    </row>
    <row r="259">
      <c r="A259" s="9"/>
      <c r="B259" s="9"/>
      <c r="C259" s="9"/>
    </row>
    <row r="260">
      <c r="A260" s="9"/>
      <c r="B260" s="9"/>
      <c r="C260" s="9"/>
    </row>
    <row r="261">
      <c r="A261" s="9"/>
      <c r="B261" s="9"/>
      <c r="C261" s="9"/>
    </row>
    <row r="262">
      <c r="A262" s="9"/>
      <c r="B262" s="9"/>
      <c r="C262" s="9"/>
    </row>
    <row r="263">
      <c r="A263" s="9"/>
      <c r="B263" s="9"/>
      <c r="C263" s="9"/>
    </row>
    <row r="264">
      <c r="A264" s="9"/>
      <c r="B264" s="9"/>
      <c r="C264" s="9"/>
    </row>
    <row r="265">
      <c r="A265" s="9"/>
      <c r="B265" s="9"/>
      <c r="C265" s="9"/>
    </row>
    <row r="266">
      <c r="A266" s="9"/>
      <c r="B266" s="9"/>
      <c r="C266" s="9"/>
    </row>
    <row r="267">
      <c r="A267" s="9"/>
      <c r="B267" s="9"/>
      <c r="C267" s="9"/>
    </row>
    <row r="268">
      <c r="A268" s="9"/>
      <c r="B268" s="9"/>
      <c r="C268" s="9"/>
    </row>
    <row r="269">
      <c r="A269" s="9"/>
      <c r="B269" s="9"/>
      <c r="C269" s="9"/>
    </row>
    <row r="270">
      <c r="A270" s="9"/>
      <c r="B270" s="9"/>
      <c r="C270" s="9"/>
    </row>
    <row r="271">
      <c r="A271" s="9"/>
      <c r="B271" s="9"/>
      <c r="C271" s="9"/>
    </row>
    <row r="272">
      <c r="A272" s="9"/>
      <c r="B272" s="9"/>
      <c r="C272" s="9"/>
    </row>
    <row r="273">
      <c r="A273" s="9"/>
      <c r="B273" s="9"/>
      <c r="C273" s="9"/>
    </row>
    <row r="274">
      <c r="A274" s="9"/>
      <c r="B274" s="9"/>
      <c r="C274" s="9"/>
    </row>
    <row r="275">
      <c r="A275" s="9"/>
      <c r="B275" s="9"/>
      <c r="C275" s="9"/>
    </row>
    <row r="276">
      <c r="A276" s="9"/>
      <c r="B276" s="9"/>
      <c r="C276" s="9"/>
    </row>
    <row r="277">
      <c r="A277" s="9"/>
      <c r="B277" s="9"/>
      <c r="C277" s="9"/>
    </row>
    <row r="278">
      <c r="A278" s="9"/>
      <c r="B278" s="9"/>
      <c r="C278" s="9"/>
    </row>
    <row r="279">
      <c r="A279" s="9"/>
      <c r="B279" s="9"/>
      <c r="C279" s="9"/>
    </row>
    <row r="280">
      <c r="A280" s="9"/>
      <c r="B280" s="9"/>
      <c r="C280" s="9"/>
    </row>
    <row r="281">
      <c r="A281" s="9"/>
      <c r="B281" s="9"/>
      <c r="C281" s="9"/>
    </row>
    <row r="282">
      <c r="A282" s="9"/>
      <c r="B282" s="9"/>
      <c r="C282" s="9"/>
    </row>
    <row r="283">
      <c r="A283" s="9"/>
      <c r="B283" s="9"/>
      <c r="C283" s="9"/>
    </row>
    <row r="284">
      <c r="A284" s="9"/>
      <c r="B284" s="9"/>
      <c r="C284" s="9"/>
    </row>
    <row r="285">
      <c r="A285" s="9"/>
      <c r="B285" s="9"/>
      <c r="C285" s="9"/>
    </row>
    <row r="286">
      <c r="A286" s="9"/>
      <c r="B286" s="9"/>
      <c r="C286" s="9"/>
    </row>
    <row r="287">
      <c r="A287" s="9"/>
      <c r="B287" s="9"/>
      <c r="C287" s="9"/>
    </row>
    <row r="288">
      <c r="A288" s="9"/>
      <c r="B288" s="9"/>
      <c r="C288" s="9"/>
    </row>
    <row r="289">
      <c r="A289" s="9"/>
      <c r="B289" s="9"/>
      <c r="C289" s="9"/>
    </row>
    <row r="290">
      <c r="A290" s="9"/>
      <c r="B290" s="9"/>
      <c r="C290" s="9"/>
    </row>
    <row r="291">
      <c r="A291" s="9"/>
      <c r="B291" s="9"/>
      <c r="C291" s="9"/>
    </row>
    <row r="292">
      <c r="A292" s="9"/>
      <c r="B292" s="9"/>
      <c r="C292" s="9"/>
    </row>
    <row r="293">
      <c r="A293" s="9"/>
      <c r="B293" s="9"/>
      <c r="C293" s="9"/>
    </row>
    <row r="294">
      <c r="A294" s="9"/>
      <c r="B294" s="9"/>
      <c r="C294" s="9"/>
    </row>
    <row r="295">
      <c r="A295" s="9"/>
      <c r="B295" s="9"/>
      <c r="C295" s="9"/>
    </row>
    <row r="296">
      <c r="A296" s="9"/>
      <c r="B296" s="9"/>
      <c r="C296" s="9"/>
    </row>
    <row r="297">
      <c r="A297" s="9"/>
      <c r="B297" s="9"/>
      <c r="C297" s="9"/>
    </row>
    <row r="298">
      <c r="A298" s="9"/>
      <c r="B298" s="9"/>
      <c r="C298" s="9"/>
    </row>
    <row r="299">
      <c r="A299" s="9"/>
      <c r="B299" s="9"/>
      <c r="C299" s="9"/>
    </row>
    <row r="300">
      <c r="A300" s="9"/>
      <c r="B300" s="9"/>
      <c r="C300" s="9"/>
    </row>
    <row r="301">
      <c r="A301" s="9"/>
      <c r="B301" s="9"/>
      <c r="C301" s="9"/>
    </row>
    <row r="302">
      <c r="A302" s="9"/>
      <c r="B302" s="9"/>
      <c r="C302" s="9"/>
    </row>
    <row r="303">
      <c r="A303" s="9"/>
      <c r="B303" s="9"/>
      <c r="C303" s="9"/>
    </row>
    <row r="304">
      <c r="A304" s="9"/>
      <c r="B304" s="9"/>
      <c r="C304" s="9"/>
    </row>
    <row r="305">
      <c r="A305" s="9"/>
      <c r="B305" s="9"/>
      <c r="C305" s="9"/>
    </row>
    <row r="306">
      <c r="A306" s="9"/>
      <c r="B306" s="9"/>
      <c r="C306" s="9"/>
    </row>
    <row r="307">
      <c r="A307" s="9"/>
      <c r="B307" s="9"/>
      <c r="C307" s="9"/>
    </row>
    <row r="308">
      <c r="A308" s="9"/>
      <c r="B308" s="9"/>
      <c r="C308" s="9"/>
    </row>
    <row r="309">
      <c r="A309" s="9"/>
      <c r="B309" s="9"/>
      <c r="C309" s="9"/>
    </row>
    <row r="310">
      <c r="A310" s="9"/>
      <c r="B310" s="9"/>
      <c r="C310" s="9"/>
    </row>
    <row r="311">
      <c r="A311" s="9"/>
      <c r="B311" s="9"/>
      <c r="C311" s="9"/>
    </row>
    <row r="312">
      <c r="A312" s="9"/>
      <c r="B312" s="9"/>
      <c r="C312" s="9"/>
    </row>
    <row r="313">
      <c r="A313" s="9"/>
      <c r="B313" s="9"/>
      <c r="C313" s="9"/>
    </row>
    <row r="314">
      <c r="A314" s="9"/>
      <c r="B314" s="9"/>
      <c r="C314" s="9"/>
    </row>
    <row r="315">
      <c r="A315" s="9"/>
      <c r="B315" s="9"/>
      <c r="C315" s="9"/>
    </row>
    <row r="316">
      <c r="A316" s="9"/>
      <c r="B316" s="9"/>
      <c r="C316" s="9"/>
    </row>
    <row r="317">
      <c r="A317" s="9"/>
      <c r="B317" s="9"/>
      <c r="C317" s="9"/>
    </row>
    <row r="318">
      <c r="A318" s="9"/>
      <c r="B318" s="9"/>
      <c r="C318" s="9"/>
    </row>
    <row r="319">
      <c r="A319" s="9"/>
      <c r="B319" s="9"/>
      <c r="C319" s="9"/>
    </row>
    <row r="320">
      <c r="A320" s="9"/>
      <c r="B320" s="9"/>
      <c r="C320" s="9"/>
    </row>
    <row r="321">
      <c r="A321" s="9"/>
      <c r="B321" s="9"/>
      <c r="C321" s="9"/>
    </row>
    <row r="322">
      <c r="A322" s="9"/>
      <c r="B322" s="9"/>
      <c r="C322" s="9"/>
    </row>
    <row r="323">
      <c r="A323" s="9"/>
      <c r="B323" s="9"/>
      <c r="C323" s="9"/>
    </row>
    <row r="324">
      <c r="A324" s="9"/>
      <c r="B324" s="9"/>
      <c r="C324" s="9"/>
    </row>
    <row r="325">
      <c r="A325" s="9"/>
      <c r="B325" s="9"/>
      <c r="C325" s="9"/>
    </row>
    <row r="326">
      <c r="A326" s="9"/>
      <c r="B326" s="9"/>
      <c r="C326" s="9"/>
    </row>
    <row r="327">
      <c r="A327" s="9"/>
      <c r="B327" s="9"/>
      <c r="C327" s="9"/>
    </row>
    <row r="328">
      <c r="A328" s="9"/>
      <c r="B328" s="9"/>
      <c r="C328" s="9"/>
    </row>
    <row r="329">
      <c r="A329" s="9"/>
      <c r="B329" s="9"/>
      <c r="C329" s="9"/>
    </row>
    <row r="330">
      <c r="A330" s="9"/>
      <c r="B330" s="9"/>
      <c r="C330" s="9"/>
    </row>
    <row r="331">
      <c r="A331" s="9"/>
      <c r="B331" s="9"/>
      <c r="C331" s="9"/>
    </row>
    <row r="332">
      <c r="A332" s="9"/>
      <c r="B332" s="9"/>
      <c r="C332" s="9"/>
    </row>
    <row r="333">
      <c r="A333" s="9"/>
      <c r="B333" s="9"/>
      <c r="C333" s="9"/>
    </row>
    <row r="334">
      <c r="A334" s="9"/>
      <c r="B334" s="9"/>
      <c r="C334" s="9"/>
    </row>
    <row r="335">
      <c r="A335" s="9"/>
      <c r="B335" s="9"/>
      <c r="C335" s="9"/>
    </row>
    <row r="336">
      <c r="A336" s="9"/>
      <c r="B336" s="9"/>
      <c r="C336" s="9"/>
    </row>
    <row r="337">
      <c r="A337" s="9"/>
      <c r="B337" s="9"/>
      <c r="C337" s="9"/>
    </row>
    <row r="338">
      <c r="A338" s="9"/>
      <c r="B338" s="9"/>
      <c r="C338" s="9"/>
    </row>
    <row r="339">
      <c r="A339" s="9"/>
      <c r="B339" s="9"/>
      <c r="C339" s="9"/>
    </row>
    <row r="340">
      <c r="A340" s="9"/>
      <c r="B340" s="9"/>
      <c r="C340" s="9"/>
    </row>
    <row r="341">
      <c r="A341" s="9"/>
      <c r="B341" s="9"/>
      <c r="C341" s="9"/>
    </row>
    <row r="342">
      <c r="A342" s="9"/>
      <c r="B342" s="9"/>
      <c r="C342" s="9"/>
    </row>
    <row r="343">
      <c r="A343" s="9"/>
      <c r="B343" s="9"/>
      <c r="C343" s="9"/>
    </row>
    <row r="344">
      <c r="A344" s="9"/>
      <c r="B344" s="9"/>
      <c r="C344" s="9"/>
    </row>
    <row r="345">
      <c r="A345" s="9"/>
      <c r="B345" s="9"/>
      <c r="C345" s="9"/>
    </row>
    <row r="346">
      <c r="A346" s="9"/>
      <c r="B346" s="9"/>
      <c r="C346" s="9"/>
    </row>
    <row r="347">
      <c r="A347" s="9"/>
      <c r="B347" s="9"/>
      <c r="C347" s="9"/>
    </row>
    <row r="348">
      <c r="A348" s="9"/>
      <c r="B348" s="9"/>
      <c r="C348" s="9"/>
    </row>
    <row r="349">
      <c r="A349" s="9"/>
      <c r="B349" s="9"/>
      <c r="C349" s="9"/>
    </row>
    <row r="350">
      <c r="A350" s="9"/>
      <c r="B350" s="9"/>
      <c r="C350" s="9"/>
    </row>
    <row r="351">
      <c r="A351" s="9"/>
      <c r="B351" s="9"/>
      <c r="C351" s="9"/>
    </row>
    <row r="352">
      <c r="A352" s="9"/>
      <c r="B352" s="9"/>
      <c r="C352" s="9"/>
    </row>
    <row r="353">
      <c r="A353" s="9"/>
      <c r="B353" s="9"/>
      <c r="C353" s="9"/>
    </row>
    <row r="354">
      <c r="A354" s="9"/>
      <c r="B354" s="9"/>
      <c r="C354" s="9"/>
    </row>
    <row r="355">
      <c r="A355" s="9"/>
      <c r="B355" s="9"/>
      <c r="C355" s="9"/>
    </row>
    <row r="356">
      <c r="A356" s="9"/>
      <c r="B356" s="9"/>
      <c r="C356" s="9"/>
    </row>
    <row r="357">
      <c r="A357" s="9"/>
      <c r="B357" s="9"/>
      <c r="C357" s="9"/>
    </row>
    <row r="358">
      <c r="A358" s="9"/>
      <c r="B358" s="9"/>
      <c r="C358" s="9"/>
    </row>
    <row r="359">
      <c r="A359" s="9"/>
      <c r="B359" s="9"/>
      <c r="C359" s="9"/>
    </row>
    <row r="360">
      <c r="A360" s="9"/>
      <c r="B360" s="9"/>
      <c r="C360" s="9"/>
    </row>
    <row r="361">
      <c r="A361" s="9"/>
      <c r="B361" s="9"/>
      <c r="C361" s="9"/>
    </row>
    <row r="362">
      <c r="A362" s="9"/>
      <c r="B362" s="9"/>
      <c r="C362" s="9"/>
    </row>
    <row r="363">
      <c r="A363" s="9"/>
      <c r="B363" s="9"/>
      <c r="C363" s="9"/>
    </row>
    <row r="364">
      <c r="A364" s="9"/>
      <c r="B364" s="9"/>
      <c r="C364" s="9"/>
    </row>
    <row r="365">
      <c r="A365" s="9"/>
      <c r="B365" s="9"/>
      <c r="C365" s="9"/>
    </row>
    <row r="366">
      <c r="A366" s="9"/>
      <c r="B366" s="9"/>
      <c r="C366" s="9"/>
    </row>
    <row r="367">
      <c r="A367" s="9"/>
      <c r="B367" s="9"/>
      <c r="C367" s="9"/>
    </row>
    <row r="368">
      <c r="A368" s="9"/>
      <c r="B368" s="9"/>
      <c r="C368" s="9"/>
    </row>
    <row r="369">
      <c r="A369" s="9"/>
      <c r="B369" s="9"/>
      <c r="C369" s="9"/>
    </row>
    <row r="370">
      <c r="A370" s="9"/>
      <c r="B370" s="9"/>
      <c r="C370" s="9"/>
    </row>
    <row r="371">
      <c r="A371" s="9"/>
      <c r="B371" s="9"/>
      <c r="C371" s="9"/>
    </row>
    <row r="372">
      <c r="A372" s="9"/>
      <c r="B372" s="9"/>
      <c r="C372" s="9"/>
    </row>
    <row r="373">
      <c r="A373" s="9"/>
      <c r="B373" s="9"/>
      <c r="C373" s="9"/>
    </row>
    <row r="374">
      <c r="A374" s="9"/>
      <c r="B374" s="9"/>
      <c r="C374" s="9"/>
    </row>
    <row r="375">
      <c r="A375" s="9"/>
      <c r="B375" s="9"/>
      <c r="C375" s="9"/>
    </row>
    <row r="376">
      <c r="A376" s="9"/>
      <c r="B376" s="9"/>
      <c r="C376" s="9"/>
    </row>
    <row r="377">
      <c r="A377" s="9"/>
      <c r="B377" s="9"/>
      <c r="C377" s="9"/>
    </row>
    <row r="378">
      <c r="A378" s="9"/>
      <c r="B378" s="9"/>
      <c r="C378" s="9"/>
    </row>
    <row r="379">
      <c r="A379" s="9"/>
      <c r="B379" s="9"/>
      <c r="C379" s="9"/>
    </row>
    <row r="380">
      <c r="A380" s="9"/>
      <c r="B380" s="9"/>
      <c r="C380" s="9"/>
    </row>
    <row r="381">
      <c r="A381" s="9"/>
      <c r="B381" s="9"/>
      <c r="C381" s="9"/>
    </row>
    <row r="382">
      <c r="A382" s="9"/>
      <c r="B382" s="9"/>
      <c r="C382" s="9"/>
    </row>
    <row r="383">
      <c r="A383" s="9"/>
      <c r="B383" s="9"/>
      <c r="C383" s="9"/>
    </row>
    <row r="384">
      <c r="A384" s="9"/>
      <c r="B384" s="9"/>
      <c r="C384" s="9"/>
    </row>
    <row r="385">
      <c r="A385" s="9"/>
      <c r="B385" s="9"/>
      <c r="C385" s="9"/>
    </row>
    <row r="386">
      <c r="A386" s="9"/>
      <c r="B386" s="9"/>
      <c r="C386" s="9"/>
    </row>
    <row r="387">
      <c r="A387" s="9"/>
      <c r="B387" s="9"/>
      <c r="C387" s="9"/>
    </row>
    <row r="388">
      <c r="A388" s="9"/>
      <c r="B388" s="9"/>
      <c r="C388" s="9"/>
    </row>
    <row r="389">
      <c r="A389" s="9"/>
      <c r="B389" s="9"/>
      <c r="C389" s="9"/>
    </row>
    <row r="390">
      <c r="A390" s="9"/>
      <c r="B390" s="9"/>
      <c r="C390" s="9"/>
    </row>
    <row r="391">
      <c r="A391" s="9"/>
      <c r="B391" s="9"/>
      <c r="C391" s="9"/>
    </row>
    <row r="392">
      <c r="A392" s="9"/>
      <c r="B392" s="9"/>
      <c r="C392" s="9"/>
    </row>
    <row r="393">
      <c r="A393" s="9"/>
      <c r="B393" s="9"/>
      <c r="C393" s="9"/>
    </row>
    <row r="394">
      <c r="A394" s="9"/>
      <c r="B394" s="9"/>
      <c r="C394" s="9"/>
    </row>
    <row r="395">
      <c r="A395" s="9"/>
      <c r="B395" s="9"/>
      <c r="C395" s="9"/>
    </row>
    <row r="396">
      <c r="A396" s="9"/>
      <c r="B396" s="9"/>
      <c r="C396" s="9"/>
    </row>
    <row r="397">
      <c r="A397" s="9"/>
      <c r="B397" s="9"/>
      <c r="C397" s="9"/>
    </row>
    <row r="398">
      <c r="A398" s="9"/>
      <c r="B398" s="9"/>
      <c r="C398" s="9"/>
    </row>
    <row r="399">
      <c r="A399" s="9"/>
      <c r="B399" s="9"/>
      <c r="C399" s="9"/>
    </row>
    <row r="400">
      <c r="A400" s="9"/>
      <c r="B400" s="9"/>
      <c r="C400" s="9"/>
    </row>
    <row r="401">
      <c r="A401" s="9"/>
      <c r="B401" s="9"/>
      <c r="C401" s="9"/>
    </row>
    <row r="402">
      <c r="A402" s="9"/>
      <c r="B402" s="9"/>
      <c r="C402" s="9"/>
    </row>
    <row r="403">
      <c r="A403" s="9"/>
      <c r="B403" s="9"/>
      <c r="C403" s="9"/>
    </row>
    <row r="404">
      <c r="A404" s="9"/>
      <c r="B404" s="9"/>
      <c r="C404" s="9"/>
    </row>
    <row r="405">
      <c r="A405" s="9"/>
      <c r="B405" s="9"/>
      <c r="C405" s="9"/>
    </row>
    <row r="406">
      <c r="A406" s="9"/>
      <c r="B406" s="9"/>
      <c r="C406" s="9"/>
    </row>
    <row r="407">
      <c r="A407" s="9"/>
      <c r="B407" s="9"/>
      <c r="C407" s="9"/>
    </row>
    <row r="408">
      <c r="A408" s="9"/>
      <c r="B408" s="9"/>
      <c r="C408" s="9"/>
    </row>
    <row r="409">
      <c r="A409" s="9"/>
      <c r="B409" s="9"/>
      <c r="C409" s="9"/>
    </row>
    <row r="410">
      <c r="A410" s="9"/>
      <c r="B410" s="9"/>
      <c r="C410" s="9"/>
    </row>
    <row r="411">
      <c r="A411" s="9"/>
      <c r="B411" s="9"/>
      <c r="C411" s="9"/>
    </row>
    <row r="412">
      <c r="A412" s="9"/>
      <c r="B412" s="9"/>
      <c r="C412" s="9"/>
    </row>
    <row r="413">
      <c r="A413" s="9"/>
      <c r="B413" s="9"/>
      <c r="C413" s="9"/>
    </row>
    <row r="414">
      <c r="A414" s="9"/>
      <c r="B414" s="9"/>
      <c r="C414" s="9"/>
    </row>
    <row r="415">
      <c r="A415" s="9"/>
      <c r="B415" s="9"/>
      <c r="C415" s="9"/>
    </row>
    <row r="416">
      <c r="A416" s="9"/>
      <c r="B416" s="9"/>
      <c r="C416" s="9"/>
    </row>
    <row r="417">
      <c r="A417" s="9"/>
      <c r="B417" s="9"/>
      <c r="C417" s="9"/>
    </row>
    <row r="418">
      <c r="A418" s="9"/>
      <c r="B418" s="9"/>
      <c r="C418" s="9"/>
    </row>
    <row r="419">
      <c r="A419" s="9"/>
      <c r="B419" s="9"/>
      <c r="C419" s="9"/>
    </row>
    <row r="420">
      <c r="A420" s="9"/>
      <c r="B420" s="9"/>
      <c r="C420" s="9"/>
    </row>
    <row r="421">
      <c r="A421" s="9"/>
      <c r="B421" s="9"/>
      <c r="C421" s="9"/>
    </row>
    <row r="422">
      <c r="A422" s="9"/>
      <c r="B422" s="9"/>
      <c r="C422" s="9"/>
    </row>
    <row r="423">
      <c r="A423" s="9"/>
      <c r="B423" s="9"/>
      <c r="C423" s="9"/>
    </row>
    <row r="424">
      <c r="A424" s="9"/>
      <c r="B424" s="9"/>
      <c r="C424" s="9"/>
    </row>
    <row r="425">
      <c r="A425" s="9"/>
      <c r="B425" s="9"/>
      <c r="C425" s="9"/>
    </row>
    <row r="426">
      <c r="A426" s="9"/>
      <c r="B426" s="9"/>
      <c r="C426" s="9"/>
    </row>
    <row r="427">
      <c r="A427" s="9"/>
      <c r="B427" s="9"/>
      <c r="C427" s="9"/>
    </row>
    <row r="428">
      <c r="A428" s="9"/>
      <c r="B428" s="9"/>
      <c r="C428" s="9"/>
    </row>
    <row r="429">
      <c r="A429" s="9"/>
      <c r="B429" s="9"/>
      <c r="C429" s="9"/>
    </row>
    <row r="430">
      <c r="A430" s="9"/>
      <c r="B430" s="9"/>
      <c r="C430" s="9"/>
    </row>
    <row r="431">
      <c r="A431" s="9"/>
      <c r="B431" s="9"/>
      <c r="C431" s="9"/>
    </row>
    <row r="432">
      <c r="A432" s="9"/>
      <c r="B432" s="9"/>
      <c r="C432" s="9"/>
    </row>
    <row r="433">
      <c r="A433" s="9"/>
      <c r="B433" s="9"/>
      <c r="C433" s="9"/>
    </row>
    <row r="434">
      <c r="A434" s="9"/>
      <c r="B434" s="9"/>
      <c r="C434" s="9"/>
    </row>
    <row r="435">
      <c r="A435" s="9"/>
      <c r="B435" s="9"/>
      <c r="C435" s="9"/>
    </row>
    <row r="436">
      <c r="A436" s="9"/>
      <c r="B436" s="9"/>
      <c r="C436" s="9"/>
    </row>
    <row r="437">
      <c r="A437" s="9"/>
      <c r="B437" s="9"/>
      <c r="C437" s="9"/>
    </row>
    <row r="438">
      <c r="A438" s="9"/>
      <c r="B438" s="9"/>
      <c r="C438" s="9"/>
    </row>
    <row r="439">
      <c r="A439" s="9"/>
      <c r="B439" s="9"/>
      <c r="C439" s="9"/>
    </row>
    <row r="440">
      <c r="A440" s="9"/>
      <c r="B440" s="9"/>
      <c r="C440" s="9"/>
    </row>
    <row r="441">
      <c r="A441" s="9"/>
      <c r="B441" s="9"/>
      <c r="C441" s="9"/>
    </row>
    <row r="442">
      <c r="A442" s="9"/>
      <c r="B442" s="9"/>
      <c r="C442" s="9"/>
    </row>
    <row r="443">
      <c r="A443" s="9"/>
      <c r="B443" s="9"/>
      <c r="C443" s="9"/>
    </row>
    <row r="444">
      <c r="A444" s="9"/>
      <c r="B444" s="9"/>
      <c r="C444" s="9"/>
    </row>
    <row r="445">
      <c r="A445" s="9"/>
      <c r="B445" s="9"/>
      <c r="C445" s="9"/>
    </row>
    <row r="446">
      <c r="A446" s="9"/>
      <c r="B446" s="9"/>
      <c r="C446" s="9"/>
    </row>
    <row r="447">
      <c r="A447" s="9"/>
      <c r="B447" s="9"/>
      <c r="C447" s="9"/>
    </row>
    <row r="448">
      <c r="A448" s="9"/>
      <c r="B448" s="9"/>
      <c r="C448" s="9"/>
    </row>
    <row r="449">
      <c r="A449" s="9"/>
      <c r="B449" s="9"/>
      <c r="C449" s="9"/>
    </row>
    <row r="450">
      <c r="A450" s="9"/>
      <c r="B450" s="9"/>
      <c r="C450" s="9"/>
    </row>
    <row r="451">
      <c r="A451" s="9"/>
      <c r="B451" s="9"/>
      <c r="C451" s="9"/>
    </row>
    <row r="452">
      <c r="A452" s="9"/>
      <c r="B452" s="9"/>
      <c r="C452" s="9"/>
    </row>
    <row r="453">
      <c r="A453" s="9"/>
      <c r="B453" s="9"/>
      <c r="C453" s="9"/>
    </row>
    <row r="454">
      <c r="A454" s="9"/>
      <c r="B454" s="9"/>
      <c r="C454" s="9"/>
    </row>
    <row r="455">
      <c r="A455" s="9"/>
      <c r="B455" s="9"/>
      <c r="C455" s="9"/>
    </row>
    <row r="456">
      <c r="A456" s="9"/>
      <c r="B456" s="9"/>
      <c r="C456" s="9"/>
    </row>
    <row r="457">
      <c r="A457" s="9"/>
      <c r="B457" s="9"/>
      <c r="C457" s="9"/>
    </row>
    <row r="458">
      <c r="A458" s="9"/>
      <c r="B458" s="9"/>
      <c r="C458" s="9"/>
    </row>
    <row r="459">
      <c r="A459" s="9"/>
      <c r="B459" s="9"/>
      <c r="C459" s="9"/>
    </row>
    <row r="460">
      <c r="A460" s="9"/>
      <c r="B460" s="9"/>
      <c r="C460" s="9"/>
    </row>
    <row r="461">
      <c r="A461" s="9"/>
      <c r="B461" s="9"/>
      <c r="C461" s="9"/>
    </row>
    <row r="462">
      <c r="A462" s="9"/>
      <c r="B462" s="9"/>
      <c r="C462" s="9"/>
    </row>
    <row r="463">
      <c r="A463" s="9"/>
      <c r="B463" s="9"/>
      <c r="C463" s="9"/>
    </row>
    <row r="464">
      <c r="A464" s="9"/>
      <c r="B464" s="9"/>
      <c r="C464" s="9"/>
    </row>
    <row r="465">
      <c r="A465" s="9"/>
      <c r="B465" s="9"/>
      <c r="C465" s="9"/>
    </row>
    <row r="466">
      <c r="A466" s="9"/>
      <c r="B466" s="9"/>
      <c r="C466" s="9"/>
    </row>
    <row r="467">
      <c r="A467" s="9"/>
      <c r="B467" s="9"/>
      <c r="C467" s="9"/>
    </row>
    <row r="468">
      <c r="A468" s="9"/>
      <c r="B468" s="9"/>
      <c r="C468" s="9"/>
    </row>
    <row r="469">
      <c r="A469" s="9"/>
      <c r="B469" s="9"/>
      <c r="C469" s="9"/>
    </row>
    <row r="470">
      <c r="A470" s="9"/>
      <c r="B470" s="9"/>
      <c r="C470" s="9"/>
    </row>
    <row r="471">
      <c r="A471" s="9"/>
      <c r="B471" s="9"/>
      <c r="C471" s="9"/>
    </row>
    <row r="472">
      <c r="A472" s="9"/>
      <c r="B472" s="9"/>
      <c r="C472" s="9"/>
    </row>
    <row r="473">
      <c r="A473" s="9"/>
      <c r="B473" s="9"/>
      <c r="C473" s="9"/>
    </row>
    <row r="474">
      <c r="A474" s="9"/>
      <c r="B474" s="9"/>
      <c r="C474" s="9"/>
    </row>
    <row r="475">
      <c r="A475" s="9"/>
      <c r="B475" s="9"/>
      <c r="C475" s="9"/>
    </row>
    <row r="476">
      <c r="A476" s="9"/>
      <c r="B476" s="9"/>
      <c r="C476" s="9"/>
    </row>
    <row r="477">
      <c r="A477" s="9"/>
      <c r="B477" s="9"/>
      <c r="C477" s="9"/>
    </row>
    <row r="478">
      <c r="A478" s="9"/>
      <c r="B478" s="9"/>
      <c r="C478" s="9"/>
    </row>
    <row r="479">
      <c r="A479" s="9"/>
      <c r="B479" s="9"/>
      <c r="C479" s="9"/>
    </row>
    <row r="480">
      <c r="A480" s="9"/>
      <c r="B480" s="9"/>
      <c r="C480" s="9"/>
    </row>
    <row r="481">
      <c r="A481" s="9"/>
      <c r="B481" s="9"/>
      <c r="C481" s="9"/>
    </row>
    <row r="482">
      <c r="A482" s="9"/>
      <c r="B482" s="9"/>
      <c r="C482" s="9"/>
    </row>
    <row r="483">
      <c r="A483" s="9"/>
      <c r="B483" s="9"/>
      <c r="C483" s="9"/>
    </row>
    <row r="484">
      <c r="A484" s="9"/>
      <c r="B484" s="9"/>
      <c r="C484" s="9"/>
    </row>
    <row r="485">
      <c r="A485" s="9"/>
      <c r="B485" s="9"/>
      <c r="C485" s="9"/>
    </row>
    <row r="486">
      <c r="A486" s="9"/>
      <c r="B486" s="9"/>
      <c r="C486" s="9"/>
    </row>
    <row r="487">
      <c r="A487" s="9"/>
      <c r="B487" s="9"/>
      <c r="C487" s="9"/>
    </row>
    <row r="488">
      <c r="A488" s="9"/>
      <c r="B488" s="9"/>
      <c r="C488" s="9"/>
    </row>
    <row r="489">
      <c r="A489" s="9"/>
      <c r="B489" s="9"/>
      <c r="C489" s="9"/>
    </row>
    <row r="490">
      <c r="A490" s="9"/>
      <c r="B490" s="9"/>
      <c r="C490" s="9"/>
    </row>
    <row r="491">
      <c r="A491" s="9"/>
      <c r="B491" s="9"/>
      <c r="C491" s="9"/>
    </row>
    <row r="492">
      <c r="A492" s="9"/>
      <c r="B492" s="9"/>
      <c r="C492" s="9"/>
    </row>
    <row r="493">
      <c r="A493" s="9"/>
      <c r="B493" s="9"/>
      <c r="C493" s="9"/>
    </row>
    <row r="494">
      <c r="A494" s="9"/>
      <c r="B494" s="9"/>
      <c r="C494" s="9"/>
    </row>
    <row r="495">
      <c r="A495" s="9"/>
      <c r="B495" s="9"/>
      <c r="C495" s="9"/>
    </row>
    <row r="496">
      <c r="A496" s="9"/>
      <c r="B496" s="9"/>
      <c r="C496" s="9"/>
    </row>
    <row r="497">
      <c r="A497" s="9"/>
      <c r="B497" s="9"/>
      <c r="C497" s="9"/>
    </row>
    <row r="498">
      <c r="A498" s="9"/>
      <c r="B498" s="9"/>
      <c r="C498" s="9"/>
    </row>
    <row r="499">
      <c r="A499" s="9"/>
      <c r="B499" s="9"/>
      <c r="C499" s="9"/>
    </row>
    <row r="500">
      <c r="A500" s="9"/>
      <c r="B500" s="9"/>
      <c r="C500" s="9"/>
    </row>
    <row r="501">
      <c r="A501" s="9"/>
      <c r="B501" s="9"/>
      <c r="C501" s="9"/>
    </row>
    <row r="502">
      <c r="A502" s="9"/>
      <c r="B502" s="9"/>
      <c r="C502" s="9"/>
    </row>
    <row r="503">
      <c r="A503" s="9"/>
      <c r="B503" s="9"/>
      <c r="C503" s="9"/>
    </row>
    <row r="504">
      <c r="A504" s="9"/>
      <c r="B504" s="9"/>
      <c r="C504" s="9"/>
    </row>
    <row r="505">
      <c r="A505" s="9"/>
      <c r="B505" s="9"/>
      <c r="C505" s="9"/>
    </row>
    <row r="506">
      <c r="A506" s="9"/>
      <c r="B506" s="9"/>
      <c r="C506" s="9"/>
    </row>
    <row r="507">
      <c r="A507" s="9"/>
      <c r="B507" s="9"/>
      <c r="C507" s="9"/>
    </row>
    <row r="508">
      <c r="A508" s="9"/>
      <c r="B508" s="9"/>
      <c r="C508" s="9"/>
    </row>
    <row r="509">
      <c r="A509" s="9"/>
      <c r="B509" s="9"/>
      <c r="C509" s="9"/>
    </row>
    <row r="510">
      <c r="A510" s="9"/>
      <c r="B510" s="9"/>
      <c r="C510" s="9"/>
    </row>
    <row r="511">
      <c r="A511" s="9"/>
      <c r="B511" s="9"/>
      <c r="C511" s="9"/>
    </row>
    <row r="512">
      <c r="A512" s="9"/>
      <c r="B512" s="9"/>
      <c r="C512" s="9"/>
    </row>
    <row r="513">
      <c r="A513" s="9"/>
      <c r="B513" s="9"/>
      <c r="C513" s="9"/>
    </row>
    <row r="514">
      <c r="A514" s="9"/>
      <c r="B514" s="9"/>
      <c r="C514" s="9"/>
    </row>
    <row r="515">
      <c r="A515" s="9"/>
      <c r="B515" s="9"/>
      <c r="C515" s="9"/>
    </row>
    <row r="516">
      <c r="A516" s="9"/>
      <c r="B516" s="9"/>
      <c r="C516" s="9"/>
    </row>
    <row r="517">
      <c r="A517" s="9"/>
      <c r="B517" s="9"/>
      <c r="C517" s="9"/>
    </row>
    <row r="518">
      <c r="A518" s="9"/>
      <c r="B518" s="9"/>
      <c r="C518" s="9"/>
    </row>
    <row r="519">
      <c r="A519" s="9"/>
      <c r="B519" s="9"/>
      <c r="C519" s="9"/>
    </row>
    <row r="520">
      <c r="A520" s="9"/>
      <c r="B520" s="9"/>
      <c r="C520" s="9"/>
    </row>
    <row r="521">
      <c r="A521" s="9"/>
      <c r="B521" s="9"/>
      <c r="C521" s="9"/>
    </row>
    <row r="522">
      <c r="A522" s="9"/>
      <c r="B522" s="9"/>
      <c r="C522" s="9"/>
    </row>
    <row r="523">
      <c r="A523" s="9"/>
      <c r="B523" s="9"/>
      <c r="C523" s="9"/>
    </row>
    <row r="524">
      <c r="A524" s="9"/>
      <c r="B524" s="9"/>
      <c r="C524" s="9"/>
    </row>
    <row r="525">
      <c r="A525" s="9"/>
      <c r="B525" s="9"/>
      <c r="C525" s="9"/>
    </row>
    <row r="526">
      <c r="A526" s="9"/>
      <c r="B526" s="9"/>
      <c r="C526" s="9"/>
    </row>
    <row r="527">
      <c r="A527" s="9"/>
      <c r="B527" s="9"/>
      <c r="C527" s="9"/>
    </row>
    <row r="528">
      <c r="A528" s="9"/>
      <c r="B528" s="9"/>
      <c r="C528" s="9"/>
    </row>
    <row r="529">
      <c r="A529" s="9"/>
      <c r="B529" s="9"/>
      <c r="C529" s="9"/>
    </row>
    <row r="530">
      <c r="A530" s="9"/>
      <c r="B530" s="9"/>
      <c r="C530" s="9"/>
    </row>
    <row r="531">
      <c r="A531" s="9"/>
      <c r="B531" s="9"/>
      <c r="C531" s="9"/>
    </row>
    <row r="532">
      <c r="A532" s="9"/>
      <c r="B532" s="9"/>
      <c r="C532" s="9"/>
    </row>
    <row r="533">
      <c r="A533" s="9"/>
      <c r="B533" s="9"/>
      <c r="C533" s="9"/>
    </row>
    <row r="534">
      <c r="A534" s="9"/>
      <c r="B534" s="9"/>
      <c r="C534" s="9"/>
    </row>
    <row r="535">
      <c r="A535" s="9"/>
      <c r="B535" s="9"/>
      <c r="C535" s="9"/>
    </row>
    <row r="536">
      <c r="A536" s="9"/>
      <c r="B536" s="9"/>
      <c r="C536" s="9"/>
    </row>
    <row r="537">
      <c r="A537" s="9"/>
      <c r="B537" s="9"/>
      <c r="C537" s="9"/>
    </row>
    <row r="538">
      <c r="A538" s="9"/>
      <c r="B538" s="9"/>
      <c r="C538" s="9"/>
    </row>
    <row r="539">
      <c r="A539" s="9"/>
      <c r="B539" s="9"/>
      <c r="C539" s="9"/>
    </row>
    <row r="540">
      <c r="A540" s="9"/>
      <c r="B540" s="9"/>
      <c r="C540" s="9"/>
    </row>
    <row r="541">
      <c r="A541" s="9"/>
      <c r="B541" s="9"/>
      <c r="C541" s="9"/>
    </row>
    <row r="542">
      <c r="A542" s="9"/>
      <c r="B542" s="9"/>
      <c r="C542" s="9"/>
    </row>
    <row r="543">
      <c r="A543" s="9"/>
      <c r="B543" s="9"/>
      <c r="C543" s="9"/>
    </row>
    <row r="544">
      <c r="A544" s="9"/>
      <c r="B544" s="9"/>
      <c r="C544" s="9"/>
    </row>
    <row r="545">
      <c r="A545" s="9"/>
      <c r="B545" s="9"/>
      <c r="C545" s="9"/>
    </row>
    <row r="546">
      <c r="A546" s="9"/>
      <c r="B546" s="9"/>
      <c r="C546" s="9"/>
    </row>
    <row r="547">
      <c r="A547" s="9"/>
      <c r="B547" s="9"/>
      <c r="C547" s="9"/>
    </row>
    <row r="548">
      <c r="A548" s="9"/>
      <c r="B548" s="9"/>
      <c r="C548" s="9"/>
    </row>
    <row r="549">
      <c r="A549" s="9"/>
      <c r="B549" s="9"/>
      <c r="C549" s="9"/>
    </row>
    <row r="550">
      <c r="A550" s="9"/>
      <c r="B550" s="9"/>
      <c r="C550" s="9"/>
    </row>
    <row r="551">
      <c r="A551" s="9"/>
      <c r="B551" s="9"/>
      <c r="C551" s="9"/>
    </row>
    <row r="552">
      <c r="A552" s="9"/>
      <c r="B552" s="9"/>
      <c r="C552" s="9"/>
    </row>
    <row r="553">
      <c r="A553" s="9"/>
      <c r="B553" s="9"/>
      <c r="C553" s="9"/>
    </row>
    <row r="554">
      <c r="A554" s="9"/>
      <c r="B554" s="9"/>
      <c r="C554" s="9"/>
    </row>
    <row r="555">
      <c r="A555" s="9"/>
      <c r="B555" s="9"/>
      <c r="C555" s="9"/>
    </row>
    <row r="556">
      <c r="A556" s="9"/>
      <c r="B556" s="9"/>
      <c r="C556" s="9"/>
    </row>
    <row r="557">
      <c r="A557" s="9"/>
      <c r="B557" s="9"/>
      <c r="C557" s="9"/>
    </row>
    <row r="558">
      <c r="A558" s="9"/>
      <c r="B558" s="9"/>
      <c r="C558" s="9"/>
    </row>
    <row r="559">
      <c r="A559" s="9"/>
      <c r="B559" s="9"/>
      <c r="C559" s="9"/>
    </row>
    <row r="560">
      <c r="A560" s="9"/>
      <c r="B560" s="9"/>
      <c r="C560" s="9"/>
    </row>
    <row r="561">
      <c r="A561" s="9"/>
      <c r="B561" s="9"/>
      <c r="C561" s="9"/>
    </row>
    <row r="562">
      <c r="A562" s="9"/>
      <c r="B562" s="9"/>
      <c r="C562" s="9"/>
    </row>
    <row r="563">
      <c r="A563" s="9"/>
      <c r="B563" s="9"/>
      <c r="C563" s="9"/>
    </row>
    <row r="564">
      <c r="A564" s="9"/>
      <c r="B564" s="9"/>
      <c r="C564" s="9"/>
    </row>
    <row r="565">
      <c r="A565" s="9"/>
      <c r="B565" s="9"/>
      <c r="C565" s="9"/>
    </row>
    <row r="566">
      <c r="A566" s="9"/>
      <c r="B566" s="9"/>
      <c r="C566" s="9"/>
    </row>
    <row r="567">
      <c r="A567" s="9"/>
      <c r="B567" s="9"/>
      <c r="C567" s="9"/>
    </row>
    <row r="568">
      <c r="A568" s="9"/>
      <c r="B568" s="9"/>
      <c r="C568" s="9"/>
    </row>
    <row r="569">
      <c r="A569" s="9"/>
      <c r="B569" s="9"/>
      <c r="C569" s="9"/>
    </row>
    <row r="570">
      <c r="A570" s="9"/>
      <c r="B570" s="9"/>
      <c r="C570" s="9"/>
    </row>
    <row r="571">
      <c r="A571" s="9"/>
      <c r="B571" s="9"/>
      <c r="C571" s="9"/>
    </row>
    <row r="572">
      <c r="A572" s="9"/>
      <c r="B572" s="9"/>
      <c r="C572" s="9"/>
    </row>
    <row r="573">
      <c r="A573" s="9"/>
      <c r="B573" s="9"/>
      <c r="C573" s="9"/>
    </row>
    <row r="574">
      <c r="A574" s="9"/>
      <c r="B574" s="9"/>
      <c r="C574" s="9"/>
    </row>
    <row r="575">
      <c r="A575" s="9"/>
      <c r="B575" s="9"/>
      <c r="C575" s="9"/>
    </row>
    <row r="576">
      <c r="A576" s="9"/>
      <c r="B576" s="9"/>
      <c r="C576" s="9"/>
    </row>
    <row r="577">
      <c r="A577" s="9"/>
      <c r="B577" s="9"/>
      <c r="C577" s="9"/>
    </row>
    <row r="578">
      <c r="A578" s="9"/>
      <c r="B578" s="9"/>
      <c r="C578" s="9"/>
    </row>
    <row r="579">
      <c r="A579" s="9"/>
      <c r="B579" s="9"/>
      <c r="C579" s="9"/>
    </row>
    <row r="580">
      <c r="A580" s="9"/>
      <c r="B580" s="9"/>
      <c r="C580" s="9"/>
    </row>
    <row r="581">
      <c r="A581" s="9"/>
      <c r="B581" s="9"/>
      <c r="C581" s="9"/>
    </row>
    <row r="582">
      <c r="A582" s="9"/>
      <c r="B582" s="9"/>
      <c r="C582" s="9"/>
    </row>
    <row r="583">
      <c r="A583" s="9"/>
      <c r="B583" s="9"/>
      <c r="C583" s="9"/>
    </row>
    <row r="584">
      <c r="A584" s="9"/>
      <c r="B584" s="9"/>
      <c r="C584" s="9"/>
    </row>
    <row r="585">
      <c r="A585" s="9"/>
      <c r="B585" s="9"/>
      <c r="C585" s="9"/>
    </row>
    <row r="586">
      <c r="A586" s="9"/>
      <c r="B586" s="9"/>
      <c r="C586" s="9"/>
    </row>
    <row r="587">
      <c r="A587" s="9"/>
      <c r="B587" s="9"/>
      <c r="C587" s="9"/>
    </row>
    <row r="588">
      <c r="A588" s="9"/>
      <c r="B588" s="9"/>
      <c r="C588" s="9"/>
    </row>
    <row r="589">
      <c r="A589" s="9"/>
      <c r="B589" s="9"/>
      <c r="C589" s="9"/>
    </row>
    <row r="590">
      <c r="A590" s="9"/>
      <c r="B590" s="9"/>
      <c r="C590" s="9"/>
    </row>
    <row r="591">
      <c r="A591" s="9"/>
      <c r="B591" s="9"/>
      <c r="C591" s="9"/>
    </row>
    <row r="592">
      <c r="A592" s="9"/>
      <c r="B592" s="9"/>
      <c r="C592" s="9"/>
    </row>
    <row r="593">
      <c r="A593" s="9"/>
      <c r="B593" s="9"/>
      <c r="C593" s="9"/>
    </row>
    <row r="594">
      <c r="A594" s="9"/>
      <c r="B594" s="9"/>
      <c r="C594" s="9"/>
    </row>
    <row r="595">
      <c r="A595" s="9"/>
      <c r="B595" s="9"/>
      <c r="C595" s="9"/>
    </row>
    <row r="596">
      <c r="A596" s="9"/>
      <c r="B596" s="9"/>
      <c r="C596" s="9"/>
    </row>
    <row r="597">
      <c r="A597" s="9"/>
      <c r="B597" s="9"/>
      <c r="C597" s="9"/>
    </row>
    <row r="598">
      <c r="A598" s="9"/>
      <c r="B598" s="9"/>
      <c r="C598" s="9"/>
    </row>
    <row r="599">
      <c r="A599" s="9"/>
      <c r="B599" s="9"/>
      <c r="C599" s="9"/>
    </row>
    <row r="600">
      <c r="A600" s="9"/>
      <c r="B600" s="9"/>
      <c r="C600" s="9"/>
    </row>
    <row r="601">
      <c r="A601" s="9"/>
      <c r="B601" s="9"/>
      <c r="C601" s="9"/>
    </row>
    <row r="602">
      <c r="A602" s="9"/>
      <c r="B602" s="9"/>
      <c r="C602" s="9"/>
    </row>
    <row r="603">
      <c r="A603" s="9"/>
      <c r="B603" s="9"/>
      <c r="C603" s="9"/>
    </row>
    <row r="604">
      <c r="A604" s="9"/>
      <c r="B604" s="9"/>
      <c r="C604" s="9"/>
    </row>
    <row r="605">
      <c r="A605" s="9"/>
      <c r="B605" s="9"/>
      <c r="C605" s="9"/>
    </row>
    <row r="606">
      <c r="A606" s="9"/>
      <c r="B606" s="9"/>
      <c r="C606" s="9"/>
    </row>
    <row r="607">
      <c r="A607" s="9"/>
      <c r="B607" s="9"/>
      <c r="C607" s="9"/>
    </row>
    <row r="608">
      <c r="A608" s="9"/>
      <c r="B608" s="9"/>
      <c r="C608" s="9"/>
    </row>
    <row r="609">
      <c r="A609" s="9"/>
      <c r="B609" s="9"/>
      <c r="C609" s="9"/>
    </row>
    <row r="610">
      <c r="A610" s="9"/>
      <c r="B610" s="9"/>
      <c r="C610" s="9"/>
    </row>
    <row r="611">
      <c r="A611" s="9"/>
      <c r="B611" s="9"/>
      <c r="C611" s="9"/>
    </row>
    <row r="612">
      <c r="A612" s="9"/>
      <c r="B612" s="9"/>
      <c r="C612" s="9"/>
    </row>
    <row r="613">
      <c r="A613" s="9"/>
      <c r="B613" s="9"/>
      <c r="C613" s="9"/>
    </row>
    <row r="614">
      <c r="A614" s="9"/>
      <c r="B614" s="9"/>
      <c r="C614" s="9"/>
    </row>
    <row r="615">
      <c r="A615" s="9"/>
      <c r="B615" s="9"/>
      <c r="C615" s="9"/>
    </row>
    <row r="616">
      <c r="A616" s="9"/>
      <c r="B616" s="9"/>
      <c r="C616" s="9"/>
    </row>
    <row r="617">
      <c r="A617" s="9"/>
      <c r="B617" s="9"/>
      <c r="C617" s="9"/>
    </row>
    <row r="618">
      <c r="A618" s="9"/>
      <c r="B618" s="9"/>
      <c r="C618" s="9"/>
    </row>
    <row r="619">
      <c r="A619" s="9"/>
      <c r="B619" s="9"/>
      <c r="C619" s="9"/>
    </row>
    <row r="620">
      <c r="A620" s="9"/>
      <c r="B620" s="9"/>
      <c r="C620" s="9"/>
    </row>
    <row r="621">
      <c r="A621" s="9"/>
      <c r="B621" s="9"/>
      <c r="C621" s="9"/>
    </row>
    <row r="622">
      <c r="A622" s="9"/>
      <c r="B622" s="9"/>
      <c r="C622" s="9"/>
    </row>
    <row r="623">
      <c r="A623" s="9"/>
      <c r="B623" s="9"/>
      <c r="C623" s="9"/>
    </row>
    <row r="624">
      <c r="A624" s="9"/>
      <c r="B624" s="9"/>
      <c r="C624" s="9"/>
    </row>
    <row r="625">
      <c r="A625" s="9"/>
      <c r="B625" s="9"/>
      <c r="C625" s="9"/>
    </row>
    <row r="626">
      <c r="A626" s="9"/>
      <c r="B626" s="9"/>
      <c r="C626" s="9"/>
    </row>
    <row r="627">
      <c r="A627" s="9"/>
      <c r="B627" s="9"/>
      <c r="C627" s="9"/>
    </row>
    <row r="628">
      <c r="A628" s="9"/>
      <c r="B628" s="9"/>
      <c r="C628" s="9"/>
    </row>
    <row r="629">
      <c r="A629" s="9"/>
      <c r="B629" s="9"/>
      <c r="C629" s="9"/>
    </row>
    <row r="630">
      <c r="A630" s="9"/>
      <c r="B630" s="9"/>
      <c r="C630" s="9"/>
    </row>
    <row r="631">
      <c r="A631" s="9"/>
      <c r="B631" s="9"/>
      <c r="C631" s="9"/>
    </row>
    <row r="632">
      <c r="A632" s="9"/>
      <c r="B632" s="9"/>
      <c r="C632" s="9"/>
    </row>
    <row r="633">
      <c r="A633" s="9"/>
      <c r="B633" s="9"/>
      <c r="C633" s="9"/>
    </row>
    <row r="634">
      <c r="A634" s="9"/>
      <c r="B634" s="9"/>
      <c r="C634" s="9"/>
    </row>
    <row r="635">
      <c r="A635" s="9"/>
      <c r="B635" s="9"/>
      <c r="C635" s="9"/>
    </row>
    <row r="636">
      <c r="A636" s="9"/>
      <c r="B636" s="9"/>
      <c r="C636" s="9"/>
    </row>
    <row r="637">
      <c r="A637" s="9"/>
      <c r="B637" s="9"/>
      <c r="C637" s="9"/>
    </row>
    <row r="638">
      <c r="A638" s="9"/>
      <c r="B638" s="9"/>
      <c r="C638" s="9"/>
    </row>
    <row r="639">
      <c r="A639" s="9"/>
      <c r="B639" s="9"/>
      <c r="C639" s="9"/>
    </row>
    <row r="640">
      <c r="A640" s="9"/>
      <c r="B640" s="9"/>
      <c r="C640" s="9"/>
    </row>
    <row r="641">
      <c r="A641" s="9"/>
      <c r="B641" s="9"/>
      <c r="C641" s="9"/>
    </row>
    <row r="642">
      <c r="A642" s="9"/>
      <c r="B642" s="9"/>
      <c r="C642" s="9"/>
    </row>
    <row r="643">
      <c r="A643" s="9"/>
      <c r="B643" s="9"/>
      <c r="C643" s="9"/>
    </row>
    <row r="644">
      <c r="A644" s="9"/>
      <c r="B644" s="9"/>
      <c r="C644" s="9"/>
    </row>
    <row r="645">
      <c r="A645" s="9"/>
      <c r="B645" s="9"/>
      <c r="C645" s="9"/>
    </row>
    <row r="646">
      <c r="A646" s="9"/>
      <c r="B646" s="9"/>
      <c r="C646" s="9"/>
    </row>
    <row r="647">
      <c r="A647" s="9"/>
      <c r="B647" s="9"/>
      <c r="C647" s="9"/>
    </row>
    <row r="648">
      <c r="A648" s="9"/>
      <c r="B648" s="9"/>
      <c r="C648" s="9"/>
    </row>
    <row r="649">
      <c r="A649" s="9"/>
      <c r="B649" s="9"/>
      <c r="C649" s="9"/>
    </row>
    <row r="650">
      <c r="A650" s="9"/>
      <c r="B650" s="9"/>
      <c r="C650" s="9"/>
    </row>
    <row r="651">
      <c r="A651" s="9"/>
      <c r="B651" s="9"/>
      <c r="C651" s="9"/>
    </row>
    <row r="652">
      <c r="A652" s="9"/>
      <c r="B652" s="9"/>
      <c r="C652" s="9"/>
    </row>
    <row r="653">
      <c r="A653" s="9"/>
      <c r="B653" s="9"/>
      <c r="C653" s="9"/>
    </row>
    <row r="654">
      <c r="A654" s="9"/>
      <c r="B654" s="9"/>
      <c r="C654" s="9"/>
    </row>
    <row r="655">
      <c r="A655" s="9"/>
      <c r="B655" s="9"/>
      <c r="C655" s="9"/>
    </row>
    <row r="656">
      <c r="A656" s="9"/>
      <c r="B656" s="9"/>
      <c r="C656" s="9"/>
    </row>
    <row r="657">
      <c r="A657" s="9"/>
      <c r="B657" s="9"/>
      <c r="C657" s="9"/>
    </row>
    <row r="658">
      <c r="A658" s="9"/>
      <c r="B658" s="9"/>
      <c r="C658" s="9"/>
    </row>
    <row r="659">
      <c r="A659" s="9"/>
      <c r="B659" s="9"/>
      <c r="C659" s="9"/>
    </row>
    <row r="660">
      <c r="A660" s="9"/>
      <c r="B660" s="9"/>
      <c r="C660" s="9"/>
    </row>
    <row r="661">
      <c r="A661" s="9"/>
      <c r="B661" s="9"/>
      <c r="C661" s="9"/>
    </row>
    <row r="662">
      <c r="A662" s="9"/>
      <c r="B662" s="9"/>
      <c r="C662" s="9"/>
    </row>
    <row r="663">
      <c r="A663" s="9"/>
      <c r="B663" s="9"/>
      <c r="C663" s="9"/>
    </row>
    <row r="664">
      <c r="A664" s="9"/>
      <c r="B664" s="9"/>
      <c r="C664" s="9"/>
    </row>
    <row r="665">
      <c r="A665" s="9"/>
      <c r="B665" s="9"/>
      <c r="C665" s="9"/>
    </row>
    <row r="666">
      <c r="A666" s="9"/>
      <c r="B666" s="9"/>
      <c r="C666" s="9"/>
    </row>
    <row r="667">
      <c r="A667" s="9"/>
      <c r="B667" s="9"/>
      <c r="C667" s="9"/>
    </row>
    <row r="668">
      <c r="A668" s="9"/>
      <c r="B668" s="9"/>
      <c r="C668" s="9"/>
    </row>
    <row r="669">
      <c r="A669" s="9"/>
      <c r="B669" s="9"/>
      <c r="C669" s="9"/>
    </row>
    <row r="670">
      <c r="A670" s="9"/>
      <c r="B670" s="9"/>
      <c r="C670" s="9"/>
    </row>
    <row r="671">
      <c r="A671" s="9"/>
      <c r="B671" s="9"/>
      <c r="C671" s="9"/>
    </row>
    <row r="672">
      <c r="A672" s="9"/>
      <c r="B672" s="9"/>
      <c r="C672" s="9"/>
    </row>
    <row r="673">
      <c r="A673" s="9"/>
      <c r="B673" s="9"/>
      <c r="C673" s="9"/>
    </row>
    <row r="674">
      <c r="A674" s="9"/>
      <c r="B674" s="9"/>
      <c r="C674" s="9"/>
    </row>
    <row r="675">
      <c r="A675" s="9"/>
      <c r="B675" s="9"/>
      <c r="C675" s="9"/>
    </row>
    <row r="676">
      <c r="A676" s="9"/>
      <c r="B676" s="9"/>
      <c r="C676" s="9"/>
    </row>
    <row r="677">
      <c r="A677" s="9"/>
      <c r="B677" s="9"/>
      <c r="C677" s="9"/>
    </row>
    <row r="678">
      <c r="A678" s="9"/>
      <c r="B678" s="9"/>
      <c r="C678" s="9"/>
    </row>
    <row r="679">
      <c r="A679" s="9"/>
      <c r="B679" s="9"/>
      <c r="C679" s="9"/>
    </row>
    <row r="680">
      <c r="A680" s="9"/>
      <c r="B680" s="9"/>
      <c r="C680" s="9"/>
    </row>
    <row r="681">
      <c r="A681" s="9"/>
      <c r="B681" s="9"/>
      <c r="C681" s="9"/>
    </row>
    <row r="682">
      <c r="A682" s="9"/>
      <c r="B682" s="9"/>
      <c r="C682" s="9"/>
    </row>
    <row r="683">
      <c r="A683" s="9"/>
      <c r="B683" s="9"/>
      <c r="C683" s="9"/>
    </row>
    <row r="684">
      <c r="A684" s="9"/>
      <c r="B684" s="9"/>
      <c r="C684" s="9"/>
    </row>
    <row r="685">
      <c r="A685" s="9"/>
      <c r="B685" s="9"/>
      <c r="C685" s="9"/>
    </row>
    <row r="686">
      <c r="A686" s="9"/>
      <c r="B686" s="9"/>
      <c r="C686" s="9"/>
    </row>
    <row r="687">
      <c r="A687" s="9"/>
      <c r="B687" s="9"/>
      <c r="C687" s="9"/>
    </row>
    <row r="688">
      <c r="A688" s="9"/>
      <c r="B688" s="9"/>
      <c r="C688" s="9"/>
    </row>
    <row r="689">
      <c r="A689" s="9"/>
      <c r="B689" s="9"/>
      <c r="C689" s="9"/>
    </row>
    <row r="690">
      <c r="A690" s="9"/>
      <c r="B690" s="9"/>
      <c r="C690" s="9"/>
    </row>
    <row r="691">
      <c r="A691" s="9"/>
      <c r="B691" s="9"/>
      <c r="C691" s="9"/>
    </row>
    <row r="692">
      <c r="A692" s="9"/>
      <c r="B692" s="9"/>
      <c r="C692" s="9"/>
    </row>
    <row r="693">
      <c r="A693" s="9"/>
      <c r="B693" s="9"/>
      <c r="C693" s="9"/>
    </row>
    <row r="694">
      <c r="A694" s="9"/>
      <c r="B694" s="9"/>
      <c r="C694" s="9"/>
    </row>
    <row r="695">
      <c r="A695" s="9"/>
      <c r="B695" s="9"/>
      <c r="C695" s="9"/>
    </row>
    <row r="696">
      <c r="A696" s="9"/>
      <c r="B696" s="9"/>
      <c r="C696" s="9"/>
    </row>
    <row r="697">
      <c r="A697" s="9"/>
      <c r="B697" s="9"/>
      <c r="C697" s="9"/>
    </row>
    <row r="698">
      <c r="A698" s="9"/>
      <c r="B698" s="9"/>
      <c r="C698" s="9"/>
    </row>
    <row r="699">
      <c r="A699" s="9"/>
      <c r="B699" s="9"/>
      <c r="C699" s="9"/>
    </row>
    <row r="700">
      <c r="A700" s="9"/>
      <c r="B700" s="9"/>
      <c r="C700" s="9"/>
    </row>
    <row r="701">
      <c r="A701" s="9"/>
      <c r="B701" s="9"/>
      <c r="C701" s="9"/>
    </row>
    <row r="702">
      <c r="A702" s="9"/>
      <c r="B702" s="9"/>
      <c r="C702" s="9"/>
    </row>
    <row r="703">
      <c r="A703" s="9"/>
      <c r="B703" s="9"/>
      <c r="C703" s="9"/>
    </row>
    <row r="704">
      <c r="A704" s="9"/>
      <c r="B704" s="9"/>
      <c r="C704" s="9"/>
    </row>
    <row r="705">
      <c r="A705" s="9"/>
      <c r="B705" s="9"/>
      <c r="C705" s="9"/>
    </row>
    <row r="706">
      <c r="A706" s="9"/>
      <c r="B706" s="9"/>
      <c r="C706" s="9"/>
    </row>
    <row r="707">
      <c r="A707" s="9"/>
      <c r="B707" s="9"/>
      <c r="C707" s="9"/>
    </row>
    <row r="708">
      <c r="A708" s="9"/>
      <c r="B708" s="9"/>
      <c r="C708" s="9"/>
    </row>
    <row r="709">
      <c r="A709" s="9"/>
      <c r="B709" s="9"/>
      <c r="C709" s="9"/>
    </row>
    <row r="710">
      <c r="A710" s="9"/>
      <c r="B710" s="9"/>
      <c r="C710" s="9"/>
    </row>
    <row r="711">
      <c r="A711" s="9"/>
      <c r="B711" s="9"/>
      <c r="C711" s="9"/>
    </row>
    <row r="712">
      <c r="A712" s="9"/>
      <c r="B712" s="9"/>
      <c r="C712" s="9"/>
    </row>
    <row r="713">
      <c r="A713" s="9"/>
      <c r="B713" s="9"/>
      <c r="C713" s="9"/>
    </row>
    <row r="714">
      <c r="A714" s="9"/>
      <c r="B714" s="9"/>
      <c r="C714" s="9"/>
    </row>
    <row r="715">
      <c r="A715" s="9"/>
      <c r="B715" s="9"/>
      <c r="C715" s="9"/>
    </row>
    <row r="716">
      <c r="A716" s="9"/>
      <c r="B716" s="9"/>
      <c r="C716" s="9"/>
    </row>
    <row r="717">
      <c r="A717" s="9"/>
      <c r="B717" s="9"/>
      <c r="C717" s="9"/>
    </row>
    <row r="718">
      <c r="A718" s="9"/>
      <c r="B718" s="9"/>
      <c r="C718" s="9"/>
    </row>
    <row r="719">
      <c r="A719" s="9"/>
      <c r="B719" s="9"/>
      <c r="C719" s="9"/>
    </row>
    <row r="720">
      <c r="A720" s="9"/>
      <c r="B720" s="9"/>
      <c r="C720" s="9"/>
    </row>
    <row r="721">
      <c r="A721" s="9"/>
      <c r="B721" s="9"/>
      <c r="C721" s="9"/>
    </row>
    <row r="722">
      <c r="A722" s="9"/>
      <c r="B722" s="9"/>
      <c r="C722" s="9"/>
    </row>
    <row r="723">
      <c r="A723" s="9"/>
      <c r="B723" s="9"/>
      <c r="C723" s="9"/>
    </row>
    <row r="724">
      <c r="A724" s="9"/>
      <c r="B724" s="9"/>
      <c r="C724" s="9"/>
    </row>
    <row r="725">
      <c r="A725" s="9"/>
      <c r="B725" s="9"/>
      <c r="C725" s="9"/>
    </row>
    <row r="726">
      <c r="A726" s="9"/>
      <c r="B726" s="9"/>
      <c r="C726" s="9"/>
    </row>
    <row r="727">
      <c r="A727" s="9"/>
      <c r="B727" s="9"/>
      <c r="C727" s="9"/>
    </row>
    <row r="728">
      <c r="A728" s="9"/>
      <c r="B728" s="9"/>
      <c r="C728" s="9"/>
    </row>
    <row r="729">
      <c r="A729" s="9"/>
      <c r="B729" s="9"/>
      <c r="C729" s="9"/>
    </row>
    <row r="730">
      <c r="A730" s="9"/>
      <c r="B730" s="9"/>
      <c r="C730" s="9"/>
    </row>
    <row r="731">
      <c r="A731" s="9"/>
      <c r="B731" s="9"/>
      <c r="C731" s="9"/>
    </row>
    <row r="732">
      <c r="A732" s="9"/>
      <c r="B732" s="9"/>
      <c r="C732" s="9"/>
    </row>
    <row r="733">
      <c r="A733" s="9"/>
      <c r="B733" s="9"/>
      <c r="C733" s="9"/>
    </row>
    <row r="734">
      <c r="A734" s="9"/>
      <c r="B734" s="9"/>
      <c r="C734" s="9"/>
    </row>
    <row r="735">
      <c r="A735" s="9"/>
      <c r="B735" s="9"/>
      <c r="C735" s="9"/>
    </row>
    <row r="736">
      <c r="A736" s="9"/>
      <c r="B736" s="9"/>
      <c r="C736" s="9"/>
    </row>
    <row r="737">
      <c r="A737" s="9"/>
      <c r="B737" s="9"/>
      <c r="C737" s="9"/>
    </row>
    <row r="738">
      <c r="A738" s="9"/>
      <c r="B738" s="9"/>
      <c r="C738" s="9"/>
    </row>
    <row r="739">
      <c r="A739" s="9"/>
      <c r="B739" s="9"/>
      <c r="C739" s="9"/>
    </row>
    <row r="740">
      <c r="A740" s="9"/>
      <c r="B740" s="9"/>
      <c r="C740" s="9"/>
    </row>
    <row r="741">
      <c r="A741" s="9"/>
      <c r="B741" s="9"/>
      <c r="C741" s="9"/>
    </row>
    <row r="742">
      <c r="A742" s="9"/>
      <c r="B742" s="9"/>
      <c r="C742" s="9"/>
    </row>
    <row r="743">
      <c r="A743" s="9"/>
      <c r="B743" s="9"/>
      <c r="C743" s="9"/>
    </row>
    <row r="744">
      <c r="A744" s="9"/>
      <c r="B744" s="9"/>
      <c r="C744" s="9"/>
    </row>
    <row r="745">
      <c r="A745" s="9"/>
      <c r="B745" s="9"/>
      <c r="C745" s="9"/>
    </row>
    <row r="746">
      <c r="A746" s="9"/>
      <c r="B746" s="9"/>
      <c r="C746" s="9"/>
    </row>
    <row r="747">
      <c r="A747" s="9"/>
      <c r="B747" s="9"/>
      <c r="C747" s="9"/>
    </row>
    <row r="748">
      <c r="A748" s="9"/>
      <c r="B748" s="9"/>
      <c r="C748" s="9"/>
    </row>
    <row r="749">
      <c r="A749" s="9"/>
      <c r="B749" s="9"/>
      <c r="C749" s="9"/>
    </row>
    <row r="750">
      <c r="A750" s="9"/>
      <c r="B750" s="9"/>
      <c r="C750" s="9"/>
    </row>
    <row r="751">
      <c r="A751" s="9"/>
      <c r="B751" s="9"/>
      <c r="C751" s="9"/>
    </row>
    <row r="752">
      <c r="A752" s="9"/>
      <c r="B752" s="9"/>
      <c r="C752" s="9"/>
    </row>
    <row r="753">
      <c r="A753" s="9"/>
      <c r="B753" s="9"/>
      <c r="C753" s="9"/>
    </row>
    <row r="754">
      <c r="A754" s="9"/>
      <c r="B754" s="9"/>
      <c r="C754" s="9"/>
    </row>
    <row r="755">
      <c r="A755" s="9"/>
      <c r="B755" s="9"/>
      <c r="C755" s="9"/>
    </row>
    <row r="756">
      <c r="A756" s="9"/>
      <c r="B756" s="9"/>
      <c r="C756" s="9"/>
    </row>
    <row r="757">
      <c r="A757" s="9"/>
      <c r="B757" s="9"/>
      <c r="C757" s="9"/>
    </row>
    <row r="758">
      <c r="A758" s="9"/>
      <c r="B758" s="9"/>
      <c r="C758" s="9"/>
    </row>
    <row r="759">
      <c r="A759" s="9"/>
      <c r="B759" s="9"/>
      <c r="C759" s="9"/>
    </row>
    <row r="760">
      <c r="A760" s="9"/>
      <c r="B760" s="9"/>
      <c r="C760" s="9"/>
    </row>
    <row r="761">
      <c r="A761" s="9"/>
      <c r="B761" s="9"/>
      <c r="C761" s="9"/>
    </row>
    <row r="762">
      <c r="A762" s="9"/>
      <c r="B762" s="9"/>
      <c r="C762" s="9"/>
    </row>
    <row r="763">
      <c r="A763" s="9"/>
      <c r="B763" s="9"/>
      <c r="C763" s="9"/>
    </row>
    <row r="764">
      <c r="A764" s="9"/>
      <c r="B764" s="9"/>
      <c r="C764" s="9"/>
    </row>
    <row r="765">
      <c r="A765" s="9"/>
      <c r="B765" s="9"/>
      <c r="C765" s="9"/>
    </row>
    <row r="766">
      <c r="A766" s="9"/>
      <c r="B766" s="9"/>
      <c r="C766" s="9"/>
    </row>
    <row r="767">
      <c r="A767" s="9"/>
      <c r="B767" s="9"/>
      <c r="C767" s="9"/>
    </row>
    <row r="768">
      <c r="A768" s="9"/>
      <c r="B768" s="9"/>
      <c r="C768" s="9"/>
    </row>
    <row r="769">
      <c r="A769" s="9"/>
      <c r="B769" s="9"/>
      <c r="C769" s="9"/>
    </row>
    <row r="770">
      <c r="A770" s="9"/>
      <c r="B770" s="9"/>
      <c r="C770" s="9"/>
    </row>
    <row r="771">
      <c r="A771" s="9"/>
      <c r="B771" s="9"/>
      <c r="C771" s="9"/>
    </row>
    <row r="772">
      <c r="A772" s="9"/>
      <c r="B772" s="9"/>
      <c r="C772" s="9"/>
    </row>
    <row r="773">
      <c r="A773" s="9"/>
      <c r="B773" s="9"/>
      <c r="C773" s="9"/>
    </row>
    <row r="774">
      <c r="A774" s="9"/>
      <c r="B774" s="9"/>
      <c r="C774" s="9"/>
    </row>
    <row r="775">
      <c r="A775" s="9"/>
      <c r="B775" s="9"/>
      <c r="C775" s="9"/>
    </row>
    <row r="776">
      <c r="A776" s="9"/>
      <c r="B776" s="9"/>
      <c r="C776" s="9"/>
    </row>
    <row r="777">
      <c r="A777" s="9"/>
      <c r="B777" s="9"/>
      <c r="C777" s="9"/>
    </row>
    <row r="778">
      <c r="A778" s="9"/>
      <c r="B778" s="9"/>
      <c r="C778" s="9"/>
    </row>
    <row r="779">
      <c r="A779" s="9"/>
      <c r="B779" s="9"/>
      <c r="C779" s="9"/>
    </row>
    <row r="780">
      <c r="A780" s="9"/>
      <c r="B780" s="9"/>
      <c r="C780" s="9"/>
    </row>
    <row r="781">
      <c r="A781" s="9"/>
      <c r="B781" s="9"/>
      <c r="C781" s="9"/>
    </row>
    <row r="782">
      <c r="A782" s="9"/>
      <c r="B782" s="9"/>
      <c r="C782" s="9"/>
    </row>
    <row r="783">
      <c r="A783" s="9"/>
      <c r="B783" s="9"/>
      <c r="C783" s="9"/>
    </row>
    <row r="784">
      <c r="A784" s="9"/>
      <c r="B784" s="9"/>
      <c r="C784" s="9"/>
    </row>
    <row r="785">
      <c r="A785" s="9"/>
      <c r="B785" s="9"/>
      <c r="C785" s="9"/>
    </row>
    <row r="786">
      <c r="A786" s="9"/>
      <c r="B786" s="9"/>
      <c r="C786" s="9"/>
    </row>
    <row r="787">
      <c r="A787" s="9"/>
      <c r="B787" s="9"/>
      <c r="C787" s="9"/>
    </row>
    <row r="788">
      <c r="A788" s="9"/>
      <c r="B788" s="9"/>
      <c r="C788" s="9"/>
    </row>
    <row r="789">
      <c r="A789" s="9"/>
      <c r="B789" s="9"/>
      <c r="C789" s="9"/>
    </row>
    <row r="790">
      <c r="A790" s="9"/>
      <c r="B790" s="9"/>
      <c r="C790" s="9"/>
    </row>
    <row r="791">
      <c r="A791" s="9"/>
      <c r="B791" s="9"/>
      <c r="C791" s="9"/>
    </row>
    <row r="792">
      <c r="A792" s="9"/>
      <c r="B792" s="9"/>
      <c r="C792" s="9"/>
    </row>
    <row r="793">
      <c r="A793" s="9"/>
      <c r="B793" s="9"/>
      <c r="C793" s="9"/>
    </row>
    <row r="794">
      <c r="A794" s="9"/>
      <c r="B794" s="9"/>
      <c r="C794" s="9"/>
    </row>
    <row r="795">
      <c r="A795" s="9"/>
      <c r="B795" s="9"/>
      <c r="C795" s="9"/>
    </row>
    <row r="796">
      <c r="A796" s="9"/>
      <c r="B796" s="9"/>
      <c r="C796" s="9"/>
    </row>
    <row r="797">
      <c r="A797" s="9"/>
      <c r="B797" s="9"/>
      <c r="C797" s="9"/>
    </row>
    <row r="798">
      <c r="A798" s="9"/>
      <c r="B798" s="9"/>
      <c r="C798" s="9"/>
    </row>
    <row r="799">
      <c r="A799" s="9"/>
      <c r="B799" s="9"/>
      <c r="C799" s="9"/>
    </row>
    <row r="800">
      <c r="A800" s="9"/>
      <c r="B800" s="9"/>
      <c r="C800" s="9"/>
    </row>
    <row r="801">
      <c r="A801" s="9"/>
      <c r="B801" s="9"/>
      <c r="C801" s="9"/>
    </row>
    <row r="802">
      <c r="A802" s="9"/>
      <c r="B802" s="9"/>
      <c r="C802" s="9"/>
    </row>
    <row r="803">
      <c r="A803" s="9"/>
      <c r="B803" s="9"/>
      <c r="C803" s="9"/>
    </row>
    <row r="804">
      <c r="A804" s="9"/>
      <c r="B804" s="9"/>
      <c r="C804" s="9"/>
    </row>
    <row r="805">
      <c r="A805" s="9"/>
      <c r="B805" s="9"/>
      <c r="C805" s="9"/>
    </row>
    <row r="806">
      <c r="A806" s="9"/>
      <c r="B806" s="9"/>
      <c r="C806" s="9"/>
    </row>
    <row r="807">
      <c r="A807" s="9"/>
      <c r="B807" s="9"/>
      <c r="C807" s="9"/>
    </row>
    <row r="808">
      <c r="A808" s="9"/>
      <c r="B808" s="9"/>
      <c r="C808" s="9"/>
    </row>
    <row r="809">
      <c r="A809" s="9"/>
      <c r="B809" s="9"/>
      <c r="C809" s="9"/>
    </row>
    <row r="810">
      <c r="A810" s="9"/>
      <c r="B810" s="9"/>
      <c r="C810" s="9"/>
    </row>
    <row r="811">
      <c r="A811" s="9"/>
      <c r="B811" s="9"/>
      <c r="C811" s="9"/>
    </row>
    <row r="812">
      <c r="A812" s="9"/>
      <c r="B812" s="9"/>
      <c r="C812" s="9"/>
    </row>
    <row r="813">
      <c r="A813" s="9"/>
      <c r="B813" s="9"/>
      <c r="C813" s="9"/>
    </row>
    <row r="814">
      <c r="A814" s="9"/>
      <c r="B814" s="9"/>
      <c r="C814" s="9"/>
    </row>
    <row r="815">
      <c r="A815" s="9"/>
      <c r="B815" s="9"/>
      <c r="C815" s="9"/>
    </row>
    <row r="816">
      <c r="A816" s="9"/>
      <c r="B816" s="9"/>
      <c r="C816" s="9"/>
    </row>
    <row r="817">
      <c r="A817" s="9"/>
      <c r="B817" s="9"/>
      <c r="C817" s="9"/>
    </row>
    <row r="818">
      <c r="A818" s="9"/>
      <c r="B818" s="9"/>
      <c r="C818" s="9"/>
    </row>
    <row r="819">
      <c r="A819" s="9"/>
      <c r="B819" s="9"/>
      <c r="C819" s="9"/>
    </row>
    <row r="820">
      <c r="A820" s="9"/>
      <c r="B820" s="9"/>
      <c r="C820" s="9"/>
    </row>
    <row r="821">
      <c r="A821" s="9"/>
      <c r="B821" s="9"/>
      <c r="C821" s="9"/>
    </row>
    <row r="822">
      <c r="A822" s="9"/>
      <c r="B822" s="9"/>
      <c r="C822" s="9"/>
    </row>
    <row r="823">
      <c r="A823" s="9"/>
      <c r="B823" s="9"/>
      <c r="C823" s="9"/>
    </row>
    <row r="824">
      <c r="A824" s="9"/>
      <c r="B824" s="9"/>
      <c r="C824" s="9"/>
    </row>
    <row r="825">
      <c r="A825" s="9"/>
      <c r="B825" s="9"/>
      <c r="C825" s="9"/>
    </row>
    <row r="826">
      <c r="A826" s="9"/>
      <c r="B826" s="9"/>
      <c r="C826" s="9"/>
    </row>
    <row r="827">
      <c r="A827" s="9"/>
      <c r="B827" s="9"/>
      <c r="C827" s="9"/>
    </row>
    <row r="828">
      <c r="A828" s="9"/>
      <c r="B828" s="9"/>
      <c r="C828" s="9"/>
    </row>
    <row r="829">
      <c r="A829" s="9"/>
      <c r="B829" s="9"/>
      <c r="C829" s="9"/>
    </row>
    <row r="830">
      <c r="A830" s="9"/>
      <c r="B830" s="9"/>
      <c r="C830" s="9"/>
    </row>
    <row r="831">
      <c r="A831" s="9"/>
      <c r="B831" s="9"/>
      <c r="C831" s="9"/>
    </row>
    <row r="832">
      <c r="A832" s="9"/>
      <c r="B832" s="9"/>
      <c r="C832" s="9"/>
    </row>
    <row r="833">
      <c r="A833" s="9"/>
      <c r="B833" s="9"/>
      <c r="C833" s="9"/>
    </row>
    <row r="834">
      <c r="A834" s="9"/>
      <c r="B834" s="9"/>
      <c r="C834" s="9"/>
    </row>
    <row r="835">
      <c r="A835" s="9"/>
      <c r="B835" s="9"/>
      <c r="C835" s="9"/>
    </row>
    <row r="836">
      <c r="A836" s="9"/>
      <c r="B836" s="9"/>
      <c r="C836" s="9"/>
    </row>
    <row r="837">
      <c r="A837" s="9"/>
      <c r="B837" s="9"/>
      <c r="C837" s="9"/>
    </row>
    <row r="838">
      <c r="A838" s="9"/>
      <c r="B838" s="9"/>
      <c r="C838" s="9"/>
    </row>
    <row r="839">
      <c r="A839" s="9"/>
      <c r="B839" s="9"/>
      <c r="C839" s="9"/>
    </row>
    <row r="840">
      <c r="A840" s="9"/>
      <c r="B840" s="9"/>
      <c r="C840" s="9"/>
    </row>
    <row r="841">
      <c r="A841" s="9"/>
      <c r="B841" s="9"/>
      <c r="C841" s="9"/>
    </row>
    <row r="842">
      <c r="A842" s="9"/>
      <c r="B842" s="9"/>
      <c r="C842" s="9"/>
    </row>
    <row r="843">
      <c r="A843" s="9"/>
      <c r="B843" s="9"/>
      <c r="C843" s="9"/>
    </row>
    <row r="844">
      <c r="A844" s="9"/>
      <c r="B844" s="9"/>
      <c r="C844" s="9"/>
    </row>
    <row r="845">
      <c r="A845" s="9"/>
      <c r="B845" s="9"/>
      <c r="C845" s="9"/>
    </row>
    <row r="846">
      <c r="A846" s="9"/>
      <c r="B846" s="9"/>
      <c r="C846" s="9"/>
    </row>
    <row r="847">
      <c r="A847" s="9"/>
      <c r="B847" s="9"/>
      <c r="C847" s="9"/>
    </row>
    <row r="848">
      <c r="A848" s="9"/>
      <c r="B848" s="9"/>
      <c r="C848" s="9"/>
    </row>
    <row r="849">
      <c r="A849" s="9"/>
      <c r="B849" s="9"/>
      <c r="C849" s="9"/>
    </row>
    <row r="850">
      <c r="A850" s="9"/>
      <c r="B850" s="9"/>
      <c r="C850" s="9"/>
    </row>
    <row r="851">
      <c r="A851" s="9"/>
      <c r="B851" s="9"/>
      <c r="C851" s="9"/>
    </row>
    <row r="852">
      <c r="A852" s="9"/>
      <c r="B852" s="9"/>
      <c r="C852" s="9"/>
    </row>
    <row r="853">
      <c r="A853" s="9"/>
      <c r="B853" s="9"/>
      <c r="C853" s="9"/>
    </row>
    <row r="854">
      <c r="A854" s="9"/>
      <c r="B854" s="9"/>
      <c r="C854" s="9"/>
    </row>
    <row r="855">
      <c r="A855" s="9"/>
      <c r="B855" s="9"/>
      <c r="C855" s="9"/>
    </row>
    <row r="856">
      <c r="A856" s="9"/>
      <c r="B856" s="9"/>
      <c r="C856" s="9"/>
    </row>
    <row r="857">
      <c r="A857" s="9"/>
      <c r="B857" s="9"/>
      <c r="C857" s="9"/>
    </row>
    <row r="858">
      <c r="A858" s="9"/>
      <c r="B858" s="9"/>
      <c r="C858" s="9"/>
    </row>
    <row r="859">
      <c r="A859" s="9"/>
      <c r="B859" s="9"/>
      <c r="C859" s="9"/>
    </row>
    <row r="860">
      <c r="A860" s="9"/>
      <c r="B860" s="9"/>
      <c r="C860" s="9"/>
    </row>
    <row r="861">
      <c r="A861" s="9"/>
      <c r="B861" s="9"/>
      <c r="C861" s="9"/>
    </row>
    <row r="862">
      <c r="A862" s="9"/>
      <c r="B862" s="9"/>
      <c r="C862" s="9"/>
    </row>
    <row r="863">
      <c r="A863" s="9"/>
      <c r="B863" s="9"/>
      <c r="C863" s="9"/>
    </row>
    <row r="864">
      <c r="A864" s="9"/>
      <c r="B864" s="9"/>
      <c r="C864" s="9"/>
    </row>
    <row r="865">
      <c r="A865" s="9"/>
      <c r="B865" s="9"/>
      <c r="C865" s="9"/>
    </row>
    <row r="866">
      <c r="A866" s="9"/>
      <c r="B866" s="9"/>
      <c r="C866" s="9"/>
    </row>
    <row r="867">
      <c r="A867" s="9"/>
      <c r="B867" s="9"/>
      <c r="C867" s="9"/>
    </row>
    <row r="868">
      <c r="A868" s="9"/>
      <c r="B868" s="9"/>
      <c r="C868" s="9"/>
    </row>
    <row r="869">
      <c r="A869" s="9"/>
      <c r="B869" s="9"/>
      <c r="C869" s="9"/>
    </row>
    <row r="870">
      <c r="A870" s="9"/>
      <c r="B870" s="9"/>
      <c r="C870" s="9"/>
    </row>
    <row r="871">
      <c r="A871" s="9"/>
      <c r="B871" s="9"/>
      <c r="C871" s="9"/>
    </row>
    <row r="872">
      <c r="A872" s="9"/>
      <c r="B872" s="9"/>
      <c r="C872" s="9"/>
    </row>
    <row r="873">
      <c r="A873" s="9"/>
      <c r="B873" s="9"/>
      <c r="C873" s="9"/>
    </row>
    <row r="874">
      <c r="A874" s="9"/>
      <c r="B874" s="9"/>
      <c r="C874" s="9"/>
    </row>
    <row r="875">
      <c r="A875" s="9"/>
      <c r="B875" s="9"/>
      <c r="C875" s="9"/>
    </row>
    <row r="876">
      <c r="A876" s="9"/>
      <c r="B876" s="9"/>
      <c r="C876" s="9"/>
    </row>
    <row r="877">
      <c r="A877" s="9"/>
      <c r="B877" s="9"/>
      <c r="C877" s="9"/>
    </row>
    <row r="878">
      <c r="A878" s="9"/>
      <c r="B878" s="9"/>
      <c r="C878" s="9"/>
    </row>
    <row r="879">
      <c r="A879" s="9"/>
      <c r="B879" s="9"/>
      <c r="C879" s="9"/>
    </row>
    <row r="880">
      <c r="A880" s="9"/>
      <c r="B880" s="9"/>
      <c r="C880" s="9"/>
    </row>
    <row r="881">
      <c r="A881" s="9"/>
      <c r="B881" s="9"/>
      <c r="C881" s="9"/>
    </row>
    <row r="882">
      <c r="A882" s="9"/>
      <c r="B882" s="9"/>
      <c r="C882" s="9"/>
    </row>
    <row r="883">
      <c r="A883" s="9"/>
      <c r="B883" s="9"/>
      <c r="C883" s="9"/>
    </row>
    <row r="884">
      <c r="A884" s="9"/>
      <c r="B884" s="9"/>
      <c r="C884" s="9"/>
    </row>
    <row r="885">
      <c r="A885" s="9"/>
      <c r="B885" s="9"/>
      <c r="C885" s="9"/>
    </row>
    <row r="886">
      <c r="A886" s="9"/>
      <c r="B886" s="9"/>
      <c r="C886" s="9"/>
    </row>
    <row r="887">
      <c r="A887" s="9"/>
      <c r="B887" s="9"/>
      <c r="C887" s="9"/>
    </row>
    <row r="888">
      <c r="A888" s="9"/>
      <c r="B888" s="9"/>
      <c r="C888" s="9"/>
    </row>
    <row r="889">
      <c r="A889" s="9"/>
      <c r="B889" s="9"/>
      <c r="C889" s="9"/>
    </row>
    <row r="890">
      <c r="A890" s="9"/>
      <c r="B890" s="9"/>
      <c r="C890" s="9"/>
    </row>
    <row r="891">
      <c r="A891" s="9"/>
      <c r="B891" s="9"/>
      <c r="C891" s="9"/>
    </row>
    <row r="892">
      <c r="A892" s="9"/>
      <c r="B892" s="9"/>
      <c r="C892" s="9"/>
    </row>
    <row r="893">
      <c r="A893" s="9"/>
      <c r="B893" s="9"/>
      <c r="C893" s="9"/>
    </row>
    <row r="894">
      <c r="A894" s="9"/>
      <c r="B894" s="9"/>
      <c r="C894" s="9"/>
    </row>
    <row r="895">
      <c r="A895" s="9"/>
      <c r="B895" s="9"/>
      <c r="C895" s="9"/>
    </row>
    <row r="896">
      <c r="A896" s="9"/>
      <c r="B896" s="9"/>
      <c r="C896" s="9"/>
    </row>
    <row r="897">
      <c r="A897" s="9"/>
      <c r="B897" s="9"/>
      <c r="C897" s="9"/>
    </row>
    <row r="898">
      <c r="A898" s="9"/>
      <c r="B898" s="9"/>
      <c r="C898" s="9"/>
    </row>
    <row r="899">
      <c r="A899" s="9"/>
      <c r="B899" s="9"/>
      <c r="C899" s="9"/>
    </row>
    <row r="900">
      <c r="A900" s="9"/>
      <c r="B900" s="9"/>
      <c r="C900" s="9"/>
    </row>
    <row r="901">
      <c r="A901" s="9"/>
      <c r="B901" s="9"/>
      <c r="C901" s="9"/>
    </row>
    <row r="902">
      <c r="A902" s="9"/>
      <c r="B902" s="9"/>
      <c r="C902" s="9"/>
    </row>
    <row r="903">
      <c r="A903" s="9"/>
      <c r="B903" s="9"/>
      <c r="C903" s="9"/>
    </row>
    <row r="904">
      <c r="A904" s="9"/>
      <c r="B904" s="9"/>
      <c r="C904" s="9"/>
    </row>
    <row r="905">
      <c r="A905" s="9"/>
      <c r="B905" s="9"/>
      <c r="C905" s="9"/>
    </row>
    <row r="906">
      <c r="A906" s="9"/>
      <c r="B906" s="9"/>
      <c r="C906" s="9"/>
    </row>
    <row r="907">
      <c r="A907" s="9"/>
      <c r="B907" s="9"/>
      <c r="C907" s="9"/>
    </row>
    <row r="908">
      <c r="A908" s="9"/>
      <c r="B908" s="9"/>
      <c r="C908" s="9"/>
    </row>
    <row r="909">
      <c r="A909" s="9"/>
      <c r="B909" s="9"/>
      <c r="C909" s="9"/>
    </row>
    <row r="910">
      <c r="A910" s="9"/>
      <c r="B910" s="9"/>
      <c r="C910" s="9"/>
    </row>
    <row r="911">
      <c r="A911" s="9"/>
      <c r="B911" s="9"/>
      <c r="C911" s="9"/>
    </row>
    <row r="912">
      <c r="A912" s="9"/>
      <c r="B912" s="9"/>
      <c r="C912" s="9"/>
    </row>
    <row r="913">
      <c r="A913" s="9"/>
      <c r="B913" s="9"/>
      <c r="C913" s="9"/>
    </row>
    <row r="914">
      <c r="A914" s="9"/>
      <c r="B914" s="9"/>
      <c r="C914" s="9"/>
    </row>
    <row r="915">
      <c r="A915" s="9"/>
      <c r="B915" s="9"/>
      <c r="C915" s="9"/>
    </row>
    <row r="916">
      <c r="A916" s="9"/>
      <c r="B916" s="9"/>
      <c r="C916" s="9"/>
    </row>
    <row r="917">
      <c r="A917" s="9"/>
      <c r="B917" s="9"/>
      <c r="C917" s="9"/>
    </row>
    <row r="918">
      <c r="A918" s="9"/>
      <c r="B918" s="9"/>
      <c r="C918" s="9"/>
    </row>
    <row r="919">
      <c r="A919" s="9"/>
      <c r="B919" s="9"/>
      <c r="C919" s="9"/>
    </row>
    <row r="920">
      <c r="A920" s="9"/>
      <c r="B920" s="9"/>
      <c r="C920" s="9"/>
    </row>
    <row r="921">
      <c r="A921" s="9"/>
      <c r="B921" s="9"/>
      <c r="C921" s="9"/>
    </row>
    <row r="922">
      <c r="A922" s="9"/>
      <c r="B922" s="9"/>
      <c r="C922" s="9"/>
    </row>
    <row r="923">
      <c r="A923" s="9"/>
      <c r="B923" s="9"/>
      <c r="C923" s="9"/>
    </row>
    <row r="924">
      <c r="A924" s="9"/>
      <c r="B924" s="9"/>
      <c r="C924" s="9"/>
    </row>
    <row r="925">
      <c r="A925" s="9"/>
      <c r="B925" s="9"/>
      <c r="C925" s="9"/>
    </row>
    <row r="926">
      <c r="A926" s="9"/>
      <c r="B926" s="9"/>
      <c r="C926" s="9"/>
    </row>
    <row r="927">
      <c r="A927" s="9"/>
      <c r="B927" s="9"/>
      <c r="C927" s="9"/>
    </row>
    <row r="928">
      <c r="A928" s="9"/>
      <c r="B928" s="9"/>
      <c r="C928" s="9"/>
    </row>
    <row r="929">
      <c r="A929" s="9"/>
      <c r="B929" s="9"/>
      <c r="C929" s="9"/>
    </row>
    <row r="930">
      <c r="A930" s="9"/>
      <c r="B930" s="9"/>
      <c r="C930" s="9"/>
    </row>
    <row r="931">
      <c r="A931" s="9"/>
      <c r="B931" s="9"/>
      <c r="C931" s="9"/>
    </row>
    <row r="932">
      <c r="A932" s="9"/>
      <c r="B932" s="9"/>
      <c r="C932" s="9"/>
    </row>
    <row r="933">
      <c r="A933" s="9"/>
      <c r="B933" s="9"/>
      <c r="C933" s="9"/>
    </row>
    <row r="934">
      <c r="A934" s="9"/>
      <c r="B934" s="9"/>
      <c r="C934" s="9"/>
    </row>
    <row r="935">
      <c r="A935" s="9"/>
      <c r="B935" s="9"/>
      <c r="C935" s="9"/>
    </row>
    <row r="936">
      <c r="A936" s="9"/>
      <c r="B936" s="9"/>
      <c r="C936" s="9"/>
    </row>
    <row r="937">
      <c r="A937" s="9"/>
      <c r="B937" s="9"/>
      <c r="C937" s="9"/>
    </row>
    <row r="938">
      <c r="A938" s="9"/>
      <c r="B938" s="9"/>
      <c r="C938" s="9"/>
    </row>
    <row r="939">
      <c r="A939" s="9"/>
      <c r="B939" s="9"/>
      <c r="C939" s="9"/>
    </row>
    <row r="940">
      <c r="A940" s="9"/>
      <c r="B940" s="9"/>
      <c r="C940" s="9"/>
    </row>
    <row r="941">
      <c r="A941" s="9"/>
      <c r="B941" s="9"/>
      <c r="C941" s="9"/>
    </row>
    <row r="942">
      <c r="A942" s="9"/>
      <c r="B942" s="9"/>
      <c r="C942" s="9"/>
    </row>
    <row r="943">
      <c r="A943" s="9"/>
      <c r="B943" s="9"/>
      <c r="C943" s="9"/>
    </row>
    <row r="944">
      <c r="A944" s="9"/>
      <c r="B944" s="9"/>
      <c r="C944" s="9"/>
    </row>
    <row r="945">
      <c r="A945" s="9"/>
      <c r="B945" s="9"/>
      <c r="C945" s="9"/>
    </row>
    <row r="946">
      <c r="A946" s="9"/>
      <c r="B946" s="9"/>
      <c r="C946" s="9"/>
    </row>
    <row r="947">
      <c r="A947" s="9"/>
      <c r="B947" s="9"/>
      <c r="C947" s="9"/>
    </row>
    <row r="948">
      <c r="A948" s="9"/>
      <c r="B948" s="9"/>
      <c r="C948" s="9"/>
    </row>
    <row r="949">
      <c r="A949" s="9"/>
      <c r="B949" s="9"/>
      <c r="C949" s="9"/>
    </row>
    <row r="950">
      <c r="A950" s="9"/>
      <c r="B950" s="9"/>
      <c r="C950" s="9"/>
    </row>
    <row r="951">
      <c r="A951" s="9"/>
      <c r="B951" s="9"/>
      <c r="C951" s="9"/>
    </row>
    <row r="952">
      <c r="A952" s="9"/>
      <c r="B952" s="9"/>
      <c r="C952" s="9"/>
    </row>
    <row r="953">
      <c r="A953" s="9"/>
      <c r="B953" s="9"/>
      <c r="C953" s="9"/>
    </row>
    <row r="954">
      <c r="A954" s="9"/>
      <c r="B954" s="9"/>
      <c r="C954" s="9"/>
    </row>
    <row r="955">
      <c r="A955" s="9"/>
      <c r="B955" s="9"/>
      <c r="C955" s="9"/>
    </row>
    <row r="956">
      <c r="A956" s="9"/>
      <c r="B956" s="9"/>
      <c r="C956" s="9"/>
    </row>
    <row r="957">
      <c r="A957" s="9"/>
      <c r="B957" s="9"/>
      <c r="C957" s="9"/>
    </row>
    <row r="958">
      <c r="A958" s="9"/>
      <c r="B958" s="9"/>
      <c r="C958" s="9"/>
    </row>
    <row r="959">
      <c r="A959" s="9"/>
      <c r="B959" s="9"/>
      <c r="C959" s="9"/>
    </row>
    <row r="960">
      <c r="A960" s="9"/>
      <c r="B960" s="9"/>
      <c r="C960" s="9"/>
    </row>
    <row r="961">
      <c r="A961" s="9"/>
      <c r="B961" s="9"/>
      <c r="C961" s="9"/>
    </row>
    <row r="962">
      <c r="A962" s="9"/>
      <c r="B962" s="9"/>
      <c r="C962" s="9"/>
    </row>
    <row r="963">
      <c r="A963" s="9"/>
      <c r="B963" s="9"/>
      <c r="C963" s="9"/>
    </row>
    <row r="964">
      <c r="A964" s="9"/>
      <c r="B964" s="9"/>
      <c r="C964" s="9"/>
    </row>
    <row r="965">
      <c r="A965" s="9"/>
      <c r="B965" s="9"/>
      <c r="C965" s="9"/>
    </row>
    <row r="966">
      <c r="A966" s="9"/>
      <c r="B966" s="9"/>
      <c r="C966" s="9"/>
    </row>
    <row r="967">
      <c r="A967" s="9"/>
      <c r="B967" s="9"/>
      <c r="C967" s="9"/>
    </row>
    <row r="968">
      <c r="A968" s="9"/>
      <c r="B968" s="9"/>
      <c r="C968" s="9"/>
    </row>
    <row r="969">
      <c r="A969" s="9"/>
      <c r="B969" s="9"/>
      <c r="C969" s="9"/>
    </row>
    <row r="970">
      <c r="A970" s="9"/>
      <c r="B970" s="9"/>
      <c r="C970" s="9"/>
    </row>
    <row r="971">
      <c r="A971" s="9"/>
      <c r="B971" s="9"/>
      <c r="C971" s="9"/>
    </row>
    <row r="972">
      <c r="A972" s="9"/>
      <c r="B972" s="9"/>
      <c r="C972" s="9"/>
    </row>
    <row r="973">
      <c r="A973" s="9"/>
      <c r="B973" s="9"/>
      <c r="C973" s="9"/>
    </row>
    <row r="974">
      <c r="A974" s="9"/>
      <c r="B974" s="9"/>
      <c r="C974" s="9"/>
    </row>
    <row r="975">
      <c r="A975" s="9"/>
      <c r="B975" s="9"/>
      <c r="C975" s="9"/>
    </row>
    <row r="976">
      <c r="A976" s="9"/>
      <c r="B976" s="9"/>
      <c r="C976" s="9"/>
    </row>
    <row r="977">
      <c r="A977" s="9"/>
      <c r="B977" s="9"/>
      <c r="C977" s="9"/>
    </row>
    <row r="978">
      <c r="A978" s="9"/>
      <c r="B978" s="9"/>
      <c r="C978" s="9"/>
    </row>
    <row r="979">
      <c r="A979" s="9"/>
      <c r="B979" s="9"/>
      <c r="C979" s="9"/>
    </row>
    <row r="980">
      <c r="A980" s="9"/>
      <c r="B980" s="9"/>
      <c r="C980" s="9"/>
    </row>
    <row r="981">
      <c r="A981" s="9"/>
      <c r="B981" s="9"/>
      <c r="C981" s="9"/>
    </row>
    <row r="982">
      <c r="A982" s="9"/>
      <c r="B982" s="9"/>
      <c r="C982" s="9"/>
    </row>
    <row r="983">
      <c r="A983" s="9"/>
      <c r="B983" s="9"/>
      <c r="C983" s="9"/>
    </row>
    <row r="984">
      <c r="A984" s="9"/>
      <c r="B984" s="9"/>
      <c r="C984" s="9"/>
    </row>
    <row r="985">
      <c r="A985" s="9"/>
      <c r="B985" s="9"/>
      <c r="C985" s="9"/>
    </row>
    <row r="986">
      <c r="A986" s="9"/>
      <c r="B986" s="9"/>
      <c r="C986" s="9"/>
    </row>
    <row r="987">
      <c r="A987" s="9"/>
      <c r="B987" s="9"/>
      <c r="C987" s="9"/>
    </row>
    <row r="988">
      <c r="A988" s="9"/>
      <c r="B988" s="9"/>
      <c r="C988" s="9"/>
    </row>
    <row r="989">
      <c r="A989" s="9"/>
      <c r="B989" s="9"/>
      <c r="C989" s="9"/>
    </row>
    <row r="990">
      <c r="A990" s="9"/>
      <c r="B990" s="9"/>
      <c r="C990" s="9"/>
    </row>
    <row r="991">
      <c r="A991" s="9"/>
      <c r="B991" s="9"/>
      <c r="C991" s="9"/>
    </row>
    <row r="992">
      <c r="A992" s="9"/>
      <c r="B992" s="9"/>
      <c r="C992" s="9"/>
    </row>
    <row r="993">
      <c r="A993" s="9"/>
      <c r="B993" s="9"/>
      <c r="C993" s="9"/>
    </row>
    <row r="994">
      <c r="A994" s="9"/>
      <c r="B994" s="9"/>
      <c r="C994" s="9"/>
    </row>
    <row r="995">
      <c r="A995" s="9"/>
      <c r="B995" s="9"/>
      <c r="C995" s="9"/>
    </row>
    <row r="996">
      <c r="A996" s="9"/>
      <c r="B996" s="9"/>
      <c r="C996" s="9"/>
    </row>
    <row r="997">
      <c r="A997" s="9"/>
      <c r="B997" s="9"/>
      <c r="C997" s="9"/>
    </row>
  </sheetData>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 customWidth="1" min="2" max="2" width="7.5"/>
    <col customWidth="1" min="3" max="3" width="5.13"/>
    <col customWidth="1" min="4" max="4" width="16.75"/>
    <col customWidth="1" min="5" max="5" width="15.88"/>
    <col customWidth="1" min="6" max="7" width="26.38"/>
  </cols>
  <sheetData>
    <row r="1">
      <c r="A1" s="6" t="s">
        <v>27956</v>
      </c>
      <c r="B1" s="6" t="s">
        <v>27957</v>
      </c>
      <c r="C1" s="6" t="s">
        <v>27948</v>
      </c>
      <c r="D1" s="6" t="s">
        <v>27958</v>
      </c>
      <c r="E1" s="6" t="s">
        <v>27959</v>
      </c>
      <c r="F1" s="6" t="s">
        <v>1927</v>
      </c>
      <c r="G1" s="6" t="s">
        <v>27960</v>
      </c>
    </row>
    <row r="2">
      <c r="A2" s="6">
        <v>101.0</v>
      </c>
      <c r="B2" s="6">
        <v>10.0</v>
      </c>
      <c r="C2" s="6">
        <v>10.0</v>
      </c>
      <c r="D2" s="6" t="s">
        <v>27961</v>
      </c>
      <c r="E2" s="6" t="s">
        <v>1660</v>
      </c>
      <c r="F2" s="6" t="s">
        <v>27962</v>
      </c>
      <c r="G2" s="6" t="s">
        <v>27963</v>
      </c>
    </row>
    <row r="3">
      <c r="A3" s="10">
        <v>102.0</v>
      </c>
      <c r="B3" s="6">
        <v>10.0</v>
      </c>
      <c r="C3" s="6">
        <v>10.0</v>
      </c>
      <c r="D3" s="6" t="s">
        <v>27964</v>
      </c>
      <c r="E3" s="6" t="s">
        <v>27965</v>
      </c>
      <c r="F3" s="6" t="s">
        <v>27966</v>
      </c>
      <c r="G3" s="6" t="s">
        <v>27963</v>
      </c>
    </row>
    <row r="4">
      <c r="A4" s="10">
        <v>103.0</v>
      </c>
      <c r="B4" s="6">
        <v>10.0</v>
      </c>
      <c r="C4" s="6">
        <v>10.0</v>
      </c>
      <c r="D4" s="6" t="s">
        <v>27967</v>
      </c>
      <c r="E4" s="6" t="s">
        <v>27967</v>
      </c>
      <c r="F4" s="8" t="s">
        <v>27968</v>
      </c>
      <c r="G4" s="6" t="s">
        <v>27969</v>
      </c>
    </row>
    <row r="5">
      <c r="A5" s="10">
        <v>104.0</v>
      </c>
      <c r="B5" s="6">
        <v>10.0</v>
      </c>
      <c r="C5" s="6">
        <v>10.0</v>
      </c>
      <c r="D5" s="6" t="s">
        <v>27970</v>
      </c>
      <c r="E5" s="6" t="s">
        <v>27970</v>
      </c>
      <c r="F5" s="8" t="s">
        <v>27971</v>
      </c>
      <c r="G5" s="6" t="s">
        <v>27963</v>
      </c>
    </row>
    <row r="6">
      <c r="A6" s="10">
        <v>201.0</v>
      </c>
      <c r="B6" s="6">
        <v>20.0</v>
      </c>
      <c r="C6" s="6">
        <v>20.0</v>
      </c>
      <c r="D6" s="6" t="s">
        <v>27950</v>
      </c>
      <c r="E6" s="6" t="s">
        <v>27950</v>
      </c>
      <c r="F6" s="8" t="s">
        <v>27972</v>
      </c>
      <c r="G6" s="6" t="s">
        <v>27973</v>
      </c>
    </row>
    <row r="7">
      <c r="A7" s="6">
        <v>202.0</v>
      </c>
      <c r="B7" s="6">
        <v>20.0</v>
      </c>
      <c r="C7" s="6">
        <v>20.0</v>
      </c>
      <c r="D7" s="6" t="s">
        <v>27974</v>
      </c>
      <c r="E7" s="6" t="s">
        <v>27975</v>
      </c>
      <c r="F7" s="6" t="s">
        <v>27976</v>
      </c>
      <c r="G7" s="6" t="s">
        <v>27963</v>
      </c>
    </row>
    <row r="8">
      <c r="A8" s="10">
        <v>301.0</v>
      </c>
      <c r="B8" s="6">
        <v>30.0</v>
      </c>
      <c r="C8" s="6">
        <v>30.0</v>
      </c>
      <c r="D8" s="6" t="s">
        <v>27952</v>
      </c>
      <c r="E8" s="6" t="s">
        <v>27952</v>
      </c>
      <c r="F8" s="11" t="s">
        <v>27977</v>
      </c>
      <c r="G8" s="6" t="s">
        <v>27963</v>
      </c>
    </row>
    <row r="9">
      <c r="A9" s="10">
        <v>302.0</v>
      </c>
      <c r="B9" s="6">
        <v>30.0</v>
      </c>
      <c r="C9" s="6">
        <v>30.0</v>
      </c>
      <c r="D9" s="6" t="s">
        <v>27952</v>
      </c>
      <c r="E9" s="6" t="s">
        <v>27978</v>
      </c>
      <c r="F9" s="11" t="s">
        <v>27979</v>
      </c>
      <c r="G9" s="6" t="s">
        <v>27980</v>
      </c>
    </row>
    <row r="10">
      <c r="A10" s="10">
        <v>401.0</v>
      </c>
      <c r="B10" s="6">
        <v>40.0</v>
      </c>
      <c r="C10" s="6">
        <v>40.0</v>
      </c>
      <c r="D10" s="6" t="s">
        <v>27981</v>
      </c>
      <c r="E10" s="6" t="s">
        <v>1659</v>
      </c>
      <c r="F10" s="11" t="s">
        <v>27982</v>
      </c>
      <c r="G10" s="6" t="s">
        <v>27969</v>
      </c>
    </row>
    <row r="11">
      <c r="A11" s="10"/>
      <c r="B11" s="6"/>
      <c r="C11" s="6"/>
      <c r="D11" s="6"/>
      <c r="E11" s="6"/>
      <c r="F11" s="11"/>
      <c r="G11" s="6"/>
    </row>
    <row r="12">
      <c r="A12" s="18"/>
      <c r="B12" s="18"/>
      <c r="C12" s="18"/>
      <c r="D12" s="7"/>
      <c r="E12" s="7"/>
      <c r="F12" s="7"/>
      <c r="G12" s="7"/>
    </row>
    <row r="13">
      <c r="A13" s="7"/>
      <c r="B13" s="7"/>
      <c r="C13" s="7"/>
      <c r="D13" s="7"/>
      <c r="E13" s="7"/>
      <c r="F13" s="7"/>
      <c r="G13" s="7"/>
    </row>
    <row r="14">
      <c r="A14" s="7"/>
      <c r="B14" s="7"/>
      <c r="C14" s="7"/>
      <c r="D14" s="7"/>
      <c r="E14" s="7"/>
      <c r="F14" s="7"/>
      <c r="G14" s="7"/>
    </row>
    <row r="15">
      <c r="A15" s="7"/>
      <c r="B15" s="7"/>
      <c r="C15" s="7"/>
      <c r="D15" s="7"/>
      <c r="E15" s="7"/>
      <c r="F15" s="7"/>
      <c r="G15" s="7"/>
    </row>
    <row r="16">
      <c r="A16" s="7"/>
      <c r="B16" s="7"/>
      <c r="C16" s="7"/>
      <c r="D16" s="7"/>
      <c r="E16" s="7"/>
      <c r="F16" s="7"/>
      <c r="G16" s="7"/>
    </row>
    <row r="17">
      <c r="A17" s="7"/>
      <c r="B17" s="7"/>
      <c r="C17" s="7"/>
      <c r="D17" s="7"/>
      <c r="E17" s="7"/>
      <c r="F17" s="7"/>
      <c r="G17" s="7"/>
    </row>
    <row r="18">
      <c r="A18" s="7"/>
      <c r="B18" s="7"/>
      <c r="C18" s="7"/>
      <c r="D18" s="7"/>
      <c r="E18" s="7"/>
      <c r="F18" s="7"/>
      <c r="G18" s="7"/>
    </row>
    <row r="19">
      <c r="A19" s="7"/>
      <c r="B19" s="7"/>
      <c r="C19" s="7"/>
      <c r="D19" s="7"/>
      <c r="E19" s="7"/>
      <c r="F19" s="7"/>
      <c r="G19" s="7"/>
    </row>
    <row r="20">
      <c r="A20" s="7"/>
      <c r="B20" s="7"/>
      <c r="C20" s="7"/>
      <c r="D20" s="7"/>
      <c r="E20" s="7"/>
      <c r="F20" s="7"/>
      <c r="G20" s="7"/>
    </row>
    <row r="21">
      <c r="A21" s="7"/>
      <c r="B21" s="7"/>
      <c r="C21" s="7"/>
      <c r="D21" s="7"/>
      <c r="E21" s="7"/>
      <c r="F21" s="7"/>
      <c r="G21" s="7"/>
    </row>
    <row r="22">
      <c r="A22" s="7"/>
      <c r="B22" s="7"/>
      <c r="C22" s="7"/>
      <c r="D22" s="7"/>
      <c r="E22" s="7"/>
      <c r="F22" s="7"/>
      <c r="G22" s="7"/>
    </row>
    <row r="23">
      <c r="A23" s="7"/>
      <c r="B23" s="7"/>
      <c r="C23" s="7"/>
      <c r="D23" s="7"/>
      <c r="E23" s="7"/>
      <c r="F23" s="7"/>
      <c r="G23" s="7"/>
    </row>
    <row r="24">
      <c r="A24" s="7"/>
      <c r="B24" s="7"/>
      <c r="C24" s="7"/>
      <c r="D24" s="7"/>
      <c r="E24" s="7"/>
      <c r="F24" s="7"/>
      <c r="G24" s="7"/>
    </row>
    <row r="25">
      <c r="A25" s="7"/>
      <c r="B25" s="7"/>
      <c r="C25" s="7"/>
      <c r="D25" s="7"/>
      <c r="E25" s="7"/>
      <c r="F25" s="7"/>
      <c r="G25" s="7"/>
    </row>
    <row r="26">
      <c r="A26" s="7"/>
      <c r="B26" s="7"/>
      <c r="C26" s="7"/>
      <c r="D26" s="7"/>
      <c r="E26" s="7"/>
      <c r="F26" s="7"/>
      <c r="G26" s="7"/>
    </row>
    <row r="27">
      <c r="A27" s="7"/>
      <c r="B27" s="7"/>
      <c r="C27" s="7"/>
      <c r="D27" s="7"/>
      <c r="E27" s="7"/>
      <c r="F27" s="7"/>
      <c r="G27" s="7"/>
    </row>
    <row r="28">
      <c r="A28" s="7"/>
      <c r="B28" s="7"/>
      <c r="C28" s="7"/>
      <c r="D28" s="7"/>
      <c r="E28" s="7"/>
      <c r="F28" s="7"/>
      <c r="G28" s="7"/>
    </row>
    <row r="29">
      <c r="A29" s="7"/>
      <c r="B29" s="7"/>
      <c r="C29" s="7"/>
      <c r="D29" s="7"/>
      <c r="E29" s="7"/>
      <c r="F29" s="7"/>
      <c r="G29" s="7"/>
    </row>
    <row r="30">
      <c r="A30" s="7"/>
      <c r="B30" s="7"/>
      <c r="C30" s="7"/>
      <c r="D30" s="7"/>
      <c r="E30" s="7"/>
      <c r="F30" s="7"/>
      <c r="G30" s="7"/>
    </row>
    <row r="31">
      <c r="A31" s="7"/>
      <c r="B31" s="7"/>
      <c r="C31" s="7"/>
      <c r="D31" s="7"/>
      <c r="E31" s="7"/>
      <c r="F31" s="7"/>
      <c r="G31" s="7"/>
    </row>
    <row r="32">
      <c r="A32" s="7"/>
      <c r="B32" s="7"/>
      <c r="C32" s="7"/>
      <c r="D32" s="7"/>
      <c r="E32" s="7"/>
      <c r="F32" s="7"/>
      <c r="G32" s="7"/>
    </row>
    <row r="33">
      <c r="A33" s="7"/>
      <c r="B33" s="7"/>
      <c r="C33" s="7"/>
      <c r="D33" s="7"/>
      <c r="E33" s="7"/>
      <c r="F33" s="7"/>
      <c r="G33" s="7"/>
    </row>
    <row r="34">
      <c r="A34" s="7"/>
      <c r="B34" s="7"/>
      <c r="C34" s="7"/>
      <c r="D34" s="7"/>
      <c r="E34" s="7"/>
      <c r="F34" s="7"/>
      <c r="G34" s="7"/>
    </row>
    <row r="35">
      <c r="A35" s="7"/>
      <c r="B35" s="7"/>
      <c r="C35" s="7"/>
      <c r="D35" s="7"/>
      <c r="E35" s="7"/>
      <c r="F35" s="7"/>
      <c r="G35" s="7"/>
    </row>
    <row r="36">
      <c r="A36" s="7"/>
      <c r="B36" s="7"/>
      <c r="C36" s="7"/>
      <c r="D36" s="7"/>
      <c r="E36" s="7"/>
      <c r="F36" s="7"/>
      <c r="G36" s="7"/>
    </row>
    <row r="37">
      <c r="A37" s="7"/>
      <c r="B37" s="7"/>
      <c r="C37" s="7"/>
      <c r="D37" s="7"/>
      <c r="E37" s="7"/>
      <c r="F37" s="7"/>
      <c r="G37" s="7"/>
    </row>
    <row r="38">
      <c r="A38" s="7"/>
      <c r="B38" s="7"/>
      <c r="C38" s="7"/>
      <c r="D38" s="7"/>
      <c r="E38" s="7"/>
      <c r="F38" s="7"/>
      <c r="G38" s="7"/>
    </row>
    <row r="39">
      <c r="A39" s="7"/>
      <c r="B39" s="7"/>
      <c r="C39" s="7"/>
      <c r="D39" s="7"/>
      <c r="E39" s="7"/>
      <c r="F39" s="7"/>
      <c r="G39" s="7"/>
    </row>
    <row r="40">
      <c r="A40" s="7"/>
      <c r="B40" s="7"/>
      <c r="C40" s="7"/>
      <c r="D40" s="7"/>
      <c r="E40" s="7"/>
      <c r="F40" s="7"/>
      <c r="G40" s="7"/>
    </row>
    <row r="41">
      <c r="A41" s="7"/>
      <c r="B41" s="7"/>
      <c r="C41" s="7"/>
      <c r="D41" s="7"/>
      <c r="E41" s="7"/>
      <c r="F41" s="7"/>
      <c r="G41" s="7"/>
    </row>
    <row r="42">
      <c r="A42" s="7"/>
      <c r="B42" s="7"/>
      <c r="C42" s="7"/>
      <c r="D42" s="7"/>
      <c r="E42" s="7"/>
      <c r="F42" s="7"/>
      <c r="G42" s="7"/>
    </row>
    <row r="43">
      <c r="A43" s="7"/>
      <c r="B43" s="7"/>
      <c r="C43" s="7"/>
      <c r="D43" s="7"/>
      <c r="E43" s="7"/>
      <c r="F43" s="7"/>
      <c r="G43" s="7"/>
    </row>
    <row r="44">
      <c r="A44" s="7"/>
      <c r="B44" s="7"/>
      <c r="C44" s="7"/>
      <c r="D44" s="7"/>
      <c r="E44" s="7"/>
      <c r="F44" s="7"/>
      <c r="G44" s="7"/>
    </row>
    <row r="45">
      <c r="A45" s="7"/>
      <c r="B45" s="7"/>
      <c r="C45" s="7"/>
      <c r="D45" s="7"/>
      <c r="E45" s="7"/>
      <c r="F45" s="7"/>
      <c r="G45" s="7"/>
    </row>
    <row r="46">
      <c r="A46" s="7"/>
      <c r="B46" s="7"/>
      <c r="C46" s="7"/>
      <c r="D46" s="7"/>
      <c r="E46" s="7"/>
      <c r="F46" s="7"/>
      <c r="G46" s="7"/>
    </row>
    <row r="47">
      <c r="A47" s="7"/>
      <c r="B47" s="7"/>
      <c r="C47" s="7"/>
      <c r="D47" s="7"/>
      <c r="E47" s="7"/>
      <c r="F47" s="7"/>
      <c r="G47" s="7"/>
    </row>
    <row r="48">
      <c r="A48" s="7"/>
      <c r="B48" s="7"/>
      <c r="C48" s="7"/>
      <c r="D48" s="7"/>
      <c r="E48" s="7"/>
      <c r="F48" s="7"/>
      <c r="G48" s="7"/>
    </row>
    <row r="49">
      <c r="A49" s="7"/>
      <c r="B49" s="7"/>
      <c r="C49" s="7"/>
      <c r="D49" s="7"/>
      <c r="E49" s="7"/>
      <c r="F49" s="7"/>
      <c r="G49" s="7"/>
    </row>
    <row r="50">
      <c r="A50" s="7"/>
      <c r="B50" s="7"/>
      <c r="C50" s="7"/>
      <c r="D50" s="7"/>
      <c r="E50" s="7"/>
      <c r="F50" s="7"/>
      <c r="G50" s="7"/>
    </row>
    <row r="51">
      <c r="A51" s="7"/>
      <c r="B51" s="7"/>
      <c r="C51" s="7"/>
      <c r="D51" s="7"/>
      <c r="E51" s="7"/>
      <c r="F51" s="7"/>
      <c r="G51" s="7"/>
    </row>
    <row r="52">
      <c r="A52" s="7"/>
      <c r="B52" s="7"/>
      <c r="C52" s="7"/>
      <c r="D52" s="7"/>
      <c r="E52" s="7"/>
      <c r="F52" s="7"/>
      <c r="G52" s="7"/>
    </row>
    <row r="53">
      <c r="A53" s="7"/>
      <c r="B53" s="7"/>
      <c r="C53" s="7"/>
      <c r="D53" s="7"/>
      <c r="E53" s="7"/>
      <c r="F53" s="7"/>
      <c r="G53" s="7"/>
    </row>
    <row r="54">
      <c r="A54" s="7"/>
      <c r="B54" s="7"/>
      <c r="C54" s="7"/>
      <c r="D54" s="7"/>
      <c r="E54" s="7"/>
      <c r="F54" s="7"/>
      <c r="G54" s="7"/>
    </row>
    <row r="55">
      <c r="A55" s="7"/>
      <c r="B55" s="7"/>
      <c r="C55" s="7"/>
      <c r="D55" s="7"/>
      <c r="E55" s="7"/>
      <c r="F55" s="7"/>
      <c r="G55" s="7"/>
    </row>
    <row r="56">
      <c r="A56" s="7"/>
      <c r="B56" s="7"/>
      <c r="C56" s="7"/>
      <c r="D56" s="7"/>
      <c r="E56" s="7"/>
      <c r="F56" s="7"/>
      <c r="G56" s="7"/>
    </row>
    <row r="57">
      <c r="A57" s="7"/>
      <c r="B57" s="7"/>
      <c r="C57" s="7"/>
      <c r="D57" s="7"/>
      <c r="E57" s="7"/>
      <c r="F57" s="7"/>
      <c r="G57" s="7"/>
    </row>
    <row r="58">
      <c r="A58" s="7"/>
      <c r="B58" s="7"/>
      <c r="C58" s="7"/>
      <c r="D58" s="7"/>
      <c r="E58" s="7"/>
      <c r="F58" s="7"/>
      <c r="G58" s="7"/>
    </row>
    <row r="59">
      <c r="A59" s="7"/>
      <c r="B59" s="7"/>
      <c r="C59" s="7"/>
      <c r="D59" s="7"/>
      <c r="E59" s="7"/>
      <c r="F59" s="7"/>
      <c r="G59" s="7"/>
    </row>
    <row r="60">
      <c r="A60" s="7"/>
      <c r="B60" s="7"/>
      <c r="C60" s="7"/>
      <c r="D60" s="7"/>
      <c r="E60" s="7"/>
      <c r="F60" s="7"/>
      <c r="G60" s="7"/>
    </row>
    <row r="61">
      <c r="A61" s="7"/>
      <c r="B61" s="7"/>
      <c r="C61" s="7"/>
      <c r="D61" s="7"/>
      <c r="E61" s="7"/>
      <c r="F61" s="7"/>
      <c r="G61" s="7"/>
    </row>
    <row r="62">
      <c r="A62" s="7"/>
      <c r="B62" s="7"/>
      <c r="C62" s="7"/>
      <c r="D62" s="7"/>
      <c r="E62" s="7"/>
      <c r="F62" s="7"/>
      <c r="G62" s="7"/>
    </row>
    <row r="63">
      <c r="A63" s="7"/>
      <c r="B63" s="7"/>
      <c r="C63" s="7"/>
      <c r="D63" s="7"/>
      <c r="E63" s="7"/>
      <c r="F63" s="7"/>
      <c r="G63" s="7"/>
    </row>
    <row r="64">
      <c r="A64" s="7"/>
      <c r="B64" s="7"/>
      <c r="C64" s="7"/>
      <c r="D64" s="7"/>
      <c r="E64" s="7"/>
      <c r="F64" s="7"/>
      <c r="G64" s="7"/>
    </row>
    <row r="65">
      <c r="A65" s="7"/>
      <c r="B65" s="7"/>
      <c r="C65" s="7"/>
      <c r="D65" s="7"/>
      <c r="E65" s="7"/>
      <c r="F65" s="7"/>
      <c r="G65" s="7"/>
    </row>
    <row r="66">
      <c r="A66" s="7"/>
      <c r="B66" s="7"/>
      <c r="C66" s="7"/>
      <c r="D66" s="7"/>
      <c r="E66" s="7"/>
      <c r="F66" s="7"/>
      <c r="G66" s="7"/>
    </row>
    <row r="67">
      <c r="A67" s="7"/>
      <c r="B67" s="7"/>
      <c r="C67" s="7"/>
      <c r="D67" s="7"/>
      <c r="E67" s="7"/>
      <c r="F67" s="7"/>
      <c r="G67" s="7"/>
    </row>
    <row r="68">
      <c r="A68" s="7"/>
      <c r="B68" s="7"/>
      <c r="C68" s="7"/>
      <c r="D68" s="7"/>
      <c r="E68" s="7"/>
      <c r="F68" s="7"/>
      <c r="G68" s="7"/>
    </row>
    <row r="69">
      <c r="A69" s="7"/>
      <c r="B69" s="7"/>
      <c r="C69" s="7"/>
      <c r="D69" s="7"/>
      <c r="E69" s="7"/>
      <c r="F69" s="7"/>
      <c r="G69" s="7"/>
    </row>
    <row r="70">
      <c r="A70" s="7"/>
      <c r="B70" s="7"/>
      <c r="C70" s="7"/>
      <c r="D70" s="7"/>
      <c r="E70" s="7"/>
      <c r="F70" s="7"/>
      <c r="G70" s="7"/>
    </row>
    <row r="71">
      <c r="A71" s="7"/>
      <c r="B71" s="7"/>
      <c r="C71" s="7"/>
      <c r="D71" s="7"/>
      <c r="E71" s="7"/>
      <c r="F71" s="7"/>
      <c r="G71" s="7"/>
    </row>
    <row r="72">
      <c r="A72" s="7"/>
      <c r="B72" s="7"/>
      <c r="C72" s="7"/>
      <c r="D72" s="7"/>
      <c r="E72" s="7"/>
      <c r="F72" s="7"/>
      <c r="G72" s="7"/>
    </row>
    <row r="73">
      <c r="A73" s="7"/>
      <c r="B73" s="7"/>
      <c r="C73" s="7"/>
      <c r="D73" s="7"/>
      <c r="E73" s="7"/>
      <c r="F73" s="7"/>
      <c r="G73" s="7"/>
    </row>
    <row r="74">
      <c r="A74" s="7"/>
      <c r="B74" s="7"/>
      <c r="C74" s="7"/>
      <c r="D74" s="7"/>
      <c r="E74" s="7"/>
      <c r="F74" s="7"/>
      <c r="G74" s="7"/>
    </row>
    <row r="75">
      <c r="A75" s="7"/>
      <c r="B75" s="7"/>
      <c r="C75" s="7"/>
      <c r="D75" s="7"/>
      <c r="E75" s="7"/>
      <c r="F75" s="7"/>
      <c r="G75" s="7"/>
    </row>
    <row r="76">
      <c r="A76" s="7"/>
      <c r="B76" s="7"/>
      <c r="C76" s="7"/>
      <c r="D76" s="7"/>
      <c r="E76" s="7"/>
      <c r="F76" s="7"/>
      <c r="G76" s="7"/>
    </row>
    <row r="77">
      <c r="A77" s="7"/>
      <c r="B77" s="7"/>
      <c r="C77" s="7"/>
      <c r="D77" s="7"/>
      <c r="E77" s="7"/>
      <c r="F77" s="7"/>
      <c r="G77" s="7"/>
    </row>
    <row r="78">
      <c r="A78" s="7"/>
      <c r="B78" s="7"/>
      <c r="C78" s="7"/>
      <c r="D78" s="7"/>
      <c r="E78" s="7"/>
      <c r="F78" s="7"/>
      <c r="G78" s="7"/>
    </row>
    <row r="79">
      <c r="A79" s="7"/>
      <c r="B79" s="7"/>
      <c r="C79" s="7"/>
      <c r="D79" s="7"/>
      <c r="E79" s="7"/>
      <c r="F79" s="7"/>
      <c r="G79" s="7"/>
    </row>
    <row r="80">
      <c r="A80" s="7"/>
      <c r="B80" s="7"/>
      <c r="C80" s="7"/>
      <c r="D80" s="7"/>
      <c r="E80" s="7"/>
      <c r="F80" s="7"/>
      <c r="G80" s="7"/>
    </row>
    <row r="81">
      <c r="A81" s="7"/>
      <c r="B81" s="7"/>
      <c r="C81" s="7"/>
      <c r="D81" s="7"/>
      <c r="E81" s="7"/>
      <c r="F81" s="7"/>
      <c r="G81" s="7"/>
    </row>
    <row r="82">
      <c r="A82" s="7"/>
      <c r="B82" s="7"/>
      <c r="C82" s="7"/>
      <c r="D82" s="7"/>
      <c r="E82" s="7"/>
      <c r="F82" s="7"/>
      <c r="G82" s="7"/>
    </row>
    <row r="83">
      <c r="A83" s="7"/>
      <c r="B83" s="7"/>
      <c r="C83" s="7"/>
      <c r="D83" s="7"/>
      <c r="E83" s="7"/>
      <c r="F83" s="7"/>
      <c r="G83" s="7"/>
    </row>
    <row r="84">
      <c r="A84" s="7"/>
      <c r="B84" s="7"/>
      <c r="C84" s="7"/>
      <c r="D84" s="7"/>
      <c r="E84" s="7"/>
      <c r="F84" s="7"/>
      <c r="G84" s="7"/>
    </row>
    <row r="85">
      <c r="A85" s="7"/>
      <c r="B85" s="7"/>
      <c r="C85" s="7"/>
      <c r="D85" s="7"/>
      <c r="E85" s="7"/>
      <c r="F85" s="7"/>
      <c r="G85" s="7"/>
    </row>
    <row r="86">
      <c r="A86" s="7"/>
      <c r="B86" s="7"/>
      <c r="C86" s="7"/>
      <c r="D86" s="7"/>
      <c r="E86" s="7"/>
      <c r="F86" s="7"/>
      <c r="G86" s="7"/>
    </row>
    <row r="87">
      <c r="A87" s="7"/>
      <c r="B87" s="7"/>
      <c r="C87" s="7"/>
      <c r="D87" s="7"/>
      <c r="E87" s="7"/>
      <c r="F87" s="7"/>
      <c r="G87" s="7"/>
    </row>
    <row r="88">
      <c r="A88" s="7"/>
      <c r="B88" s="7"/>
      <c r="C88" s="7"/>
      <c r="D88" s="7"/>
      <c r="E88" s="7"/>
      <c r="F88" s="7"/>
      <c r="G88" s="7"/>
    </row>
    <row r="89">
      <c r="A89" s="7"/>
      <c r="B89" s="7"/>
      <c r="C89" s="7"/>
      <c r="D89" s="7"/>
      <c r="E89" s="7"/>
      <c r="F89" s="7"/>
      <c r="G89" s="7"/>
    </row>
    <row r="90">
      <c r="A90" s="7"/>
      <c r="B90" s="7"/>
      <c r="C90" s="7"/>
      <c r="D90" s="7"/>
      <c r="E90" s="7"/>
      <c r="F90" s="7"/>
      <c r="G90" s="7"/>
    </row>
    <row r="91">
      <c r="A91" s="7"/>
      <c r="B91" s="7"/>
      <c r="C91" s="7"/>
      <c r="D91" s="7"/>
      <c r="E91" s="7"/>
      <c r="F91" s="7"/>
      <c r="G91" s="7"/>
    </row>
    <row r="92">
      <c r="A92" s="7"/>
      <c r="B92" s="7"/>
      <c r="C92" s="7"/>
      <c r="D92" s="7"/>
      <c r="E92" s="7"/>
      <c r="F92" s="7"/>
      <c r="G92" s="7"/>
    </row>
    <row r="93">
      <c r="A93" s="7"/>
      <c r="B93" s="7"/>
      <c r="C93" s="7"/>
      <c r="D93" s="7"/>
      <c r="E93" s="7"/>
      <c r="F93" s="7"/>
      <c r="G93" s="7"/>
    </row>
    <row r="94">
      <c r="A94" s="7"/>
      <c r="B94" s="7"/>
      <c r="C94" s="7"/>
      <c r="D94" s="7"/>
      <c r="E94" s="7"/>
      <c r="F94" s="7"/>
      <c r="G94" s="7"/>
    </row>
    <row r="95">
      <c r="A95" s="7"/>
      <c r="B95" s="7"/>
      <c r="C95" s="7"/>
      <c r="D95" s="7"/>
      <c r="E95" s="7"/>
      <c r="F95" s="7"/>
      <c r="G95" s="7"/>
    </row>
    <row r="96">
      <c r="A96" s="7"/>
      <c r="B96" s="7"/>
      <c r="C96" s="7"/>
      <c r="D96" s="7"/>
      <c r="E96" s="7"/>
      <c r="F96" s="7"/>
      <c r="G96" s="7"/>
    </row>
    <row r="97">
      <c r="A97" s="7"/>
      <c r="B97" s="7"/>
      <c r="C97" s="7"/>
      <c r="D97" s="7"/>
      <c r="E97" s="7"/>
      <c r="F97" s="7"/>
      <c r="G97" s="7"/>
    </row>
    <row r="98">
      <c r="A98" s="7"/>
      <c r="B98" s="7"/>
      <c r="C98" s="7"/>
      <c r="D98" s="7"/>
      <c r="E98" s="7"/>
      <c r="F98" s="7"/>
      <c r="G98" s="7"/>
    </row>
    <row r="99">
      <c r="A99" s="7"/>
      <c r="B99" s="7"/>
      <c r="C99" s="7"/>
      <c r="D99" s="7"/>
      <c r="E99" s="7"/>
      <c r="F99" s="7"/>
      <c r="G99" s="7"/>
    </row>
    <row r="100">
      <c r="A100" s="7"/>
      <c r="B100" s="7"/>
      <c r="C100" s="7"/>
      <c r="D100" s="7"/>
      <c r="E100" s="7"/>
      <c r="F100" s="7"/>
      <c r="G100" s="7"/>
    </row>
    <row r="101">
      <c r="A101" s="7"/>
      <c r="B101" s="7"/>
      <c r="C101" s="7"/>
      <c r="D101" s="7"/>
      <c r="E101" s="7"/>
      <c r="F101" s="7"/>
      <c r="G101" s="7"/>
    </row>
    <row r="102">
      <c r="A102" s="7"/>
      <c r="B102" s="7"/>
      <c r="C102" s="7"/>
      <c r="D102" s="7"/>
      <c r="E102" s="7"/>
      <c r="F102" s="7"/>
      <c r="G102" s="7"/>
    </row>
    <row r="103">
      <c r="A103" s="7"/>
      <c r="B103" s="7"/>
      <c r="C103" s="7"/>
      <c r="D103" s="7"/>
      <c r="E103" s="7"/>
      <c r="F103" s="7"/>
      <c r="G103" s="7"/>
    </row>
    <row r="104">
      <c r="A104" s="7"/>
      <c r="B104" s="7"/>
      <c r="C104" s="7"/>
      <c r="D104" s="7"/>
      <c r="E104" s="7"/>
      <c r="F104" s="7"/>
      <c r="G104" s="7"/>
    </row>
    <row r="105">
      <c r="A105" s="7"/>
      <c r="B105" s="7"/>
      <c r="C105" s="7"/>
      <c r="D105" s="7"/>
      <c r="E105" s="7"/>
      <c r="F105" s="7"/>
      <c r="G105" s="7"/>
    </row>
    <row r="106">
      <c r="A106" s="7"/>
      <c r="B106" s="7"/>
      <c r="C106" s="7"/>
      <c r="D106" s="7"/>
      <c r="E106" s="7"/>
      <c r="F106" s="7"/>
      <c r="G106" s="7"/>
    </row>
    <row r="107">
      <c r="A107" s="7"/>
      <c r="B107" s="7"/>
      <c r="C107" s="7"/>
      <c r="D107" s="7"/>
      <c r="E107" s="7"/>
      <c r="F107" s="7"/>
      <c r="G107" s="7"/>
    </row>
    <row r="108">
      <c r="A108" s="7"/>
      <c r="B108" s="7"/>
      <c r="C108" s="7"/>
      <c r="D108" s="7"/>
      <c r="E108" s="7"/>
      <c r="F108" s="7"/>
      <c r="G108" s="7"/>
    </row>
    <row r="109">
      <c r="A109" s="7"/>
      <c r="B109" s="7"/>
      <c r="C109" s="7"/>
      <c r="D109" s="7"/>
      <c r="E109" s="7"/>
      <c r="F109" s="7"/>
      <c r="G109" s="7"/>
    </row>
    <row r="110">
      <c r="A110" s="7"/>
      <c r="B110" s="7"/>
      <c r="C110" s="7"/>
      <c r="D110" s="7"/>
      <c r="E110" s="7"/>
      <c r="F110" s="7"/>
      <c r="G110" s="7"/>
    </row>
    <row r="111">
      <c r="A111" s="7"/>
      <c r="B111" s="7"/>
      <c r="C111" s="7"/>
      <c r="D111" s="7"/>
      <c r="E111" s="7"/>
      <c r="F111" s="7"/>
      <c r="G111" s="7"/>
    </row>
    <row r="112">
      <c r="A112" s="7"/>
      <c r="B112" s="7"/>
      <c r="C112" s="7"/>
      <c r="D112" s="7"/>
      <c r="E112" s="7"/>
      <c r="F112" s="7"/>
      <c r="G112" s="7"/>
    </row>
    <row r="113">
      <c r="A113" s="7"/>
      <c r="B113" s="7"/>
      <c r="C113" s="7"/>
      <c r="D113" s="7"/>
      <c r="E113" s="7"/>
      <c r="F113" s="7"/>
      <c r="G113" s="7"/>
    </row>
    <row r="114">
      <c r="A114" s="7"/>
      <c r="B114" s="7"/>
      <c r="C114" s="7"/>
      <c r="D114" s="7"/>
      <c r="E114" s="7"/>
      <c r="F114" s="7"/>
      <c r="G114" s="7"/>
    </row>
    <row r="115">
      <c r="A115" s="7"/>
      <c r="B115" s="7"/>
      <c r="C115" s="7"/>
      <c r="D115" s="7"/>
      <c r="E115" s="7"/>
      <c r="F115" s="7"/>
      <c r="G115" s="7"/>
    </row>
    <row r="116">
      <c r="A116" s="7"/>
      <c r="B116" s="7"/>
      <c r="C116" s="7"/>
      <c r="D116" s="7"/>
      <c r="E116" s="7"/>
      <c r="F116" s="7"/>
      <c r="G116" s="7"/>
    </row>
    <row r="117">
      <c r="A117" s="7"/>
      <c r="B117" s="7"/>
      <c r="C117" s="7"/>
      <c r="D117" s="7"/>
      <c r="E117" s="7"/>
      <c r="F117" s="7"/>
      <c r="G117" s="7"/>
    </row>
    <row r="118">
      <c r="A118" s="7"/>
      <c r="B118" s="7"/>
      <c r="C118" s="7"/>
      <c r="D118" s="7"/>
      <c r="E118" s="7"/>
      <c r="F118" s="7"/>
      <c r="G118" s="7"/>
    </row>
    <row r="119">
      <c r="A119" s="7"/>
      <c r="B119" s="7"/>
      <c r="C119" s="7"/>
      <c r="D119" s="7"/>
      <c r="E119" s="7"/>
      <c r="F119" s="7"/>
      <c r="G119" s="7"/>
    </row>
    <row r="120">
      <c r="A120" s="7"/>
      <c r="B120" s="7"/>
      <c r="C120" s="7"/>
      <c r="D120" s="7"/>
      <c r="E120" s="7"/>
      <c r="F120" s="7"/>
      <c r="G120" s="7"/>
    </row>
    <row r="121">
      <c r="A121" s="7"/>
      <c r="B121" s="7"/>
      <c r="C121" s="7"/>
      <c r="D121" s="7"/>
      <c r="E121" s="7"/>
      <c r="F121" s="7"/>
      <c r="G121" s="7"/>
    </row>
    <row r="122">
      <c r="A122" s="7"/>
      <c r="B122" s="7"/>
      <c r="C122" s="7"/>
      <c r="D122" s="7"/>
      <c r="E122" s="7"/>
      <c r="F122" s="7"/>
      <c r="G122" s="7"/>
    </row>
    <row r="123">
      <c r="A123" s="7"/>
      <c r="B123" s="7"/>
      <c r="C123" s="7"/>
      <c r="D123" s="7"/>
      <c r="E123" s="7"/>
      <c r="F123" s="7"/>
      <c r="G123" s="7"/>
    </row>
    <row r="124">
      <c r="A124" s="7"/>
      <c r="B124" s="7"/>
      <c r="C124" s="7"/>
      <c r="D124" s="7"/>
      <c r="E124" s="7"/>
      <c r="F124" s="7"/>
      <c r="G124" s="7"/>
    </row>
    <row r="125">
      <c r="A125" s="7"/>
      <c r="B125" s="7"/>
      <c r="C125" s="7"/>
      <c r="D125" s="7"/>
      <c r="E125" s="7"/>
      <c r="F125" s="7"/>
      <c r="G125" s="7"/>
    </row>
    <row r="126">
      <c r="A126" s="7"/>
      <c r="B126" s="7"/>
      <c r="C126" s="7"/>
      <c r="D126" s="7"/>
      <c r="E126" s="7"/>
      <c r="F126" s="7"/>
      <c r="G126" s="7"/>
    </row>
    <row r="127">
      <c r="A127" s="7"/>
      <c r="B127" s="7"/>
      <c r="C127" s="7"/>
      <c r="D127" s="7"/>
      <c r="E127" s="7"/>
      <c r="F127" s="7"/>
      <c r="G127" s="7"/>
    </row>
    <row r="128">
      <c r="A128" s="7"/>
      <c r="B128" s="7"/>
      <c r="C128" s="7"/>
      <c r="D128" s="7"/>
      <c r="E128" s="7"/>
      <c r="F128" s="7"/>
      <c r="G128" s="7"/>
    </row>
    <row r="129">
      <c r="A129" s="7"/>
      <c r="B129" s="7"/>
      <c r="C129" s="7"/>
      <c r="D129" s="7"/>
      <c r="E129" s="7"/>
      <c r="F129" s="7"/>
      <c r="G129" s="7"/>
    </row>
    <row r="130">
      <c r="A130" s="7"/>
      <c r="B130" s="7"/>
      <c r="C130" s="7"/>
      <c r="D130" s="7"/>
      <c r="E130" s="7"/>
      <c r="F130" s="7"/>
      <c r="G130" s="7"/>
    </row>
    <row r="131">
      <c r="A131" s="7"/>
      <c r="B131" s="7"/>
      <c r="C131" s="7"/>
      <c r="D131" s="7"/>
      <c r="E131" s="7"/>
      <c r="F131" s="7"/>
      <c r="G131" s="7"/>
    </row>
    <row r="132">
      <c r="A132" s="7"/>
      <c r="B132" s="7"/>
      <c r="C132" s="7"/>
      <c r="D132" s="7"/>
      <c r="E132" s="7"/>
      <c r="F132" s="7"/>
      <c r="G132" s="7"/>
    </row>
    <row r="133">
      <c r="A133" s="7"/>
      <c r="B133" s="7"/>
      <c r="C133" s="7"/>
      <c r="D133" s="7"/>
      <c r="E133" s="7"/>
      <c r="F133" s="7"/>
      <c r="G133" s="7"/>
    </row>
    <row r="134">
      <c r="A134" s="7"/>
      <c r="B134" s="7"/>
      <c r="C134" s="7"/>
      <c r="D134" s="7"/>
      <c r="E134" s="7"/>
      <c r="F134" s="7"/>
      <c r="G134" s="7"/>
    </row>
    <row r="135">
      <c r="A135" s="7"/>
      <c r="B135" s="7"/>
      <c r="C135" s="7"/>
      <c r="D135" s="7"/>
      <c r="E135" s="7"/>
      <c r="F135" s="7"/>
      <c r="G135" s="7"/>
    </row>
    <row r="136">
      <c r="A136" s="7"/>
      <c r="B136" s="7"/>
      <c r="C136" s="7"/>
      <c r="D136" s="7"/>
      <c r="E136" s="7"/>
      <c r="F136" s="7"/>
      <c r="G136" s="7"/>
    </row>
    <row r="137">
      <c r="A137" s="7"/>
      <c r="B137" s="7"/>
      <c r="C137" s="7"/>
      <c r="D137" s="7"/>
      <c r="E137" s="7"/>
      <c r="F137" s="7"/>
      <c r="G137" s="7"/>
    </row>
    <row r="138">
      <c r="A138" s="7"/>
      <c r="B138" s="7"/>
      <c r="C138" s="7"/>
      <c r="D138" s="7"/>
      <c r="E138" s="7"/>
      <c r="F138" s="7"/>
      <c r="G138" s="7"/>
    </row>
    <row r="139">
      <c r="A139" s="7"/>
      <c r="B139" s="7"/>
      <c r="C139" s="7"/>
      <c r="D139" s="7"/>
      <c r="E139" s="7"/>
      <c r="F139" s="7"/>
      <c r="G139" s="7"/>
    </row>
    <row r="140">
      <c r="A140" s="7"/>
      <c r="B140" s="7"/>
      <c r="C140" s="7"/>
      <c r="D140" s="7"/>
      <c r="E140" s="7"/>
      <c r="F140" s="7"/>
      <c r="G140" s="7"/>
    </row>
    <row r="141">
      <c r="A141" s="7"/>
      <c r="B141" s="7"/>
      <c r="C141" s="7"/>
      <c r="D141" s="7"/>
      <c r="E141" s="7"/>
      <c r="F141" s="7"/>
      <c r="G141" s="7"/>
    </row>
    <row r="142">
      <c r="A142" s="7"/>
      <c r="B142" s="7"/>
      <c r="C142" s="7"/>
      <c r="D142" s="7"/>
      <c r="E142" s="7"/>
      <c r="F142" s="7"/>
      <c r="G142" s="7"/>
    </row>
    <row r="143">
      <c r="A143" s="7"/>
      <c r="B143" s="7"/>
      <c r="C143" s="7"/>
      <c r="D143" s="7"/>
      <c r="E143" s="7"/>
      <c r="F143" s="7"/>
      <c r="G143" s="7"/>
    </row>
    <row r="144">
      <c r="A144" s="7"/>
      <c r="B144" s="7"/>
      <c r="C144" s="7"/>
      <c r="D144" s="7"/>
      <c r="E144" s="7"/>
      <c r="F144" s="7"/>
      <c r="G144" s="7"/>
    </row>
    <row r="145">
      <c r="A145" s="7"/>
      <c r="B145" s="7"/>
      <c r="C145" s="7"/>
      <c r="D145" s="7"/>
      <c r="E145" s="7"/>
      <c r="F145" s="7"/>
      <c r="G145" s="7"/>
    </row>
    <row r="146">
      <c r="A146" s="7"/>
      <c r="B146" s="7"/>
      <c r="C146" s="7"/>
      <c r="D146" s="7"/>
      <c r="E146" s="7"/>
      <c r="F146" s="7"/>
      <c r="G146" s="7"/>
    </row>
    <row r="147">
      <c r="A147" s="7"/>
      <c r="B147" s="7"/>
      <c r="C147" s="7"/>
      <c r="D147" s="7"/>
      <c r="E147" s="7"/>
      <c r="F147" s="7"/>
      <c r="G147" s="7"/>
    </row>
    <row r="148">
      <c r="A148" s="7"/>
      <c r="B148" s="7"/>
      <c r="C148" s="7"/>
      <c r="D148" s="7"/>
      <c r="E148" s="7"/>
      <c r="F148" s="7"/>
      <c r="G148" s="7"/>
    </row>
    <row r="149">
      <c r="A149" s="7"/>
      <c r="B149" s="7"/>
      <c r="C149" s="7"/>
      <c r="D149" s="7"/>
      <c r="E149" s="7"/>
      <c r="F149" s="7"/>
      <c r="G149" s="7"/>
    </row>
    <row r="150">
      <c r="A150" s="7"/>
      <c r="B150" s="7"/>
      <c r="C150" s="7"/>
      <c r="D150" s="7"/>
      <c r="E150" s="7"/>
      <c r="F150" s="7"/>
      <c r="G150" s="7"/>
    </row>
    <row r="151">
      <c r="A151" s="7"/>
      <c r="B151" s="7"/>
      <c r="C151" s="7"/>
      <c r="D151" s="7"/>
      <c r="E151" s="7"/>
      <c r="F151" s="7"/>
      <c r="G151" s="7"/>
    </row>
    <row r="152">
      <c r="A152" s="7"/>
      <c r="B152" s="7"/>
      <c r="C152" s="7"/>
      <c r="D152" s="7"/>
      <c r="E152" s="7"/>
      <c r="F152" s="7"/>
      <c r="G152" s="7"/>
    </row>
    <row r="153">
      <c r="A153" s="7"/>
      <c r="B153" s="7"/>
      <c r="C153" s="7"/>
      <c r="D153" s="7"/>
      <c r="E153" s="7"/>
      <c r="F153" s="7"/>
      <c r="G153" s="7"/>
    </row>
    <row r="154">
      <c r="A154" s="7"/>
      <c r="B154" s="7"/>
      <c r="C154" s="7"/>
      <c r="D154" s="7"/>
      <c r="E154" s="7"/>
      <c r="F154" s="7"/>
      <c r="G154" s="7"/>
    </row>
    <row r="155">
      <c r="A155" s="7"/>
      <c r="B155" s="7"/>
      <c r="C155" s="7"/>
      <c r="D155" s="7"/>
      <c r="E155" s="7"/>
      <c r="F155" s="7"/>
      <c r="G155" s="7"/>
    </row>
    <row r="156">
      <c r="A156" s="7"/>
      <c r="B156" s="7"/>
      <c r="C156" s="7"/>
      <c r="D156" s="7"/>
      <c r="E156" s="7"/>
      <c r="F156" s="7"/>
      <c r="G156" s="7"/>
    </row>
    <row r="157">
      <c r="A157" s="7"/>
      <c r="B157" s="7"/>
      <c r="C157" s="7"/>
      <c r="D157" s="7"/>
      <c r="E157" s="7"/>
      <c r="F157" s="7"/>
      <c r="G157" s="7"/>
    </row>
    <row r="158">
      <c r="A158" s="7"/>
      <c r="B158" s="7"/>
      <c r="C158" s="7"/>
      <c r="D158" s="7"/>
      <c r="E158" s="7"/>
      <c r="F158" s="7"/>
      <c r="G158" s="7"/>
    </row>
    <row r="159">
      <c r="A159" s="7"/>
      <c r="B159" s="7"/>
      <c r="C159" s="7"/>
      <c r="D159" s="7"/>
      <c r="E159" s="7"/>
      <c r="F159" s="7"/>
      <c r="G159" s="7"/>
    </row>
    <row r="160">
      <c r="A160" s="7"/>
      <c r="B160" s="7"/>
      <c r="C160" s="7"/>
      <c r="D160" s="7"/>
      <c r="E160" s="7"/>
      <c r="F160" s="7"/>
      <c r="G160" s="7"/>
    </row>
    <row r="161">
      <c r="A161" s="7"/>
      <c r="B161" s="7"/>
      <c r="C161" s="7"/>
      <c r="D161" s="7"/>
      <c r="E161" s="7"/>
      <c r="F161" s="7"/>
      <c r="G161" s="7"/>
    </row>
    <row r="162">
      <c r="A162" s="7"/>
      <c r="B162" s="7"/>
      <c r="C162" s="7"/>
      <c r="D162" s="7"/>
      <c r="E162" s="7"/>
      <c r="F162" s="7"/>
      <c r="G162" s="7"/>
    </row>
    <row r="163">
      <c r="A163" s="7"/>
      <c r="B163" s="7"/>
      <c r="C163" s="7"/>
      <c r="D163" s="7"/>
      <c r="E163" s="7"/>
      <c r="F163" s="7"/>
      <c r="G163" s="7"/>
    </row>
    <row r="164">
      <c r="A164" s="7"/>
      <c r="B164" s="7"/>
      <c r="C164" s="7"/>
      <c r="D164" s="7"/>
      <c r="E164" s="7"/>
      <c r="F164" s="7"/>
      <c r="G164" s="7"/>
    </row>
    <row r="165">
      <c r="A165" s="7"/>
      <c r="B165" s="7"/>
      <c r="C165" s="7"/>
      <c r="D165" s="7"/>
      <c r="E165" s="7"/>
      <c r="F165" s="7"/>
      <c r="G165" s="7"/>
    </row>
    <row r="166">
      <c r="A166" s="7"/>
      <c r="B166" s="7"/>
      <c r="C166" s="7"/>
      <c r="D166" s="7"/>
      <c r="E166" s="7"/>
      <c r="F166" s="7"/>
      <c r="G166" s="7"/>
    </row>
    <row r="167">
      <c r="A167" s="7"/>
      <c r="B167" s="7"/>
      <c r="C167" s="7"/>
      <c r="D167" s="7"/>
      <c r="E167" s="7"/>
      <c r="F167" s="7"/>
      <c r="G167" s="7"/>
    </row>
    <row r="168">
      <c r="A168" s="7"/>
      <c r="B168" s="7"/>
      <c r="C168" s="7"/>
      <c r="D168" s="7"/>
      <c r="E168" s="7"/>
      <c r="F168" s="7"/>
      <c r="G168" s="7"/>
    </row>
    <row r="169">
      <c r="A169" s="7"/>
      <c r="B169" s="7"/>
      <c r="C169" s="7"/>
      <c r="D169" s="7"/>
      <c r="E169" s="7"/>
      <c r="F169" s="7"/>
      <c r="G169" s="7"/>
    </row>
    <row r="170">
      <c r="A170" s="7"/>
      <c r="B170" s="7"/>
      <c r="C170" s="7"/>
      <c r="D170" s="7"/>
      <c r="E170" s="7"/>
      <c r="F170" s="7"/>
      <c r="G170" s="7"/>
    </row>
    <row r="171">
      <c r="A171" s="7"/>
      <c r="B171" s="7"/>
      <c r="C171" s="7"/>
      <c r="D171" s="7"/>
      <c r="E171" s="7"/>
      <c r="F171" s="7"/>
      <c r="G171" s="7"/>
    </row>
    <row r="172">
      <c r="A172" s="7"/>
      <c r="B172" s="7"/>
      <c r="C172" s="7"/>
      <c r="D172" s="7"/>
      <c r="E172" s="7"/>
      <c r="F172" s="7"/>
      <c r="G172" s="7"/>
    </row>
    <row r="173">
      <c r="A173" s="7"/>
      <c r="B173" s="7"/>
      <c r="C173" s="7"/>
      <c r="D173" s="7"/>
      <c r="E173" s="7"/>
      <c r="F173" s="7"/>
      <c r="G173" s="7"/>
    </row>
    <row r="174">
      <c r="A174" s="7"/>
      <c r="B174" s="7"/>
      <c r="C174" s="7"/>
      <c r="D174" s="7"/>
      <c r="E174" s="7"/>
      <c r="F174" s="7"/>
      <c r="G174" s="7"/>
    </row>
    <row r="175">
      <c r="A175" s="7"/>
      <c r="B175" s="7"/>
      <c r="C175" s="7"/>
      <c r="D175" s="7"/>
      <c r="E175" s="7"/>
      <c r="F175" s="7"/>
      <c r="G175" s="7"/>
    </row>
    <row r="176">
      <c r="A176" s="7"/>
      <c r="B176" s="7"/>
      <c r="C176" s="7"/>
      <c r="D176" s="7"/>
      <c r="E176" s="7"/>
      <c r="F176" s="7"/>
      <c r="G176" s="7"/>
    </row>
    <row r="177">
      <c r="A177" s="7"/>
      <c r="B177" s="7"/>
      <c r="C177" s="7"/>
      <c r="D177" s="7"/>
      <c r="E177" s="7"/>
      <c r="F177" s="7"/>
      <c r="G177" s="7"/>
    </row>
    <row r="178">
      <c r="A178" s="7"/>
      <c r="B178" s="7"/>
      <c r="C178" s="7"/>
      <c r="D178" s="7"/>
      <c r="E178" s="7"/>
      <c r="F178" s="7"/>
      <c r="G178" s="7"/>
    </row>
    <row r="179">
      <c r="A179" s="7"/>
      <c r="B179" s="7"/>
      <c r="C179" s="7"/>
      <c r="D179" s="7"/>
      <c r="E179" s="7"/>
      <c r="F179" s="7"/>
      <c r="G179" s="7"/>
    </row>
    <row r="180">
      <c r="A180" s="7"/>
      <c r="B180" s="7"/>
      <c r="C180" s="7"/>
      <c r="D180" s="7"/>
      <c r="E180" s="7"/>
      <c r="F180" s="7"/>
      <c r="G180" s="7"/>
    </row>
    <row r="181">
      <c r="A181" s="7"/>
      <c r="B181" s="7"/>
      <c r="C181" s="7"/>
      <c r="D181" s="7"/>
      <c r="E181" s="7"/>
      <c r="F181" s="7"/>
      <c r="G181" s="7"/>
    </row>
    <row r="182">
      <c r="A182" s="7"/>
      <c r="B182" s="7"/>
      <c r="C182" s="7"/>
      <c r="D182" s="7"/>
      <c r="E182" s="7"/>
      <c r="F182" s="7"/>
      <c r="G182" s="7"/>
    </row>
    <row r="183">
      <c r="A183" s="7"/>
      <c r="B183" s="7"/>
      <c r="C183" s="7"/>
      <c r="D183" s="7"/>
      <c r="E183" s="7"/>
      <c r="F183" s="7"/>
      <c r="G183" s="7"/>
    </row>
    <row r="184">
      <c r="A184" s="7"/>
      <c r="B184" s="7"/>
      <c r="C184" s="7"/>
      <c r="D184" s="7"/>
      <c r="E184" s="7"/>
      <c r="F184" s="7"/>
      <c r="G184" s="7"/>
    </row>
    <row r="185">
      <c r="A185" s="7"/>
      <c r="B185" s="7"/>
      <c r="C185" s="7"/>
      <c r="D185" s="7"/>
      <c r="E185" s="7"/>
      <c r="F185" s="7"/>
      <c r="G185" s="7"/>
    </row>
    <row r="186">
      <c r="A186" s="7"/>
      <c r="B186" s="7"/>
      <c r="C186" s="7"/>
      <c r="D186" s="7"/>
      <c r="E186" s="7"/>
      <c r="F186" s="7"/>
      <c r="G186" s="7"/>
    </row>
    <row r="187">
      <c r="A187" s="7"/>
      <c r="B187" s="7"/>
      <c r="C187" s="7"/>
      <c r="D187" s="7"/>
      <c r="E187" s="7"/>
      <c r="F187" s="7"/>
      <c r="G187" s="7"/>
    </row>
    <row r="188">
      <c r="A188" s="7"/>
      <c r="B188" s="7"/>
      <c r="C188" s="7"/>
      <c r="D188" s="7"/>
      <c r="E188" s="7"/>
      <c r="F188" s="7"/>
      <c r="G188" s="7"/>
    </row>
    <row r="189">
      <c r="A189" s="7"/>
      <c r="B189" s="7"/>
      <c r="C189" s="7"/>
      <c r="D189" s="7"/>
      <c r="E189" s="7"/>
      <c r="F189" s="7"/>
      <c r="G189" s="7"/>
    </row>
    <row r="190">
      <c r="A190" s="7"/>
      <c r="B190" s="7"/>
      <c r="C190" s="7"/>
      <c r="D190" s="7"/>
      <c r="E190" s="7"/>
      <c r="F190" s="7"/>
      <c r="G190" s="7"/>
    </row>
    <row r="191">
      <c r="A191" s="7"/>
      <c r="B191" s="7"/>
      <c r="C191" s="7"/>
      <c r="D191" s="7"/>
      <c r="E191" s="7"/>
      <c r="F191" s="7"/>
      <c r="G191" s="7"/>
    </row>
    <row r="192">
      <c r="A192" s="7"/>
      <c r="B192" s="7"/>
      <c r="C192" s="7"/>
      <c r="D192" s="7"/>
      <c r="E192" s="7"/>
      <c r="F192" s="7"/>
      <c r="G192" s="7"/>
    </row>
    <row r="193">
      <c r="A193" s="7"/>
      <c r="B193" s="7"/>
      <c r="C193" s="7"/>
      <c r="D193" s="7"/>
      <c r="E193" s="7"/>
      <c r="F193" s="7"/>
      <c r="G193" s="7"/>
    </row>
    <row r="194">
      <c r="A194" s="7"/>
      <c r="B194" s="7"/>
      <c r="C194" s="7"/>
      <c r="D194" s="7"/>
      <c r="E194" s="7"/>
      <c r="F194" s="7"/>
      <c r="G194" s="7"/>
    </row>
    <row r="195">
      <c r="A195" s="7"/>
      <c r="B195" s="7"/>
      <c r="C195" s="7"/>
      <c r="D195" s="7"/>
      <c r="E195" s="7"/>
      <c r="F195" s="7"/>
      <c r="G195" s="7"/>
    </row>
    <row r="196">
      <c r="A196" s="7"/>
      <c r="B196" s="7"/>
      <c r="C196" s="7"/>
      <c r="D196" s="7"/>
      <c r="E196" s="7"/>
      <c r="F196" s="7"/>
      <c r="G196" s="7"/>
    </row>
    <row r="197">
      <c r="A197" s="7"/>
      <c r="B197" s="7"/>
      <c r="C197" s="7"/>
      <c r="D197" s="7"/>
      <c r="E197" s="7"/>
      <c r="F197" s="7"/>
      <c r="G197" s="7"/>
    </row>
    <row r="198">
      <c r="A198" s="7"/>
      <c r="B198" s="7"/>
      <c r="C198" s="7"/>
      <c r="D198" s="7"/>
      <c r="E198" s="7"/>
      <c r="F198" s="7"/>
      <c r="G198" s="7"/>
    </row>
    <row r="199">
      <c r="A199" s="7"/>
      <c r="B199" s="7"/>
      <c r="C199" s="7"/>
      <c r="D199" s="7"/>
      <c r="E199" s="7"/>
      <c r="F199" s="7"/>
      <c r="G199" s="7"/>
    </row>
    <row r="200">
      <c r="A200" s="7"/>
      <c r="B200" s="7"/>
      <c r="C200" s="7"/>
      <c r="D200" s="7"/>
      <c r="E200" s="7"/>
      <c r="F200" s="7"/>
      <c r="G200" s="7"/>
    </row>
    <row r="201">
      <c r="A201" s="7"/>
      <c r="B201" s="7"/>
      <c r="C201" s="7"/>
      <c r="D201" s="7"/>
      <c r="E201" s="7"/>
      <c r="F201" s="7"/>
      <c r="G201" s="7"/>
    </row>
    <row r="202">
      <c r="A202" s="7"/>
      <c r="B202" s="7"/>
      <c r="C202" s="7"/>
      <c r="D202" s="7"/>
      <c r="E202" s="7"/>
      <c r="F202" s="7"/>
      <c r="G202" s="7"/>
    </row>
    <row r="203">
      <c r="A203" s="7"/>
      <c r="B203" s="7"/>
      <c r="C203" s="7"/>
      <c r="D203" s="7"/>
      <c r="E203" s="7"/>
      <c r="F203" s="7"/>
      <c r="G203" s="7"/>
    </row>
    <row r="204">
      <c r="A204" s="7"/>
      <c r="B204" s="7"/>
      <c r="C204" s="7"/>
      <c r="D204" s="7"/>
      <c r="E204" s="7"/>
      <c r="F204" s="7"/>
      <c r="G204" s="7"/>
    </row>
    <row r="205">
      <c r="A205" s="7"/>
      <c r="B205" s="7"/>
      <c r="C205" s="7"/>
      <c r="D205" s="7"/>
      <c r="E205" s="7"/>
      <c r="F205" s="7"/>
      <c r="G205" s="7"/>
    </row>
    <row r="206">
      <c r="A206" s="7"/>
      <c r="B206" s="7"/>
      <c r="C206" s="7"/>
      <c r="D206" s="7"/>
      <c r="E206" s="7"/>
      <c r="F206" s="7"/>
      <c r="G206" s="7"/>
    </row>
    <row r="207">
      <c r="A207" s="7"/>
      <c r="B207" s="7"/>
      <c r="C207" s="7"/>
      <c r="D207" s="7"/>
      <c r="E207" s="7"/>
      <c r="F207" s="7"/>
      <c r="G207" s="7"/>
    </row>
    <row r="208">
      <c r="A208" s="7"/>
      <c r="B208" s="7"/>
      <c r="C208" s="7"/>
      <c r="D208" s="7"/>
      <c r="E208" s="7"/>
      <c r="F208" s="7"/>
      <c r="G208" s="7"/>
    </row>
    <row r="209">
      <c r="A209" s="7"/>
      <c r="B209" s="7"/>
      <c r="C209" s="7"/>
      <c r="D209" s="7"/>
      <c r="E209" s="7"/>
      <c r="F209" s="7"/>
      <c r="G209" s="7"/>
    </row>
    <row r="210">
      <c r="A210" s="7"/>
      <c r="B210" s="7"/>
      <c r="C210" s="7"/>
      <c r="D210" s="7"/>
      <c r="E210" s="7"/>
      <c r="F210" s="7"/>
      <c r="G210" s="7"/>
    </row>
    <row r="211">
      <c r="A211" s="7"/>
      <c r="B211" s="7"/>
      <c r="C211" s="7"/>
      <c r="D211" s="7"/>
      <c r="E211" s="7"/>
      <c r="F211" s="7"/>
      <c r="G211" s="7"/>
    </row>
    <row r="212">
      <c r="A212" s="7"/>
      <c r="B212" s="7"/>
      <c r="C212" s="7"/>
      <c r="D212" s="7"/>
      <c r="E212" s="7"/>
      <c r="F212" s="7"/>
      <c r="G212" s="7"/>
    </row>
    <row r="213">
      <c r="A213" s="7"/>
      <c r="B213" s="7"/>
      <c r="C213" s="7"/>
      <c r="D213" s="7"/>
      <c r="E213" s="7"/>
      <c r="F213" s="7"/>
      <c r="G213" s="7"/>
    </row>
    <row r="214">
      <c r="A214" s="7"/>
      <c r="B214" s="7"/>
      <c r="C214" s="7"/>
      <c r="D214" s="7"/>
      <c r="E214" s="7"/>
      <c r="F214" s="7"/>
      <c r="G214" s="7"/>
    </row>
    <row r="215">
      <c r="A215" s="7"/>
      <c r="B215" s="7"/>
      <c r="C215" s="7"/>
      <c r="D215" s="7"/>
      <c r="E215" s="7"/>
      <c r="F215" s="7"/>
      <c r="G215" s="7"/>
    </row>
    <row r="216">
      <c r="A216" s="7"/>
      <c r="B216" s="7"/>
      <c r="C216" s="7"/>
      <c r="D216" s="7"/>
      <c r="E216" s="7"/>
      <c r="F216" s="7"/>
      <c r="G216" s="7"/>
    </row>
    <row r="217">
      <c r="A217" s="7"/>
      <c r="B217" s="7"/>
      <c r="C217" s="7"/>
      <c r="D217" s="7"/>
      <c r="E217" s="7"/>
      <c r="F217" s="7"/>
      <c r="G217" s="7"/>
    </row>
    <row r="218">
      <c r="A218" s="7"/>
      <c r="B218" s="7"/>
      <c r="C218" s="7"/>
      <c r="D218" s="7"/>
      <c r="E218" s="7"/>
      <c r="F218" s="7"/>
      <c r="G218" s="7"/>
    </row>
    <row r="219">
      <c r="A219" s="7"/>
      <c r="B219" s="7"/>
      <c r="C219" s="7"/>
      <c r="D219" s="7"/>
      <c r="E219" s="7"/>
      <c r="F219" s="7"/>
      <c r="G219" s="7"/>
    </row>
    <row r="220">
      <c r="A220" s="7"/>
      <c r="B220" s="7"/>
      <c r="C220" s="7"/>
      <c r="D220" s="7"/>
      <c r="E220" s="7"/>
      <c r="F220" s="7"/>
      <c r="G220" s="7"/>
    </row>
    <row r="221">
      <c r="A221" s="7"/>
      <c r="B221" s="7"/>
      <c r="C221" s="7"/>
      <c r="D221" s="7"/>
      <c r="E221" s="7"/>
      <c r="F221" s="7"/>
      <c r="G221" s="7"/>
    </row>
    <row r="222">
      <c r="A222" s="7"/>
      <c r="B222" s="7"/>
      <c r="C222" s="7"/>
      <c r="D222" s="7"/>
      <c r="E222" s="7"/>
      <c r="F222" s="7"/>
      <c r="G222" s="7"/>
    </row>
    <row r="223">
      <c r="A223" s="7"/>
      <c r="B223" s="7"/>
      <c r="C223" s="7"/>
      <c r="D223" s="7"/>
      <c r="E223" s="7"/>
      <c r="F223" s="7"/>
      <c r="G223" s="7"/>
    </row>
    <row r="224">
      <c r="A224" s="7"/>
      <c r="B224" s="7"/>
      <c r="C224" s="7"/>
      <c r="D224" s="7"/>
      <c r="E224" s="7"/>
      <c r="F224" s="7"/>
      <c r="G224" s="7"/>
    </row>
    <row r="225">
      <c r="A225" s="7"/>
      <c r="B225" s="7"/>
      <c r="C225" s="7"/>
      <c r="D225" s="7"/>
      <c r="E225" s="7"/>
      <c r="F225" s="7"/>
      <c r="G225" s="7"/>
    </row>
    <row r="226">
      <c r="A226" s="7"/>
      <c r="B226" s="7"/>
      <c r="C226" s="7"/>
      <c r="D226" s="7"/>
      <c r="E226" s="7"/>
      <c r="F226" s="7"/>
      <c r="G226" s="7"/>
    </row>
    <row r="227">
      <c r="A227" s="7"/>
      <c r="B227" s="7"/>
      <c r="C227" s="7"/>
      <c r="D227" s="7"/>
      <c r="E227" s="7"/>
      <c r="F227" s="7"/>
      <c r="G227" s="7"/>
    </row>
    <row r="228">
      <c r="A228" s="7"/>
      <c r="B228" s="7"/>
      <c r="C228" s="7"/>
      <c r="D228" s="7"/>
      <c r="E228" s="7"/>
      <c r="F228" s="7"/>
      <c r="G228" s="7"/>
    </row>
    <row r="229">
      <c r="A229" s="7"/>
      <c r="B229" s="7"/>
      <c r="C229" s="7"/>
      <c r="D229" s="7"/>
      <c r="E229" s="7"/>
      <c r="F229" s="7"/>
      <c r="G229" s="7"/>
    </row>
    <row r="230">
      <c r="A230" s="7"/>
      <c r="B230" s="7"/>
      <c r="C230" s="7"/>
      <c r="D230" s="7"/>
      <c r="E230" s="7"/>
      <c r="F230" s="7"/>
      <c r="G230" s="7"/>
    </row>
    <row r="231">
      <c r="A231" s="7"/>
      <c r="B231" s="7"/>
      <c r="C231" s="7"/>
      <c r="D231" s="7"/>
      <c r="E231" s="7"/>
      <c r="F231" s="7"/>
      <c r="G231" s="7"/>
    </row>
    <row r="232">
      <c r="A232" s="7"/>
      <c r="B232" s="7"/>
      <c r="C232" s="7"/>
      <c r="D232" s="7"/>
      <c r="E232" s="7"/>
      <c r="F232" s="7"/>
      <c r="G232" s="7"/>
    </row>
    <row r="233">
      <c r="A233" s="7"/>
      <c r="B233" s="7"/>
      <c r="C233" s="7"/>
      <c r="D233" s="7"/>
      <c r="E233" s="7"/>
      <c r="F233" s="7"/>
      <c r="G233" s="7"/>
    </row>
    <row r="234">
      <c r="A234" s="7"/>
      <c r="B234" s="7"/>
      <c r="C234" s="7"/>
      <c r="D234" s="7"/>
      <c r="E234" s="7"/>
      <c r="F234" s="7"/>
      <c r="G234" s="7"/>
    </row>
    <row r="235">
      <c r="A235" s="7"/>
      <c r="B235" s="7"/>
      <c r="C235" s="7"/>
      <c r="D235" s="7"/>
      <c r="E235" s="7"/>
      <c r="F235" s="7"/>
      <c r="G235" s="7"/>
    </row>
    <row r="236">
      <c r="A236" s="7"/>
      <c r="B236" s="7"/>
      <c r="C236" s="7"/>
      <c r="D236" s="7"/>
      <c r="E236" s="7"/>
      <c r="F236" s="7"/>
      <c r="G236" s="7"/>
    </row>
    <row r="237">
      <c r="A237" s="7"/>
      <c r="B237" s="7"/>
      <c r="C237" s="7"/>
      <c r="D237" s="7"/>
      <c r="E237" s="7"/>
      <c r="F237" s="7"/>
      <c r="G237" s="7"/>
    </row>
    <row r="238">
      <c r="A238" s="7"/>
      <c r="B238" s="7"/>
      <c r="C238" s="7"/>
      <c r="D238" s="7"/>
      <c r="E238" s="7"/>
      <c r="F238" s="7"/>
      <c r="G238" s="7"/>
    </row>
    <row r="239">
      <c r="A239" s="7"/>
      <c r="B239" s="7"/>
      <c r="C239" s="7"/>
      <c r="D239" s="7"/>
      <c r="E239" s="7"/>
      <c r="F239" s="7"/>
      <c r="G239" s="7"/>
    </row>
    <row r="240">
      <c r="A240" s="7"/>
      <c r="B240" s="7"/>
      <c r="C240" s="7"/>
      <c r="D240" s="7"/>
      <c r="E240" s="7"/>
      <c r="F240" s="7"/>
      <c r="G240" s="7"/>
    </row>
    <row r="241">
      <c r="A241" s="7"/>
      <c r="B241" s="7"/>
      <c r="C241" s="7"/>
      <c r="D241" s="7"/>
      <c r="E241" s="7"/>
      <c r="F241" s="7"/>
      <c r="G241" s="7"/>
    </row>
    <row r="242">
      <c r="A242" s="7"/>
      <c r="B242" s="7"/>
      <c r="C242" s="7"/>
      <c r="D242" s="7"/>
      <c r="E242" s="7"/>
      <c r="F242" s="7"/>
      <c r="G242" s="7"/>
    </row>
    <row r="243">
      <c r="A243" s="7"/>
      <c r="B243" s="7"/>
      <c r="C243" s="7"/>
      <c r="D243" s="7"/>
      <c r="E243" s="7"/>
      <c r="F243" s="7"/>
      <c r="G243" s="7"/>
    </row>
    <row r="244">
      <c r="A244" s="7"/>
      <c r="B244" s="7"/>
      <c r="C244" s="7"/>
      <c r="D244" s="7"/>
      <c r="E244" s="7"/>
      <c r="F244" s="7"/>
      <c r="G244" s="7"/>
    </row>
    <row r="245">
      <c r="A245" s="7"/>
      <c r="B245" s="7"/>
      <c r="C245" s="7"/>
      <c r="D245" s="7"/>
      <c r="E245" s="7"/>
      <c r="F245" s="7"/>
      <c r="G245" s="7"/>
    </row>
    <row r="246">
      <c r="A246" s="7"/>
      <c r="B246" s="7"/>
      <c r="C246" s="7"/>
      <c r="D246" s="7"/>
      <c r="E246" s="7"/>
      <c r="F246" s="7"/>
      <c r="G246" s="7"/>
    </row>
    <row r="247">
      <c r="A247" s="7"/>
      <c r="B247" s="7"/>
      <c r="C247" s="7"/>
      <c r="D247" s="7"/>
      <c r="E247" s="7"/>
      <c r="F247" s="7"/>
      <c r="G247" s="7"/>
    </row>
    <row r="248">
      <c r="A248" s="7"/>
      <c r="B248" s="7"/>
      <c r="C248" s="7"/>
      <c r="D248" s="7"/>
      <c r="E248" s="7"/>
      <c r="F248" s="7"/>
      <c r="G248" s="7"/>
    </row>
    <row r="249">
      <c r="A249" s="7"/>
      <c r="B249" s="7"/>
      <c r="C249" s="7"/>
      <c r="D249" s="7"/>
      <c r="E249" s="7"/>
      <c r="F249" s="7"/>
      <c r="G249" s="7"/>
    </row>
    <row r="250">
      <c r="A250" s="7"/>
      <c r="B250" s="7"/>
      <c r="C250" s="7"/>
      <c r="D250" s="7"/>
      <c r="E250" s="7"/>
      <c r="F250" s="7"/>
      <c r="G250" s="7"/>
    </row>
    <row r="251">
      <c r="A251" s="7"/>
      <c r="B251" s="7"/>
      <c r="C251" s="7"/>
      <c r="D251" s="7"/>
      <c r="E251" s="7"/>
      <c r="F251" s="7"/>
      <c r="G251" s="7"/>
    </row>
    <row r="252">
      <c r="A252" s="7"/>
      <c r="B252" s="7"/>
      <c r="C252" s="7"/>
      <c r="D252" s="7"/>
      <c r="E252" s="7"/>
      <c r="F252" s="7"/>
      <c r="G252" s="7"/>
    </row>
    <row r="253">
      <c r="A253" s="7"/>
      <c r="B253" s="7"/>
      <c r="C253" s="7"/>
      <c r="D253" s="7"/>
      <c r="E253" s="7"/>
      <c r="F253" s="7"/>
      <c r="G253" s="7"/>
    </row>
    <row r="254">
      <c r="A254" s="7"/>
      <c r="B254" s="7"/>
      <c r="C254" s="7"/>
      <c r="D254" s="7"/>
      <c r="E254" s="7"/>
      <c r="F254" s="7"/>
      <c r="G254" s="7"/>
    </row>
    <row r="255">
      <c r="A255" s="7"/>
      <c r="B255" s="7"/>
      <c r="C255" s="7"/>
      <c r="D255" s="7"/>
      <c r="E255" s="7"/>
      <c r="F255" s="7"/>
      <c r="G255" s="7"/>
    </row>
    <row r="256">
      <c r="A256" s="7"/>
      <c r="B256" s="7"/>
      <c r="C256" s="7"/>
      <c r="D256" s="7"/>
      <c r="E256" s="7"/>
      <c r="F256" s="7"/>
      <c r="G256" s="7"/>
    </row>
    <row r="257">
      <c r="A257" s="7"/>
      <c r="B257" s="7"/>
      <c r="C257" s="7"/>
      <c r="D257" s="7"/>
      <c r="E257" s="7"/>
      <c r="F257" s="7"/>
      <c r="G257" s="7"/>
    </row>
    <row r="258">
      <c r="A258" s="7"/>
      <c r="B258" s="7"/>
      <c r="C258" s="7"/>
      <c r="D258" s="7"/>
      <c r="E258" s="7"/>
      <c r="F258" s="7"/>
      <c r="G258" s="7"/>
    </row>
    <row r="259">
      <c r="A259" s="7"/>
      <c r="B259" s="7"/>
      <c r="C259" s="7"/>
      <c r="D259" s="7"/>
      <c r="E259" s="7"/>
      <c r="F259" s="7"/>
      <c r="G259" s="7"/>
    </row>
    <row r="260">
      <c r="A260" s="7"/>
      <c r="B260" s="7"/>
      <c r="C260" s="7"/>
      <c r="D260" s="7"/>
      <c r="E260" s="7"/>
      <c r="F260" s="7"/>
      <c r="G260" s="7"/>
    </row>
    <row r="261">
      <c r="A261" s="7"/>
      <c r="B261" s="7"/>
      <c r="C261" s="7"/>
      <c r="D261" s="7"/>
      <c r="E261" s="7"/>
      <c r="F261" s="7"/>
      <c r="G261" s="7"/>
    </row>
    <row r="262">
      <c r="A262" s="7"/>
      <c r="B262" s="7"/>
      <c r="C262" s="7"/>
      <c r="D262" s="7"/>
      <c r="E262" s="7"/>
      <c r="F262" s="7"/>
      <c r="G262" s="7"/>
    </row>
    <row r="263">
      <c r="A263" s="7"/>
      <c r="B263" s="7"/>
      <c r="C263" s="7"/>
      <c r="D263" s="7"/>
      <c r="E263" s="7"/>
      <c r="F263" s="7"/>
      <c r="G263" s="7"/>
    </row>
    <row r="264">
      <c r="A264" s="7"/>
      <c r="B264" s="7"/>
      <c r="C264" s="7"/>
      <c r="D264" s="7"/>
      <c r="E264" s="7"/>
      <c r="F264" s="7"/>
      <c r="G264" s="7"/>
    </row>
    <row r="265">
      <c r="A265" s="7"/>
      <c r="B265" s="7"/>
      <c r="C265" s="7"/>
      <c r="D265" s="7"/>
      <c r="E265" s="7"/>
      <c r="F265" s="7"/>
      <c r="G265" s="7"/>
    </row>
    <row r="266">
      <c r="A266" s="7"/>
      <c r="B266" s="7"/>
      <c r="C266" s="7"/>
      <c r="D266" s="7"/>
      <c r="E266" s="7"/>
      <c r="F266" s="7"/>
      <c r="G266" s="7"/>
    </row>
    <row r="267">
      <c r="A267" s="7"/>
      <c r="B267" s="7"/>
      <c r="C267" s="7"/>
      <c r="D267" s="7"/>
      <c r="E267" s="7"/>
      <c r="F267" s="7"/>
      <c r="G267" s="7"/>
    </row>
    <row r="268">
      <c r="A268" s="7"/>
      <c r="B268" s="7"/>
      <c r="C268" s="7"/>
      <c r="D268" s="7"/>
      <c r="E268" s="7"/>
      <c r="F268" s="7"/>
      <c r="G268" s="7"/>
    </row>
    <row r="269">
      <c r="A269" s="7"/>
      <c r="B269" s="7"/>
      <c r="C269" s="7"/>
      <c r="D269" s="7"/>
      <c r="E269" s="7"/>
      <c r="F269" s="7"/>
      <c r="G269" s="7"/>
    </row>
    <row r="270">
      <c r="A270" s="7"/>
      <c r="B270" s="7"/>
      <c r="C270" s="7"/>
      <c r="D270" s="7"/>
      <c r="E270" s="7"/>
      <c r="F270" s="7"/>
      <c r="G270" s="7"/>
    </row>
    <row r="271">
      <c r="A271" s="7"/>
      <c r="B271" s="7"/>
      <c r="C271" s="7"/>
      <c r="D271" s="7"/>
      <c r="E271" s="7"/>
      <c r="F271" s="7"/>
      <c r="G271" s="7"/>
    </row>
    <row r="272">
      <c r="A272" s="7"/>
      <c r="B272" s="7"/>
      <c r="C272" s="7"/>
      <c r="D272" s="7"/>
      <c r="E272" s="7"/>
      <c r="F272" s="7"/>
      <c r="G272" s="7"/>
    </row>
    <row r="273">
      <c r="A273" s="7"/>
      <c r="B273" s="7"/>
      <c r="C273" s="7"/>
      <c r="D273" s="7"/>
      <c r="E273" s="7"/>
      <c r="F273" s="7"/>
      <c r="G273" s="7"/>
    </row>
    <row r="274">
      <c r="A274" s="7"/>
      <c r="B274" s="7"/>
      <c r="C274" s="7"/>
      <c r="D274" s="7"/>
      <c r="E274" s="7"/>
      <c r="F274" s="7"/>
      <c r="G274" s="7"/>
    </row>
    <row r="275">
      <c r="A275" s="7"/>
      <c r="B275" s="7"/>
      <c r="C275" s="7"/>
      <c r="D275" s="7"/>
      <c r="E275" s="7"/>
      <c r="F275" s="7"/>
      <c r="G275" s="7"/>
    </row>
    <row r="276">
      <c r="A276" s="7"/>
      <c r="B276" s="7"/>
      <c r="C276" s="7"/>
      <c r="D276" s="7"/>
      <c r="E276" s="7"/>
      <c r="F276" s="7"/>
      <c r="G276" s="7"/>
    </row>
    <row r="277">
      <c r="A277" s="7"/>
      <c r="B277" s="7"/>
      <c r="C277" s="7"/>
      <c r="D277" s="7"/>
      <c r="E277" s="7"/>
      <c r="F277" s="7"/>
      <c r="G277" s="7"/>
    </row>
    <row r="278">
      <c r="A278" s="7"/>
      <c r="B278" s="7"/>
      <c r="C278" s="7"/>
      <c r="D278" s="7"/>
      <c r="E278" s="7"/>
      <c r="F278" s="7"/>
      <c r="G278" s="7"/>
    </row>
    <row r="279">
      <c r="A279" s="7"/>
      <c r="B279" s="7"/>
      <c r="C279" s="7"/>
      <c r="D279" s="7"/>
      <c r="E279" s="7"/>
      <c r="F279" s="7"/>
      <c r="G279" s="7"/>
    </row>
    <row r="280">
      <c r="A280" s="7"/>
      <c r="B280" s="7"/>
      <c r="C280" s="7"/>
      <c r="D280" s="7"/>
      <c r="E280" s="7"/>
      <c r="F280" s="7"/>
      <c r="G280" s="7"/>
    </row>
    <row r="281">
      <c r="A281" s="7"/>
      <c r="B281" s="7"/>
      <c r="C281" s="7"/>
      <c r="D281" s="7"/>
      <c r="E281" s="7"/>
      <c r="F281" s="7"/>
      <c r="G281" s="7"/>
    </row>
    <row r="282">
      <c r="A282" s="7"/>
      <c r="B282" s="7"/>
      <c r="C282" s="7"/>
      <c r="D282" s="7"/>
      <c r="E282" s="7"/>
      <c r="F282" s="7"/>
      <c r="G282" s="7"/>
    </row>
    <row r="283">
      <c r="A283" s="7"/>
      <c r="B283" s="7"/>
      <c r="C283" s="7"/>
      <c r="D283" s="7"/>
      <c r="E283" s="7"/>
      <c r="F283" s="7"/>
      <c r="G283" s="7"/>
    </row>
    <row r="284">
      <c r="A284" s="7"/>
      <c r="B284" s="7"/>
      <c r="C284" s="7"/>
      <c r="D284" s="7"/>
      <c r="E284" s="7"/>
      <c r="F284" s="7"/>
      <c r="G284" s="7"/>
    </row>
    <row r="285">
      <c r="A285" s="7"/>
      <c r="B285" s="7"/>
      <c r="C285" s="7"/>
      <c r="D285" s="7"/>
      <c r="E285" s="7"/>
      <c r="F285" s="7"/>
      <c r="G285" s="7"/>
    </row>
    <row r="286">
      <c r="A286" s="7"/>
      <c r="B286" s="7"/>
      <c r="C286" s="7"/>
      <c r="D286" s="7"/>
      <c r="E286" s="7"/>
      <c r="F286" s="7"/>
      <c r="G286" s="7"/>
    </row>
    <row r="287">
      <c r="A287" s="7"/>
      <c r="B287" s="7"/>
      <c r="C287" s="7"/>
      <c r="D287" s="7"/>
      <c r="E287" s="7"/>
      <c r="F287" s="7"/>
      <c r="G287" s="7"/>
    </row>
    <row r="288">
      <c r="A288" s="7"/>
      <c r="B288" s="7"/>
      <c r="C288" s="7"/>
      <c r="D288" s="7"/>
      <c r="E288" s="7"/>
      <c r="F288" s="7"/>
      <c r="G288" s="7"/>
    </row>
    <row r="289">
      <c r="A289" s="7"/>
      <c r="B289" s="7"/>
      <c r="C289" s="7"/>
      <c r="D289" s="7"/>
      <c r="E289" s="7"/>
      <c r="F289" s="7"/>
      <c r="G289" s="7"/>
    </row>
    <row r="290">
      <c r="A290" s="7"/>
      <c r="B290" s="7"/>
      <c r="C290" s="7"/>
      <c r="D290" s="7"/>
      <c r="E290" s="7"/>
      <c r="F290" s="7"/>
      <c r="G290" s="7"/>
    </row>
    <row r="291">
      <c r="A291" s="7"/>
      <c r="B291" s="7"/>
      <c r="C291" s="7"/>
      <c r="D291" s="7"/>
      <c r="E291" s="7"/>
      <c r="F291" s="7"/>
      <c r="G291" s="7"/>
    </row>
    <row r="292">
      <c r="A292" s="7"/>
      <c r="B292" s="7"/>
      <c r="C292" s="7"/>
      <c r="D292" s="7"/>
      <c r="E292" s="7"/>
      <c r="F292" s="7"/>
      <c r="G292" s="7"/>
    </row>
    <row r="293">
      <c r="A293" s="7"/>
      <c r="B293" s="7"/>
      <c r="C293" s="7"/>
      <c r="D293" s="7"/>
      <c r="E293" s="7"/>
      <c r="F293" s="7"/>
      <c r="G293" s="7"/>
    </row>
    <row r="294">
      <c r="A294" s="7"/>
      <c r="B294" s="7"/>
      <c r="C294" s="7"/>
      <c r="D294" s="7"/>
      <c r="E294" s="7"/>
      <c r="F294" s="7"/>
      <c r="G294" s="7"/>
    </row>
    <row r="295">
      <c r="A295" s="7"/>
      <c r="B295" s="7"/>
      <c r="C295" s="7"/>
      <c r="D295" s="7"/>
      <c r="E295" s="7"/>
      <c r="F295" s="7"/>
      <c r="G295" s="7"/>
    </row>
    <row r="296">
      <c r="A296" s="7"/>
      <c r="B296" s="7"/>
      <c r="C296" s="7"/>
      <c r="D296" s="7"/>
      <c r="E296" s="7"/>
      <c r="F296" s="7"/>
      <c r="G296" s="7"/>
    </row>
    <row r="297">
      <c r="A297" s="7"/>
      <c r="B297" s="7"/>
      <c r="C297" s="7"/>
      <c r="D297" s="7"/>
      <c r="E297" s="7"/>
      <c r="F297" s="7"/>
      <c r="G297" s="7"/>
    </row>
    <row r="298">
      <c r="A298" s="7"/>
      <c r="B298" s="7"/>
      <c r="C298" s="7"/>
      <c r="D298" s="7"/>
      <c r="E298" s="7"/>
      <c r="F298" s="7"/>
      <c r="G298" s="7"/>
    </row>
    <row r="299">
      <c r="A299" s="7"/>
      <c r="B299" s="7"/>
      <c r="C299" s="7"/>
      <c r="D299" s="7"/>
      <c r="E299" s="7"/>
      <c r="F299" s="7"/>
      <c r="G299" s="7"/>
    </row>
    <row r="300">
      <c r="A300" s="7"/>
      <c r="B300" s="7"/>
      <c r="C300" s="7"/>
      <c r="D300" s="7"/>
      <c r="E300" s="7"/>
      <c r="F300" s="7"/>
      <c r="G300" s="7"/>
    </row>
    <row r="301">
      <c r="A301" s="7"/>
      <c r="B301" s="7"/>
      <c r="C301" s="7"/>
      <c r="D301" s="7"/>
      <c r="E301" s="7"/>
      <c r="F301" s="7"/>
      <c r="G301" s="7"/>
    </row>
    <row r="302">
      <c r="A302" s="7"/>
      <c r="B302" s="7"/>
      <c r="C302" s="7"/>
      <c r="D302" s="7"/>
      <c r="E302" s="7"/>
      <c r="F302" s="7"/>
      <c r="G302" s="7"/>
    </row>
    <row r="303">
      <c r="A303" s="7"/>
      <c r="B303" s="7"/>
      <c r="C303" s="7"/>
      <c r="D303" s="7"/>
      <c r="E303" s="7"/>
      <c r="F303" s="7"/>
      <c r="G303" s="7"/>
    </row>
    <row r="304">
      <c r="A304" s="7"/>
      <c r="B304" s="7"/>
      <c r="C304" s="7"/>
      <c r="D304" s="7"/>
      <c r="E304" s="7"/>
      <c r="F304" s="7"/>
      <c r="G304" s="7"/>
    </row>
    <row r="305">
      <c r="A305" s="7"/>
      <c r="B305" s="7"/>
      <c r="C305" s="7"/>
      <c r="D305" s="7"/>
      <c r="E305" s="7"/>
      <c r="F305" s="7"/>
      <c r="G305" s="7"/>
    </row>
    <row r="306">
      <c r="A306" s="7"/>
      <c r="B306" s="7"/>
      <c r="C306" s="7"/>
      <c r="D306" s="7"/>
      <c r="E306" s="7"/>
      <c r="F306" s="7"/>
      <c r="G306" s="7"/>
    </row>
    <row r="307">
      <c r="A307" s="7"/>
      <c r="B307" s="7"/>
      <c r="C307" s="7"/>
      <c r="D307" s="7"/>
      <c r="E307" s="7"/>
      <c r="F307" s="7"/>
      <c r="G307" s="7"/>
    </row>
    <row r="308">
      <c r="A308" s="7"/>
      <c r="B308" s="7"/>
      <c r="C308" s="7"/>
      <c r="D308" s="7"/>
      <c r="E308" s="7"/>
      <c r="F308" s="7"/>
      <c r="G308" s="7"/>
    </row>
    <row r="309">
      <c r="A309" s="7"/>
      <c r="B309" s="7"/>
      <c r="C309" s="7"/>
      <c r="D309" s="7"/>
      <c r="E309" s="7"/>
      <c r="F309" s="7"/>
      <c r="G309" s="7"/>
    </row>
    <row r="310">
      <c r="A310" s="7"/>
      <c r="B310" s="7"/>
      <c r="C310" s="7"/>
      <c r="D310" s="7"/>
      <c r="E310" s="7"/>
      <c r="F310" s="7"/>
      <c r="G310" s="7"/>
    </row>
    <row r="311">
      <c r="A311" s="7"/>
      <c r="B311" s="7"/>
      <c r="C311" s="7"/>
      <c r="D311" s="7"/>
      <c r="E311" s="7"/>
      <c r="F311" s="7"/>
      <c r="G311" s="7"/>
    </row>
    <row r="312">
      <c r="A312" s="7"/>
      <c r="B312" s="7"/>
      <c r="C312" s="7"/>
      <c r="D312" s="7"/>
      <c r="E312" s="7"/>
      <c r="F312" s="7"/>
      <c r="G312" s="7"/>
    </row>
    <row r="313">
      <c r="A313" s="7"/>
      <c r="B313" s="7"/>
      <c r="C313" s="7"/>
      <c r="D313" s="7"/>
      <c r="E313" s="7"/>
      <c r="F313" s="7"/>
      <c r="G313" s="7"/>
    </row>
    <row r="314">
      <c r="A314" s="7"/>
      <c r="B314" s="7"/>
      <c r="C314" s="7"/>
      <c r="D314" s="7"/>
      <c r="E314" s="7"/>
      <c r="F314" s="7"/>
      <c r="G314" s="7"/>
    </row>
    <row r="315">
      <c r="A315" s="7"/>
      <c r="B315" s="7"/>
      <c r="C315" s="7"/>
      <c r="D315" s="7"/>
      <c r="E315" s="7"/>
      <c r="F315" s="7"/>
      <c r="G315" s="7"/>
    </row>
    <row r="316">
      <c r="A316" s="7"/>
      <c r="B316" s="7"/>
      <c r="C316" s="7"/>
      <c r="D316" s="7"/>
      <c r="E316" s="7"/>
      <c r="F316" s="7"/>
      <c r="G316" s="7"/>
    </row>
    <row r="317">
      <c r="A317" s="7"/>
      <c r="B317" s="7"/>
      <c r="C317" s="7"/>
      <c r="D317" s="7"/>
      <c r="E317" s="7"/>
      <c r="F317" s="7"/>
      <c r="G317" s="7"/>
    </row>
    <row r="318">
      <c r="A318" s="7"/>
      <c r="B318" s="7"/>
      <c r="C318" s="7"/>
      <c r="D318" s="7"/>
      <c r="E318" s="7"/>
      <c r="F318" s="7"/>
      <c r="G318" s="7"/>
    </row>
    <row r="319">
      <c r="A319" s="7"/>
      <c r="B319" s="7"/>
      <c r="C319" s="7"/>
      <c r="D319" s="7"/>
      <c r="E319" s="7"/>
      <c r="F319" s="7"/>
      <c r="G319" s="7"/>
    </row>
    <row r="320">
      <c r="A320" s="7"/>
      <c r="B320" s="7"/>
      <c r="C320" s="7"/>
      <c r="D320" s="7"/>
      <c r="E320" s="7"/>
      <c r="F320" s="7"/>
      <c r="G320" s="7"/>
    </row>
    <row r="321">
      <c r="A321" s="7"/>
      <c r="B321" s="7"/>
      <c r="C321" s="7"/>
      <c r="D321" s="7"/>
      <c r="E321" s="7"/>
      <c r="F321" s="7"/>
      <c r="G321" s="7"/>
    </row>
    <row r="322">
      <c r="A322" s="7"/>
      <c r="B322" s="7"/>
      <c r="C322" s="7"/>
      <c r="D322" s="7"/>
      <c r="E322" s="7"/>
      <c r="F322" s="7"/>
      <c r="G322" s="7"/>
    </row>
    <row r="323">
      <c r="A323" s="7"/>
      <c r="B323" s="7"/>
      <c r="C323" s="7"/>
      <c r="D323" s="7"/>
      <c r="E323" s="7"/>
      <c r="F323" s="7"/>
      <c r="G323" s="7"/>
    </row>
    <row r="324">
      <c r="A324" s="7"/>
      <c r="B324" s="7"/>
      <c r="C324" s="7"/>
      <c r="D324" s="7"/>
      <c r="E324" s="7"/>
      <c r="F324" s="7"/>
      <c r="G324" s="7"/>
    </row>
    <row r="325">
      <c r="A325" s="7"/>
      <c r="B325" s="7"/>
      <c r="C325" s="7"/>
      <c r="D325" s="7"/>
      <c r="E325" s="7"/>
      <c r="F325" s="7"/>
      <c r="G325" s="7"/>
    </row>
    <row r="326">
      <c r="A326" s="7"/>
      <c r="B326" s="7"/>
      <c r="C326" s="7"/>
      <c r="D326" s="7"/>
      <c r="E326" s="7"/>
      <c r="F326" s="7"/>
      <c r="G326" s="7"/>
    </row>
    <row r="327">
      <c r="A327" s="7"/>
      <c r="B327" s="7"/>
      <c r="C327" s="7"/>
      <c r="D327" s="7"/>
      <c r="E327" s="7"/>
      <c r="F327" s="7"/>
      <c r="G327" s="7"/>
    </row>
    <row r="328">
      <c r="A328" s="7"/>
      <c r="B328" s="7"/>
      <c r="C328" s="7"/>
      <c r="D328" s="7"/>
      <c r="E328" s="7"/>
      <c r="F328" s="7"/>
      <c r="G328" s="7"/>
    </row>
    <row r="329">
      <c r="A329" s="7"/>
      <c r="B329" s="7"/>
      <c r="C329" s="7"/>
      <c r="D329" s="7"/>
      <c r="E329" s="7"/>
      <c r="F329" s="7"/>
      <c r="G329" s="7"/>
    </row>
    <row r="330">
      <c r="A330" s="7"/>
      <c r="B330" s="7"/>
      <c r="C330" s="7"/>
      <c r="D330" s="7"/>
      <c r="E330" s="7"/>
      <c r="F330" s="7"/>
      <c r="G330" s="7"/>
    </row>
    <row r="331">
      <c r="A331" s="7"/>
      <c r="B331" s="7"/>
      <c r="C331" s="7"/>
      <c r="D331" s="7"/>
      <c r="E331" s="7"/>
      <c r="F331" s="7"/>
      <c r="G331" s="7"/>
    </row>
    <row r="332">
      <c r="A332" s="7"/>
      <c r="B332" s="7"/>
      <c r="C332" s="7"/>
      <c r="D332" s="7"/>
      <c r="E332" s="7"/>
      <c r="F332" s="7"/>
      <c r="G332" s="7"/>
    </row>
    <row r="333">
      <c r="A333" s="7"/>
      <c r="B333" s="7"/>
      <c r="C333" s="7"/>
      <c r="D333" s="7"/>
      <c r="E333" s="7"/>
      <c r="F333" s="7"/>
      <c r="G333" s="7"/>
    </row>
    <row r="334">
      <c r="A334" s="7"/>
      <c r="B334" s="7"/>
      <c r="C334" s="7"/>
      <c r="D334" s="7"/>
      <c r="E334" s="7"/>
      <c r="F334" s="7"/>
      <c r="G334" s="7"/>
    </row>
    <row r="335">
      <c r="A335" s="7"/>
      <c r="B335" s="7"/>
      <c r="C335" s="7"/>
      <c r="D335" s="7"/>
      <c r="E335" s="7"/>
      <c r="F335" s="7"/>
      <c r="G335" s="7"/>
    </row>
    <row r="336">
      <c r="A336" s="7"/>
      <c r="B336" s="7"/>
      <c r="C336" s="7"/>
      <c r="D336" s="7"/>
      <c r="E336" s="7"/>
      <c r="F336" s="7"/>
      <c r="G336" s="7"/>
    </row>
    <row r="337">
      <c r="A337" s="7"/>
      <c r="B337" s="7"/>
      <c r="C337" s="7"/>
      <c r="D337" s="7"/>
      <c r="E337" s="7"/>
      <c r="F337" s="7"/>
      <c r="G337" s="7"/>
    </row>
    <row r="338">
      <c r="A338" s="7"/>
      <c r="B338" s="7"/>
      <c r="C338" s="7"/>
      <c r="D338" s="7"/>
      <c r="E338" s="7"/>
      <c r="F338" s="7"/>
      <c r="G338" s="7"/>
    </row>
    <row r="339">
      <c r="A339" s="7"/>
      <c r="B339" s="7"/>
      <c r="C339" s="7"/>
      <c r="D339" s="7"/>
      <c r="E339" s="7"/>
      <c r="F339" s="7"/>
      <c r="G339" s="7"/>
    </row>
    <row r="340">
      <c r="A340" s="7"/>
      <c r="B340" s="7"/>
      <c r="C340" s="7"/>
      <c r="D340" s="7"/>
      <c r="E340" s="7"/>
      <c r="F340" s="7"/>
      <c r="G340" s="7"/>
    </row>
    <row r="341">
      <c r="A341" s="7"/>
      <c r="B341" s="7"/>
      <c r="C341" s="7"/>
      <c r="D341" s="7"/>
      <c r="E341" s="7"/>
      <c r="F341" s="7"/>
      <c r="G341" s="7"/>
    </row>
    <row r="342">
      <c r="A342" s="7"/>
      <c r="B342" s="7"/>
      <c r="C342" s="7"/>
      <c r="D342" s="7"/>
      <c r="E342" s="7"/>
      <c r="F342" s="7"/>
      <c r="G342" s="7"/>
    </row>
    <row r="343">
      <c r="A343" s="7"/>
      <c r="B343" s="7"/>
      <c r="C343" s="7"/>
      <c r="D343" s="7"/>
      <c r="E343" s="7"/>
      <c r="F343" s="7"/>
      <c r="G343" s="7"/>
    </row>
    <row r="344">
      <c r="A344" s="7"/>
      <c r="B344" s="7"/>
      <c r="C344" s="7"/>
      <c r="D344" s="7"/>
      <c r="E344" s="7"/>
      <c r="F344" s="7"/>
      <c r="G344" s="7"/>
    </row>
    <row r="345">
      <c r="A345" s="7"/>
      <c r="B345" s="7"/>
      <c r="C345" s="7"/>
      <c r="D345" s="7"/>
      <c r="E345" s="7"/>
      <c r="F345" s="7"/>
      <c r="G345" s="7"/>
    </row>
    <row r="346">
      <c r="A346" s="7"/>
      <c r="B346" s="7"/>
      <c r="C346" s="7"/>
      <c r="D346" s="7"/>
      <c r="E346" s="7"/>
      <c r="F346" s="7"/>
      <c r="G346" s="7"/>
    </row>
    <row r="347">
      <c r="A347" s="7"/>
      <c r="B347" s="7"/>
      <c r="C347" s="7"/>
      <c r="D347" s="7"/>
      <c r="E347" s="7"/>
      <c r="F347" s="7"/>
      <c r="G347" s="7"/>
    </row>
    <row r="348">
      <c r="A348" s="7"/>
      <c r="B348" s="7"/>
      <c r="C348" s="7"/>
      <c r="D348" s="7"/>
      <c r="E348" s="7"/>
      <c r="F348" s="7"/>
      <c r="G348" s="7"/>
    </row>
    <row r="349">
      <c r="A349" s="7"/>
      <c r="B349" s="7"/>
      <c r="C349" s="7"/>
      <c r="D349" s="7"/>
      <c r="E349" s="7"/>
      <c r="F349" s="7"/>
      <c r="G349" s="7"/>
    </row>
    <row r="350">
      <c r="A350" s="7"/>
      <c r="B350" s="7"/>
      <c r="C350" s="7"/>
      <c r="D350" s="7"/>
      <c r="E350" s="7"/>
      <c r="F350" s="7"/>
      <c r="G350" s="7"/>
    </row>
    <row r="351">
      <c r="A351" s="7"/>
      <c r="B351" s="7"/>
      <c r="C351" s="7"/>
      <c r="D351" s="7"/>
      <c r="E351" s="7"/>
      <c r="F351" s="7"/>
      <c r="G351" s="7"/>
    </row>
    <row r="352">
      <c r="A352" s="7"/>
      <c r="B352" s="7"/>
      <c r="C352" s="7"/>
      <c r="D352" s="7"/>
      <c r="E352" s="7"/>
      <c r="F352" s="7"/>
      <c r="G352" s="7"/>
    </row>
    <row r="353">
      <c r="A353" s="7"/>
      <c r="B353" s="7"/>
      <c r="C353" s="7"/>
      <c r="D353" s="7"/>
      <c r="E353" s="7"/>
      <c r="F353" s="7"/>
      <c r="G353" s="7"/>
    </row>
    <row r="354">
      <c r="A354" s="7"/>
      <c r="B354" s="7"/>
      <c r="C354" s="7"/>
      <c r="D354" s="7"/>
      <c r="E354" s="7"/>
      <c r="F354" s="7"/>
      <c r="G354" s="7"/>
    </row>
    <row r="355">
      <c r="A355" s="7"/>
      <c r="B355" s="7"/>
      <c r="C355" s="7"/>
      <c r="D355" s="7"/>
      <c r="E355" s="7"/>
      <c r="F355" s="7"/>
      <c r="G355" s="7"/>
    </row>
    <row r="356">
      <c r="A356" s="7"/>
      <c r="B356" s="7"/>
      <c r="C356" s="7"/>
      <c r="D356" s="7"/>
      <c r="E356" s="7"/>
      <c r="F356" s="7"/>
      <c r="G356" s="7"/>
    </row>
    <row r="357">
      <c r="A357" s="7"/>
      <c r="B357" s="7"/>
      <c r="C357" s="7"/>
      <c r="D357" s="7"/>
      <c r="E357" s="7"/>
      <c r="F357" s="7"/>
      <c r="G357" s="7"/>
    </row>
    <row r="358">
      <c r="A358" s="7"/>
      <c r="B358" s="7"/>
      <c r="C358" s="7"/>
      <c r="D358" s="7"/>
      <c r="E358" s="7"/>
      <c r="F358" s="7"/>
      <c r="G358" s="7"/>
    </row>
    <row r="359">
      <c r="A359" s="7"/>
      <c r="B359" s="7"/>
      <c r="C359" s="7"/>
      <c r="D359" s="7"/>
      <c r="E359" s="7"/>
      <c r="F359" s="7"/>
      <c r="G359" s="7"/>
    </row>
    <row r="360">
      <c r="A360" s="7"/>
      <c r="B360" s="7"/>
      <c r="C360" s="7"/>
      <c r="D360" s="7"/>
      <c r="E360" s="7"/>
      <c r="F360" s="7"/>
      <c r="G360" s="7"/>
    </row>
    <row r="361">
      <c r="A361" s="7"/>
      <c r="B361" s="7"/>
      <c r="C361" s="7"/>
      <c r="D361" s="7"/>
      <c r="E361" s="7"/>
      <c r="F361" s="7"/>
      <c r="G361" s="7"/>
    </row>
    <row r="362">
      <c r="A362" s="7"/>
      <c r="B362" s="7"/>
      <c r="C362" s="7"/>
      <c r="D362" s="7"/>
      <c r="E362" s="7"/>
      <c r="F362" s="7"/>
      <c r="G362" s="7"/>
    </row>
    <row r="363">
      <c r="A363" s="7"/>
      <c r="B363" s="7"/>
      <c r="C363" s="7"/>
      <c r="D363" s="7"/>
      <c r="E363" s="7"/>
      <c r="F363" s="7"/>
      <c r="G363" s="7"/>
    </row>
    <row r="364">
      <c r="A364" s="7"/>
      <c r="B364" s="7"/>
      <c r="C364" s="7"/>
      <c r="D364" s="7"/>
      <c r="E364" s="7"/>
      <c r="F364" s="7"/>
      <c r="G364" s="7"/>
    </row>
    <row r="365">
      <c r="A365" s="7"/>
      <c r="B365" s="7"/>
      <c r="C365" s="7"/>
      <c r="D365" s="7"/>
      <c r="E365" s="7"/>
      <c r="F365" s="7"/>
      <c r="G365" s="7"/>
    </row>
    <row r="366">
      <c r="A366" s="7"/>
      <c r="B366" s="7"/>
      <c r="C366" s="7"/>
      <c r="D366" s="7"/>
      <c r="E366" s="7"/>
      <c r="F366" s="7"/>
      <c r="G366" s="7"/>
    </row>
    <row r="367">
      <c r="A367" s="7"/>
      <c r="B367" s="7"/>
      <c r="C367" s="7"/>
      <c r="D367" s="7"/>
      <c r="E367" s="7"/>
      <c r="F367" s="7"/>
      <c r="G367" s="7"/>
    </row>
    <row r="368">
      <c r="A368" s="7"/>
      <c r="B368" s="7"/>
      <c r="C368" s="7"/>
      <c r="D368" s="7"/>
      <c r="E368" s="7"/>
      <c r="F368" s="7"/>
      <c r="G368" s="7"/>
    </row>
    <row r="369">
      <c r="A369" s="7"/>
      <c r="B369" s="7"/>
      <c r="C369" s="7"/>
      <c r="D369" s="7"/>
      <c r="E369" s="7"/>
      <c r="F369" s="7"/>
      <c r="G369" s="7"/>
    </row>
    <row r="370">
      <c r="A370" s="7"/>
      <c r="B370" s="7"/>
      <c r="C370" s="7"/>
      <c r="D370" s="7"/>
      <c r="E370" s="7"/>
      <c r="F370" s="7"/>
      <c r="G370" s="7"/>
    </row>
    <row r="371">
      <c r="A371" s="7"/>
      <c r="B371" s="7"/>
      <c r="C371" s="7"/>
      <c r="D371" s="7"/>
      <c r="E371" s="7"/>
      <c r="F371" s="7"/>
      <c r="G371" s="7"/>
    </row>
    <row r="372">
      <c r="A372" s="7"/>
      <c r="B372" s="7"/>
      <c r="C372" s="7"/>
      <c r="D372" s="7"/>
      <c r="E372" s="7"/>
      <c r="F372" s="7"/>
      <c r="G372" s="7"/>
    </row>
    <row r="373">
      <c r="A373" s="7"/>
      <c r="B373" s="7"/>
      <c r="C373" s="7"/>
      <c r="D373" s="7"/>
      <c r="E373" s="7"/>
      <c r="F373" s="7"/>
      <c r="G373" s="7"/>
    </row>
    <row r="374">
      <c r="A374" s="7"/>
      <c r="B374" s="7"/>
      <c r="C374" s="7"/>
      <c r="D374" s="7"/>
      <c r="E374" s="7"/>
      <c r="F374" s="7"/>
      <c r="G374" s="7"/>
    </row>
    <row r="375">
      <c r="A375" s="7"/>
      <c r="B375" s="7"/>
      <c r="C375" s="7"/>
      <c r="D375" s="7"/>
      <c r="E375" s="7"/>
      <c r="F375" s="7"/>
      <c r="G375" s="7"/>
    </row>
    <row r="376">
      <c r="A376" s="7"/>
      <c r="B376" s="7"/>
      <c r="C376" s="7"/>
      <c r="D376" s="7"/>
      <c r="E376" s="7"/>
      <c r="F376" s="7"/>
      <c r="G376" s="7"/>
    </row>
    <row r="377">
      <c r="A377" s="7"/>
      <c r="B377" s="7"/>
      <c r="C377" s="7"/>
      <c r="D377" s="7"/>
      <c r="E377" s="7"/>
      <c r="F377" s="7"/>
      <c r="G377" s="7"/>
    </row>
    <row r="378">
      <c r="A378" s="7"/>
      <c r="B378" s="7"/>
      <c r="C378" s="7"/>
      <c r="D378" s="7"/>
      <c r="E378" s="7"/>
      <c r="F378" s="7"/>
      <c r="G378" s="7"/>
    </row>
    <row r="379">
      <c r="A379" s="7"/>
      <c r="B379" s="7"/>
      <c r="C379" s="7"/>
      <c r="D379" s="7"/>
      <c r="E379" s="7"/>
      <c r="F379" s="7"/>
      <c r="G379" s="7"/>
    </row>
    <row r="380">
      <c r="A380" s="7"/>
      <c r="B380" s="7"/>
      <c r="C380" s="7"/>
      <c r="D380" s="7"/>
      <c r="E380" s="7"/>
      <c r="F380" s="7"/>
      <c r="G380" s="7"/>
    </row>
    <row r="381">
      <c r="A381" s="7"/>
      <c r="B381" s="7"/>
      <c r="C381" s="7"/>
      <c r="D381" s="7"/>
      <c r="E381" s="7"/>
      <c r="F381" s="7"/>
      <c r="G381" s="7"/>
    </row>
    <row r="382">
      <c r="A382" s="7"/>
      <c r="B382" s="7"/>
      <c r="C382" s="7"/>
      <c r="D382" s="7"/>
      <c r="E382" s="7"/>
      <c r="F382" s="7"/>
      <c r="G382" s="7"/>
    </row>
    <row r="383">
      <c r="A383" s="7"/>
      <c r="B383" s="7"/>
      <c r="C383" s="7"/>
      <c r="D383" s="7"/>
      <c r="E383" s="7"/>
      <c r="F383" s="7"/>
      <c r="G383" s="7"/>
    </row>
    <row r="384">
      <c r="A384" s="7"/>
      <c r="B384" s="7"/>
      <c r="C384" s="7"/>
      <c r="D384" s="7"/>
      <c r="E384" s="7"/>
      <c r="F384" s="7"/>
      <c r="G384" s="7"/>
    </row>
    <row r="385">
      <c r="A385" s="7"/>
      <c r="B385" s="7"/>
      <c r="C385" s="7"/>
      <c r="D385" s="7"/>
      <c r="E385" s="7"/>
      <c r="F385" s="7"/>
      <c r="G385" s="7"/>
    </row>
    <row r="386">
      <c r="A386" s="7"/>
      <c r="B386" s="7"/>
      <c r="C386" s="7"/>
      <c r="D386" s="7"/>
      <c r="E386" s="7"/>
      <c r="F386" s="7"/>
      <c r="G386" s="7"/>
    </row>
    <row r="387">
      <c r="A387" s="7"/>
      <c r="B387" s="7"/>
      <c r="C387" s="7"/>
      <c r="D387" s="7"/>
      <c r="E387" s="7"/>
      <c r="F387" s="7"/>
      <c r="G387" s="7"/>
    </row>
    <row r="388">
      <c r="A388" s="7"/>
      <c r="B388" s="7"/>
      <c r="C388" s="7"/>
      <c r="D388" s="7"/>
      <c r="E388" s="7"/>
      <c r="F388" s="7"/>
      <c r="G388" s="7"/>
    </row>
    <row r="389">
      <c r="A389" s="7"/>
      <c r="B389" s="7"/>
      <c r="C389" s="7"/>
      <c r="D389" s="7"/>
      <c r="E389" s="7"/>
      <c r="F389" s="7"/>
      <c r="G389" s="7"/>
    </row>
    <row r="390">
      <c r="A390" s="7"/>
      <c r="B390" s="7"/>
      <c r="C390" s="7"/>
      <c r="D390" s="7"/>
      <c r="E390" s="7"/>
      <c r="F390" s="7"/>
      <c r="G390" s="7"/>
    </row>
    <row r="391">
      <c r="A391" s="7"/>
      <c r="B391" s="7"/>
      <c r="C391" s="7"/>
      <c r="D391" s="7"/>
      <c r="E391" s="7"/>
      <c r="F391" s="7"/>
      <c r="G391" s="7"/>
    </row>
    <row r="392">
      <c r="A392" s="7"/>
      <c r="B392" s="7"/>
      <c r="C392" s="7"/>
      <c r="D392" s="7"/>
      <c r="E392" s="7"/>
      <c r="F392" s="7"/>
      <c r="G392" s="7"/>
    </row>
    <row r="393">
      <c r="A393" s="7"/>
      <c r="B393" s="7"/>
      <c r="C393" s="7"/>
      <c r="D393" s="7"/>
      <c r="E393" s="7"/>
      <c r="F393" s="7"/>
      <c r="G393" s="7"/>
    </row>
    <row r="394">
      <c r="A394" s="7"/>
      <c r="B394" s="7"/>
      <c r="C394" s="7"/>
      <c r="D394" s="7"/>
      <c r="E394" s="7"/>
      <c r="F394" s="7"/>
      <c r="G394" s="7"/>
    </row>
    <row r="395">
      <c r="A395" s="7"/>
      <c r="B395" s="7"/>
      <c r="C395" s="7"/>
      <c r="D395" s="7"/>
      <c r="E395" s="7"/>
      <c r="F395" s="7"/>
      <c r="G395" s="7"/>
    </row>
    <row r="396">
      <c r="A396" s="7"/>
      <c r="B396" s="7"/>
      <c r="C396" s="7"/>
      <c r="D396" s="7"/>
      <c r="E396" s="7"/>
      <c r="F396" s="7"/>
      <c r="G396" s="7"/>
    </row>
    <row r="397">
      <c r="A397" s="7"/>
      <c r="B397" s="7"/>
      <c r="C397" s="7"/>
      <c r="D397" s="7"/>
      <c r="E397" s="7"/>
      <c r="F397" s="7"/>
      <c r="G397" s="7"/>
    </row>
    <row r="398">
      <c r="A398" s="7"/>
      <c r="B398" s="7"/>
      <c r="C398" s="7"/>
      <c r="D398" s="7"/>
      <c r="E398" s="7"/>
      <c r="F398" s="7"/>
      <c r="G398" s="7"/>
    </row>
    <row r="399">
      <c r="A399" s="7"/>
      <c r="B399" s="7"/>
      <c r="C399" s="7"/>
      <c r="D399" s="7"/>
      <c r="E399" s="7"/>
      <c r="F399" s="7"/>
      <c r="G399" s="7"/>
    </row>
    <row r="400">
      <c r="A400" s="7"/>
      <c r="B400" s="7"/>
      <c r="C400" s="7"/>
      <c r="D400" s="7"/>
      <c r="E400" s="7"/>
      <c r="F400" s="7"/>
      <c r="G400" s="7"/>
    </row>
    <row r="401">
      <c r="A401" s="7"/>
      <c r="B401" s="7"/>
      <c r="C401" s="7"/>
      <c r="D401" s="7"/>
      <c r="E401" s="7"/>
      <c r="F401" s="7"/>
      <c r="G401" s="7"/>
    </row>
    <row r="402">
      <c r="A402" s="7"/>
      <c r="B402" s="7"/>
      <c r="C402" s="7"/>
      <c r="D402" s="7"/>
      <c r="E402" s="7"/>
      <c r="F402" s="7"/>
      <c r="G402" s="7"/>
    </row>
    <row r="403">
      <c r="A403" s="7"/>
      <c r="B403" s="7"/>
      <c r="C403" s="7"/>
      <c r="D403" s="7"/>
      <c r="E403" s="7"/>
      <c r="F403" s="7"/>
      <c r="G403" s="7"/>
    </row>
    <row r="404">
      <c r="A404" s="7"/>
      <c r="B404" s="7"/>
      <c r="C404" s="7"/>
      <c r="D404" s="7"/>
      <c r="E404" s="7"/>
      <c r="F404" s="7"/>
      <c r="G404" s="7"/>
    </row>
    <row r="405">
      <c r="A405" s="7"/>
      <c r="B405" s="7"/>
      <c r="C405" s="7"/>
      <c r="D405" s="7"/>
      <c r="E405" s="7"/>
      <c r="F405" s="7"/>
      <c r="G405" s="7"/>
    </row>
    <row r="406">
      <c r="A406" s="7"/>
      <c r="B406" s="7"/>
      <c r="C406" s="7"/>
      <c r="D406" s="7"/>
      <c r="E406" s="7"/>
      <c r="F406" s="7"/>
      <c r="G406" s="7"/>
    </row>
    <row r="407">
      <c r="A407" s="7"/>
      <c r="B407" s="7"/>
      <c r="C407" s="7"/>
      <c r="D407" s="7"/>
      <c r="E407" s="7"/>
      <c r="F407" s="7"/>
      <c r="G407" s="7"/>
    </row>
    <row r="408">
      <c r="A408" s="7"/>
      <c r="B408" s="7"/>
      <c r="C408" s="7"/>
      <c r="D408" s="7"/>
      <c r="E408" s="7"/>
      <c r="F408" s="7"/>
      <c r="G408" s="7"/>
    </row>
    <row r="409">
      <c r="A409" s="7"/>
      <c r="B409" s="7"/>
      <c r="C409" s="7"/>
      <c r="D409" s="7"/>
      <c r="E409" s="7"/>
      <c r="F409" s="7"/>
      <c r="G409" s="7"/>
    </row>
    <row r="410">
      <c r="A410" s="7"/>
      <c r="B410" s="7"/>
      <c r="C410" s="7"/>
      <c r="D410" s="7"/>
      <c r="E410" s="7"/>
      <c r="F410" s="7"/>
      <c r="G410" s="7"/>
    </row>
    <row r="411">
      <c r="A411" s="7"/>
      <c r="B411" s="7"/>
      <c r="C411" s="7"/>
      <c r="D411" s="7"/>
      <c r="E411" s="7"/>
      <c r="F411" s="7"/>
      <c r="G411" s="7"/>
    </row>
    <row r="412">
      <c r="A412" s="7"/>
      <c r="B412" s="7"/>
      <c r="C412" s="7"/>
      <c r="D412" s="7"/>
      <c r="E412" s="7"/>
      <c r="F412" s="7"/>
      <c r="G412" s="7"/>
    </row>
    <row r="413">
      <c r="A413" s="7"/>
      <c r="B413" s="7"/>
      <c r="C413" s="7"/>
      <c r="D413" s="7"/>
      <c r="E413" s="7"/>
      <c r="F413" s="7"/>
      <c r="G413" s="7"/>
    </row>
    <row r="414">
      <c r="A414" s="7"/>
      <c r="B414" s="7"/>
      <c r="C414" s="7"/>
      <c r="D414" s="7"/>
      <c r="E414" s="7"/>
      <c r="F414" s="7"/>
      <c r="G414" s="7"/>
    </row>
    <row r="415">
      <c r="A415" s="7"/>
      <c r="B415" s="7"/>
      <c r="C415" s="7"/>
      <c r="D415" s="7"/>
      <c r="E415" s="7"/>
      <c r="F415" s="7"/>
      <c r="G415" s="7"/>
    </row>
    <row r="416">
      <c r="A416" s="7"/>
      <c r="B416" s="7"/>
      <c r="C416" s="7"/>
      <c r="D416" s="7"/>
      <c r="E416" s="7"/>
      <c r="F416" s="7"/>
      <c r="G416" s="7"/>
    </row>
    <row r="417">
      <c r="A417" s="7"/>
      <c r="B417" s="7"/>
      <c r="C417" s="7"/>
      <c r="D417" s="7"/>
      <c r="E417" s="7"/>
      <c r="F417" s="7"/>
      <c r="G417" s="7"/>
    </row>
    <row r="418">
      <c r="A418" s="7"/>
      <c r="B418" s="7"/>
      <c r="C418" s="7"/>
      <c r="D418" s="7"/>
      <c r="E418" s="7"/>
      <c r="F418" s="7"/>
      <c r="G418" s="7"/>
    </row>
    <row r="419">
      <c r="A419" s="7"/>
      <c r="B419" s="7"/>
      <c r="C419" s="7"/>
      <c r="D419" s="7"/>
      <c r="E419" s="7"/>
      <c r="F419" s="7"/>
      <c r="G419" s="7"/>
    </row>
    <row r="420">
      <c r="A420" s="7"/>
      <c r="B420" s="7"/>
      <c r="C420" s="7"/>
      <c r="D420" s="7"/>
      <c r="E420" s="7"/>
      <c r="F420" s="7"/>
      <c r="G420" s="7"/>
    </row>
    <row r="421">
      <c r="A421" s="7"/>
      <c r="B421" s="7"/>
      <c r="C421" s="7"/>
      <c r="D421" s="7"/>
      <c r="E421" s="7"/>
      <c r="F421" s="7"/>
      <c r="G421" s="7"/>
    </row>
    <row r="422">
      <c r="A422" s="7"/>
      <c r="B422" s="7"/>
      <c r="C422" s="7"/>
      <c r="D422" s="7"/>
      <c r="E422" s="7"/>
      <c r="F422" s="7"/>
      <c r="G422" s="7"/>
    </row>
    <row r="423">
      <c r="A423" s="7"/>
      <c r="B423" s="7"/>
      <c r="C423" s="7"/>
      <c r="D423" s="7"/>
      <c r="E423" s="7"/>
      <c r="F423" s="7"/>
      <c r="G423" s="7"/>
    </row>
    <row r="424">
      <c r="A424" s="7"/>
      <c r="B424" s="7"/>
      <c r="C424" s="7"/>
      <c r="D424" s="7"/>
      <c r="E424" s="7"/>
      <c r="F424" s="7"/>
      <c r="G424" s="7"/>
    </row>
    <row r="425">
      <c r="A425" s="7"/>
      <c r="B425" s="7"/>
      <c r="C425" s="7"/>
      <c r="D425" s="7"/>
      <c r="E425" s="7"/>
      <c r="F425" s="7"/>
      <c r="G425" s="7"/>
    </row>
    <row r="426">
      <c r="A426" s="7"/>
      <c r="B426" s="7"/>
      <c r="C426" s="7"/>
      <c r="D426" s="7"/>
      <c r="E426" s="7"/>
      <c r="F426" s="7"/>
      <c r="G426" s="7"/>
    </row>
    <row r="427">
      <c r="A427" s="7"/>
      <c r="B427" s="7"/>
      <c r="C427" s="7"/>
      <c r="D427" s="7"/>
      <c r="E427" s="7"/>
      <c r="F427" s="7"/>
      <c r="G427" s="7"/>
    </row>
    <row r="428">
      <c r="A428" s="7"/>
      <c r="B428" s="7"/>
      <c r="C428" s="7"/>
      <c r="D428" s="7"/>
      <c r="E428" s="7"/>
      <c r="F428" s="7"/>
      <c r="G428" s="7"/>
    </row>
    <row r="429">
      <c r="A429" s="7"/>
      <c r="B429" s="7"/>
      <c r="C429" s="7"/>
      <c r="D429" s="7"/>
      <c r="E429" s="7"/>
      <c r="F429" s="7"/>
      <c r="G429" s="7"/>
    </row>
    <row r="430">
      <c r="A430" s="7"/>
      <c r="B430" s="7"/>
      <c r="C430" s="7"/>
      <c r="D430" s="7"/>
      <c r="E430" s="7"/>
      <c r="F430" s="7"/>
      <c r="G430" s="7"/>
    </row>
    <row r="431">
      <c r="A431" s="7"/>
      <c r="B431" s="7"/>
      <c r="C431" s="7"/>
      <c r="D431" s="7"/>
      <c r="E431" s="7"/>
      <c r="F431" s="7"/>
      <c r="G431" s="7"/>
    </row>
    <row r="432">
      <c r="A432" s="7"/>
      <c r="B432" s="7"/>
      <c r="C432" s="7"/>
      <c r="D432" s="7"/>
      <c r="E432" s="7"/>
      <c r="F432" s="7"/>
      <c r="G432" s="7"/>
    </row>
    <row r="433">
      <c r="A433" s="7"/>
      <c r="B433" s="7"/>
      <c r="C433" s="7"/>
      <c r="D433" s="7"/>
      <c r="E433" s="7"/>
      <c r="F433" s="7"/>
      <c r="G433" s="7"/>
    </row>
    <row r="434">
      <c r="A434" s="7"/>
      <c r="B434" s="7"/>
      <c r="C434" s="7"/>
      <c r="D434" s="7"/>
      <c r="E434" s="7"/>
      <c r="F434" s="7"/>
      <c r="G434" s="7"/>
    </row>
    <row r="435">
      <c r="A435" s="7"/>
      <c r="B435" s="7"/>
      <c r="C435" s="7"/>
      <c r="D435" s="7"/>
      <c r="E435" s="7"/>
      <c r="F435" s="7"/>
      <c r="G435" s="7"/>
    </row>
    <row r="436">
      <c r="A436" s="7"/>
      <c r="B436" s="7"/>
      <c r="C436" s="7"/>
      <c r="D436" s="7"/>
      <c r="E436" s="7"/>
      <c r="F436" s="7"/>
      <c r="G436" s="7"/>
    </row>
    <row r="437">
      <c r="A437" s="7"/>
      <c r="B437" s="7"/>
      <c r="C437" s="7"/>
      <c r="D437" s="7"/>
      <c r="E437" s="7"/>
      <c r="F437" s="7"/>
      <c r="G437" s="7"/>
    </row>
    <row r="438">
      <c r="A438" s="7"/>
      <c r="B438" s="7"/>
      <c r="C438" s="7"/>
      <c r="D438" s="7"/>
      <c r="E438" s="7"/>
      <c r="F438" s="7"/>
      <c r="G438" s="7"/>
    </row>
    <row r="439">
      <c r="A439" s="7"/>
      <c r="B439" s="7"/>
      <c r="C439" s="7"/>
      <c r="D439" s="7"/>
      <c r="E439" s="7"/>
      <c r="F439" s="7"/>
      <c r="G439" s="7"/>
    </row>
    <row r="440">
      <c r="A440" s="7"/>
      <c r="B440" s="7"/>
      <c r="C440" s="7"/>
      <c r="D440" s="7"/>
      <c r="E440" s="7"/>
      <c r="F440" s="7"/>
      <c r="G440" s="7"/>
    </row>
    <row r="441">
      <c r="A441" s="7"/>
      <c r="B441" s="7"/>
      <c r="C441" s="7"/>
      <c r="D441" s="7"/>
      <c r="E441" s="7"/>
      <c r="F441" s="7"/>
      <c r="G441" s="7"/>
    </row>
    <row r="442">
      <c r="A442" s="7"/>
      <c r="B442" s="7"/>
      <c r="C442" s="7"/>
      <c r="D442" s="7"/>
      <c r="E442" s="7"/>
      <c r="F442" s="7"/>
      <c r="G442" s="7"/>
    </row>
    <row r="443">
      <c r="A443" s="7"/>
      <c r="B443" s="7"/>
      <c r="C443" s="7"/>
      <c r="D443" s="7"/>
      <c r="E443" s="7"/>
      <c r="F443" s="7"/>
      <c r="G443" s="7"/>
    </row>
    <row r="444">
      <c r="A444" s="7"/>
      <c r="B444" s="7"/>
      <c r="C444" s="7"/>
      <c r="D444" s="7"/>
      <c r="E444" s="7"/>
      <c r="F444" s="7"/>
      <c r="G444" s="7"/>
    </row>
    <row r="445">
      <c r="A445" s="7"/>
      <c r="B445" s="7"/>
      <c r="C445" s="7"/>
      <c r="D445" s="7"/>
      <c r="E445" s="7"/>
      <c r="F445" s="7"/>
      <c r="G445" s="7"/>
    </row>
    <row r="446">
      <c r="A446" s="7"/>
      <c r="B446" s="7"/>
      <c r="C446" s="7"/>
      <c r="D446" s="7"/>
      <c r="E446" s="7"/>
      <c r="F446" s="7"/>
      <c r="G446" s="7"/>
    </row>
    <row r="447">
      <c r="A447" s="7"/>
      <c r="B447" s="7"/>
      <c r="C447" s="7"/>
      <c r="D447" s="7"/>
      <c r="E447" s="7"/>
      <c r="F447" s="7"/>
      <c r="G447" s="7"/>
    </row>
    <row r="448">
      <c r="A448" s="7"/>
      <c r="B448" s="7"/>
      <c r="C448" s="7"/>
      <c r="D448" s="7"/>
      <c r="E448" s="7"/>
      <c r="F448" s="7"/>
      <c r="G448" s="7"/>
    </row>
    <row r="449">
      <c r="A449" s="7"/>
      <c r="B449" s="7"/>
      <c r="C449" s="7"/>
      <c r="D449" s="7"/>
      <c r="E449" s="7"/>
      <c r="F449" s="7"/>
      <c r="G449" s="7"/>
    </row>
    <row r="450">
      <c r="A450" s="7"/>
      <c r="B450" s="7"/>
      <c r="C450" s="7"/>
      <c r="D450" s="7"/>
      <c r="E450" s="7"/>
      <c r="F450" s="7"/>
      <c r="G450" s="7"/>
    </row>
    <row r="451">
      <c r="A451" s="7"/>
      <c r="B451" s="7"/>
      <c r="C451" s="7"/>
      <c r="D451" s="7"/>
      <c r="E451" s="7"/>
      <c r="F451" s="7"/>
      <c r="G451" s="7"/>
    </row>
    <row r="452">
      <c r="A452" s="7"/>
      <c r="B452" s="7"/>
      <c r="C452" s="7"/>
      <c r="D452" s="7"/>
      <c r="E452" s="7"/>
      <c r="F452" s="7"/>
      <c r="G452" s="7"/>
    </row>
    <row r="453">
      <c r="A453" s="7"/>
      <c r="B453" s="7"/>
      <c r="C453" s="7"/>
      <c r="D453" s="7"/>
      <c r="E453" s="7"/>
      <c r="F453" s="7"/>
      <c r="G453" s="7"/>
    </row>
    <row r="454">
      <c r="A454" s="7"/>
      <c r="B454" s="7"/>
      <c r="C454" s="7"/>
      <c r="D454" s="7"/>
      <c r="E454" s="7"/>
      <c r="F454" s="7"/>
      <c r="G454" s="7"/>
    </row>
    <row r="455">
      <c r="A455" s="7"/>
      <c r="B455" s="7"/>
      <c r="C455" s="7"/>
      <c r="D455" s="7"/>
      <c r="E455" s="7"/>
      <c r="F455" s="7"/>
      <c r="G455" s="7"/>
    </row>
    <row r="456">
      <c r="A456" s="7"/>
      <c r="B456" s="7"/>
      <c r="C456" s="7"/>
      <c r="D456" s="7"/>
      <c r="E456" s="7"/>
      <c r="F456" s="7"/>
      <c r="G456" s="7"/>
    </row>
    <row r="457">
      <c r="A457" s="7"/>
      <c r="B457" s="7"/>
      <c r="C457" s="7"/>
      <c r="D457" s="7"/>
      <c r="E457" s="7"/>
      <c r="F457" s="7"/>
      <c r="G457" s="7"/>
    </row>
    <row r="458">
      <c r="A458" s="7"/>
      <c r="B458" s="7"/>
      <c r="C458" s="7"/>
      <c r="D458" s="7"/>
      <c r="E458" s="7"/>
      <c r="F458" s="7"/>
      <c r="G458" s="7"/>
    </row>
    <row r="459">
      <c r="A459" s="7"/>
      <c r="B459" s="7"/>
      <c r="C459" s="7"/>
      <c r="D459" s="7"/>
      <c r="E459" s="7"/>
      <c r="F459" s="7"/>
      <c r="G459" s="7"/>
    </row>
    <row r="460">
      <c r="A460" s="7"/>
      <c r="B460" s="7"/>
      <c r="C460" s="7"/>
      <c r="D460" s="7"/>
      <c r="E460" s="7"/>
      <c r="F460" s="7"/>
      <c r="G460" s="7"/>
    </row>
    <row r="461">
      <c r="A461" s="7"/>
      <c r="B461" s="7"/>
      <c r="C461" s="7"/>
      <c r="D461" s="7"/>
      <c r="E461" s="7"/>
      <c r="F461" s="7"/>
      <c r="G461" s="7"/>
    </row>
    <row r="462">
      <c r="A462" s="7"/>
      <c r="B462" s="7"/>
      <c r="C462" s="7"/>
      <c r="D462" s="7"/>
      <c r="E462" s="7"/>
      <c r="F462" s="7"/>
      <c r="G462" s="7"/>
    </row>
    <row r="463">
      <c r="A463" s="7"/>
      <c r="B463" s="7"/>
      <c r="C463" s="7"/>
      <c r="D463" s="7"/>
      <c r="E463" s="7"/>
      <c r="F463" s="7"/>
      <c r="G463" s="7"/>
    </row>
    <row r="464">
      <c r="A464" s="7"/>
      <c r="B464" s="7"/>
      <c r="C464" s="7"/>
      <c r="D464" s="7"/>
      <c r="E464" s="7"/>
      <c r="F464" s="7"/>
      <c r="G464" s="7"/>
    </row>
    <row r="465">
      <c r="A465" s="7"/>
      <c r="B465" s="7"/>
      <c r="C465" s="7"/>
      <c r="D465" s="7"/>
      <c r="E465" s="7"/>
      <c r="F465" s="7"/>
      <c r="G465" s="7"/>
    </row>
    <row r="466">
      <c r="A466" s="7"/>
      <c r="B466" s="7"/>
      <c r="C466" s="7"/>
      <c r="D466" s="7"/>
      <c r="E466" s="7"/>
      <c r="F466" s="7"/>
      <c r="G466" s="7"/>
    </row>
    <row r="467">
      <c r="A467" s="7"/>
      <c r="B467" s="7"/>
      <c r="C467" s="7"/>
      <c r="D467" s="7"/>
      <c r="E467" s="7"/>
      <c r="F467" s="7"/>
      <c r="G467" s="7"/>
    </row>
    <row r="468">
      <c r="A468" s="7"/>
      <c r="B468" s="7"/>
      <c r="C468" s="7"/>
      <c r="D468" s="7"/>
      <c r="E468" s="7"/>
      <c r="F468" s="7"/>
      <c r="G468" s="7"/>
    </row>
    <row r="469">
      <c r="A469" s="7"/>
      <c r="B469" s="7"/>
      <c r="C469" s="7"/>
      <c r="D469" s="7"/>
      <c r="E469" s="7"/>
      <c r="F469" s="7"/>
      <c r="G469" s="7"/>
    </row>
    <row r="470">
      <c r="A470" s="7"/>
      <c r="B470" s="7"/>
      <c r="C470" s="7"/>
      <c r="D470" s="7"/>
      <c r="E470" s="7"/>
      <c r="F470" s="7"/>
      <c r="G470" s="7"/>
    </row>
    <row r="471">
      <c r="A471" s="7"/>
      <c r="B471" s="7"/>
      <c r="C471" s="7"/>
      <c r="D471" s="7"/>
      <c r="E471" s="7"/>
      <c r="F471" s="7"/>
      <c r="G471" s="7"/>
    </row>
    <row r="472">
      <c r="A472" s="7"/>
      <c r="B472" s="7"/>
      <c r="C472" s="7"/>
      <c r="D472" s="7"/>
      <c r="E472" s="7"/>
      <c r="F472" s="7"/>
      <c r="G472" s="7"/>
    </row>
    <row r="473">
      <c r="A473" s="7"/>
      <c r="B473" s="7"/>
      <c r="C473" s="7"/>
      <c r="D473" s="7"/>
      <c r="E473" s="7"/>
      <c r="F473" s="7"/>
      <c r="G473" s="7"/>
    </row>
    <row r="474">
      <c r="A474" s="7"/>
      <c r="B474" s="7"/>
      <c r="C474" s="7"/>
      <c r="D474" s="7"/>
      <c r="E474" s="7"/>
      <c r="F474" s="7"/>
      <c r="G474" s="7"/>
    </row>
    <row r="475">
      <c r="A475" s="7"/>
      <c r="B475" s="7"/>
      <c r="C475" s="7"/>
      <c r="D475" s="7"/>
      <c r="E475" s="7"/>
      <c r="F475" s="7"/>
      <c r="G475" s="7"/>
    </row>
    <row r="476">
      <c r="A476" s="7"/>
      <c r="B476" s="7"/>
      <c r="C476" s="7"/>
      <c r="D476" s="7"/>
      <c r="E476" s="7"/>
      <c r="F476" s="7"/>
      <c r="G476" s="7"/>
    </row>
    <row r="477">
      <c r="A477" s="7"/>
      <c r="B477" s="7"/>
      <c r="C477" s="7"/>
      <c r="D477" s="7"/>
      <c r="E477" s="7"/>
      <c r="F477" s="7"/>
      <c r="G477" s="7"/>
    </row>
    <row r="478">
      <c r="A478" s="7"/>
      <c r="B478" s="7"/>
      <c r="C478" s="7"/>
      <c r="D478" s="7"/>
      <c r="E478" s="7"/>
      <c r="F478" s="7"/>
      <c r="G478" s="7"/>
    </row>
    <row r="479">
      <c r="A479" s="7"/>
      <c r="B479" s="7"/>
      <c r="C479" s="7"/>
      <c r="D479" s="7"/>
      <c r="E479" s="7"/>
      <c r="F479" s="7"/>
      <c r="G479" s="7"/>
    </row>
    <row r="480">
      <c r="A480" s="7"/>
      <c r="B480" s="7"/>
      <c r="C480" s="7"/>
      <c r="D480" s="7"/>
      <c r="E480" s="7"/>
      <c r="F480" s="7"/>
      <c r="G480" s="7"/>
    </row>
    <row r="481">
      <c r="A481" s="7"/>
      <c r="B481" s="7"/>
      <c r="C481" s="7"/>
      <c r="D481" s="7"/>
      <c r="E481" s="7"/>
      <c r="F481" s="7"/>
      <c r="G481" s="7"/>
    </row>
    <row r="482">
      <c r="A482" s="7"/>
      <c r="B482" s="7"/>
      <c r="C482" s="7"/>
      <c r="D482" s="7"/>
      <c r="E482" s="7"/>
      <c r="F482" s="7"/>
      <c r="G482" s="7"/>
    </row>
    <row r="483">
      <c r="A483" s="7"/>
      <c r="B483" s="7"/>
      <c r="C483" s="7"/>
      <c r="D483" s="7"/>
      <c r="E483" s="7"/>
      <c r="F483" s="7"/>
      <c r="G483" s="7"/>
    </row>
    <row r="484">
      <c r="A484" s="7"/>
      <c r="B484" s="7"/>
      <c r="C484" s="7"/>
      <c r="D484" s="7"/>
      <c r="E484" s="7"/>
      <c r="F484" s="7"/>
      <c r="G484" s="7"/>
    </row>
    <row r="485">
      <c r="A485" s="7"/>
      <c r="B485" s="7"/>
      <c r="C485" s="7"/>
      <c r="D485" s="7"/>
      <c r="E485" s="7"/>
      <c r="F485" s="7"/>
      <c r="G485" s="7"/>
    </row>
    <row r="486">
      <c r="A486" s="7"/>
      <c r="B486" s="7"/>
      <c r="C486" s="7"/>
      <c r="D486" s="7"/>
      <c r="E486" s="7"/>
      <c r="F486" s="7"/>
      <c r="G486" s="7"/>
    </row>
    <row r="487">
      <c r="A487" s="7"/>
      <c r="B487" s="7"/>
      <c r="C487" s="7"/>
      <c r="D487" s="7"/>
      <c r="E487" s="7"/>
      <c r="F487" s="7"/>
      <c r="G487" s="7"/>
    </row>
    <row r="488">
      <c r="A488" s="7"/>
      <c r="B488" s="7"/>
      <c r="C488" s="7"/>
      <c r="D488" s="7"/>
      <c r="E488" s="7"/>
      <c r="F488" s="7"/>
      <c r="G488" s="7"/>
    </row>
    <row r="489">
      <c r="A489" s="7"/>
      <c r="B489" s="7"/>
      <c r="C489" s="7"/>
      <c r="D489" s="7"/>
      <c r="E489" s="7"/>
      <c r="F489" s="7"/>
      <c r="G489" s="7"/>
    </row>
    <row r="490">
      <c r="A490" s="7"/>
      <c r="B490" s="7"/>
      <c r="C490" s="7"/>
      <c r="D490" s="7"/>
      <c r="E490" s="7"/>
      <c r="F490" s="7"/>
      <c r="G490" s="7"/>
    </row>
    <row r="491">
      <c r="A491" s="7"/>
      <c r="B491" s="7"/>
      <c r="C491" s="7"/>
      <c r="D491" s="7"/>
      <c r="E491" s="7"/>
      <c r="F491" s="7"/>
      <c r="G491" s="7"/>
    </row>
    <row r="492">
      <c r="A492" s="7"/>
      <c r="B492" s="7"/>
      <c r="C492" s="7"/>
      <c r="D492" s="7"/>
      <c r="E492" s="7"/>
      <c r="F492" s="7"/>
      <c r="G492" s="7"/>
    </row>
    <row r="493">
      <c r="A493" s="7"/>
      <c r="B493" s="7"/>
      <c r="C493" s="7"/>
      <c r="D493" s="7"/>
      <c r="E493" s="7"/>
      <c r="F493" s="7"/>
      <c r="G493" s="7"/>
    </row>
    <row r="494">
      <c r="A494" s="7"/>
      <c r="B494" s="7"/>
      <c r="C494" s="7"/>
      <c r="D494" s="7"/>
      <c r="E494" s="7"/>
      <c r="F494" s="7"/>
      <c r="G494" s="7"/>
    </row>
    <row r="495">
      <c r="A495" s="7"/>
      <c r="B495" s="7"/>
      <c r="C495" s="7"/>
      <c r="D495" s="7"/>
      <c r="E495" s="7"/>
      <c r="F495" s="7"/>
      <c r="G495" s="7"/>
    </row>
    <row r="496">
      <c r="A496" s="7"/>
      <c r="B496" s="7"/>
      <c r="C496" s="7"/>
      <c r="D496" s="7"/>
      <c r="E496" s="7"/>
      <c r="F496" s="7"/>
      <c r="G496" s="7"/>
    </row>
    <row r="497">
      <c r="A497" s="7"/>
      <c r="B497" s="7"/>
      <c r="C497" s="7"/>
      <c r="D497" s="7"/>
      <c r="E497" s="7"/>
      <c r="F497" s="7"/>
      <c r="G497" s="7"/>
    </row>
    <row r="498">
      <c r="A498" s="7"/>
      <c r="B498" s="7"/>
      <c r="C498" s="7"/>
      <c r="D498" s="7"/>
      <c r="E498" s="7"/>
      <c r="F498" s="7"/>
      <c r="G498" s="7"/>
    </row>
    <row r="499">
      <c r="A499" s="7"/>
      <c r="B499" s="7"/>
      <c r="C499" s="7"/>
      <c r="D499" s="7"/>
      <c r="E499" s="7"/>
      <c r="F499" s="7"/>
      <c r="G499" s="7"/>
    </row>
    <row r="500">
      <c r="A500" s="7"/>
      <c r="B500" s="7"/>
      <c r="C500" s="7"/>
      <c r="D500" s="7"/>
      <c r="E500" s="7"/>
      <c r="F500" s="7"/>
      <c r="G500" s="7"/>
    </row>
    <row r="501">
      <c r="A501" s="7"/>
      <c r="B501" s="7"/>
      <c r="C501" s="7"/>
      <c r="D501" s="7"/>
      <c r="E501" s="7"/>
      <c r="F501" s="7"/>
      <c r="G501" s="7"/>
    </row>
    <row r="502">
      <c r="A502" s="7"/>
      <c r="B502" s="7"/>
      <c r="C502" s="7"/>
      <c r="D502" s="7"/>
      <c r="E502" s="7"/>
      <c r="F502" s="7"/>
      <c r="G502" s="7"/>
    </row>
    <row r="503">
      <c r="A503" s="7"/>
      <c r="B503" s="7"/>
      <c r="C503" s="7"/>
      <c r="D503" s="7"/>
      <c r="E503" s="7"/>
      <c r="F503" s="7"/>
      <c r="G503" s="7"/>
    </row>
    <row r="504">
      <c r="A504" s="7"/>
      <c r="B504" s="7"/>
      <c r="C504" s="7"/>
      <c r="D504" s="7"/>
      <c r="E504" s="7"/>
      <c r="F504" s="7"/>
      <c r="G504" s="7"/>
    </row>
    <row r="505">
      <c r="A505" s="7"/>
      <c r="B505" s="7"/>
      <c r="C505" s="7"/>
      <c r="D505" s="7"/>
      <c r="E505" s="7"/>
      <c r="F505" s="7"/>
      <c r="G505" s="7"/>
    </row>
    <row r="506">
      <c r="A506" s="7"/>
      <c r="B506" s="7"/>
      <c r="C506" s="7"/>
      <c r="D506" s="7"/>
      <c r="E506" s="7"/>
      <c r="F506" s="7"/>
      <c r="G506" s="7"/>
    </row>
    <row r="507">
      <c r="A507" s="7"/>
      <c r="B507" s="7"/>
      <c r="C507" s="7"/>
      <c r="D507" s="7"/>
      <c r="E507" s="7"/>
      <c r="F507" s="7"/>
      <c r="G507" s="7"/>
    </row>
    <row r="508">
      <c r="A508" s="7"/>
      <c r="B508" s="7"/>
      <c r="C508" s="7"/>
      <c r="D508" s="7"/>
      <c r="E508" s="7"/>
      <c r="F508" s="7"/>
      <c r="G508" s="7"/>
    </row>
    <row r="509">
      <c r="A509" s="7"/>
      <c r="B509" s="7"/>
      <c r="C509" s="7"/>
      <c r="D509" s="7"/>
      <c r="E509" s="7"/>
      <c r="F509" s="7"/>
      <c r="G509" s="7"/>
    </row>
    <row r="510">
      <c r="A510" s="7"/>
      <c r="B510" s="7"/>
      <c r="C510" s="7"/>
      <c r="D510" s="7"/>
      <c r="E510" s="7"/>
      <c r="F510" s="7"/>
      <c r="G510" s="7"/>
    </row>
    <row r="511">
      <c r="A511" s="7"/>
      <c r="B511" s="7"/>
      <c r="C511" s="7"/>
      <c r="D511" s="7"/>
      <c r="E511" s="7"/>
      <c r="F511" s="7"/>
      <c r="G511" s="7"/>
    </row>
    <row r="512">
      <c r="A512" s="7"/>
      <c r="B512" s="7"/>
      <c r="C512" s="7"/>
      <c r="D512" s="7"/>
      <c r="E512" s="7"/>
      <c r="F512" s="7"/>
      <c r="G512" s="7"/>
    </row>
    <row r="513">
      <c r="A513" s="7"/>
      <c r="B513" s="7"/>
      <c r="C513" s="7"/>
      <c r="D513" s="7"/>
      <c r="E513" s="7"/>
      <c r="F513" s="7"/>
      <c r="G513" s="7"/>
    </row>
    <row r="514">
      <c r="A514" s="7"/>
      <c r="B514" s="7"/>
      <c r="C514" s="7"/>
      <c r="D514" s="7"/>
      <c r="E514" s="7"/>
      <c r="F514" s="7"/>
      <c r="G514" s="7"/>
    </row>
    <row r="515">
      <c r="A515" s="7"/>
      <c r="B515" s="7"/>
      <c r="C515" s="7"/>
      <c r="D515" s="7"/>
      <c r="E515" s="7"/>
      <c r="F515" s="7"/>
      <c r="G515" s="7"/>
    </row>
    <row r="516">
      <c r="A516" s="7"/>
      <c r="B516" s="7"/>
      <c r="C516" s="7"/>
      <c r="D516" s="7"/>
      <c r="E516" s="7"/>
      <c r="F516" s="7"/>
      <c r="G516" s="7"/>
    </row>
    <row r="517">
      <c r="A517" s="7"/>
      <c r="B517" s="7"/>
      <c r="C517" s="7"/>
      <c r="D517" s="7"/>
      <c r="E517" s="7"/>
      <c r="F517" s="7"/>
      <c r="G517" s="7"/>
    </row>
    <row r="518">
      <c r="A518" s="7"/>
      <c r="B518" s="7"/>
      <c r="C518" s="7"/>
      <c r="D518" s="7"/>
      <c r="E518" s="7"/>
      <c r="F518" s="7"/>
      <c r="G518" s="7"/>
    </row>
    <row r="519">
      <c r="A519" s="7"/>
      <c r="B519" s="7"/>
      <c r="C519" s="7"/>
      <c r="D519" s="7"/>
      <c r="E519" s="7"/>
      <c r="F519" s="7"/>
      <c r="G519" s="7"/>
    </row>
    <row r="520">
      <c r="A520" s="7"/>
      <c r="B520" s="7"/>
      <c r="C520" s="7"/>
      <c r="D520" s="7"/>
      <c r="E520" s="7"/>
      <c r="F520" s="7"/>
      <c r="G520" s="7"/>
    </row>
    <row r="521">
      <c r="A521" s="7"/>
      <c r="B521" s="7"/>
      <c r="C521" s="7"/>
      <c r="D521" s="7"/>
      <c r="E521" s="7"/>
      <c r="F521" s="7"/>
      <c r="G521" s="7"/>
    </row>
    <row r="522">
      <c r="A522" s="7"/>
      <c r="B522" s="7"/>
      <c r="C522" s="7"/>
      <c r="D522" s="7"/>
      <c r="E522" s="7"/>
      <c r="F522" s="7"/>
      <c r="G522" s="7"/>
    </row>
    <row r="523">
      <c r="A523" s="7"/>
      <c r="B523" s="7"/>
      <c r="C523" s="7"/>
      <c r="D523" s="7"/>
      <c r="E523" s="7"/>
      <c r="F523" s="7"/>
      <c r="G523" s="7"/>
    </row>
    <row r="524">
      <c r="A524" s="7"/>
      <c r="B524" s="7"/>
      <c r="C524" s="7"/>
      <c r="D524" s="7"/>
      <c r="E524" s="7"/>
      <c r="F524" s="7"/>
      <c r="G524" s="7"/>
    </row>
    <row r="525">
      <c r="A525" s="7"/>
      <c r="B525" s="7"/>
      <c r="C525" s="7"/>
      <c r="D525" s="7"/>
      <c r="E525" s="7"/>
      <c r="F525" s="7"/>
      <c r="G525" s="7"/>
    </row>
    <row r="526">
      <c r="A526" s="7"/>
      <c r="B526" s="7"/>
      <c r="C526" s="7"/>
      <c r="D526" s="7"/>
      <c r="E526" s="7"/>
      <c r="F526" s="7"/>
      <c r="G526" s="7"/>
    </row>
    <row r="527">
      <c r="A527" s="7"/>
      <c r="B527" s="7"/>
      <c r="C527" s="7"/>
      <c r="D527" s="7"/>
      <c r="E527" s="7"/>
      <c r="F527" s="7"/>
      <c r="G527" s="7"/>
    </row>
    <row r="528">
      <c r="A528" s="7"/>
      <c r="B528" s="7"/>
      <c r="C528" s="7"/>
      <c r="D528" s="7"/>
      <c r="E528" s="7"/>
      <c r="F528" s="7"/>
      <c r="G528" s="7"/>
    </row>
    <row r="529">
      <c r="A529" s="7"/>
      <c r="B529" s="7"/>
      <c r="C529" s="7"/>
      <c r="D529" s="7"/>
      <c r="E529" s="7"/>
      <c r="F529" s="7"/>
      <c r="G529" s="7"/>
    </row>
    <row r="530">
      <c r="A530" s="7"/>
      <c r="B530" s="7"/>
      <c r="C530" s="7"/>
      <c r="D530" s="7"/>
      <c r="E530" s="7"/>
      <c r="F530" s="7"/>
      <c r="G530" s="7"/>
    </row>
    <row r="531">
      <c r="A531" s="7"/>
      <c r="B531" s="7"/>
      <c r="C531" s="7"/>
      <c r="D531" s="7"/>
      <c r="E531" s="7"/>
      <c r="F531" s="7"/>
      <c r="G531" s="7"/>
    </row>
    <row r="532">
      <c r="A532" s="7"/>
      <c r="B532" s="7"/>
      <c r="C532" s="7"/>
      <c r="D532" s="7"/>
      <c r="E532" s="7"/>
      <c r="F532" s="7"/>
      <c r="G532" s="7"/>
    </row>
    <row r="533">
      <c r="A533" s="7"/>
      <c r="B533" s="7"/>
      <c r="C533" s="7"/>
      <c r="D533" s="7"/>
      <c r="E533" s="7"/>
      <c r="F533" s="7"/>
      <c r="G533" s="7"/>
    </row>
    <row r="534">
      <c r="A534" s="7"/>
      <c r="B534" s="7"/>
      <c r="C534" s="7"/>
      <c r="D534" s="7"/>
      <c r="E534" s="7"/>
      <c r="F534" s="7"/>
      <c r="G534" s="7"/>
    </row>
    <row r="535">
      <c r="A535" s="7"/>
      <c r="B535" s="7"/>
      <c r="C535" s="7"/>
      <c r="D535" s="7"/>
      <c r="E535" s="7"/>
      <c r="F535" s="7"/>
      <c r="G535" s="7"/>
    </row>
    <row r="536">
      <c r="A536" s="7"/>
      <c r="B536" s="7"/>
      <c r="C536" s="7"/>
      <c r="D536" s="7"/>
      <c r="E536" s="7"/>
      <c r="F536" s="7"/>
      <c r="G536" s="7"/>
    </row>
    <row r="537">
      <c r="A537" s="7"/>
      <c r="B537" s="7"/>
      <c r="C537" s="7"/>
      <c r="D537" s="7"/>
      <c r="E537" s="7"/>
      <c r="F537" s="7"/>
      <c r="G537" s="7"/>
    </row>
    <row r="538">
      <c r="A538" s="7"/>
      <c r="B538" s="7"/>
      <c r="C538" s="7"/>
      <c r="D538" s="7"/>
      <c r="E538" s="7"/>
      <c r="F538" s="7"/>
      <c r="G538" s="7"/>
    </row>
    <row r="539">
      <c r="A539" s="7"/>
      <c r="B539" s="7"/>
      <c r="C539" s="7"/>
      <c r="D539" s="7"/>
      <c r="E539" s="7"/>
      <c r="F539" s="7"/>
      <c r="G539" s="7"/>
    </row>
    <row r="540">
      <c r="A540" s="7"/>
      <c r="B540" s="7"/>
      <c r="C540" s="7"/>
      <c r="D540" s="7"/>
      <c r="E540" s="7"/>
      <c r="F540" s="7"/>
      <c r="G540" s="7"/>
    </row>
    <row r="541">
      <c r="A541" s="7"/>
      <c r="B541" s="7"/>
      <c r="C541" s="7"/>
      <c r="D541" s="7"/>
      <c r="E541" s="7"/>
      <c r="F541" s="7"/>
      <c r="G541" s="7"/>
    </row>
    <row r="542">
      <c r="A542" s="7"/>
      <c r="B542" s="7"/>
      <c r="C542" s="7"/>
      <c r="D542" s="7"/>
      <c r="E542" s="7"/>
      <c r="F542" s="7"/>
      <c r="G542" s="7"/>
    </row>
    <row r="543">
      <c r="A543" s="7"/>
      <c r="B543" s="7"/>
      <c r="C543" s="7"/>
      <c r="D543" s="7"/>
      <c r="E543" s="7"/>
      <c r="F543" s="7"/>
      <c r="G543" s="7"/>
    </row>
    <row r="544">
      <c r="A544" s="7"/>
      <c r="B544" s="7"/>
      <c r="C544" s="7"/>
      <c r="D544" s="7"/>
      <c r="E544" s="7"/>
      <c r="F544" s="7"/>
      <c r="G544" s="7"/>
    </row>
    <row r="545">
      <c r="A545" s="7"/>
      <c r="B545" s="7"/>
      <c r="C545" s="7"/>
      <c r="D545" s="7"/>
      <c r="E545" s="7"/>
      <c r="F545" s="7"/>
      <c r="G545" s="7"/>
    </row>
    <row r="546">
      <c r="A546" s="7"/>
      <c r="B546" s="7"/>
      <c r="C546" s="7"/>
      <c r="D546" s="7"/>
      <c r="E546" s="7"/>
      <c r="F546" s="7"/>
      <c r="G546" s="7"/>
    </row>
    <row r="547">
      <c r="A547" s="7"/>
      <c r="B547" s="7"/>
      <c r="C547" s="7"/>
      <c r="D547" s="7"/>
      <c r="E547" s="7"/>
      <c r="F547" s="7"/>
      <c r="G547" s="7"/>
    </row>
    <row r="548">
      <c r="A548" s="7"/>
      <c r="B548" s="7"/>
      <c r="C548" s="7"/>
      <c r="D548" s="7"/>
      <c r="E548" s="7"/>
      <c r="F548" s="7"/>
      <c r="G548" s="7"/>
    </row>
    <row r="549">
      <c r="A549" s="7"/>
      <c r="B549" s="7"/>
      <c r="C549" s="7"/>
      <c r="D549" s="7"/>
      <c r="E549" s="7"/>
      <c r="F549" s="7"/>
      <c r="G549" s="7"/>
    </row>
    <row r="550">
      <c r="A550" s="7"/>
      <c r="B550" s="7"/>
      <c r="C550" s="7"/>
      <c r="D550" s="7"/>
      <c r="E550" s="7"/>
      <c r="F550" s="7"/>
      <c r="G550" s="7"/>
    </row>
    <row r="551">
      <c r="A551" s="7"/>
      <c r="B551" s="7"/>
      <c r="C551" s="7"/>
      <c r="D551" s="7"/>
      <c r="E551" s="7"/>
      <c r="F551" s="7"/>
      <c r="G551" s="7"/>
    </row>
    <row r="552">
      <c r="A552" s="7"/>
      <c r="B552" s="7"/>
      <c r="C552" s="7"/>
      <c r="D552" s="7"/>
      <c r="E552" s="7"/>
      <c r="F552" s="7"/>
      <c r="G552" s="7"/>
    </row>
    <row r="553">
      <c r="A553" s="7"/>
      <c r="B553" s="7"/>
      <c r="C553" s="7"/>
      <c r="D553" s="7"/>
      <c r="E553" s="7"/>
      <c r="F553" s="7"/>
      <c r="G553" s="7"/>
    </row>
    <row r="554">
      <c r="A554" s="7"/>
      <c r="B554" s="7"/>
      <c r="C554" s="7"/>
      <c r="D554" s="7"/>
      <c r="E554" s="7"/>
      <c r="F554" s="7"/>
      <c r="G554" s="7"/>
    </row>
    <row r="555">
      <c r="A555" s="7"/>
      <c r="B555" s="7"/>
      <c r="C555" s="7"/>
      <c r="D555" s="7"/>
      <c r="E555" s="7"/>
      <c r="F555" s="7"/>
      <c r="G555" s="7"/>
    </row>
    <row r="556">
      <c r="A556" s="7"/>
      <c r="B556" s="7"/>
      <c r="C556" s="7"/>
      <c r="D556" s="7"/>
      <c r="E556" s="7"/>
      <c r="F556" s="7"/>
      <c r="G556" s="7"/>
    </row>
    <row r="557">
      <c r="A557" s="7"/>
      <c r="B557" s="7"/>
      <c r="C557" s="7"/>
      <c r="D557" s="7"/>
      <c r="E557" s="7"/>
      <c r="F557" s="7"/>
      <c r="G557" s="7"/>
    </row>
    <row r="558">
      <c r="A558" s="7"/>
      <c r="B558" s="7"/>
      <c r="C558" s="7"/>
      <c r="D558" s="7"/>
      <c r="E558" s="7"/>
      <c r="F558" s="7"/>
      <c r="G558" s="7"/>
    </row>
    <row r="559">
      <c r="A559" s="7"/>
      <c r="B559" s="7"/>
      <c r="C559" s="7"/>
      <c r="D559" s="7"/>
      <c r="E559" s="7"/>
      <c r="F559" s="7"/>
      <c r="G559" s="7"/>
    </row>
    <row r="560">
      <c r="A560" s="7"/>
      <c r="B560" s="7"/>
      <c r="C560" s="7"/>
      <c r="D560" s="7"/>
      <c r="E560" s="7"/>
      <c r="F560" s="7"/>
      <c r="G560" s="7"/>
    </row>
    <row r="561">
      <c r="A561" s="7"/>
      <c r="B561" s="7"/>
      <c r="C561" s="7"/>
      <c r="D561" s="7"/>
      <c r="E561" s="7"/>
      <c r="F561" s="7"/>
      <c r="G561" s="7"/>
    </row>
    <row r="562">
      <c r="A562" s="7"/>
      <c r="B562" s="7"/>
      <c r="C562" s="7"/>
      <c r="D562" s="7"/>
      <c r="E562" s="7"/>
      <c r="F562" s="7"/>
      <c r="G562" s="7"/>
    </row>
    <row r="563">
      <c r="A563" s="7"/>
      <c r="B563" s="7"/>
      <c r="C563" s="7"/>
      <c r="D563" s="7"/>
      <c r="E563" s="7"/>
      <c r="F563" s="7"/>
      <c r="G563" s="7"/>
    </row>
    <row r="564">
      <c r="A564" s="7"/>
      <c r="B564" s="7"/>
      <c r="C564" s="7"/>
      <c r="D564" s="7"/>
      <c r="E564" s="7"/>
      <c r="F564" s="7"/>
      <c r="G564" s="7"/>
    </row>
    <row r="565">
      <c r="A565" s="7"/>
      <c r="B565" s="7"/>
      <c r="C565" s="7"/>
      <c r="D565" s="7"/>
      <c r="E565" s="7"/>
      <c r="F565" s="7"/>
      <c r="G565" s="7"/>
    </row>
    <row r="566">
      <c r="A566" s="7"/>
      <c r="B566" s="7"/>
      <c r="C566" s="7"/>
      <c r="D566" s="7"/>
      <c r="E566" s="7"/>
      <c r="F566" s="7"/>
      <c r="G566" s="7"/>
    </row>
    <row r="567">
      <c r="A567" s="7"/>
      <c r="B567" s="7"/>
      <c r="C567" s="7"/>
      <c r="D567" s="7"/>
      <c r="E567" s="7"/>
      <c r="F567" s="7"/>
      <c r="G567" s="7"/>
    </row>
    <row r="568">
      <c r="A568" s="7"/>
      <c r="B568" s="7"/>
      <c r="C568" s="7"/>
      <c r="D568" s="7"/>
      <c r="E568" s="7"/>
      <c r="F568" s="7"/>
      <c r="G568" s="7"/>
    </row>
    <row r="569">
      <c r="A569" s="7"/>
      <c r="B569" s="7"/>
      <c r="C569" s="7"/>
      <c r="D569" s="7"/>
      <c r="E569" s="7"/>
      <c r="F569" s="7"/>
      <c r="G569" s="7"/>
    </row>
    <row r="570">
      <c r="A570" s="7"/>
      <c r="B570" s="7"/>
      <c r="C570" s="7"/>
      <c r="D570" s="7"/>
      <c r="E570" s="7"/>
      <c r="F570" s="7"/>
      <c r="G570" s="7"/>
    </row>
    <row r="571">
      <c r="A571" s="7"/>
      <c r="B571" s="7"/>
      <c r="C571" s="7"/>
      <c r="D571" s="7"/>
      <c r="E571" s="7"/>
      <c r="F571" s="7"/>
      <c r="G571" s="7"/>
    </row>
    <row r="572">
      <c r="A572" s="7"/>
      <c r="B572" s="7"/>
      <c r="C572" s="7"/>
      <c r="D572" s="7"/>
      <c r="E572" s="7"/>
      <c r="F572" s="7"/>
      <c r="G572" s="7"/>
    </row>
    <row r="573">
      <c r="A573" s="7"/>
      <c r="B573" s="7"/>
      <c r="C573" s="7"/>
      <c r="D573" s="7"/>
      <c r="E573" s="7"/>
      <c r="F573" s="7"/>
      <c r="G573" s="7"/>
    </row>
    <row r="574">
      <c r="A574" s="7"/>
      <c r="B574" s="7"/>
      <c r="C574" s="7"/>
      <c r="D574" s="7"/>
      <c r="E574" s="7"/>
      <c r="F574" s="7"/>
      <c r="G574" s="7"/>
    </row>
    <row r="575">
      <c r="A575" s="7"/>
      <c r="B575" s="7"/>
      <c r="C575" s="7"/>
      <c r="D575" s="7"/>
      <c r="E575" s="7"/>
      <c r="F575" s="7"/>
      <c r="G575" s="7"/>
    </row>
    <row r="576">
      <c r="A576" s="7"/>
      <c r="B576" s="7"/>
      <c r="C576" s="7"/>
      <c r="D576" s="7"/>
      <c r="E576" s="7"/>
      <c r="F576" s="7"/>
      <c r="G576" s="7"/>
    </row>
    <row r="577">
      <c r="A577" s="7"/>
      <c r="B577" s="7"/>
      <c r="C577" s="7"/>
      <c r="D577" s="7"/>
      <c r="E577" s="7"/>
      <c r="F577" s="7"/>
      <c r="G577" s="7"/>
    </row>
    <row r="578">
      <c r="A578" s="7"/>
      <c r="B578" s="7"/>
      <c r="C578" s="7"/>
      <c r="D578" s="7"/>
      <c r="E578" s="7"/>
      <c r="F578" s="7"/>
      <c r="G578" s="7"/>
    </row>
    <row r="579">
      <c r="A579" s="7"/>
      <c r="B579" s="7"/>
      <c r="C579" s="7"/>
      <c r="D579" s="7"/>
      <c r="E579" s="7"/>
      <c r="F579" s="7"/>
      <c r="G579" s="7"/>
    </row>
    <row r="580">
      <c r="A580" s="7"/>
      <c r="B580" s="7"/>
      <c r="C580" s="7"/>
      <c r="D580" s="7"/>
      <c r="E580" s="7"/>
      <c r="F580" s="7"/>
      <c r="G580" s="7"/>
    </row>
    <row r="581">
      <c r="A581" s="7"/>
      <c r="B581" s="7"/>
      <c r="C581" s="7"/>
      <c r="D581" s="7"/>
      <c r="E581" s="7"/>
      <c r="F581" s="7"/>
      <c r="G581" s="7"/>
    </row>
    <row r="582">
      <c r="A582" s="7"/>
      <c r="B582" s="7"/>
      <c r="C582" s="7"/>
      <c r="D582" s="7"/>
      <c r="E582" s="7"/>
      <c r="F582" s="7"/>
      <c r="G582" s="7"/>
    </row>
    <row r="583">
      <c r="A583" s="7"/>
      <c r="B583" s="7"/>
      <c r="C583" s="7"/>
      <c r="D583" s="7"/>
      <c r="E583" s="7"/>
      <c r="F583" s="7"/>
      <c r="G583" s="7"/>
    </row>
    <row r="584">
      <c r="A584" s="7"/>
      <c r="B584" s="7"/>
      <c r="C584" s="7"/>
      <c r="D584" s="7"/>
      <c r="E584" s="7"/>
      <c r="F584" s="7"/>
      <c r="G584" s="7"/>
    </row>
    <row r="585">
      <c r="A585" s="7"/>
      <c r="B585" s="7"/>
      <c r="C585" s="7"/>
      <c r="D585" s="7"/>
      <c r="E585" s="7"/>
      <c r="F585" s="7"/>
      <c r="G585" s="7"/>
    </row>
    <row r="586">
      <c r="A586" s="7"/>
      <c r="B586" s="7"/>
      <c r="C586" s="7"/>
      <c r="D586" s="7"/>
      <c r="E586" s="7"/>
      <c r="F586" s="7"/>
      <c r="G586" s="7"/>
    </row>
    <row r="587">
      <c r="A587" s="7"/>
      <c r="B587" s="7"/>
      <c r="C587" s="7"/>
      <c r="D587" s="7"/>
      <c r="E587" s="7"/>
      <c r="F587" s="7"/>
      <c r="G587" s="7"/>
    </row>
    <row r="588">
      <c r="A588" s="7"/>
      <c r="B588" s="7"/>
      <c r="C588" s="7"/>
      <c r="D588" s="7"/>
      <c r="E588" s="7"/>
      <c r="F588" s="7"/>
      <c r="G588" s="7"/>
    </row>
    <row r="589">
      <c r="A589" s="7"/>
      <c r="B589" s="7"/>
      <c r="C589" s="7"/>
      <c r="D589" s="7"/>
      <c r="E589" s="7"/>
      <c r="F589" s="7"/>
      <c r="G589" s="7"/>
    </row>
    <row r="590">
      <c r="A590" s="7"/>
      <c r="B590" s="7"/>
      <c r="C590" s="7"/>
      <c r="D590" s="7"/>
      <c r="E590" s="7"/>
      <c r="F590" s="7"/>
      <c r="G590" s="7"/>
    </row>
    <row r="591">
      <c r="A591" s="7"/>
      <c r="B591" s="7"/>
      <c r="C591" s="7"/>
      <c r="D591" s="7"/>
      <c r="E591" s="7"/>
      <c r="F591" s="7"/>
      <c r="G591" s="7"/>
    </row>
    <row r="592">
      <c r="A592" s="7"/>
      <c r="B592" s="7"/>
      <c r="C592" s="7"/>
      <c r="D592" s="7"/>
      <c r="E592" s="7"/>
      <c r="F592" s="7"/>
      <c r="G592" s="7"/>
    </row>
    <row r="593">
      <c r="A593" s="7"/>
      <c r="B593" s="7"/>
      <c r="C593" s="7"/>
      <c r="D593" s="7"/>
      <c r="E593" s="7"/>
      <c r="F593" s="7"/>
      <c r="G593" s="7"/>
    </row>
    <row r="594">
      <c r="A594" s="7"/>
      <c r="B594" s="7"/>
      <c r="C594" s="7"/>
      <c r="D594" s="7"/>
      <c r="E594" s="7"/>
      <c r="F594" s="7"/>
      <c r="G594" s="7"/>
    </row>
    <row r="595">
      <c r="A595" s="7"/>
      <c r="B595" s="7"/>
      <c r="C595" s="7"/>
      <c r="D595" s="7"/>
      <c r="E595" s="7"/>
      <c r="F595" s="7"/>
      <c r="G595" s="7"/>
    </row>
    <row r="596">
      <c r="A596" s="7"/>
      <c r="B596" s="7"/>
      <c r="C596" s="7"/>
      <c r="D596" s="7"/>
      <c r="E596" s="7"/>
      <c r="F596" s="7"/>
      <c r="G596" s="7"/>
    </row>
    <row r="597">
      <c r="A597" s="7"/>
      <c r="B597" s="7"/>
      <c r="C597" s="7"/>
      <c r="D597" s="7"/>
      <c r="E597" s="7"/>
      <c r="F597" s="7"/>
      <c r="G597" s="7"/>
    </row>
    <row r="598">
      <c r="A598" s="7"/>
      <c r="B598" s="7"/>
      <c r="C598" s="7"/>
      <c r="D598" s="7"/>
      <c r="E598" s="7"/>
      <c r="F598" s="7"/>
      <c r="G598" s="7"/>
    </row>
    <row r="599">
      <c r="A599" s="7"/>
      <c r="B599" s="7"/>
      <c r="C599" s="7"/>
      <c r="D599" s="7"/>
      <c r="E599" s="7"/>
      <c r="F599" s="7"/>
      <c r="G599" s="7"/>
    </row>
    <row r="600">
      <c r="A600" s="7"/>
      <c r="B600" s="7"/>
      <c r="C600" s="7"/>
      <c r="D600" s="7"/>
      <c r="E600" s="7"/>
      <c r="F600" s="7"/>
      <c r="G600" s="7"/>
    </row>
    <row r="601">
      <c r="A601" s="7"/>
      <c r="B601" s="7"/>
      <c r="C601" s="7"/>
      <c r="D601" s="7"/>
      <c r="E601" s="7"/>
      <c r="F601" s="7"/>
      <c r="G601" s="7"/>
    </row>
    <row r="602">
      <c r="A602" s="7"/>
      <c r="B602" s="7"/>
      <c r="C602" s="7"/>
      <c r="D602" s="7"/>
      <c r="E602" s="7"/>
      <c r="F602" s="7"/>
      <c r="G602" s="7"/>
    </row>
    <row r="603">
      <c r="A603" s="7"/>
      <c r="B603" s="7"/>
      <c r="C603" s="7"/>
      <c r="D603" s="7"/>
      <c r="E603" s="7"/>
      <c r="F603" s="7"/>
      <c r="G603" s="7"/>
    </row>
    <row r="604">
      <c r="A604" s="7"/>
      <c r="B604" s="7"/>
      <c r="C604" s="7"/>
      <c r="D604" s="7"/>
      <c r="E604" s="7"/>
      <c r="F604" s="7"/>
      <c r="G604" s="7"/>
    </row>
    <row r="605">
      <c r="A605" s="7"/>
      <c r="B605" s="7"/>
      <c r="C605" s="7"/>
      <c r="D605" s="7"/>
      <c r="E605" s="7"/>
      <c r="F605" s="7"/>
      <c r="G605" s="7"/>
    </row>
    <row r="606">
      <c r="A606" s="7"/>
      <c r="B606" s="7"/>
      <c r="C606" s="7"/>
      <c r="D606" s="7"/>
      <c r="E606" s="7"/>
      <c r="F606" s="7"/>
      <c r="G606" s="7"/>
    </row>
    <row r="607">
      <c r="A607" s="7"/>
      <c r="B607" s="7"/>
      <c r="C607" s="7"/>
      <c r="D607" s="7"/>
      <c r="E607" s="7"/>
      <c r="F607" s="7"/>
      <c r="G607" s="7"/>
    </row>
    <row r="608">
      <c r="A608" s="7"/>
      <c r="B608" s="7"/>
      <c r="C608" s="7"/>
      <c r="D608" s="7"/>
      <c r="E608" s="7"/>
      <c r="F608" s="7"/>
      <c r="G608" s="7"/>
    </row>
    <row r="609">
      <c r="A609" s="7"/>
      <c r="B609" s="7"/>
      <c r="C609" s="7"/>
      <c r="D609" s="7"/>
      <c r="E609" s="7"/>
      <c r="F609" s="7"/>
      <c r="G609" s="7"/>
    </row>
    <row r="610">
      <c r="A610" s="7"/>
      <c r="B610" s="7"/>
      <c r="C610" s="7"/>
      <c r="D610" s="7"/>
      <c r="E610" s="7"/>
      <c r="F610" s="7"/>
      <c r="G610" s="7"/>
    </row>
    <row r="611">
      <c r="A611" s="7"/>
      <c r="B611" s="7"/>
      <c r="C611" s="7"/>
      <c r="D611" s="7"/>
      <c r="E611" s="7"/>
      <c r="F611" s="7"/>
      <c r="G611" s="7"/>
    </row>
    <row r="612">
      <c r="A612" s="7"/>
      <c r="B612" s="7"/>
      <c r="C612" s="7"/>
      <c r="D612" s="7"/>
      <c r="E612" s="7"/>
      <c r="F612" s="7"/>
      <c r="G612" s="7"/>
    </row>
    <row r="613">
      <c r="A613" s="7"/>
      <c r="B613" s="7"/>
      <c r="C613" s="7"/>
      <c r="D613" s="7"/>
      <c r="E613" s="7"/>
      <c r="F613" s="7"/>
      <c r="G613" s="7"/>
    </row>
    <row r="614">
      <c r="A614" s="7"/>
      <c r="B614" s="7"/>
      <c r="C614" s="7"/>
      <c r="D614" s="7"/>
      <c r="E614" s="7"/>
      <c r="F614" s="7"/>
      <c r="G614" s="7"/>
    </row>
    <row r="615">
      <c r="A615" s="7"/>
      <c r="B615" s="7"/>
      <c r="C615" s="7"/>
      <c r="D615" s="7"/>
      <c r="E615" s="7"/>
      <c r="F615" s="7"/>
      <c r="G615" s="7"/>
    </row>
    <row r="616">
      <c r="A616" s="7"/>
      <c r="B616" s="7"/>
      <c r="C616" s="7"/>
      <c r="D616" s="7"/>
      <c r="E616" s="7"/>
      <c r="F616" s="7"/>
      <c r="G616" s="7"/>
    </row>
    <row r="617">
      <c r="A617" s="7"/>
      <c r="B617" s="7"/>
      <c r="C617" s="7"/>
      <c r="D617" s="7"/>
      <c r="E617" s="7"/>
      <c r="F617" s="7"/>
      <c r="G617" s="7"/>
    </row>
    <row r="618">
      <c r="A618" s="7"/>
      <c r="B618" s="7"/>
      <c r="C618" s="7"/>
      <c r="D618" s="7"/>
      <c r="E618" s="7"/>
      <c r="F618" s="7"/>
      <c r="G618" s="7"/>
    </row>
    <row r="619">
      <c r="A619" s="7"/>
      <c r="B619" s="7"/>
      <c r="C619" s="7"/>
      <c r="D619" s="7"/>
      <c r="E619" s="7"/>
      <c r="F619" s="7"/>
      <c r="G619" s="7"/>
    </row>
    <row r="620">
      <c r="A620" s="7"/>
      <c r="B620" s="7"/>
      <c r="C620" s="7"/>
      <c r="D620" s="7"/>
      <c r="E620" s="7"/>
      <c r="F620" s="7"/>
      <c r="G620" s="7"/>
    </row>
    <row r="621">
      <c r="A621" s="7"/>
      <c r="B621" s="7"/>
      <c r="C621" s="7"/>
      <c r="D621" s="7"/>
      <c r="E621" s="7"/>
      <c r="F621" s="7"/>
      <c r="G621" s="7"/>
    </row>
    <row r="622">
      <c r="A622" s="7"/>
      <c r="B622" s="7"/>
      <c r="C622" s="7"/>
      <c r="D622" s="7"/>
      <c r="E622" s="7"/>
      <c r="F622" s="7"/>
      <c r="G622" s="7"/>
    </row>
    <row r="623">
      <c r="A623" s="7"/>
      <c r="B623" s="7"/>
      <c r="C623" s="7"/>
      <c r="D623" s="7"/>
      <c r="E623" s="7"/>
      <c r="F623" s="7"/>
      <c r="G623" s="7"/>
    </row>
    <row r="624">
      <c r="A624" s="7"/>
      <c r="B624" s="7"/>
      <c r="C624" s="7"/>
      <c r="D624" s="7"/>
      <c r="E624" s="7"/>
      <c r="F624" s="7"/>
      <c r="G624" s="7"/>
    </row>
    <row r="625">
      <c r="A625" s="7"/>
      <c r="B625" s="7"/>
      <c r="C625" s="7"/>
      <c r="D625" s="7"/>
      <c r="E625" s="7"/>
      <c r="F625" s="7"/>
      <c r="G625" s="7"/>
    </row>
    <row r="626">
      <c r="A626" s="7"/>
      <c r="B626" s="7"/>
      <c r="C626" s="7"/>
      <c r="D626" s="7"/>
      <c r="E626" s="7"/>
      <c r="F626" s="7"/>
      <c r="G626" s="7"/>
    </row>
    <row r="627">
      <c r="A627" s="7"/>
      <c r="B627" s="7"/>
      <c r="C627" s="7"/>
      <c r="D627" s="7"/>
      <c r="E627" s="7"/>
      <c r="F627" s="7"/>
      <c r="G627" s="7"/>
    </row>
    <row r="628">
      <c r="A628" s="7"/>
      <c r="B628" s="7"/>
      <c r="C628" s="7"/>
      <c r="D628" s="7"/>
      <c r="E628" s="7"/>
      <c r="F628" s="7"/>
      <c r="G628" s="7"/>
    </row>
    <row r="629">
      <c r="A629" s="7"/>
      <c r="B629" s="7"/>
      <c r="C629" s="7"/>
      <c r="D629" s="7"/>
      <c r="E629" s="7"/>
      <c r="F629" s="7"/>
      <c r="G629" s="7"/>
    </row>
    <row r="630">
      <c r="A630" s="7"/>
      <c r="B630" s="7"/>
      <c r="C630" s="7"/>
      <c r="D630" s="7"/>
      <c r="E630" s="7"/>
      <c r="F630" s="7"/>
      <c r="G630" s="7"/>
    </row>
    <row r="631">
      <c r="A631" s="7"/>
      <c r="B631" s="7"/>
      <c r="C631" s="7"/>
      <c r="D631" s="7"/>
      <c r="E631" s="7"/>
      <c r="F631" s="7"/>
      <c r="G631" s="7"/>
    </row>
    <row r="632">
      <c r="A632" s="7"/>
      <c r="B632" s="7"/>
      <c r="C632" s="7"/>
      <c r="D632" s="7"/>
      <c r="E632" s="7"/>
      <c r="F632" s="7"/>
      <c r="G632" s="7"/>
    </row>
    <row r="633">
      <c r="A633" s="7"/>
      <c r="B633" s="7"/>
      <c r="C633" s="7"/>
      <c r="D633" s="7"/>
      <c r="E633" s="7"/>
      <c r="F633" s="7"/>
      <c r="G633" s="7"/>
    </row>
    <row r="634">
      <c r="A634" s="7"/>
      <c r="B634" s="7"/>
      <c r="C634" s="7"/>
      <c r="D634" s="7"/>
      <c r="E634" s="7"/>
      <c r="F634" s="7"/>
      <c r="G634" s="7"/>
    </row>
    <row r="635">
      <c r="A635" s="7"/>
      <c r="B635" s="7"/>
      <c r="C635" s="7"/>
      <c r="D635" s="7"/>
      <c r="E635" s="7"/>
      <c r="F635" s="7"/>
      <c r="G635" s="7"/>
    </row>
    <row r="636">
      <c r="A636" s="7"/>
      <c r="B636" s="7"/>
      <c r="C636" s="7"/>
      <c r="D636" s="7"/>
      <c r="E636" s="7"/>
      <c r="F636" s="7"/>
      <c r="G636" s="7"/>
    </row>
    <row r="637">
      <c r="A637" s="7"/>
      <c r="B637" s="7"/>
      <c r="C637" s="7"/>
      <c r="D637" s="7"/>
      <c r="E637" s="7"/>
      <c r="F637" s="7"/>
      <c r="G637" s="7"/>
    </row>
    <row r="638">
      <c r="A638" s="7"/>
      <c r="B638" s="7"/>
      <c r="C638" s="7"/>
      <c r="D638" s="7"/>
      <c r="E638" s="7"/>
      <c r="F638" s="7"/>
      <c r="G638" s="7"/>
    </row>
    <row r="639">
      <c r="A639" s="7"/>
      <c r="B639" s="7"/>
      <c r="C639" s="7"/>
      <c r="D639" s="7"/>
      <c r="E639" s="7"/>
      <c r="F639" s="7"/>
      <c r="G639" s="7"/>
    </row>
    <row r="640">
      <c r="A640" s="7"/>
      <c r="B640" s="7"/>
      <c r="C640" s="7"/>
      <c r="D640" s="7"/>
      <c r="E640" s="7"/>
      <c r="F640" s="7"/>
      <c r="G640" s="7"/>
    </row>
    <row r="641">
      <c r="A641" s="7"/>
      <c r="B641" s="7"/>
      <c r="C641" s="7"/>
      <c r="D641" s="7"/>
      <c r="E641" s="7"/>
      <c r="F641" s="7"/>
      <c r="G641" s="7"/>
    </row>
    <row r="642">
      <c r="A642" s="7"/>
      <c r="B642" s="7"/>
      <c r="C642" s="7"/>
      <c r="D642" s="7"/>
      <c r="E642" s="7"/>
      <c r="F642" s="7"/>
      <c r="G642" s="7"/>
    </row>
    <row r="643">
      <c r="A643" s="7"/>
      <c r="B643" s="7"/>
      <c r="C643" s="7"/>
      <c r="D643" s="7"/>
      <c r="E643" s="7"/>
      <c r="F643" s="7"/>
      <c r="G643" s="7"/>
    </row>
    <row r="644">
      <c r="A644" s="7"/>
      <c r="B644" s="7"/>
      <c r="C644" s="7"/>
      <c r="D644" s="7"/>
      <c r="E644" s="7"/>
      <c r="F644" s="7"/>
      <c r="G644" s="7"/>
    </row>
    <row r="645">
      <c r="A645" s="7"/>
      <c r="B645" s="7"/>
      <c r="C645" s="7"/>
      <c r="D645" s="7"/>
      <c r="E645" s="7"/>
      <c r="F645" s="7"/>
      <c r="G645" s="7"/>
    </row>
    <row r="646">
      <c r="A646" s="7"/>
      <c r="B646" s="7"/>
      <c r="C646" s="7"/>
      <c r="D646" s="7"/>
      <c r="E646" s="7"/>
      <c r="F646" s="7"/>
      <c r="G646" s="7"/>
    </row>
    <row r="647">
      <c r="A647" s="7"/>
      <c r="B647" s="7"/>
      <c r="C647" s="7"/>
      <c r="D647" s="7"/>
      <c r="E647" s="7"/>
      <c r="F647" s="7"/>
      <c r="G647" s="7"/>
    </row>
    <row r="648">
      <c r="A648" s="7"/>
      <c r="B648" s="7"/>
      <c r="C648" s="7"/>
      <c r="D648" s="7"/>
      <c r="E648" s="7"/>
      <c r="F648" s="7"/>
      <c r="G648" s="7"/>
    </row>
    <row r="649">
      <c r="A649" s="7"/>
      <c r="B649" s="7"/>
      <c r="C649" s="7"/>
      <c r="D649" s="7"/>
      <c r="E649" s="7"/>
      <c r="F649" s="7"/>
      <c r="G649" s="7"/>
    </row>
    <row r="650">
      <c r="A650" s="7"/>
      <c r="B650" s="7"/>
      <c r="C650" s="7"/>
      <c r="D650" s="7"/>
      <c r="E650" s="7"/>
      <c r="F650" s="7"/>
      <c r="G650" s="7"/>
    </row>
    <row r="651">
      <c r="A651" s="7"/>
      <c r="B651" s="7"/>
      <c r="C651" s="7"/>
      <c r="D651" s="7"/>
      <c r="E651" s="7"/>
      <c r="F651" s="7"/>
      <c r="G651" s="7"/>
    </row>
    <row r="652">
      <c r="A652" s="7"/>
      <c r="B652" s="7"/>
      <c r="C652" s="7"/>
      <c r="D652" s="7"/>
      <c r="E652" s="7"/>
      <c r="F652" s="7"/>
      <c r="G652" s="7"/>
    </row>
    <row r="653">
      <c r="A653" s="7"/>
      <c r="B653" s="7"/>
      <c r="C653" s="7"/>
      <c r="D653" s="7"/>
      <c r="E653" s="7"/>
      <c r="F653" s="7"/>
      <c r="G653" s="7"/>
    </row>
    <row r="654">
      <c r="A654" s="7"/>
      <c r="B654" s="7"/>
      <c r="C654" s="7"/>
      <c r="D654" s="7"/>
      <c r="E654" s="7"/>
      <c r="F654" s="7"/>
      <c r="G654" s="7"/>
    </row>
    <row r="655">
      <c r="A655" s="7"/>
      <c r="B655" s="7"/>
      <c r="C655" s="7"/>
      <c r="D655" s="7"/>
      <c r="E655" s="7"/>
      <c r="F655" s="7"/>
      <c r="G655" s="7"/>
    </row>
    <row r="656">
      <c r="A656" s="7"/>
      <c r="B656" s="7"/>
      <c r="C656" s="7"/>
      <c r="D656" s="7"/>
      <c r="E656" s="7"/>
      <c r="F656" s="7"/>
      <c r="G656" s="7"/>
    </row>
    <row r="657">
      <c r="A657" s="7"/>
      <c r="B657" s="7"/>
      <c r="C657" s="7"/>
      <c r="D657" s="7"/>
      <c r="E657" s="7"/>
      <c r="F657" s="7"/>
      <c r="G657" s="7"/>
    </row>
    <row r="658">
      <c r="A658" s="7"/>
      <c r="B658" s="7"/>
      <c r="C658" s="7"/>
      <c r="D658" s="7"/>
      <c r="E658" s="7"/>
      <c r="F658" s="7"/>
      <c r="G658" s="7"/>
    </row>
    <row r="659">
      <c r="A659" s="7"/>
      <c r="B659" s="7"/>
      <c r="C659" s="7"/>
      <c r="D659" s="7"/>
      <c r="E659" s="7"/>
      <c r="F659" s="7"/>
      <c r="G659" s="7"/>
    </row>
    <row r="660">
      <c r="A660" s="7"/>
      <c r="B660" s="7"/>
      <c r="C660" s="7"/>
      <c r="D660" s="7"/>
      <c r="E660" s="7"/>
      <c r="F660" s="7"/>
      <c r="G660" s="7"/>
    </row>
    <row r="661">
      <c r="A661" s="7"/>
      <c r="B661" s="7"/>
      <c r="C661" s="7"/>
      <c r="D661" s="7"/>
      <c r="E661" s="7"/>
      <c r="F661" s="7"/>
      <c r="G661" s="7"/>
    </row>
    <row r="662">
      <c r="A662" s="7"/>
      <c r="B662" s="7"/>
      <c r="C662" s="7"/>
      <c r="D662" s="7"/>
      <c r="E662" s="7"/>
      <c r="F662" s="7"/>
      <c r="G662" s="7"/>
    </row>
    <row r="663">
      <c r="A663" s="7"/>
      <c r="B663" s="7"/>
      <c r="C663" s="7"/>
      <c r="D663" s="7"/>
      <c r="E663" s="7"/>
      <c r="F663" s="7"/>
      <c r="G663" s="7"/>
    </row>
    <row r="664">
      <c r="A664" s="7"/>
      <c r="B664" s="7"/>
      <c r="C664" s="7"/>
      <c r="D664" s="7"/>
      <c r="E664" s="7"/>
      <c r="F664" s="7"/>
      <c r="G664" s="7"/>
    </row>
    <row r="665">
      <c r="A665" s="7"/>
      <c r="B665" s="7"/>
      <c r="C665" s="7"/>
      <c r="D665" s="7"/>
      <c r="E665" s="7"/>
      <c r="F665" s="7"/>
      <c r="G665" s="7"/>
    </row>
    <row r="666">
      <c r="A666" s="7"/>
      <c r="B666" s="7"/>
      <c r="C666" s="7"/>
      <c r="D666" s="7"/>
      <c r="E666" s="7"/>
      <c r="F666" s="7"/>
      <c r="G666" s="7"/>
    </row>
    <row r="667">
      <c r="A667" s="7"/>
      <c r="B667" s="7"/>
      <c r="C667" s="7"/>
      <c r="D667" s="7"/>
      <c r="E667" s="7"/>
      <c r="F667" s="7"/>
      <c r="G667" s="7"/>
    </row>
    <row r="668">
      <c r="A668" s="7"/>
      <c r="B668" s="7"/>
      <c r="C668" s="7"/>
      <c r="D668" s="7"/>
      <c r="E668" s="7"/>
      <c r="F668" s="7"/>
      <c r="G668" s="7"/>
    </row>
    <row r="669">
      <c r="A669" s="7"/>
      <c r="B669" s="7"/>
      <c r="C669" s="7"/>
      <c r="D669" s="7"/>
      <c r="E669" s="7"/>
      <c r="F669" s="7"/>
      <c r="G669" s="7"/>
    </row>
    <row r="670">
      <c r="A670" s="7"/>
      <c r="B670" s="7"/>
      <c r="C670" s="7"/>
      <c r="D670" s="7"/>
      <c r="E670" s="7"/>
      <c r="F670" s="7"/>
      <c r="G670" s="7"/>
    </row>
    <row r="671">
      <c r="A671" s="7"/>
      <c r="B671" s="7"/>
      <c r="C671" s="7"/>
      <c r="D671" s="7"/>
      <c r="E671" s="7"/>
      <c r="F671" s="7"/>
      <c r="G671" s="7"/>
    </row>
    <row r="672">
      <c r="A672" s="7"/>
      <c r="B672" s="7"/>
      <c r="C672" s="7"/>
      <c r="D672" s="7"/>
      <c r="E672" s="7"/>
      <c r="F672" s="7"/>
      <c r="G672" s="7"/>
    </row>
    <row r="673">
      <c r="A673" s="7"/>
      <c r="B673" s="7"/>
      <c r="C673" s="7"/>
      <c r="D673" s="7"/>
      <c r="E673" s="7"/>
      <c r="F673" s="7"/>
      <c r="G673" s="7"/>
    </row>
    <row r="674">
      <c r="A674" s="7"/>
      <c r="B674" s="7"/>
      <c r="C674" s="7"/>
      <c r="D674" s="7"/>
      <c r="E674" s="7"/>
      <c r="F674" s="7"/>
      <c r="G674" s="7"/>
    </row>
    <row r="675">
      <c r="A675" s="7"/>
      <c r="B675" s="7"/>
      <c r="C675" s="7"/>
      <c r="D675" s="7"/>
      <c r="E675" s="7"/>
      <c r="F675" s="7"/>
      <c r="G675" s="7"/>
    </row>
    <row r="676">
      <c r="A676" s="7"/>
      <c r="B676" s="7"/>
      <c r="C676" s="7"/>
      <c r="D676" s="7"/>
      <c r="E676" s="7"/>
      <c r="F676" s="7"/>
      <c r="G676" s="7"/>
    </row>
    <row r="677">
      <c r="A677" s="7"/>
      <c r="B677" s="7"/>
      <c r="C677" s="7"/>
      <c r="D677" s="7"/>
      <c r="E677" s="7"/>
      <c r="F677" s="7"/>
      <c r="G677" s="7"/>
    </row>
    <row r="678">
      <c r="A678" s="7"/>
      <c r="B678" s="7"/>
      <c r="C678" s="7"/>
      <c r="D678" s="7"/>
      <c r="E678" s="7"/>
      <c r="F678" s="7"/>
      <c r="G678" s="7"/>
    </row>
    <row r="679">
      <c r="A679" s="7"/>
      <c r="B679" s="7"/>
      <c r="C679" s="7"/>
      <c r="D679" s="7"/>
      <c r="E679" s="7"/>
      <c r="F679" s="7"/>
      <c r="G679" s="7"/>
    </row>
    <row r="680">
      <c r="A680" s="7"/>
      <c r="B680" s="7"/>
      <c r="C680" s="7"/>
      <c r="D680" s="7"/>
      <c r="E680" s="7"/>
      <c r="F680" s="7"/>
      <c r="G680" s="7"/>
    </row>
    <row r="681">
      <c r="A681" s="7"/>
      <c r="B681" s="7"/>
      <c r="C681" s="7"/>
      <c r="D681" s="7"/>
      <c r="E681" s="7"/>
      <c r="F681" s="7"/>
      <c r="G681" s="7"/>
    </row>
    <row r="682">
      <c r="A682" s="7"/>
      <c r="B682" s="7"/>
      <c r="C682" s="7"/>
      <c r="D682" s="7"/>
      <c r="E682" s="7"/>
      <c r="F682" s="7"/>
      <c r="G682" s="7"/>
    </row>
    <row r="683">
      <c r="A683" s="7"/>
      <c r="B683" s="7"/>
      <c r="C683" s="7"/>
      <c r="D683" s="7"/>
      <c r="E683" s="7"/>
      <c r="F683" s="7"/>
      <c r="G683" s="7"/>
    </row>
    <row r="684">
      <c r="A684" s="7"/>
      <c r="B684" s="7"/>
      <c r="C684" s="7"/>
      <c r="D684" s="7"/>
      <c r="E684" s="7"/>
      <c r="F684" s="7"/>
      <c r="G684" s="7"/>
    </row>
    <row r="685">
      <c r="A685" s="7"/>
      <c r="B685" s="7"/>
      <c r="C685" s="7"/>
      <c r="D685" s="7"/>
      <c r="E685" s="7"/>
      <c r="F685" s="7"/>
      <c r="G685" s="7"/>
    </row>
    <row r="686">
      <c r="A686" s="7"/>
      <c r="B686" s="7"/>
      <c r="C686" s="7"/>
      <c r="D686" s="7"/>
      <c r="E686" s="7"/>
      <c r="F686" s="7"/>
      <c r="G686" s="7"/>
    </row>
    <row r="687">
      <c r="A687" s="7"/>
      <c r="B687" s="7"/>
      <c r="C687" s="7"/>
      <c r="D687" s="7"/>
      <c r="E687" s="7"/>
      <c r="F687" s="7"/>
      <c r="G687" s="7"/>
    </row>
    <row r="688">
      <c r="A688" s="7"/>
      <c r="B688" s="7"/>
      <c r="C688" s="7"/>
      <c r="D688" s="7"/>
      <c r="E688" s="7"/>
      <c r="F688" s="7"/>
      <c r="G688" s="7"/>
    </row>
    <row r="689">
      <c r="A689" s="7"/>
      <c r="B689" s="7"/>
      <c r="C689" s="7"/>
      <c r="D689" s="7"/>
      <c r="E689" s="7"/>
      <c r="F689" s="7"/>
      <c r="G689" s="7"/>
    </row>
    <row r="690">
      <c r="A690" s="7"/>
      <c r="B690" s="7"/>
      <c r="C690" s="7"/>
      <c r="D690" s="7"/>
      <c r="E690" s="7"/>
      <c r="F690" s="7"/>
      <c r="G690" s="7"/>
    </row>
    <row r="691">
      <c r="A691" s="7"/>
      <c r="B691" s="7"/>
      <c r="C691" s="7"/>
      <c r="D691" s="7"/>
      <c r="E691" s="7"/>
      <c r="F691" s="7"/>
      <c r="G691" s="7"/>
    </row>
    <row r="692">
      <c r="A692" s="7"/>
      <c r="B692" s="7"/>
      <c r="C692" s="7"/>
      <c r="D692" s="7"/>
      <c r="E692" s="7"/>
      <c r="F692" s="7"/>
      <c r="G692" s="7"/>
    </row>
    <row r="693">
      <c r="A693" s="7"/>
      <c r="B693" s="7"/>
      <c r="C693" s="7"/>
      <c r="D693" s="7"/>
      <c r="E693" s="7"/>
      <c r="F693" s="7"/>
      <c r="G693" s="7"/>
    </row>
    <row r="694">
      <c r="A694" s="7"/>
      <c r="B694" s="7"/>
      <c r="C694" s="7"/>
      <c r="D694" s="7"/>
      <c r="E694" s="7"/>
      <c r="F694" s="7"/>
      <c r="G694" s="7"/>
    </row>
    <row r="695">
      <c r="A695" s="7"/>
      <c r="B695" s="7"/>
      <c r="C695" s="7"/>
      <c r="D695" s="7"/>
      <c r="E695" s="7"/>
      <c r="F695" s="7"/>
      <c r="G695" s="7"/>
    </row>
    <row r="696">
      <c r="A696" s="7"/>
      <c r="B696" s="7"/>
      <c r="C696" s="7"/>
      <c r="D696" s="7"/>
      <c r="E696" s="7"/>
      <c r="F696" s="7"/>
      <c r="G696" s="7"/>
    </row>
    <row r="697">
      <c r="A697" s="7"/>
      <c r="B697" s="7"/>
      <c r="C697" s="7"/>
      <c r="D697" s="7"/>
      <c r="E697" s="7"/>
      <c r="F697" s="7"/>
      <c r="G697" s="7"/>
    </row>
    <row r="698">
      <c r="A698" s="7"/>
      <c r="B698" s="7"/>
      <c r="C698" s="7"/>
      <c r="D698" s="7"/>
      <c r="E698" s="7"/>
      <c r="F698" s="7"/>
      <c r="G698" s="7"/>
    </row>
    <row r="699">
      <c r="A699" s="7"/>
      <c r="B699" s="7"/>
      <c r="C699" s="7"/>
      <c r="D699" s="7"/>
      <c r="E699" s="7"/>
      <c r="F699" s="7"/>
      <c r="G699" s="7"/>
    </row>
    <row r="700">
      <c r="A700" s="7"/>
      <c r="B700" s="7"/>
      <c r="C700" s="7"/>
      <c r="D700" s="7"/>
      <c r="E700" s="7"/>
      <c r="F700" s="7"/>
      <c r="G700" s="7"/>
    </row>
    <row r="701">
      <c r="A701" s="7"/>
      <c r="B701" s="7"/>
      <c r="C701" s="7"/>
      <c r="D701" s="7"/>
      <c r="E701" s="7"/>
      <c r="F701" s="7"/>
      <c r="G701" s="7"/>
    </row>
    <row r="702">
      <c r="A702" s="7"/>
      <c r="B702" s="7"/>
      <c r="C702" s="7"/>
      <c r="D702" s="7"/>
      <c r="E702" s="7"/>
      <c r="F702" s="7"/>
      <c r="G702" s="7"/>
    </row>
    <row r="703">
      <c r="A703" s="7"/>
      <c r="B703" s="7"/>
      <c r="C703" s="7"/>
      <c r="D703" s="7"/>
      <c r="E703" s="7"/>
      <c r="F703" s="7"/>
      <c r="G703" s="7"/>
    </row>
    <row r="704">
      <c r="A704" s="7"/>
      <c r="B704" s="7"/>
      <c r="C704" s="7"/>
      <c r="D704" s="7"/>
      <c r="E704" s="7"/>
      <c r="F704" s="7"/>
      <c r="G704" s="7"/>
    </row>
    <row r="705">
      <c r="A705" s="7"/>
      <c r="B705" s="7"/>
      <c r="C705" s="7"/>
      <c r="D705" s="7"/>
      <c r="E705" s="7"/>
      <c r="F705" s="7"/>
      <c r="G705" s="7"/>
    </row>
    <row r="706">
      <c r="A706" s="7"/>
      <c r="B706" s="7"/>
      <c r="C706" s="7"/>
      <c r="D706" s="7"/>
      <c r="E706" s="7"/>
      <c r="F706" s="7"/>
      <c r="G706" s="7"/>
    </row>
    <row r="707">
      <c r="A707" s="7"/>
      <c r="B707" s="7"/>
      <c r="C707" s="7"/>
      <c r="D707" s="7"/>
      <c r="E707" s="7"/>
      <c r="F707" s="7"/>
      <c r="G707" s="7"/>
    </row>
    <row r="708">
      <c r="A708" s="7"/>
      <c r="B708" s="7"/>
      <c r="C708" s="7"/>
      <c r="D708" s="7"/>
      <c r="E708" s="7"/>
      <c r="F708" s="7"/>
      <c r="G708" s="7"/>
    </row>
    <row r="709">
      <c r="A709" s="7"/>
      <c r="B709" s="7"/>
      <c r="C709" s="7"/>
      <c r="D709" s="7"/>
      <c r="E709" s="7"/>
      <c r="F709" s="7"/>
      <c r="G709" s="7"/>
    </row>
    <row r="710">
      <c r="A710" s="7"/>
      <c r="B710" s="7"/>
      <c r="C710" s="7"/>
      <c r="D710" s="7"/>
      <c r="E710" s="7"/>
      <c r="F710" s="7"/>
      <c r="G710" s="7"/>
    </row>
    <row r="711">
      <c r="A711" s="7"/>
      <c r="B711" s="7"/>
      <c r="C711" s="7"/>
      <c r="D711" s="7"/>
      <c r="E711" s="7"/>
      <c r="F711" s="7"/>
      <c r="G711" s="7"/>
    </row>
    <row r="712">
      <c r="A712" s="7"/>
      <c r="B712" s="7"/>
      <c r="C712" s="7"/>
      <c r="D712" s="7"/>
      <c r="E712" s="7"/>
      <c r="F712" s="7"/>
      <c r="G712" s="7"/>
    </row>
    <row r="713">
      <c r="A713" s="7"/>
      <c r="B713" s="7"/>
      <c r="C713" s="7"/>
      <c r="D713" s="7"/>
      <c r="E713" s="7"/>
      <c r="F713" s="7"/>
      <c r="G713" s="7"/>
    </row>
    <row r="714">
      <c r="A714" s="7"/>
      <c r="B714" s="7"/>
      <c r="C714" s="7"/>
      <c r="D714" s="7"/>
      <c r="E714" s="7"/>
      <c r="F714" s="7"/>
      <c r="G714" s="7"/>
    </row>
    <row r="715">
      <c r="A715" s="7"/>
      <c r="B715" s="7"/>
      <c r="C715" s="7"/>
      <c r="D715" s="7"/>
      <c r="E715" s="7"/>
      <c r="F715" s="7"/>
      <c r="G715" s="7"/>
    </row>
    <row r="716">
      <c r="A716" s="7"/>
      <c r="B716" s="7"/>
      <c r="C716" s="7"/>
      <c r="D716" s="7"/>
      <c r="E716" s="7"/>
      <c r="F716" s="7"/>
      <c r="G716" s="7"/>
    </row>
    <row r="717">
      <c r="A717" s="7"/>
      <c r="B717" s="7"/>
      <c r="C717" s="7"/>
      <c r="D717" s="7"/>
      <c r="E717" s="7"/>
      <c r="F717" s="7"/>
      <c r="G717" s="7"/>
    </row>
    <row r="718">
      <c r="A718" s="7"/>
      <c r="B718" s="7"/>
      <c r="C718" s="7"/>
      <c r="D718" s="7"/>
      <c r="E718" s="7"/>
      <c r="F718" s="7"/>
      <c r="G718" s="7"/>
    </row>
    <row r="719">
      <c r="A719" s="7"/>
      <c r="B719" s="7"/>
      <c r="C719" s="7"/>
      <c r="D719" s="7"/>
      <c r="E719" s="7"/>
      <c r="F719" s="7"/>
      <c r="G719" s="7"/>
    </row>
    <row r="720">
      <c r="A720" s="7"/>
      <c r="B720" s="7"/>
      <c r="C720" s="7"/>
      <c r="D720" s="7"/>
      <c r="E720" s="7"/>
      <c r="F720" s="7"/>
      <c r="G720" s="7"/>
    </row>
    <row r="721">
      <c r="A721" s="7"/>
      <c r="B721" s="7"/>
      <c r="C721" s="7"/>
      <c r="D721" s="7"/>
      <c r="E721" s="7"/>
      <c r="F721" s="7"/>
      <c r="G721" s="7"/>
    </row>
    <row r="722">
      <c r="A722" s="7"/>
      <c r="B722" s="7"/>
      <c r="C722" s="7"/>
      <c r="D722" s="7"/>
      <c r="E722" s="7"/>
      <c r="F722" s="7"/>
      <c r="G722" s="7"/>
    </row>
    <row r="723">
      <c r="A723" s="7"/>
      <c r="B723" s="7"/>
      <c r="C723" s="7"/>
      <c r="D723" s="7"/>
      <c r="E723" s="7"/>
      <c r="F723" s="7"/>
      <c r="G723" s="7"/>
    </row>
    <row r="724">
      <c r="A724" s="7"/>
      <c r="B724" s="7"/>
      <c r="C724" s="7"/>
      <c r="D724" s="7"/>
      <c r="E724" s="7"/>
      <c r="F724" s="7"/>
      <c r="G724" s="7"/>
    </row>
    <row r="725">
      <c r="A725" s="7"/>
      <c r="B725" s="7"/>
      <c r="C725" s="7"/>
      <c r="D725" s="7"/>
      <c r="E725" s="7"/>
      <c r="F725" s="7"/>
      <c r="G725" s="7"/>
    </row>
    <row r="726">
      <c r="A726" s="7"/>
      <c r="B726" s="7"/>
      <c r="C726" s="7"/>
      <c r="D726" s="7"/>
      <c r="E726" s="7"/>
      <c r="F726" s="7"/>
      <c r="G726" s="7"/>
    </row>
    <row r="727">
      <c r="A727" s="7"/>
      <c r="B727" s="7"/>
      <c r="C727" s="7"/>
      <c r="D727" s="7"/>
      <c r="E727" s="7"/>
      <c r="F727" s="7"/>
      <c r="G727" s="7"/>
    </row>
    <row r="728">
      <c r="A728" s="7"/>
      <c r="B728" s="7"/>
      <c r="C728" s="7"/>
      <c r="D728" s="7"/>
      <c r="E728" s="7"/>
      <c r="F728" s="7"/>
      <c r="G728" s="7"/>
    </row>
    <row r="729">
      <c r="A729" s="7"/>
      <c r="B729" s="7"/>
      <c r="C729" s="7"/>
      <c r="D729" s="7"/>
      <c r="E729" s="7"/>
      <c r="F729" s="7"/>
      <c r="G729" s="7"/>
    </row>
    <row r="730">
      <c r="A730" s="7"/>
      <c r="B730" s="7"/>
      <c r="C730" s="7"/>
      <c r="D730" s="7"/>
      <c r="E730" s="7"/>
      <c r="F730" s="7"/>
      <c r="G730" s="7"/>
    </row>
    <row r="731">
      <c r="A731" s="7"/>
      <c r="B731" s="7"/>
      <c r="C731" s="7"/>
      <c r="D731" s="7"/>
      <c r="E731" s="7"/>
      <c r="F731" s="7"/>
      <c r="G731" s="7"/>
    </row>
    <row r="732">
      <c r="A732" s="7"/>
      <c r="B732" s="7"/>
      <c r="C732" s="7"/>
      <c r="D732" s="7"/>
      <c r="E732" s="7"/>
      <c r="F732" s="7"/>
      <c r="G732" s="7"/>
    </row>
    <row r="733">
      <c r="A733" s="7"/>
      <c r="B733" s="7"/>
      <c r="C733" s="7"/>
      <c r="D733" s="7"/>
      <c r="E733" s="7"/>
      <c r="F733" s="7"/>
      <c r="G733" s="7"/>
    </row>
    <row r="734">
      <c r="A734" s="7"/>
      <c r="B734" s="7"/>
      <c r="C734" s="7"/>
      <c r="D734" s="7"/>
      <c r="E734" s="7"/>
      <c r="F734" s="7"/>
      <c r="G734" s="7"/>
    </row>
    <row r="735">
      <c r="A735" s="7"/>
      <c r="B735" s="7"/>
      <c r="C735" s="7"/>
      <c r="D735" s="7"/>
      <c r="E735" s="7"/>
      <c r="F735" s="7"/>
      <c r="G735" s="7"/>
    </row>
    <row r="736">
      <c r="A736" s="7"/>
      <c r="B736" s="7"/>
      <c r="C736" s="7"/>
      <c r="D736" s="7"/>
      <c r="E736" s="7"/>
      <c r="F736" s="7"/>
      <c r="G736" s="7"/>
    </row>
    <row r="737">
      <c r="A737" s="7"/>
      <c r="B737" s="7"/>
      <c r="C737" s="7"/>
      <c r="D737" s="7"/>
      <c r="E737" s="7"/>
      <c r="F737" s="7"/>
      <c r="G737" s="7"/>
    </row>
    <row r="738">
      <c r="A738" s="7"/>
      <c r="B738" s="7"/>
      <c r="C738" s="7"/>
      <c r="D738" s="7"/>
      <c r="E738" s="7"/>
      <c r="F738" s="7"/>
      <c r="G738" s="7"/>
    </row>
    <row r="739">
      <c r="A739" s="7"/>
      <c r="B739" s="7"/>
      <c r="C739" s="7"/>
      <c r="D739" s="7"/>
      <c r="E739" s="7"/>
      <c r="F739" s="7"/>
      <c r="G739" s="7"/>
    </row>
    <row r="740">
      <c r="A740" s="7"/>
      <c r="B740" s="7"/>
      <c r="C740" s="7"/>
      <c r="D740" s="7"/>
      <c r="E740" s="7"/>
      <c r="F740" s="7"/>
      <c r="G740" s="7"/>
    </row>
    <row r="741">
      <c r="A741" s="7"/>
      <c r="B741" s="7"/>
      <c r="C741" s="7"/>
      <c r="D741" s="7"/>
      <c r="E741" s="7"/>
      <c r="F741" s="7"/>
      <c r="G741" s="7"/>
    </row>
    <row r="742">
      <c r="A742" s="7"/>
      <c r="B742" s="7"/>
      <c r="C742" s="7"/>
      <c r="D742" s="7"/>
      <c r="E742" s="7"/>
      <c r="F742" s="7"/>
      <c r="G742" s="7"/>
    </row>
    <row r="743">
      <c r="A743" s="7"/>
      <c r="B743" s="7"/>
      <c r="C743" s="7"/>
      <c r="D743" s="7"/>
      <c r="E743" s="7"/>
      <c r="F743" s="7"/>
      <c r="G743" s="7"/>
    </row>
    <row r="744">
      <c r="A744" s="7"/>
      <c r="B744" s="7"/>
      <c r="C744" s="7"/>
      <c r="D744" s="7"/>
      <c r="E744" s="7"/>
      <c r="F744" s="7"/>
      <c r="G744" s="7"/>
    </row>
    <row r="745">
      <c r="A745" s="7"/>
      <c r="B745" s="7"/>
      <c r="C745" s="7"/>
      <c r="D745" s="7"/>
      <c r="E745" s="7"/>
      <c r="F745" s="7"/>
      <c r="G745" s="7"/>
    </row>
    <row r="746">
      <c r="A746" s="7"/>
      <c r="B746" s="7"/>
      <c r="C746" s="7"/>
      <c r="D746" s="7"/>
      <c r="E746" s="7"/>
      <c r="F746" s="7"/>
      <c r="G746" s="7"/>
    </row>
    <row r="747">
      <c r="A747" s="7"/>
      <c r="B747" s="7"/>
      <c r="C747" s="7"/>
      <c r="D747" s="7"/>
      <c r="E747" s="7"/>
      <c r="F747" s="7"/>
      <c r="G747" s="7"/>
    </row>
    <row r="748">
      <c r="A748" s="7"/>
      <c r="B748" s="7"/>
      <c r="C748" s="7"/>
      <c r="D748" s="7"/>
      <c r="E748" s="7"/>
      <c r="F748" s="7"/>
      <c r="G748" s="7"/>
    </row>
    <row r="749">
      <c r="A749" s="7"/>
      <c r="B749" s="7"/>
      <c r="C749" s="7"/>
      <c r="D749" s="7"/>
      <c r="E749" s="7"/>
      <c r="F749" s="7"/>
      <c r="G749" s="7"/>
    </row>
    <row r="750">
      <c r="A750" s="7"/>
      <c r="B750" s="7"/>
      <c r="C750" s="7"/>
      <c r="D750" s="7"/>
      <c r="E750" s="7"/>
      <c r="F750" s="7"/>
      <c r="G750" s="7"/>
    </row>
    <row r="751">
      <c r="A751" s="7"/>
      <c r="B751" s="7"/>
      <c r="C751" s="7"/>
      <c r="D751" s="7"/>
      <c r="E751" s="7"/>
      <c r="F751" s="7"/>
      <c r="G751" s="7"/>
    </row>
    <row r="752">
      <c r="A752" s="7"/>
      <c r="B752" s="7"/>
      <c r="C752" s="7"/>
      <c r="D752" s="7"/>
      <c r="E752" s="7"/>
      <c r="F752" s="7"/>
      <c r="G752" s="7"/>
    </row>
    <row r="753">
      <c r="A753" s="7"/>
      <c r="B753" s="7"/>
      <c r="C753" s="7"/>
      <c r="D753" s="7"/>
      <c r="E753" s="7"/>
      <c r="F753" s="7"/>
      <c r="G753" s="7"/>
    </row>
    <row r="754">
      <c r="A754" s="7"/>
      <c r="B754" s="7"/>
      <c r="C754" s="7"/>
      <c r="D754" s="7"/>
      <c r="E754" s="7"/>
      <c r="F754" s="7"/>
      <c r="G754" s="7"/>
    </row>
    <row r="755">
      <c r="A755" s="7"/>
      <c r="B755" s="7"/>
      <c r="C755" s="7"/>
      <c r="D755" s="7"/>
      <c r="E755" s="7"/>
      <c r="F755" s="7"/>
      <c r="G755" s="7"/>
    </row>
    <row r="756">
      <c r="A756" s="7"/>
      <c r="B756" s="7"/>
      <c r="C756" s="7"/>
      <c r="D756" s="7"/>
      <c r="E756" s="7"/>
      <c r="F756" s="7"/>
      <c r="G756" s="7"/>
    </row>
    <row r="757">
      <c r="A757" s="7"/>
      <c r="B757" s="7"/>
      <c r="C757" s="7"/>
      <c r="D757" s="7"/>
      <c r="E757" s="7"/>
      <c r="F757" s="7"/>
      <c r="G757" s="7"/>
    </row>
    <row r="758">
      <c r="A758" s="7"/>
      <c r="B758" s="7"/>
      <c r="C758" s="7"/>
      <c r="D758" s="7"/>
      <c r="E758" s="7"/>
      <c r="F758" s="7"/>
      <c r="G758" s="7"/>
    </row>
    <row r="759">
      <c r="A759" s="7"/>
      <c r="B759" s="7"/>
      <c r="C759" s="7"/>
      <c r="D759" s="7"/>
      <c r="E759" s="7"/>
      <c r="F759" s="7"/>
      <c r="G759" s="7"/>
    </row>
    <row r="760">
      <c r="A760" s="7"/>
      <c r="B760" s="7"/>
      <c r="C760" s="7"/>
      <c r="D760" s="7"/>
      <c r="E760" s="7"/>
      <c r="F760" s="7"/>
      <c r="G760" s="7"/>
    </row>
    <row r="761">
      <c r="A761" s="7"/>
      <c r="B761" s="7"/>
      <c r="C761" s="7"/>
      <c r="D761" s="7"/>
      <c r="E761" s="7"/>
      <c r="F761" s="7"/>
      <c r="G761" s="7"/>
    </row>
    <row r="762">
      <c r="A762" s="7"/>
      <c r="B762" s="7"/>
      <c r="C762" s="7"/>
      <c r="D762" s="7"/>
      <c r="E762" s="7"/>
      <c r="F762" s="7"/>
      <c r="G762" s="7"/>
    </row>
    <row r="763">
      <c r="A763" s="7"/>
      <c r="B763" s="7"/>
      <c r="C763" s="7"/>
      <c r="D763" s="7"/>
      <c r="E763" s="7"/>
      <c r="F763" s="7"/>
      <c r="G763" s="7"/>
    </row>
    <row r="764">
      <c r="A764" s="7"/>
      <c r="B764" s="7"/>
      <c r="C764" s="7"/>
      <c r="D764" s="7"/>
      <c r="E764" s="7"/>
      <c r="F764" s="7"/>
      <c r="G764" s="7"/>
    </row>
    <row r="765">
      <c r="A765" s="7"/>
      <c r="B765" s="7"/>
      <c r="C765" s="7"/>
      <c r="D765" s="7"/>
      <c r="E765" s="7"/>
      <c r="F765" s="7"/>
      <c r="G765" s="7"/>
    </row>
    <row r="766">
      <c r="A766" s="7"/>
      <c r="B766" s="7"/>
      <c r="C766" s="7"/>
      <c r="D766" s="7"/>
      <c r="E766" s="7"/>
      <c r="F766" s="7"/>
      <c r="G766" s="7"/>
    </row>
    <row r="767">
      <c r="A767" s="7"/>
      <c r="B767" s="7"/>
      <c r="C767" s="7"/>
      <c r="D767" s="7"/>
      <c r="E767" s="7"/>
      <c r="F767" s="7"/>
      <c r="G767" s="7"/>
    </row>
    <row r="768">
      <c r="A768" s="7"/>
      <c r="B768" s="7"/>
      <c r="C768" s="7"/>
      <c r="D768" s="7"/>
      <c r="E768" s="7"/>
      <c r="F768" s="7"/>
      <c r="G768" s="7"/>
    </row>
    <row r="769">
      <c r="A769" s="7"/>
      <c r="B769" s="7"/>
      <c r="C769" s="7"/>
      <c r="D769" s="7"/>
      <c r="E769" s="7"/>
      <c r="F769" s="7"/>
      <c r="G769" s="7"/>
    </row>
    <row r="770">
      <c r="A770" s="7"/>
      <c r="B770" s="7"/>
      <c r="C770" s="7"/>
      <c r="D770" s="7"/>
      <c r="E770" s="7"/>
      <c r="F770" s="7"/>
      <c r="G770" s="7"/>
    </row>
    <row r="771">
      <c r="A771" s="7"/>
      <c r="B771" s="7"/>
      <c r="C771" s="7"/>
      <c r="D771" s="7"/>
      <c r="E771" s="7"/>
      <c r="F771" s="7"/>
      <c r="G771" s="7"/>
    </row>
    <row r="772">
      <c r="A772" s="7"/>
      <c r="B772" s="7"/>
      <c r="C772" s="7"/>
      <c r="D772" s="7"/>
      <c r="E772" s="7"/>
      <c r="F772" s="7"/>
      <c r="G772" s="7"/>
    </row>
    <row r="773">
      <c r="A773" s="7"/>
      <c r="B773" s="7"/>
      <c r="C773" s="7"/>
      <c r="D773" s="7"/>
      <c r="E773" s="7"/>
      <c r="F773" s="7"/>
      <c r="G773" s="7"/>
    </row>
    <row r="774">
      <c r="A774" s="7"/>
      <c r="B774" s="7"/>
      <c r="C774" s="7"/>
      <c r="D774" s="7"/>
      <c r="E774" s="7"/>
      <c r="F774" s="7"/>
      <c r="G774" s="7"/>
    </row>
    <row r="775">
      <c r="A775" s="7"/>
      <c r="B775" s="7"/>
      <c r="C775" s="7"/>
      <c r="D775" s="7"/>
      <c r="E775" s="7"/>
      <c r="F775" s="7"/>
      <c r="G775" s="7"/>
    </row>
    <row r="776">
      <c r="A776" s="7"/>
      <c r="B776" s="7"/>
      <c r="C776" s="7"/>
      <c r="D776" s="7"/>
      <c r="E776" s="7"/>
      <c r="F776" s="7"/>
      <c r="G776" s="7"/>
    </row>
    <row r="777">
      <c r="A777" s="7"/>
      <c r="B777" s="7"/>
      <c r="C777" s="7"/>
      <c r="D777" s="7"/>
      <c r="E777" s="7"/>
      <c r="F777" s="7"/>
      <c r="G777" s="7"/>
    </row>
    <row r="778">
      <c r="A778" s="7"/>
      <c r="B778" s="7"/>
      <c r="C778" s="7"/>
      <c r="D778" s="7"/>
      <c r="E778" s="7"/>
      <c r="F778" s="7"/>
      <c r="G778" s="7"/>
    </row>
    <row r="779">
      <c r="A779" s="7"/>
      <c r="B779" s="7"/>
      <c r="C779" s="7"/>
      <c r="D779" s="7"/>
      <c r="E779" s="7"/>
      <c r="F779" s="7"/>
      <c r="G779" s="7"/>
    </row>
    <row r="780">
      <c r="A780" s="7"/>
      <c r="B780" s="7"/>
      <c r="C780" s="7"/>
      <c r="D780" s="7"/>
      <c r="E780" s="7"/>
      <c r="F780" s="7"/>
      <c r="G780" s="7"/>
    </row>
    <row r="781">
      <c r="A781" s="7"/>
      <c r="B781" s="7"/>
      <c r="C781" s="7"/>
      <c r="D781" s="7"/>
      <c r="E781" s="7"/>
      <c r="F781" s="7"/>
      <c r="G781" s="7"/>
    </row>
    <row r="782">
      <c r="A782" s="7"/>
      <c r="B782" s="7"/>
      <c r="C782" s="7"/>
      <c r="D782" s="7"/>
      <c r="E782" s="7"/>
      <c r="F782" s="7"/>
      <c r="G782" s="7"/>
    </row>
    <row r="783">
      <c r="A783" s="7"/>
      <c r="B783" s="7"/>
      <c r="C783" s="7"/>
      <c r="D783" s="7"/>
      <c r="E783" s="7"/>
      <c r="F783" s="7"/>
      <c r="G783" s="7"/>
    </row>
    <row r="784">
      <c r="A784" s="7"/>
      <c r="B784" s="7"/>
      <c r="C784" s="7"/>
      <c r="D784" s="7"/>
      <c r="E784" s="7"/>
      <c r="F784" s="7"/>
      <c r="G784" s="7"/>
    </row>
    <row r="785">
      <c r="A785" s="7"/>
      <c r="B785" s="7"/>
      <c r="C785" s="7"/>
      <c r="D785" s="7"/>
      <c r="E785" s="7"/>
      <c r="F785" s="7"/>
      <c r="G785" s="7"/>
    </row>
    <row r="786">
      <c r="A786" s="7"/>
      <c r="B786" s="7"/>
      <c r="C786" s="7"/>
      <c r="D786" s="7"/>
      <c r="E786" s="7"/>
      <c r="F786" s="7"/>
      <c r="G786" s="7"/>
    </row>
    <row r="787">
      <c r="A787" s="7"/>
      <c r="B787" s="7"/>
      <c r="C787" s="7"/>
      <c r="D787" s="7"/>
      <c r="E787" s="7"/>
      <c r="F787" s="7"/>
      <c r="G787" s="7"/>
    </row>
    <row r="788">
      <c r="A788" s="7"/>
      <c r="B788" s="7"/>
      <c r="C788" s="7"/>
      <c r="D788" s="7"/>
      <c r="E788" s="7"/>
      <c r="F788" s="7"/>
      <c r="G788" s="7"/>
    </row>
    <row r="789">
      <c r="A789" s="7"/>
      <c r="B789" s="7"/>
      <c r="C789" s="7"/>
      <c r="D789" s="7"/>
      <c r="E789" s="7"/>
      <c r="F789" s="7"/>
      <c r="G789" s="7"/>
    </row>
    <row r="790">
      <c r="A790" s="7"/>
      <c r="B790" s="7"/>
      <c r="C790" s="7"/>
      <c r="D790" s="7"/>
      <c r="E790" s="7"/>
      <c r="F790" s="7"/>
      <c r="G790" s="7"/>
    </row>
    <row r="791">
      <c r="A791" s="7"/>
      <c r="B791" s="7"/>
      <c r="C791" s="7"/>
      <c r="D791" s="7"/>
      <c r="E791" s="7"/>
      <c r="F791" s="7"/>
      <c r="G791" s="7"/>
    </row>
    <row r="792">
      <c r="A792" s="7"/>
      <c r="B792" s="7"/>
      <c r="C792" s="7"/>
      <c r="D792" s="7"/>
      <c r="E792" s="7"/>
      <c r="F792" s="7"/>
      <c r="G792" s="7"/>
    </row>
    <row r="793">
      <c r="A793" s="7"/>
      <c r="B793" s="7"/>
      <c r="C793" s="7"/>
      <c r="D793" s="7"/>
      <c r="E793" s="7"/>
      <c r="F793" s="7"/>
      <c r="G793" s="7"/>
    </row>
    <row r="794">
      <c r="A794" s="7"/>
      <c r="B794" s="7"/>
      <c r="C794" s="7"/>
      <c r="D794" s="7"/>
      <c r="E794" s="7"/>
      <c r="F794" s="7"/>
      <c r="G794" s="7"/>
    </row>
    <row r="795">
      <c r="A795" s="7"/>
      <c r="B795" s="7"/>
      <c r="C795" s="7"/>
      <c r="D795" s="7"/>
      <c r="E795" s="7"/>
      <c r="F795" s="7"/>
      <c r="G795" s="7"/>
    </row>
    <row r="796">
      <c r="A796" s="7"/>
      <c r="B796" s="7"/>
      <c r="C796" s="7"/>
      <c r="D796" s="7"/>
      <c r="E796" s="7"/>
      <c r="F796" s="7"/>
      <c r="G796" s="7"/>
    </row>
    <row r="797">
      <c r="A797" s="7"/>
      <c r="B797" s="7"/>
      <c r="C797" s="7"/>
      <c r="D797" s="7"/>
      <c r="E797" s="7"/>
      <c r="F797" s="7"/>
      <c r="G797" s="7"/>
    </row>
    <row r="798">
      <c r="A798" s="7"/>
      <c r="B798" s="7"/>
      <c r="C798" s="7"/>
      <c r="D798" s="7"/>
      <c r="E798" s="7"/>
      <c r="F798" s="7"/>
      <c r="G798" s="7"/>
    </row>
    <row r="799">
      <c r="A799" s="7"/>
      <c r="B799" s="7"/>
      <c r="C799" s="7"/>
      <c r="D799" s="7"/>
      <c r="E799" s="7"/>
      <c r="F799" s="7"/>
      <c r="G799" s="7"/>
    </row>
    <row r="800">
      <c r="A800" s="7"/>
      <c r="B800" s="7"/>
      <c r="C800" s="7"/>
      <c r="D800" s="7"/>
      <c r="E800" s="7"/>
      <c r="F800" s="7"/>
      <c r="G800" s="7"/>
    </row>
    <row r="801">
      <c r="A801" s="7"/>
      <c r="B801" s="7"/>
      <c r="C801" s="7"/>
      <c r="D801" s="7"/>
      <c r="E801" s="7"/>
      <c r="F801" s="7"/>
      <c r="G801" s="7"/>
    </row>
    <row r="802">
      <c r="A802" s="7"/>
      <c r="B802" s="7"/>
      <c r="C802" s="7"/>
      <c r="D802" s="7"/>
      <c r="E802" s="7"/>
      <c r="F802" s="7"/>
      <c r="G802" s="7"/>
    </row>
    <row r="803">
      <c r="A803" s="7"/>
      <c r="B803" s="7"/>
      <c r="C803" s="7"/>
      <c r="D803" s="7"/>
      <c r="E803" s="7"/>
      <c r="F803" s="7"/>
      <c r="G803" s="7"/>
    </row>
    <row r="804">
      <c r="A804" s="7"/>
      <c r="B804" s="7"/>
      <c r="C804" s="7"/>
      <c r="D804" s="7"/>
      <c r="E804" s="7"/>
      <c r="F804" s="7"/>
      <c r="G804" s="7"/>
    </row>
    <row r="805">
      <c r="A805" s="7"/>
      <c r="B805" s="7"/>
      <c r="C805" s="7"/>
      <c r="D805" s="7"/>
      <c r="E805" s="7"/>
      <c r="F805" s="7"/>
      <c r="G805" s="7"/>
    </row>
    <row r="806">
      <c r="A806" s="7"/>
      <c r="B806" s="7"/>
      <c r="C806" s="7"/>
      <c r="D806" s="7"/>
      <c r="E806" s="7"/>
      <c r="F806" s="7"/>
      <c r="G806" s="7"/>
    </row>
    <row r="807">
      <c r="A807" s="7"/>
      <c r="B807" s="7"/>
      <c r="C807" s="7"/>
      <c r="D807" s="7"/>
      <c r="E807" s="7"/>
      <c r="F807" s="7"/>
      <c r="G807" s="7"/>
    </row>
    <row r="808">
      <c r="A808" s="7"/>
      <c r="B808" s="7"/>
      <c r="C808" s="7"/>
      <c r="D808" s="7"/>
      <c r="E808" s="7"/>
      <c r="F808" s="7"/>
      <c r="G808" s="7"/>
    </row>
    <row r="809">
      <c r="A809" s="7"/>
      <c r="B809" s="7"/>
      <c r="C809" s="7"/>
      <c r="D809" s="7"/>
      <c r="E809" s="7"/>
      <c r="F809" s="7"/>
      <c r="G809" s="7"/>
    </row>
    <row r="810">
      <c r="A810" s="7"/>
      <c r="B810" s="7"/>
      <c r="C810" s="7"/>
      <c r="D810" s="7"/>
      <c r="E810" s="7"/>
      <c r="F810" s="7"/>
      <c r="G810" s="7"/>
    </row>
    <row r="811">
      <c r="A811" s="7"/>
      <c r="B811" s="7"/>
      <c r="C811" s="7"/>
      <c r="D811" s="7"/>
      <c r="E811" s="7"/>
      <c r="F811" s="7"/>
      <c r="G811" s="7"/>
    </row>
    <row r="812">
      <c r="A812" s="7"/>
      <c r="B812" s="7"/>
      <c r="C812" s="7"/>
      <c r="D812" s="7"/>
      <c r="E812" s="7"/>
      <c r="F812" s="7"/>
      <c r="G812" s="7"/>
    </row>
    <row r="813">
      <c r="A813" s="7"/>
      <c r="B813" s="7"/>
      <c r="C813" s="7"/>
      <c r="D813" s="7"/>
      <c r="E813" s="7"/>
      <c r="F813" s="7"/>
      <c r="G813" s="7"/>
    </row>
    <row r="814">
      <c r="A814" s="7"/>
      <c r="B814" s="7"/>
      <c r="C814" s="7"/>
      <c r="D814" s="7"/>
      <c r="E814" s="7"/>
      <c r="F814" s="7"/>
      <c r="G814" s="7"/>
    </row>
    <row r="815">
      <c r="A815" s="7"/>
      <c r="B815" s="7"/>
      <c r="C815" s="7"/>
      <c r="D815" s="7"/>
      <c r="E815" s="7"/>
      <c r="F815" s="7"/>
      <c r="G815" s="7"/>
    </row>
    <row r="816">
      <c r="A816" s="7"/>
      <c r="B816" s="7"/>
      <c r="C816" s="7"/>
      <c r="D816" s="7"/>
      <c r="E816" s="7"/>
      <c r="F816" s="7"/>
      <c r="G816" s="7"/>
    </row>
    <row r="817">
      <c r="A817" s="7"/>
      <c r="B817" s="7"/>
      <c r="C817" s="7"/>
      <c r="D817" s="7"/>
      <c r="E817" s="7"/>
      <c r="F817" s="7"/>
      <c r="G817" s="7"/>
    </row>
    <row r="818">
      <c r="A818" s="7"/>
      <c r="B818" s="7"/>
      <c r="C818" s="7"/>
      <c r="D818" s="7"/>
      <c r="E818" s="7"/>
      <c r="F818" s="7"/>
      <c r="G818" s="7"/>
    </row>
    <row r="819">
      <c r="A819" s="7"/>
      <c r="B819" s="7"/>
      <c r="C819" s="7"/>
      <c r="D819" s="7"/>
      <c r="E819" s="7"/>
      <c r="F819" s="7"/>
      <c r="G819" s="7"/>
    </row>
    <row r="820">
      <c r="A820" s="7"/>
      <c r="B820" s="7"/>
      <c r="C820" s="7"/>
      <c r="D820" s="7"/>
      <c r="E820" s="7"/>
      <c r="F820" s="7"/>
      <c r="G820" s="7"/>
    </row>
    <row r="821">
      <c r="A821" s="7"/>
      <c r="B821" s="7"/>
      <c r="C821" s="7"/>
      <c r="D821" s="7"/>
      <c r="E821" s="7"/>
      <c r="F821" s="7"/>
      <c r="G821" s="7"/>
    </row>
    <row r="822">
      <c r="A822" s="7"/>
      <c r="B822" s="7"/>
      <c r="C822" s="7"/>
      <c r="D822" s="7"/>
      <c r="E822" s="7"/>
      <c r="F822" s="7"/>
      <c r="G822" s="7"/>
    </row>
    <row r="823">
      <c r="A823" s="7"/>
      <c r="B823" s="7"/>
      <c r="C823" s="7"/>
      <c r="D823" s="7"/>
      <c r="E823" s="7"/>
      <c r="F823" s="7"/>
      <c r="G823" s="7"/>
    </row>
    <row r="824">
      <c r="A824" s="7"/>
      <c r="B824" s="7"/>
      <c r="C824" s="7"/>
      <c r="D824" s="7"/>
      <c r="E824" s="7"/>
      <c r="F824" s="7"/>
      <c r="G824" s="7"/>
    </row>
    <row r="825">
      <c r="A825" s="7"/>
      <c r="B825" s="7"/>
      <c r="C825" s="7"/>
      <c r="D825" s="7"/>
      <c r="E825" s="7"/>
      <c r="F825" s="7"/>
      <c r="G825" s="7"/>
    </row>
    <row r="826">
      <c r="A826" s="7"/>
      <c r="B826" s="7"/>
      <c r="C826" s="7"/>
      <c r="D826" s="7"/>
      <c r="E826" s="7"/>
      <c r="F826" s="7"/>
      <c r="G826" s="7"/>
    </row>
    <row r="827">
      <c r="A827" s="7"/>
      <c r="B827" s="7"/>
      <c r="C827" s="7"/>
      <c r="D827" s="7"/>
      <c r="E827" s="7"/>
      <c r="F827" s="7"/>
      <c r="G827" s="7"/>
    </row>
    <row r="828">
      <c r="A828" s="7"/>
      <c r="B828" s="7"/>
      <c r="C828" s="7"/>
      <c r="D828" s="7"/>
      <c r="E828" s="7"/>
      <c r="F828" s="7"/>
      <c r="G828" s="7"/>
    </row>
    <row r="829">
      <c r="A829" s="7"/>
      <c r="B829" s="7"/>
      <c r="C829" s="7"/>
      <c r="D829" s="7"/>
      <c r="E829" s="7"/>
      <c r="F829" s="7"/>
      <c r="G829" s="7"/>
    </row>
    <row r="830">
      <c r="A830" s="7"/>
      <c r="B830" s="7"/>
      <c r="C830" s="7"/>
      <c r="D830" s="7"/>
      <c r="E830" s="7"/>
      <c r="F830" s="7"/>
      <c r="G830" s="7"/>
    </row>
    <row r="831">
      <c r="A831" s="7"/>
      <c r="B831" s="7"/>
      <c r="C831" s="7"/>
      <c r="D831" s="7"/>
      <c r="E831" s="7"/>
      <c r="F831" s="7"/>
      <c r="G831" s="7"/>
    </row>
    <row r="832">
      <c r="A832" s="7"/>
      <c r="B832" s="7"/>
      <c r="C832" s="7"/>
      <c r="D832" s="7"/>
      <c r="E832" s="7"/>
      <c r="F832" s="7"/>
      <c r="G832" s="7"/>
    </row>
    <row r="833">
      <c r="A833" s="7"/>
      <c r="B833" s="7"/>
      <c r="C833" s="7"/>
      <c r="D833" s="7"/>
      <c r="E833" s="7"/>
      <c r="F833" s="7"/>
      <c r="G833" s="7"/>
    </row>
    <row r="834">
      <c r="A834" s="7"/>
      <c r="B834" s="7"/>
      <c r="C834" s="7"/>
      <c r="D834" s="7"/>
      <c r="E834" s="7"/>
      <c r="F834" s="7"/>
      <c r="G834" s="7"/>
    </row>
    <row r="835">
      <c r="A835" s="7"/>
      <c r="B835" s="7"/>
      <c r="C835" s="7"/>
      <c r="D835" s="7"/>
      <c r="E835" s="7"/>
      <c r="F835" s="7"/>
      <c r="G835" s="7"/>
    </row>
    <row r="836">
      <c r="A836" s="7"/>
      <c r="B836" s="7"/>
      <c r="C836" s="7"/>
      <c r="D836" s="7"/>
      <c r="E836" s="7"/>
      <c r="F836" s="7"/>
      <c r="G836" s="7"/>
    </row>
    <row r="837">
      <c r="A837" s="7"/>
      <c r="B837" s="7"/>
      <c r="C837" s="7"/>
      <c r="D837" s="7"/>
      <c r="E837" s="7"/>
      <c r="F837" s="7"/>
      <c r="G837" s="7"/>
    </row>
    <row r="838">
      <c r="A838" s="7"/>
      <c r="B838" s="7"/>
      <c r="C838" s="7"/>
      <c r="D838" s="7"/>
      <c r="E838" s="7"/>
      <c r="F838" s="7"/>
      <c r="G838" s="7"/>
    </row>
    <row r="839">
      <c r="A839" s="7"/>
      <c r="B839" s="7"/>
      <c r="C839" s="7"/>
      <c r="D839" s="7"/>
      <c r="E839" s="7"/>
      <c r="F839" s="7"/>
      <c r="G839" s="7"/>
    </row>
    <row r="840">
      <c r="A840" s="7"/>
      <c r="B840" s="7"/>
      <c r="C840" s="7"/>
      <c r="D840" s="7"/>
      <c r="E840" s="7"/>
      <c r="F840" s="7"/>
      <c r="G840" s="7"/>
    </row>
    <row r="841">
      <c r="A841" s="7"/>
      <c r="B841" s="7"/>
      <c r="C841" s="7"/>
      <c r="D841" s="7"/>
      <c r="E841" s="7"/>
      <c r="F841" s="7"/>
      <c r="G841" s="7"/>
    </row>
    <row r="842">
      <c r="A842" s="7"/>
      <c r="B842" s="7"/>
      <c r="C842" s="7"/>
      <c r="D842" s="7"/>
      <c r="E842" s="7"/>
      <c r="F842" s="7"/>
      <c r="G842" s="7"/>
    </row>
    <row r="843">
      <c r="A843" s="7"/>
      <c r="B843" s="7"/>
      <c r="C843" s="7"/>
      <c r="D843" s="7"/>
      <c r="E843" s="7"/>
      <c r="F843" s="7"/>
      <c r="G843" s="7"/>
    </row>
    <row r="844">
      <c r="A844" s="7"/>
      <c r="B844" s="7"/>
      <c r="C844" s="7"/>
      <c r="D844" s="7"/>
      <c r="E844" s="7"/>
      <c r="F844" s="7"/>
      <c r="G844" s="7"/>
    </row>
    <row r="845">
      <c r="A845" s="7"/>
      <c r="B845" s="7"/>
      <c r="C845" s="7"/>
      <c r="D845" s="7"/>
      <c r="E845" s="7"/>
      <c r="F845" s="7"/>
      <c r="G845" s="7"/>
    </row>
    <row r="846">
      <c r="A846" s="7"/>
      <c r="B846" s="7"/>
      <c r="C846" s="7"/>
      <c r="D846" s="7"/>
      <c r="E846" s="7"/>
      <c r="F846" s="7"/>
      <c r="G846" s="7"/>
    </row>
    <row r="847">
      <c r="A847" s="7"/>
      <c r="B847" s="7"/>
      <c r="C847" s="7"/>
      <c r="D847" s="7"/>
      <c r="E847" s="7"/>
      <c r="F847" s="7"/>
      <c r="G847" s="7"/>
    </row>
    <row r="848">
      <c r="A848" s="7"/>
      <c r="B848" s="7"/>
      <c r="C848" s="7"/>
      <c r="D848" s="7"/>
      <c r="E848" s="7"/>
      <c r="F848" s="7"/>
      <c r="G848" s="7"/>
    </row>
    <row r="849">
      <c r="A849" s="7"/>
      <c r="B849" s="7"/>
      <c r="C849" s="7"/>
      <c r="D849" s="7"/>
      <c r="E849" s="7"/>
      <c r="F849" s="7"/>
      <c r="G849" s="7"/>
    </row>
    <row r="850">
      <c r="A850" s="7"/>
      <c r="B850" s="7"/>
      <c r="C850" s="7"/>
      <c r="D850" s="7"/>
      <c r="E850" s="7"/>
      <c r="F850" s="7"/>
      <c r="G850" s="7"/>
    </row>
    <row r="851">
      <c r="A851" s="7"/>
      <c r="B851" s="7"/>
      <c r="C851" s="7"/>
      <c r="D851" s="7"/>
      <c r="E851" s="7"/>
      <c r="F851" s="7"/>
      <c r="G851" s="7"/>
    </row>
    <row r="852">
      <c r="A852" s="7"/>
      <c r="B852" s="7"/>
      <c r="C852" s="7"/>
      <c r="D852" s="7"/>
      <c r="E852" s="7"/>
      <c r="F852" s="7"/>
      <c r="G852" s="7"/>
    </row>
    <row r="853">
      <c r="A853" s="7"/>
      <c r="B853" s="7"/>
      <c r="C853" s="7"/>
      <c r="D853" s="7"/>
      <c r="E853" s="7"/>
      <c r="F853" s="7"/>
      <c r="G853" s="7"/>
    </row>
    <row r="854">
      <c r="A854" s="7"/>
      <c r="B854" s="7"/>
      <c r="C854" s="7"/>
      <c r="D854" s="7"/>
      <c r="E854" s="7"/>
      <c r="F854" s="7"/>
      <c r="G854" s="7"/>
    </row>
    <row r="855">
      <c r="A855" s="7"/>
      <c r="B855" s="7"/>
      <c r="C855" s="7"/>
      <c r="D855" s="7"/>
      <c r="E855" s="7"/>
      <c r="F855" s="7"/>
      <c r="G855" s="7"/>
    </row>
    <row r="856">
      <c r="A856" s="7"/>
      <c r="B856" s="7"/>
      <c r="C856" s="7"/>
      <c r="D856" s="7"/>
      <c r="E856" s="7"/>
      <c r="F856" s="7"/>
      <c r="G856" s="7"/>
    </row>
    <row r="857">
      <c r="A857" s="7"/>
      <c r="B857" s="7"/>
      <c r="C857" s="7"/>
      <c r="D857" s="7"/>
      <c r="E857" s="7"/>
      <c r="F857" s="7"/>
      <c r="G857" s="7"/>
    </row>
    <row r="858">
      <c r="A858" s="7"/>
      <c r="B858" s="7"/>
      <c r="C858" s="7"/>
      <c r="D858" s="7"/>
      <c r="E858" s="7"/>
      <c r="F858" s="7"/>
      <c r="G858" s="7"/>
    </row>
    <row r="859">
      <c r="A859" s="7"/>
      <c r="B859" s="7"/>
      <c r="C859" s="7"/>
      <c r="D859" s="7"/>
      <c r="E859" s="7"/>
      <c r="F859" s="7"/>
      <c r="G859" s="7"/>
    </row>
    <row r="860">
      <c r="A860" s="7"/>
      <c r="B860" s="7"/>
      <c r="C860" s="7"/>
      <c r="D860" s="7"/>
      <c r="E860" s="7"/>
      <c r="F860" s="7"/>
      <c r="G860" s="7"/>
    </row>
    <row r="861">
      <c r="A861" s="7"/>
      <c r="B861" s="7"/>
      <c r="C861" s="7"/>
      <c r="D861" s="7"/>
      <c r="E861" s="7"/>
      <c r="F861" s="7"/>
      <c r="G861" s="7"/>
    </row>
    <row r="862">
      <c r="A862" s="7"/>
      <c r="B862" s="7"/>
      <c r="C862" s="7"/>
      <c r="D862" s="7"/>
      <c r="E862" s="7"/>
      <c r="F862" s="7"/>
      <c r="G862" s="7"/>
    </row>
    <row r="863">
      <c r="A863" s="7"/>
      <c r="B863" s="7"/>
      <c r="C863" s="7"/>
      <c r="D863" s="7"/>
      <c r="E863" s="7"/>
      <c r="F863" s="7"/>
      <c r="G863" s="7"/>
    </row>
    <row r="864">
      <c r="A864" s="7"/>
      <c r="B864" s="7"/>
      <c r="C864" s="7"/>
      <c r="D864" s="7"/>
      <c r="E864" s="7"/>
      <c r="F864" s="7"/>
      <c r="G864" s="7"/>
    </row>
    <row r="865">
      <c r="A865" s="7"/>
      <c r="B865" s="7"/>
      <c r="C865" s="7"/>
      <c r="D865" s="7"/>
      <c r="E865" s="7"/>
      <c r="F865" s="7"/>
      <c r="G865" s="7"/>
    </row>
    <row r="866">
      <c r="A866" s="7"/>
      <c r="B866" s="7"/>
      <c r="C866" s="7"/>
      <c r="D866" s="7"/>
      <c r="E866" s="7"/>
      <c r="F866" s="7"/>
      <c r="G866" s="7"/>
    </row>
    <row r="867">
      <c r="A867" s="7"/>
      <c r="B867" s="7"/>
      <c r="C867" s="7"/>
      <c r="D867" s="7"/>
      <c r="E867" s="7"/>
      <c r="F867" s="7"/>
      <c r="G867" s="7"/>
    </row>
    <row r="868">
      <c r="A868" s="7"/>
      <c r="B868" s="7"/>
      <c r="C868" s="7"/>
      <c r="D868" s="7"/>
      <c r="E868" s="7"/>
      <c r="F868" s="7"/>
      <c r="G868" s="7"/>
    </row>
    <row r="869">
      <c r="A869" s="7"/>
      <c r="B869" s="7"/>
      <c r="C869" s="7"/>
      <c r="D869" s="7"/>
      <c r="E869" s="7"/>
      <c r="F869" s="7"/>
      <c r="G869" s="7"/>
    </row>
    <row r="870">
      <c r="A870" s="7"/>
      <c r="B870" s="7"/>
      <c r="C870" s="7"/>
      <c r="D870" s="7"/>
      <c r="E870" s="7"/>
      <c r="F870" s="7"/>
      <c r="G870" s="7"/>
    </row>
    <row r="871">
      <c r="A871" s="7"/>
      <c r="B871" s="7"/>
      <c r="C871" s="7"/>
      <c r="D871" s="7"/>
      <c r="E871" s="7"/>
      <c r="F871" s="7"/>
      <c r="G871" s="7"/>
    </row>
    <row r="872">
      <c r="A872" s="7"/>
      <c r="B872" s="7"/>
      <c r="C872" s="7"/>
      <c r="D872" s="7"/>
      <c r="E872" s="7"/>
      <c r="F872" s="7"/>
      <c r="G872" s="7"/>
    </row>
    <row r="873">
      <c r="A873" s="7"/>
      <c r="B873" s="7"/>
      <c r="C873" s="7"/>
      <c r="D873" s="7"/>
      <c r="E873" s="7"/>
      <c r="F873" s="7"/>
      <c r="G873" s="7"/>
    </row>
    <row r="874">
      <c r="A874" s="7"/>
      <c r="B874" s="7"/>
      <c r="C874" s="7"/>
      <c r="D874" s="7"/>
      <c r="E874" s="7"/>
      <c r="F874" s="7"/>
      <c r="G874" s="7"/>
    </row>
    <row r="875">
      <c r="A875" s="7"/>
      <c r="B875" s="7"/>
      <c r="C875" s="7"/>
      <c r="D875" s="7"/>
      <c r="E875" s="7"/>
      <c r="F875" s="7"/>
      <c r="G875" s="7"/>
    </row>
    <row r="876">
      <c r="A876" s="7"/>
      <c r="B876" s="7"/>
      <c r="C876" s="7"/>
      <c r="D876" s="7"/>
      <c r="E876" s="7"/>
      <c r="F876" s="7"/>
      <c r="G876" s="7"/>
    </row>
    <row r="877">
      <c r="A877" s="7"/>
      <c r="B877" s="7"/>
      <c r="C877" s="7"/>
      <c r="D877" s="7"/>
      <c r="E877" s="7"/>
      <c r="F877" s="7"/>
      <c r="G877" s="7"/>
    </row>
    <row r="878">
      <c r="A878" s="7"/>
      <c r="B878" s="7"/>
      <c r="C878" s="7"/>
      <c r="D878" s="7"/>
      <c r="E878" s="7"/>
      <c r="F878" s="7"/>
      <c r="G878" s="7"/>
    </row>
    <row r="879">
      <c r="A879" s="7"/>
      <c r="B879" s="7"/>
      <c r="C879" s="7"/>
      <c r="D879" s="7"/>
      <c r="E879" s="7"/>
      <c r="F879" s="7"/>
      <c r="G879" s="7"/>
    </row>
    <row r="880">
      <c r="A880" s="7"/>
      <c r="B880" s="7"/>
      <c r="C880" s="7"/>
      <c r="D880" s="7"/>
      <c r="E880" s="7"/>
      <c r="F880" s="7"/>
      <c r="G880" s="7"/>
    </row>
    <row r="881">
      <c r="A881" s="7"/>
      <c r="B881" s="7"/>
      <c r="C881" s="7"/>
      <c r="D881" s="7"/>
      <c r="E881" s="7"/>
      <c r="F881" s="7"/>
      <c r="G881" s="7"/>
    </row>
    <row r="882">
      <c r="A882" s="7"/>
      <c r="B882" s="7"/>
      <c r="C882" s="7"/>
      <c r="D882" s="7"/>
      <c r="E882" s="7"/>
      <c r="F882" s="7"/>
      <c r="G882" s="7"/>
    </row>
    <row r="883">
      <c r="A883" s="7"/>
      <c r="B883" s="7"/>
      <c r="C883" s="7"/>
      <c r="D883" s="7"/>
      <c r="E883" s="7"/>
      <c r="F883" s="7"/>
      <c r="G883" s="7"/>
    </row>
    <row r="884">
      <c r="A884" s="7"/>
      <c r="B884" s="7"/>
      <c r="C884" s="7"/>
      <c r="D884" s="7"/>
      <c r="E884" s="7"/>
      <c r="F884" s="7"/>
      <c r="G884" s="7"/>
    </row>
    <row r="885">
      <c r="A885" s="7"/>
      <c r="B885" s="7"/>
      <c r="C885" s="7"/>
      <c r="D885" s="7"/>
      <c r="E885" s="7"/>
      <c r="F885" s="7"/>
      <c r="G885" s="7"/>
    </row>
    <row r="886">
      <c r="A886" s="7"/>
      <c r="B886" s="7"/>
      <c r="C886" s="7"/>
      <c r="D886" s="7"/>
      <c r="E886" s="7"/>
      <c r="F886" s="7"/>
      <c r="G886" s="7"/>
    </row>
    <row r="887">
      <c r="A887" s="7"/>
      <c r="B887" s="7"/>
      <c r="C887" s="7"/>
      <c r="D887" s="7"/>
      <c r="E887" s="7"/>
      <c r="F887" s="7"/>
      <c r="G887" s="7"/>
    </row>
    <row r="888">
      <c r="A888" s="7"/>
      <c r="B888" s="7"/>
      <c r="C888" s="7"/>
      <c r="D888" s="7"/>
      <c r="E888" s="7"/>
      <c r="F888" s="7"/>
      <c r="G888" s="7"/>
    </row>
    <row r="889">
      <c r="A889" s="7"/>
      <c r="B889" s="7"/>
      <c r="C889" s="7"/>
      <c r="D889" s="7"/>
      <c r="E889" s="7"/>
      <c r="F889" s="7"/>
      <c r="G889" s="7"/>
    </row>
    <row r="890">
      <c r="A890" s="7"/>
      <c r="B890" s="7"/>
      <c r="C890" s="7"/>
      <c r="D890" s="7"/>
      <c r="E890" s="7"/>
      <c r="F890" s="7"/>
      <c r="G890" s="7"/>
    </row>
    <row r="891">
      <c r="A891" s="7"/>
      <c r="B891" s="7"/>
      <c r="C891" s="7"/>
      <c r="D891" s="7"/>
      <c r="E891" s="7"/>
      <c r="F891" s="7"/>
      <c r="G891" s="7"/>
    </row>
    <row r="892">
      <c r="A892" s="7"/>
      <c r="B892" s="7"/>
      <c r="C892" s="7"/>
      <c r="D892" s="7"/>
      <c r="E892" s="7"/>
      <c r="F892" s="7"/>
      <c r="G892" s="7"/>
    </row>
    <row r="893">
      <c r="A893" s="7"/>
      <c r="B893" s="7"/>
      <c r="C893" s="7"/>
      <c r="D893" s="7"/>
      <c r="E893" s="7"/>
      <c r="F893" s="7"/>
      <c r="G893" s="7"/>
    </row>
    <row r="894">
      <c r="A894" s="7"/>
      <c r="B894" s="7"/>
      <c r="C894" s="7"/>
      <c r="D894" s="7"/>
      <c r="E894" s="7"/>
      <c r="F894" s="7"/>
      <c r="G894" s="7"/>
    </row>
    <row r="895">
      <c r="A895" s="7"/>
      <c r="B895" s="7"/>
      <c r="C895" s="7"/>
      <c r="D895" s="7"/>
      <c r="E895" s="7"/>
      <c r="F895" s="7"/>
      <c r="G895" s="7"/>
    </row>
    <row r="896">
      <c r="A896" s="7"/>
      <c r="B896" s="7"/>
      <c r="C896" s="7"/>
      <c r="D896" s="7"/>
      <c r="E896" s="7"/>
      <c r="F896" s="7"/>
      <c r="G896" s="7"/>
    </row>
    <row r="897">
      <c r="A897" s="7"/>
      <c r="B897" s="7"/>
      <c r="C897" s="7"/>
      <c r="D897" s="7"/>
      <c r="E897" s="7"/>
      <c r="F897" s="7"/>
      <c r="G897" s="7"/>
    </row>
    <row r="898">
      <c r="A898" s="7"/>
      <c r="B898" s="7"/>
      <c r="C898" s="7"/>
      <c r="D898" s="7"/>
      <c r="E898" s="7"/>
      <c r="F898" s="7"/>
      <c r="G898" s="7"/>
    </row>
    <row r="899">
      <c r="A899" s="7"/>
      <c r="B899" s="7"/>
      <c r="C899" s="7"/>
      <c r="D899" s="7"/>
      <c r="E899" s="7"/>
      <c r="F899" s="7"/>
      <c r="G899" s="7"/>
    </row>
    <row r="900">
      <c r="A900" s="7"/>
      <c r="B900" s="7"/>
      <c r="C900" s="7"/>
      <c r="D900" s="7"/>
      <c r="E900" s="7"/>
      <c r="F900" s="7"/>
      <c r="G900" s="7"/>
    </row>
    <row r="901">
      <c r="A901" s="7"/>
      <c r="B901" s="7"/>
      <c r="C901" s="7"/>
      <c r="D901" s="7"/>
      <c r="E901" s="7"/>
      <c r="F901" s="7"/>
      <c r="G901" s="7"/>
    </row>
    <row r="902">
      <c r="A902" s="7"/>
      <c r="B902" s="7"/>
      <c r="C902" s="7"/>
      <c r="D902" s="7"/>
      <c r="E902" s="7"/>
      <c r="F902" s="7"/>
      <c r="G902" s="7"/>
    </row>
    <row r="903">
      <c r="A903" s="7"/>
      <c r="B903" s="7"/>
      <c r="C903" s="7"/>
      <c r="D903" s="7"/>
      <c r="E903" s="7"/>
      <c r="F903" s="7"/>
      <c r="G903" s="7"/>
    </row>
    <row r="904">
      <c r="A904" s="7"/>
      <c r="B904" s="7"/>
      <c r="C904" s="7"/>
      <c r="D904" s="7"/>
      <c r="E904" s="7"/>
      <c r="F904" s="7"/>
      <c r="G904" s="7"/>
    </row>
    <row r="905">
      <c r="A905" s="7"/>
      <c r="B905" s="7"/>
      <c r="C905" s="7"/>
      <c r="D905" s="7"/>
      <c r="E905" s="7"/>
      <c r="F905" s="7"/>
      <c r="G905" s="7"/>
    </row>
    <row r="906">
      <c r="A906" s="7"/>
      <c r="B906" s="7"/>
      <c r="C906" s="7"/>
      <c r="D906" s="7"/>
      <c r="E906" s="7"/>
      <c r="F906" s="7"/>
      <c r="G906" s="7"/>
    </row>
    <row r="907">
      <c r="A907" s="7"/>
      <c r="B907" s="7"/>
      <c r="C907" s="7"/>
      <c r="D907" s="7"/>
      <c r="E907" s="7"/>
      <c r="F907" s="7"/>
      <c r="G907" s="7"/>
    </row>
    <row r="908">
      <c r="A908" s="7"/>
      <c r="B908" s="7"/>
      <c r="C908" s="7"/>
      <c r="D908" s="7"/>
      <c r="E908" s="7"/>
      <c r="F908" s="7"/>
      <c r="G908" s="7"/>
    </row>
    <row r="909">
      <c r="A909" s="7"/>
      <c r="B909" s="7"/>
      <c r="C909" s="7"/>
      <c r="D909" s="7"/>
      <c r="E909" s="7"/>
      <c r="F909" s="7"/>
      <c r="G909" s="7"/>
    </row>
    <row r="910">
      <c r="A910" s="7"/>
      <c r="B910" s="7"/>
      <c r="C910" s="7"/>
      <c r="D910" s="7"/>
      <c r="E910" s="7"/>
      <c r="F910" s="7"/>
      <c r="G910" s="7"/>
    </row>
    <row r="911">
      <c r="A911" s="7"/>
      <c r="B911" s="7"/>
      <c r="C911" s="7"/>
      <c r="D911" s="7"/>
      <c r="E911" s="7"/>
      <c r="F911" s="7"/>
      <c r="G911" s="7"/>
    </row>
    <row r="912">
      <c r="A912" s="7"/>
      <c r="B912" s="7"/>
      <c r="C912" s="7"/>
      <c r="D912" s="7"/>
      <c r="E912" s="7"/>
      <c r="F912" s="7"/>
      <c r="G912" s="7"/>
    </row>
    <row r="913">
      <c r="A913" s="7"/>
      <c r="B913" s="7"/>
      <c r="C913" s="7"/>
      <c r="D913" s="7"/>
      <c r="E913" s="7"/>
      <c r="F913" s="7"/>
      <c r="G913" s="7"/>
    </row>
    <row r="914">
      <c r="A914" s="7"/>
      <c r="B914" s="7"/>
      <c r="C914" s="7"/>
      <c r="D914" s="7"/>
      <c r="E914" s="7"/>
      <c r="F914" s="7"/>
      <c r="G914" s="7"/>
    </row>
    <row r="915">
      <c r="A915" s="7"/>
      <c r="B915" s="7"/>
      <c r="C915" s="7"/>
      <c r="D915" s="7"/>
      <c r="E915" s="7"/>
      <c r="F915" s="7"/>
      <c r="G915" s="7"/>
    </row>
    <row r="916">
      <c r="A916" s="7"/>
      <c r="B916" s="7"/>
      <c r="C916" s="7"/>
      <c r="D916" s="7"/>
      <c r="E916" s="7"/>
      <c r="F916" s="7"/>
      <c r="G916" s="7"/>
    </row>
    <row r="917">
      <c r="A917" s="7"/>
      <c r="B917" s="7"/>
      <c r="C917" s="7"/>
      <c r="D917" s="7"/>
      <c r="E917" s="7"/>
      <c r="F917" s="7"/>
      <c r="G917" s="7"/>
    </row>
    <row r="918">
      <c r="A918" s="7"/>
      <c r="B918" s="7"/>
      <c r="C918" s="7"/>
      <c r="D918" s="7"/>
      <c r="E918" s="7"/>
      <c r="F918" s="7"/>
      <c r="G918" s="7"/>
    </row>
    <row r="919">
      <c r="A919" s="7"/>
      <c r="B919" s="7"/>
      <c r="C919" s="7"/>
      <c r="D919" s="7"/>
      <c r="E919" s="7"/>
      <c r="F919" s="7"/>
      <c r="G919" s="7"/>
    </row>
    <row r="920">
      <c r="A920" s="7"/>
      <c r="B920" s="7"/>
      <c r="C920" s="7"/>
      <c r="D920" s="7"/>
      <c r="E920" s="7"/>
      <c r="F920" s="7"/>
      <c r="G920" s="7"/>
    </row>
    <row r="921">
      <c r="A921" s="7"/>
      <c r="B921" s="7"/>
      <c r="C921" s="7"/>
      <c r="D921" s="7"/>
      <c r="E921" s="7"/>
      <c r="F921" s="7"/>
      <c r="G921" s="7"/>
    </row>
    <row r="922">
      <c r="A922" s="7"/>
      <c r="B922" s="7"/>
      <c r="C922" s="7"/>
      <c r="D922" s="7"/>
      <c r="E922" s="7"/>
      <c r="F922" s="7"/>
      <c r="G922" s="7"/>
    </row>
    <row r="923">
      <c r="A923" s="7"/>
      <c r="B923" s="7"/>
      <c r="C923" s="7"/>
      <c r="D923" s="7"/>
      <c r="E923" s="7"/>
      <c r="F923" s="7"/>
      <c r="G923" s="7"/>
    </row>
    <row r="924">
      <c r="A924" s="7"/>
      <c r="B924" s="7"/>
      <c r="C924" s="7"/>
      <c r="D924" s="7"/>
      <c r="E924" s="7"/>
      <c r="F924" s="7"/>
      <c r="G924" s="7"/>
    </row>
    <row r="925">
      <c r="A925" s="7"/>
      <c r="B925" s="7"/>
      <c r="C925" s="7"/>
      <c r="D925" s="7"/>
      <c r="E925" s="7"/>
      <c r="F925" s="7"/>
      <c r="G925" s="7"/>
    </row>
    <row r="926">
      <c r="A926" s="7"/>
      <c r="B926" s="7"/>
      <c r="C926" s="7"/>
      <c r="D926" s="7"/>
      <c r="E926" s="7"/>
      <c r="F926" s="7"/>
      <c r="G926" s="7"/>
    </row>
    <row r="927">
      <c r="A927" s="7"/>
      <c r="B927" s="7"/>
      <c r="C927" s="7"/>
      <c r="D927" s="7"/>
      <c r="E927" s="7"/>
      <c r="F927" s="7"/>
      <c r="G927" s="7"/>
    </row>
    <row r="928">
      <c r="A928" s="7"/>
      <c r="B928" s="7"/>
      <c r="C928" s="7"/>
      <c r="D928" s="7"/>
      <c r="E928" s="7"/>
      <c r="F928" s="7"/>
      <c r="G928" s="7"/>
    </row>
    <row r="929">
      <c r="A929" s="7"/>
      <c r="B929" s="7"/>
      <c r="C929" s="7"/>
      <c r="D929" s="7"/>
      <c r="E929" s="7"/>
      <c r="F929" s="7"/>
      <c r="G929" s="7"/>
    </row>
    <row r="930">
      <c r="A930" s="7"/>
      <c r="B930" s="7"/>
      <c r="C930" s="7"/>
      <c r="D930" s="7"/>
      <c r="E930" s="7"/>
      <c r="F930" s="7"/>
      <c r="G930" s="7"/>
    </row>
    <row r="931">
      <c r="A931" s="7"/>
      <c r="B931" s="7"/>
      <c r="C931" s="7"/>
      <c r="D931" s="7"/>
      <c r="E931" s="7"/>
      <c r="F931" s="7"/>
      <c r="G931" s="7"/>
    </row>
    <row r="932">
      <c r="A932" s="7"/>
      <c r="B932" s="7"/>
      <c r="C932" s="7"/>
      <c r="D932" s="7"/>
      <c r="E932" s="7"/>
      <c r="F932" s="7"/>
      <c r="G932" s="7"/>
    </row>
    <row r="933">
      <c r="A933" s="7"/>
      <c r="B933" s="7"/>
      <c r="C933" s="7"/>
      <c r="D933" s="7"/>
      <c r="E933" s="7"/>
      <c r="F933" s="7"/>
      <c r="G933" s="7"/>
    </row>
    <row r="934">
      <c r="A934" s="7"/>
      <c r="B934" s="7"/>
      <c r="C934" s="7"/>
      <c r="D934" s="7"/>
      <c r="E934" s="7"/>
      <c r="F934" s="7"/>
      <c r="G934" s="7"/>
    </row>
    <row r="935">
      <c r="A935" s="7"/>
      <c r="B935" s="7"/>
      <c r="C935" s="7"/>
      <c r="D935" s="7"/>
      <c r="E935" s="7"/>
      <c r="F935" s="7"/>
      <c r="G935" s="7"/>
    </row>
    <row r="936">
      <c r="A936" s="7"/>
      <c r="B936" s="7"/>
      <c r="C936" s="7"/>
      <c r="D936" s="7"/>
      <c r="E936" s="7"/>
      <c r="F936" s="7"/>
      <c r="G936" s="7"/>
    </row>
    <row r="937">
      <c r="A937" s="7"/>
      <c r="B937" s="7"/>
      <c r="C937" s="7"/>
      <c r="D937" s="7"/>
      <c r="E937" s="7"/>
      <c r="F937" s="7"/>
      <c r="G937" s="7"/>
    </row>
    <row r="938">
      <c r="A938" s="7"/>
      <c r="B938" s="7"/>
      <c r="C938" s="7"/>
      <c r="D938" s="7"/>
      <c r="E938" s="7"/>
      <c r="F938" s="7"/>
      <c r="G938" s="7"/>
    </row>
    <row r="939">
      <c r="A939" s="7"/>
      <c r="B939" s="7"/>
      <c r="C939" s="7"/>
      <c r="D939" s="7"/>
      <c r="E939" s="7"/>
      <c r="F939" s="7"/>
      <c r="G939" s="7"/>
    </row>
    <row r="940">
      <c r="A940" s="7"/>
      <c r="B940" s="7"/>
      <c r="C940" s="7"/>
      <c r="D940" s="7"/>
      <c r="E940" s="7"/>
      <c r="F940" s="7"/>
      <c r="G940" s="7"/>
    </row>
    <row r="941">
      <c r="A941" s="7"/>
      <c r="B941" s="7"/>
      <c r="C941" s="7"/>
      <c r="D941" s="7"/>
      <c r="E941" s="7"/>
      <c r="F941" s="7"/>
      <c r="G941" s="7"/>
    </row>
    <row r="942">
      <c r="A942" s="7"/>
      <c r="B942" s="7"/>
      <c r="C942" s="7"/>
      <c r="D942" s="7"/>
      <c r="E942" s="7"/>
      <c r="F942" s="7"/>
      <c r="G942" s="7"/>
    </row>
    <row r="943">
      <c r="A943" s="7"/>
      <c r="B943" s="7"/>
      <c r="C943" s="7"/>
      <c r="D943" s="7"/>
      <c r="E943" s="7"/>
      <c r="F943" s="7"/>
      <c r="G943" s="7"/>
    </row>
    <row r="944">
      <c r="A944" s="7"/>
      <c r="B944" s="7"/>
      <c r="C944" s="7"/>
      <c r="D944" s="7"/>
      <c r="E944" s="7"/>
      <c r="F944" s="7"/>
      <c r="G944" s="7"/>
    </row>
    <row r="945">
      <c r="A945" s="7"/>
      <c r="B945" s="7"/>
      <c r="C945" s="7"/>
      <c r="D945" s="7"/>
      <c r="E945" s="7"/>
      <c r="F945" s="7"/>
      <c r="G945" s="7"/>
    </row>
    <row r="946">
      <c r="A946" s="7"/>
      <c r="B946" s="7"/>
      <c r="C946" s="7"/>
      <c r="D946" s="7"/>
      <c r="E946" s="7"/>
      <c r="F946" s="7"/>
      <c r="G946" s="7"/>
    </row>
    <row r="947">
      <c r="A947" s="7"/>
      <c r="B947" s="7"/>
      <c r="C947" s="7"/>
      <c r="D947" s="7"/>
      <c r="E947" s="7"/>
      <c r="F947" s="7"/>
      <c r="G947" s="7"/>
    </row>
    <row r="948">
      <c r="A948" s="7"/>
      <c r="B948" s="7"/>
      <c r="C948" s="7"/>
      <c r="D948" s="7"/>
      <c r="E948" s="7"/>
      <c r="F948" s="7"/>
      <c r="G948" s="7"/>
    </row>
    <row r="949">
      <c r="A949" s="7"/>
      <c r="B949" s="7"/>
      <c r="C949" s="7"/>
      <c r="D949" s="7"/>
      <c r="E949" s="7"/>
      <c r="F949" s="7"/>
      <c r="G949" s="7"/>
    </row>
    <row r="950">
      <c r="A950" s="7"/>
      <c r="B950" s="7"/>
      <c r="C950" s="7"/>
      <c r="D950" s="7"/>
      <c r="E950" s="7"/>
      <c r="F950" s="7"/>
      <c r="G950" s="7"/>
    </row>
    <row r="951">
      <c r="A951" s="7"/>
      <c r="B951" s="7"/>
      <c r="C951" s="7"/>
      <c r="D951" s="7"/>
      <c r="E951" s="7"/>
      <c r="F951" s="7"/>
      <c r="G951" s="7"/>
    </row>
    <row r="952">
      <c r="A952" s="7"/>
      <c r="B952" s="7"/>
      <c r="C952" s="7"/>
      <c r="D952" s="7"/>
      <c r="E952" s="7"/>
      <c r="F952" s="7"/>
      <c r="G952" s="7"/>
    </row>
    <row r="953">
      <c r="A953" s="7"/>
      <c r="B953" s="7"/>
      <c r="C953" s="7"/>
      <c r="D953" s="7"/>
      <c r="E953" s="7"/>
      <c r="F953" s="7"/>
      <c r="G953" s="7"/>
    </row>
    <row r="954">
      <c r="A954" s="7"/>
      <c r="B954" s="7"/>
      <c r="C954" s="7"/>
      <c r="D954" s="7"/>
      <c r="E954" s="7"/>
      <c r="F954" s="7"/>
      <c r="G954" s="7"/>
    </row>
    <row r="955">
      <c r="A955" s="7"/>
      <c r="B955" s="7"/>
      <c r="C955" s="7"/>
      <c r="D955" s="7"/>
      <c r="E955" s="7"/>
      <c r="F955" s="7"/>
      <c r="G955" s="7"/>
    </row>
    <row r="956">
      <c r="A956" s="7"/>
      <c r="B956" s="7"/>
      <c r="C956" s="7"/>
      <c r="D956" s="7"/>
      <c r="E956" s="7"/>
      <c r="F956" s="7"/>
      <c r="G956" s="7"/>
    </row>
    <row r="957">
      <c r="A957" s="7"/>
      <c r="B957" s="7"/>
      <c r="C957" s="7"/>
      <c r="D957" s="7"/>
      <c r="E957" s="7"/>
      <c r="F957" s="7"/>
      <c r="G957" s="7"/>
    </row>
    <row r="958">
      <c r="A958" s="7"/>
      <c r="B958" s="7"/>
      <c r="C958" s="7"/>
      <c r="D958" s="7"/>
      <c r="E958" s="7"/>
      <c r="F958" s="7"/>
      <c r="G958" s="7"/>
    </row>
    <row r="959">
      <c r="A959" s="7"/>
      <c r="B959" s="7"/>
      <c r="C959" s="7"/>
      <c r="D959" s="7"/>
      <c r="E959" s="7"/>
      <c r="F959" s="7"/>
      <c r="G959" s="7"/>
    </row>
    <row r="960">
      <c r="A960" s="7"/>
      <c r="B960" s="7"/>
      <c r="C960" s="7"/>
      <c r="D960" s="7"/>
      <c r="E960" s="7"/>
      <c r="F960" s="7"/>
      <c r="G960" s="7"/>
    </row>
    <row r="961">
      <c r="A961" s="7"/>
      <c r="B961" s="7"/>
      <c r="C961" s="7"/>
      <c r="D961" s="7"/>
      <c r="E961" s="7"/>
      <c r="F961" s="7"/>
      <c r="G961" s="7"/>
    </row>
    <row r="962">
      <c r="A962" s="7"/>
      <c r="B962" s="7"/>
      <c r="C962" s="7"/>
      <c r="D962" s="7"/>
      <c r="E962" s="7"/>
      <c r="F962" s="7"/>
      <c r="G962" s="7"/>
    </row>
    <row r="963">
      <c r="A963" s="7"/>
      <c r="B963" s="7"/>
      <c r="C963" s="7"/>
      <c r="D963" s="7"/>
      <c r="E963" s="7"/>
      <c r="F963" s="7"/>
      <c r="G963" s="7"/>
    </row>
    <row r="964">
      <c r="A964" s="7"/>
      <c r="B964" s="7"/>
      <c r="C964" s="7"/>
      <c r="D964" s="7"/>
      <c r="E964" s="7"/>
      <c r="F964" s="7"/>
      <c r="G964" s="7"/>
    </row>
    <row r="965">
      <c r="A965" s="7"/>
      <c r="B965" s="7"/>
      <c r="C965" s="7"/>
      <c r="D965" s="7"/>
      <c r="E965" s="7"/>
      <c r="F965" s="7"/>
      <c r="G965" s="7"/>
    </row>
    <row r="966">
      <c r="A966" s="7"/>
      <c r="B966" s="7"/>
      <c r="C966" s="7"/>
      <c r="D966" s="7"/>
      <c r="E966" s="7"/>
      <c r="F966" s="7"/>
      <c r="G966" s="7"/>
    </row>
    <row r="967">
      <c r="A967" s="7"/>
      <c r="B967" s="7"/>
      <c r="C967" s="7"/>
      <c r="D967" s="7"/>
      <c r="E967" s="7"/>
      <c r="F967" s="7"/>
      <c r="G967" s="7"/>
    </row>
    <row r="968">
      <c r="A968" s="7"/>
      <c r="B968" s="7"/>
      <c r="C968" s="7"/>
      <c r="D968" s="7"/>
      <c r="E968" s="7"/>
      <c r="F968" s="7"/>
      <c r="G968" s="7"/>
    </row>
    <row r="969">
      <c r="A969" s="7"/>
      <c r="B969" s="7"/>
      <c r="C969" s="7"/>
      <c r="D969" s="7"/>
      <c r="E969" s="7"/>
      <c r="F969" s="7"/>
      <c r="G969" s="7"/>
    </row>
    <row r="970">
      <c r="A970" s="7"/>
      <c r="B970" s="7"/>
      <c r="C970" s="7"/>
      <c r="D970" s="7"/>
      <c r="E970" s="7"/>
      <c r="F970" s="7"/>
      <c r="G970" s="7"/>
    </row>
    <row r="971">
      <c r="A971" s="7"/>
      <c r="B971" s="7"/>
      <c r="C971" s="7"/>
      <c r="D971" s="7"/>
      <c r="E971" s="7"/>
      <c r="F971" s="7"/>
      <c r="G971" s="7"/>
    </row>
    <row r="972">
      <c r="A972" s="7"/>
      <c r="B972" s="7"/>
      <c r="C972" s="7"/>
      <c r="D972" s="7"/>
      <c r="E972" s="7"/>
      <c r="F972" s="7"/>
      <c r="G972" s="7"/>
    </row>
    <row r="973">
      <c r="A973" s="7"/>
      <c r="B973" s="7"/>
      <c r="C973" s="7"/>
      <c r="D973" s="7"/>
      <c r="E973" s="7"/>
      <c r="F973" s="7"/>
      <c r="G973" s="7"/>
    </row>
    <row r="974">
      <c r="A974" s="7"/>
      <c r="B974" s="7"/>
      <c r="C974" s="7"/>
      <c r="D974" s="7"/>
      <c r="E974" s="7"/>
      <c r="F974" s="7"/>
      <c r="G974" s="7"/>
    </row>
    <row r="975">
      <c r="A975" s="7"/>
      <c r="B975" s="7"/>
      <c r="C975" s="7"/>
      <c r="D975" s="7"/>
      <c r="E975" s="7"/>
      <c r="F975" s="7"/>
      <c r="G975" s="7"/>
    </row>
    <row r="976">
      <c r="A976" s="7"/>
      <c r="B976" s="7"/>
      <c r="C976" s="7"/>
      <c r="D976" s="7"/>
      <c r="E976" s="7"/>
      <c r="F976" s="7"/>
      <c r="G976" s="7"/>
    </row>
    <row r="977">
      <c r="A977" s="7"/>
      <c r="B977" s="7"/>
      <c r="C977" s="7"/>
      <c r="D977" s="7"/>
      <c r="E977" s="7"/>
      <c r="F977" s="7"/>
      <c r="G977" s="7"/>
    </row>
    <row r="978">
      <c r="A978" s="7"/>
      <c r="B978" s="7"/>
      <c r="C978" s="7"/>
      <c r="D978" s="7"/>
      <c r="E978" s="7"/>
      <c r="F978" s="7"/>
      <c r="G978" s="7"/>
    </row>
    <row r="979">
      <c r="A979" s="7"/>
      <c r="B979" s="7"/>
      <c r="C979" s="7"/>
      <c r="D979" s="7"/>
      <c r="E979" s="7"/>
      <c r="F979" s="7"/>
      <c r="G979" s="7"/>
    </row>
    <row r="980">
      <c r="A980" s="7"/>
      <c r="B980" s="7"/>
      <c r="C980" s="7"/>
      <c r="D980" s="7"/>
      <c r="E980" s="7"/>
      <c r="F980" s="7"/>
      <c r="G980" s="7"/>
    </row>
    <row r="981">
      <c r="A981" s="7"/>
      <c r="B981" s="7"/>
      <c r="C981" s="7"/>
      <c r="D981" s="7"/>
      <c r="E981" s="7"/>
      <c r="F981" s="7"/>
      <c r="G981" s="7"/>
    </row>
    <row r="982">
      <c r="A982" s="7"/>
      <c r="B982" s="7"/>
      <c r="C982" s="7"/>
      <c r="D982" s="7"/>
      <c r="E982" s="7"/>
      <c r="F982" s="7"/>
      <c r="G982" s="7"/>
    </row>
    <row r="983">
      <c r="A983" s="7"/>
      <c r="B983" s="7"/>
      <c r="C983" s="7"/>
      <c r="D983" s="7"/>
      <c r="E983" s="7"/>
      <c r="F983" s="7"/>
      <c r="G983" s="7"/>
    </row>
    <row r="984">
      <c r="A984" s="7"/>
      <c r="B984" s="7"/>
      <c r="C984" s="7"/>
      <c r="D984" s="7"/>
      <c r="E984" s="7"/>
      <c r="F984" s="7"/>
      <c r="G984" s="7"/>
    </row>
    <row r="985">
      <c r="A985" s="7"/>
      <c r="B985" s="7"/>
      <c r="C985" s="7"/>
      <c r="D985" s="7"/>
      <c r="E985" s="7"/>
      <c r="F985" s="7"/>
      <c r="G985" s="7"/>
    </row>
    <row r="986">
      <c r="A986" s="7"/>
      <c r="B986" s="7"/>
      <c r="C986" s="7"/>
      <c r="D986" s="7"/>
      <c r="E986" s="7"/>
      <c r="F986" s="7"/>
      <c r="G986" s="7"/>
    </row>
    <row r="987">
      <c r="A987" s="7"/>
      <c r="B987" s="7"/>
      <c r="C987" s="7"/>
      <c r="D987" s="7"/>
      <c r="E987" s="7"/>
      <c r="F987" s="7"/>
      <c r="G987" s="7"/>
    </row>
    <row r="988">
      <c r="A988" s="7"/>
      <c r="B988" s="7"/>
      <c r="C988" s="7"/>
      <c r="D988" s="7"/>
      <c r="E988" s="7"/>
      <c r="F988" s="7"/>
      <c r="G988" s="7"/>
    </row>
    <row r="989">
      <c r="A989" s="7"/>
      <c r="B989" s="7"/>
      <c r="C989" s="7"/>
      <c r="D989" s="7"/>
      <c r="E989" s="7"/>
      <c r="F989" s="7"/>
      <c r="G989" s="7"/>
    </row>
    <row r="990">
      <c r="A990" s="7"/>
      <c r="B990" s="7"/>
      <c r="C990" s="7"/>
      <c r="D990" s="7"/>
      <c r="E990" s="7"/>
      <c r="F990" s="7"/>
      <c r="G990" s="7"/>
    </row>
    <row r="991">
      <c r="A991" s="7"/>
      <c r="B991" s="7"/>
      <c r="C991" s="7"/>
      <c r="D991" s="7"/>
      <c r="E991" s="7"/>
      <c r="F991" s="7"/>
      <c r="G991" s="7"/>
    </row>
    <row r="992">
      <c r="A992" s="7"/>
      <c r="B992" s="7"/>
      <c r="C992" s="7"/>
      <c r="D992" s="7"/>
      <c r="E992" s="7"/>
      <c r="F992" s="7"/>
      <c r="G992" s="7"/>
    </row>
    <row r="993">
      <c r="A993" s="7"/>
      <c r="B993" s="7"/>
      <c r="C993" s="7"/>
      <c r="D993" s="7"/>
      <c r="E993" s="7"/>
      <c r="F993" s="7"/>
      <c r="G993" s="7"/>
    </row>
    <row r="994">
      <c r="A994" s="7"/>
      <c r="B994" s="7"/>
      <c r="C994" s="7"/>
      <c r="D994" s="7"/>
      <c r="E994" s="7"/>
      <c r="F994" s="7"/>
      <c r="G994" s="7"/>
    </row>
    <row r="995">
      <c r="A995" s="7"/>
      <c r="B995" s="7"/>
      <c r="C995" s="7"/>
      <c r="D995" s="7"/>
      <c r="E995" s="7"/>
      <c r="F995" s="7"/>
      <c r="G995" s="7"/>
    </row>
    <row r="996">
      <c r="A996" s="7"/>
      <c r="B996" s="7"/>
      <c r="C996" s="7"/>
      <c r="D996" s="7"/>
      <c r="E996" s="7"/>
      <c r="F996" s="7"/>
      <c r="G996" s="7"/>
    </row>
    <row r="997">
      <c r="A997" s="7"/>
      <c r="B997" s="7"/>
      <c r="C997" s="7"/>
      <c r="D997" s="7"/>
      <c r="E997" s="7"/>
      <c r="F997" s="7"/>
      <c r="G997" s="7"/>
    </row>
    <row r="998">
      <c r="A998" s="7"/>
      <c r="B998" s="7"/>
      <c r="C998" s="7"/>
      <c r="D998" s="7"/>
      <c r="E998" s="7"/>
      <c r="F998" s="7"/>
      <c r="G998" s="7"/>
    </row>
    <row r="999">
      <c r="A999" s="7"/>
      <c r="B999" s="7"/>
      <c r="C999" s="7"/>
      <c r="D999" s="7"/>
      <c r="E999" s="7"/>
      <c r="F999" s="7"/>
      <c r="G999" s="7"/>
    </row>
    <row r="1000">
      <c r="A1000" s="7"/>
      <c r="B1000" s="7"/>
      <c r="C1000" s="7"/>
      <c r="D1000" s="7"/>
      <c r="E1000" s="7"/>
      <c r="F1000" s="7"/>
      <c r="G1000" s="7"/>
    </row>
    <row r="1001">
      <c r="A1001" s="7"/>
      <c r="B1001" s="7"/>
      <c r="C1001" s="7"/>
      <c r="D1001" s="7"/>
      <c r="E1001" s="7"/>
      <c r="F1001" s="7"/>
      <c r="G1001" s="7"/>
    </row>
  </sheetData>
  <drawing r:id="rId1"/>
  <tableParts count="1">
    <tablePart r:id="rId3"/>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9" t="s">
        <v>27983</v>
      </c>
      <c r="B1" s="6" t="s">
        <v>27984</v>
      </c>
      <c r="C1" s="6" t="s">
        <v>27985</v>
      </c>
      <c r="D1" s="6" t="s">
        <v>27986</v>
      </c>
      <c r="E1" s="6" t="s">
        <v>27987</v>
      </c>
      <c r="F1" s="6" t="s">
        <v>27988</v>
      </c>
      <c r="G1" s="6" t="s">
        <v>1662</v>
      </c>
    </row>
    <row r="2">
      <c r="A2" s="7"/>
      <c r="B2" s="7"/>
      <c r="C2" s="7"/>
      <c r="D2" s="7"/>
      <c r="E2" s="7"/>
      <c r="F2" s="7"/>
      <c r="G2" s="7"/>
    </row>
    <row r="3">
      <c r="A3" s="7"/>
      <c r="B3" s="7"/>
      <c r="C3" s="7"/>
      <c r="D3" s="7"/>
      <c r="E3" s="7"/>
      <c r="F3" s="7"/>
      <c r="G3" s="7"/>
    </row>
    <row r="4">
      <c r="A4" s="7"/>
      <c r="B4" s="7"/>
      <c r="C4" s="7"/>
      <c r="D4" s="7"/>
      <c r="E4" s="7"/>
      <c r="F4" s="7"/>
      <c r="G4" s="7"/>
    </row>
    <row r="5">
      <c r="A5" s="7"/>
      <c r="B5" s="7"/>
      <c r="C5" s="7"/>
      <c r="D5" s="7"/>
      <c r="E5" s="7"/>
      <c r="F5" s="7"/>
      <c r="G5" s="7"/>
    </row>
    <row r="6">
      <c r="A6" s="7"/>
      <c r="B6" s="7"/>
      <c r="C6" s="7"/>
      <c r="D6" s="7"/>
      <c r="E6" s="7"/>
      <c r="F6" s="7"/>
      <c r="G6" s="7"/>
    </row>
    <row r="7">
      <c r="A7" s="7"/>
      <c r="B7" s="7"/>
      <c r="C7" s="7"/>
      <c r="D7" s="7"/>
      <c r="E7" s="7"/>
      <c r="F7" s="7"/>
      <c r="G7" s="7"/>
    </row>
    <row r="8">
      <c r="A8" s="7"/>
      <c r="B8" s="7"/>
      <c r="C8" s="7"/>
      <c r="D8" s="7"/>
      <c r="E8" s="7"/>
      <c r="F8" s="7"/>
      <c r="G8" s="7"/>
    </row>
    <row r="9">
      <c r="A9" s="7"/>
      <c r="B9" s="7"/>
      <c r="C9" s="7"/>
      <c r="D9" s="7"/>
      <c r="E9" s="7"/>
      <c r="F9" s="7"/>
      <c r="G9" s="7"/>
    </row>
    <row r="10">
      <c r="A10" s="7"/>
      <c r="B10" s="7"/>
      <c r="C10" s="7"/>
      <c r="D10" s="7"/>
      <c r="E10" s="7"/>
      <c r="F10" s="7"/>
      <c r="G10" s="7"/>
    </row>
    <row r="11">
      <c r="A11" s="7"/>
      <c r="B11" s="7"/>
      <c r="C11" s="7"/>
      <c r="D11" s="7"/>
      <c r="E11" s="7"/>
      <c r="F11" s="7"/>
      <c r="G11" s="7"/>
    </row>
    <row r="12">
      <c r="A12" s="7"/>
      <c r="B12" s="7"/>
      <c r="C12" s="7"/>
      <c r="D12" s="7"/>
      <c r="E12" s="7"/>
      <c r="F12" s="7"/>
      <c r="G12" s="7"/>
    </row>
    <row r="13">
      <c r="A13" s="7"/>
      <c r="B13" s="7"/>
      <c r="C13" s="7"/>
      <c r="D13" s="7"/>
      <c r="E13" s="7"/>
      <c r="F13" s="7"/>
      <c r="G13" s="7"/>
    </row>
    <row r="14">
      <c r="A14" s="7"/>
      <c r="B14" s="7"/>
      <c r="C14" s="7"/>
      <c r="D14" s="7"/>
      <c r="E14" s="7"/>
      <c r="F14" s="7"/>
      <c r="G14" s="7"/>
    </row>
    <row r="15">
      <c r="A15" s="7"/>
      <c r="B15" s="7"/>
      <c r="C15" s="7"/>
      <c r="D15" s="7"/>
      <c r="E15" s="7"/>
      <c r="F15" s="7"/>
      <c r="G15" s="7"/>
    </row>
    <row r="16">
      <c r="A16" s="7"/>
      <c r="B16" s="7"/>
      <c r="C16" s="7"/>
      <c r="D16" s="7"/>
      <c r="E16" s="7"/>
      <c r="F16" s="7"/>
      <c r="G16" s="7"/>
    </row>
    <row r="17">
      <c r="A17" s="7"/>
      <c r="B17" s="7"/>
      <c r="C17" s="7"/>
      <c r="D17" s="7"/>
      <c r="E17" s="7"/>
      <c r="F17" s="7"/>
      <c r="G17" s="7"/>
    </row>
    <row r="18">
      <c r="A18" s="7"/>
      <c r="B18" s="7"/>
      <c r="C18" s="7"/>
      <c r="D18" s="7"/>
      <c r="E18" s="7"/>
      <c r="F18" s="7"/>
      <c r="G18" s="7"/>
    </row>
    <row r="19">
      <c r="A19" s="7"/>
      <c r="B19" s="7"/>
      <c r="C19" s="7"/>
      <c r="D19" s="7"/>
      <c r="E19" s="7"/>
      <c r="F19" s="7"/>
      <c r="G19" s="7"/>
    </row>
    <row r="20">
      <c r="A20" s="7"/>
      <c r="B20" s="7"/>
      <c r="C20" s="7"/>
      <c r="D20" s="7"/>
      <c r="E20" s="7"/>
      <c r="F20" s="7"/>
      <c r="G20" s="7"/>
    </row>
    <row r="21">
      <c r="A21" s="7"/>
      <c r="B21" s="7"/>
      <c r="C21" s="7"/>
      <c r="D21" s="7"/>
      <c r="E21" s="7"/>
      <c r="F21" s="7"/>
      <c r="G21" s="7"/>
    </row>
    <row r="22">
      <c r="A22" s="7"/>
      <c r="B22" s="7"/>
      <c r="C22" s="7"/>
      <c r="D22" s="7"/>
      <c r="E22" s="7"/>
      <c r="F22" s="7"/>
      <c r="G22" s="7"/>
    </row>
    <row r="23">
      <c r="A23" s="7"/>
      <c r="B23" s="7"/>
      <c r="C23" s="7"/>
      <c r="D23" s="7"/>
      <c r="E23" s="7"/>
      <c r="F23" s="7"/>
      <c r="G23" s="7"/>
    </row>
    <row r="24">
      <c r="A24" s="7"/>
      <c r="B24" s="7"/>
      <c r="C24" s="7"/>
      <c r="D24" s="7"/>
      <c r="E24" s="7"/>
      <c r="F24" s="7"/>
      <c r="G24" s="7"/>
    </row>
    <row r="25">
      <c r="A25" s="7"/>
      <c r="B25" s="7"/>
      <c r="C25" s="7"/>
      <c r="D25" s="7"/>
      <c r="E25" s="7"/>
      <c r="F25" s="7"/>
      <c r="G25" s="7"/>
    </row>
    <row r="26">
      <c r="A26" s="7"/>
      <c r="B26" s="7"/>
      <c r="C26" s="7"/>
      <c r="D26" s="7"/>
      <c r="E26" s="7"/>
      <c r="F26" s="7"/>
      <c r="G26" s="7"/>
    </row>
    <row r="27">
      <c r="A27" s="7"/>
      <c r="B27" s="7"/>
      <c r="C27" s="7"/>
      <c r="D27" s="7"/>
      <c r="E27" s="7"/>
      <c r="F27" s="7"/>
      <c r="G27" s="7"/>
    </row>
    <row r="28">
      <c r="A28" s="7"/>
      <c r="B28" s="7"/>
      <c r="C28" s="7"/>
      <c r="D28" s="7"/>
      <c r="E28" s="7"/>
      <c r="F28" s="7"/>
      <c r="G28" s="7"/>
    </row>
    <row r="29">
      <c r="A29" s="7"/>
      <c r="B29" s="7"/>
      <c r="C29" s="7"/>
      <c r="D29" s="7"/>
      <c r="E29" s="7"/>
      <c r="F29" s="7"/>
      <c r="G29" s="7"/>
    </row>
    <row r="30">
      <c r="A30" s="7"/>
      <c r="B30" s="7"/>
      <c r="C30" s="7"/>
      <c r="D30" s="7"/>
      <c r="E30" s="7"/>
      <c r="F30" s="7"/>
      <c r="G30" s="7"/>
    </row>
    <row r="31">
      <c r="A31" s="7"/>
      <c r="B31" s="7"/>
      <c r="C31" s="7"/>
      <c r="D31" s="7"/>
      <c r="E31" s="7"/>
      <c r="F31" s="7"/>
      <c r="G31" s="7"/>
    </row>
    <row r="32">
      <c r="A32" s="7"/>
      <c r="B32" s="7"/>
      <c r="C32" s="7"/>
      <c r="D32" s="7"/>
      <c r="E32" s="7"/>
      <c r="F32" s="7"/>
      <c r="G32" s="7"/>
    </row>
    <row r="33">
      <c r="A33" s="7"/>
      <c r="B33" s="7"/>
      <c r="C33" s="7"/>
      <c r="D33" s="7"/>
      <c r="E33" s="7"/>
      <c r="F33" s="7"/>
      <c r="G33" s="7"/>
    </row>
    <row r="34">
      <c r="A34" s="7"/>
      <c r="B34" s="7"/>
      <c r="C34" s="7"/>
      <c r="D34" s="7"/>
      <c r="E34" s="7"/>
      <c r="F34" s="7"/>
      <c r="G34" s="7"/>
    </row>
    <row r="35">
      <c r="A35" s="7"/>
      <c r="B35" s="7"/>
      <c r="C35" s="7"/>
      <c r="D35" s="7"/>
      <c r="E35" s="7"/>
      <c r="F35" s="7"/>
      <c r="G35" s="7"/>
    </row>
    <row r="36">
      <c r="A36" s="7"/>
      <c r="B36" s="7"/>
      <c r="C36" s="7"/>
      <c r="D36" s="7"/>
      <c r="E36" s="7"/>
      <c r="F36" s="7"/>
      <c r="G36" s="7"/>
    </row>
    <row r="37">
      <c r="A37" s="7"/>
      <c r="B37" s="7"/>
      <c r="C37" s="7"/>
      <c r="D37" s="7"/>
      <c r="E37" s="7"/>
      <c r="F37" s="7"/>
      <c r="G37" s="7"/>
    </row>
    <row r="38">
      <c r="A38" s="7"/>
      <c r="B38" s="7"/>
      <c r="C38" s="7"/>
      <c r="D38" s="7"/>
      <c r="E38" s="7"/>
      <c r="F38" s="7"/>
      <c r="G38" s="7"/>
    </row>
    <row r="39">
      <c r="A39" s="7"/>
      <c r="B39" s="7"/>
      <c r="C39" s="7"/>
      <c r="D39" s="7"/>
      <c r="E39" s="7"/>
      <c r="F39" s="7"/>
      <c r="G39" s="7"/>
    </row>
    <row r="40">
      <c r="A40" s="7"/>
      <c r="B40" s="7"/>
      <c r="C40" s="7"/>
      <c r="D40" s="7"/>
      <c r="E40" s="7"/>
      <c r="F40" s="7"/>
      <c r="G40" s="7"/>
    </row>
    <row r="41">
      <c r="A41" s="7"/>
      <c r="B41" s="7"/>
      <c r="C41" s="7"/>
      <c r="D41" s="7"/>
      <c r="E41" s="7"/>
      <c r="F41" s="7"/>
      <c r="G41" s="7"/>
    </row>
    <row r="42">
      <c r="A42" s="7"/>
      <c r="B42" s="7"/>
      <c r="C42" s="7"/>
      <c r="D42" s="7"/>
      <c r="E42" s="7"/>
      <c r="F42" s="7"/>
      <c r="G42" s="7"/>
    </row>
    <row r="43">
      <c r="A43" s="7"/>
      <c r="B43" s="7"/>
      <c r="C43" s="7"/>
      <c r="D43" s="7"/>
      <c r="E43" s="7"/>
      <c r="F43" s="7"/>
      <c r="G43" s="7"/>
    </row>
    <row r="44">
      <c r="A44" s="7"/>
      <c r="B44" s="7"/>
      <c r="C44" s="7"/>
      <c r="D44" s="7"/>
      <c r="E44" s="7"/>
      <c r="F44" s="7"/>
      <c r="G44" s="7"/>
    </row>
    <row r="45">
      <c r="A45" s="7"/>
      <c r="B45" s="7"/>
      <c r="C45" s="7"/>
      <c r="D45" s="7"/>
      <c r="E45" s="7"/>
      <c r="F45" s="7"/>
      <c r="G45" s="7"/>
    </row>
    <row r="46">
      <c r="A46" s="7"/>
      <c r="B46" s="7"/>
      <c r="C46" s="7"/>
      <c r="D46" s="7"/>
      <c r="E46" s="7"/>
      <c r="F46" s="7"/>
      <c r="G46" s="7"/>
    </row>
    <row r="47">
      <c r="A47" s="7"/>
      <c r="B47" s="7"/>
      <c r="C47" s="7"/>
      <c r="D47" s="7"/>
      <c r="E47" s="7"/>
      <c r="F47" s="7"/>
      <c r="G47" s="7"/>
    </row>
    <row r="48">
      <c r="A48" s="7"/>
      <c r="B48" s="7"/>
      <c r="C48" s="7"/>
      <c r="D48" s="7"/>
      <c r="E48" s="7"/>
      <c r="F48" s="7"/>
      <c r="G48" s="7"/>
    </row>
    <row r="49">
      <c r="A49" s="7"/>
      <c r="B49" s="7"/>
      <c r="C49" s="7"/>
      <c r="D49" s="7"/>
      <c r="E49" s="7"/>
      <c r="F49" s="7"/>
      <c r="G49" s="7"/>
    </row>
    <row r="50">
      <c r="A50" s="7"/>
      <c r="B50" s="7"/>
      <c r="C50" s="7"/>
      <c r="D50" s="7"/>
      <c r="E50" s="7"/>
      <c r="F50" s="7"/>
      <c r="G50" s="7"/>
    </row>
    <row r="51">
      <c r="A51" s="7"/>
      <c r="B51" s="7"/>
      <c r="C51" s="7"/>
      <c r="D51" s="7"/>
      <c r="E51" s="7"/>
      <c r="F51" s="7"/>
      <c r="G51" s="7"/>
    </row>
    <row r="52">
      <c r="A52" s="7"/>
      <c r="B52" s="7"/>
      <c r="C52" s="7"/>
      <c r="D52" s="7"/>
      <c r="E52" s="7"/>
      <c r="F52" s="7"/>
      <c r="G52" s="7"/>
    </row>
    <row r="53">
      <c r="A53" s="7"/>
      <c r="B53" s="7"/>
      <c r="C53" s="7"/>
      <c r="D53" s="7"/>
      <c r="E53" s="7"/>
      <c r="F53" s="7"/>
      <c r="G53" s="7"/>
    </row>
    <row r="54">
      <c r="A54" s="7"/>
      <c r="B54" s="7"/>
      <c r="C54" s="7"/>
      <c r="D54" s="7"/>
      <c r="E54" s="7"/>
      <c r="F54" s="7"/>
      <c r="G54" s="7"/>
    </row>
    <row r="55">
      <c r="A55" s="7"/>
      <c r="B55" s="7"/>
      <c r="C55" s="7"/>
      <c r="D55" s="7"/>
      <c r="E55" s="7"/>
      <c r="F55" s="7"/>
      <c r="G55" s="7"/>
    </row>
    <row r="56">
      <c r="A56" s="7"/>
      <c r="B56" s="7"/>
      <c r="C56" s="7"/>
      <c r="D56" s="7"/>
      <c r="E56" s="7"/>
      <c r="F56" s="7"/>
      <c r="G56" s="7"/>
    </row>
    <row r="57">
      <c r="A57" s="7"/>
      <c r="B57" s="7"/>
      <c r="C57" s="7"/>
      <c r="D57" s="7"/>
      <c r="E57" s="7"/>
      <c r="F57" s="7"/>
      <c r="G57" s="7"/>
    </row>
    <row r="58">
      <c r="A58" s="7"/>
      <c r="B58" s="7"/>
      <c r="C58" s="7"/>
      <c r="D58" s="7"/>
      <c r="E58" s="7"/>
      <c r="F58" s="7"/>
      <c r="G58" s="7"/>
    </row>
    <row r="59">
      <c r="A59" s="7"/>
      <c r="B59" s="7"/>
      <c r="C59" s="7"/>
      <c r="D59" s="7"/>
      <c r="E59" s="7"/>
      <c r="F59" s="7"/>
      <c r="G59" s="7"/>
    </row>
    <row r="60">
      <c r="A60" s="7"/>
      <c r="B60" s="7"/>
      <c r="C60" s="7"/>
      <c r="D60" s="7"/>
      <c r="E60" s="7"/>
      <c r="F60" s="7"/>
      <c r="G60" s="7"/>
    </row>
    <row r="61">
      <c r="A61" s="7"/>
      <c r="B61" s="7"/>
      <c r="C61" s="7"/>
      <c r="D61" s="7"/>
      <c r="E61" s="7"/>
      <c r="F61" s="7"/>
      <c r="G61" s="7"/>
    </row>
    <row r="62">
      <c r="A62" s="7"/>
      <c r="B62" s="7"/>
      <c r="C62" s="7"/>
      <c r="D62" s="7"/>
      <c r="E62" s="7"/>
      <c r="F62" s="7"/>
      <c r="G62" s="7"/>
    </row>
    <row r="63">
      <c r="A63" s="7"/>
      <c r="B63" s="7"/>
      <c r="C63" s="7"/>
      <c r="D63" s="7"/>
      <c r="E63" s="7"/>
      <c r="F63" s="7"/>
      <c r="G63" s="7"/>
    </row>
    <row r="64">
      <c r="A64" s="7"/>
      <c r="B64" s="7"/>
      <c r="C64" s="7"/>
      <c r="D64" s="7"/>
      <c r="E64" s="7"/>
      <c r="F64" s="7"/>
      <c r="G64" s="7"/>
    </row>
    <row r="65">
      <c r="A65" s="7"/>
      <c r="B65" s="7"/>
      <c r="C65" s="7"/>
      <c r="D65" s="7"/>
      <c r="E65" s="7"/>
      <c r="F65" s="7"/>
      <c r="G65" s="7"/>
    </row>
    <row r="66">
      <c r="A66" s="7"/>
      <c r="B66" s="7"/>
      <c r="C66" s="7"/>
      <c r="D66" s="7"/>
      <c r="E66" s="7"/>
      <c r="F66" s="7"/>
      <c r="G66" s="7"/>
    </row>
    <row r="67">
      <c r="A67" s="7"/>
      <c r="B67" s="7"/>
      <c r="C67" s="7"/>
      <c r="D67" s="7"/>
      <c r="E67" s="7"/>
      <c r="F67" s="7"/>
      <c r="G67" s="7"/>
    </row>
    <row r="68">
      <c r="A68" s="7"/>
      <c r="B68" s="7"/>
      <c r="C68" s="7"/>
      <c r="D68" s="7"/>
      <c r="E68" s="7"/>
      <c r="F68" s="7"/>
      <c r="G68" s="7"/>
    </row>
    <row r="69">
      <c r="A69" s="7"/>
      <c r="B69" s="7"/>
      <c r="C69" s="7"/>
      <c r="D69" s="7"/>
      <c r="E69" s="7"/>
      <c r="F69" s="7"/>
      <c r="G69" s="7"/>
    </row>
    <row r="70">
      <c r="A70" s="7"/>
      <c r="B70" s="7"/>
      <c r="C70" s="7"/>
      <c r="D70" s="7"/>
      <c r="E70" s="7"/>
      <c r="F70" s="7"/>
      <c r="G70" s="7"/>
    </row>
    <row r="71">
      <c r="A71" s="7"/>
      <c r="B71" s="7"/>
      <c r="C71" s="7"/>
      <c r="D71" s="7"/>
      <c r="E71" s="7"/>
      <c r="F71" s="7"/>
      <c r="G71" s="7"/>
    </row>
    <row r="72">
      <c r="A72" s="7"/>
      <c r="B72" s="7"/>
      <c r="C72" s="7"/>
      <c r="D72" s="7"/>
      <c r="E72" s="7"/>
      <c r="F72" s="7"/>
      <c r="G72" s="7"/>
    </row>
    <row r="73">
      <c r="A73" s="7"/>
      <c r="B73" s="7"/>
      <c r="C73" s="7"/>
      <c r="D73" s="7"/>
      <c r="E73" s="7"/>
      <c r="F73" s="7"/>
      <c r="G73" s="7"/>
    </row>
    <row r="74">
      <c r="A74" s="7"/>
      <c r="B74" s="7"/>
      <c r="C74" s="7"/>
      <c r="D74" s="7"/>
      <c r="E74" s="7"/>
      <c r="F74" s="7"/>
      <c r="G74" s="7"/>
    </row>
    <row r="75">
      <c r="A75" s="7"/>
      <c r="B75" s="7"/>
      <c r="C75" s="7"/>
      <c r="D75" s="7"/>
      <c r="E75" s="7"/>
      <c r="F75" s="7"/>
      <c r="G75" s="7"/>
    </row>
    <row r="76">
      <c r="A76" s="7"/>
      <c r="B76" s="7"/>
      <c r="C76" s="7"/>
      <c r="D76" s="7"/>
      <c r="E76" s="7"/>
      <c r="F76" s="7"/>
      <c r="G76" s="7"/>
    </row>
    <row r="77">
      <c r="A77" s="7"/>
      <c r="B77" s="7"/>
      <c r="C77" s="7"/>
      <c r="D77" s="7"/>
      <c r="E77" s="7"/>
      <c r="F77" s="7"/>
      <c r="G77" s="7"/>
    </row>
    <row r="78">
      <c r="A78" s="7"/>
      <c r="B78" s="7"/>
      <c r="C78" s="7"/>
      <c r="D78" s="7"/>
      <c r="E78" s="7"/>
      <c r="F78" s="7"/>
      <c r="G78" s="7"/>
    </row>
    <row r="79">
      <c r="A79" s="7"/>
      <c r="B79" s="7"/>
      <c r="C79" s="7"/>
      <c r="D79" s="7"/>
      <c r="E79" s="7"/>
      <c r="F79" s="7"/>
      <c r="G79" s="7"/>
    </row>
    <row r="80">
      <c r="A80" s="7"/>
      <c r="B80" s="7"/>
      <c r="C80" s="7"/>
      <c r="D80" s="7"/>
      <c r="E80" s="7"/>
      <c r="F80" s="7"/>
      <c r="G80" s="7"/>
    </row>
    <row r="81">
      <c r="A81" s="7"/>
      <c r="B81" s="7"/>
      <c r="C81" s="7"/>
      <c r="D81" s="7"/>
      <c r="E81" s="7"/>
      <c r="F81" s="7"/>
      <c r="G81" s="7"/>
    </row>
    <row r="82">
      <c r="A82" s="7"/>
      <c r="B82" s="7"/>
      <c r="C82" s="7"/>
      <c r="D82" s="7"/>
      <c r="E82" s="7"/>
      <c r="F82" s="7"/>
      <c r="G82" s="7"/>
    </row>
    <row r="83">
      <c r="A83" s="7"/>
      <c r="B83" s="7"/>
      <c r="C83" s="7"/>
      <c r="D83" s="7"/>
      <c r="E83" s="7"/>
      <c r="F83" s="7"/>
      <c r="G83" s="7"/>
    </row>
    <row r="84">
      <c r="A84" s="7"/>
      <c r="B84" s="7"/>
      <c r="C84" s="7"/>
      <c r="D84" s="7"/>
      <c r="E84" s="7"/>
      <c r="F84" s="7"/>
      <c r="G84" s="7"/>
    </row>
    <row r="85">
      <c r="A85" s="7"/>
      <c r="B85" s="7"/>
      <c r="C85" s="7"/>
      <c r="D85" s="7"/>
      <c r="E85" s="7"/>
      <c r="F85" s="7"/>
      <c r="G85" s="7"/>
    </row>
    <row r="86">
      <c r="A86" s="7"/>
      <c r="B86" s="7"/>
      <c r="C86" s="7"/>
      <c r="D86" s="7"/>
      <c r="E86" s="7"/>
      <c r="F86" s="7"/>
      <c r="G86" s="7"/>
    </row>
    <row r="87">
      <c r="A87" s="7"/>
      <c r="B87" s="7"/>
      <c r="C87" s="7"/>
      <c r="D87" s="7"/>
      <c r="E87" s="7"/>
      <c r="F87" s="7"/>
      <c r="G87" s="7"/>
    </row>
    <row r="88">
      <c r="A88" s="7"/>
      <c r="B88" s="7"/>
      <c r="C88" s="7"/>
      <c r="D88" s="7"/>
      <c r="E88" s="7"/>
      <c r="F88" s="7"/>
      <c r="G88" s="7"/>
    </row>
    <row r="89">
      <c r="A89" s="7"/>
      <c r="B89" s="7"/>
      <c r="C89" s="7"/>
      <c r="D89" s="7"/>
      <c r="E89" s="7"/>
      <c r="F89" s="7"/>
      <c r="G89" s="7"/>
    </row>
    <row r="90">
      <c r="A90" s="7"/>
      <c r="B90" s="7"/>
      <c r="C90" s="7"/>
      <c r="D90" s="7"/>
      <c r="E90" s="7"/>
      <c r="F90" s="7"/>
      <c r="G90" s="7"/>
    </row>
    <row r="91">
      <c r="A91" s="7"/>
      <c r="B91" s="7"/>
      <c r="C91" s="7"/>
      <c r="D91" s="7"/>
      <c r="E91" s="7"/>
      <c r="F91" s="7"/>
      <c r="G91" s="7"/>
    </row>
    <row r="92">
      <c r="A92" s="7"/>
      <c r="B92" s="7"/>
      <c r="C92" s="7"/>
      <c r="D92" s="7"/>
      <c r="E92" s="7"/>
      <c r="F92" s="7"/>
      <c r="G92" s="7"/>
    </row>
    <row r="93">
      <c r="A93" s="7"/>
      <c r="B93" s="7"/>
      <c r="C93" s="7"/>
      <c r="D93" s="7"/>
      <c r="E93" s="7"/>
      <c r="F93" s="7"/>
      <c r="G93" s="7"/>
    </row>
    <row r="94">
      <c r="A94" s="7"/>
      <c r="B94" s="7"/>
      <c r="C94" s="7"/>
      <c r="D94" s="7"/>
      <c r="E94" s="7"/>
      <c r="F94" s="7"/>
      <c r="G94" s="7"/>
    </row>
    <row r="95">
      <c r="A95" s="7"/>
      <c r="B95" s="7"/>
      <c r="C95" s="7"/>
      <c r="D95" s="7"/>
      <c r="E95" s="7"/>
      <c r="F95" s="7"/>
      <c r="G95" s="7"/>
    </row>
    <row r="96">
      <c r="A96" s="7"/>
      <c r="B96" s="7"/>
      <c r="C96" s="7"/>
      <c r="D96" s="7"/>
      <c r="E96" s="7"/>
      <c r="F96" s="7"/>
      <c r="G96" s="7"/>
    </row>
    <row r="97">
      <c r="A97" s="7"/>
      <c r="B97" s="7"/>
      <c r="C97" s="7"/>
      <c r="D97" s="7"/>
      <c r="E97" s="7"/>
      <c r="F97" s="7"/>
      <c r="G97" s="7"/>
    </row>
    <row r="98">
      <c r="A98" s="7"/>
      <c r="B98" s="7"/>
      <c r="C98" s="7"/>
      <c r="D98" s="7"/>
      <c r="E98" s="7"/>
      <c r="F98" s="7"/>
      <c r="G98" s="7"/>
    </row>
    <row r="99">
      <c r="A99" s="7"/>
      <c r="B99" s="7"/>
      <c r="C99" s="7"/>
      <c r="D99" s="7"/>
      <c r="E99" s="7"/>
      <c r="F99" s="7"/>
      <c r="G99" s="7"/>
    </row>
    <row r="100">
      <c r="A100" s="7"/>
      <c r="B100" s="7"/>
      <c r="C100" s="7"/>
      <c r="D100" s="7"/>
      <c r="E100" s="7"/>
      <c r="F100" s="7"/>
      <c r="G100" s="7"/>
    </row>
    <row r="101">
      <c r="A101" s="7"/>
      <c r="B101" s="7"/>
      <c r="C101" s="7"/>
      <c r="D101" s="7"/>
      <c r="E101" s="7"/>
      <c r="F101" s="7"/>
      <c r="G101" s="7"/>
    </row>
    <row r="102">
      <c r="A102" s="7"/>
      <c r="B102" s="7"/>
      <c r="C102" s="7"/>
      <c r="D102" s="7"/>
      <c r="E102" s="7"/>
      <c r="F102" s="7"/>
      <c r="G102" s="7"/>
    </row>
    <row r="103">
      <c r="A103" s="7"/>
      <c r="B103" s="7"/>
      <c r="C103" s="7"/>
      <c r="D103" s="7"/>
      <c r="E103" s="7"/>
      <c r="F103" s="7"/>
      <c r="G103" s="7"/>
    </row>
    <row r="104">
      <c r="A104" s="7"/>
      <c r="B104" s="7"/>
      <c r="C104" s="7"/>
      <c r="D104" s="7"/>
      <c r="E104" s="7"/>
      <c r="F104" s="7"/>
      <c r="G104" s="7"/>
    </row>
    <row r="105">
      <c r="A105" s="7"/>
      <c r="B105" s="7"/>
      <c r="C105" s="7"/>
      <c r="D105" s="7"/>
      <c r="E105" s="7"/>
      <c r="F105" s="7"/>
      <c r="G105" s="7"/>
    </row>
    <row r="106">
      <c r="A106" s="7"/>
      <c r="B106" s="7"/>
      <c r="C106" s="7"/>
      <c r="D106" s="7"/>
      <c r="E106" s="7"/>
      <c r="F106" s="7"/>
      <c r="G106" s="7"/>
    </row>
    <row r="107">
      <c r="A107" s="7"/>
      <c r="B107" s="7"/>
      <c r="C107" s="7"/>
      <c r="D107" s="7"/>
      <c r="E107" s="7"/>
      <c r="F107" s="7"/>
      <c r="G107" s="7"/>
    </row>
    <row r="108">
      <c r="A108" s="7"/>
      <c r="B108" s="7"/>
      <c r="C108" s="7"/>
      <c r="D108" s="7"/>
      <c r="E108" s="7"/>
      <c r="F108" s="7"/>
      <c r="G108" s="7"/>
    </row>
    <row r="109">
      <c r="A109" s="7"/>
      <c r="B109" s="7"/>
      <c r="C109" s="7"/>
      <c r="D109" s="7"/>
      <c r="E109" s="7"/>
      <c r="F109" s="7"/>
      <c r="G109" s="7"/>
    </row>
    <row r="110">
      <c r="A110" s="7"/>
      <c r="B110" s="7"/>
      <c r="C110" s="7"/>
      <c r="D110" s="7"/>
      <c r="E110" s="7"/>
      <c r="F110" s="7"/>
      <c r="G110" s="7"/>
    </row>
    <row r="111">
      <c r="A111" s="7"/>
      <c r="B111" s="7"/>
      <c r="C111" s="7"/>
      <c r="D111" s="7"/>
      <c r="E111" s="7"/>
      <c r="F111" s="7"/>
      <c r="G111" s="7"/>
    </row>
    <row r="112">
      <c r="A112" s="7"/>
      <c r="B112" s="7"/>
      <c r="C112" s="7"/>
      <c r="D112" s="7"/>
      <c r="E112" s="7"/>
      <c r="F112" s="7"/>
      <c r="G112" s="7"/>
    </row>
    <row r="113">
      <c r="A113" s="7"/>
      <c r="B113" s="7"/>
      <c r="C113" s="7"/>
      <c r="D113" s="7"/>
      <c r="E113" s="7"/>
      <c r="F113" s="7"/>
      <c r="G113" s="7"/>
    </row>
    <row r="114">
      <c r="A114" s="7"/>
      <c r="B114" s="7"/>
      <c r="C114" s="7"/>
      <c r="D114" s="7"/>
      <c r="E114" s="7"/>
      <c r="F114" s="7"/>
      <c r="G114" s="7"/>
    </row>
    <row r="115">
      <c r="A115" s="7"/>
      <c r="B115" s="7"/>
      <c r="C115" s="7"/>
      <c r="D115" s="7"/>
      <c r="E115" s="7"/>
      <c r="F115" s="7"/>
      <c r="G115" s="7"/>
    </row>
    <row r="116">
      <c r="A116" s="7"/>
      <c r="B116" s="7"/>
      <c r="C116" s="7"/>
      <c r="D116" s="7"/>
      <c r="E116" s="7"/>
      <c r="F116" s="7"/>
      <c r="G116" s="7"/>
    </row>
    <row r="117">
      <c r="A117" s="7"/>
      <c r="B117" s="7"/>
      <c r="C117" s="7"/>
      <c r="D117" s="7"/>
      <c r="E117" s="7"/>
      <c r="F117" s="7"/>
      <c r="G117" s="7"/>
    </row>
    <row r="118">
      <c r="A118" s="7"/>
      <c r="B118" s="7"/>
      <c r="C118" s="7"/>
      <c r="D118" s="7"/>
      <c r="E118" s="7"/>
      <c r="F118" s="7"/>
      <c r="G118" s="7"/>
    </row>
    <row r="119">
      <c r="A119" s="7"/>
      <c r="B119" s="7"/>
      <c r="C119" s="7"/>
      <c r="D119" s="7"/>
      <c r="E119" s="7"/>
      <c r="F119" s="7"/>
      <c r="G119" s="7"/>
    </row>
    <row r="120">
      <c r="A120" s="7"/>
      <c r="B120" s="7"/>
      <c r="C120" s="7"/>
      <c r="D120" s="7"/>
      <c r="E120" s="7"/>
      <c r="F120" s="7"/>
      <c r="G120" s="7"/>
    </row>
    <row r="121">
      <c r="A121" s="7"/>
      <c r="B121" s="7"/>
      <c r="C121" s="7"/>
      <c r="D121" s="7"/>
      <c r="E121" s="7"/>
      <c r="F121" s="7"/>
      <c r="G121" s="7"/>
    </row>
    <row r="122">
      <c r="A122" s="7"/>
      <c r="B122" s="7"/>
      <c r="C122" s="7"/>
      <c r="D122" s="7"/>
      <c r="E122" s="7"/>
      <c r="F122" s="7"/>
      <c r="G122" s="7"/>
    </row>
    <row r="123">
      <c r="A123" s="7"/>
      <c r="B123" s="7"/>
      <c r="C123" s="7"/>
      <c r="D123" s="7"/>
      <c r="E123" s="7"/>
      <c r="F123" s="7"/>
      <c r="G123" s="7"/>
    </row>
    <row r="124">
      <c r="A124" s="7"/>
      <c r="B124" s="7"/>
      <c r="C124" s="7"/>
      <c r="D124" s="7"/>
      <c r="E124" s="7"/>
      <c r="F124" s="7"/>
      <c r="G124" s="7"/>
    </row>
    <row r="125">
      <c r="A125" s="7"/>
      <c r="B125" s="7"/>
      <c r="C125" s="7"/>
      <c r="D125" s="7"/>
      <c r="E125" s="7"/>
      <c r="F125" s="7"/>
      <c r="G125" s="7"/>
    </row>
    <row r="126">
      <c r="A126" s="7"/>
      <c r="B126" s="7"/>
      <c r="C126" s="7"/>
      <c r="D126" s="7"/>
      <c r="E126" s="7"/>
      <c r="F126" s="7"/>
      <c r="G126" s="7"/>
    </row>
    <row r="127">
      <c r="A127" s="7"/>
      <c r="B127" s="7"/>
      <c r="C127" s="7"/>
      <c r="D127" s="7"/>
      <c r="E127" s="7"/>
      <c r="F127" s="7"/>
      <c r="G127" s="7"/>
    </row>
    <row r="128">
      <c r="A128" s="7"/>
      <c r="B128" s="7"/>
      <c r="C128" s="7"/>
      <c r="D128" s="7"/>
      <c r="E128" s="7"/>
      <c r="F128" s="7"/>
      <c r="G128" s="7"/>
    </row>
    <row r="129">
      <c r="A129" s="7"/>
      <c r="B129" s="7"/>
      <c r="C129" s="7"/>
      <c r="D129" s="7"/>
      <c r="E129" s="7"/>
      <c r="F129" s="7"/>
      <c r="G129" s="7"/>
    </row>
    <row r="130">
      <c r="A130" s="7"/>
      <c r="B130" s="7"/>
      <c r="C130" s="7"/>
      <c r="D130" s="7"/>
      <c r="E130" s="7"/>
      <c r="F130" s="7"/>
      <c r="G130" s="7"/>
    </row>
    <row r="131">
      <c r="A131" s="7"/>
      <c r="B131" s="7"/>
      <c r="C131" s="7"/>
      <c r="D131" s="7"/>
      <c r="E131" s="7"/>
      <c r="F131" s="7"/>
      <c r="G131" s="7"/>
    </row>
    <row r="132">
      <c r="A132" s="7"/>
      <c r="B132" s="7"/>
      <c r="C132" s="7"/>
      <c r="D132" s="7"/>
      <c r="E132" s="7"/>
      <c r="F132" s="7"/>
      <c r="G132" s="7"/>
    </row>
    <row r="133">
      <c r="A133" s="7"/>
      <c r="B133" s="7"/>
      <c r="C133" s="7"/>
      <c r="D133" s="7"/>
      <c r="E133" s="7"/>
      <c r="F133" s="7"/>
      <c r="G133" s="7"/>
    </row>
    <row r="134">
      <c r="A134" s="7"/>
      <c r="B134" s="7"/>
      <c r="C134" s="7"/>
      <c r="D134" s="7"/>
      <c r="E134" s="7"/>
      <c r="F134" s="7"/>
      <c r="G134" s="7"/>
    </row>
    <row r="135">
      <c r="A135" s="7"/>
      <c r="B135" s="7"/>
      <c r="C135" s="7"/>
      <c r="D135" s="7"/>
      <c r="E135" s="7"/>
      <c r="F135" s="7"/>
      <c r="G135" s="7"/>
    </row>
    <row r="136">
      <c r="A136" s="7"/>
      <c r="B136" s="7"/>
      <c r="C136" s="7"/>
      <c r="D136" s="7"/>
      <c r="E136" s="7"/>
      <c r="F136" s="7"/>
      <c r="G136" s="7"/>
    </row>
    <row r="137">
      <c r="A137" s="7"/>
      <c r="B137" s="7"/>
      <c r="C137" s="7"/>
      <c r="D137" s="7"/>
      <c r="E137" s="7"/>
      <c r="F137" s="7"/>
      <c r="G137" s="7"/>
    </row>
    <row r="138">
      <c r="A138" s="7"/>
      <c r="B138" s="7"/>
      <c r="C138" s="7"/>
      <c r="D138" s="7"/>
      <c r="E138" s="7"/>
      <c r="F138" s="7"/>
      <c r="G138" s="7"/>
    </row>
    <row r="139">
      <c r="A139" s="7"/>
      <c r="B139" s="7"/>
      <c r="C139" s="7"/>
      <c r="D139" s="7"/>
      <c r="E139" s="7"/>
      <c r="F139" s="7"/>
      <c r="G139" s="7"/>
    </row>
    <row r="140">
      <c r="A140" s="7"/>
      <c r="B140" s="7"/>
      <c r="C140" s="7"/>
      <c r="D140" s="7"/>
      <c r="E140" s="7"/>
      <c r="F140" s="7"/>
      <c r="G140" s="7"/>
    </row>
    <row r="141">
      <c r="A141" s="7"/>
      <c r="B141" s="7"/>
      <c r="C141" s="7"/>
      <c r="D141" s="7"/>
      <c r="E141" s="7"/>
      <c r="F141" s="7"/>
      <c r="G141" s="7"/>
    </row>
    <row r="142">
      <c r="A142" s="7"/>
      <c r="B142" s="7"/>
      <c r="C142" s="7"/>
      <c r="D142" s="7"/>
      <c r="E142" s="7"/>
      <c r="F142" s="7"/>
      <c r="G142" s="7"/>
    </row>
    <row r="143">
      <c r="A143" s="7"/>
      <c r="B143" s="7"/>
      <c r="C143" s="7"/>
      <c r="D143" s="7"/>
      <c r="E143" s="7"/>
      <c r="F143" s="7"/>
      <c r="G143" s="7"/>
    </row>
    <row r="144">
      <c r="A144" s="7"/>
      <c r="B144" s="7"/>
      <c r="C144" s="7"/>
      <c r="D144" s="7"/>
      <c r="E144" s="7"/>
      <c r="F144" s="7"/>
      <c r="G144" s="7"/>
    </row>
    <row r="145">
      <c r="A145" s="7"/>
      <c r="B145" s="7"/>
      <c r="C145" s="7"/>
      <c r="D145" s="7"/>
      <c r="E145" s="7"/>
      <c r="F145" s="7"/>
      <c r="G145" s="7"/>
    </row>
    <row r="146">
      <c r="A146" s="7"/>
      <c r="B146" s="7"/>
      <c r="C146" s="7"/>
      <c r="D146" s="7"/>
      <c r="E146" s="7"/>
      <c r="F146" s="7"/>
      <c r="G146" s="7"/>
    </row>
    <row r="147">
      <c r="A147" s="7"/>
      <c r="B147" s="7"/>
      <c r="C147" s="7"/>
      <c r="D147" s="7"/>
      <c r="E147" s="7"/>
      <c r="F147" s="7"/>
      <c r="G147" s="7"/>
    </row>
    <row r="148">
      <c r="A148" s="7"/>
      <c r="B148" s="7"/>
      <c r="C148" s="7"/>
      <c r="D148" s="7"/>
      <c r="E148" s="7"/>
      <c r="F148" s="7"/>
      <c r="G148" s="7"/>
    </row>
    <row r="149">
      <c r="A149" s="7"/>
      <c r="B149" s="7"/>
      <c r="C149" s="7"/>
      <c r="D149" s="7"/>
      <c r="E149" s="7"/>
      <c r="F149" s="7"/>
      <c r="G149" s="7"/>
    </row>
    <row r="150">
      <c r="A150" s="7"/>
      <c r="B150" s="7"/>
      <c r="C150" s="7"/>
      <c r="D150" s="7"/>
      <c r="E150" s="7"/>
      <c r="F150" s="7"/>
      <c r="G150" s="7"/>
    </row>
    <row r="151">
      <c r="A151" s="7"/>
      <c r="B151" s="7"/>
      <c r="C151" s="7"/>
      <c r="D151" s="7"/>
      <c r="E151" s="7"/>
      <c r="F151" s="7"/>
      <c r="G151" s="7"/>
    </row>
    <row r="152">
      <c r="A152" s="7"/>
      <c r="B152" s="7"/>
      <c r="C152" s="7"/>
      <c r="D152" s="7"/>
      <c r="E152" s="7"/>
      <c r="F152" s="7"/>
      <c r="G152" s="7"/>
    </row>
    <row r="153">
      <c r="A153" s="7"/>
      <c r="B153" s="7"/>
      <c r="C153" s="7"/>
      <c r="D153" s="7"/>
      <c r="E153" s="7"/>
      <c r="F153" s="7"/>
      <c r="G153" s="7"/>
    </row>
    <row r="154">
      <c r="A154" s="7"/>
      <c r="B154" s="7"/>
      <c r="C154" s="7"/>
      <c r="D154" s="7"/>
      <c r="E154" s="7"/>
      <c r="F154" s="7"/>
      <c r="G154" s="7"/>
    </row>
    <row r="155">
      <c r="A155" s="7"/>
      <c r="B155" s="7"/>
      <c r="C155" s="7"/>
      <c r="D155" s="7"/>
      <c r="E155" s="7"/>
      <c r="F155" s="7"/>
      <c r="G155" s="7"/>
    </row>
    <row r="156">
      <c r="A156" s="7"/>
      <c r="B156" s="7"/>
      <c r="C156" s="7"/>
      <c r="D156" s="7"/>
      <c r="E156" s="7"/>
      <c r="F156" s="7"/>
      <c r="G156" s="7"/>
    </row>
    <row r="157">
      <c r="A157" s="7"/>
      <c r="B157" s="7"/>
      <c r="C157" s="7"/>
      <c r="D157" s="7"/>
      <c r="E157" s="7"/>
      <c r="F157" s="7"/>
      <c r="G157" s="7"/>
    </row>
    <row r="158">
      <c r="A158" s="7"/>
      <c r="B158" s="7"/>
      <c r="C158" s="7"/>
      <c r="D158" s="7"/>
      <c r="E158" s="7"/>
      <c r="F158" s="7"/>
      <c r="G158" s="7"/>
    </row>
    <row r="159">
      <c r="A159" s="7"/>
      <c r="B159" s="7"/>
      <c r="C159" s="7"/>
      <c r="D159" s="7"/>
      <c r="E159" s="7"/>
      <c r="F159" s="7"/>
      <c r="G159" s="7"/>
    </row>
    <row r="160">
      <c r="A160" s="7"/>
      <c r="B160" s="7"/>
      <c r="C160" s="7"/>
      <c r="D160" s="7"/>
      <c r="E160" s="7"/>
      <c r="F160" s="7"/>
      <c r="G160" s="7"/>
    </row>
    <row r="161">
      <c r="A161" s="7"/>
      <c r="B161" s="7"/>
      <c r="C161" s="7"/>
      <c r="D161" s="7"/>
      <c r="E161" s="7"/>
      <c r="F161" s="7"/>
      <c r="G161" s="7"/>
    </row>
    <row r="162">
      <c r="A162" s="7"/>
      <c r="B162" s="7"/>
      <c r="C162" s="7"/>
      <c r="D162" s="7"/>
      <c r="E162" s="7"/>
      <c r="F162" s="7"/>
      <c r="G162" s="7"/>
    </row>
    <row r="163">
      <c r="A163" s="7"/>
      <c r="B163" s="7"/>
      <c r="C163" s="7"/>
      <c r="D163" s="7"/>
      <c r="E163" s="7"/>
      <c r="F163" s="7"/>
      <c r="G163" s="7"/>
    </row>
    <row r="164">
      <c r="A164" s="7"/>
      <c r="B164" s="7"/>
      <c r="C164" s="7"/>
      <c r="D164" s="7"/>
      <c r="E164" s="7"/>
      <c r="F164" s="7"/>
      <c r="G164" s="7"/>
    </row>
    <row r="165">
      <c r="A165" s="7"/>
      <c r="B165" s="7"/>
      <c r="C165" s="7"/>
      <c r="D165" s="7"/>
      <c r="E165" s="7"/>
      <c r="F165" s="7"/>
      <c r="G165" s="7"/>
    </row>
    <row r="166">
      <c r="A166" s="7"/>
      <c r="B166" s="7"/>
      <c r="C166" s="7"/>
      <c r="D166" s="7"/>
      <c r="E166" s="7"/>
      <c r="F166" s="7"/>
      <c r="G166" s="7"/>
    </row>
    <row r="167">
      <c r="A167" s="7"/>
      <c r="B167" s="7"/>
      <c r="C167" s="7"/>
      <c r="D167" s="7"/>
      <c r="E167" s="7"/>
      <c r="F167" s="7"/>
      <c r="G167" s="7"/>
    </row>
    <row r="168">
      <c r="A168" s="7"/>
      <c r="B168" s="7"/>
      <c r="C168" s="7"/>
      <c r="D168" s="7"/>
      <c r="E168" s="7"/>
      <c r="F168" s="7"/>
      <c r="G168" s="7"/>
    </row>
    <row r="169">
      <c r="A169" s="7"/>
      <c r="B169" s="7"/>
      <c r="C169" s="7"/>
      <c r="D169" s="7"/>
      <c r="E169" s="7"/>
      <c r="F169" s="7"/>
      <c r="G169" s="7"/>
    </row>
    <row r="170">
      <c r="A170" s="7"/>
      <c r="B170" s="7"/>
      <c r="C170" s="7"/>
      <c r="D170" s="7"/>
      <c r="E170" s="7"/>
      <c r="F170" s="7"/>
      <c r="G170" s="7"/>
    </row>
    <row r="171">
      <c r="A171" s="7"/>
      <c r="B171" s="7"/>
      <c r="C171" s="7"/>
      <c r="D171" s="7"/>
      <c r="E171" s="7"/>
      <c r="F171" s="7"/>
      <c r="G171" s="7"/>
    </row>
    <row r="172">
      <c r="A172" s="7"/>
      <c r="B172" s="7"/>
      <c r="C172" s="7"/>
      <c r="D172" s="7"/>
      <c r="E172" s="7"/>
      <c r="F172" s="7"/>
      <c r="G172" s="7"/>
    </row>
    <row r="173">
      <c r="A173" s="7"/>
      <c r="B173" s="7"/>
      <c r="C173" s="7"/>
      <c r="D173" s="7"/>
      <c r="E173" s="7"/>
      <c r="F173" s="7"/>
      <c r="G173" s="7"/>
    </row>
    <row r="174">
      <c r="A174" s="7"/>
      <c r="B174" s="7"/>
      <c r="C174" s="7"/>
      <c r="D174" s="7"/>
      <c r="E174" s="7"/>
      <c r="F174" s="7"/>
      <c r="G174" s="7"/>
    </row>
    <row r="175">
      <c r="A175" s="7"/>
      <c r="B175" s="7"/>
      <c r="C175" s="7"/>
      <c r="D175" s="7"/>
      <c r="E175" s="7"/>
      <c r="F175" s="7"/>
      <c r="G175" s="7"/>
    </row>
    <row r="176">
      <c r="A176" s="7"/>
      <c r="B176" s="7"/>
      <c r="C176" s="7"/>
      <c r="D176" s="7"/>
      <c r="E176" s="7"/>
      <c r="F176" s="7"/>
      <c r="G176" s="7"/>
    </row>
    <row r="177">
      <c r="A177" s="7"/>
      <c r="B177" s="7"/>
      <c r="C177" s="7"/>
      <c r="D177" s="7"/>
      <c r="E177" s="7"/>
      <c r="F177" s="7"/>
      <c r="G177" s="7"/>
    </row>
    <row r="178">
      <c r="A178" s="7"/>
      <c r="B178" s="7"/>
      <c r="C178" s="7"/>
      <c r="D178" s="7"/>
      <c r="E178" s="7"/>
      <c r="F178" s="7"/>
      <c r="G178" s="7"/>
    </row>
    <row r="179">
      <c r="A179" s="7"/>
      <c r="B179" s="7"/>
      <c r="C179" s="7"/>
      <c r="D179" s="7"/>
      <c r="E179" s="7"/>
      <c r="F179" s="7"/>
      <c r="G179" s="7"/>
    </row>
    <row r="180">
      <c r="A180" s="7"/>
      <c r="B180" s="7"/>
      <c r="C180" s="7"/>
      <c r="D180" s="7"/>
      <c r="E180" s="7"/>
      <c r="F180" s="7"/>
      <c r="G180" s="7"/>
    </row>
    <row r="181">
      <c r="A181" s="7"/>
      <c r="B181" s="7"/>
      <c r="C181" s="7"/>
      <c r="D181" s="7"/>
      <c r="E181" s="7"/>
      <c r="F181" s="7"/>
      <c r="G181" s="7"/>
    </row>
    <row r="182">
      <c r="A182" s="7"/>
      <c r="B182" s="7"/>
      <c r="C182" s="7"/>
      <c r="D182" s="7"/>
      <c r="E182" s="7"/>
      <c r="F182" s="7"/>
      <c r="G182" s="7"/>
    </row>
    <row r="183">
      <c r="A183" s="7"/>
      <c r="B183" s="7"/>
      <c r="C183" s="7"/>
      <c r="D183" s="7"/>
      <c r="E183" s="7"/>
      <c r="F183" s="7"/>
      <c r="G183" s="7"/>
    </row>
    <row r="184">
      <c r="A184" s="7"/>
      <c r="B184" s="7"/>
      <c r="C184" s="7"/>
      <c r="D184" s="7"/>
      <c r="E184" s="7"/>
      <c r="F184" s="7"/>
      <c r="G184" s="7"/>
    </row>
    <row r="185">
      <c r="A185" s="7"/>
      <c r="B185" s="7"/>
      <c r="C185" s="7"/>
      <c r="D185" s="7"/>
      <c r="E185" s="7"/>
      <c r="F185" s="7"/>
      <c r="G185" s="7"/>
    </row>
    <row r="186">
      <c r="A186" s="7"/>
      <c r="B186" s="7"/>
      <c r="C186" s="7"/>
      <c r="D186" s="7"/>
      <c r="E186" s="7"/>
      <c r="F186" s="7"/>
      <c r="G186" s="7"/>
    </row>
    <row r="187">
      <c r="A187" s="7"/>
      <c r="B187" s="7"/>
      <c r="C187" s="7"/>
      <c r="D187" s="7"/>
      <c r="E187" s="7"/>
      <c r="F187" s="7"/>
      <c r="G187" s="7"/>
    </row>
    <row r="188">
      <c r="A188" s="7"/>
      <c r="B188" s="7"/>
      <c r="C188" s="7"/>
      <c r="D188" s="7"/>
      <c r="E188" s="7"/>
      <c r="F188" s="7"/>
      <c r="G188" s="7"/>
    </row>
    <row r="189">
      <c r="A189" s="7"/>
      <c r="B189" s="7"/>
      <c r="C189" s="7"/>
      <c r="D189" s="7"/>
      <c r="E189" s="7"/>
      <c r="F189" s="7"/>
      <c r="G189" s="7"/>
    </row>
    <row r="190">
      <c r="A190" s="7"/>
      <c r="B190" s="7"/>
      <c r="C190" s="7"/>
      <c r="D190" s="7"/>
      <c r="E190" s="7"/>
      <c r="F190" s="7"/>
      <c r="G190" s="7"/>
    </row>
    <row r="191">
      <c r="A191" s="7"/>
      <c r="B191" s="7"/>
      <c r="C191" s="7"/>
      <c r="D191" s="7"/>
      <c r="E191" s="7"/>
      <c r="F191" s="7"/>
      <c r="G191" s="7"/>
    </row>
    <row r="192">
      <c r="A192" s="7"/>
      <c r="B192" s="7"/>
      <c r="C192" s="7"/>
      <c r="D192" s="7"/>
      <c r="E192" s="7"/>
      <c r="F192" s="7"/>
      <c r="G192" s="7"/>
    </row>
    <row r="193">
      <c r="A193" s="7"/>
      <c r="B193" s="7"/>
      <c r="C193" s="7"/>
      <c r="D193" s="7"/>
      <c r="E193" s="7"/>
      <c r="F193" s="7"/>
      <c r="G193" s="7"/>
    </row>
    <row r="194">
      <c r="A194" s="7"/>
      <c r="B194" s="7"/>
      <c r="C194" s="7"/>
      <c r="D194" s="7"/>
      <c r="E194" s="7"/>
      <c r="F194" s="7"/>
      <c r="G194" s="7"/>
    </row>
    <row r="195">
      <c r="A195" s="7"/>
      <c r="B195" s="7"/>
      <c r="C195" s="7"/>
      <c r="D195" s="7"/>
      <c r="E195" s="7"/>
      <c r="F195" s="7"/>
      <c r="G195" s="7"/>
    </row>
    <row r="196">
      <c r="A196" s="7"/>
      <c r="B196" s="7"/>
      <c r="C196" s="7"/>
      <c r="D196" s="7"/>
      <c r="E196" s="7"/>
      <c r="F196" s="7"/>
      <c r="G196" s="7"/>
    </row>
    <row r="197">
      <c r="A197" s="7"/>
      <c r="B197" s="7"/>
      <c r="C197" s="7"/>
      <c r="D197" s="7"/>
      <c r="E197" s="7"/>
      <c r="F197" s="7"/>
      <c r="G197" s="7"/>
    </row>
    <row r="198">
      <c r="A198" s="7"/>
      <c r="B198" s="7"/>
      <c r="C198" s="7"/>
      <c r="D198" s="7"/>
      <c r="E198" s="7"/>
      <c r="F198" s="7"/>
      <c r="G198" s="7"/>
    </row>
    <row r="199">
      <c r="A199" s="7"/>
      <c r="B199" s="7"/>
      <c r="C199" s="7"/>
      <c r="D199" s="7"/>
      <c r="E199" s="7"/>
      <c r="F199" s="7"/>
      <c r="G199" s="7"/>
    </row>
    <row r="200">
      <c r="A200" s="7"/>
      <c r="B200" s="7"/>
      <c r="C200" s="7"/>
      <c r="D200" s="7"/>
      <c r="E200" s="7"/>
      <c r="F200" s="7"/>
      <c r="G200" s="7"/>
    </row>
    <row r="201">
      <c r="A201" s="7"/>
      <c r="B201" s="7"/>
      <c r="C201" s="7"/>
      <c r="D201" s="7"/>
      <c r="E201" s="7"/>
      <c r="F201" s="7"/>
      <c r="G201" s="7"/>
    </row>
    <row r="202">
      <c r="A202" s="7"/>
      <c r="B202" s="7"/>
      <c r="C202" s="7"/>
      <c r="D202" s="7"/>
      <c r="E202" s="7"/>
      <c r="F202" s="7"/>
      <c r="G202" s="7"/>
    </row>
    <row r="203">
      <c r="A203" s="7"/>
      <c r="B203" s="7"/>
      <c r="C203" s="7"/>
      <c r="D203" s="7"/>
      <c r="E203" s="7"/>
      <c r="F203" s="7"/>
      <c r="G203" s="7"/>
    </row>
    <row r="204">
      <c r="A204" s="7"/>
      <c r="B204" s="7"/>
      <c r="C204" s="7"/>
      <c r="D204" s="7"/>
      <c r="E204" s="7"/>
      <c r="F204" s="7"/>
      <c r="G204" s="7"/>
    </row>
    <row r="205">
      <c r="A205" s="7"/>
      <c r="B205" s="7"/>
      <c r="C205" s="7"/>
      <c r="D205" s="7"/>
      <c r="E205" s="7"/>
      <c r="F205" s="7"/>
      <c r="G205" s="7"/>
    </row>
    <row r="206">
      <c r="A206" s="7"/>
      <c r="B206" s="7"/>
      <c r="C206" s="7"/>
      <c r="D206" s="7"/>
      <c r="E206" s="7"/>
      <c r="F206" s="7"/>
      <c r="G206" s="7"/>
    </row>
    <row r="207">
      <c r="A207" s="7"/>
      <c r="B207" s="7"/>
      <c r="C207" s="7"/>
      <c r="D207" s="7"/>
      <c r="E207" s="7"/>
      <c r="F207" s="7"/>
      <c r="G207" s="7"/>
    </row>
    <row r="208">
      <c r="A208" s="7"/>
      <c r="B208" s="7"/>
      <c r="C208" s="7"/>
      <c r="D208" s="7"/>
      <c r="E208" s="7"/>
      <c r="F208" s="7"/>
      <c r="G208" s="7"/>
    </row>
    <row r="209">
      <c r="A209" s="7"/>
      <c r="B209" s="7"/>
      <c r="C209" s="7"/>
      <c r="D209" s="7"/>
      <c r="E209" s="7"/>
      <c r="F209" s="7"/>
      <c r="G209" s="7"/>
    </row>
    <row r="210">
      <c r="A210" s="7"/>
      <c r="B210" s="7"/>
      <c r="C210" s="7"/>
      <c r="D210" s="7"/>
      <c r="E210" s="7"/>
      <c r="F210" s="7"/>
      <c r="G210" s="7"/>
    </row>
    <row r="211">
      <c r="A211" s="7"/>
      <c r="B211" s="7"/>
      <c r="C211" s="7"/>
      <c r="D211" s="7"/>
      <c r="E211" s="7"/>
      <c r="F211" s="7"/>
      <c r="G211" s="7"/>
    </row>
    <row r="212">
      <c r="A212" s="7"/>
      <c r="B212" s="7"/>
      <c r="C212" s="7"/>
      <c r="D212" s="7"/>
      <c r="E212" s="7"/>
      <c r="F212" s="7"/>
      <c r="G212" s="7"/>
    </row>
    <row r="213">
      <c r="A213" s="7"/>
      <c r="B213" s="7"/>
      <c r="C213" s="7"/>
      <c r="D213" s="7"/>
      <c r="E213" s="7"/>
      <c r="F213" s="7"/>
      <c r="G213" s="7"/>
    </row>
    <row r="214">
      <c r="A214" s="7"/>
      <c r="B214" s="7"/>
      <c r="C214" s="7"/>
      <c r="D214" s="7"/>
      <c r="E214" s="7"/>
      <c r="F214" s="7"/>
      <c r="G214" s="7"/>
    </row>
    <row r="215">
      <c r="A215" s="7"/>
      <c r="B215" s="7"/>
      <c r="C215" s="7"/>
      <c r="D215" s="7"/>
      <c r="E215" s="7"/>
      <c r="F215" s="7"/>
      <c r="G215" s="7"/>
    </row>
    <row r="216">
      <c r="A216" s="7"/>
      <c r="B216" s="7"/>
      <c r="C216" s="7"/>
      <c r="D216" s="7"/>
      <c r="E216" s="7"/>
      <c r="F216" s="7"/>
      <c r="G216" s="7"/>
    </row>
    <row r="217">
      <c r="A217" s="7"/>
      <c r="B217" s="7"/>
      <c r="C217" s="7"/>
      <c r="D217" s="7"/>
      <c r="E217" s="7"/>
      <c r="F217" s="7"/>
      <c r="G217" s="7"/>
    </row>
    <row r="218">
      <c r="A218" s="7"/>
      <c r="B218" s="7"/>
      <c r="C218" s="7"/>
      <c r="D218" s="7"/>
      <c r="E218" s="7"/>
      <c r="F218" s="7"/>
      <c r="G218" s="7"/>
    </row>
    <row r="219">
      <c r="A219" s="7"/>
      <c r="B219" s="7"/>
      <c r="C219" s="7"/>
      <c r="D219" s="7"/>
      <c r="E219" s="7"/>
      <c r="F219" s="7"/>
      <c r="G219" s="7"/>
    </row>
    <row r="220">
      <c r="A220" s="7"/>
      <c r="B220" s="7"/>
      <c r="C220" s="7"/>
      <c r="D220" s="7"/>
      <c r="E220" s="7"/>
      <c r="F220" s="7"/>
      <c r="G220" s="7"/>
    </row>
    <row r="221">
      <c r="A221" s="7"/>
      <c r="B221" s="7"/>
      <c r="C221" s="7"/>
      <c r="D221" s="7"/>
      <c r="E221" s="7"/>
      <c r="F221" s="7"/>
      <c r="G221" s="7"/>
    </row>
    <row r="222">
      <c r="A222" s="7"/>
      <c r="B222" s="7"/>
      <c r="C222" s="7"/>
      <c r="D222" s="7"/>
      <c r="E222" s="7"/>
      <c r="F222" s="7"/>
      <c r="G222" s="7"/>
    </row>
    <row r="223">
      <c r="A223" s="7"/>
      <c r="B223" s="7"/>
      <c r="C223" s="7"/>
      <c r="D223" s="7"/>
      <c r="E223" s="7"/>
      <c r="F223" s="7"/>
      <c r="G223" s="7"/>
    </row>
    <row r="224">
      <c r="A224" s="7"/>
      <c r="B224" s="7"/>
      <c r="C224" s="7"/>
      <c r="D224" s="7"/>
      <c r="E224" s="7"/>
      <c r="F224" s="7"/>
      <c r="G224" s="7"/>
    </row>
    <row r="225">
      <c r="A225" s="7"/>
      <c r="B225" s="7"/>
      <c r="C225" s="7"/>
      <c r="D225" s="7"/>
      <c r="E225" s="7"/>
      <c r="F225" s="7"/>
      <c r="G225" s="7"/>
    </row>
    <row r="226">
      <c r="A226" s="7"/>
      <c r="B226" s="7"/>
      <c r="C226" s="7"/>
      <c r="D226" s="7"/>
      <c r="E226" s="7"/>
      <c r="F226" s="7"/>
      <c r="G226" s="7"/>
    </row>
    <row r="227">
      <c r="A227" s="7"/>
      <c r="B227" s="7"/>
      <c r="C227" s="7"/>
      <c r="D227" s="7"/>
      <c r="E227" s="7"/>
      <c r="F227" s="7"/>
      <c r="G227" s="7"/>
    </row>
    <row r="228">
      <c r="A228" s="7"/>
      <c r="B228" s="7"/>
      <c r="C228" s="7"/>
      <c r="D228" s="7"/>
      <c r="E228" s="7"/>
      <c r="F228" s="7"/>
      <c r="G228" s="7"/>
    </row>
    <row r="229">
      <c r="A229" s="7"/>
      <c r="B229" s="7"/>
      <c r="C229" s="7"/>
      <c r="D229" s="7"/>
      <c r="E229" s="7"/>
      <c r="F229" s="7"/>
      <c r="G229" s="7"/>
    </row>
    <row r="230">
      <c r="A230" s="7"/>
      <c r="B230" s="7"/>
      <c r="C230" s="7"/>
      <c r="D230" s="7"/>
      <c r="E230" s="7"/>
      <c r="F230" s="7"/>
      <c r="G230" s="7"/>
    </row>
    <row r="231">
      <c r="A231" s="7"/>
      <c r="B231" s="7"/>
      <c r="C231" s="7"/>
      <c r="D231" s="7"/>
      <c r="E231" s="7"/>
      <c r="F231" s="7"/>
      <c r="G231" s="7"/>
    </row>
    <row r="232">
      <c r="A232" s="7"/>
      <c r="B232" s="7"/>
      <c r="C232" s="7"/>
      <c r="D232" s="7"/>
      <c r="E232" s="7"/>
      <c r="F232" s="7"/>
      <c r="G232" s="7"/>
    </row>
    <row r="233">
      <c r="A233" s="7"/>
      <c r="B233" s="7"/>
      <c r="C233" s="7"/>
      <c r="D233" s="7"/>
      <c r="E233" s="7"/>
      <c r="F233" s="7"/>
      <c r="G233" s="7"/>
    </row>
    <row r="234">
      <c r="A234" s="7"/>
      <c r="B234" s="7"/>
      <c r="C234" s="7"/>
      <c r="D234" s="7"/>
      <c r="E234" s="7"/>
      <c r="F234" s="7"/>
      <c r="G234" s="7"/>
    </row>
    <row r="235">
      <c r="A235" s="7"/>
      <c r="B235" s="7"/>
      <c r="C235" s="7"/>
      <c r="D235" s="7"/>
      <c r="E235" s="7"/>
      <c r="F235" s="7"/>
      <c r="G235" s="7"/>
    </row>
    <row r="236">
      <c r="A236" s="7"/>
      <c r="B236" s="7"/>
      <c r="C236" s="7"/>
      <c r="D236" s="7"/>
      <c r="E236" s="7"/>
      <c r="F236" s="7"/>
      <c r="G236" s="7"/>
    </row>
    <row r="237">
      <c r="A237" s="7"/>
      <c r="B237" s="7"/>
      <c r="C237" s="7"/>
      <c r="D237" s="7"/>
      <c r="E237" s="7"/>
      <c r="F237" s="7"/>
      <c r="G237" s="7"/>
    </row>
    <row r="238">
      <c r="A238" s="7"/>
      <c r="B238" s="7"/>
      <c r="C238" s="7"/>
      <c r="D238" s="7"/>
      <c r="E238" s="7"/>
      <c r="F238" s="7"/>
      <c r="G238" s="7"/>
    </row>
    <row r="239">
      <c r="A239" s="7"/>
      <c r="B239" s="7"/>
      <c r="C239" s="7"/>
      <c r="D239" s="7"/>
      <c r="E239" s="7"/>
      <c r="F239" s="7"/>
      <c r="G239" s="7"/>
    </row>
    <row r="240">
      <c r="A240" s="7"/>
      <c r="B240" s="7"/>
      <c r="C240" s="7"/>
      <c r="D240" s="7"/>
      <c r="E240" s="7"/>
      <c r="F240" s="7"/>
      <c r="G240" s="7"/>
    </row>
    <row r="241">
      <c r="A241" s="7"/>
      <c r="B241" s="7"/>
      <c r="C241" s="7"/>
      <c r="D241" s="7"/>
      <c r="E241" s="7"/>
      <c r="F241" s="7"/>
      <c r="G241" s="7"/>
    </row>
    <row r="242">
      <c r="A242" s="7"/>
      <c r="B242" s="7"/>
      <c r="C242" s="7"/>
      <c r="D242" s="7"/>
      <c r="E242" s="7"/>
      <c r="F242" s="7"/>
      <c r="G242" s="7"/>
    </row>
    <row r="243">
      <c r="A243" s="7"/>
      <c r="B243" s="7"/>
      <c r="C243" s="7"/>
      <c r="D243" s="7"/>
      <c r="E243" s="7"/>
      <c r="F243" s="7"/>
      <c r="G243" s="7"/>
    </row>
    <row r="244">
      <c r="A244" s="7"/>
      <c r="B244" s="7"/>
      <c r="C244" s="7"/>
      <c r="D244" s="7"/>
      <c r="E244" s="7"/>
      <c r="F244" s="7"/>
      <c r="G244" s="7"/>
    </row>
    <row r="245">
      <c r="A245" s="7"/>
      <c r="B245" s="7"/>
      <c r="C245" s="7"/>
      <c r="D245" s="7"/>
      <c r="E245" s="7"/>
      <c r="F245" s="7"/>
      <c r="G245" s="7"/>
    </row>
    <row r="246">
      <c r="A246" s="7"/>
      <c r="B246" s="7"/>
      <c r="C246" s="7"/>
      <c r="D246" s="7"/>
      <c r="E246" s="7"/>
      <c r="F246" s="7"/>
      <c r="G246" s="7"/>
    </row>
    <row r="247">
      <c r="A247" s="7"/>
      <c r="B247" s="7"/>
      <c r="C247" s="7"/>
      <c r="D247" s="7"/>
      <c r="E247" s="7"/>
      <c r="F247" s="7"/>
      <c r="G247" s="7"/>
    </row>
    <row r="248">
      <c r="A248" s="7"/>
      <c r="B248" s="7"/>
      <c r="C248" s="7"/>
      <c r="D248" s="7"/>
      <c r="E248" s="7"/>
      <c r="F248" s="7"/>
      <c r="G248" s="7"/>
    </row>
    <row r="249">
      <c r="A249" s="7"/>
      <c r="B249" s="7"/>
      <c r="C249" s="7"/>
      <c r="D249" s="7"/>
      <c r="E249" s="7"/>
      <c r="F249" s="7"/>
      <c r="G249" s="7"/>
    </row>
    <row r="250">
      <c r="A250" s="7"/>
      <c r="B250" s="7"/>
      <c r="C250" s="7"/>
      <c r="D250" s="7"/>
      <c r="E250" s="7"/>
      <c r="F250" s="7"/>
      <c r="G250" s="7"/>
    </row>
    <row r="251">
      <c r="A251" s="7"/>
      <c r="B251" s="7"/>
      <c r="C251" s="7"/>
      <c r="D251" s="7"/>
      <c r="E251" s="7"/>
      <c r="F251" s="7"/>
      <c r="G251" s="7"/>
    </row>
    <row r="252">
      <c r="A252" s="7"/>
      <c r="B252" s="7"/>
      <c r="C252" s="7"/>
      <c r="D252" s="7"/>
      <c r="E252" s="7"/>
      <c r="F252" s="7"/>
      <c r="G252" s="7"/>
    </row>
    <row r="253">
      <c r="A253" s="7"/>
      <c r="B253" s="7"/>
      <c r="C253" s="7"/>
      <c r="D253" s="7"/>
      <c r="E253" s="7"/>
      <c r="F253" s="7"/>
      <c r="G253" s="7"/>
    </row>
    <row r="254">
      <c r="A254" s="7"/>
      <c r="B254" s="7"/>
      <c r="C254" s="7"/>
      <c r="D254" s="7"/>
      <c r="E254" s="7"/>
      <c r="F254" s="7"/>
      <c r="G254" s="7"/>
    </row>
    <row r="255">
      <c r="A255" s="7"/>
      <c r="B255" s="7"/>
      <c r="C255" s="7"/>
      <c r="D255" s="7"/>
      <c r="E255" s="7"/>
      <c r="F255" s="7"/>
      <c r="G255" s="7"/>
    </row>
    <row r="256">
      <c r="A256" s="7"/>
      <c r="B256" s="7"/>
      <c r="C256" s="7"/>
      <c r="D256" s="7"/>
      <c r="E256" s="7"/>
      <c r="F256" s="7"/>
      <c r="G256" s="7"/>
    </row>
    <row r="257">
      <c r="A257" s="7"/>
      <c r="B257" s="7"/>
      <c r="C257" s="7"/>
      <c r="D257" s="7"/>
      <c r="E257" s="7"/>
      <c r="F257" s="7"/>
      <c r="G257" s="7"/>
    </row>
    <row r="258">
      <c r="A258" s="7"/>
      <c r="B258" s="7"/>
      <c r="C258" s="7"/>
      <c r="D258" s="7"/>
      <c r="E258" s="7"/>
      <c r="F258" s="7"/>
      <c r="G258" s="7"/>
    </row>
    <row r="259">
      <c r="A259" s="7"/>
      <c r="B259" s="7"/>
      <c r="C259" s="7"/>
      <c r="D259" s="7"/>
      <c r="E259" s="7"/>
      <c r="F259" s="7"/>
      <c r="G259" s="7"/>
    </row>
    <row r="260">
      <c r="A260" s="7"/>
      <c r="B260" s="7"/>
      <c r="C260" s="7"/>
      <c r="D260" s="7"/>
      <c r="E260" s="7"/>
      <c r="F260" s="7"/>
      <c r="G260" s="7"/>
    </row>
    <row r="261">
      <c r="A261" s="7"/>
      <c r="B261" s="7"/>
      <c r="C261" s="7"/>
      <c r="D261" s="7"/>
      <c r="E261" s="7"/>
      <c r="F261" s="7"/>
      <c r="G261" s="7"/>
    </row>
    <row r="262">
      <c r="A262" s="7"/>
      <c r="B262" s="7"/>
      <c r="C262" s="7"/>
      <c r="D262" s="7"/>
      <c r="E262" s="7"/>
      <c r="F262" s="7"/>
      <c r="G262" s="7"/>
    </row>
    <row r="263">
      <c r="A263" s="7"/>
      <c r="B263" s="7"/>
      <c r="C263" s="7"/>
      <c r="D263" s="7"/>
      <c r="E263" s="7"/>
      <c r="F263" s="7"/>
      <c r="G263" s="7"/>
    </row>
    <row r="264">
      <c r="A264" s="7"/>
      <c r="B264" s="7"/>
      <c r="C264" s="7"/>
      <c r="D264" s="7"/>
      <c r="E264" s="7"/>
      <c r="F264" s="7"/>
      <c r="G264" s="7"/>
    </row>
    <row r="265">
      <c r="A265" s="7"/>
      <c r="B265" s="7"/>
      <c r="C265" s="7"/>
      <c r="D265" s="7"/>
      <c r="E265" s="7"/>
      <c r="F265" s="7"/>
      <c r="G265" s="7"/>
    </row>
    <row r="266">
      <c r="A266" s="7"/>
      <c r="B266" s="7"/>
      <c r="C266" s="7"/>
      <c r="D266" s="7"/>
      <c r="E266" s="7"/>
      <c r="F266" s="7"/>
      <c r="G266" s="7"/>
    </row>
    <row r="267">
      <c r="A267" s="7"/>
      <c r="B267" s="7"/>
      <c r="C267" s="7"/>
      <c r="D267" s="7"/>
      <c r="E267" s="7"/>
      <c r="F267" s="7"/>
      <c r="G267" s="7"/>
    </row>
    <row r="268">
      <c r="A268" s="7"/>
      <c r="B268" s="7"/>
      <c r="C268" s="7"/>
      <c r="D268" s="7"/>
      <c r="E268" s="7"/>
      <c r="F268" s="7"/>
      <c r="G268" s="7"/>
    </row>
    <row r="269">
      <c r="A269" s="7"/>
      <c r="B269" s="7"/>
      <c r="C269" s="7"/>
      <c r="D269" s="7"/>
      <c r="E269" s="7"/>
      <c r="F269" s="7"/>
      <c r="G269" s="7"/>
    </row>
    <row r="270">
      <c r="A270" s="7"/>
      <c r="B270" s="7"/>
      <c r="C270" s="7"/>
      <c r="D270" s="7"/>
      <c r="E270" s="7"/>
      <c r="F270" s="7"/>
      <c r="G270" s="7"/>
    </row>
    <row r="271">
      <c r="A271" s="7"/>
      <c r="B271" s="7"/>
      <c r="C271" s="7"/>
      <c r="D271" s="7"/>
      <c r="E271" s="7"/>
      <c r="F271" s="7"/>
      <c r="G271" s="7"/>
    </row>
    <row r="272">
      <c r="A272" s="7"/>
      <c r="B272" s="7"/>
      <c r="C272" s="7"/>
      <c r="D272" s="7"/>
      <c r="E272" s="7"/>
      <c r="F272" s="7"/>
      <c r="G272" s="7"/>
    </row>
    <row r="273">
      <c r="A273" s="7"/>
      <c r="B273" s="7"/>
      <c r="C273" s="7"/>
      <c r="D273" s="7"/>
      <c r="E273" s="7"/>
      <c r="F273" s="7"/>
      <c r="G273" s="7"/>
    </row>
    <row r="274">
      <c r="A274" s="7"/>
      <c r="B274" s="7"/>
      <c r="C274" s="7"/>
      <c r="D274" s="7"/>
      <c r="E274" s="7"/>
      <c r="F274" s="7"/>
      <c r="G274" s="7"/>
    </row>
    <row r="275">
      <c r="A275" s="7"/>
      <c r="B275" s="7"/>
      <c r="C275" s="7"/>
      <c r="D275" s="7"/>
      <c r="E275" s="7"/>
      <c r="F275" s="7"/>
      <c r="G275" s="7"/>
    </row>
    <row r="276">
      <c r="A276" s="7"/>
      <c r="B276" s="7"/>
      <c r="C276" s="7"/>
      <c r="D276" s="7"/>
      <c r="E276" s="7"/>
      <c r="F276" s="7"/>
      <c r="G276" s="7"/>
    </row>
    <row r="277">
      <c r="A277" s="7"/>
      <c r="B277" s="7"/>
      <c r="C277" s="7"/>
      <c r="D277" s="7"/>
      <c r="E277" s="7"/>
      <c r="F277" s="7"/>
      <c r="G277" s="7"/>
    </row>
    <row r="278">
      <c r="A278" s="7"/>
      <c r="B278" s="7"/>
      <c r="C278" s="7"/>
      <c r="D278" s="7"/>
      <c r="E278" s="7"/>
      <c r="F278" s="7"/>
      <c r="G278" s="7"/>
    </row>
    <row r="279">
      <c r="A279" s="7"/>
      <c r="B279" s="7"/>
      <c r="C279" s="7"/>
      <c r="D279" s="7"/>
      <c r="E279" s="7"/>
      <c r="F279" s="7"/>
      <c r="G279" s="7"/>
    </row>
    <row r="280">
      <c r="A280" s="7"/>
      <c r="B280" s="7"/>
      <c r="C280" s="7"/>
      <c r="D280" s="7"/>
      <c r="E280" s="7"/>
      <c r="F280" s="7"/>
      <c r="G280" s="7"/>
    </row>
    <row r="281">
      <c r="A281" s="7"/>
      <c r="B281" s="7"/>
      <c r="C281" s="7"/>
      <c r="D281" s="7"/>
      <c r="E281" s="7"/>
      <c r="F281" s="7"/>
      <c r="G281" s="7"/>
    </row>
    <row r="282">
      <c r="A282" s="7"/>
      <c r="B282" s="7"/>
      <c r="C282" s="7"/>
      <c r="D282" s="7"/>
      <c r="E282" s="7"/>
      <c r="F282" s="7"/>
      <c r="G282" s="7"/>
    </row>
    <row r="283">
      <c r="A283" s="7"/>
      <c r="B283" s="7"/>
      <c r="C283" s="7"/>
      <c r="D283" s="7"/>
      <c r="E283" s="7"/>
      <c r="F283" s="7"/>
      <c r="G283" s="7"/>
    </row>
    <row r="284">
      <c r="A284" s="7"/>
      <c r="B284" s="7"/>
      <c r="C284" s="7"/>
      <c r="D284" s="7"/>
      <c r="E284" s="7"/>
      <c r="F284" s="7"/>
      <c r="G284" s="7"/>
    </row>
    <row r="285">
      <c r="A285" s="7"/>
      <c r="B285" s="7"/>
      <c r="C285" s="7"/>
      <c r="D285" s="7"/>
      <c r="E285" s="7"/>
      <c r="F285" s="7"/>
      <c r="G285" s="7"/>
    </row>
    <row r="286">
      <c r="A286" s="7"/>
      <c r="B286" s="7"/>
      <c r="C286" s="7"/>
      <c r="D286" s="7"/>
      <c r="E286" s="7"/>
      <c r="F286" s="7"/>
      <c r="G286" s="7"/>
    </row>
    <row r="287">
      <c r="A287" s="7"/>
      <c r="B287" s="7"/>
      <c r="C287" s="7"/>
      <c r="D287" s="7"/>
      <c r="E287" s="7"/>
      <c r="F287" s="7"/>
      <c r="G287" s="7"/>
    </row>
    <row r="288">
      <c r="A288" s="7"/>
      <c r="B288" s="7"/>
      <c r="C288" s="7"/>
      <c r="D288" s="7"/>
      <c r="E288" s="7"/>
      <c r="F288" s="7"/>
      <c r="G288" s="7"/>
    </row>
    <row r="289">
      <c r="A289" s="7"/>
      <c r="B289" s="7"/>
      <c r="C289" s="7"/>
      <c r="D289" s="7"/>
      <c r="E289" s="7"/>
      <c r="F289" s="7"/>
      <c r="G289" s="7"/>
    </row>
    <row r="290">
      <c r="A290" s="7"/>
      <c r="B290" s="7"/>
      <c r="C290" s="7"/>
      <c r="D290" s="7"/>
      <c r="E290" s="7"/>
      <c r="F290" s="7"/>
      <c r="G290" s="7"/>
    </row>
    <row r="291">
      <c r="A291" s="7"/>
      <c r="B291" s="7"/>
      <c r="C291" s="7"/>
      <c r="D291" s="7"/>
      <c r="E291" s="7"/>
      <c r="F291" s="7"/>
      <c r="G291" s="7"/>
    </row>
    <row r="292">
      <c r="A292" s="7"/>
      <c r="B292" s="7"/>
      <c r="C292" s="7"/>
      <c r="D292" s="7"/>
      <c r="E292" s="7"/>
      <c r="F292" s="7"/>
      <c r="G292" s="7"/>
    </row>
    <row r="293">
      <c r="A293" s="7"/>
      <c r="B293" s="7"/>
      <c r="C293" s="7"/>
      <c r="D293" s="7"/>
      <c r="E293" s="7"/>
      <c r="F293" s="7"/>
      <c r="G293" s="7"/>
    </row>
    <row r="294">
      <c r="A294" s="7"/>
      <c r="B294" s="7"/>
      <c r="C294" s="7"/>
      <c r="D294" s="7"/>
      <c r="E294" s="7"/>
      <c r="F294" s="7"/>
      <c r="G294" s="7"/>
    </row>
    <row r="295">
      <c r="A295" s="7"/>
      <c r="B295" s="7"/>
      <c r="C295" s="7"/>
      <c r="D295" s="7"/>
      <c r="E295" s="7"/>
      <c r="F295" s="7"/>
      <c r="G295" s="7"/>
    </row>
    <row r="296">
      <c r="A296" s="7"/>
      <c r="B296" s="7"/>
      <c r="C296" s="7"/>
      <c r="D296" s="7"/>
      <c r="E296" s="7"/>
      <c r="F296" s="7"/>
      <c r="G296" s="7"/>
    </row>
    <row r="297">
      <c r="A297" s="7"/>
      <c r="B297" s="7"/>
      <c r="C297" s="7"/>
      <c r="D297" s="7"/>
      <c r="E297" s="7"/>
      <c r="F297" s="7"/>
      <c r="G297" s="7"/>
    </row>
    <row r="298">
      <c r="A298" s="7"/>
      <c r="B298" s="7"/>
      <c r="C298" s="7"/>
      <c r="D298" s="7"/>
      <c r="E298" s="7"/>
      <c r="F298" s="7"/>
      <c r="G298" s="7"/>
    </row>
    <row r="299">
      <c r="A299" s="7"/>
      <c r="B299" s="7"/>
      <c r="C299" s="7"/>
      <c r="D299" s="7"/>
      <c r="E299" s="7"/>
      <c r="F299" s="7"/>
      <c r="G299" s="7"/>
    </row>
    <row r="300">
      <c r="A300" s="7"/>
      <c r="B300" s="7"/>
      <c r="C300" s="7"/>
      <c r="D300" s="7"/>
      <c r="E300" s="7"/>
      <c r="F300" s="7"/>
      <c r="G300" s="7"/>
    </row>
    <row r="301">
      <c r="A301" s="7"/>
      <c r="B301" s="7"/>
      <c r="C301" s="7"/>
      <c r="D301" s="7"/>
      <c r="E301" s="7"/>
      <c r="F301" s="7"/>
      <c r="G301" s="7"/>
    </row>
    <row r="302">
      <c r="A302" s="7"/>
      <c r="B302" s="7"/>
      <c r="C302" s="7"/>
      <c r="D302" s="7"/>
      <c r="E302" s="7"/>
      <c r="F302" s="7"/>
      <c r="G302" s="7"/>
    </row>
    <row r="303">
      <c r="A303" s="7"/>
      <c r="B303" s="7"/>
      <c r="C303" s="7"/>
      <c r="D303" s="7"/>
      <c r="E303" s="7"/>
      <c r="F303" s="7"/>
      <c r="G303" s="7"/>
    </row>
    <row r="304">
      <c r="A304" s="7"/>
      <c r="B304" s="7"/>
      <c r="C304" s="7"/>
      <c r="D304" s="7"/>
      <c r="E304" s="7"/>
      <c r="F304" s="7"/>
      <c r="G304" s="7"/>
    </row>
    <row r="305">
      <c r="A305" s="7"/>
      <c r="B305" s="7"/>
      <c r="C305" s="7"/>
      <c r="D305" s="7"/>
      <c r="E305" s="7"/>
      <c r="F305" s="7"/>
      <c r="G305" s="7"/>
    </row>
    <row r="306">
      <c r="A306" s="7"/>
      <c r="B306" s="7"/>
      <c r="C306" s="7"/>
      <c r="D306" s="7"/>
      <c r="E306" s="7"/>
      <c r="F306" s="7"/>
      <c r="G306" s="7"/>
    </row>
    <row r="307">
      <c r="A307" s="7"/>
      <c r="B307" s="7"/>
      <c r="C307" s="7"/>
      <c r="D307" s="7"/>
      <c r="E307" s="7"/>
      <c r="F307" s="7"/>
      <c r="G307" s="7"/>
    </row>
    <row r="308">
      <c r="A308" s="7"/>
      <c r="B308" s="7"/>
      <c r="C308" s="7"/>
      <c r="D308" s="7"/>
      <c r="E308" s="7"/>
      <c r="F308" s="7"/>
      <c r="G308" s="7"/>
    </row>
    <row r="309">
      <c r="A309" s="7"/>
      <c r="B309" s="7"/>
      <c r="C309" s="7"/>
      <c r="D309" s="7"/>
      <c r="E309" s="7"/>
      <c r="F309" s="7"/>
      <c r="G309" s="7"/>
    </row>
    <row r="310">
      <c r="A310" s="7"/>
      <c r="B310" s="7"/>
      <c r="C310" s="7"/>
      <c r="D310" s="7"/>
      <c r="E310" s="7"/>
      <c r="F310" s="7"/>
      <c r="G310" s="7"/>
    </row>
    <row r="311">
      <c r="A311" s="7"/>
      <c r="B311" s="7"/>
      <c r="C311" s="7"/>
      <c r="D311" s="7"/>
      <c r="E311" s="7"/>
      <c r="F311" s="7"/>
      <c r="G311" s="7"/>
    </row>
    <row r="312">
      <c r="A312" s="7"/>
      <c r="B312" s="7"/>
      <c r="C312" s="7"/>
      <c r="D312" s="7"/>
      <c r="E312" s="7"/>
      <c r="F312" s="7"/>
      <c r="G312" s="7"/>
    </row>
    <row r="313">
      <c r="A313" s="7"/>
      <c r="B313" s="7"/>
      <c r="C313" s="7"/>
      <c r="D313" s="7"/>
      <c r="E313" s="7"/>
      <c r="F313" s="7"/>
      <c r="G313" s="7"/>
    </row>
    <row r="314">
      <c r="A314" s="7"/>
      <c r="B314" s="7"/>
      <c r="C314" s="7"/>
      <c r="D314" s="7"/>
      <c r="E314" s="7"/>
      <c r="F314" s="7"/>
      <c r="G314" s="7"/>
    </row>
    <row r="315">
      <c r="A315" s="7"/>
      <c r="B315" s="7"/>
      <c r="C315" s="7"/>
      <c r="D315" s="7"/>
      <c r="E315" s="7"/>
      <c r="F315" s="7"/>
      <c r="G315" s="7"/>
    </row>
    <row r="316">
      <c r="A316" s="7"/>
      <c r="B316" s="7"/>
      <c r="C316" s="7"/>
      <c r="D316" s="7"/>
      <c r="E316" s="7"/>
      <c r="F316" s="7"/>
      <c r="G316" s="7"/>
    </row>
    <row r="317">
      <c r="A317" s="7"/>
      <c r="B317" s="7"/>
      <c r="C317" s="7"/>
      <c r="D317" s="7"/>
      <c r="E317" s="7"/>
      <c r="F317" s="7"/>
      <c r="G317" s="7"/>
    </row>
    <row r="318">
      <c r="A318" s="7"/>
      <c r="B318" s="7"/>
      <c r="C318" s="7"/>
      <c r="D318" s="7"/>
      <c r="E318" s="7"/>
      <c r="F318" s="7"/>
      <c r="G318" s="7"/>
    </row>
    <row r="319">
      <c r="A319" s="7"/>
      <c r="B319" s="7"/>
      <c r="C319" s="7"/>
      <c r="D319" s="7"/>
      <c r="E319" s="7"/>
      <c r="F319" s="7"/>
      <c r="G319" s="7"/>
    </row>
    <row r="320">
      <c r="A320" s="7"/>
      <c r="B320" s="7"/>
      <c r="C320" s="7"/>
      <c r="D320" s="7"/>
      <c r="E320" s="7"/>
      <c r="F320" s="7"/>
      <c r="G320" s="7"/>
    </row>
    <row r="321">
      <c r="A321" s="7"/>
      <c r="B321" s="7"/>
      <c r="C321" s="7"/>
      <c r="D321" s="7"/>
      <c r="E321" s="7"/>
      <c r="F321" s="7"/>
      <c r="G321" s="7"/>
    </row>
    <row r="322">
      <c r="A322" s="7"/>
      <c r="B322" s="7"/>
      <c r="C322" s="7"/>
      <c r="D322" s="7"/>
      <c r="E322" s="7"/>
      <c r="F322" s="7"/>
      <c r="G322" s="7"/>
    </row>
    <row r="323">
      <c r="A323" s="7"/>
      <c r="B323" s="7"/>
      <c r="C323" s="7"/>
      <c r="D323" s="7"/>
      <c r="E323" s="7"/>
      <c r="F323" s="7"/>
      <c r="G323" s="7"/>
    </row>
    <row r="324">
      <c r="A324" s="7"/>
      <c r="B324" s="7"/>
      <c r="C324" s="7"/>
      <c r="D324" s="7"/>
      <c r="E324" s="7"/>
      <c r="F324" s="7"/>
      <c r="G324" s="7"/>
    </row>
    <row r="325">
      <c r="A325" s="7"/>
      <c r="B325" s="7"/>
      <c r="C325" s="7"/>
      <c r="D325" s="7"/>
      <c r="E325" s="7"/>
      <c r="F325" s="7"/>
      <c r="G325" s="7"/>
    </row>
    <row r="326">
      <c r="A326" s="7"/>
      <c r="B326" s="7"/>
      <c r="C326" s="7"/>
      <c r="D326" s="7"/>
      <c r="E326" s="7"/>
      <c r="F326" s="7"/>
      <c r="G326" s="7"/>
    </row>
    <row r="327">
      <c r="A327" s="7"/>
      <c r="B327" s="7"/>
      <c r="C327" s="7"/>
      <c r="D327" s="7"/>
      <c r="E327" s="7"/>
      <c r="F327" s="7"/>
      <c r="G327" s="7"/>
    </row>
    <row r="328">
      <c r="A328" s="7"/>
      <c r="B328" s="7"/>
      <c r="C328" s="7"/>
      <c r="D328" s="7"/>
      <c r="E328" s="7"/>
      <c r="F328" s="7"/>
      <c r="G328" s="7"/>
    </row>
    <row r="329">
      <c r="A329" s="7"/>
      <c r="B329" s="7"/>
      <c r="C329" s="7"/>
      <c r="D329" s="7"/>
      <c r="E329" s="7"/>
      <c r="F329" s="7"/>
      <c r="G329" s="7"/>
    </row>
    <row r="330">
      <c r="A330" s="7"/>
      <c r="B330" s="7"/>
      <c r="C330" s="7"/>
      <c r="D330" s="7"/>
      <c r="E330" s="7"/>
      <c r="F330" s="7"/>
      <c r="G330" s="7"/>
    </row>
    <row r="331">
      <c r="A331" s="7"/>
      <c r="B331" s="7"/>
      <c r="C331" s="7"/>
      <c r="D331" s="7"/>
      <c r="E331" s="7"/>
      <c r="F331" s="7"/>
      <c r="G331" s="7"/>
    </row>
    <row r="332">
      <c r="A332" s="7"/>
      <c r="B332" s="7"/>
      <c r="C332" s="7"/>
      <c r="D332" s="7"/>
      <c r="E332" s="7"/>
      <c r="F332" s="7"/>
      <c r="G332" s="7"/>
    </row>
    <row r="333">
      <c r="A333" s="7"/>
      <c r="B333" s="7"/>
      <c r="C333" s="7"/>
      <c r="D333" s="7"/>
      <c r="E333" s="7"/>
      <c r="F333" s="7"/>
      <c r="G333" s="7"/>
    </row>
    <row r="334">
      <c r="A334" s="7"/>
      <c r="B334" s="7"/>
      <c r="C334" s="7"/>
      <c r="D334" s="7"/>
      <c r="E334" s="7"/>
      <c r="F334" s="7"/>
      <c r="G334" s="7"/>
    </row>
    <row r="335">
      <c r="A335" s="7"/>
      <c r="B335" s="7"/>
      <c r="C335" s="7"/>
      <c r="D335" s="7"/>
      <c r="E335" s="7"/>
      <c r="F335" s="7"/>
      <c r="G335" s="7"/>
    </row>
    <row r="336">
      <c r="A336" s="7"/>
      <c r="B336" s="7"/>
      <c r="C336" s="7"/>
      <c r="D336" s="7"/>
      <c r="E336" s="7"/>
      <c r="F336" s="7"/>
      <c r="G336" s="7"/>
    </row>
    <row r="337">
      <c r="A337" s="7"/>
      <c r="B337" s="7"/>
      <c r="C337" s="7"/>
      <c r="D337" s="7"/>
      <c r="E337" s="7"/>
      <c r="F337" s="7"/>
      <c r="G337" s="7"/>
    </row>
    <row r="338">
      <c r="A338" s="7"/>
      <c r="B338" s="7"/>
      <c r="C338" s="7"/>
      <c r="D338" s="7"/>
      <c r="E338" s="7"/>
      <c r="F338" s="7"/>
      <c r="G338" s="7"/>
    </row>
    <row r="339">
      <c r="A339" s="7"/>
      <c r="B339" s="7"/>
      <c r="C339" s="7"/>
      <c r="D339" s="7"/>
      <c r="E339" s="7"/>
      <c r="F339" s="7"/>
      <c r="G339" s="7"/>
    </row>
    <row r="340">
      <c r="A340" s="7"/>
      <c r="B340" s="7"/>
      <c r="C340" s="7"/>
      <c r="D340" s="7"/>
      <c r="E340" s="7"/>
      <c r="F340" s="7"/>
      <c r="G340" s="7"/>
    </row>
    <row r="341">
      <c r="A341" s="7"/>
      <c r="B341" s="7"/>
      <c r="C341" s="7"/>
      <c r="D341" s="7"/>
      <c r="E341" s="7"/>
      <c r="F341" s="7"/>
      <c r="G341" s="7"/>
    </row>
    <row r="342">
      <c r="A342" s="7"/>
      <c r="B342" s="7"/>
      <c r="C342" s="7"/>
      <c r="D342" s="7"/>
      <c r="E342" s="7"/>
      <c r="F342" s="7"/>
      <c r="G342" s="7"/>
    </row>
    <row r="343">
      <c r="A343" s="7"/>
      <c r="B343" s="7"/>
      <c r="C343" s="7"/>
      <c r="D343" s="7"/>
      <c r="E343" s="7"/>
      <c r="F343" s="7"/>
      <c r="G343" s="7"/>
    </row>
    <row r="344">
      <c r="A344" s="7"/>
      <c r="B344" s="7"/>
      <c r="C344" s="7"/>
      <c r="D344" s="7"/>
      <c r="E344" s="7"/>
      <c r="F344" s="7"/>
      <c r="G344" s="7"/>
    </row>
    <row r="345">
      <c r="A345" s="7"/>
      <c r="B345" s="7"/>
      <c r="C345" s="7"/>
      <c r="D345" s="7"/>
      <c r="E345" s="7"/>
      <c r="F345" s="7"/>
      <c r="G345" s="7"/>
    </row>
    <row r="346">
      <c r="A346" s="7"/>
      <c r="B346" s="7"/>
      <c r="C346" s="7"/>
      <c r="D346" s="7"/>
      <c r="E346" s="7"/>
      <c r="F346" s="7"/>
      <c r="G346" s="7"/>
    </row>
    <row r="347">
      <c r="A347" s="7"/>
      <c r="B347" s="7"/>
      <c r="C347" s="7"/>
      <c r="D347" s="7"/>
      <c r="E347" s="7"/>
      <c r="F347" s="7"/>
      <c r="G347" s="7"/>
    </row>
    <row r="348">
      <c r="A348" s="7"/>
      <c r="B348" s="7"/>
      <c r="C348" s="7"/>
      <c r="D348" s="7"/>
      <c r="E348" s="7"/>
      <c r="F348" s="7"/>
      <c r="G348" s="7"/>
    </row>
    <row r="349">
      <c r="A349" s="7"/>
      <c r="B349" s="7"/>
      <c r="C349" s="7"/>
      <c r="D349" s="7"/>
      <c r="E349" s="7"/>
      <c r="F349" s="7"/>
      <c r="G349" s="7"/>
    </row>
    <row r="350">
      <c r="A350" s="7"/>
      <c r="B350" s="7"/>
      <c r="C350" s="7"/>
      <c r="D350" s="7"/>
      <c r="E350" s="7"/>
      <c r="F350" s="7"/>
      <c r="G350" s="7"/>
    </row>
    <row r="351">
      <c r="A351" s="7"/>
      <c r="B351" s="7"/>
      <c r="C351" s="7"/>
      <c r="D351" s="7"/>
      <c r="E351" s="7"/>
      <c r="F351" s="7"/>
      <c r="G351" s="7"/>
    </row>
    <row r="352">
      <c r="A352" s="7"/>
      <c r="B352" s="7"/>
      <c r="C352" s="7"/>
      <c r="D352" s="7"/>
      <c r="E352" s="7"/>
      <c r="F352" s="7"/>
      <c r="G352" s="7"/>
    </row>
    <row r="353">
      <c r="A353" s="7"/>
      <c r="B353" s="7"/>
      <c r="C353" s="7"/>
      <c r="D353" s="7"/>
      <c r="E353" s="7"/>
      <c r="F353" s="7"/>
      <c r="G353" s="7"/>
    </row>
    <row r="354">
      <c r="A354" s="7"/>
      <c r="B354" s="7"/>
      <c r="C354" s="7"/>
      <c r="D354" s="7"/>
      <c r="E354" s="7"/>
      <c r="F354" s="7"/>
      <c r="G354" s="7"/>
    </row>
    <row r="355">
      <c r="A355" s="7"/>
      <c r="B355" s="7"/>
      <c r="C355" s="7"/>
      <c r="D355" s="7"/>
      <c r="E355" s="7"/>
      <c r="F355" s="7"/>
      <c r="G355" s="7"/>
    </row>
    <row r="356">
      <c r="A356" s="7"/>
      <c r="B356" s="7"/>
      <c r="C356" s="7"/>
      <c r="D356" s="7"/>
      <c r="E356" s="7"/>
      <c r="F356" s="7"/>
      <c r="G356" s="7"/>
    </row>
    <row r="357">
      <c r="A357" s="7"/>
      <c r="B357" s="7"/>
      <c r="C357" s="7"/>
      <c r="D357" s="7"/>
      <c r="E357" s="7"/>
      <c r="F357" s="7"/>
      <c r="G357" s="7"/>
    </row>
    <row r="358">
      <c r="A358" s="7"/>
      <c r="B358" s="7"/>
      <c r="C358" s="7"/>
      <c r="D358" s="7"/>
      <c r="E358" s="7"/>
      <c r="F358" s="7"/>
      <c r="G358" s="7"/>
    </row>
    <row r="359">
      <c r="A359" s="7"/>
      <c r="B359" s="7"/>
      <c r="C359" s="7"/>
      <c r="D359" s="7"/>
      <c r="E359" s="7"/>
      <c r="F359" s="7"/>
      <c r="G359" s="7"/>
    </row>
    <row r="360">
      <c r="A360" s="7"/>
      <c r="B360" s="7"/>
      <c r="C360" s="7"/>
      <c r="D360" s="7"/>
      <c r="E360" s="7"/>
      <c r="F360" s="7"/>
      <c r="G360" s="7"/>
    </row>
    <row r="361">
      <c r="A361" s="7"/>
      <c r="B361" s="7"/>
      <c r="C361" s="7"/>
      <c r="D361" s="7"/>
      <c r="E361" s="7"/>
      <c r="F361" s="7"/>
      <c r="G361" s="7"/>
    </row>
    <row r="362">
      <c r="A362" s="7"/>
      <c r="B362" s="7"/>
      <c r="C362" s="7"/>
      <c r="D362" s="7"/>
      <c r="E362" s="7"/>
      <c r="F362" s="7"/>
      <c r="G362" s="7"/>
    </row>
    <row r="363">
      <c r="A363" s="7"/>
      <c r="B363" s="7"/>
      <c r="C363" s="7"/>
      <c r="D363" s="7"/>
      <c r="E363" s="7"/>
      <c r="F363" s="7"/>
      <c r="G363" s="7"/>
    </row>
    <row r="364">
      <c r="A364" s="7"/>
      <c r="B364" s="7"/>
      <c r="C364" s="7"/>
      <c r="D364" s="7"/>
      <c r="E364" s="7"/>
      <c r="F364" s="7"/>
      <c r="G364" s="7"/>
    </row>
    <row r="365">
      <c r="A365" s="7"/>
      <c r="B365" s="7"/>
      <c r="C365" s="7"/>
      <c r="D365" s="7"/>
      <c r="E365" s="7"/>
      <c r="F365" s="7"/>
      <c r="G365" s="7"/>
    </row>
    <row r="366">
      <c r="A366" s="7"/>
      <c r="B366" s="7"/>
      <c r="C366" s="7"/>
      <c r="D366" s="7"/>
      <c r="E366" s="7"/>
      <c r="F366" s="7"/>
      <c r="G366" s="7"/>
    </row>
    <row r="367">
      <c r="A367" s="7"/>
      <c r="B367" s="7"/>
      <c r="C367" s="7"/>
      <c r="D367" s="7"/>
      <c r="E367" s="7"/>
      <c r="F367" s="7"/>
      <c r="G367" s="7"/>
    </row>
    <row r="368">
      <c r="A368" s="7"/>
      <c r="B368" s="7"/>
      <c r="C368" s="7"/>
      <c r="D368" s="7"/>
      <c r="E368" s="7"/>
      <c r="F368" s="7"/>
      <c r="G368" s="7"/>
    </row>
    <row r="369">
      <c r="A369" s="7"/>
      <c r="B369" s="7"/>
      <c r="C369" s="7"/>
      <c r="D369" s="7"/>
      <c r="E369" s="7"/>
      <c r="F369" s="7"/>
      <c r="G369" s="7"/>
    </row>
    <row r="370">
      <c r="A370" s="7"/>
      <c r="B370" s="7"/>
      <c r="C370" s="7"/>
      <c r="D370" s="7"/>
      <c r="E370" s="7"/>
      <c r="F370" s="7"/>
      <c r="G370" s="7"/>
    </row>
    <row r="371">
      <c r="A371" s="7"/>
      <c r="B371" s="7"/>
      <c r="C371" s="7"/>
      <c r="D371" s="7"/>
      <c r="E371" s="7"/>
      <c r="F371" s="7"/>
      <c r="G371" s="7"/>
    </row>
    <row r="372">
      <c r="A372" s="7"/>
      <c r="B372" s="7"/>
      <c r="C372" s="7"/>
      <c r="D372" s="7"/>
      <c r="E372" s="7"/>
      <c r="F372" s="7"/>
      <c r="G372" s="7"/>
    </row>
    <row r="373">
      <c r="A373" s="7"/>
      <c r="B373" s="7"/>
      <c r="C373" s="7"/>
      <c r="D373" s="7"/>
      <c r="E373" s="7"/>
      <c r="F373" s="7"/>
      <c r="G373" s="7"/>
    </row>
    <row r="374">
      <c r="A374" s="7"/>
      <c r="B374" s="7"/>
      <c r="C374" s="7"/>
      <c r="D374" s="7"/>
      <c r="E374" s="7"/>
      <c r="F374" s="7"/>
      <c r="G374" s="7"/>
    </row>
    <row r="375">
      <c r="A375" s="7"/>
      <c r="B375" s="7"/>
      <c r="C375" s="7"/>
      <c r="D375" s="7"/>
      <c r="E375" s="7"/>
      <c r="F375" s="7"/>
      <c r="G375" s="7"/>
    </row>
    <row r="376">
      <c r="A376" s="7"/>
      <c r="B376" s="7"/>
      <c r="C376" s="7"/>
      <c r="D376" s="7"/>
      <c r="E376" s="7"/>
      <c r="F376" s="7"/>
      <c r="G376" s="7"/>
    </row>
    <row r="377">
      <c r="A377" s="7"/>
      <c r="B377" s="7"/>
      <c r="C377" s="7"/>
      <c r="D377" s="7"/>
      <c r="E377" s="7"/>
      <c r="F377" s="7"/>
      <c r="G377" s="7"/>
    </row>
    <row r="378">
      <c r="A378" s="7"/>
      <c r="B378" s="7"/>
      <c r="C378" s="7"/>
      <c r="D378" s="7"/>
      <c r="E378" s="7"/>
      <c r="F378" s="7"/>
      <c r="G378" s="7"/>
    </row>
    <row r="379">
      <c r="A379" s="7"/>
      <c r="B379" s="7"/>
      <c r="C379" s="7"/>
      <c r="D379" s="7"/>
      <c r="E379" s="7"/>
      <c r="F379" s="7"/>
      <c r="G379" s="7"/>
    </row>
    <row r="380">
      <c r="A380" s="7"/>
      <c r="B380" s="7"/>
      <c r="C380" s="7"/>
      <c r="D380" s="7"/>
      <c r="E380" s="7"/>
      <c r="F380" s="7"/>
      <c r="G380" s="7"/>
    </row>
    <row r="381">
      <c r="A381" s="7"/>
      <c r="B381" s="7"/>
      <c r="C381" s="7"/>
      <c r="D381" s="7"/>
      <c r="E381" s="7"/>
      <c r="F381" s="7"/>
      <c r="G381" s="7"/>
    </row>
    <row r="382">
      <c r="A382" s="7"/>
      <c r="B382" s="7"/>
      <c r="C382" s="7"/>
      <c r="D382" s="7"/>
      <c r="E382" s="7"/>
      <c r="F382" s="7"/>
      <c r="G382" s="7"/>
    </row>
    <row r="383">
      <c r="A383" s="7"/>
      <c r="B383" s="7"/>
      <c r="C383" s="7"/>
      <c r="D383" s="7"/>
      <c r="E383" s="7"/>
      <c r="F383" s="7"/>
      <c r="G383" s="7"/>
    </row>
    <row r="384">
      <c r="A384" s="7"/>
      <c r="B384" s="7"/>
      <c r="C384" s="7"/>
      <c r="D384" s="7"/>
      <c r="E384" s="7"/>
      <c r="F384" s="7"/>
      <c r="G384" s="7"/>
    </row>
    <row r="385">
      <c r="A385" s="7"/>
      <c r="B385" s="7"/>
      <c r="C385" s="7"/>
      <c r="D385" s="7"/>
      <c r="E385" s="7"/>
      <c r="F385" s="7"/>
      <c r="G385" s="7"/>
    </row>
    <row r="386">
      <c r="A386" s="7"/>
      <c r="B386" s="7"/>
      <c r="C386" s="7"/>
      <c r="D386" s="7"/>
      <c r="E386" s="7"/>
      <c r="F386" s="7"/>
      <c r="G386" s="7"/>
    </row>
    <row r="387">
      <c r="A387" s="7"/>
      <c r="B387" s="7"/>
      <c r="C387" s="7"/>
      <c r="D387" s="7"/>
      <c r="E387" s="7"/>
      <c r="F387" s="7"/>
      <c r="G387" s="7"/>
    </row>
    <row r="388">
      <c r="A388" s="7"/>
      <c r="B388" s="7"/>
      <c r="C388" s="7"/>
      <c r="D388" s="7"/>
      <c r="E388" s="7"/>
      <c r="F388" s="7"/>
      <c r="G388" s="7"/>
    </row>
    <row r="389">
      <c r="A389" s="7"/>
      <c r="B389" s="7"/>
      <c r="C389" s="7"/>
      <c r="D389" s="7"/>
      <c r="E389" s="7"/>
      <c r="F389" s="7"/>
      <c r="G389" s="7"/>
    </row>
    <row r="390">
      <c r="A390" s="7"/>
      <c r="B390" s="7"/>
      <c r="C390" s="7"/>
      <c r="D390" s="7"/>
      <c r="E390" s="7"/>
      <c r="F390" s="7"/>
      <c r="G390" s="7"/>
    </row>
    <row r="391">
      <c r="A391" s="7"/>
      <c r="B391" s="7"/>
      <c r="C391" s="7"/>
      <c r="D391" s="7"/>
      <c r="E391" s="7"/>
      <c r="F391" s="7"/>
      <c r="G391" s="7"/>
    </row>
    <row r="392">
      <c r="A392" s="7"/>
      <c r="B392" s="7"/>
      <c r="C392" s="7"/>
      <c r="D392" s="7"/>
      <c r="E392" s="7"/>
      <c r="F392" s="7"/>
      <c r="G392" s="7"/>
    </row>
    <row r="393">
      <c r="A393" s="7"/>
      <c r="B393" s="7"/>
      <c r="C393" s="7"/>
      <c r="D393" s="7"/>
      <c r="E393" s="7"/>
      <c r="F393" s="7"/>
      <c r="G393" s="7"/>
    </row>
    <row r="394">
      <c r="A394" s="7"/>
      <c r="B394" s="7"/>
      <c r="C394" s="7"/>
      <c r="D394" s="7"/>
      <c r="E394" s="7"/>
      <c r="F394" s="7"/>
      <c r="G394" s="7"/>
    </row>
    <row r="395">
      <c r="A395" s="7"/>
      <c r="B395" s="7"/>
      <c r="C395" s="7"/>
      <c r="D395" s="7"/>
      <c r="E395" s="7"/>
      <c r="F395" s="7"/>
      <c r="G395" s="7"/>
    </row>
    <row r="396">
      <c r="A396" s="7"/>
      <c r="B396" s="7"/>
      <c r="C396" s="7"/>
      <c r="D396" s="7"/>
      <c r="E396" s="7"/>
      <c r="F396" s="7"/>
      <c r="G396" s="7"/>
    </row>
    <row r="397">
      <c r="A397" s="7"/>
      <c r="B397" s="7"/>
      <c r="C397" s="7"/>
      <c r="D397" s="7"/>
      <c r="E397" s="7"/>
      <c r="F397" s="7"/>
      <c r="G397" s="7"/>
    </row>
    <row r="398">
      <c r="A398" s="7"/>
      <c r="B398" s="7"/>
      <c r="C398" s="7"/>
      <c r="D398" s="7"/>
      <c r="E398" s="7"/>
      <c r="F398" s="7"/>
      <c r="G398" s="7"/>
    </row>
    <row r="399">
      <c r="A399" s="7"/>
      <c r="B399" s="7"/>
      <c r="C399" s="7"/>
      <c r="D399" s="7"/>
      <c r="E399" s="7"/>
      <c r="F399" s="7"/>
      <c r="G399" s="7"/>
    </row>
    <row r="400">
      <c r="A400" s="7"/>
      <c r="B400" s="7"/>
      <c r="C400" s="7"/>
      <c r="D400" s="7"/>
      <c r="E400" s="7"/>
      <c r="F400" s="7"/>
      <c r="G400" s="7"/>
    </row>
    <row r="401">
      <c r="A401" s="7"/>
      <c r="B401" s="7"/>
      <c r="C401" s="7"/>
      <c r="D401" s="7"/>
      <c r="E401" s="7"/>
      <c r="F401" s="7"/>
      <c r="G401" s="7"/>
    </row>
    <row r="402">
      <c r="A402" s="7"/>
      <c r="B402" s="7"/>
      <c r="C402" s="7"/>
      <c r="D402" s="7"/>
      <c r="E402" s="7"/>
      <c r="F402" s="7"/>
      <c r="G402" s="7"/>
    </row>
    <row r="403">
      <c r="A403" s="7"/>
      <c r="B403" s="7"/>
      <c r="C403" s="7"/>
      <c r="D403" s="7"/>
      <c r="E403" s="7"/>
      <c r="F403" s="7"/>
      <c r="G403" s="7"/>
    </row>
    <row r="404">
      <c r="A404" s="7"/>
      <c r="B404" s="7"/>
      <c r="C404" s="7"/>
      <c r="D404" s="7"/>
      <c r="E404" s="7"/>
      <c r="F404" s="7"/>
      <c r="G404" s="7"/>
    </row>
    <row r="405">
      <c r="A405" s="7"/>
      <c r="B405" s="7"/>
      <c r="C405" s="7"/>
      <c r="D405" s="7"/>
      <c r="E405" s="7"/>
      <c r="F405" s="7"/>
      <c r="G405" s="7"/>
    </row>
    <row r="406">
      <c r="A406" s="7"/>
      <c r="B406" s="7"/>
      <c r="C406" s="7"/>
      <c r="D406" s="7"/>
      <c r="E406" s="7"/>
      <c r="F406" s="7"/>
      <c r="G406" s="7"/>
    </row>
    <row r="407">
      <c r="A407" s="7"/>
      <c r="B407" s="7"/>
      <c r="C407" s="7"/>
      <c r="D407" s="7"/>
      <c r="E407" s="7"/>
      <c r="F407" s="7"/>
      <c r="G407" s="7"/>
    </row>
    <row r="408">
      <c r="A408" s="7"/>
      <c r="B408" s="7"/>
      <c r="C408" s="7"/>
      <c r="D408" s="7"/>
      <c r="E408" s="7"/>
      <c r="F408" s="7"/>
      <c r="G408" s="7"/>
    </row>
    <row r="409">
      <c r="A409" s="7"/>
      <c r="B409" s="7"/>
      <c r="C409" s="7"/>
      <c r="D409" s="7"/>
      <c r="E409" s="7"/>
      <c r="F409" s="7"/>
      <c r="G409" s="7"/>
    </row>
    <row r="410">
      <c r="A410" s="7"/>
      <c r="B410" s="7"/>
      <c r="C410" s="7"/>
      <c r="D410" s="7"/>
      <c r="E410" s="7"/>
      <c r="F410" s="7"/>
      <c r="G410" s="7"/>
    </row>
    <row r="411">
      <c r="A411" s="7"/>
      <c r="B411" s="7"/>
      <c r="C411" s="7"/>
      <c r="D411" s="7"/>
      <c r="E411" s="7"/>
      <c r="F411" s="7"/>
      <c r="G411" s="7"/>
    </row>
    <row r="412">
      <c r="A412" s="7"/>
      <c r="B412" s="7"/>
      <c r="C412" s="7"/>
      <c r="D412" s="7"/>
      <c r="E412" s="7"/>
      <c r="F412" s="7"/>
      <c r="G412" s="7"/>
    </row>
    <row r="413">
      <c r="A413" s="7"/>
      <c r="B413" s="7"/>
      <c r="C413" s="7"/>
      <c r="D413" s="7"/>
      <c r="E413" s="7"/>
      <c r="F413" s="7"/>
      <c r="G413" s="7"/>
    </row>
    <row r="414">
      <c r="A414" s="7"/>
      <c r="B414" s="7"/>
      <c r="C414" s="7"/>
      <c r="D414" s="7"/>
      <c r="E414" s="7"/>
      <c r="F414" s="7"/>
      <c r="G414" s="7"/>
    </row>
    <row r="415">
      <c r="A415" s="7"/>
      <c r="B415" s="7"/>
      <c r="C415" s="7"/>
      <c r="D415" s="7"/>
      <c r="E415" s="7"/>
      <c r="F415" s="7"/>
      <c r="G415" s="7"/>
    </row>
    <row r="416">
      <c r="A416" s="7"/>
      <c r="B416" s="7"/>
      <c r="C416" s="7"/>
      <c r="D416" s="7"/>
      <c r="E416" s="7"/>
      <c r="F416" s="7"/>
      <c r="G416" s="7"/>
    </row>
    <row r="417">
      <c r="A417" s="7"/>
      <c r="B417" s="7"/>
      <c r="C417" s="7"/>
      <c r="D417" s="7"/>
      <c r="E417" s="7"/>
      <c r="F417" s="7"/>
      <c r="G417" s="7"/>
    </row>
    <row r="418">
      <c r="A418" s="7"/>
      <c r="B418" s="7"/>
      <c r="C418" s="7"/>
      <c r="D418" s="7"/>
      <c r="E418" s="7"/>
      <c r="F418" s="7"/>
      <c r="G418" s="7"/>
    </row>
    <row r="419">
      <c r="A419" s="7"/>
      <c r="B419" s="7"/>
      <c r="C419" s="7"/>
      <c r="D419" s="7"/>
      <c r="E419" s="7"/>
      <c r="F419" s="7"/>
      <c r="G419" s="7"/>
    </row>
    <row r="420">
      <c r="A420" s="7"/>
      <c r="B420" s="7"/>
      <c r="C420" s="7"/>
      <c r="D420" s="7"/>
      <c r="E420" s="7"/>
      <c r="F420" s="7"/>
      <c r="G420" s="7"/>
    </row>
    <row r="421">
      <c r="A421" s="7"/>
      <c r="B421" s="7"/>
      <c r="C421" s="7"/>
      <c r="D421" s="7"/>
      <c r="E421" s="7"/>
      <c r="F421" s="7"/>
      <c r="G421" s="7"/>
    </row>
    <row r="422">
      <c r="A422" s="7"/>
      <c r="B422" s="7"/>
      <c r="C422" s="7"/>
      <c r="D422" s="7"/>
      <c r="E422" s="7"/>
      <c r="F422" s="7"/>
      <c r="G422" s="7"/>
    </row>
    <row r="423">
      <c r="A423" s="7"/>
      <c r="B423" s="7"/>
      <c r="C423" s="7"/>
      <c r="D423" s="7"/>
      <c r="E423" s="7"/>
      <c r="F423" s="7"/>
      <c r="G423" s="7"/>
    </row>
    <row r="424">
      <c r="A424" s="7"/>
      <c r="B424" s="7"/>
      <c r="C424" s="7"/>
      <c r="D424" s="7"/>
      <c r="E424" s="7"/>
      <c r="F424" s="7"/>
      <c r="G424" s="7"/>
    </row>
    <row r="425">
      <c r="A425" s="7"/>
      <c r="B425" s="7"/>
      <c r="C425" s="7"/>
      <c r="D425" s="7"/>
      <c r="E425" s="7"/>
      <c r="F425" s="7"/>
      <c r="G425" s="7"/>
    </row>
    <row r="426">
      <c r="A426" s="7"/>
      <c r="B426" s="7"/>
      <c r="C426" s="7"/>
      <c r="D426" s="7"/>
      <c r="E426" s="7"/>
      <c r="F426" s="7"/>
      <c r="G426" s="7"/>
    </row>
    <row r="427">
      <c r="A427" s="7"/>
      <c r="B427" s="7"/>
      <c r="C427" s="7"/>
      <c r="D427" s="7"/>
      <c r="E427" s="7"/>
      <c r="F427" s="7"/>
      <c r="G427" s="7"/>
    </row>
    <row r="428">
      <c r="A428" s="7"/>
      <c r="B428" s="7"/>
      <c r="C428" s="7"/>
      <c r="D428" s="7"/>
      <c r="E428" s="7"/>
      <c r="F428" s="7"/>
      <c r="G428" s="7"/>
    </row>
    <row r="429">
      <c r="A429" s="7"/>
      <c r="B429" s="7"/>
      <c r="C429" s="7"/>
      <c r="D429" s="7"/>
      <c r="E429" s="7"/>
      <c r="F429" s="7"/>
      <c r="G429" s="7"/>
    </row>
    <row r="430">
      <c r="A430" s="7"/>
      <c r="B430" s="7"/>
      <c r="C430" s="7"/>
      <c r="D430" s="7"/>
      <c r="E430" s="7"/>
      <c r="F430" s="7"/>
      <c r="G430" s="7"/>
    </row>
    <row r="431">
      <c r="A431" s="7"/>
      <c r="B431" s="7"/>
      <c r="C431" s="7"/>
      <c r="D431" s="7"/>
      <c r="E431" s="7"/>
      <c r="F431" s="7"/>
      <c r="G431" s="7"/>
    </row>
    <row r="432">
      <c r="A432" s="7"/>
      <c r="B432" s="7"/>
      <c r="C432" s="7"/>
      <c r="D432" s="7"/>
      <c r="E432" s="7"/>
      <c r="F432" s="7"/>
      <c r="G432" s="7"/>
    </row>
    <row r="433">
      <c r="A433" s="7"/>
      <c r="B433" s="7"/>
      <c r="C433" s="7"/>
      <c r="D433" s="7"/>
      <c r="E433" s="7"/>
      <c r="F433" s="7"/>
      <c r="G433" s="7"/>
    </row>
    <row r="434">
      <c r="A434" s="7"/>
      <c r="B434" s="7"/>
      <c r="C434" s="7"/>
      <c r="D434" s="7"/>
      <c r="E434" s="7"/>
      <c r="F434" s="7"/>
      <c r="G434" s="7"/>
    </row>
    <row r="435">
      <c r="A435" s="7"/>
      <c r="B435" s="7"/>
      <c r="C435" s="7"/>
      <c r="D435" s="7"/>
      <c r="E435" s="7"/>
      <c r="F435" s="7"/>
      <c r="G435" s="7"/>
    </row>
    <row r="436">
      <c r="A436" s="7"/>
      <c r="B436" s="7"/>
      <c r="C436" s="7"/>
      <c r="D436" s="7"/>
      <c r="E436" s="7"/>
      <c r="F436" s="7"/>
      <c r="G436" s="7"/>
    </row>
    <row r="437">
      <c r="A437" s="7"/>
      <c r="B437" s="7"/>
      <c r="C437" s="7"/>
      <c r="D437" s="7"/>
      <c r="E437" s="7"/>
      <c r="F437" s="7"/>
      <c r="G437" s="7"/>
    </row>
    <row r="438">
      <c r="A438" s="7"/>
      <c r="B438" s="7"/>
      <c r="C438" s="7"/>
      <c r="D438" s="7"/>
      <c r="E438" s="7"/>
      <c r="F438" s="7"/>
      <c r="G438" s="7"/>
    </row>
    <row r="439">
      <c r="A439" s="7"/>
      <c r="B439" s="7"/>
      <c r="C439" s="7"/>
      <c r="D439" s="7"/>
      <c r="E439" s="7"/>
      <c r="F439" s="7"/>
      <c r="G439" s="7"/>
    </row>
    <row r="440">
      <c r="A440" s="7"/>
      <c r="B440" s="7"/>
      <c r="C440" s="7"/>
      <c r="D440" s="7"/>
      <c r="E440" s="7"/>
      <c r="F440" s="7"/>
      <c r="G440" s="7"/>
    </row>
    <row r="441">
      <c r="A441" s="7"/>
      <c r="B441" s="7"/>
      <c r="C441" s="7"/>
      <c r="D441" s="7"/>
      <c r="E441" s="7"/>
      <c r="F441" s="7"/>
      <c r="G441" s="7"/>
    </row>
    <row r="442">
      <c r="A442" s="7"/>
      <c r="B442" s="7"/>
      <c r="C442" s="7"/>
      <c r="D442" s="7"/>
      <c r="E442" s="7"/>
      <c r="F442" s="7"/>
      <c r="G442" s="7"/>
    </row>
    <row r="443">
      <c r="A443" s="7"/>
      <c r="B443" s="7"/>
      <c r="C443" s="7"/>
      <c r="D443" s="7"/>
      <c r="E443" s="7"/>
      <c r="F443" s="7"/>
      <c r="G443" s="7"/>
    </row>
    <row r="444">
      <c r="A444" s="7"/>
      <c r="B444" s="7"/>
      <c r="C444" s="7"/>
      <c r="D444" s="7"/>
      <c r="E444" s="7"/>
      <c r="F444" s="7"/>
      <c r="G444" s="7"/>
    </row>
    <row r="445">
      <c r="A445" s="7"/>
      <c r="B445" s="7"/>
      <c r="C445" s="7"/>
      <c r="D445" s="7"/>
      <c r="E445" s="7"/>
      <c r="F445" s="7"/>
      <c r="G445" s="7"/>
    </row>
    <row r="446">
      <c r="A446" s="7"/>
      <c r="B446" s="7"/>
      <c r="C446" s="7"/>
      <c r="D446" s="7"/>
      <c r="E446" s="7"/>
      <c r="F446" s="7"/>
      <c r="G446" s="7"/>
    </row>
    <row r="447">
      <c r="A447" s="7"/>
      <c r="B447" s="7"/>
      <c r="C447" s="7"/>
      <c r="D447" s="7"/>
      <c r="E447" s="7"/>
      <c r="F447" s="7"/>
      <c r="G447" s="7"/>
    </row>
    <row r="448">
      <c r="A448" s="7"/>
      <c r="B448" s="7"/>
      <c r="C448" s="7"/>
      <c r="D448" s="7"/>
      <c r="E448" s="7"/>
      <c r="F448" s="7"/>
      <c r="G448" s="7"/>
    </row>
    <row r="449">
      <c r="A449" s="7"/>
      <c r="B449" s="7"/>
      <c r="C449" s="7"/>
      <c r="D449" s="7"/>
      <c r="E449" s="7"/>
      <c r="F449" s="7"/>
      <c r="G449" s="7"/>
    </row>
    <row r="450">
      <c r="A450" s="7"/>
      <c r="B450" s="7"/>
      <c r="C450" s="7"/>
      <c r="D450" s="7"/>
      <c r="E450" s="7"/>
      <c r="F450" s="7"/>
      <c r="G450" s="7"/>
    </row>
    <row r="451">
      <c r="A451" s="7"/>
      <c r="B451" s="7"/>
      <c r="C451" s="7"/>
      <c r="D451" s="7"/>
      <c r="E451" s="7"/>
      <c r="F451" s="7"/>
      <c r="G451" s="7"/>
    </row>
    <row r="452">
      <c r="A452" s="7"/>
      <c r="B452" s="7"/>
      <c r="C452" s="7"/>
      <c r="D452" s="7"/>
      <c r="E452" s="7"/>
      <c r="F452" s="7"/>
      <c r="G452" s="7"/>
    </row>
    <row r="453">
      <c r="A453" s="7"/>
      <c r="B453" s="7"/>
      <c r="C453" s="7"/>
      <c r="D453" s="7"/>
      <c r="E453" s="7"/>
      <c r="F453" s="7"/>
      <c r="G453" s="7"/>
    </row>
    <row r="454">
      <c r="A454" s="7"/>
      <c r="B454" s="7"/>
      <c r="C454" s="7"/>
      <c r="D454" s="7"/>
      <c r="E454" s="7"/>
      <c r="F454" s="7"/>
      <c r="G454" s="7"/>
    </row>
    <row r="455">
      <c r="A455" s="7"/>
      <c r="B455" s="7"/>
      <c r="C455" s="7"/>
      <c r="D455" s="7"/>
      <c r="E455" s="7"/>
      <c r="F455" s="7"/>
      <c r="G455" s="7"/>
    </row>
    <row r="456">
      <c r="A456" s="7"/>
      <c r="B456" s="7"/>
      <c r="C456" s="7"/>
      <c r="D456" s="7"/>
      <c r="E456" s="7"/>
      <c r="F456" s="7"/>
      <c r="G456" s="7"/>
    </row>
    <row r="457">
      <c r="A457" s="7"/>
      <c r="B457" s="7"/>
      <c r="C457" s="7"/>
      <c r="D457" s="7"/>
      <c r="E457" s="7"/>
      <c r="F457" s="7"/>
      <c r="G457" s="7"/>
    </row>
    <row r="458">
      <c r="A458" s="7"/>
      <c r="B458" s="7"/>
      <c r="C458" s="7"/>
      <c r="D458" s="7"/>
      <c r="E458" s="7"/>
      <c r="F458" s="7"/>
      <c r="G458" s="7"/>
    </row>
    <row r="459">
      <c r="A459" s="7"/>
      <c r="B459" s="7"/>
      <c r="C459" s="7"/>
      <c r="D459" s="7"/>
      <c r="E459" s="7"/>
      <c r="F459" s="7"/>
      <c r="G459" s="7"/>
    </row>
    <row r="460">
      <c r="A460" s="7"/>
      <c r="B460" s="7"/>
      <c r="C460" s="7"/>
      <c r="D460" s="7"/>
      <c r="E460" s="7"/>
      <c r="F460" s="7"/>
      <c r="G460" s="7"/>
    </row>
    <row r="461">
      <c r="A461" s="7"/>
      <c r="B461" s="7"/>
      <c r="C461" s="7"/>
      <c r="D461" s="7"/>
      <c r="E461" s="7"/>
      <c r="F461" s="7"/>
      <c r="G461" s="7"/>
    </row>
    <row r="462">
      <c r="A462" s="7"/>
      <c r="B462" s="7"/>
      <c r="C462" s="7"/>
      <c r="D462" s="7"/>
      <c r="E462" s="7"/>
      <c r="F462" s="7"/>
      <c r="G462" s="7"/>
    </row>
    <row r="463">
      <c r="A463" s="7"/>
      <c r="B463" s="7"/>
      <c r="C463" s="7"/>
      <c r="D463" s="7"/>
      <c r="E463" s="7"/>
      <c r="F463" s="7"/>
      <c r="G463" s="7"/>
    </row>
    <row r="464">
      <c r="A464" s="7"/>
      <c r="B464" s="7"/>
      <c r="C464" s="7"/>
      <c r="D464" s="7"/>
      <c r="E464" s="7"/>
      <c r="F464" s="7"/>
      <c r="G464" s="7"/>
    </row>
    <row r="465">
      <c r="A465" s="7"/>
      <c r="B465" s="7"/>
      <c r="C465" s="7"/>
      <c r="D465" s="7"/>
      <c r="E465" s="7"/>
      <c r="F465" s="7"/>
      <c r="G465" s="7"/>
    </row>
    <row r="466">
      <c r="A466" s="7"/>
      <c r="B466" s="7"/>
      <c r="C466" s="7"/>
      <c r="D466" s="7"/>
      <c r="E466" s="7"/>
      <c r="F466" s="7"/>
      <c r="G466" s="7"/>
    </row>
    <row r="467">
      <c r="A467" s="7"/>
      <c r="B467" s="7"/>
      <c r="C467" s="7"/>
      <c r="D467" s="7"/>
      <c r="E467" s="7"/>
      <c r="F467" s="7"/>
      <c r="G467" s="7"/>
    </row>
    <row r="468">
      <c r="A468" s="7"/>
      <c r="B468" s="7"/>
      <c r="C468" s="7"/>
      <c r="D468" s="7"/>
      <c r="E468" s="7"/>
      <c r="F468" s="7"/>
      <c r="G468" s="7"/>
    </row>
    <row r="469">
      <c r="A469" s="7"/>
      <c r="B469" s="7"/>
      <c r="C469" s="7"/>
      <c r="D469" s="7"/>
      <c r="E469" s="7"/>
      <c r="F469" s="7"/>
      <c r="G469" s="7"/>
    </row>
    <row r="470">
      <c r="A470" s="7"/>
      <c r="B470" s="7"/>
      <c r="C470" s="7"/>
      <c r="D470" s="7"/>
      <c r="E470" s="7"/>
      <c r="F470" s="7"/>
      <c r="G470" s="7"/>
    </row>
    <row r="471">
      <c r="A471" s="7"/>
      <c r="B471" s="7"/>
      <c r="C471" s="7"/>
      <c r="D471" s="7"/>
      <c r="E471" s="7"/>
      <c r="F471" s="7"/>
      <c r="G471" s="7"/>
    </row>
    <row r="472">
      <c r="A472" s="7"/>
      <c r="B472" s="7"/>
      <c r="C472" s="7"/>
      <c r="D472" s="7"/>
      <c r="E472" s="7"/>
      <c r="F472" s="7"/>
      <c r="G472" s="7"/>
    </row>
    <row r="473">
      <c r="A473" s="7"/>
      <c r="B473" s="7"/>
      <c r="C473" s="7"/>
      <c r="D473" s="7"/>
      <c r="E473" s="7"/>
      <c r="F473" s="7"/>
      <c r="G473" s="7"/>
    </row>
    <row r="474">
      <c r="A474" s="7"/>
      <c r="B474" s="7"/>
      <c r="C474" s="7"/>
      <c r="D474" s="7"/>
      <c r="E474" s="7"/>
      <c r="F474" s="7"/>
      <c r="G474" s="7"/>
    </row>
    <row r="475">
      <c r="A475" s="7"/>
      <c r="B475" s="7"/>
      <c r="C475" s="7"/>
      <c r="D475" s="7"/>
      <c r="E475" s="7"/>
      <c r="F475" s="7"/>
      <c r="G475" s="7"/>
    </row>
    <row r="476">
      <c r="A476" s="7"/>
      <c r="B476" s="7"/>
      <c r="C476" s="7"/>
      <c r="D476" s="7"/>
      <c r="E476" s="7"/>
      <c r="F476" s="7"/>
      <c r="G476" s="7"/>
    </row>
    <row r="477">
      <c r="A477" s="7"/>
      <c r="B477" s="7"/>
      <c r="C477" s="7"/>
      <c r="D477" s="7"/>
      <c r="E477" s="7"/>
      <c r="F477" s="7"/>
      <c r="G477" s="7"/>
    </row>
    <row r="478">
      <c r="A478" s="7"/>
      <c r="B478" s="7"/>
      <c r="C478" s="7"/>
      <c r="D478" s="7"/>
      <c r="E478" s="7"/>
      <c r="F478" s="7"/>
      <c r="G478" s="7"/>
    </row>
    <row r="479">
      <c r="A479" s="7"/>
      <c r="B479" s="7"/>
      <c r="C479" s="7"/>
      <c r="D479" s="7"/>
      <c r="E479" s="7"/>
      <c r="F479" s="7"/>
      <c r="G479" s="7"/>
    </row>
    <row r="480">
      <c r="A480" s="7"/>
      <c r="B480" s="7"/>
      <c r="C480" s="7"/>
      <c r="D480" s="7"/>
      <c r="E480" s="7"/>
      <c r="F480" s="7"/>
      <c r="G480" s="7"/>
    </row>
    <row r="481">
      <c r="A481" s="7"/>
      <c r="B481" s="7"/>
      <c r="C481" s="7"/>
      <c r="D481" s="7"/>
      <c r="E481" s="7"/>
      <c r="F481" s="7"/>
      <c r="G481" s="7"/>
    </row>
    <row r="482">
      <c r="A482" s="7"/>
      <c r="B482" s="7"/>
      <c r="C482" s="7"/>
      <c r="D482" s="7"/>
      <c r="E482" s="7"/>
      <c r="F482" s="7"/>
      <c r="G482" s="7"/>
    </row>
    <row r="483">
      <c r="A483" s="7"/>
      <c r="B483" s="7"/>
      <c r="C483" s="7"/>
      <c r="D483" s="7"/>
      <c r="E483" s="7"/>
      <c r="F483" s="7"/>
      <c r="G483" s="7"/>
    </row>
    <row r="484">
      <c r="A484" s="7"/>
      <c r="B484" s="7"/>
      <c r="C484" s="7"/>
      <c r="D484" s="7"/>
      <c r="E484" s="7"/>
      <c r="F484" s="7"/>
      <c r="G484" s="7"/>
    </row>
    <row r="485">
      <c r="A485" s="7"/>
      <c r="B485" s="7"/>
      <c r="C485" s="7"/>
      <c r="D485" s="7"/>
      <c r="E485" s="7"/>
      <c r="F485" s="7"/>
      <c r="G485" s="7"/>
    </row>
    <row r="486">
      <c r="A486" s="7"/>
      <c r="B486" s="7"/>
      <c r="C486" s="7"/>
      <c r="D486" s="7"/>
      <c r="E486" s="7"/>
      <c r="F486" s="7"/>
      <c r="G486" s="7"/>
    </row>
    <row r="487">
      <c r="A487" s="7"/>
      <c r="B487" s="7"/>
      <c r="C487" s="7"/>
      <c r="D487" s="7"/>
      <c r="E487" s="7"/>
      <c r="F487" s="7"/>
      <c r="G487" s="7"/>
    </row>
    <row r="488">
      <c r="A488" s="7"/>
      <c r="B488" s="7"/>
      <c r="C488" s="7"/>
      <c r="D488" s="7"/>
      <c r="E488" s="7"/>
      <c r="F488" s="7"/>
      <c r="G488" s="7"/>
    </row>
    <row r="489">
      <c r="A489" s="7"/>
      <c r="B489" s="7"/>
      <c r="C489" s="7"/>
      <c r="D489" s="7"/>
      <c r="E489" s="7"/>
      <c r="F489" s="7"/>
      <c r="G489" s="7"/>
    </row>
    <row r="490">
      <c r="A490" s="7"/>
      <c r="B490" s="7"/>
      <c r="C490" s="7"/>
      <c r="D490" s="7"/>
      <c r="E490" s="7"/>
      <c r="F490" s="7"/>
      <c r="G490" s="7"/>
    </row>
    <row r="491">
      <c r="A491" s="7"/>
      <c r="B491" s="7"/>
      <c r="C491" s="7"/>
      <c r="D491" s="7"/>
      <c r="E491" s="7"/>
      <c r="F491" s="7"/>
      <c r="G491" s="7"/>
    </row>
    <row r="492">
      <c r="A492" s="7"/>
      <c r="B492" s="7"/>
      <c r="C492" s="7"/>
      <c r="D492" s="7"/>
      <c r="E492" s="7"/>
      <c r="F492" s="7"/>
      <c r="G492" s="7"/>
    </row>
    <row r="493">
      <c r="A493" s="7"/>
      <c r="B493" s="7"/>
      <c r="C493" s="7"/>
      <c r="D493" s="7"/>
      <c r="E493" s="7"/>
      <c r="F493" s="7"/>
      <c r="G493" s="7"/>
    </row>
    <row r="494">
      <c r="A494" s="7"/>
      <c r="B494" s="7"/>
      <c r="C494" s="7"/>
      <c r="D494" s="7"/>
      <c r="E494" s="7"/>
      <c r="F494" s="7"/>
      <c r="G494" s="7"/>
    </row>
    <row r="495">
      <c r="A495" s="7"/>
      <c r="B495" s="7"/>
      <c r="C495" s="7"/>
      <c r="D495" s="7"/>
      <c r="E495" s="7"/>
      <c r="F495" s="7"/>
      <c r="G495" s="7"/>
    </row>
    <row r="496">
      <c r="A496" s="7"/>
      <c r="B496" s="7"/>
      <c r="C496" s="7"/>
      <c r="D496" s="7"/>
      <c r="E496" s="7"/>
      <c r="F496" s="7"/>
      <c r="G496" s="7"/>
    </row>
    <row r="497">
      <c r="A497" s="7"/>
      <c r="B497" s="7"/>
      <c r="C497" s="7"/>
      <c r="D497" s="7"/>
      <c r="E497" s="7"/>
      <c r="F497" s="7"/>
      <c r="G497" s="7"/>
    </row>
    <row r="498">
      <c r="A498" s="7"/>
      <c r="B498" s="7"/>
      <c r="C498" s="7"/>
      <c r="D498" s="7"/>
      <c r="E498" s="7"/>
      <c r="F498" s="7"/>
      <c r="G498" s="7"/>
    </row>
    <row r="499">
      <c r="A499" s="7"/>
      <c r="B499" s="7"/>
      <c r="C499" s="7"/>
      <c r="D499" s="7"/>
      <c r="E499" s="7"/>
      <c r="F499" s="7"/>
      <c r="G499" s="7"/>
    </row>
    <row r="500">
      <c r="A500" s="7"/>
      <c r="B500" s="7"/>
      <c r="C500" s="7"/>
      <c r="D500" s="7"/>
      <c r="E500" s="7"/>
      <c r="F500" s="7"/>
      <c r="G500" s="7"/>
    </row>
    <row r="501">
      <c r="A501" s="7"/>
      <c r="B501" s="7"/>
      <c r="C501" s="7"/>
      <c r="D501" s="7"/>
      <c r="E501" s="7"/>
      <c r="F501" s="7"/>
      <c r="G501" s="7"/>
    </row>
    <row r="502">
      <c r="A502" s="7"/>
      <c r="B502" s="7"/>
      <c r="C502" s="7"/>
      <c r="D502" s="7"/>
      <c r="E502" s="7"/>
      <c r="F502" s="7"/>
      <c r="G502" s="7"/>
    </row>
    <row r="503">
      <c r="A503" s="7"/>
      <c r="B503" s="7"/>
      <c r="C503" s="7"/>
      <c r="D503" s="7"/>
      <c r="E503" s="7"/>
      <c r="F503" s="7"/>
      <c r="G503" s="7"/>
    </row>
    <row r="504">
      <c r="A504" s="7"/>
      <c r="B504" s="7"/>
      <c r="C504" s="7"/>
      <c r="D504" s="7"/>
      <c r="E504" s="7"/>
      <c r="F504" s="7"/>
      <c r="G504" s="7"/>
    </row>
    <row r="505">
      <c r="A505" s="7"/>
      <c r="B505" s="7"/>
      <c r="C505" s="7"/>
      <c r="D505" s="7"/>
      <c r="E505" s="7"/>
      <c r="F505" s="7"/>
      <c r="G505" s="7"/>
    </row>
    <row r="506">
      <c r="A506" s="7"/>
      <c r="B506" s="7"/>
      <c r="C506" s="7"/>
      <c r="D506" s="7"/>
      <c r="E506" s="7"/>
      <c r="F506" s="7"/>
      <c r="G506" s="7"/>
    </row>
    <row r="507">
      <c r="A507" s="7"/>
      <c r="B507" s="7"/>
      <c r="C507" s="7"/>
      <c r="D507" s="7"/>
      <c r="E507" s="7"/>
      <c r="F507" s="7"/>
      <c r="G507" s="7"/>
    </row>
    <row r="508">
      <c r="A508" s="7"/>
      <c r="B508" s="7"/>
      <c r="C508" s="7"/>
      <c r="D508" s="7"/>
      <c r="E508" s="7"/>
      <c r="F508" s="7"/>
      <c r="G508" s="7"/>
    </row>
    <row r="509">
      <c r="A509" s="7"/>
      <c r="B509" s="7"/>
      <c r="C509" s="7"/>
      <c r="D509" s="7"/>
      <c r="E509" s="7"/>
      <c r="F509" s="7"/>
      <c r="G509" s="7"/>
    </row>
    <row r="510">
      <c r="A510" s="7"/>
      <c r="B510" s="7"/>
      <c r="C510" s="7"/>
      <c r="D510" s="7"/>
      <c r="E510" s="7"/>
      <c r="F510" s="7"/>
      <c r="G510" s="7"/>
    </row>
    <row r="511">
      <c r="A511" s="7"/>
      <c r="B511" s="7"/>
      <c r="C511" s="7"/>
      <c r="D511" s="7"/>
      <c r="E511" s="7"/>
      <c r="F511" s="7"/>
      <c r="G511" s="7"/>
    </row>
    <row r="512">
      <c r="A512" s="7"/>
      <c r="B512" s="7"/>
      <c r="C512" s="7"/>
      <c r="D512" s="7"/>
      <c r="E512" s="7"/>
      <c r="F512" s="7"/>
      <c r="G512" s="7"/>
    </row>
    <row r="513">
      <c r="A513" s="7"/>
      <c r="B513" s="7"/>
      <c r="C513" s="7"/>
      <c r="D513" s="7"/>
      <c r="E513" s="7"/>
      <c r="F513" s="7"/>
      <c r="G513" s="7"/>
    </row>
    <row r="514">
      <c r="A514" s="7"/>
      <c r="B514" s="7"/>
      <c r="C514" s="7"/>
      <c r="D514" s="7"/>
      <c r="E514" s="7"/>
      <c r="F514" s="7"/>
      <c r="G514" s="7"/>
    </row>
    <row r="515">
      <c r="A515" s="7"/>
      <c r="B515" s="7"/>
      <c r="C515" s="7"/>
      <c r="D515" s="7"/>
      <c r="E515" s="7"/>
      <c r="F515" s="7"/>
      <c r="G515" s="7"/>
    </row>
    <row r="516">
      <c r="A516" s="7"/>
      <c r="B516" s="7"/>
      <c r="C516" s="7"/>
      <c r="D516" s="7"/>
      <c r="E516" s="7"/>
      <c r="F516" s="7"/>
      <c r="G516" s="7"/>
    </row>
    <row r="517">
      <c r="A517" s="7"/>
      <c r="B517" s="7"/>
      <c r="C517" s="7"/>
      <c r="D517" s="7"/>
      <c r="E517" s="7"/>
      <c r="F517" s="7"/>
      <c r="G517" s="7"/>
    </row>
    <row r="518">
      <c r="A518" s="7"/>
      <c r="B518" s="7"/>
      <c r="C518" s="7"/>
      <c r="D518" s="7"/>
      <c r="E518" s="7"/>
      <c r="F518" s="7"/>
      <c r="G518" s="7"/>
    </row>
    <row r="519">
      <c r="A519" s="7"/>
      <c r="B519" s="7"/>
      <c r="C519" s="7"/>
      <c r="D519" s="7"/>
      <c r="E519" s="7"/>
      <c r="F519" s="7"/>
      <c r="G519" s="7"/>
    </row>
    <row r="520">
      <c r="A520" s="7"/>
      <c r="B520" s="7"/>
      <c r="C520" s="7"/>
      <c r="D520" s="7"/>
      <c r="E520" s="7"/>
      <c r="F520" s="7"/>
      <c r="G520" s="7"/>
    </row>
    <row r="521">
      <c r="A521" s="7"/>
      <c r="B521" s="7"/>
      <c r="C521" s="7"/>
      <c r="D521" s="7"/>
      <c r="E521" s="7"/>
      <c r="F521" s="7"/>
      <c r="G521" s="7"/>
    </row>
    <row r="522">
      <c r="A522" s="7"/>
      <c r="B522" s="7"/>
      <c r="C522" s="7"/>
      <c r="D522" s="7"/>
      <c r="E522" s="7"/>
      <c r="F522" s="7"/>
      <c r="G522" s="7"/>
    </row>
    <row r="523">
      <c r="A523" s="7"/>
      <c r="B523" s="7"/>
      <c r="C523" s="7"/>
      <c r="D523" s="7"/>
      <c r="E523" s="7"/>
      <c r="F523" s="7"/>
      <c r="G523" s="7"/>
    </row>
    <row r="524">
      <c r="A524" s="7"/>
      <c r="B524" s="7"/>
      <c r="C524" s="7"/>
      <c r="D524" s="7"/>
      <c r="E524" s="7"/>
      <c r="F524" s="7"/>
      <c r="G524" s="7"/>
    </row>
    <row r="525">
      <c r="A525" s="7"/>
      <c r="B525" s="7"/>
      <c r="C525" s="7"/>
      <c r="D525" s="7"/>
      <c r="E525" s="7"/>
      <c r="F525" s="7"/>
      <c r="G525" s="7"/>
    </row>
    <row r="526">
      <c r="A526" s="7"/>
      <c r="B526" s="7"/>
      <c r="C526" s="7"/>
      <c r="D526" s="7"/>
      <c r="E526" s="7"/>
      <c r="F526" s="7"/>
      <c r="G526" s="7"/>
    </row>
    <row r="527">
      <c r="A527" s="7"/>
      <c r="B527" s="7"/>
      <c r="C527" s="7"/>
      <c r="D527" s="7"/>
      <c r="E527" s="7"/>
      <c r="F527" s="7"/>
      <c r="G527" s="7"/>
    </row>
    <row r="528">
      <c r="A528" s="7"/>
      <c r="B528" s="7"/>
      <c r="C528" s="7"/>
      <c r="D528" s="7"/>
      <c r="E528" s="7"/>
      <c r="F528" s="7"/>
      <c r="G528" s="7"/>
    </row>
    <row r="529">
      <c r="A529" s="7"/>
      <c r="B529" s="7"/>
      <c r="C529" s="7"/>
      <c r="D529" s="7"/>
      <c r="E529" s="7"/>
      <c r="F529" s="7"/>
      <c r="G529" s="7"/>
    </row>
    <row r="530">
      <c r="A530" s="7"/>
      <c r="B530" s="7"/>
      <c r="C530" s="7"/>
      <c r="D530" s="7"/>
      <c r="E530" s="7"/>
      <c r="F530" s="7"/>
      <c r="G530" s="7"/>
    </row>
    <row r="531">
      <c r="A531" s="7"/>
      <c r="B531" s="7"/>
      <c r="C531" s="7"/>
      <c r="D531" s="7"/>
      <c r="E531" s="7"/>
      <c r="F531" s="7"/>
      <c r="G531" s="7"/>
    </row>
    <row r="532">
      <c r="A532" s="7"/>
      <c r="B532" s="7"/>
      <c r="C532" s="7"/>
      <c r="D532" s="7"/>
      <c r="E532" s="7"/>
      <c r="F532" s="7"/>
      <c r="G532" s="7"/>
    </row>
    <row r="533">
      <c r="A533" s="7"/>
      <c r="B533" s="7"/>
      <c r="C533" s="7"/>
      <c r="D533" s="7"/>
      <c r="E533" s="7"/>
      <c r="F533" s="7"/>
      <c r="G533" s="7"/>
    </row>
    <row r="534">
      <c r="A534" s="7"/>
      <c r="B534" s="7"/>
      <c r="C534" s="7"/>
      <c r="D534" s="7"/>
      <c r="E534" s="7"/>
      <c r="F534" s="7"/>
      <c r="G534" s="7"/>
    </row>
    <row r="535">
      <c r="A535" s="7"/>
      <c r="B535" s="7"/>
      <c r="C535" s="7"/>
      <c r="D535" s="7"/>
      <c r="E535" s="7"/>
      <c r="F535" s="7"/>
      <c r="G535" s="7"/>
    </row>
    <row r="536">
      <c r="A536" s="7"/>
      <c r="B536" s="7"/>
      <c r="C536" s="7"/>
      <c r="D536" s="7"/>
      <c r="E536" s="7"/>
      <c r="F536" s="7"/>
      <c r="G536" s="7"/>
    </row>
    <row r="537">
      <c r="A537" s="7"/>
      <c r="B537" s="7"/>
      <c r="C537" s="7"/>
      <c r="D537" s="7"/>
      <c r="E537" s="7"/>
      <c r="F537" s="7"/>
      <c r="G537" s="7"/>
    </row>
    <row r="538">
      <c r="A538" s="7"/>
      <c r="B538" s="7"/>
      <c r="C538" s="7"/>
      <c r="D538" s="7"/>
      <c r="E538" s="7"/>
      <c r="F538" s="7"/>
      <c r="G538" s="7"/>
    </row>
    <row r="539">
      <c r="A539" s="7"/>
      <c r="B539" s="7"/>
      <c r="C539" s="7"/>
      <c r="D539" s="7"/>
      <c r="E539" s="7"/>
      <c r="F539" s="7"/>
      <c r="G539" s="7"/>
    </row>
    <row r="540">
      <c r="A540" s="7"/>
      <c r="B540" s="7"/>
      <c r="C540" s="7"/>
      <c r="D540" s="7"/>
      <c r="E540" s="7"/>
      <c r="F540" s="7"/>
      <c r="G540" s="7"/>
    </row>
    <row r="541">
      <c r="A541" s="7"/>
      <c r="B541" s="7"/>
      <c r="C541" s="7"/>
      <c r="D541" s="7"/>
      <c r="E541" s="7"/>
      <c r="F541" s="7"/>
      <c r="G541" s="7"/>
    </row>
    <row r="542">
      <c r="A542" s="7"/>
      <c r="B542" s="7"/>
      <c r="C542" s="7"/>
      <c r="D542" s="7"/>
      <c r="E542" s="7"/>
      <c r="F542" s="7"/>
      <c r="G542" s="7"/>
    </row>
    <row r="543">
      <c r="A543" s="7"/>
      <c r="B543" s="7"/>
      <c r="C543" s="7"/>
      <c r="D543" s="7"/>
      <c r="E543" s="7"/>
      <c r="F543" s="7"/>
      <c r="G543" s="7"/>
    </row>
    <row r="544">
      <c r="A544" s="7"/>
      <c r="B544" s="7"/>
      <c r="C544" s="7"/>
      <c r="D544" s="7"/>
      <c r="E544" s="7"/>
      <c r="F544" s="7"/>
      <c r="G544" s="7"/>
    </row>
    <row r="545">
      <c r="A545" s="7"/>
      <c r="B545" s="7"/>
      <c r="C545" s="7"/>
      <c r="D545" s="7"/>
      <c r="E545" s="7"/>
      <c r="F545" s="7"/>
      <c r="G545" s="7"/>
    </row>
    <row r="546">
      <c r="A546" s="7"/>
      <c r="B546" s="7"/>
      <c r="C546" s="7"/>
      <c r="D546" s="7"/>
      <c r="E546" s="7"/>
      <c r="F546" s="7"/>
      <c r="G546" s="7"/>
    </row>
    <row r="547">
      <c r="A547" s="7"/>
      <c r="B547" s="7"/>
      <c r="C547" s="7"/>
      <c r="D547" s="7"/>
      <c r="E547" s="7"/>
      <c r="F547" s="7"/>
      <c r="G547" s="7"/>
    </row>
    <row r="548">
      <c r="A548" s="7"/>
      <c r="B548" s="7"/>
      <c r="C548" s="7"/>
      <c r="D548" s="7"/>
      <c r="E548" s="7"/>
      <c r="F548" s="7"/>
      <c r="G548" s="7"/>
    </row>
    <row r="549">
      <c r="A549" s="7"/>
      <c r="B549" s="7"/>
      <c r="C549" s="7"/>
      <c r="D549" s="7"/>
      <c r="E549" s="7"/>
      <c r="F549" s="7"/>
      <c r="G549" s="7"/>
    </row>
    <row r="550">
      <c r="A550" s="7"/>
      <c r="B550" s="7"/>
      <c r="C550" s="7"/>
      <c r="D550" s="7"/>
      <c r="E550" s="7"/>
      <c r="F550" s="7"/>
      <c r="G550" s="7"/>
    </row>
    <row r="551">
      <c r="A551" s="7"/>
      <c r="B551" s="7"/>
      <c r="C551" s="7"/>
      <c r="D551" s="7"/>
      <c r="E551" s="7"/>
      <c r="F551" s="7"/>
      <c r="G551" s="7"/>
    </row>
    <row r="552">
      <c r="A552" s="7"/>
      <c r="B552" s="7"/>
      <c r="C552" s="7"/>
      <c r="D552" s="7"/>
      <c r="E552" s="7"/>
      <c r="F552" s="7"/>
      <c r="G552" s="7"/>
    </row>
    <row r="553">
      <c r="A553" s="7"/>
      <c r="B553" s="7"/>
      <c r="C553" s="7"/>
      <c r="D553" s="7"/>
      <c r="E553" s="7"/>
      <c r="F553" s="7"/>
      <c r="G553" s="7"/>
    </row>
    <row r="554">
      <c r="A554" s="7"/>
      <c r="B554" s="7"/>
      <c r="C554" s="7"/>
      <c r="D554" s="7"/>
      <c r="E554" s="7"/>
      <c r="F554" s="7"/>
      <c r="G554" s="7"/>
    </row>
    <row r="555">
      <c r="A555" s="7"/>
      <c r="B555" s="7"/>
      <c r="C555" s="7"/>
      <c r="D555" s="7"/>
      <c r="E555" s="7"/>
      <c r="F555" s="7"/>
      <c r="G555" s="7"/>
    </row>
    <row r="556">
      <c r="A556" s="7"/>
      <c r="B556" s="7"/>
      <c r="C556" s="7"/>
      <c r="D556" s="7"/>
      <c r="E556" s="7"/>
      <c r="F556" s="7"/>
      <c r="G556" s="7"/>
    </row>
    <row r="557">
      <c r="A557" s="7"/>
      <c r="B557" s="7"/>
      <c r="C557" s="7"/>
      <c r="D557" s="7"/>
      <c r="E557" s="7"/>
      <c r="F557" s="7"/>
      <c r="G557" s="7"/>
    </row>
    <row r="558">
      <c r="A558" s="7"/>
      <c r="B558" s="7"/>
      <c r="C558" s="7"/>
      <c r="D558" s="7"/>
      <c r="E558" s="7"/>
      <c r="F558" s="7"/>
      <c r="G558" s="7"/>
    </row>
    <row r="559">
      <c r="A559" s="7"/>
      <c r="B559" s="7"/>
      <c r="C559" s="7"/>
      <c r="D559" s="7"/>
      <c r="E559" s="7"/>
      <c r="F559" s="7"/>
      <c r="G559" s="7"/>
    </row>
    <row r="560">
      <c r="A560" s="7"/>
      <c r="B560" s="7"/>
      <c r="C560" s="7"/>
      <c r="D560" s="7"/>
      <c r="E560" s="7"/>
      <c r="F560" s="7"/>
      <c r="G560" s="7"/>
    </row>
    <row r="561">
      <c r="A561" s="7"/>
      <c r="B561" s="7"/>
      <c r="C561" s="7"/>
      <c r="D561" s="7"/>
      <c r="E561" s="7"/>
      <c r="F561" s="7"/>
      <c r="G561" s="7"/>
    </row>
    <row r="562">
      <c r="A562" s="7"/>
      <c r="B562" s="7"/>
      <c r="C562" s="7"/>
      <c r="D562" s="7"/>
      <c r="E562" s="7"/>
      <c r="F562" s="7"/>
      <c r="G562" s="7"/>
    </row>
    <row r="563">
      <c r="A563" s="7"/>
      <c r="B563" s="7"/>
      <c r="C563" s="7"/>
      <c r="D563" s="7"/>
      <c r="E563" s="7"/>
      <c r="F563" s="7"/>
      <c r="G563" s="7"/>
    </row>
    <row r="564">
      <c r="A564" s="7"/>
      <c r="B564" s="7"/>
      <c r="C564" s="7"/>
      <c r="D564" s="7"/>
      <c r="E564" s="7"/>
      <c r="F564" s="7"/>
      <c r="G564" s="7"/>
    </row>
    <row r="565">
      <c r="A565" s="7"/>
      <c r="B565" s="7"/>
      <c r="C565" s="7"/>
      <c r="D565" s="7"/>
      <c r="E565" s="7"/>
      <c r="F565" s="7"/>
      <c r="G565" s="7"/>
    </row>
    <row r="566">
      <c r="A566" s="7"/>
      <c r="B566" s="7"/>
      <c r="C566" s="7"/>
      <c r="D566" s="7"/>
      <c r="E566" s="7"/>
      <c r="F566" s="7"/>
      <c r="G566" s="7"/>
    </row>
    <row r="567">
      <c r="A567" s="7"/>
      <c r="B567" s="7"/>
      <c r="C567" s="7"/>
      <c r="D567" s="7"/>
      <c r="E567" s="7"/>
      <c r="F567" s="7"/>
      <c r="G567" s="7"/>
    </row>
    <row r="568">
      <c r="A568" s="7"/>
      <c r="B568" s="7"/>
      <c r="C568" s="7"/>
      <c r="D568" s="7"/>
      <c r="E568" s="7"/>
      <c r="F568" s="7"/>
      <c r="G568" s="7"/>
    </row>
    <row r="569">
      <c r="A569" s="7"/>
      <c r="B569" s="7"/>
      <c r="C569" s="7"/>
      <c r="D569" s="7"/>
      <c r="E569" s="7"/>
      <c r="F569" s="7"/>
      <c r="G569" s="7"/>
    </row>
    <row r="570">
      <c r="A570" s="7"/>
      <c r="B570" s="7"/>
      <c r="C570" s="7"/>
      <c r="D570" s="7"/>
      <c r="E570" s="7"/>
      <c r="F570" s="7"/>
      <c r="G570" s="7"/>
    </row>
    <row r="571">
      <c r="A571" s="7"/>
      <c r="B571" s="7"/>
      <c r="C571" s="7"/>
      <c r="D571" s="7"/>
      <c r="E571" s="7"/>
      <c r="F571" s="7"/>
      <c r="G571" s="7"/>
    </row>
    <row r="572">
      <c r="A572" s="7"/>
      <c r="B572" s="7"/>
      <c r="C572" s="7"/>
      <c r="D572" s="7"/>
      <c r="E572" s="7"/>
      <c r="F572" s="7"/>
      <c r="G572" s="7"/>
    </row>
    <row r="573">
      <c r="A573" s="7"/>
      <c r="B573" s="7"/>
      <c r="C573" s="7"/>
      <c r="D573" s="7"/>
      <c r="E573" s="7"/>
      <c r="F573" s="7"/>
      <c r="G573" s="7"/>
    </row>
    <row r="574">
      <c r="A574" s="7"/>
      <c r="B574" s="7"/>
      <c r="C574" s="7"/>
      <c r="D574" s="7"/>
      <c r="E574" s="7"/>
      <c r="F574" s="7"/>
      <c r="G574" s="7"/>
    </row>
    <row r="575">
      <c r="A575" s="7"/>
      <c r="B575" s="7"/>
      <c r="C575" s="7"/>
      <c r="D575" s="7"/>
      <c r="E575" s="7"/>
      <c r="F575" s="7"/>
      <c r="G575" s="7"/>
    </row>
    <row r="576">
      <c r="A576" s="7"/>
      <c r="B576" s="7"/>
      <c r="C576" s="7"/>
      <c r="D576" s="7"/>
      <c r="E576" s="7"/>
      <c r="F576" s="7"/>
      <c r="G576" s="7"/>
    </row>
    <row r="577">
      <c r="A577" s="7"/>
      <c r="B577" s="7"/>
      <c r="C577" s="7"/>
      <c r="D577" s="7"/>
      <c r="E577" s="7"/>
      <c r="F577" s="7"/>
      <c r="G577" s="7"/>
    </row>
    <row r="578">
      <c r="A578" s="7"/>
      <c r="B578" s="7"/>
      <c r="C578" s="7"/>
      <c r="D578" s="7"/>
      <c r="E578" s="7"/>
      <c r="F578" s="7"/>
      <c r="G578" s="7"/>
    </row>
    <row r="579">
      <c r="A579" s="7"/>
      <c r="B579" s="7"/>
      <c r="C579" s="7"/>
      <c r="D579" s="7"/>
      <c r="E579" s="7"/>
      <c r="F579" s="7"/>
      <c r="G579" s="7"/>
    </row>
    <row r="580">
      <c r="A580" s="7"/>
      <c r="B580" s="7"/>
      <c r="C580" s="7"/>
      <c r="D580" s="7"/>
      <c r="E580" s="7"/>
      <c r="F580" s="7"/>
      <c r="G580" s="7"/>
    </row>
    <row r="581">
      <c r="A581" s="7"/>
      <c r="B581" s="7"/>
      <c r="C581" s="7"/>
      <c r="D581" s="7"/>
      <c r="E581" s="7"/>
      <c r="F581" s="7"/>
      <c r="G581" s="7"/>
    </row>
    <row r="582">
      <c r="A582" s="7"/>
      <c r="B582" s="7"/>
      <c r="C582" s="7"/>
      <c r="D582" s="7"/>
      <c r="E582" s="7"/>
      <c r="F582" s="7"/>
      <c r="G582" s="7"/>
    </row>
    <row r="583">
      <c r="A583" s="7"/>
      <c r="B583" s="7"/>
      <c r="C583" s="7"/>
      <c r="D583" s="7"/>
      <c r="E583" s="7"/>
      <c r="F583" s="7"/>
      <c r="G583" s="7"/>
    </row>
    <row r="584">
      <c r="A584" s="7"/>
      <c r="B584" s="7"/>
      <c r="C584" s="7"/>
      <c r="D584" s="7"/>
      <c r="E584" s="7"/>
      <c r="F584" s="7"/>
      <c r="G584" s="7"/>
    </row>
    <row r="585">
      <c r="A585" s="7"/>
      <c r="B585" s="7"/>
      <c r="C585" s="7"/>
      <c r="D585" s="7"/>
      <c r="E585" s="7"/>
      <c r="F585" s="7"/>
      <c r="G585" s="7"/>
    </row>
    <row r="586">
      <c r="A586" s="7"/>
      <c r="B586" s="7"/>
      <c r="C586" s="7"/>
      <c r="D586" s="7"/>
      <c r="E586" s="7"/>
      <c r="F586" s="7"/>
      <c r="G586" s="7"/>
    </row>
    <row r="587">
      <c r="A587" s="7"/>
      <c r="B587" s="7"/>
      <c r="C587" s="7"/>
      <c r="D587" s="7"/>
      <c r="E587" s="7"/>
      <c r="F587" s="7"/>
      <c r="G587" s="7"/>
    </row>
    <row r="588">
      <c r="A588" s="7"/>
      <c r="B588" s="7"/>
      <c r="C588" s="7"/>
      <c r="D588" s="7"/>
      <c r="E588" s="7"/>
      <c r="F588" s="7"/>
      <c r="G588" s="7"/>
    </row>
    <row r="589">
      <c r="A589" s="7"/>
      <c r="B589" s="7"/>
      <c r="C589" s="7"/>
      <c r="D589" s="7"/>
      <c r="E589" s="7"/>
      <c r="F589" s="7"/>
      <c r="G589" s="7"/>
    </row>
    <row r="590">
      <c r="A590" s="7"/>
      <c r="B590" s="7"/>
      <c r="C590" s="7"/>
      <c r="D590" s="7"/>
      <c r="E590" s="7"/>
      <c r="F590" s="7"/>
      <c r="G590" s="7"/>
    </row>
    <row r="591">
      <c r="A591" s="7"/>
      <c r="B591" s="7"/>
      <c r="C591" s="7"/>
      <c r="D591" s="7"/>
      <c r="E591" s="7"/>
      <c r="F591" s="7"/>
      <c r="G591" s="7"/>
    </row>
    <row r="592">
      <c r="A592" s="7"/>
      <c r="B592" s="7"/>
      <c r="C592" s="7"/>
      <c r="D592" s="7"/>
      <c r="E592" s="7"/>
      <c r="F592" s="7"/>
      <c r="G592" s="7"/>
    </row>
    <row r="593">
      <c r="A593" s="7"/>
      <c r="B593" s="7"/>
      <c r="C593" s="7"/>
      <c r="D593" s="7"/>
      <c r="E593" s="7"/>
      <c r="F593" s="7"/>
      <c r="G593" s="7"/>
    </row>
    <row r="594">
      <c r="A594" s="7"/>
      <c r="B594" s="7"/>
      <c r="C594" s="7"/>
      <c r="D594" s="7"/>
      <c r="E594" s="7"/>
      <c r="F594" s="7"/>
      <c r="G594" s="7"/>
    </row>
    <row r="595">
      <c r="A595" s="7"/>
      <c r="B595" s="7"/>
      <c r="C595" s="7"/>
      <c r="D595" s="7"/>
      <c r="E595" s="7"/>
      <c r="F595" s="7"/>
      <c r="G595" s="7"/>
    </row>
    <row r="596">
      <c r="A596" s="7"/>
      <c r="B596" s="7"/>
      <c r="C596" s="7"/>
      <c r="D596" s="7"/>
      <c r="E596" s="7"/>
      <c r="F596" s="7"/>
      <c r="G596" s="7"/>
    </row>
    <row r="597">
      <c r="A597" s="7"/>
      <c r="B597" s="7"/>
      <c r="C597" s="7"/>
      <c r="D597" s="7"/>
      <c r="E597" s="7"/>
      <c r="F597" s="7"/>
      <c r="G597" s="7"/>
    </row>
    <row r="598">
      <c r="A598" s="7"/>
      <c r="B598" s="7"/>
      <c r="C598" s="7"/>
      <c r="D598" s="7"/>
      <c r="E598" s="7"/>
      <c r="F598" s="7"/>
      <c r="G598" s="7"/>
    </row>
    <row r="599">
      <c r="A599" s="7"/>
      <c r="B599" s="7"/>
      <c r="C599" s="7"/>
      <c r="D599" s="7"/>
      <c r="E599" s="7"/>
      <c r="F599" s="7"/>
      <c r="G599" s="7"/>
    </row>
    <row r="600">
      <c r="A600" s="7"/>
      <c r="B600" s="7"/>
      <c r="C600" s="7"/>
      <c r="D600" s="7"/>
      <c r="E600" s="7"/>
      <c r="F600" s="7"/>
      <c r="G600" s="7"/>
    </row>
    <row r="601">
      <c r="A601" s="7"/>
      <c r="B601" s="7"/>
      <c r="C601" s="7"/>
      <c r="D601" s="7"/>
      <c r="E601" s="7"/>
      <c r="F601" s="7"/>
      <c r="G601" s="7"/>
    </row>
    <row r="602">
      <c r="A602" s="7"/>
      <c r="B602" s="7"/>
      <c r="C602" s="7"/>
      <c r="D602" s="7"/>
      <c r="E602" s="7"/>
      <c r="F602" s="7"/>
      <c r="G602" s="7"/>
    </row>
    <row r="603">
      <c r="A603" s="7"/>
      <c r="B603" s="7"/>
      <c r="C603" s="7"/>
      <c r="D603" s="7"/>
      <c r="E603" s="7"/>
      <c r="F603" s="7"/>
      <c r="G603" s="7"/>
    </row>
    <row r="604">
      <c r="A604" s="7"/>
      <c r="B604" s="7"/>
      <c r="C604" s="7"/>
      <c r="D604" s="7"/>
      <c r="E604" s="7"/>
      <c r="F604" s="7"/>
      <c r="G604" s="7"/>
    </row>
    <row r="605">
      <c r="A605" s="7"/>
      <c r="B605" s="7"/>
      <c r="C605" s="7"/>
      <c r="D605" s="7"/>
      <c r="E605" s="7"/>
      <c r="F605" s="7"/>
      <c r="G605" s="7"/>
    </row>
    <row r="606">
      <c r="A606" s="7"/>
      <c r="B606" s="7"/>
      <c r="C606" s="7"/>
      <c r="D606" s="7"/>
      <c r="E606" s="7"/>
      <c r="F606" s="7"/>
      <c r="G606" s="7"/>
    </row>
    <row r="607">
      <c r="A607" s="7"/>
      <c r="B607" s="7"/>
      <c r="C607" s="7"/>
      <c r="D607" s="7"/>
      <c r="E607" s="7"/>
      <c r="F607" s="7"/>
      <c r="G607" s="7"/>
    </row>
    <row r="608">
      <c r="A608" s="7"/>
      <c r="B608" s="7"/>
      <c r="C608" s="7"/>
      <c r="D608" s="7"/>
      <c r="E608" s="7"/>
      <c r="F608" s="7"/>
      <c r="G608" s="7"/>
    </row>
    <row r="609">
      <c r="A609" s="7"/>
      <c r="B609" s="7"/>
      <c r="C609" s="7"/>
      <c r="D609" s="7"/>
      <c r="E609" s="7"/>
      <c r="F609" s="7"/>
      <c r="G609" s="7"/>
    </row>
    <row r="610">
      <c r="A610" s="7"/>
      <c r="B610" s="7"/>
      <c r="C610" s="7"/>
      <c r="D610" s="7"/>
      <c r="E610" s="7"/>
      <c r="F610" s="7"/>
      <c r="G610" s="7"/>
    </row>
    <row r="611">
      <c r="A611" s="7"/>
      <c r="B611" s="7"/>
      <c r="C611" s="7"/>
      <c r="D611" s="7"/>
      <c r="E611" s="7"/>
      <c r="F611" s="7"/>
      <c r="G611" s="7"/>
    </row>
    <row r="612">
      <c r="A612" s="7"/>
      <c r="B612" s="7"/>
      <c r="C612" s="7"/>
      <c r="D612" s="7"/>
      <c r="E612" s="7"/>
      <c r="F612" s="7"/>
      <c r="G612" s="7"/>
    </row>
    <row r="613">
      <c r="A613" s="7"/>
      <c r="B613" s="7"/>
      <c r="C613" s="7"/>
      <c r="D613" s="7"/>
      <c r="E613" s="7"/>
      <c r="F613" s="7"/>
      <c r="G613" s="7"/>
    </row>
    <row r="614">
      <c r="A614" s="7"/>
      <c r="B614" s="7"/>
      <c r="C614" s="7"/>
      <c r="D614" s="7"/>
      <c r="E614" s="7"/>
      <c r="F614" s="7"/>
      <c r="G614" s="7"/>
    </row>
    <row r="615">
      <c r="A615" s="7"/>
      <c r="B615" s="7"/>
      <c r="C615" s="7"/>
      <c r="D615" s="7"/>
      <c r="E615" s="7"/>
      <c r="F615" s="7"/>
      <c r="G615" s="7"/>
    </row>
    <row r="616">
      <c r="A616" s="7"/>
      <c r="B616" s="7"/>
      <c r="C616" s="7"/>
      <c r="D616" s="7"/>
      <c r="E616" s="7"/>
      <c r="F616" s="7"/>
      <c r="G616" s="7"/>
    </row>
    <row r="617">
      <c r="A617" s="7"/>
      <c r="B617" s="7"/>
      <c r="C617" s="7"/>
      <c r="D617" s="7"/>
      <c r="E617" s="7"/>
      <c r="F617" s="7"/>
      <c r="G617" s="7"/>
    </row>
    <row r="618">
      <c r="A618" s="7"/>
      <c r="B618" s="7"/>
      <c r="C618" s="7"/>
      <c r="D618" s="7"/>
      <c r="E618" s="7"/>
      <c r="F618" s="7"/>
      <c r="G618" s="7"/>
    </row>
    <row r="619">
      <c r="A619" s="7"/>
      <c r="B619" s="7"/>
      <c r="C619" s="7"/>
      <c r="D619" s="7"/>
      <c r="E619" s="7"/>
      <c r="F619" s="7"/>
      <c r="G619" s="7"/>
    </row>
    <row r="620">
      <c r="A620" s="7"/>
      <c r="B620" s="7"/>
      <c r="C620" s="7"/>
      <c r="D620" s="7"/>
      <c r="E620" s="7"/>
      <c r="F620" s="7"/>
      <c r="G620" s="7"/>
    </row>
    <row r="621">
      <c r="A621" s="7"/>
      <c r="B621" s="7"/>
      <c r="C621" s="7"/>
      <c r="D621" s="7"/>
      <c r="E621" s="7"/>
      <c r="F621" s="7"/>
      <c r="G621" s="7"/>
    </row>
    <row r="622">
      <c r="A622" s="7"/>
      <c r="B622" s="7"/>
      <c r="C622" s="7"/>
      <c r="D622" s="7"/>
      <c r="E622" s="7"/>
      <c r="F622" s="7"/>
      <c r="G622" s="7"/>
    </row>
    <row r="623">
      <c r="A623" s="7"/>
      <c r="B623" s="7"/>
      <c r="C623" s="7"/>
      <c r="D623" s="7"/>
      <c r="E623" s="7"/>
      <c r="F623" s="7"/>
      <c r="G623" s="7"/>
    </row>
    <row r="624">
      <c r="A624" s="7"/>
      <c r="B624" s="7"/>
      <c r="C624" s="7"/>
      <c r="D624" s="7"/>
      <c r="E624" s="7"/>
      <c r="F624" s="7"/>
      <c r="G624" s="7"/>
    </row>
    <row r="625">
      <c r="A625" s="7"/>
      <c r="B625" s="7"/>
      <c r="C625" s="7"/>
      <c r="D625" s="7"/>
      <c r="E625" s="7"/>
      <c r="F625" s="7"/>
      <c r="G625" s="7"/>
    </row>
    <row r="626">
      <c r="A626" s="7"/>
      <c r="B626" s="7"/>
      <c r="C626" s="7"/>
      <c r="D626" s="7"/>
      <c r="E626" s="7"/>
      <c r="F626" s="7"/>
      <c r="G626" s="7"/>
    </row>
    <row r="627">
      <c r="A627" s="7"/>
      <c r="B627" s="7"/>
      <c r="C627" s="7"/>
      <c r="D627" s="7"/>
      <c r="E627" s="7"/>
      <c r="F627" s="7"/>
      <c r="G627" s="7"/>
    </row>
    <row r="628">
      <c r="A628" s="7"/>
      <c r="B628" s="7"/>
      <c r="C628" s="7"/>
      <c r="D628" s="7"/>
      <c r="E628" s="7"/>
      <c r="F628" s="7"/>
      <c r="G628" s="7"/>
    </row>
    <row r="629">
      <c r="A629" s="7"/>
      <c r="B629" s="7"/>
      <c r="C629" s="7"/>
      <c r="D629" s="7"/>
      <c r="E629" s="7"/>
      <c r="F629" s="7"/>
      <c r="G629" s="7"/>
    </row>
    <row r="630">
      <c r="A630" s="7"/>
      <c r="B630" s="7"/>
      <c r="C630" s="7"/>
      <c r="D630" s="7"/>
      <c r="E630" s="7"/>
      <c r="F630" s="7"/>
      <c r="G630" s="7"/>
    </row>
    <row r="631">
      <c r="A631" s="7"/>
      <c r="B631" s="7"/>
      <c r="C631" s="7"/>
      <c r="D631" s="7"/>
      <c r="E631" s="7"/>
      <c r="F631" s="7"/>
      <c r="G631" s="7"/>
    </row>
    <row r="632">
      <c r="A632" s="7"/>
      <c r="B632" s="7"/>
      <c r="C632" s="7"/>
      <c r="D632" s="7"/>
      <c r="E632" s="7"/>
      <c r="F632" s="7"/>
      <c r="G632" s="7"/>
    </row>
    <row r="633">
      <c r="A633" s="7"/>
      <c r="B633" s="7"/>
      <c r="C633" s="7"/>
      <c r="D633" s="7"/>
      <c r="E633" s="7"/>
      <c r="F633" s="7"/>
      <c r="G633" s="7"/>
    </row>
    <row r="634">
      <c r="A634" s="7"/>
      <c r="B634" s="7"/>
      <c r="C634" s="7"/>
      <c r="D634" s="7"/>
      <c r="E634" s="7"/>
      <c r="F634" s="7"/>
      <c r="G634" s="7"/>
    </row>
    <row r="635">
      <c r="A635" s="7"/>
      <c r="B635" s="7"/>
      <c r="C635" s="7"/>
      <c r="D635" s="7"/>
      <c r="E635" s="7"/>
      <c r="F635" s="7"/>
      <c r="G635" s="7"/>
    </row>
    <row r="636">
      <c r="A636" s="7"/>
      <c r="B636" s="7"/>
      <c r="C636" s="7"/>
      <c r="D636" s="7"/>
      <c r="E636" s="7"/>
      <c r="F636" s="7"/>
      <c r="G636" s="7"/>
    </row>
    <row r="637">
      <c r="A637" s="7"/>
      <c r="B637" s="7"/>
      <c r="C637" s="7"/>
      <c r="D637" s="7"/>
      <c r="E637" s="7"/>
      <c r="F637" s="7"/>
      <c r="G637" s="7"/>
    </row>
    <row r="638">
      <c r="A638" s="7"/>
      <c r="B638" s="7"/>
      <c r="C638" s="7"/>
      <c r="D638" s="7"/>
      <c r="E638" s="7"/>
      <c r="F638" s="7"/>
      <c r="G638" s="7"/>
    </row>
    <row r="639">
      <c r="A639" s="7"/>
      <c r="B639" s="7"/>
      <c r="C639" s="7"/>
      <c r="D639" s="7"/>
      <c r="E639" s="7"/>
      <c r="F639" s="7"/>
      <c r="G639" s="7"/>
    </row>
    <row r="640">
      <c r="A640" s="7"/>
      <c r="B640" s="7"/>
      <c r="C640" s="7"/>
      <c r="D640" s="7"/>
      <c r="E640" s="7"/>
      <c r="F640" s="7"/>
      <c r="G640" s="7"/>
    </row>
    <row r="641">
      <c r="A641" s="7"/>
      <c r="B641" s="7"/>
      <c r="C641" s="7"/>
      <c r="D641" s="7"/>
      <c r="E641" s="7"/>
      <c r="F641" s="7"/>
      <c r="G641" s="7"/>
    </row>
    <row r="642">
      <c r="A642" s="7"/>
      <c r="B642" s="7"/>
      <c r="C642" s="7"/>
      <c r="D642" s="7"/>
      <c r="E642" s="7"/>
      <c r="F642" s="7"/>
      <c r="G642" s="7"/>
    </row>
    <row r="643">
      <c r="A643" s="7"/>
      <c r="B643" s="7"/>
      <c r="C643" s="7"/>
      <c r="D643" s="7"/>
      <c r="E643" s="7"/>
      <c r="F643" s="7"/>
      <c r="G643" s="7"/>
    </row>
    <row r="644">
      <c r="A644" s="7"/>
      <c r="B644" s="7"/>
      <c r="C644" s="7"/>
      <c r="D644" s="7"/>
      <c r="E644" s="7"/>
      <c r="F644" s="7"/>
      <c r="G644" s="7"/>
    </row>
    <row r="645">
      <c r="A645" s="7"/>
      <c r="B645" s="7"/>
      <c r="C645" s="7"/>
      <c r="D645" s="7"/>
      <c r="E645" s="7"/>
      <c r="F645" s="7"/>
      <c r="G645" s="7"/>
    </row>
    <row r="646">
      <c r="A646" s="7"/>
      <c r="B646" s="7"/>
      <c r="C646" s="7"/>
      <c r="D646" s="7"/>
      <c r="E646" s="7"/>
      <c r="F646" s="7"/>
      <c r="G646" s="7"/>
    </row>
    <row r="647">
      <c r="A647" s="7"/>
      <c r="B647" s="7"/>
      <c r="C647" s="7"/>
      <c r="D647" s="7"/>
      <c r="E647" s="7"/>
      <c r="F647" s="7"/>
      <c r="G647" s="7"/>
    </row>
    <row r="648">
      <c r="A648" s="7"/>
      <c r="B648" s="7"/>
      <c r="C648" s="7"/>
      <c r="D648" s="7"/>
      <c r="E648" s="7"/>
      <c r="F648" s="7"/>
      <c r="G648" s="7"/>
    </row>
    <row r="649">
      <c r="A649" s="7"/>
      <c r="B649" s="7"/>
      <c r="C649" s="7"/>
      <c r="D649" s="7"/>
      <c r="E649" s="7"/>
      <c r="F649" s="7"/>
      <c r="G649" s="7"/>
    </row>
    <row r="650">
      <c r="A650" s="7"/>
      <c r="B650" s="7"/>
      <c r="C650" s="7"/>
      <c r="D650" s="7"/>
      <c r="E650" s="7"/>
      <c r="F650" s="7"/>
      <c r="G650" s="7"/>
    </row>
    <row r="651">
      <c r="A651" s="7"/>
      <c r="B651" s="7"/>
      <c r="C651" s="7"/>
      <c r="D651" s="7"/>
      <c r="E651" s="7"/>
      <c r="F651" s="7"/>
      <c r="G651" s="7"/>
    </row>
    <row r="652">
      <c r="A652" s="7"/>
      <c r="B652" s="7"/>
      <c r="C652" s="7"/>
      <c r="D652" s="7"/>
      <c r="E652" s="7"/>
      <c r="F652" s="7"/>
      <c r="G652" s="7"/>
    </row>
    <row r="653">
      <c r="A653" s="7"/>
      <c r="B653" s="7"/>
      <c r="C653" s="7"/>
      <c r="D653" s="7"/>
      <c r="E653" s="7"/>
      <c r="F653" s="7"/>
      <c r="G653" s="7"/>
    </row>
    <row r="654">
      <c r="A654" s="7"/>
      <c r="B654" s="7"/>
      <c r="C654" s="7"/>
      <c r="D654" s="7"/>
      <c r="E654" s="7"/>
      <c r="F654" s="7"/>
      <c r="G654" s="7"/>
    </row>
    <row r="655">
      <c r="A655" s="7"/>
      <c r="B655" s="7"/>
      <c r="C655" s="7"/>
      <c r="D655" s="7"/>
      <c r="E655" s="7"/>
      <c r="F655" s="7"/>
      <c r="G655" s="7"/>
    </row>
    <row r="656">
      <c r="A656" s="7"/>
      <c r="B656" s="7"/>
      <c r="C656" s="7"/>
      <c r="D656" s="7"/>
      <c r="E656" s="7"/>
      <c r="F656" s="7"/>
      <c r="G656" s="7"/>
    </row>
    <row r="657">
      <c r="A657" s="7"/>
      <c r="B657" s="7"/>
      <c r="C657" s="7"/>
      <c r="D657" s="7"/>
      <c r="E657" s="7"/>
      <c r="F657" s="7"/>
      <c r="G657" s="7"/>
    </row>
    <row r="658">
      <c r="A658" s="7"/>
      <c r="B658" s="7"/>
      <c r="C658" s="7"/>
      <c r="D658" s="7"/>
      <c r="E658" s="7"/>
      <c r="F658" s="7"/>
      <c r="G658" s="7"/>
    </row>
    <row r="659">
      <c r="A659" s="7"/>
      <c r="B659" s="7"/>
      <c r="C659" s="7"/>
      <c r="D659" s="7"/>
      <c r="E659" s="7"/>
      <c r="F659" s="7"/>
      <c r="G659" s="7"/>
    </row>
    <row r="660">
      <c r="A660" s="7"/>
      <c r="B660" s="7"/>
      <c r="C660" s="7"/>
      <c r="D660" s="7"/>
      <c r="E660" s="7"/>
      <c r="F660" s="7"/>
      <c r="G660" s="7"/>
    </row>
    <row r="661">
      <c r="A661" s="7"/>
      <c r="B661" s="7"/>
      <c r="C661" s="7"/>
      <c r="D661" s="7"/>
      <c r="E661" s="7"/>
      <c r="F661" s="7"/>
      <c r="G661" s="7"/>
    </row>
    <row r="662">
      <c r="A662" s="7"/>
      <c r="B662" s="7"/>
      <c r="C662" s="7"/>
      <c r="D662" s="7"/>
      <c r="E662" s="7"/>
      <c r="F662" s="7"/>
      <c r="G662" s="7"/>
    </row>
    <row r="663">
      <c r="A663" s="7"/>
      <c r="B663" s="7"/>
      <c r="C663" s="7"/>
      <c r="D663" s="7"/>
      <c r="E663" s="7"/>
      <c r="F663" s="7"/>
      <c r="G663" s="7"/>
    </row>
    <row r="664">
      <c r="A664" s="7"/>
      <c r="B664" s="7"/>
      <c r="C664" s="7"/>
      <c r="D664" s="7"/>
      <c r="E664" s="7"/>
      <c r="F664" s="7"/>
      <c r="G664" s="7"/>
    </row>
    <row r="665">
      <c r="A665" s="7"/>
      <c r="B665" s="7"/>
      <c r="C665" s="7"/>
      <c r="D665" s="7"/>
      <c r="E665" s="7"/>
      <c r="F665" s="7"/>
      <c r="G665" s="7"/>
    </row>
    <row r="666">
      <c r="A666" s="7"/>
      <c r="B666" s="7"/>
      <c r="C666" s="7"/>
      <c r="D666" s="7"/>
      <c r="E666" s="7"/>
      <c r="F666" s="7"/>
      <c r="G666" s="7"/>
    </row>
    <row r="667">
      <c r="A667" s="7"/>
      <c r="B667" s="7"/>
      <c r="C667" s="7"/>
      <c r="D667" s="7"/>
      <c r="E667" s="7"/>
      <c r="F667" s="7"/>
      <c r="G667" s="7"/>
    </row>
    <row r="668">
      <c r="A668" s="7"/>
      <c r="B668" s="7"/>
      <c r="C668" s="7"/>
      <c r="D668" s="7"/>
      <c r="E668" s="7"/>
      <c r="F668" s="7"/>
      <c r="G668" s="7"/>
    </row>
    <row r="669">
      <c r="A669" s="7"/>
      <c r="B669" s="7"/>
      <c r="C669" s="7"/>
      <c r="D669" s="7"/>
      <c r="E669" s="7"/>
      <c r="F669" s="7"/>
      <c r="G669" s="7"/>
    </row>
    <row r="670">
      <c r="A670" s="7"/>
      <c r="B670" s="7"/>
      <c r="C670" s="7"/>
      <c r="D670" s="7"/>
      <c r="E670" s="7"/>
      <c r="F670" s="7"/>
      <c r="G670" s="7"/>
    </row>
    <row r="671">
      <c r="A671" s="7"/>
      <c r="B671" s="7"/>
      <c r="C671" s="7"/>
      <c r="D671" s="7"/>
      <c r="E671" s="7"/>
      <c r="F671" s="7"/>
      <c r="G671" s="7"/>
    </row>
    <row r="672">
      <c r="A672" s="7"/>
      <c r="B672" s="7"/>
      <c r="C672" s="7"/>
      <c r="D672" s="7"/>
      <c r="E672" s="7"/>
      <c r="F672" s="7"/>
      <c r="G672" s="7"/>
    </row>
    <row r="673">
      <c r="A673" s="7"/>
      <c r="B673" s="7"/>
      <c r="C673" s="7"/>
      <c r="D673" s="7"/>
      <c r="E673" s="7"/>
      <c r="F673" s="7"/>
      <c r="G673" s="7"/>
    </row>
    <row r="674">
      <c r="A674" s="7"/>
      <c r="B674" s="7"/>
      <c r="C674" s="7"/>
      <c r="D674" s="7"/>
      <c r="E674" s="7"/>
      <c r="F674" s="7"/>
      <c r="G674" s="7"/>
    </row>
    <row r="675">
      <c r="A675" s="7"/>
      <c r="B675" s="7"/>
      <c r="C675" s="7"/>
      <c r="D675" s="7"/>
      <c r="E675" s="7"/>
      <c r="F675" s="7"/>
      <c r="G675" s="7"/>
    </row>
    <row r="676">
      <c r="A676" s="7"/>
      <c r="B676" s="7"/>
      <c r="C676" s="7"/>
      <c r="D676" s="7"/>
      <c r="E676" s="7"/>
      <c r="F676" s="7"/>
      <c r="G676" s="7"/>
    </row>
    <row r="677">
      <c r="A677" s="7"/>
      <c r="B677" s="7"/>
      <c r="C677" s="7"/>
      <c r="D677" s="7"/>
      <c r="E677" s="7"/>
      <c r="F677" s="7"/>
      <c r="G677" s="7"/>
    </row>
    <row r="678">
      <c r="A678" s="7"/>
      <c r="B678" s="7"/>
      <c r="C678" s="7"/>
      <c r="D678" s="7"/>
      <c r="E678" s="7"/>
      <c r="F678" s="7"/>
      <c r="G678" s="7"/>
    </row>
    <row r="679">
      <c r="A679" s="7"/>
      <c r="B679" s="7"/>
      <c r="C679" s="7"/>
      <c r="D679" s="7"/>
      <c r="E679" s="7"/>
      <c r="F679" s="7"/>
      <c r="G679" s="7"/>
    </row>
    <row r="680">
      <c r="A680" s="7"/>
      <c r="B680" s="7"/>
      <c r="C680" s="7"/>
      <c r="D680" s="7"/>
      <c r="E680" s="7"/>
      <c r="F680" s="7"/>
      <c r="G680" s="7"/>
    </row>
    <row r="681">
      <c r="A681" s="7"/>
      <c r="B681" s="7"/>
      <c r="C681" s="7"/>
      <c r="D681" s="7"/>
      <c r="E681" s="7"/>
      <c r="F681" s="7"/>
      <c r="G681" s="7"/>
    </row>
    <row r="682">
      <c r="A682" s="7"/>
      <c r="B682" s="7"/>
      <c r="C682" s="7"/>
      <c r="D682" s="7"/>
      <c r="E682" s="7"/>
      <c r="F682" s="7"/>
      <c r="G682" s="7"/>
    </row>
    <row r="683">
      <c r="A683" s="7"/>
      <c r="B683" s="7"/>
      <c r="C683" s="7"/>
      <c r="D683" s="7"/>
      <c r="E683" s="7"/>
      <c r="F683" s="7"/>
      <c r="G683" s="7"/>
    </row>
    <row r="684">
      <c r="A684" s="7"/>
      <c r="B684" s="7"/>
      <c r="C684" s="7"/>
      <c r="D684" s="7"/>
      <c r="E684" s="7"/>
      <c r="F684" s="7"/>
      <c r="G684" s="7"/>
    </row>
    <row r="685">
      <c r="A685" s="7"/>
      <c r="B685" s="7"/>
      <c r="C685" s="7"/>
      <c r="D685" s="7"/>
      <c r="E685" s="7"/>
      <c r="F685" s="7"/>
      <c r="G685" s="7"/>
    </row>
    <row r="686">
      <c r="A686" s="7"/>
      <c r="B686" s="7"/>
      <c r="C686" s="7"/>
      <c r="D686" s="7"/>
      <c r="E686" s="7"/>
      <c r="F686" s="7"/>
      <c r="G686" s="7"/>
    </row>
    <row r="687">
      <c r="A687" s="7"/>
      <c r="B687" s="7"/>
      <c r="C687" s="7"/>
      <c r="D687" s="7"/>
      <c r="E687" s="7"/>
      <c r="F687" s="7"/>
      <c r="G687" s="7"/>
    </row>
    <row r="688">
      <c r="A688" s="7"/>
      <c r="B688" s="7"/>
      <c r="C688" s="7"/>
      <c r="D688" s="7"/>
      <c r="E688" s="7"/>
      <c r="F688" s="7"/>
      <c r="G688" s="7"/>
    </row>
    <row r="689">
      <c r="A689" s="7"/>
      <c r="B689" s="7"/>
      <c r="C689" s="7"/>
      <c r="D689" s="7"/>
      <c r="E689" s="7"/>
      <c r="F689" s="7"/>
      <c r="G689" s="7"/>
    </row>
    <row r="690">
      <c r="A690" s="7"/>
      <c r="B690" s="7"/>
      <c r="C690" s="7"/>
      <c r="D690" s="7"/>
      <c r="E690" s="7"/>
      <c r="F690" s="7"/>
      <c r="G690" s="7"/>
    </row>
    <row r="691">
      <c r="A691" s="7"/>
      <c r="B691" s="7"/>
      <c r="C691" s="7"/>
      <c r="D691" s="7"/>
      <c r="E691" s="7"/>
      <c r="F691" s="7"/>
      <c r="G691" s="7"/>
    </row>
    <row r="692">
      <c r="A692" s="7"/>
      <c r="B692" s="7"/>
      <c r="C692" s="7"/>
      <c r="D692" s="7"/>
      <c r="E692" s="7"/>
      <c r="F692" s="7"/>
      <c r="G692" s="7"/>
    </row>
    <row r="693">
      <c r="A693" s="7"/>
      <c r="B693" s="7"/>
      <c r="C693" s="7"/>
      <c r="D693" s="7"/>
      <c r="E693" s="7"/>
      <c r="F693" s="7"/>
      <c r="G693" s="7"/>
    </row>
    <row r="694">
      <c r="A694" s="7"/>
      <c r="B694" s="7"/>
      <c r="C694" s="7"/>
      <c r="D694" s="7"/>
      <c r="E694" s="7"/>
      <c r="F694" s="7"/>
      <c r="G694" s="7"/>
    </row>
    <row r="695">
      <c r="A695" s="7"/>
      <c r="B695" s="7"/>
      <c r="C695" s="7"/>
      <c r="D695" s="7"/>
      <c r="E695" s="7"/>
      <c r="F695" s="7"/>
      <c r="G695" s="7"/>
    </row>
    <row r="696">
      <c r="A696" s="7"/>
      <c r="B696" s="7"/>
      <c r="C696" s="7"/>
      <c r="D696" s="7"/>
      <c r="E696" s="7"/>
      <c r="F696" s="7"/>
      <c r="G696" s="7"/>
    </row>
    <row r="697">
      <c r="A697" s="7"/>
      <c r="B697" s="7"/>
      <c r="C697" s="7"/>
      <c r="D697" s="7"/>
      <c r="E697" s="7"/>
      <c r="F697" s="7"/>
      <c r="G697" s="7"/>
    </row>
    <row r="698">
      <c r="A698" s="7"/>
      <c r="B698" s="7"/>
      <c r="C698" s="7"/>
      <c r="D698" s="7"/>
      <c r="E698" s="7"/>
      <c r="F698" s="7"/>
      <c r="G698" s="7"/>
    </row>
    <row r="699">
      <c r="A699" s="7"/>
      <c r="B699" s="7"/>
      <c r="C699" s="7"/>
      <c r="D699" s="7"/>
      <c r="E699" s="7"/>
      <c r="F699" s="7"/>
      <c r="G699" s="7"/>
    </row>
    <row r="700">
      <c r="A700" s="7"/>
      <c r="B700" s="7"/>
      <c r="C700" s="7"/>
      <c r="D700" s="7"/>
      <c r="E700" s="7"/>
      <c r="F700" s="7"/>
      <c r="G700" s="7"/>
    </row>
    <row r="701">
      <c r="A701" s="7"/>
      <c r="B701" s="7"/>
      <c r="C701" s="7"/>
      <c r="D701" s="7"/>
      <c r="E701" s="7"/>
      <c r="F701" s="7"/>
      <c r="G701" s="7"/>
    </row>
    <row r="702">
      <c r="A702" s="7"/>
      <c r="B702" s="7"/>
      <c r="C702" s="7"/>
      <c r="D702" s="7"/>
      <c r="E702" s="7"/>
      <c r="F702" s="7"/>
      <c r="G702" s="7"/>
    </row>
    <row r="703">
      <c r="A703" s="7"/>
      <c r="B703" s="7"/>
      <c r="C703" s="7"/>
      <c r="D703" s="7"/>
      <c r="E703" s="7"/>
      <c r="F703" s="7"/>
      <c r="G703" s="7"/>
    </row>
    <row r="704">
      <c r="A704" s="7"/>
      <c r="B704" s="7"/>
      <c r="C704" s="7"/>
      <c r="D704" s="7"/>
      <c r="E704" s="7"/>
      <c r="F704" s="7"/>
      <c r="G704" s="7"/>
    </row>
    <row r="705">
      <c r="A705" s="7"/>
      <c r="B705" s="7"/>
      <c r="C705" s="7"/>
      <c r="D705" s="7"/>
      <c r="E705" s="7"/>
      <c r="F705" s="7"/>
      <c r="G705" s="7"/>
    </row>
    <row r="706">
      <c r="A706" s="7"/>
      <c r="B706" s="7"/>
      <c r="C706" s="7"/>
      <c r="D706" s="7"/>
      <c r="E706" s="7"/>
      <c r="F706" s="7"/>
      <c r="G706" s="7"/>
    </row>
    <row r="707">
      <c r="A707" s="7"/>
      <c r="B707" s="7"/>
      <c r="C707" s="7"/>
      <c r="D707" s="7"/>
      <c r="E707" s="7"/>
      <c r="F707" s="7"/>
      <c r="G707" s="7"/>
    </row>
    <row r="708">
      <c r="A708" s="7"/>
      <c r="B708" s="7"/>
      <c r="C708" s="7"/>
      <c r="D708" s="7"/>
      <c r="E708" s="7"/>
      <c r="F708" s="7"/>
      <c r="G708" s="7"/>
    </row>
    <row r="709">
      <c r="A709" s="7"/>
      <c r="B709" s="7"/>
      <c r="C709" s="7"/>
      <c r="D709" s="7"/>
      <c r="E709" s="7"/>
      <c r="F709" s="7"/>
      <c r="G709" s="7"/>
    </row>
    <row r="710">
      <c r="A710" s="7"/>
      <c r="B710" s="7"/>
      <c r="C710" s="7"/>
      <c r="D710" s="7"/>
      <c r="E710" s="7"/>
      <c r="F710" s="7"/>
      <c r="G710" s="7"/>
    </row>
    <row r="711">
      <c r="A711" s="7"/>
      <c r="B711" s="7"/>
      <c r="C711" s="7"/>
      <c r="D711" s="7"/>
      <c r="E711" s="7"/>
      <c r="F711" s="7"/>
      <c r="G711" s="7"/>
    </row>
    <row r="712">
      <c r="A712" s="7"/>
      <c r="B712" s="7"/>
      <c r="C712" s="7"/>
      <c r="D712" s="7"/>
      <c r="E712" s="7"/>
      <c r="F712" s="7"/>
      <c r="G712" s="7"/>
    </row>
    <row r="713">
      <c r="A713" s="7"/>
      <c r="B713" s="7"/>
      <c r="C713" s="7"/>
      <c r="D713" s="7"/>
      <c r="E713" s="7"/>
      <c r="F713" s="7"/>
      <c r="G713" s="7"/>
    </row>
    <row r="714">
      <c r="A714" s="7"/>
      <c r="B714" s="7"/>
      <c r="C714" s="7"/>
      <c r="D714" s="7"/>
      <c r="E714" s="7"/>
      <c r="F714" s="7"/>
      <c r="G714" s="7"/>
    </row>
    <row r="715">
      <c r="A715" s="7"/>
      <c r="B715" s="7"/>
      <c r="C715" s="7"/>
      <c r="D715" s="7"/>
      <c r="E715" s="7"/>
      <c r="F715" s="7"/>
      <c r="G715" s="7"/>
    </row>
    <row r="716">
      <c r="A716" s="7"/>
      <c r="B716" s="7"/>
      <c r="C716" s="7"/>
      <c r="D716" s="7"/>
      <c r="E716" s="7"/>
      <c r="F716" s="7"/>
      <c r="G716" s="7"/>
    </row>
    <row r="717">
      <c r="A717" s="7"/>
      <c r="B717" s="7"/>
      <c r="C717" s="7"/>
      <c r="D717" s="7"/>
      <c r="E717" s="7"/>
      <c r="F717" s="7"/>
      <c r="G717" s="7"/>
    </row>
    <row r="718">
      <c r="A718" s="7"/>
      <c r="B718" s="7"/>
      <c r="C718" s="7"/>
      <c r="D718" s="7"/>
      <c r="E718" s="7"/>
      <c r="F718" s="7"/>
      <c r="G718" s="7"/>
    </row>
    <row r="719">
      <c r="A719" s="7"/>
      <c r="B719" s="7"/>
      <c r="C719" s="7"/>
      <c r="D719" s="7"/>
      <c r="E719" s="7"/>
      <c r="F719" s="7"/>
      <c r="G719" s="7"/>
    </row>
    <row r="720">
      <c r="A720" s="7"/>
      <c r="B720" s="7"/>
      <c r="C720" s="7"/>
      <c r="D720" s="7"/>
      <c r="E720" s="7"/>
      <c r="F720" s="7"/>
      <c r="G720" s="7"/>
    </row>
    <row r="721">
      <c r="A721" s="7"/>
      <c r="B721" s="7"/>
      <c r="C721" s="7"/>
      <c r="D721" s="7"/>
      <c r="E721" s="7"/>
      <c r="F721" s="7"/>
      <c r="G721" s="7"/>
    </row>
    <row r="722">
      <c r="A722" s="7"/>
      <c r="B722" s="7"/>
      <c r="C722" s="7"/>
      <c r="D722" s="7"/>
      <c r="E722" s="7"/>
      <c r="F722" s="7"/>
      <c r="G722" s="7"/>
    </row>
    <row r="723">
      <c r="A723" s="7"/>
      <c r="B723" s="7"/>
      <c r="C723" s="7"/>
      <c r="D723" s="7"/>
      <c r="E723" s="7"/>
      <c r="F723" s="7"/>
      <c r="G723" s="7"/>
    </row>
    <row r="724">
      <c r="A724" s="7"/>
      <c r="B724" s="7"/>
      <c r="C724" s="7"/>
      <c r="D724" s="7"/>
      <c r="E724" s="7"/>
      <c r="F724" s="7"/>
      <c r="G724" s="7"/>
    </row>
    <row r="725">
      <c r="A725" s="7"/>
      <c r="B725" s="7"/>
      <c r="C725" s="7"/>
      <c r="D725" s="7"/>
      <c r="E725" s="7"/>
      <c r="F725" s="7"/>
      <c r="G725" s="7"/>
    </row>
    <row r="726">
      <c r="A726" s="7"/>
      <c r="B726" s="7"/>
      <c r="C726" s="7"/>
      <c r="D726" s="7"/>
      <c r="E726" s="7"/>
      <c r="F726" s="7"/>
      <c r="G726" s="7"/>
    </row>
    <row r="727">
      <c r="A727" s="7"/>
      <c r="B727" s="7"/>
      <c r="C727" s="7"/>
      <c r="D727" s="7"/>
      <c r="E727" s="7"/>
      <c r="F727" s="7"/>
      <c r="G727" s="7"/>
    </row>
    <row r="728">
      <c r="A728" s="7"/>
      <c r="B728" s="7"/>
      <c r="C728" s="7"/>
      <c r="D728" s="7"/>
      <c r="E728" s="7"/>
      <c r="F728" s="7"/>
      <c r="G728" s="7"/>
    </row>
    <row r="729">
      <c r="A729" s="7"/>
      <c r="B729" s="7"/>
      <c r="C729" s="7"/>
      <c r="D729" s="7"/>
      <c r="E729" s="7"/>
      <c r="F729" s="7"/>
      <c r="G729" s="7"/>
    </row>
    <row r="730">
      <c r="A730" s="7"/>
      <c r="B730" s="7"/>
      <c r="C730" s="7"/>
      <c r="D730" s="7"/>
      <c r="E730" s="7"/>
      <c r="F730" s="7"/>
      <c r="G730" s="7"/>
    </row>
    <row r="731">
      <c r="A731" s="7"/>
      <c r="B731" s="7"/>
      <c r="C731" s="7"/>
      <c r="D731" s="7"/>
      <c r="E731" s="7"/>
      <c r="F731" s="7"/>
      <c r="G731" s="7"/>
    </row>
    <row r="732">
      <c r="A732" s="7"/>
      <c r="B732" s="7"/>
      <c r="C732" s="7"/>
      <c r="D732" s="7"/>
      <c r="E732" s="7"/>
      <c r="F732" s="7"/>
      <c r="G732" s="7"/>
    </row>
    <row r="733">
      <c r="A733" s="7"/>
      <c r="B733" s="7"/>
      <c r="C733" s="7"/>
      <c r="D733" s="7"/>
      <c r="E733" s="7"/>
      <c r="F733" s="7"/>
      <c r="G733" s="7"/>
    </row>
    <row r="734">
      <c r="A734" s="7"/>
      <c r="B734" s="7"/>
      <c r="C734" s="7"/>
      <c r="D734" s="7"/>
      <c r="E734" s="7"/>
      <c r="F734" s="7"/>
      <c r="G734" s="7"/>
    </row>
    <row r="735">
      <c r="A735" s="7"/>
      <c r="B735" s="7"/>
      <c r="C735" s="7"/>
      <c r="D735" s="7"/>
      <c r="E735" s="7"/>
      <c r="F735" s="7"/>
      <c r="G735" s="7"/>
    </row>
    <row r="736">
      <c r="A736" s="7"/>
      <c r="B736" s="7"/>
      <c r="C736" s="7"/>
      <c r="D736" s="7"/>
      <c r="E736" s="7"/>
      <c r="F736" s="7"/>
      <c r="G736" s="7"/>
    </row>
    <row r="737">
      <c r="A737" s="7"/>
      <c r="B737" s="7"/>
      <c r="C737" s="7"/>
      <c r="D737" s="7"/>
      <c r="E737" s="7"/>
      <c r="F737" s="7"/>
      <c r="G737" s="7"/>
    </row>
    <row r="738">
      <c r="A738" s="7"/>
      <c r="B738" s="7"/>
      <c r="C738" s="7"/>
      <c r="D738" s="7"/>
      <c r="E738" s="7"/>
      <c r="F738" s="7"/>
      <c r="G738" s="7"/>
    </row>
    <row r="739">
      <c r="A739" s="7"/>
      <c r="B739" s="7"/>
      <c r="C739" s="7"/>
      <c r="D739" s="7"/>
      <c r="E739" s="7"/>
      <c r="F739" s="7"/>
      <c r="G739" s="7"/>
    </row>
    <row r="740">
      <c r="A740" s="7"/>
      <c r="B740" s="7"/>
      <c r="C740" s="7"/>
      <c r="D740" s="7"/>
      <c r="E740" s="7"/>
      <c r="F740" s="7"/>
      <c r="G740" s="7"/>
    </row>
    <row r="741">
      <c r="A741" s="7"/>
      <c r="B741" s="7"/>
      <c r="C741" s="7"/>
      <c r="D741" s="7"/>
      <c r="E741" s="7"/>
      <c r="F741" s="7"/>
      <c r="G741" s="7"/>
    </row>
    <row r="742">
      <c r="A742" s="7"/>
      <c r="B742" s="7"/>
      <c r="C742" s="7"/>
      <c r="D742" s="7"/>
      <c r="E742" s="7"/>
      <c r="F742" s="7"/>
      <c r="G742" s="7"/>
    </row>
    <row r="743">
      <c r="A743" s="7"/>
      <c r="B743" s="7"/>
      <c r="C743" s="7"/>
      <c r="D743" s="7"/>
      <c r="E743" s="7"/>
      <c r="F743" s="7"/>
      <c r="G743" s="7"/>
    </row>
    <row r="744">
      <c r="A744" s="7"/>
      <c r="B744" s="7"/>
      <c r="C744" s="7"/>
      <c r="D744" s="7"/>
      <c r="E744" s="7"/>
      <c r="F744" s="7"/>
      <c r="G744" s="7"/>
    </row>
    <row r="745">
      <c r="A745" s="7"/>
      <c r="B745" s="7"/>
      <c r="C745" s="7"/>
      <c r="D745" s="7"/>
      <c r="E745" s="7"/>
      <c r="F745" s="7"/>
      <c r="G745" s="7"/>
    </row>
    <row r="746">
      <c r="A746" s="7"/>
      <c r="B746" s="7"/>
      <c r="C746" s="7"/>
      <c r="D746" s="7"/>
      <c r="E746" s="7"/>
      <c r="F746" s="7"/>
      <c r="G746" s="7"/>
    </row>
    <row r="747">
      <c r="A747" s="7"/>
      <c r="B747" s="7"/>
      <c r="C747" s="7"/>
      <c r="D747" s="7"/>
      <c r="E747" s="7"/>
      <c r="F747" s="7"/>
      <c r="G747" s="7"/>
    </row>
    <row r="748">
      <c r="A748" s="7"/>
      <c r="B748" s="7"/>
      <c r="C748" s="7"/>
      <c r="D748" s="7"/>
      <c r="E748" s="7"/>
      <c r="F748" s="7"/>
      <c r="G748" s="7"/>
    </row>
    <row r="749">
      <c r="A749" s="7"/>
      <c r="B749" s="7"/>
      <c r="C749" s="7"/>
      <c r="D749" s="7"/>
      <c r="E749" s="7"/>
      <c r="F749" s="7"/>
      <c r="G749" s="7"/>
    </row>
    <row r="750">
      <c r="A750" s="7"/>
      <c r="B750" s="7"/>
      <c r="C750" s="7"/>
      <c r="D750" s="7"/>
      <c r="E750" s="7"/>
      <c r="F750" s="7"/>
      <c r="G750" s="7"/>
    </row>
    <row r="751">
      <c r="A751" s="7"/>
      <c r="B751" s="7"/>
      <c r="C751" s="7"/>
      <c r="D751" s="7"/>
      <c r="E751" s="7"/>
      <c r="F751" s="7"/>
      <c r="G751" s="7"/>
    </row>
    <row r="752">
      <c r="A752" s="7"/>
      <c r="B752" s="7"/>
      <c r="C752" s="7"/>
      <c r="D752" s="7"/>
      <c r="E752" s="7"/>
      <c r="F752" s="7"/>
      <c r="G752" s="7"/>
    </row>
    <row r="753">
      <c r="A753" s="7"/>
      <c r="B753" s="7"/>
      <c r="C753" s="7"/>
      <c r="D753" s="7"/>
      <c r="E753" s="7"/>
      <c r="F753" s="7"/>
      <c r="G753" s="7"/>
    </row>
    <row r="754">
      <c r="A754" s="7"/>
      <c r="B754" s="7"/>
      <c r="C754" s="7"/>
      <c r="D754" s="7"/>
      <c r="E754" s="7"/>
      <c r="F754" s="7"/>
      <c r="G754" s="7"/>
    </row>
    <row r="755">
      <c r="A755" s="7"/>
      <c r="B755" s="7"/>
      <c r="C755" s="7"/>
      <c r="D755" s="7"/>
      <c r="E755" s="7"/>
      <c r="F755" s="7"/>
      <c r="G755" s="7"/>
    </row>
    <row r="756">
      <c r="A756" s="7"/>
      <c r="B756" s="7"/>
      <c r="C756" s="7"/>
      <c r="D756" s="7"/>
      <c r="E756" s="7"/>
      <c r="F756" s="7"/>
      <c r="G756" s="7"/>
    </row>
    <row r="757">
      <c r="A757" s="7"/>
      <c r="B757" s="7"/>
      <c r="C757" s="7"/>
      <c r="D757" s="7"/>
      <c r="E757" s="7"/>
      <c r="F757" s="7"/>
      <c r="G757" s="7"/>
    </row>
    <row r="758">
      <c r="A758" s="7"/>
      <c r="B758" s="7"/>
      <c r="C758" s="7"/>
      <c r="D758" s="7"/>
      <c r="E758" s="7"/>
      <c r="F758" s="7"/>
      <c r="G758" s="7"/>
    </row>
    <row r="759">
      <c r="A759" s="7"/>
      <c r="B759" s="7"/>
      <c r="C759" s="7"/>
      <c r="D759" s="7"/>
      <c r="E759" s="7"/>
      <c r="F759" s="7"/>
      <c r="G759" s="7"/>
    </row>
    <row r="760">
      <c r="A760" s="7"/>
      <c r="B760" s="7"/>
      <c r="C760" s="7"/>
      <c r="D760" s="7"/>
      <c r="E760" s="7"/>
      <c r="F760" s="7"/>
      <c r="G760" s="7"/>
    </row>
    <row r="761">
      <c r="A761" s="7"/>
      <c r="B761" s="7"/>
      <c r="C761" s="7"/>
      <c r="D761" s="7"/>
      <c r="E761" s="7"/>
      <c r="F761" s="7"/>
      <c r="G761" s="7"/>
    </row>
    <row r="762">
      <c r="A762" s="7"/>
      <c r="B762" s="7"/>
      <c r="C762" s="7"/>
      <c r="D762" s="7"/>
      <c r="E762" s="7"/>
      <c r="F762" s="7"/>
      <c r="G762" s="7"/>
    </row>
    <row r="763">
      <c r="A763" s="7"/>
      <c r="B763" s="7"/>
      <c r="C763" s="7"/>
      <c r="D763" s="7"/>
      <c r="E763" s="7"/>
      <c r="F763" s="7"/>
      <c r="G763" s="7"/>
    </row>
    <row r="764">
      <c r="A764" s="7"/>
      <c r="B764" s="7"/>
      <c r="C764" s="7"/>
      <c r="D764" s="7"/>
      <c r="E764" s="7"/>
      <c r="F764" s="7"/>
      <c r="G764" s="7"/>
    </row>
    <row r="765">
      <c r="A765" s="7"/>
      <c r="B765" s="7"/>
      <c r="C765" s="7"/>
      <c r="D765" s="7"/>
      <c r="E765" s="7"/>
      <c r="F765" s="7"/>
      <c r="G765" s="7"/>
    </row>
    <row r="766">
      <c r="A766" s="7"/>
      <c r="B766" s="7"/>
      <c r="C766" s="7"/>
      <c r="D766" s="7"/>
      <c r="E766" s="7"/>
      <c r="F766" s="7"/>
      <c r="G766" s="7"/>
    </row>
    <row r="767">
      <c r="A767" s="7"/>
      <c r="B767" s="7"/>
      <c r="C767" s="7"/>
      <c r="D767" s="7"/>
      <c r="E767" s="7"/>
      <c r="F767" s="7"/>
      <c r="G767" s="7"/>
    </row>
    <row r="768">
      <c r="A768" s="7"/>
      <c r="B768" s="7"/>
      <c r="C768" s="7"/>
      <c r="D768" s="7"/>
      <c r="E768" s="7"/>
      <c r="F768" s="7"/>
      <c r="G768" s="7"/>
    </row>
    <row r="769">
      <c r="A769" s="7"/>
      <c r="B769" s="7"/>
      <c r="C769" s="7"/>
      <c r="D769" s="7"/>
      <c r="E769" s="7"/>
      <c r="F769" s="7"/>
      <c r="G769" s="7"/>
    </row>
    <row r="770">
      <c r="A770" s="7"/>
      <c r="B770" s="7"/>
      <c r="C770" s="7"/>
      <c r="D770" s="7"/>
      <c r="E770" s="7"/>
      <c r="F770" s="7"/>
      <c r="G770" s="7"/>
    </row>
    <row r="771">
      <c r="A771" s="7"/>
      <c r="B771" s="7"/>
      <c r="C771" s="7"/>
      <c r="D771" s="7"/>
      <c r="E771" s="7"/>
      <c r="F771" s="7"/>
      <c r="G771" s="7"/>
    </row>
    <row r="772">
      <c r="A772" s="7"/>
      <c r="B772" s="7"/>
      <c r="C772" s="7"/>
      <c r="D772" s="7"/>
      <c r="E772" s="7"/>
      <c r="F772" s="7"/>
      <c r="G772" s="7"/>
    </row>
    <row r="773">
      <c r="A773" s="7"/>
      <c r="B773" s="7"/>
      <c r="C773" s="7"/>
      <c r="D773" s="7"/>
      <c r="E773" s="7"/>
      <c r="F773" s="7"/>
      <c r="G773" s="7"/>
    </row>
    <row r="774">
      <c r="A774" s="7"/>
      <c r="B774" s="7"/>
      <c r="C774" s="7"/>
      <c r="D774" s="7"/>
      <c r="E774" s="7"/>
      <c r="F774" s="7"/>
      <c r="G774" s="7"/>
    </row>
    <row r="775">
      <c r="A775" s="7"/>
      <c r="B775" s="7"/>
      <c r="C775" s="7"/>
      <c r="D775" s="7"/>
      <c r="E775" s="7"/>
      <c r="F775" s="7"/>
      <c r="G775" s="7"/>
    </row>
    <row r="776">
      <c r="A776" s="7"/>
      <c r="B776" s="7"/>
      <c r="C776" s="7"/>
      <c r="D776" s="7"/>
      <c r="E776" s="7"/>
      <c r="F776" s="7"/>
      <c r="G776" s="7"/>
    </row>
    <row r="777">
      <c r="A777" s="7"/>
      <c r="B777" s="7"/>
      <c r="C777" s="7"/>
      <c r="D777" s="7"/>
      <c r="E777" s="7"/>
      <c r="F777" s="7"/>
      <c r="G777" s="7"/>
    </row>
    <row r="778">
      <c r="A778" s="7"/>
      <c r="B778" s="7"/>
      <c r="C778" s="7"/>
      <c r="D778" s="7"/>
      <c r="E778" s="7"/>
      <c r="F778" s="7"/>
      <c r="G778" s="7"/>
    </row>
    <row r="779">
      <c r="A779" s="7"/>
      <c r="B779" s="7"/>
      <c r="C779" s="7"/>
      <c r="D779" s="7"/>
      <c r="E779" s="7"/>
      <c r="F779" s="7"/>
      <c r="G779" s="7"/>
    </row>
    <row r="780">
      <c r="A780" s="7"/>
      <c r="B780" s="7"/>
      <c r="C780" s="7"/>
      <c r="D780" s="7"/>
      <c r="E780" s="7"/>
      <c r="F780" s="7"/>
      <c r="G780" s="7"/>
    </row>
    <row r="781">
      <c r="A781" s="7"/>
      <c r="B781" s="7"/>
      <c r="C781" s="7"/>
      <c r="D781" s="7"/>
      <c r="E781" s="7"/>
      <c r="F781" s="7"/>
      <c r="G781" s="7"/>
    </row>
    <row r="782">
      <c r="A782" s="7"/>
      <c r="B782" s="7"/>
      <c r="C782" s="7"/>
      <c r="D782" s="7"/>
      <c r="E782" s="7"/>
      <c r="F782" s="7"/>
      <c r="G782" s="7"/>
    </row>
    <row r="783">
      <c r="A783" s="7"/>
      <c r="B783" s="7"/>
      <c r="C783" s="7"/>
      <c r="D783" s="7"/>
      <c r="E783" s="7"/>
      <c r="F783" s="7"/>
      <c r="G783" s="7"/>
    </row>
    <row r="784">
      <c r="A784" s="7"/>
      <c r="B784" s="7"/>
      <c r="C784" s="7"/>
      <c r="D784" s="7"/>
      <c r="E784" s="7"/>
      <c r="F784" s="7"/>
      <c r="G784" s="7"/>
    </row>
    <row r="785">
      <c r="A785" s="7"/>
      <c r="B785" s="7"/>
      <c r="C785" s="7"/>
      <c r="D785" s="7"/>
      <c r="E785" s="7"/>
      <c r="F785" s="7"/>
      <c r="G785" s="7"/>
    </row>
    <row r="786">
      <c r="A786" s="7"/>
      <c r="B786" s="7"/>
      <c r="C786" s="7"/>
      <c r="D786" s="7"/>
      <c r="E786" s="7"/>
      <c r="F786" s="7"/>
      <c r="G786" s="7"/>
    </row>
    <row r="787">
      <c r="A787" s="7"/>
      <c r="B787" s="7"/>
      <c r="C787" s="7"/>
      <c r="D787" s="7"/>
      <c r="E787" s="7"/>
      <c r="F787" s="7"/>
      <c r="G787" s="7"/>
    </row>
    <row r="788">
      <c r="A788" s="7"/>
      <c r="B788" s="7"/>
      <c r="C788" s="7"/>
      <c r="D788" s="7"/>
      <c r="E788" s="7"/>
      <c r="F788" s="7"/>
      <c r="G788" s="7"/>
    </row>
    <row r="789">
      <c r="A789" s="7"/>
      <c r="B789" s="7"/>
      <c r="C789" s="7"/>
      <c r="D789" s="7"/>
      <c r="E789" s="7"/>
      <c r="F789" s="7"/>
      <c r="G789" s="7"/>
    </row>
    <row r="790">
      <c r="A790" s="7"/>
      <c r="B790" s="7"/>
      <c r="C790" s="7"/>
      <c r="D790" s="7"/>
      <c r="E790" s="7"/>
      <c r="F790" s="7"/>
      <c r="G790" s="7"/>
    </row>
    <row r="791">
      <c r="A791" s="7"/>
      <c r="B791" s="7"/>
      <c r="C791" s="7"/>
      <c r="D791" s="7"/>
      <c r="E791" s="7"/>
      <c r="F791" s="7"/>
      <c r="G791" s="7"/>
    </row>
    <row r="792">
      <c r="A792" s="7"/>
      <c r="B792" s="7"/>
      <c r="C792" s="7"/>
      <c r="D792" s="7"/>
      <c r="E792" s="7"/>
      <c r="F792" s="7"/>
      <c r="G792" s="7"/>
    </row>
    <row r="793">
      <c r="A793" s="7"/>
      <c r="B793" s="7"/>
      <c r="C793" s="7"/>
      <c r="D793" s="7"/>
      <c r="E793" s="7"/>
      <c r="F793" s="7"/>
      <c r="G793" s="7"/>
    </row>
    <row r="794">
      <c r="A794" s="7"/>
      <c r="B794" s="7"/>
      <c r="C794" s="7"/>
      <c r="D794" s="7"/>
      <c r="E794" s="7"/>
      <c r="F794" s="7"/>
      <c r="G794" s="7"/>
    </row>
    <row r="795">
      <c r="A795" s="7"/>
      <c r="B795" s="7"/>
      <c r="C795" s="7"/>
      <c r="D795" s="7"/>
      <c r="E795" s="7"/>
      <c r="F795" s="7"/>
      <c r="G795" s="7"/>
    </row>
    <row r="796">
      <c r="A796" s="7"/>
      <c r="B796" s="7"/>
      <c r="C796" s="7"/>
      <c r="D796" s="7"/>
      <c r="E796" s="7"/>
      <c r="F796" s="7"/>
      <c r="G796" s="7"/>
    </row>
    <row r="797">
      <c r="A797" s="7"/>
      <c r="B797" s="7"/>
      <c r="C797" s="7"/>
      <c r="D797" s="7"/>
      <c r="E797" s="7"/>
      <c r="F797" s="7"/>
      <c r="G797" s="7"/>
    </row>
    <row r="798">
      <c r="A798" s="7"/>
      <c r="B798" s="7"/>
      <c r="C798" s="7"/>
      <c r="D798" s="7"/>
      <c r="E798" s="7"/>
      <c r="F798" s="7"/>
      <c r="G798" s="7"/>
    </row>
    <row r="799">
      <c r="A799" s="7"/>
      <c r="B799" s="7"/>
      <c r="C799" s="7"/>
      <c r="D799" s="7"/>
      <c r="E799" s="7"/>
      <c r="F799" s="7"/>
      <c r="G799" s="7"/>
    </row>
    <row r="800">
      <c r="A800" s="7"/>
      <c r="B800" s="7"/>
      <c r="C800" s="7"/>
      <c r="D800" s="7"/>
      <c r="E800" s="7"/>
      <c r="F800" s="7"/>
      <c r="G800" s="7"/>
    </row>
    <row r="801">
      <c r="A801" s="7"/>
      <c r="B801" s="7"/>
      <c r="C801" s="7"/>
      <c r="D801" s="7"/>
      <c r="E801" s="7"/>
      <c r="F801" s="7"/>
      <c r="G801" s="7"/>
    </row>
    <row r="802">
      <c r="A802" s="7"/>
      <c r="B802" s="7"/>
      <c r="C802" s="7"/>
      <c r="D802" s="7"/>
      <c r="E802" s="7"/>
      <c r="F802" s="7"/>
      <c r="G802" s="7"/>
    </row>
    <row r="803">
      <c r="A803" s="7"/>
      <c r="B803" s="7"/>
      <c r="C803" s="7"/>
      <c r="D803" s="7"/>
      <c r="E803" s="7"/>
      <c r="F803" s="7"/>
      <c r="G803" s="7"/>
    </row>
    <row r="804">
      <c r="A804" s="7"/>
      <c r="B804" s="7"/>
      <c r="C804" s="7"/>
      <c r="D804" s="7"/>
      <c r="E804" s="7"/>
      <c r="F804" s="7"/>
      <c r="G804" s="7"/>
    </row>
    <row r="805">
      <c r="A805" s="7"/>
      <c r="B805" s="7"/>
      <c r="C805" s="7"/>
      <c r="D805" s="7"/>
      <c r="E805" s="7"/>
      <c r="F805" s="7"/>
      <c r="G805" s="7"/>
    </row>
    <row r="806">
      <c r="A806" s="7"/>
      <c r="B806" s="7"/>
      <c r="C806" s="7"/>
      <c r="D806" s="7"/>
      <c r="E806" s="7"/>
      <c r="F806" s="7"/>
      <c r="G806" s="7"/>
    </row>
    <row r="807">
      <c r="A807" s="7"/>
      <c r="B807" s="7"/>
      <c r="C807" s="7"/>
      <c r="D807" s="7"/>
      <c r="E807" s="7"/>
      <c r="F807" s="7"/>
      <c r="G807" s="7"/>
    </row>
    <row r="808">
      <c r="A808" s="7"/>
      <c r="B808" s="7"/>
      <c r="C808" s="7"/>
      <c r="D808" s="7"/>
      <c r="E808" s="7"/>
      <c r="F808" s="7"/>
      <c r="G808" s="7"/>
    </row>
    <row r="809">
      <c r="A809" s="7"/>
      <c r="B809" s="7"/>
      <c r="C809" s="7"/>
      <c r="D809" s="7"/>
      <c r="E809" s="7"/>
      <c r="F809" s="7"/>
      <c r="G809" s="7"/>
    </row>
    <row r="810">
      <c r="A810" s="7"/>
      <c r="B810" s="7"/>
      <c r="C810" s="7"/>
      <c r="D810" s="7"/>
      <c r="E810" s="7"/>
      <c r="F810" s="7"/>
      <c r="G810" s="7"/>
    </row>
    <row r="811">
      <c r="A811" s="7"/>
      <c r="B811" s="7"/>
      <c r="C811" s="7"/>
      <c r="D811" s="7"/>
      <c r="E811" s="7"/>
      <c r="F811" s="7"/>
      <c r="G811" s="7"/>
    </row>
    <row r="812">
      <c r="A812" s="7"/>
      <c r="B812" s="7"/>
      <c r="C812" s="7"/>
      <c r="D812" s="7"/>
      <c r="E812" s="7"/>
      <c r="F812" s="7"/>
      <c r="G812" s="7"/>
    </row>
    <row r="813">
      <c r="A813" s="7"/>
      <c r="B813" s="7"/>
      <c r="C813" s="7"/>
      <c r="D813" s="7"/>
      <c r="E813" s="7"/>
      <c r="F813" s="7"/>
      <c r="G813" s="7"/>
    </row>
    <row r="814">
      <c r="A814" s="7"/>
      <c r="B814" s="7"/>
      <c r="C814" s="7"/>
      <c r="D814" s="7"/>
      <c r="E814" s="7"/>
      <c r="F814" s="7"/>
      <c r="G814" s="7"/>
    </row>
    <row r="815">
      <c r="A815" s="7"/>
      <c r="B815" s="7"/>
      <c r="C815" s="7"/>
      <c r="D815" s="7"/>
      <c r="E815" s="7"/>
      <c r="F815" s="7"/>
      <c r="G815" s="7"/>
    </row>
    <row r="816">
      <c r="A816" s="7"/>
      <c r="B816" s="7"/>
      <c r="C816" s="7"/>
      <c r="D816" s="7"/>
      <c r="E816" s="7"/>
      <c r="F816" s="7"/>
      <c r="G816" s="7"/>
    </row>
    <row r="817">
      <c r="A817" s="7"/>
      <c r="B817" s="7"/>
      <c r="C817" s="7"/>
      <c r="D817" s="7"/>
      <c r="E817" s="7"/>
      <c r="F817" s="7"/>
      <c r="G817" s="7"/>
    </row>
    <row r="818">
      <c r="A818" s="7"/>
      <c r="B818" s="7"/>
      <c r="C818" s="7"/>
      <c r="D818" s="7"/>
      <c r="E818" s="7"/>
      <c r="F818" s="7"/>
      <c r="G818" s="7"/>
    </row>
    <row r="819">
      <c r="A819" s="7"/>
      <c r="B819" s="7"/>
      <c r="C819" s="7"/>
      <c r="D819" s="7"/>
      <c r="E819" s="7"/>
      <c r="F819" s="7"/>
      <c r="G819" s="7"/>
    </row>
    <row r="820">
      <c r="A820" s="7"/>
      <c r="B820" s="7"/>
      <c r="C820" s="7"/>
      <c r="D820" s="7"/>
      <c r="E820" s="7"/>
      <c r="F820" s="7"/>
      <c r="G820" s="7"/>
    </row>
    <row r="821">
      <c r="A821" s="7"/>
      <c r="B821" s="7"/>
      <c r="C821" s="7"/>
      <c r="D821" s="7"/>
      <c r="E821" s="7"/>
      <c r="F821" s="7"/>
      <c r="G821" s="7"/>
    </row>
    <row r="822">
      <c r="A822" s="7"/>
      <c r="B822" s="7"/>
      <c r="C822" s="7"/>
      <c r="D822" s="7"/>
      <c r="E822" s="7"/>
      <c r="F822" s="7"/>
      <c r="G822" s="7"/>
    </row>
    <row r="823">
      <c r="A823" s="7"/>
      <c r="B823" s="7"/>
      <c r="C823" s="7"/>
      <c r="D823" s="7"/>
      <c r="E823" s="7"/>
      <c r="F823" s="7"/>
      <c r="G823" s="7"/>
    </row>
    <row r="824">
      <c r="A824" s="7"/>
      <c r="B824" s="7"/>
      <c r="C824" s="7"/>
      <c r="D824" s="7"/>
      <c r="E824" s="7"/>
      <c r="F824" s="7"/>
      <c r="G824" s="7"/>
    </row>
    <row r="825">
      <c r="A825" s="7"/>
      <c r="B825" s="7"/>
      <c r="C825" s="7"/>
      <c r="D825" s="7"/>
      <c r="E825" s="7"/>
      <c r="F825" s="7"/>
      <c r="G825" s="7"/>
    </row>
    <row r="826">
      <c r="A826" s="7"/>
      <c r="B826" s="7"/>
      <c r="C826" s="7"/>
      <c r="D826" s="7"/>
      <c r="E826" s="7"/>
      <c r="F826" s="7"/>
      <c r="G826" s="7"/>
    </row>
    <row r="827">
      <c r="A827" s="7"/>
      <c r="B827" s="7"/>
      <c r="C827" s="7"/>
      <c r="D827" s="7"/>
      <c r="E827" s="7"/>
      <c r="F827" s="7"/>
      <c r="G827" s="7"/>
    </row>
    <row r="828">
      <c r="A828" s="7"/>
      <c r="B828" s="7"/>
      <c r="C828" s="7"/>
      <c r="D828" s="7"/>
      <c r="E828" s="7"/>
      <c r="F828" s="7"/>
      <c r="G828" s="7"/>
    </row>
    <row r="829">
      <c r="A829" s="7"/>
      <c r="B829" s="7"/>
      <c r="C829" s="7"/>
      <c r="D829" s="7"/>
      <c r="E829" s="7"/>
      <c r="F829" s="7"/>
      <c r="G829" s="7"/>
    </row>
    <row r="830">
      <c r="A830" s="7"/>
      <c r="B830" s="7"/>
      <c r="C830" s="7"/>
      <c r="D830" s="7"/>
      <c r="E830" s="7"/>
      <c r="F830" s="7"/>
      <c r="G830" s="7"/>
    </row>
    <row r="831">
      <c r="A831" s="7"/>
      <c r="B831" s="7"/>
      <c r="C831" s="7"/>
      <c r="D831" s="7"/>
      <c r="E831" s="7"/>
      <c r="F831" s="7"/>
      <c r="G831" s="7"/>
    </row>
    <row r="832">
      <c r="A832" s="7"/>
      <c r="B832" s="7"/>
      <c r="C832" s="7"/>
      <c r="D832" s="7"/>
      <c r="E832" s="7"/>
      <c r="F832" s="7"/>
      <c r="G832" s="7"/>
    </row>
    <row r="833">
      <c r="A833" s="7"/>
      <c r="B833" s="7"/>
      <c r="C833" s="7"/>
      <c r="D833" s="7"/>
      <c r="E833" s="7"/>
      <c r="F833" s="7"/>
      <c r="G833" s="7"/>
    </row>
    <row r="834">
      <c r="A834" s="7"/>
      <c r="B834" s="7"/>
      <c r="C834" s="7"/>
      <c r="D834" s="7"/>
      <c r="E834" s="7"/>
      <c r="F834" s="7"/>
      <c r="G834" s="7"/>
    </row>
    <row r="835">
      <c r="A835" s="7"/>
      <c r="B835" s="7"/>
      <c r="C835" s="7"/>
      <c r="D835" s="7"/>
      <c r="E835" s="7"/>
      <c r="F835" s="7"/>
      <c r="G835" s="7"/>
    </row>
    <row r="836">
      <c r="A836" s="7"/>
      <c r="B836" s="7"/>
      <c r="C836" s="7"/>
      <c r="D836" s="7"/>
      <c r="E836" s="7"/>
      <c r="F836" s="7"/>
      <c r="G836" s="7"/>
    </row>
    <row r="837">
      <c r="A837" s="7"/>
      <c r="B837" s="7"/>
      <c r="C837" s="7"/>
      <c r="D837" s="7"/>
      <c r="E837" s="7"/>
      <c r="F837" s="7"/>
      <c r="G837" s="7"/>
    </row>
    <row r="838">
      <c r="A838" s="7"/>
      <c r="B838" s="7"/>
      <c r="C838" s="7"/>
      <c r="D838" s="7"/>
      <c r="E838" s="7"/>
      <c r="F838" s="7"/>
      <c r="G838" s="7"/>
    </row>
    <row r="839">
      <c r="A839" s="7"/>
      <c r="B839" s="7"/>
      <c r="C839" s="7"/>
      <c r="D839" s="7"/>
      <c r="E839" s="7"/>
      <c r="F839" s="7"/>
      <c r="G839" s="7"/>
    </row>
    <row r="840">
      <c r="A840" s="7"/>
      <c r="B840" s="7"/>
      <c r="C840" s="7"/>
      <c r="D840" s="7"/>
      <c r="E840" s="7"/>
      <c r="F840" s="7"/>
      <c r="G840" s="7"/>
    </row>
    <row r="841">
      <c r="A841" s="7"/>
      <c r="B841" s="7"/>
      <c r="C841" s="7"/>
      <c r="D841" s="7"/>
      <c r="E841" s="7"/>
      <c r="F841" s="7"/>
      <c r="G841" s="7"/>
    </row>
    <row r="842">
      <c r="A842" s="7"/>
      <c r="B842" s="7"/>
      <c r="C842" s="7"/>
      <c r="D842" s="7"/>
      <c r="E842" s="7"/>
      <c r="F842" s="7"/>
      <c r="G842" s="7"/>
    </row>
    <row r="843">
      <c r="A843" s="7"/>
      <c r="B843" s="7"/>
      <c r="C843" s="7"/>
      <c r="D843" s="7"/>
      <c r="E843" s="7"/>
      <c r="F843" s="7"/>
      <c r="G843" s="7"/>
    </row>
    <row r="844">
      <c r="A844" s="7"/>
      <c r="B844" s="7"/>
      <c r="C844" s="7"/>
      <c r="D844" s="7"/>
      <c r="E844" s="7"/>
      <c r="F844" s="7"/>
      <c r="G844" s="7"/>
    </row>
    <row r="845">
      <c r="A845" s="7"/>
      <c r="B845" s="7"/>
      <c r="C845" s="7"/>
      <c r="D845" s="7"/>
      <c r="E845" s="7"/>
      <c r="F845" s="7"/>
      <c r="G845" s="7"/>
    </row>
    <row r="846">
      <c r="A846" s="7"/>
      <c r="B846" s="7"/>
      <c r="C846" s="7"/>
      <c r="D846" s="7"/>
      <c r="E846" s="7"/>
      <c r="F846" s="7"/>
      <c r="G846" s="7"/>
    </row>
    <row r="847">
      <c r="A847" s="7"/>
      <c r="B847" s="7"/>
      <c r="C847" s="7"/>
      <c r="D847" s="7"/>
      <c r="E847" s="7"/>
      <c r="F847" s="7"/>
      <c r="G847" s="7"/>
    </row>
    <row r="848">
      <c r="A848" s="7"/>
      <c r="B848" s="7"/>
      <c r="C848" s="7"/>
      <c r="D848" s="7"/>
      <c r="E848" s="7"/>
      <c r="F848" s="7"/>
      <c r="G848" s="7"/>
    </row>
    <row r="849">
      <c r="A849" s="7"/>
      <c r="B849" s="7"/>
      <c r="C849" s="7"/>
      <c r="D849" s="7"/>
      <c r="E849" s="7"/>
      <c r="F849" s="7"/>
      <c r="G849" s="7"/>
    </row>
    <row r="850">
      <c r="A850" s="7"/>
      <c r="B850" s="7"/>
      <c r="C850" s="7"/>
      <c r="D850" s="7"/>
      <c r="E850" s="7"/>
      <c r="F850" s="7"/>
      <c r="G850" s="7"/>
    </row>
    <row r="851">
      <c r="A851" s="7"/>
      <c r="B851" s="7"/>
      <c r="C851" s="7"/>
      <c r="D851" s="7"/>
      <c r="E851" s="7"/>
      <c r="F851" s="7"/>
      <c r="G851" s="7"/>
    </row>
    <row r="852">
      <c r="A852" s="7"/>
      <c r="B852" s="7"/>
      <c r="C852" s="7"/>
      <c r="D852" s="7"/>
      <c r="E852" s="7"/>
      <c r="F852" s="7"/>
      <c r="G852" s="7"/>
    </row>
    <row r="853">
      <c r="A853" s="7"/>
      <c r="B853" s="7"/>
      <c r="C853" s="7"/>
      <c r="D853" s="7"/>
      <c r="E853" s="7"/>
      <c r="F853" s="7"/>
      <c r="G853" s="7"/>
    </row>
    <row r="854">
      <c r="A854" s="7"/>
      <c r="B854" s="7"/>
      <c r="C854" s="7"/>
      <c r="D854" s="7"/>
      <c r="E854" s="7"/>
      <c r="F854" s="7"/>
      <c r="G854" s="7"/>
    </row>
    <row r="855">
      <c r="A855" s="7"/>
      <c r="B855" s="7"/>
      <c r="C855" s="7"/>
      <c r="D855" s="7"/>
      <c r="E855" s="7"/>
      <c r="F855" s="7"/>
      <c r="G855" s="7"/>
    </row>
    <row r="856">
      <c r="A856" s="7"/>
      <c r="B856" s="7"/>
      <c r="C856" s="7"/>
      <c r="D856" s="7"/>
      <c r="E856" s="7"/>
      <c r="F856" s="7"/>
      <c r="G856" s="7"/>
    </row>
    <row r="857">
      <c r="A857" s="7"/>
      <c r="B857" s="7"/>
      <c r="C857" s="7"/>
      <c r="D857" s="7"/>
      <c r="E857" s="7"/>
      <c r="F857" s="7"/>
      <c r="G857" s="7"/>
    </row>
    <row r="858">
      <c r="A858" s="7"/>
      <c r="B858" s="7"/>
      <c r="C858" s="7"/>
      <c r="D858" s="7"/>
      <c r="E858" s="7"/>
      <c r="F858" s="7"/>
      <c r="G858" s="7"/>
    </row>
    <row r="859">
      <c r="A859" s="7"/>
      <c r="B859" s="7"/>
      <c r="C859" s="7"/>
      <c r="D859" s="7"/>
      <c r="E859" s="7"/>
      <c r="F859" s="7"/>
      <c r="G859" s="7"/>
    </row>
    <row r="860">
      <c r="A860" s="7"/>
      <c r="B860" s="7"/>
      <c r="C860" s="7"/>
      <c r="D860" s="7"/>
      <c r="E860" s="7"/>
      <c r="F860" s="7"/>
      <c r="G860" s="7"/>
    </row>
    <row r="861">
      <c r="A861" s="7"/>
      <c r="B861" s="7"/>
      <c r="C861" s="7"/>
      <c r="D861" s="7"/>
      <c r="E861" s="7"/>
      <c r="F861" s="7"/>
      <c r="G861" s="7"/>
    </row>
    <row r="862">
      <c r="A862" s="7"/>
      <c r="B862" s="7"/>
      <c r="C862" s="7"/>
      <c r="D862" s="7"/>
      <c r="E862" s="7"/>
      <c r="F862" s="7"/>
      <c r="G862" s="7"/>
    </row>
    <row r="863">
      <c r="A863" s="7"/>
      <c r="B863" s="7"/>
      <c r="C863" s="7"/>
      <c r="D863" s="7"/>
      <c r="E863" s="7"/>
      <c r="F863" s="7"/>
      <c r="G863" s="7"/>
    </row>
    <row r="864">
      <c r="A864" s="7"/>
      <c r="B864" s="7"/>
      <c r="C864" s="7"/>
      <c r="D864" s="7"/>
      <c r="E864" s="7"/>
      <c r="F864" s="7"/>
      <c r="G864" s="7"/>
    </row>
    <row r="865">
      <c r="A865" s="7"/>
      <c r="B865" s="7"/>
      <c r="C865" s="7"/>
      <c r="D865" s="7"/>
      <c r="E865" s="7"/>
      <c r="F865" s="7"/>
      <c r="G865" s="7"/>
    </row>
    <row r="866">
      <c r="A866" s="7"/>
      <c r="B866" s="7"/>
      <c r="C866" s="7"/>
      <c r="D866" s="7"/>
      <c r="E866" s="7"/>
      <c r="F866" s="7"/>
      <c r="G866" s="7"/>
    </row>
    <row r="867">
      <c r="A867" s="7"/>
      <c r="B867" s="7"/>
      <c r="C867" s="7"/>
      <c r="D867" s="7"/>
      <c r="E867" s="7"/>
      <c r="F867" s="7"/>
      <c r="G867" s="7"/>
    </row>
    <row r="868">
      <c r="A868" s="7"/>
      <c r="B868" s="7"/>
      <c r="C868" s="7"/>
      <c r="D868" s="7"/>
      <c r="E868" s="7"/>
      <c r="F868" s="7"/>
      <c r="G868" s="7"/>
    </row>
    <row r="869">
      <c r="A869" s="7"/>
      <c r="B869" s="7"/>
      <c r="C869" s="7"/>
      <c r="D869" s="7"/>
      <c r="E869" s="7"/>
      <c r="F869" s="7"/>
      <c r="G869" s="7"/>
    </row>
    <row r="870">
      <c r="A870" s="7"/>
      <c r="B870" s="7"/>
      <c r="C870" s="7"/>
      <c r="D870" s="7"/>
      <c r="E870" s="7"/>
      <c r="F870" s="7"/>
      <c r="G870" s="7"/>
    </row>
    <row r="871">
      <c r="A871" s="7"/>
      <c r="B871" s="7"/>
      <c r="C871" s="7"/>
      <c r="D871" s="7"/>
      <c r="E871" s="7"/>
      <c r="F871" s="7"/>
      <c r="G871" s="7"/>
    </row>
    <row r="872">
      <c r="A872" s="7"/>
      <c r="B872" s="7"/>
      <c r="C872" s="7"/>
      <c r="D872" s="7"/>
      <c r="E872" s="7"/>
      <c r="F872" s="7"/>
      <c r="G872" s="7"/>
    </row>
    <row r="873">
      <c r="A873" s="7"/>
      <c r="B873" s="7"/>
      <c r="C873" s="7"/>
      <c r="D873" s="7"/>
      <c r="E873" s="7"/>
      <c r="F873" s="7"/>
      <c r="G873" s="7"/>
    </row>
    <row r="874">
      <c r="A874" s="7"/>
      <c r="B874" s="7"/>
      <c r="C874" s="7"/>
      <c r="D874" s="7"/>
      <c r="E874" s="7"/>
      <c r="F874" s="7"/>
      <c r="G874" s="7"/>
    </row>
    <row r="875">
      <c r="A875" s="7"/>
      <c r="B875" s="7"/>
      <c r="C875" s="7"/>
      <c r="D875" s="7"/>
      <c r="E875" s="7"/>
      <c r="F875" s="7"/>
      <c r="G875" s="7"/>
    </row>
    <row r="876">
      <c r="A876" s="7"/>
      <c r="B876" s="7"/>
      <c r="C876" s="7"/>
      <c r="D876" s="7"/>
      <c r="E876" s="7"/>
      <c r="F876" s="7"/>
      <c r="G876" s="7"/>
    </row>
    <row r="877">
      <c r="A877" s="7"/>
      <c r="B877" s="7"/>
      <c r="C877" s="7"/>
      <c r="D877" s="7"/>
      <c r="E877" s="7"/>
      <c r="F877" s="7"/>
      <c r="G877" s="7"/>
    </row>
    <row r="878">
      <c r="A878" s="7"/>
      <c r="B878" s="7"/>
      <c r="C878" s="7"/>
      <c r="D878" s="7"/>
      <c r="E878" s="7"/>
      <c r="F878" s="7"/>
      <c r="G878" s="7"/>
    </row>
    <row r="879">
      <c r="A879" s="7"/>
      <c r="B879" s="7"/>
      <c r="C879" s="7"/>
      <c r="D879" s="7"/>
      <c r="E879" s="7"/>
      <c r="F879" s="7"/>
      <c r="G879" s="7"/>
    </row>
    <row r="880">
      <c r="A880" s="7"/>
      <c r="B880" s="7"/>
      <c r="C880" s="7"/>
      <c r="D880" s="7"/>
      <c r="E880" s="7"/>
      <c r="F880" s="7"/>
      <c r="G880" s="7"/>
    </row>
    <row r="881">
      <c r="A881" s="7"/>
      <c r="B881" s="7"/>
      <c r="C881" s="7"/>
      <c r="D881" s="7"/>
      <c r="E881" s="7"/>
      <c r="F881" s="7"/>
      <c r="G881" s="7"/>
    </row>
    <row r="882">
      <c r="A882" s="7"/>
      <c r="B882" s="7"/>
      <c r="C882" s="7"/>
      <c r="D882" s="7"/>
      <c r="E882" s="7"/>
      <c r="F882" s="7"/>
      <c r="G882" s="7"/>
    </row>
    <row r="883">
      <c r="A883" s="7"/>
      <c r="B883" s="7"/>
      <c r="C883" s="7"/>
      <c r="D883" s="7"/>
      <c r="E883" s="7"/>
      <c r="F883" s="7"/>
      <c r="G883" s="7"/>
    </row>
    <row r="884">
      <c r="A884" s="7"/>
      <c r="B884" s="7"/>
      <c r="C884" s="7"/>
      <c r="D884" s="7"/>
      <c r="E884" s="7"/>
      <c r="F884" s="7"/>
      <c r="G884" s="7"/>
    </row>
    <row r="885">
      <c r="A885" s="7"/>
      <c r="B885" s="7"/>
      <c r="C885" s="7"/>
      <c r="D885" s="7"/>
      <c r="E885" s="7"/>
      <c r="F885" s="7"/>
      <c r="G885" s="7"/>
    </row>
    <row r="886">
      <c r="A886" s="7"/>
      <c r="B886" s="7"/>
      <c r="C886" s="7"/>
      <c r="D886" s="7"/>
      <c r="E886" s="7"/>
      <c r="F886" s="7"/>
      <c r="G886" s="7"/>
    </row>
    <row r="887">
      <c r="A887" s="7"/>
      <c r="B887" s="7"/>
      <c r="C887" s="7"/>
      <c r="D887" s="7"/>
      <c r="E887" s="7"/>
      <c r="F887" s="7"/>
      <c r="G887" s="7"/>
    </row>
    <row r="888">
      <c r="A888" s="7"/>
      <c r="B888" s="7"/>
      <c r="C888" s="7"/>
      <c r="D888" s="7"/>
      <c r="E888" s="7"/>
      <c r="F888" s="7"/>
      <c r="G888" s="7"/>
    </row>
    <row r="889">
      <c r="A889" s="7"/>
      <c r="B889" s="7"/>
      <c r="C889" s="7"/>
      <c r="D889" s="7"/>
      <c r="E889" s="7"/>
      <c r="F889" s="7"/>
      <c r="G889" s="7"/>
    </row>
    <row r="890">
      <c r="A890" s="7"/>
      <c r="B890" s="7"/>
      <c r="C890" s="7"/>
      <c r="D890" s="7"/>
      <c r="E890" s="7"/>
      <c r="F890" s="7"/>
      <c r="G890" s="7"/>
    </row>
    <row r="891">
      <c r="A891" s="7"/>
      <c r="B891" s="7"/>
      <c r="C891" s="7"/>
      <c r="D891" s="7"/>
      <c r="E891" s="7"/>
      <c r="F891" s="7"/>
      <c r="G891" s="7"/>
    </row>
    <row r="892">
      <c r="A892" s="7"/>
      <c r="B892" s="7"/>
      <c r="C892" s="7"/>
      <c r="D892" s="7"/>
      <c r="E892" s="7"/>
      <c r="F892" s="7"/>
      <c r="G892" s="7"/>
    </row>
    <row r="893">
      <c r="A893" s="7"/>
      <c r="B893" s="7"/>
      <c r="C893" s="7"/>
      <c r="D893" s="7"/>
      <c r="E893" s="7"/>
      <c r="F893" s="7"/>
      <c r="G893" s="7"/>
    </row>
    <row r="894">
      <c r="A894" s="7"/>
      <c r="B894" s="7"/>
      <c r="C894" s="7"/>
      <c r="D894" s="7"/>
      <c r="E894" s="7"/>
      <c r="F894" s="7"/>
      <c r="G894" s="7"/>
    </row>
    <row r="895">
      <c r="A895" s="7"/>
      <c r="B895" s="7"/>
      <c r="C895" s="7"/>
      <c r="D895" s="7"/>
      <c r="E895" s="7"/>
      <c r="F895" s="7"/>
      <c r="G895" s="7"/>
    </row>
    <row r="896">
      <c r="A896" s="7"/>
      <c r="B896" s="7"/>
      <c r="C896" s="7"/>
      <c r="D896" s="7"/>
      <c r="E896" s="7"/>
      <c r="F896" s="7"/>
      <c r="G896" s="7"/>
    </row>
    <row r="897">
      <c r="A897" s="7"/>
      <c r="B897" s="7"/>
      <c r="C897" s="7"/>
      <c r="D897" s="7"/>
      <c r="E897" s="7"/>
      <c r="F897" s="7"/>
      <c r="G897" s="7"/>
    </row>
    <row r="898">
      <c r="A898" s="7"/>
      <c r="B898" s="7"/>
      <c r="C898" s="7"/>
      <c r="D898" s="7"/>
      <c r="E898" s="7"/>
      <c r="F898" s="7"/>
      <c r="G898" s="7"/>
    </row>
    <row r="899">
      <c r="A899" s="7"/>
      <c r="B899" s="7"/>
      <c r="C899" s="7"/>
      <c r="D899" s="7"/>
      <c r="E899" s="7"/>
      <c r="F899" s="7"/>
      <c r="G899" s="7"/>
    </row>
    <row r="900">
      <c r="A900" s="7"/>
      <c r="B900" s="7"/>
      <c r="C900" s="7"/>
      <c r="D900" s="7"/>
      <c r="E900" s="7"/>
      <c r="F900" s="7"/>
      <c r="G900" s="7"/>
    </row>
    <row r="901">
      <c r="A901" s="7"/>
      <c r="B901" s="7"/>
      <c r="C901" s="7"/>
      <c r="D901" s="7"/>
      <c r="E901" s="7"/>
      <c r="F901" s="7"/>
      <c r="G901" s="7"/>
    </row>
    <row r="902">
      <c r="A902" s="7"/>
      <c r="B902" s="7"/>
      <c r="C902" s="7"/>
      <c r="D902" s="7"/>
      <c r="E902" s="7"/>
      <c r="F902" s="7"/>
      <c r="G902" s="7"/>
    </row>
    <row r="903">
      <c r="A903" s="7"/>
      <c r="B903" s="7"/>
      <c r="C903" s="7"/>
      <c r="D903" s="7"/>
      <c r="E903" s="7"/>
      <c r="F903" s="7"/>
      <c r="G903" s="7"/>
    </row>
    <row r="904">
      <c r="A904" s="7"/>
      <c r="B904" s="7"/>
      <c r="C904" s="7"/>
      <c r="D904" s="7"/>
      <c r="E904" s="7"/>
      <c r="F904" s="7"/>
      <c r="G904" s="7"/>
    </row>
    <row r="905">
      <c r="A905" s="7"/>
      <c r="B905" s="7"/>
      <c r="C905" s="7"/>
      <c r="D905" s="7"/>
      <c r="E905" s="7"/>
      <c r="F905" s="7"/>
      <c r="G905" s="7"/>
    </row>
    <row r="906">
      <c r="A906" s="7"/>
      <c r="B906" s="7"/>
      <c r="C906" s="7"/>
      <c r="D906" s="7"/>
      <c r="E906" s="7"/>
      <c r="F906" s="7"/>
      <c r="G906" s="7"/>
    </row>
    <row r="907">
      <c r="A907" s="7"/>
      <c r="B907" s="7"/>
      <c r="C907" s="7"/>
      <c r="D907" s="7"/>
      <c r="E907" s="7"/>
      <c r="F907" s="7"/>
      <c r="G907" s="7"/>
    </row>
    <row r="908">
      <c r="A908" s="7"/>
      <c r="B908" s="7"/>
      <c r="C908" s="7"/>
      <c r="D908" s="7"/>
      <c r="E908" s="7"/>
      <c r="F908" s="7"/>
      <c r="G908" s="7"/>
    </row>
    <row r="909">
      <c r="A909" s="7"/>
      <c r="B909" s="7"/>
      <c r="C909" s="7"/>
      <c r="D909" s="7"/>
      <c r="E909" s="7"/>
      <c r="F909" s="7"/>
      <c r="G909" s="7"/>
    </row>
    <row r="910">
      <c r="A910" s="7"/>
      <c r="B910" s="7"/>
      <c r="C910" s="7"/>
      <c r="D910" s="7"/>
      <c r="E910" s="7"/>
      <c r="F910" s="7"/>
      <c r="G910" s="7"/>
    </row>
    <row r="911">
      <c r="A911" s="7"/>
      <c r="B911" s="7"/>
      <c r="C911" s="7"/>
      <c r="D911" s="7"/>
      <c r="E911" s="7"/>
      <c r="F911" s="7"/>
      <c r="G911" s="7"/>
    </row>
    <row r="912">
      <c r="A912" s="7"/>
      <c r="B912" s="7"/>
      <c r="C912" s="7"/>
      <c r="D912" s="7"/>
      <c r="E912" s="7"/>
      <c r="F912" s="7"/>
      <c r="G912" s="7"/>
    </row>
    <row r="913">
      <c r="A913" s="7"/>
      <c r="B913" s="7"/>
      <c r="C913" s="7"/>
      <c r="D913" s="7"/>
      <c r="E913" s="7"/>
      <c r="F913" s="7"/>
      <c r="G913" s="7"/>
    </row>
    <row r="914">
      <c r="A914" s="7"/>
      <c r="B914" s="7"/>
      <c r="C914" s="7"/>
      <c r="D914" s="7"/>
      <c r="E914" s="7"/>
      <c r="F914" s="7"/>
      <c r="G914" s="7"/>
    </row>
    <row r="915">
      <c r="A915" s="7"/>
      <c r="B915" s="7"/>
      <c r="C915" s="7"/>
      <c r="D915" s="7"/>
      <c r="E915" s="7"/>
      <c r="F915" s="7"/>
      <c r="G915" s="7"/>
    </row>
    <row r="916">
      <c r="A916" s="7"/>
      <c r="B916" s="7"/>
      <c r="C916" s="7"/>
      <c r="D916" s="7"/>
      <c r="E916" s="7"/>
      <c r="F916" s="7"/>
      <c r="G916" s="7"/>
    </row>
    <row r="917">
      <c r="A917" s="7"/>
      <c r="B917" s="7"/>
      <c r="C917" s="7"/>
      <c r="D917" s="7"/>
      <c r="E917" s="7"/>
      <c r="F917" s="7"/>
      <c r="G917" s="7"/>
    </row>
    <row r="918">
      <c r="A918" s="7"/>
      <c r="B918" s="7"/>
      <c r="C918" s="7"/>
      <c r="D918" s="7"/>
      <c r="E918" s="7"/>
      <c r="F918" s="7"/>
      <c r="G918" s="7"/>
    </row>
    <row r="919">
      <c r="A919" s="7"/>
      <c r="B919" s="7"/>
      <c r="C919" s="7"/>
      <c r="D919" s="7"/>
      <c r="E919" s="7"/>
      <c r="F919" s="7"/>
      <c r="G919" s="7"/>
    </row>
    <row r="920">
      <c r="A920" s="7"/>
      <c r="B920" s="7"/>
      <c r="C920" s="7"/>
      <c r="D920" s="7"/>
      <c r="E920" s="7"/>
      <c r="F920" s="7"/>
      <c r="G920" s="7"/>
    </row>
    <row r="921">
      <c r="A921" s="7"/>
      <c r="B921" s="7"/>
      <c r="C921" s="7"/>
      <c r="D921" s="7"/>
      <c r="E921" s="7"/>
      <c r="F921" s="7"/>
      <c r="G921" s="7"/>
    </row>
    <row r="922">
      <c r="A922" s="7"/>
      <c r="B922" s="7"/>
      <c r="C922" s="7"/>
      <c r="D922" s="7"/>
      <c r="E922" s="7"/>
      <c r="F922" s="7"/>
      <c r="G922" s="7"/>
    </row>
    <row r="923">
      <c r="A923" s="7"/>
      <c r="B923" s="7"/>
      <c r="C923" s="7"/>
      <c r="D923" s="7"/>
      <c r="E923" s="7"/>
      <c r="F923" s="7"/>
      <c r="G923" s="7"/>
    </row>
    <row r="924">
      <c r="A924" s="7"/>
      <c r="B924" s="7"/>
      <c r="C924" s="7"/>
      <c r="D924" s="7"/>
      <c r="E924" s="7"/>
      <c r="F924" s="7"/>
      <c r="G924" s="7"/>
    </row>
    <row r="925">
      <c r="A925" s="7"/>
      <c r="B925" s="7"/>
      <c r="C925" s="7"/>
      <c r="D925" s="7"/>
      <c r="E925" s="7"/>
      <c r="F925" s="7"/>
      <c r="G925" s="7"/>
    </row>
    <row r="926">
      <c r="A926" s="7"/>
      <c r="B926" s="7"/>
      <c r="C926" s="7"/>
      <c r="D926" s="7"/>
      <c r="E926" s="7"/>
      <c r="F926" s="7"/>
      <c r="G926" s="7"/>
    </row>
    <row r="927">
      <c r="A927" s="7"/>
      <c r="B927" s="7"/>
      <c r="C927" s="7"/>
      <c r="D927" s="7"/>
      <c r="E927" s="7"/>
      <c r="F927" s="7"/>
      <c r="G927" s="7"/>
    </row>
    <row r="928">
      <c r="A928" s="7"/>
      <c r="B928" s="7"/>
      <c r="C928" s="7"/>
      <c r="D928" s="7"/>
      <c r="E928" s="7"/>
      <c r="F928" s="7"/>
      <c r="G928" s="7"/>
    </row>
    <row r="929">
      <c r="A929" s="7"/>
      <c r="B929" s="7"/>
      <c r="C929" s="7"/>
      <c r="D929" s="7"/>
      <c r="E929" s="7"/>
      <c r="F929" s="7"/>
      <c r="G929" s="7"/>
    </row>
    <row r="930">
      <c r="A930" s="7"/>
      <c r="B930" s="7"/>
      <c r="C930" s="7"/>
      <c r="D930" s="7"/>
      <c r="E930" s="7"/>
      <c r="F930" s="7"/>
      <c r="G930" s="7"/>
    </row>
    <row r="931">
      <c r="A931" s="7"/>
      <c r="B931" s="7"/>
      <c r="C931" s="7"/>
      <c r="D931" s="7"/>
      <c r="E931" s="7"/>
      <c r="F931" s="7"/>
      <c r="G931" s="7"/>
    </row>
    <row r="932">
      <c r="A932" s="7"/>
      <c r="B932" s="7"/>
      <c r="C932" s="7"/>
      <c r="D932" s="7"/>
      <c r="E932" s="7"/>
      <c r="F932" s="7"/>
      <c r="G932" s="7"/>
    </row>
    <row r="933">
      <c r="A933" s="7"/>
      <c r="B933" s="7"/>
      <c r="C933" s="7"/>
      <c r="D933" s="7"/>
      <c r="E933" s="7"/>
      <c r="F933" s="7"/>
      <c r="G933" s="7"/>
    </row>
    <row r="934">
      <c r="A934" s="7"/>
      <c r="B934" s="7"/>
      <c r="C934" s="7"/>
      <c r="D934" s="7"/>
      <c r="E934" s="7"/>
      <c r="F934" s="7"/>
      <c r="G934" s="7"/>
    </row>
    <row r="935">
      <c r="A935" s="7"/>
      <c r="B935" s="7"/>
      <c r="C935" s="7"/>
      <c r="D935" s="7"/>
      <c r="E935" s="7"/>
      <c r="F935" s="7"/>
      <c r="G935" s="7"/>
    </row>
    <row r="936">
      <c r="A936" s="7"/>
      <c r="B936" s="7"/>
      <c r="C936" s="7"/>
      <c r="D936" s="7"/>
      <c r="E936" s="7"/>
      <c r="F936" s="7"/>
      <c r="G936" s="7"/>
    </row>
    <row r="937">
      <c r="A937" s="7"/>
      <c r="B937" s="7"/>
      <c r="C937" s="7"/>
      <c r="D937" s="7"/>
      <c r="E937" s="7"/>
      <c r="F937" s="7"/>
      <c r="G937" s="7"/>
    </row>
    <row r="938">
      <c r="A938" s="7"/>
      <c r="B938" s="7"/>
      <c r="C938" s="7"/>
      <c r="D938" s="7"/>
      <c r="E938" s="7"/>
      <c r="F938" s="7"/>
      <c r="G938" s="7"/>
    </row>
    <row r="939">
      <c r="A939" s="7"/>
      <c r="B939" s="7"/>
      <c r="C939" s="7"/>
      <c r="D939" s="7"/>
      <c r="E939" s="7"/>
      <c r="F939" s="7"/>
      <c r="G939" s="7"/>
    </row>
    <row r="940">
      <c r="A940" s="7"/>
      <c r="B940" s="7"/>
      <c r="C940" s="7"/>
      <c r="D940" s="7"/>
      <c r="E940" s="7"/>
      <c r="F940" s="7"/>
      <c r="G940" s="7"/>
    </row>
    <row r="941">
      <c r="A941" s="7"/>
      <c r="B941" s="7"/>
      <c r="C941" s="7"/>
      <c r="D941" s="7"/>
      <c r="E941" s="7"/>
      <c r="F941" s="7"/>
      <c r="G941" s="7"/>
    </row>
    <row r="942">
      <c r="A942" s="7"/>
      <c r="B942" s="7"/>
      <c r="C942" s="7"/>
      <c r="D942" s="7"/>
      <c r="E942" s="7"/>
      <c r="F942" s="7"/>
      <c r="G942" s="7"/>
    </row>
    <row r="943">
      <c r="A943" s="7"/>
      <c r="B943" s="7"/>
      <c r="C943" s="7"/>
      <c r="D943" s="7"/>
      <c r="E943" s="7"/>
      <c r="F943" s="7"/>
      <c r="G943" s="7"/>
    </row>
    <row r="944">
      <c r="A944" s="7"/>
      <c r="B944" s="7"/>
      <c r="C944" s="7"/>
      <c r="D944" s="7"/>
      <c r="E944" s="7"/>
      <c r="F944" s="7"/>
      <c r="G944" s="7"/>
    </row>
    <row r="945">
      <c r="A945" s="7"/>
      <c r="B945" s="7"/>
      <c r="C945" s="7"/>
      <c r="D945" s="7"/>
      <c r="E945" s="7"/>
      <c r="F945" s="7"/>
      <c r="G945" s="7"/>
    </row>
    <row r="946">
      <c r="A946" s="7"/>
      <c r="B946" s="7"/>
      <c r="C946" s="7"/>
      <c r="D946" s="7"/>
      <c r="E946" s="7"/>
      <c r="F946" s="7"/>
      <c r="G946" s="7"/>
    </row>
    <row r="947">
      <c r="A947" s="7"/>
      <c r="B947" s="7"/>
      <c r="C947" s="7"/>
      <c r="D947" s="7"/>
      <c r="E947" s="7"/>
      <c r="F947" s="7"/>
      <c r="G947" s="7"/>
    </row>
    <row r="948">
      <c r="A948" s="7"/>
      <c r="B948" s="7"/>
      <c r="C948" s="7"/>
      <c r="D948" s="7"/>
      <c r="E948" s="7"/>
      <c r="F948" s="7"/>
      <c r="G948" s="7"/>
    </row>
    <row r="949">
      <c r="A949" s="7"/>
      <c r="B949" s="7"/>
      <c r="C949" s="7"/>
      <c r="D949" s="7"/>
      <c r="E949" s="7"/>
      <c r="F949" s="7"/>
      <c r="G949" s="7"/>
    </row>
    <row r="950">
      <c r="A950" s="7"/>
      <c r="B950" s="7"/>
      <c r="C950" s="7"/>
      <c r="D950" s="7"/>
      <c r="E950" s="7"/>
      <c r="F950" s="7"/>
      <c r="G950" s="7"/>
    </row>
    <row r="951">
      <c r="A951" s="7"/>
      <c r="B951" s="7"/>
      <c r="C951" s="7"/>
      <c r="D951" s="7"/>
      <c r="E951" s="7"/>
      <c r="F951" s="7"/>
      <c r="G951" s="7"/>
    </row>
    <row r="952">
      <c r="A952" s="7"/>
      <c r="B952" s="7"/>
      <c r="C952" s="7"/>
      <c r="D952" s="7"/>
      <c r="E952" s="7"/>
      <c r="F952" s="7"/>
      <c r="G952" s="7"/>
    </row>
    <row r="953">
      <c r="A953" s="7"/>
      <c r="B953" s="7"/>
      <c r="C953" s="7"/>
      <c r="D953" s="7"/>
      <c r="E953" s="7"/>
      <c r="F953" s="7"/>
      <c r="G953" s="7"/>
    </row>
    <row r="954">
      <c r="A954" s="7"/>
      <c r="B954" s="7"/>
      <c r="C954" s="7"/>
      <c r="D954" s="7"/>
      <c r="E954" s="7"/>
      <c r="F954" s="7"/>
      <c r="G954" s="7"/>
    </row>
    <row r="955">
      <c r="A955" s="7"/>
      <c r="B955" s="7"/>
      <c r="C955" s="7"/>
      <c r="D955" s="7"/>
      <c r="E955" s="7"/>
      <c r="F955" s="7"/>
      <c r="G955" s="7"/>
    </row>
    <row r="956">
      <c r="A956" s="7"/>
      <c r="B956" s="7"/>
      <c r="C956" s="7"/>
      <c r="D956" s="7"/>
      <c r="E956" s="7"/>
      <c r="F956" s="7"/>
      <c r="G956" s="7"/>
    </row>
    <row r="957">
      <c r="A957" s="7"/>
      <c r="B957" s="7"/>
      <c r="C957" s="7"/>
      <c r="D957" s="7"/>
      <c r="E957" s="7"/>
      <c r="F957" s="7"/>
      <c r="G957" s="7"/>
    </row>
    <row r="958">
      <c r="A958" s="7"/>
      <c r="B958" s="7"/>
      <c r="C958" s="7"/>
      <c r="D958" s="7"/>
      <c r="E958" s="7"/>
      <c r="F958" s="7"/>
      <c r="G958" s="7"/>
    </row>
    <row r="959">
      <c r="A959" s="7"/>
      <c r="B959" s="7"/>
      <c r="C959" s="7"/>
      <c r="D959" s="7"/>
      <c r="E959" s="7"/>
      <c r="F959" s="7"/>
      <c r="G959" s="7"/>
    </row>
    <row r="960">
      <c r="A960" s="7"/>
      <c r="B960" s="7"/>
      <c r="C960" s="7"/>
      <c r="D960" s="7"/>
      <c r="E960" s="7"/>
      <c r="F960" s="7"/>
      <c r="G960" s="7"/>
    </row>
    <row r="961">
      <c r="A961" s="7"/>
      <c r="B961" s="7"/>
      <c r="C961" s="7"/>
      <c r="D961" s="7"/>
      <c r="E961" s="7"/>
      <c r="F961" s="7"/>
      <c r="G961" s="7"/>
    </row>
    <row r="962">
      <c r="A962" s="7"/>
      <c r="B962" s="7"/>
      <c r="C962" s="7"/>
      <c r="D962" s="7"/>
      <c r="E962" s="7"/>
      <c r="F962" s="7"/>
      <c r="G962" s="7"/>
    </row>
    <row r="963">
      <c r="A963" s="7"/>
      <c r="B963" s="7"/>
      <c r="C963" s="7"/>
      <c r="D963" s="7"/>
      <c r="E963" s="7"/>
      <c r="F963" s="7"/>
      <c r="G963" s="7"/>
    </row>
    <row r="964">
      <c r="A964" s="7"/>
      <c r="B964" s="7"/>
      <c r="C964" s="7"/>
      <c r="D964" s="7"/>
      <c r="E964" s="7"/>
      <c r="F964" s="7"/>
      <c r="G964" s="7"/>
    </row>
    <row r="965">
      <c r="A965" s="7"/>
      <c r="B965" s="7"/>
      <c r="C965" s="7"/>
      <c r="D965" s="7"/>
      <c r="E965" s="7"/>
      <c r="F965" s="7"/>
      <c r="G965" s="7"/>
    </row>
    <row r="966">
      <c r="A966" s="7"/>
      <c r="B966" s="7"/>
      <c r="C966" s="7"/>
      <c r="D966" s="7"/>
      <c r="E966" s="7"/>
      <c r="F966" s="7"/>
      <c r="G966" s="7"/>
    </row>
    <row r="967">
      <c r="A967" s="7"/>
      <c r="B967" s="7"/>
      <c r="C967" s="7"/>
      <c r="D967" s="7"/>
      <c r="E967" s="7"/>
      <c r="F967" s="7"/>
      <c r="G967" s="7"/>
    </row>
    <row r="968">
      <c r="A968" s="7"/>
      <c r="B968" s="7"/>
      <c r="C968" s="7"/>
      <c r="D968" s="7"/>
      <c r="E968" s="7"/>
      <c r="F968" s="7"/>
      <c r="G968" s="7"/>
    </row>
    <row r="969">
      <c r="A969" s="7"/>
      <c r="B969" s="7"/>
      <c r="C969" s="7"/>
      <c r="D969" s="7"/>
      <c r="E969" s="7"/>
      <c r="F969" s="7"/>
      <c r="G969" s="7"/>
    </row>
    <row r="970">
      <c r="A970" s="7"/>
      <c r="B970" s="7"/>
      <c r="C970" s="7"/>
      <c r="D970" s="7"/>
      <c r="E970" s="7"/>
      <c r="F970" s="7"/>
      <c r="G970" s="7"/>
    </row>
    <row r="971">
      <c r="A971" s="7"/>
      <c r="B971" s="7"/>
      <c r="C971" s="7"/>
      <c r="D971" s="7"/>
      <c r="E971" s="7"/>
      <c r="F971" s="7"/>
      <c r="G971" s="7"/>
    </row>
    <row r="972">
      <c r="A972" s="7"/>
      <c r="B972" s="7"/>
      <c r="C972" s="7"/>
      <c r="D972" s="7"/>
      <c r="E972" s="7"/>
      <c r="F972" s="7"/>
      <c r="G972" s="7"/>
    </row>
    <row r="973">
      <c r="A973" s="7"/>
      <c r="B973" s="7"/>
      <c r="C973" s="7"/>
      <c r="D973" s="7"/>
      <c r="E973" s="7"/>
      <c r="F973" s="7"/>
      <c r="G973" s="7"/>
    </row>
    <row r="974">
      <c r="A974" s="7"/>
      <c r="B974" s="7"/>
      <c r="C974" s="7"/>
      <c r="D974" s="7"/>
      <c r="E974" s="7"/>
      <c r="F974" s="7"/>
      <c r="G974" s="7"/>
    </row>
    <row r="975">
      <c r="A975" s="7"/>
      <c r="B975" s="7"/>
      <c r="C975" s="7"/>
      <c r="D975" s="7"/>
      <c r="E975" s="7"/>
      <c r="F975" s="7"/>
      <c r="G975" s="7"/>
    </row>
    <row r="976">
      <c r="A976" s="7"/>
      <c r="B976" s="7"/>
      <c r="C976" s="7"/>
      <c r="D976" s="7"/>
      <c r="E976" s="7"/>
      <c r="F976" s="7"/>
      <c r="G976" s="7"/>
    </row>
    <row r="977">
      <c r="A977" s="7"/>
      <c r="B977" s="7"/>
      <c r="C977" s="7"/>
      <c r="D977" s="7"/>
      <c r="E977" s="7"/>
      <c r="F977" s="7"/>
      <c r="G977" s="7"/>
    </row>
    <row r="978">
      <c r="A978" s="7"/>
      <c r="B978" s="7"/>
      <c r="C978" s="7"/>
      <c r="D978" s="7"/>
      <c r="E978" s="7"/>
      <c r="F978" s="7"/>
      <c r="G978" s="7"/>
    </row>
    <row r="979">
      <c r="A979" s="7"/>
      <c r="B979" s="7"/>
      <c r="C979" s="7"/>
      <c r="D979" s="7"/>
      <c r="E979" s="7"/>
      <c r="F979" s="7"/>
      <c r="G979" s="7"/>
    </row>
    <row r="980">
      <c r="A980" s="7"/>
      <c r="B980" s="7"/>
      <c r="C980" s="7"/>
      <c r="D980" s="7"/>
      <c r="E980" s="7"/>
      <c r="F980" s="7"/>
      <c r="G980" s="7"/>
    </row>
    <row r="981">
      <c r="A981" s="7"/>
      <c r="B981" s="7"/>
      <c r="C981" s="7"/>
      <c r="D981" s="7"/>
      <c r="E981" s="7"/>
      <c r="F981" s="7"/>
      <c r="G981" s="7"/>
    </row>
    <row r="982">
      <c r="A982" s="7"/>
      <c r="B982" s="7"/>
      <c r="C982" s="7"/>
      <c r="D982" s="7"/>
      <c r="E982" s="7"/>
      <c r="F982" s="7"/>
      <c r="G982" s="7"/>
    </row>
    <row r="983">
      <c r="A983" s="7"/>
      <c r="B983" s="7"/>
      <c r="C983" s="7"/>
      <c r="D983" s="7"/>
      <c r="E983" s="7"/>
      <c r="F983" s="7"/>
      <c r="G983" s="7"/>
    </row>
    <row r="984">
      <c r="A984" s="7"/>
      <c r="B984" s="7"/>
      <c r="C984" s="7"/>
      <c r="D984" s="7"/>
      <c r="E984" s="7"/>
      <c r="F984" s="7"/>
      <c r="G984" s="7"/>
    </row>
    <row r="985">
      <c r="A985" s="7"/>
      <c r="B985" s="7"/>
      <c r="C985" s="7"/>
      <c r="D985" s="7"/>
      <c r="E985" s="7"/>
      <c r="F985" s="7"/>
      <c r="G985" s="7"/>
    </row>
    <row r="986">
      <c r="A986" s="7"/>
      <c r="B986" s="7"/>
      <c r="C986" s="7"/>
      <c r="D986" s="7"/>
      <c r="E986" s="7"/>
      <c r="F986" s="7"/>
      <c r="G986" s="7"/>
    </row>
    <row r="987">
      <c r="A987" s="7"/>
      <c r="B987" s="7"/>
      <c r="C987" s="7"/>
      <c r="D987" s="7"/>
      <c r="E987" s="7"/>
      <c r="F987" s="7"/>
      <c r="G987" s="7"/>
    </row>
    <row r="988">
      <c r="A988" s="7"/>
      <c r="B988" s="7"/>
      <c r="C988" s="7"/>
      <c r="D988" s="7"/>
      <c r="E988" s="7"/>
      <c r="F988" s="7"/>
      <c r="G988" s="7"/>
    </row>
    <row r="989">
      <c r="A989" s="7"/>
      <c r="B989" s="7"/>
      <c r="C989" s="7"/>
      <c r="D989" s="7"/>
      <c r="E989" s="7"/>
      <c r="F989" s="7"/>
      <c r="G989" s="7"/>
    </row>
    <row r="990">
      <c r="A990" s="7"/>
      <c r="B990" s="7"/>
      <c r="C990" s="7"/>
      <c r="D990" s="7"/>
      <c r="E990" s="7"/>
      <c r="F990" s="7"/>
      <c r="G990" s="7"/>
    </row>
    <row r="991">
      <c r="A991" s="7"/>
      <c r="B991" s="7"/>
      <c r="C991" s="7"/>
      <c r="D991" s="7"/>
      <c r="E991" s="7"/>
      <c r="F991" s="7"/>
      <c r="G991" s="7"/>
    </row>
    <row r="992">
      <c r="A992" s="7"/>
      <c r="B992" s="7"/>
      <c r="C992" s="7"/>
      <c r="D992" s="7"/>
      <c r="E992" s="7"/>
      <c r="F992" s="7"/>
      <c r="G992" s="7"/>
    </row>
    <row r="993">
      <c r="A993" s="7"/>
      <c r="B993" s="7"/>
      <c r="C993" s="7"/>
      <c r="D993" s="7"/>
      <c r="E993" s="7"/>
      <c r="F993" s="7"/>
      <c r="G993" s="7"/>
    </row>
    <row r="994">
      <c r="A994" s="7"/>
      <c r="B994" s="7"/>
      <c r="C994" s="7"/>
      <c r="D994" s="7"/>
      <c r="E994" s="7"/>
      <c r="F994" s="7"/>
      <c r="G994" s="7"/>
    </row>
    <row r="995">
      <c r="A995" s="7"/>
      <c r="B995" s="7"/>
      <c r="C995" s="7"/>
      <c r="D995" s="7"/>
      <c r="E995" s="7"/>
      <c r="F995" s="7"/>
      <c r="G995" s="7"/>
    </row>
    <row r="996">
      <c r="A996" s="7"/>
      <c r="B996" s="7"/>
      <c r="C996" s="7"/>
      <c r="D996" s="7"/>
      <c r="E996" s="7"/>
      <c r="F996" s="7"/>
      <c r="G996" s="7"/>
    </row>
    <row r="997">
      <c r="A997" s="7"/>
      <c r="B997" s="7"/>
      <c r="C997" s="7"/>
      <c r="D997" s="7"/>
      <c r="E997" s="7"/>
      <c r="F997" s="7"/>
      <c r="G997" s="7"/>
    </row>
    <row r="998">
      <c r="A998" s="7"/>
      <c r="B998" s="7"/>
      <c r="C998" s="7"/>
      <c r="D998" s="7"/>
      <c r="E998" s="7"/>
      <c r="F998" s="7"/>
      <c r="G998" s="7"/>
    </row>
    <row r="999">
      <c r="A999" s="7"/>
      <c r="B999" s="7"/>
      <c r="C999" s="7"/>
      <c r="D999" s="7"/>
      <c r="E999" s="7"/>
      <c r="F999" s="7"/>
      <c r="G999" s="7"/>
    </row>
    <row r="1000">
      <c r="A1000" s="7"/>
      <c r="B1000" s="7"/>
      <c r="C1000" s="7"/>
      <c r="D1000" s="7"/>
      <c r="E1000" s="7"/>
      <c r="F1000" s="7"/>
      <c r="G1000" s="7"/>
    </row>
  </sheetData>
  <drawing r:id="rId1"/>
  <tableParts count="1">
    <tablePart r:id="rId3"/>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0" t="str">
        <f>IFERROR(__xludf.DUMMYFUNCTION("IMPORTRANGE(""https://docs.google.com/spreadsheets/d/1MDcwV0m3rxQLxtGsKsGs2C2VZB1UmpXHiu-R8k9Kt6s/edit?gid=0#gid=0"", ""Geral!A1:Z1000"")"),"GRE")</f>
        <v>GRE</v>
      </c>
      <c r="B1" s="21" t="str">
        <f>IFERROR(__xludf.DUMMYFUNCTION("""COMPUTED_VALUE"""),"Município")</f>
        <v>Município</v>
      </c>
      <c r="C1" s="21" t="str">
        <f>IFERROR(__xludf.DUMMYFUNCTION("""COMPUTED_VALUE"""),"INEP")</f>
        <v>INEP</v>
      </c>
      <c r="D1" s="21" t="str">
        <f>IFERROR(__xludf.DUMMYFUNCTION("""COMPUTED_VALUE"""),"Nome")</f>
        <v>Nome</v>
      </c>
      <c r="E1" s="21" t="str">
        <f>IFERROR(__xludf.DUMMYFUNCTION("""COMPUTED_VALUE"""),"Zona Escolar")</f>
        <v>Zona Escolar</v>
      </c>
      <c r="F1" s="21" t="str">
        <f>IFERROR(__xludf.DUMMYFUNCTION("""COMPUTED_VALUE"""),"PBLE")</f>
        <v>PBLE</v>
      </c>
      <c r="G1" s="21" t="str">
        <f>IFERROR(__xludf.DUMMYFUNCTION("""COMPUTED_VALUE"""),"OI")</f>
        <v>OI</v>
      </c>
      <c r="H1" s="21" t="str">
        <f>IFERROR(__xludf.DUMMYFUNCTION("""COMPUTED_VALUE"""),"XDSL")</f>
        <v>XDSL</v>
      </c>
      <c r="I1" s="21" t="str">
        <f>IFERROR(__xludf.DUMMYFUNCTION("""COMPUTED_VALUE"""),"IPCONNECT")</f>
        <v>IPCONNECT</v>
      </c>
      <c r="J1" s="21" t="str">
        <f>IFERROR(__xludf.DUMMYFUNCTION("""COMPUTED_VALUE"""),"RIX")</f>
        <v>RIX</v>
      </c>
      <c r="K1" s="21" t="str">
        <f>IFERROR(__xludf.DUMMYFUNCTION("""COMPUTED_VALUE"""),"CODATA")</f>
        <v>CODATA</v>
      </c>
      <c r="L1" s="21" t="str">
        <f>IFERROR(__xludf.DUMMYFUNCTION("""COMPUTED_VALUE"""),"MPLS")</f>
        <v>MPLS</v>
      </c>
      <c r="M1" s="21" t="str">
        <f>IFERROR(__xludf.DUMMYFUNCTION("""COMPUTED_VALUE"""),"BRISANET")</f>
        <v>BRISANET</v>
      </c>
      <c r="N1" s="21" t="str">
        <f>IFERROR(__xludf.DUMMYFUNCTION("""COMPUTED_VALUE"""),"VIVO")</f>
        <v>VIVO</v>
      </c>
      <c r="O1" s="21" t="str">
        <f>IFERROR(__xludf.DUMMYFUNCTION("""COMPUTED_VALUE"""),"GESAC")</f>
        <v>GESAC</v>
      </c>
      <c r="P1" s="21" t="str">
        <f>IFERROR(__xludf.DUMMYFUNCTION("""COMPUTED_VALUE"""),"MUNICIPALIZADA/FECHADA")</f>
        <v>MUNICIPALIZADA/FECHADA</v>
      </c>
      <c r="Q1" s="21" t="str">
        <f>IFERROR(__xludf.DUMMYFUNCTION("""COMPUTED_VALUE"""),"CONFERIDA?")</f>
        <v>CONFERIDA?</v>
      </c>
      <c r="R1" s="21"/>
      <c r="S1" s="21"/>
      <c r="T1" s="21"/>
      <c r="U1" s="21"/>
      <c r="V1" s="21"/>
      <c r="W1" s="21"/>
      <c r="X1" s="21"/>
      <c r="Y1" s="21"/>
      <c r="Z1" s="21"/>
    </row>
    <row r="2">
      <c r="A2" s="21" t="str">
        <f>IFERROR(__xludf.DUMMYFUNCTION("""COMPUTED_VALUE"""),"08ª GRE (Catolé do Rocha)")</f>
        <v>08ª GRE (Catolé do Rocha)</v>
      </c>
      <c r="B2" s="21" t="str">
        <f>IFERROR(__xludf.DUMMYFUNCTION("""COMPUTED_VALUE"""),"Belém do Brejo do Cruz")</f>
        <v>Belém do Brejo do Cruz</v>
      </c>
      <c r="C2" s="21">
        <f>IFERROR(__xludf.DUMMYFUNCTION("""COMPUTED_VALUE"""),2.5000047E7)</f>
        <v>25000047</v>
      </c>
      <c r="D2" s="21" t="str">
        <f>IFERROR(__xludf.DUMMYFUNCTION("""COMPUTED_VALUE"""),"Eci Nossa Senhora da Conceição")</f>
        <v>Eci Nossa Senhora da Conceição</v>
      </c>
      <c r="E2" s="21" t="str">
        <f>IFERROR(__xludf.DUMMYFUNCTION("""COMPUTED_VALUE"""),"URBANA")</f>
        <v>URBANA</v>
      </c>
      <c r="F2" s="21" t="str">
        <f>IFERROR(__xludf.DUMMYFUNCTION("""COMPUTED_VALUE"""),"-")</f>
        <v>-</v>
      </c>
      <c r="G2" s="21" t="str">
        <f>IFERROR(__xludf.DUMMYFUNCTION("""COMPUTED_VALUE"""),"-")</f>
        <v>-</v>
      </c>
      <c r="H2" s="21" t="str">
        <f>IFERROR(__xludf.DUMMYFUNCTION("""COMPUTED_VALUE"""),"-")</f>
        <v>-</v>
      </c>
      <c r="I2" s="21" t="str">
        <f>IFERROR(__xludf.DUMMYFUNCTION("""COMPUTED_VALUE"""),"-")</f>
        <v>-</v>
      </c>
      <c r="J2" s="21" t="str">
        <f>IFERROR(__xludf.DUMMYFUNCTION("""COMPUTED_VALUE"""),"30 Mbps")</f>
        <v>30 Mbps</v>
      </c>
      <c r="K2" s="21" t="str">
        <f>IFERROR(__xludf.DUMMYFUNCTION("""COMPUTED_VALUE"""),"-")</f>
        <v>-</v>
      </c>
      <c r="L2" s="21" t="str">
        <f>IFERROR(__xludf.DUMMYFUNCTION("""COMPUTED_VALUE"""),"-")</f>
        <v>-</v>
      </c>
      <c r="M2" s="21" t="str">
        <f>IFERROR(__xludf.DUMMYFUNCTION("""COMPUTED_VALUE"""),"-")</f>
        <v>-</v>
      </c>
      <c r="N2" s="21" t="str">
        <f>IFERROR(__xludf.DUMMYFUNCTION("""COMPUTED_VALUE"""),"-")</f>
        <v>-</v>
      </c>
      <c r="O2" s="21" t="str">
        <f>IFERROR(__xludf.DUMMYFUNCTION("""COMPUTED_VALUE"""),"-")</f>
        <v>-</v>
      </c>
      <c r="P2" s="21"/>
      <c r="Q2" s="21"/>
      <c r="R2" s="21"/>
      <c r="S2" s="21"/>
      <c r="T2" s="21"/>
      <c r="U2" s="21"/>
      <c r="V2" s="21"/>
      <c r="W2" s="21"/>
      <c r="X2" s="21"/>
      <c r="Y2" s="21"/>
      <c r="Z2" s="21"/>
    </row>
    <row r="3">
      <c r="A3" s="21" t="str">
        <f>IFERROR(__xludf.DUMMYFUNCTION("""COMPUTED_VALUE"""),"08ª GRE (Catolé do Rocha)")</f>
        <v>08ª GRE (Catolé do Rocha)</v>
      </c>
      <c r="B3" s="21" t="str">
        <f>IFERROR(__xludf.DUMMYFUNCTION("""COMPUTED_VALUE"""),"Belém do Brejo do Cruz")</f>
        <v>Belém do Brejo do Cruz</v>
      </c>
      <c r="C3" s="21">
        <f>IFERROR(__xludf.DUMMYFUNCTION("""COMPUTED_VALUE"""),2.5000055E7)</f>
        <v>25000055</v>
      </c>
      <c r="D3" s="21" t="str">
        <f>IFERROR(__xludf.DUMMYFUNCTION("""COMPUTED_VALUE"""),"EEEFM Américo Maia")</f>
        <v>EEEFM Américo Maia</v>
      </c>
      <c r="E3" s="21" t="str">
        <f>IFERROR(__xludf.DUMMYFUNCTION("""COMPUTED_VALUE"""),"URBANA")</f>
        <v>URBANA</v>
      </c>
      <c r="F3" s="21" t="str">
        <f>IFERROR(__xludf.DUMMYFUNCTION("""COMPUTED_VALUE"""),"2 Mbps")</f>
        <v>2 Mbps</v>
      </c>
      <c r="G3" s="21" t="str">
        <f>IFERROR(__xludf.DUMMYFUNCTION("""COMPUTED_VALUE"""),"-")</f>
        <v>-</v>
      </c>
      <c r="H3" s="21" t="str">
        <f>IFERROR(__xludf.DUMMYFUNCTION("""COMPUTED_VALUE"""),"-")</f>
        <v>-</v>
      </c>
      <c r="I3" s="21" t="str">
        <f>IFERROR(__xludf.DUMMYFUNCTION("""COMPUTED_VALUE"""),"-")</f>
        <v>-</v>
      </c>
      <c r="J3" s="21" t="str">
        <f>IFERROR(__xludf.DUMMYFUNCTION("""COMPUTED_VALUE"""),"-")</f>
        <v>-</v>
      </c>
      <c r="K3" s="21" t="str">
        <f>IFERROR(__xludf.DUMMYFUNCTION("""COMPUTED_VALUE"""),"-")</f>
        <v>-</v>
      </c>
      <c r="L3" s="21" t="str">
        <f>IFERROR(__xludf.DUMMYFUNCTION("""COMPUTED_VALUE"""),"-")</f>
        <v>-</v>
      </c>
      <c r="M3" s="21" t="str">
        <f>IFERROR(__xludf.DUMMYFUNCTION("""COMPUTED_VALUE"""),"100 Mbps")</f>
        <v>100 Mbps</v>
      </c>
      <c r="N3" s="21" t="str">
        <f>IFERROR(__xludf.DUMMYFUNCTION("""COMPUTED_VALUE"""),"-")</f>
        <v>-</v>
      </c>
      <c r="O3" s="21" t="str">
        <f>IFERROR(__xludf.DUMMYFUNCTION("""COMPUTED_VALUE"""),"-")</f>
        <v>-</v>
      </c>
      <c r="P3" s="21"/>
      <c r="Q3" s="21"/>
      <c r="R3" s="21"/>
      <c r="S3" s="21"/>
      <c r="T3" s="21"/>
      <c r="U3" s="21"/>
      <c r="V3" s="21"/>
      <c r="W3" s="21"/>
      <c r="X3" s="21"/>
      <c r="Y3" s="21"/>
      <c r="Z3" s="21"/>
    </row>
    <row r="4">
      <c r="A4" s="21" t="str">
        <f>IFERROR(__xludf.DUMMYFUNCTION("""COMPUTED_VALUE"""),"08ª GRE (Catolé do Rocha)")</f>
        <v>08ª GRE (Catolé do Rocha)</v>
      </c>
      <c r="B4" s="21" t="str">
        <f>IFERROR(__xludf.DUMMYFUNCTION("""COMPUTED_VALUE"""),"Bom Sucesso")</f>
        <v>Bom Sucesso</v>
      </c>
      <c r="C4" s="21">
        <f>IFERROR(__xludf.DUMMYFUNCTION("""COMPUTED_VALUE"""),2.5000349E7)</f>
        <v>25000349</v>
      </c>
      <c r="D4" s="21" t="str">
        <f>IFERROR(__xludf.DUMMYFUNCTION("""COMPUTED_VALUE"""),"ECIT Padre Aristides")</f>
        <v>ECIT Padre Aristides</v>
      </c>
      <c r="E4" s="21" t="str">
        <f>IFERROR(__xludf.DUMMYFUNCTION("""COMPUTED_VALUE"""),"URBANA")</f>
        <v>URBANA</v>
      </c>
      <c r="F4" s="21" t="str">
        <f>IFERROR(__xludf.DUMMYFUNCTION("""COMPUTED_VALUE"""),"2 Mbps")</f>
        <v>2 Mbps</v>
      </c>
      <c r="G4" s="21" t="str">
        <f>IFERROR(__xludf.DUMMYFUNCTION("""COMPUTED_VALUE"""),"-")</f>
        <v>-</v>
      </c>
      <c r="H4" s="21" t="str">
        <f>IFERROR(__xludf.DUMMYFUNCTION("""COMPUTED_VALUE"""),"-")</f>
        <v>-</v>
      </c>
      <c r="I4" s="21" t="str">
        <f>IFERROR(__xludf.DUMMYFUNCTION("""COMPUTED_VALUE"""),"-")</f>
        <v>-</v>
      </c>
      <c r="J4" s="21" t="str">
        <f>IFERROR(__xludf.DUMMYFUNCTION("""COMPUTED_VALUE"""),"-")</f>
        <v>-</v>
      </c>
      <c r="K4" s="21" t="str">
        <f>IFERROR(__xludf.DUMMYFUNCTION("""COMPUTED_VALUE"""),"-")</f>
        <v>-</v>
      </c>
      <c r="L4" s="21" t="str">
        <f>IFERROR(__xludf.DUMMYFUNCTION("""COMPUTED_VALUE"""),"-")</f>
        <v>-</v>
      </c>
      <c r="M4" s="21" t="str">
        <f>IFERROR(__xludf.DUMMYFUNCTION("""COMPUTED_VALUE"""),"100 Mbps")</f>
        <v>100 Mbps</v>
      </c>
      <c r="N4" s="21" t="str">
        <f>IFERROR(__xludf.DUMMYFUNCTION("""COMPUTED_VALUE"""),"-")</f>
        <v>-</v>
      </c>
      <c r="O4" s="21" t="str">
        <f>IFERROR(__xludf.DUMMYFUNCTION("""COMPUTED_VALUE"""),"-")</f>
        <v>-</v>
      </c>
      <c r="P4" s="21"/>
      <c r="Q4" s="21"/>
      <c r="R4" s="21"/>
      <c r="S4" s="21"/>
      <c r="T4" s="21"/>
      <c r="U4" s="21"/>
      <c r="V4" s="21"/>
      <c r="W4" s="21"/>
      <c r="X4" s="21"/>
      <c r="Y4" s="21"/>
      <c r="Z4" s="21"/>
    </row>
    <row r="5">
      <c r="A5" s="21" t="str">
        <f>IFERROR(__xludf.DUMMYFUNCTION("""COMPUTED_VALUE"""),"08ª GRE (Catolé do Rocha)")</f>
        <v>08ª GRE (Catolé do Rocha)</v>
      </c>
      <c r="B5" s="21" t="str">
        <f>IFERROR(__xludf.DUMMYFUNCTION("""COMPUTED_VALUE"""),"Bom Sucesso")</f>
        <v>Bom Sucesso</v>
      </c>
      <c r="C5" s="21">
        <f>IFERROR(__xludf.DUMMYFUNCTION("""COMPUTED_VALUE"""),2.5000373E7)</f>
        <v>25000373</v>
      </c>
      <c r="D5" s="21" t="str">
        <f>IFERROR(__xludf.DUMMYFUNCTION("""COMPUTED_VALUE"""),"EEEF Dr. José Paz de Lima")</f>
        <v>EEEF Dr. José Paz de Lima</v>
      </c>
      <c r="E5" s="21" t="str">
        <f>IFERROR(__xludf.DUMMYFUNCTION("""COMPUTED_VALUE"""),"URBANA")</f>
        <v>URBANA</v>
      </c>
      <c r="F5" s="21" t="str">
        <f>IFERROR(__xludf.DUMMYFUNCTION("""COMPUTED_VALUE"""),"2 Mbps")</f>
        <v>2 Mbps</v>
      </c>
      <c r="G5" s="21" t="str">
        <f>IFERROR(__xludf.DUMMYFUNCTION("""COMPUTED_VALUE"""),"-")</f>
        <v>-</v>
      </c>
      <c r="H5" s="21" t="str">
        <f>IFERROR(__xludf.DUMMYFUNCTION("""COMPUTED_VALUE"""),"-")</f>
        <v>-</v>
      </c>
      <c r="I5" s="21" t="str">
        <f>IFERROR(__xludf.DUMMYFUNCTION("""COMPUTED_VALUE"""),"-")</f>
        <v>-</v>
      </c>
      <c r="J5" s="21" t="str">
        <f>IFERROR(__xludf.DUMMYFUNCTION("""COMPUTED_VALUE"""),"-")</f>
        <v>-</v>
      </c>
      <c r="K5" s="21" t="str">
        <f>IFERROR(__xludf.DUMMYFUNCTION("""COMPUTED_VALUE"""),"-")</f>
        <v>-</v>
      </c>
      <c r="L5" s="21" t="str">
        <f>IFERROR(__xludf.DUMMYFUNCTION("""COMPUTED_VALUE"""),"-")</f>
        <v>-</v>
      </c>
      <c r="M5" s="21" t="str">
        <f>IFERROR(__xludf.DUMMYFUNCTION("""COMPUTED_VALUE"""),"100 Mbps")</f>
        <v>100 Mbps</v>
      </c>
      <c r="N5" s="21" t="str">
        <f>IFERROR(__xludf.DUMMYFUNCTION("""COMPUTED_VALUE"""),"-")</f>
        <v>-</v>
      </c>
      <c r="O5" s="21" t="str">
        <f>IFERROR(__xludf.DUMMYFUNCTION("""COMPUTED_VALUE"""),"-")</f>
        <v>-</v>
      </c>
      <c r="P5" s="21"/>
      <c r="Q5" s="21"/>
      <c r="R5" s="21"/>
      <c r="S5" s="21"/>
      <c r="T5" s="21"/>
      <c r="U5" s="21"/>
      <c r="V5" s="21"/>
      <c r="W5" s="21"/>
      <c r="X5" s="21"/>
      <c r="Y5" s="21"/>
      <c r="Z5" s="21"/>
    </row>
    <row r="6">
      <c r="A6" s="21" t="str">
        <f>IFERROR(__xludf.DUMMYFUNCTION("""COMPUTED_VALUE"""),"08ª GRE (Catolé do Rocha)")</f>
        <v>08ª GRE (Catolé do Rocha)</v>
      </c>
      <c r="B6" s="21" t="str">
        <f>IFERROR(__xludf.DUMMYFUNCTION("""COMPUTED_VALUE"""),"Brejo do Cruz")</f>
        <v>Brejo do Cruz</v>
      </c>
      <c r="C6" s="21">
        <f>IFERROR(__xludf.DUMMYFUNCTION("""COMPUTED_VALUE"""),2.500064E7)</f>
        <v>25000640</v>
      </c>
      <c r="D6" s="21" t="str">
        <f>IFERROR(__xludf.DUMMYFUNCTION("""COMPUTED_VALUE"""),"ECIT Prof José Olímpio Maia")</f>
        <v>ECIT Prof José Olímpio Maia</v>
      </c>
      <c r="E6" s="21" t="str">
        <f>IFERROR(__xludf.DUMMYFUNCTION("""COMPUTED_VALUE"""),"URBANA")</f>
        <v>URBANA</v>
      </c>
      <c r="F6" s="21" t="str">
        <f>IFERROR(__xludf.DUMMYFUNCTION("""COMPUTED_VALUE"""),"2 Mbps")</f>
        <v>2 Mbps</v>
      </c>
      <c r="G6" s="21" t="str">
        <f>IFERROR(__xludf.DUMMYFUNCTION("""COMPUTED_VALUE"""),"10 Mbps")</f>
        <v>10 Mbps</v>
      </c>
      <c r="H6" s="21" t="str">
        <f>IFERROR(__xludf.DUMMYFUNCTION("""COMPUTED_VALUE"""),"-")</f>
        <v>-</v>
      </c>
      <c r="I6" s="21" t="str">
        <f>IFERROR(__xludf.DUMMYFUNCTION("""COMPUTED_VALUE"""),"-")</f>
        <v>-</v>
      </c>
      <c r="J6" s="21" t="str">
        <f>IFERROR(__xludf.DUMMYFUNCTION("""COMPUTED_VALUE"""),"-")</f>
        <v>-</v>
      </c>
      <c r="K6" s="21" t="str">
        <f>IFERROR(__xludf.DUMMYFUNCTION("""COMPUTED_VALUE"""),"-")</f>
        <v>-</v>
      </c>
      <c r="L6" s="21" t="str">
        <f>IFERROR(__xludf.DUMMYFUNCTION("""COMPUTED_VALUE"""),"-")</f>
        <v>-</v>
      </c>
      <c r="M6" s="21" t="str">
        <f>IFERROR(__xludf.DUMMYFUNCTION("""COMPUTED_VALUE"""),"-")</f>
        <v>-</v>
      </c>
      <c r="N6" s="21" t="str">
        <f>IFERROR(__xludf.DUMMYFUNCTION("""COMPUTED_VALUE"""),"-")</f>
        <v>-</v>
      </c>
      <c r="O6" s="21" t="str">
        <f>IFERROR(__xludf.DUMMYFUNCTION("""COMPUTED_VALUE"""),"-")</f>
        <v>-</v>
      </c>
      <c r="P6" s="21"/>
      <c r="Q6" s="21"/>
      <c r="R6" s="21"/>
      <c r="S6" s="21"/>
      <c r="T6" s="21"/>
      <c r="U6" s="21"/>
      <c r="V6" s="21"/>
      <c r="W6" s="21"/>
      <c r="X6" s="21"/>
      <c r="Y6" s="21"/>
      <c r="Z6" s="21"/>
    </row>
    <row r="7">
      <c r="A7" s="21" t="str">
        <f>IFERROR(__xludf.DUMMYFUNCTION("""COMPUTED_VALUE"""),"08ª GRE (Catolé do Rocha)")</f>
        <v>08ª GRE (Catolé do Rocha)</v>
      </c>
      <c r="B7" s="21" t="str">
        <f>IFERROR(__xludf.DUMMYFUNCTION("""COMPUTED_VALUE"""),"Brejo do Cruz")</f>
        <v>Brejo do Cruz</v>
      </c>
      <c r="C7" s="21">
        <f>IFERROR(__xludf.DUMMYFUNCTION("""COMPUTED_VALUE"""),2.5000659E7)</f>
        <v>25000659</v>
      </c>
      <c r="D7" s="21" t="str">
        <f>IFERROR(__xludf.DUMMYFUNCTION("""COMPUTED_VALUE"""),"EEEFM Antonio Gomes")</f>
        <v>EEEFM Antonio Gomes</v>
      </c>
      <c r="E7" s="21" t="str">
        <f>IFERROR(__xludf.DUMMYFUNCTION("""COMPUTED_VALUE"""),"URBANA")</f>
        <v>URBANA</v>
      </c>
      <c r="F7" s="21" t="str">
        <f>IFERROR(__xludf.DUMMYFUNCTION("""COMPUTED_VALUE"""),"2 Mbps")</f>
        <v>2 Mbps</v>
      </c>
      <c r="G7" s="21" t="str">
        <f>IFERROR(__xludf.DUMMYFUNCTION("""COMPUTED_VALUE"""),"-")</f>
        <v>-</v>
      </c>
      <c r="H7" s="21" t="str">
        <f>IFERROR(__xludf.DUMMYFUNCTION("""COMPUTED_VALUE"""),"-")</f>
        <v>-</v>
      </c>
      <c r="I7" s="21" t="str">
        <f>IFERROR(__xludf.DUMMYFUNCTION("""COMPUTED_VALUE"""),"-")</f>
        <v>-</v>
      </c>
      <c r="J7" s="21" t="str">
        <f>IFERROR(__xludf.DUMMYFUNCTION("""COMPUTED_VALUE"""),"-")</f>
        <v>-</v>
      </c>
      <c r="K7" s="21" t="str">
        <f>IFERROR(__xludf.DUMMYFUNCTION("""COMPUTED_VALUE"""),"-")</f>
        <v>-</v>
      </c>
      <c r="L7" s="21" t="str">
        <f>IFERROR(__xludf.DUMMYFUNCTION("""COMPUTED_VALUE"""),"-")</f>
        <v>-</v>
      </c>
      <c r="M7" s="21" t="str">
        <f>IFERROR(__xludf.DUMMYFUNCTION("""COMPUTED_VALUE"""),"100 Mbps")</f>
        <v>100 Mbps</v>
      </c>
      <c r="N7" s="21" t="str">
        <f>IFERROR(__xludf.DUMMYFUNCTION("""COMPUTED_VALUE"""),"-")</f>
        <v>-</v>
      </c>
      <c r="O7" s="21" t="str">
        <f>IFERROR(__xludf.DUMMYFUNCTION("""COMPUTED_VALUE"""),"-")</f>
        <v>-</v>
      </c>
      <c r="P7" s="21"/>
      <c r="Q7" s="21"/>
      <c r="R7" s="21"/>
      <c r="S7" s="21"/>
      <c r="T7" s="21"/>
      <c r="U7" s="21"/>
      <c r="V7" s="21"/>
      <c r="W7" s="21"/>
      <c r="X7" s="21"/>
      <c r="Y7" s="21"/>
      <c r="Z7" s="21"/>
    </row>
    <row r="8">
      <c r="A8" s="21" t="str">
        <f>IFERROR(__xludf.DUMMYFUNCTION("""COMPUTED_VALUE"""),"08ª GRE (Catolé do Rocha)")</f>
        <v>08ª GRE (Catolé do Rocha)</v>
      </c>
      <c r="B8" s="21" t="str">
        <f>IFERROR(__xludf.DUMMYFUNCTION("""COMPUTED_VALUE"""),"São José do Brejo do Cruz")</f>
        <v>São José do Brejo do Cruz</v>
      </c>
      <c r="C8" s="21">
        <f>IFERROR(__xludf.DUMMYFUNCTION("""COMPUTED_VALUE"""),2.5001302E7)</f>
        <v>25001302</v>
      </c>
      <c r="D8" s="21" t="str">
        <f>IFERROR(__xludf.DUMMYFUNCTION("""COMPUTED_VALUE"""),"ECI Olivia Saraiva Maia")</f>
        <v>ECI Olivia Saraiva Maia</v>
      </c>
      <c r="E8" s="21" t="str">
        <f>IFERROR(__xludf.DUMMYFUNCTION("""COMPUTED_VALUE"""),"URBANA")</f>
        <v>URBANA</v>
      </c>
      <c r="F8" s="21" t="str">
        <f>IFERROR(__xludf.DUMMYFUNCTION("""COMPUTED_VALUE"""),"2 Mbps")</f>
        <v>2 Mbps</v>
      </c>
      <c r="G8" s="21" t="str">
        <f>IFERROR(__xludf.DUMMYFUNCTION("""COMPUTED_VALUE"""),"-")</f>
        <v>-</v>
      </c>
      <c r="H8" s="21" t="str">
        <f>IFERROR(__xludf.DUMMYFUNCTION("""COMPUTED_VALUE"""),"-")</f>
        <v>-</v>
      </c>
      <c r="I8" s="21" t="str">
        <f>IFERROR(__xludf.DUMMYFUNCTION("""COMPUTED_VALUE"""),"-")</f>
        <v>-</v>
      </c>
      <c r="J8" s="21" t="str">
        <f>IFERROR(__xludf.DUMMYFUNCTION("""COMPUTED_VALUE"""),"-")</f>
        <v>-</v>
      </c>
      <c r="K8" s="21" t="str">
        <f>IFERROR(__xludf.DUMMYFUNCTION("""COMPUTED_VALUE"""),"-")</f>
        <v>-</v>
      </c>
      <c r="L8" s="21" t="str">
        <f>IFERROR(__xludf.DUMMYFUNCTION("""COMPUTED_VALUE"""),"-")</f>
        <v>-</v>
      </c>
      <c r="M8" s="21" t="str">
        <f>IFERROR(__xludf.DUMMYFUNCTION("""COMPUTED_VALUE"""),"100 Mbps")</f>
        <v>100 Mbps</v>
      </c>
      <c r="N8" s="21" t="str">
        <f>IFERROR(__xludf.DUMMYFUNCTION("""COMPUTED_VALUE"""),"-")</f>
        <v>-</v>
      </c>
      <c r="O8" s="21" t="str">
        <f>IFERROR(__xludf.DUMMYFUNCTION("""COMPUTED_VALUE"""),"-")</f>
        <v>-</v>
      </c>
      <c r="P8" s="21"/>
      <c r="Q8" s="21"/>
      <c r="R8" s="21"/>
      <c r="S8" s="21"/>
      <c r="T8" s="21"/>
      <c r="U8" s="21"/>
      <c r="V8" s="21"/>
      <c r="W8" s="21"/>
      <c r="X8" s="21"/>
      <c r="Y8" s="21"/>
      <c r="Z8" s="21"/>
    </row>
    <row r="9">
      <c r="A9" s="21" t="str">
        <f>IFERROR(__xludf.DUMMYFUNCTION("""COMPUTED_VALUE"""),"08ª GRE (Catolé do Rocha)")</f>
        <v>08ª GRE (Catolé do Rocha)</v>
      </c>
      <c r="B9" s="21" t="str">
        <f>IFERROR(__xludf.DUMMYFUNCTION("""COMPUTED_VALUE"""),"Brejo dos Santos")</f>
        <v>Brejo dos Santos</v>
      </c>
      <c r="C9" s="21">
        <f>IFERROR(__xludf.DUMMYFUNCTION("""COMPUTED_VALUE"""),2.5001477E7)</f>
        <v>25001477</v>
      </c>
      <c r="D9" s="21" t="str">
        <f>IFERROR(__xludf.DUMMYFUNCTION("""COMPUTED_VALUE"""),"Eci EEFM Professora Diva Guedes de Araujo")</f>
        <v>Eci EEFM Professora Diva Guedes de Araujo</v>
      </c>
      <c r="E9" s="21" t="str">
        <f>IFERROR(__xludf.DUMMYFUNCTION("""COMPUTED_VALUE"""),"URBANA")</f>
        <v>URBANA</v>
      </c>
      <c r="F9" s="21" t="str">
        <f>IFERROR(__xludf.DUMMYFUNCTION("""COMPUTED_VALUE"""),"2 Mbps")</f>
        <v>2 Mbps</v>
      </c>
      <c r="G9" s="21" t="str">
        <f>IFERROR(__xludf.DUMMYFUNCTION("""COMPUTED_VALUE"""),"-")</f>
        <v>-</v>
      </c>
      <c r="H9" s="21" t="str">
        <f>IFERROR(__xludf.DUMMYFUNCTION("""COMPUTED_VALUE"""),"-")</f>
        <v>-</v>
      </c>
      <c r="I9" s="21" t="str">
        <f>IFERROR(__xludf.DUMMYFUNCTION("""COMPUTED_VALUE"""),"-")</f>
        <v>-</v>
      </c>
      <c r="J9" s="21" t="str">
        <f>IFERROR(__xludf.DUMMYFUNCTION("""COMPUTED_VALUE"""),"-")</f>
        <v>-</v>
      </c>
      <c r="K9" s="21" t="str">
        <f>IFERROR(__xludf.DUMMYFUNCTION("""COMPUTED_VALUE"""),"-")</f>
        <v>-</v>
      </c>
      <c r="L9" s="21" t="str">
        <f>IFERROR(__xludf.DUMMYFUNCTION("""COMPUTED_VALUE"""),"-")</f>
        <v>-</v>
      </c>
      <c r="M9" s="21" t="str">
        <f>IFERROR(__xludf.DUMMYFUNCTION("""COMPUTED_VALUE"""),"100 Mbps")</f>
        <v>100 Mbps</v>
      </c>
      <c r="N9" s="21" t="str">
        <f>IFERROR(__xludf.DUMMYFUNCTION("""COMPUTED_VALUE"""),"-")</f>
        <v>-</v>
      </c>
      <c r="O9" s="21" t="str">
        <f>IFERROR(__xludf.DUMMYFUNCTION("""COMPUTED_VALUE"""),"-")</f>
        <v>-</v>
      </c>
      <c r="P9" s="21"/>
      <c r="Q9" s="21"/>
      <c r="R9" s="21"/>
      <c r="S9" s="21"/>
      <c r="T9" s="21"/>
      <c r="U9" s="21"/>
      <c r="V9" s="21"/>
      <c r="W9" s="21"/>
      <c r="X9" s="21"/>
      <c r="Y9" s="21"/>
      <c r="Z9" s="21"/>
    </row>
    <row r="10">
      <c r="A10" s="21" t="str">
        <f>IFERROR(__xludf.DUMMYFUNCTION("""COMPUTED_VALUE"""),"-")</f>
        <v>-</v>
      </c>
      <c r="B10" s="21" t="str">
        <f>IFERROR(__xludf.DUMMYFUNCTION("""COMPUTED_VALUE"""),"Catolé do Rocha")</f>
        <v>Catolé do Rocha</v>
      </c>
      <c r="C10" s="21">
        <f>IFERROR(__xludf.DUMMYFUNCTION("""COMPUTED_VALUE"""),2.5001825E7)</f>
        <v>25001825</v>
      </c>
      <c r="D10" s="21" t="str">
        <f>IFERROR(__xludf.DUMMYFUNCTION("""COMPUTED_VALUE"""),"Esc Agrotecnica do Cajueiro Campus Iv - Uepb")</f>
        <v>Esc Agrotecnica do Cajueiro Campus Iv - Uepb</v>
      </c>
      <c r="E10" s="21" t="str">
        <f>IFERROR(__xludf.DUMMYFUNCTION("""COMPUTED_VALUE"""),"-")</f>
        <v>-</v>
      </c>
      <c r="F10" s="21" t="str">
        <f>IFERROR(__xludf.DUMMYFUNCTION("""COMPUTED_VALUE"""),"-")</f>
        <v>-</v>
      </c>
      <c r="G10" s="21" t="str">
        <f>IFERROR(__xludf.DUMMYFUNCTION("""COMPUTED_VALUE"""),"-")</f>
        <v>-</v>
      </c>
      <c r="H10" s="21" t="str">
        <f>IFERROR(__xludf.DUMMYFUNCTION("""COMPUTED_VALUE"""),"-")</f>
        <v>-</v>
      </c>
      <c r="I10" s="21" t="str">
        <f>IFERROR(__xludf.DUMMYFUNCTION("""COMPUTED_VALUE"""),"-")</f>
        <v>-</v>
      </c>
      <c r="J10" s="21" t="str">
        <f>IFERROR(__xludf.DUMMYFUNCTION("""COMPUTED_VALUE"""),"50 Mbps")</f>
        <v>50 Mbps</v>
      </c>
      <c r="K10" s="21" t="str">
        <f>IFERROR(__xludf.DUMMYFUNCTION("""COMPUTED_VALUE"""),"-")</f>
        <v>-</v>
      </c>
      <c r="L10" s="21" t="str">
        <f>IFERROR(__xludf.DUMMYFUNCTION("""COMPUTED_VALUE"""),"-")</f>
        <v>-</v>
      </c>
      <c r="M10" s="21" t="str">
        <f>IFERROR(__xludf.DUMMYFUNCTION("""COMPUTED_VALUE"""),"-")</f>
        <v>-</v>
      </c>
      <c r="N10" s="21" t="str">
        <f>IFERROR(__xludf.DUMMYFUNCTION("""COMPUTED_VALUE"""),"-")</f>
        <v>-</v>
      </c>
      <c r="O10" s="21" t="str">
        <f>IFERROR(__xludf.DUMMYFUNCTION("""COMPUTED_VALUE"""),"-")</f>
        <v>-</v>
      </c>
      <c r="P10" s="21"/>
      <c r="Q10" s="21"/>
      <c r="R10" s="21"/>
      <c r="S10" s="21"/>
      <c r="T10" s="21"/>
      <c r="U10" s="21"/>
      <c r="V10" s="21"/>
      <c r="W10" s="21"/>
      <c r="X10" s="21"/>
      <c r="Y10" s="21"/>
      <c r="Z10" s="21"/>
    </row>
    <row r="11">
      <c r="A11" s="21" t="str">
        <f>IFERROR(__xludf.DUMMYFUNCTION("""COMPUTED_VALUE"""),"08ª GRE (Catolé do Rocha)")</f>
        <v>08ª GRE (Catolé do Rocha)</v>
      </c>
      <c r="B11" s="21" t="str">
        <f>IFERROR(__xludf.DUMMYFUNCTION("""COMPUTED_VALUE"""),"Catolé do Rocha")</f>
        <v>Catolé do Rocha</v>
      </c>
      <c r="C11" s="21">
        <f>IFERROR(__xludf.DUMMYFUNCTION("""COMPUTED_VALUE"""),2.5001833E7)</f>
        <v>25001833</v>
      </c>
      <c r="D11" s="21" t="str">
        <f>IFERROR(__xludf.DUMMYFUNCTION("""COMPUTED_VALUE"""),"Eci Obdulia Dantas")</f>
        <v>Eci Obdulia Dantas</v>
      </c>
      <c r="E11" s="21" t="str">
        <f>IFERROR(__xludf.DUMMYFUNCTION("""COMPUTED_VALUE"""),"URBANA")</f>
        <v>URBANA</v>
      </c>
      <c r="F11" s="21" t="str">
        <f>IFERROR(__xludf.DUMMYFUNCTION("""COMPUTED_VALUE"""),"2 Mbps")</f>
        <v>2 Mbps</v>
      </c>
      <c r="G11" s="21" t="str">
        <f>IFERROR(__xludf.DUMMYFUNCTION("""COMPUTED_VALUE"""),"-")</f>
        <v>-</v>
      </c>
      <c r="H11" s="21" t="str">
        <f>IFERROR(__xludf.DUMMYFUNCTION("""COMPUTED_VALUE"""),"-")</f>
        <v>-</v>
      </c>
      <c r="I11" s="21" t="str">
        <f>IFERROR(__xludf.DUMMYFUNCTION("""COMPUTED_VALUE"""),"-")</f>
        <v>-</v>
      </c>
      <c r="J11" s="21" t="str">
        <f>IFERROR(__xludf.DUMMYFUNCTION("""COMPUTED_VALUE"""),"50 Mbps")</f>
        <v>50 Mbps</v>
      </c>
      <c r="K11" s="21" t="str">
        <f>IFERROR(__xludf.DUMMYFUNCTION("""COMPUTED_VALUE"""),"-")</f>
        <v>-</v>
      </c>
      <c r="L11" s="21" t="str">
        <f>IFERROR(__xludf.DUMMYFUNCTION("""COMPUTED_VALUE"""),"-")</f>
        <v>-</v>
      </c>
      <c r="M11" s="21" t="str">
        <f>IFERROR(__xludf.DUMMYFUNCTION("""COMPUTED_VALUE"""),"-")</f>
        <v>-</v>
      </c>
      <c r="N11" s="21" t="str">
        <f>IFERROR(__xludf.DUMMYFUNCTION("""COMPUTED_VALUE"""),"-")</f>
        <v>-</v>
      </c>
      <c r="O11" s="21" t="str">
        <f>IFERROR(__xludf.DUMMYFUNCTION("""COMPUTED_VALUE"""),"-")</f>
        <v>-</v>
      </c>
      <c r="P11" s="21"/>
      <c r="Q11" s="21"/>
      <c r="R11" s="21"/>
      <c r="S11" s="21"/>
      <c r="T11" s="21"/>
      <c r="U11" s="21"/>
      <c r="V11" s="21"/>
      <c r="W11" s="21"/>
      <c r="X11" s="21"/>
      <c r="Y11" s="21"/>
      <c r="Z11" s="21"/>
    </row>
    <row r="12">
      <c r="A12" s="21" t="str">
        <f>IFERROR(__xludf.DUMMYFUNCTION("""COMPUTED_VALUE"""),"08ª GRE (Catolé do Rocha)")</f>
        <v>08ª GRE (Catolé do Rocha)</v>
      </c>
      <c r="B12" s="21" t="str">
        <f>IFERROR(__xludf.DUMMYFUNCTION("""COMPUTED_VALUE"""),"Catolé do Rocha")</f>
        <v>Catolé do Rocha</v>
      </c>
      <c r="C12" s="21">
        <f>IFERROR(__xludf.DUMMYFUNCTION("""COMPUTED_VALUE"""),2.5001868E7)</f>
        <v>25001868</v>
      </c>
      <c r="D12" s="21" t="str">
        <f>IFERROR(__xludf.DUMMYFUNCTION("""COMPUTED_VALUE"""),"EEEF Joaquim Valdevino de Lima")</f>
        <v>EEEF Joaquim Valdevino de Lima</v>
      </c>
      <c r="E12" s="21" t="str">
        <f>IFERROR(__xludf.DUMMYFUNCTION("""COMPUTED_VALUE"""),"RURAL")</f>
        <v>RURAL</v>
      </c>
      <c r="F12" s="21" t="str">
        <f>IFERROR(__xludf.DUMMYFUNCTION("""COMPUTED_VALUE"""),"-")</f>
        <v>-</v>
      </c>
      <c r="G12" s="21" t="str">
        <f>IFERROR(__xludf.DUMMYFUNCTION("""COMPUTED_VALUE"""),"-")</f>
        <v>-</v>
      </c>
      <c r="H12" s="21" t="str">
        <f>IFERROR(__xludf.DUMMYFUNCTION("""COMPUTED_VALUE"""),"-")</f>
        <v>-</v>
      </c>
      <c r="I12" s="21" t="str">
        <f>IFERROR(__xludf.DUMMYFUNCTION("""COMPUTED_VALUE"""),"-")</f>
        <v>-</v>
      </c>
      <c r="J12" s="21" t="str">
        <f>IFERROR(__xludf.DUMMYFUNCTION("""COMPUTED_VALUE"""),"-")</f>
        <v>-</v>
      </c>
      <c r="K12" s="21" t="str">
        <f>IFERROR(__xludf.DUMMYFUNCTION("""COMPUTED_VALUE"""),"-")</f>
        <v>-</v>
      </c>
      <c r="L12" s="21" t="str">
        <f>IFERROR(__xludf.DUMMYFUNCTION("""COMPUTED_VALUE"""),"-")</f>
        <v>-</v>
      </c>
      <c r="M12" s="21" t="str">
        <f>IFERROR(__xludf.DUMMYFUNCTION("""COMPUTED_VALUE"""),"-")</f>
        <v>-</v>
      </c>
      <c r="N12" s="21" t="str">
        <f>IFERROR(__xludf.DUMMYFUNCTION("""COMPUTED_VALUE"""),"Satélite")</f>
        <v>Satélite</v>
      </c>
      <c r="O12" s="21" t="str">
        <f>IFERROR(__xludf.DUMMYFUNCTION("""COMPUTED_VALUE"""),"-")</f>
        <v>-</v>
      </c>
      <c r="P12" s="21"/>
      <c r="Q12" s="21"/>
      <c r="R12" s="21"/>
      <c r="S12" s="21"/>
      <c r="T12" s="21"/>
      <c r="U12" s="21"/>
      <c r="V12" s="21"/>
      <c r="W12" s="21"/>
      <c r="X12" s="21"/>
      <c r="Y12" s="21"/>
      <c r="Z12" s="21"/>
    </row>
    <row r="13">
      <c r="A13" s="21" t="str">
        <f>IFERROR(__xludf.DUMMYFUNCTION("""COMPUTED_VALUE"""),"08ª GRE (Catolé do Rocha)")</f>
        <v>08ª GRE (Catolé do Rocha)</v>
      </c>
      <c r="B13" s="21" t="str">
        <f>IFERROR(__xludf.DUMMYFUNCTION("""COMPUTED_VALUE"""),"Catolé do Rocha")</f>
        <v>Catolé do Rocha</v>
      </c>
      <c r="C13" s="21">
        <f>IFERROR(__xludf.DUMMYFUNCTION("""COMPUTED_VALUE"""),2.5001876E7)</f>
        <v>25001876</v>
      </c>
      <c r="D13" s="21" t="str">
        <f>IFERROR(__xludf.DUMMYFUNCTION("""COMPUTED_VALUE"""),"Escola Estadual de Ensino Fundamental José de Sá Cavalcante")</f>
        <v>Escola Estadual de Ensino Fundamental José de Sá Cavalcante</v>
      </c>
      <c r="E13" s="21" t="str">
        <f>IFERROR(__xludf.DUMMYFUNCTION("""COMPUTED_VALUE"""),"RURAL")</f>
        <v>RURAL</v>
      </c>
      <c r="F13" s="21" t="str">
        <f>IFERROR(__xludf.DUMMYFUNCTION("""COMPUTED_VALUE"""),"-")</f>
        <v>-</v>
      </c>
      <c r="G13" s="21" t="str">
        <f>IFERROR(__xludf.DUMMYFUNCTION("""COMPUTED_VALUE"""),"-")</f>
        <v>-</v>
      </c>
      <c r="H13" s="21" t="str">
        <f>IFERROR(__xludf.DUMMYFUNCTION("""COMPUTED_VALUE"""),"-")</f>
        <v>-</v>
      </c>
      <c r="I13" s="21" t="str">
        <f>IFERROR(__xludf.DUMMYFUNCTION("""COMPUTED_VALUE"""),"-")</f>
        <v>-</v>
      </c>
      <c r="J13" s="21" t="str">
        <f>IFERROR(__xludf.DUMMYFUNCTION("""COMPUTED_VALUE"""),"-")</f>
        <v>-</v>
      </c>
      <c r="K13" s="21" t="str">
        <f>IFERROR(__xludf.DUMMYFUNCTION("""COMPUTED_VALUE"""),"-")</f>
        <v>-</v>
      </c>
      <c r="L13" s="21" t="str">
        <f>IFERROR(__xludf.DUMMYFUNCTION("""COMPUTED_VALUE"""),"-")</f>
        <v>-</v>
      </c>
      <c r="M13" s="21" t="str">
        <f>IFERROR(__xludf.DUMMYFUNCTION("""COMPUTED_VALUE"""),"-")</f>
        <v>-</v>
      </c>
      <c r="N13" s="21" t="str">
        <f>IFERROR(__xludf.DUMMYFUNCTION("""COMPUTED_VALUE"""),"Black Box (3G)")</f>
        <v>Black Box (3G)</v>
      </c>
      <c r="O13" s="21" t="str">
        <f>IFERROR(__xludf.DUMMYFUNCTION("""COMPUTED_VALUE"""),"-")</f>
        <v>-</v>
      </c>
      <c r="P13" s="21"/>
      <c r="Q13" s="21"/>
      <c r="R13" s="21"/>
      <c r="S13" s="21"/>
      <c r="T13" s="21"/>
      <c r="U13" s="21"/>
      <c r="V13" s="21"/>
      <c r="W13" s="21"/>
      <c r="X13" s="21"/>
      <c r="Y13" s="21"/>
      <c r="Z13" s="21"/>
    </row>
    <row r="14">
      <c r="A14" s="21" t="str">
        <f>IFERROR(__xludf.DUMMYFUNCTION("""COMPUTED_VALUE"""),"08ª GRE (Catolé do Rocha)")</f>
        <v>08ª GRE (Catolé do Rocha)</v>
      </c>
      <c r="B14" s="21" t="str">
        <f>IFERROR(__xludf.DUMMYFUNCTION("""COMPUTED_VALUE"""),"Catolé do Rocha")</f>
        <v>Catolé do Rocha</v>
      </c>
      <c r="C14" s="21">
        <f>IFERROR(__xludf.DUMMYFUNCTION("""COMPUTED_VALUE"""),2.5001906E7)</f>
        <v>25001906</v>
      </c>
      <c r="D14" s="21" t="str">
        <f>IFERROR(__xludf.DUMMYFUNCTION("""COMPUTED_VALUE"""),"ESCOLA CIDADÃ INTEGRAL JOÃO SUASSUNA")</f>
        <v>ESCOLA CIDADÃ INTEGRAL JOÃO SUASSUNA</v>
      </c>
      <c r="E14" s="21" t="str">
        <f>IFERROR(__xludf.DUMMYFUNCTION("""COMPUTED_VALUE"""),"URBANA")</f>
        <v>URBANA</v>
      </c>
      <c r="F14" s="21" t="str">
        <f>IFERROR(__xludf.DUMMYFUNCTION("""COMPUTED_VALUE"""),"2 Mbps")</f>
        <v>2 Mbps</v>
      </c>
      <c r="G14" s="21" t="str">
        <f>IFERROR(__xludf.DUMMYFUNCTION("""COMPUTED_VALUE"""),"-")</f>
        <v>-</v>
      </c>
      <c r="H14" s="21" t="str">
        <f>IFERROR(__xludf.DUMMYFUNCTION("""COMPUTED_VALUE"""),"-")</f>
        <v>-</v>
      </c>
      <c r="I14" s="21" t="str">
        <f>IFERROR(__xludf.DUMMYFUNCTION("""COMPUTED_VALUE"""),"-")</f>
        <v>-</v>
      </c>
      <c r="J14" s="21" t="str">
        <f>IFERROR(__xludf.DUMMYFUNCTION("""COMPUTED_VALUE"""),"-")</f>
        <v>-</v>
      </c>
      <c r="K14" s="21" t="str">
        <f>IFERROR(__xludf.DUMMYFUNCTION("""COMPUTED_VALUE"""),"-")</f>
        <v>-</v>
      </c>
      <c r="L14" s="21" t="str">
        <f>IFERROR(__xludf.DUMMYFUNCTION("""COMPUTED_VALUE"""),"-")</f>
        <v>-</v>
      </c>
      <c r="M14" s="21" t="str">
        <f>IFERROR(__xludf.DUMMYFUNCTION("""COMPUTED_VALUE"""),"100 Mbps")</f>
        <v>100 Mbps</v>
      </c>
      <c r="N14" s="21" t="str">
        <f>IFERROR(__xludf.DUMMYFUNCTION("""COMPUTED_VALUE"""),"-")</f>
        <v>-</v>
      </c>
      <c r="O14" s="21" t="str">
        <f>IFERROR(__xludf.DUMMYFUNCTION("""COMPUTED_VALUE"""),"-")</f>
        <v>-</v>
      </c>
      <c r="P14" s="21"/>
      <c r="Q14" s="21"/>
      <c r="R14" s="21"/>
      <c r="S14" s="21"/>
      <c r="T14" s="21"/>
      <c r="U14" s="21"/>
      <c r="V14" s="21"/>
      <c r="W14" s="21"/>
      <c r="X14" s="21"/>
      <c r="Y14" s="21"/>
      <c r="Z14" s="21"/>
    </row>
    <row r="15">
      <c r="A15" s="21" t="str">
        <f>IFERROR(__xludf.DUMMYFUNCTION("""COMPUTED_VALUE"""),"08ª GRE (Catolé do Rocha)")</f>
        <v>08ª GRE (Catolé do Rocha)</v>
      </c>
      <c r="B15" s="21" t="str">
        <f>IFERROR(__xludf.DUMMYFUNCTION("""COMPUTED_VALUE"""),"Catolé do Rocha")</f>
        <v>Catolé do Rocha</v>
      </c>
      <c r="C15" s="21">
        <f>IFERROR(__xludf.DUMMYFUNCTION("""COMPUTED_VALUE"""),2.5001914E7)</f>
        <v>25001914</v>
      </c>
      <c r="D15" s="21" t="str">
        <f>IFERROR(__xludf.DUMMYFUNCTION("""COMPUTED_VALUE"""),"EEEFM E EJA Sergina Laura Dantas")</f>
        <v>EEEFM E EJA Sergina Laura Dantas</v>
      </c>
      <c r="E15" s="21" t="str">
        <f>IFERROR(__xludf.DUMMYFUNCTION("""COMPUTED_VALUE"""),"URBANA")</f>
        <v>URBANA</v>
      </c>
      <c r="F15" s="21" t="str">
        <f>IFERROR(__xludf.DUMMYFUNCTION("""COMPUTED_VALUE"""),"2 Mbps")</f>
        <v>2 Mbps</v>
      </c>
      <c r="G15" s="21" t="str">
        <f>IFERROR(__xludf.DUMMYFUNCTION("""COMPUTED_VALUE"""),"-")</f>
        <v>-</v>
      </c>
      <c r="H15" s="21" t="str">
        <f>IFERROR(__xludf.DUMMYFUNCTION("""COMPUTED_VALUE"""),"-")</f>
        <v>-</v>
      </c>
      <c r="I15" s="21" t="str">
        <f>IFERROR(__xludf.DUMMYFUNCTION("""COMPUTED_VALUE"""),"-")</f>
        <v>-</v>
      </c>
      <c r="J15" s="21" t="str">
        <f>IFERROR(__xludf.DUMMYFUNCTION("""COMPUTED_VALUE"""),"-")</f>
        <v>-</v>
      </c>
      <c r="K15" s="21" t="str">
        <f>IFERROR(__xludf.DUMMYFUNCTION("""COMPUTED_VALUE"""),"-")</f>
        <v>-</v>
      </c>
      <c r="L15" s="21" t="str">
        <f>IFERROR(__xludf.DUMMYFUNCTION("""COMPUTED_VALUE"""),"-")</f>
        <v>-</v>
      </c>
      <c r="M15" s="21" t="str">
        <f>IFERROR(__xludf.DUMMYFUNCTION("""COMPUTED_VALUE"""),"100 Mbps")</f>
        <v>100 Mbps</v>
      </c>
      <c r="N15" s="21" t="str">
        <f>IFERROR(__xludf.DUMMYFUNCTION("""COMPUTED_VALUE"""),"-")</f>
        <v>-</v>
      </c>
      <c r="O15" s="21" t="str">
        <f>IFERROR(__xludf.DUMMYFUNCTION("""COMPUTED_VALUE"""),"-")</f>
        <v>-</v>
      </c>
      <c r="P15" s="21"/>
      <c r="Q15" s="21"/>
      <c r="R15" s="21"/>
      <c r="S15" s="21"/>
      <c r="T15" s="21"/>
      <c r="U15" s="21"/>
      <c r="V15" s="21"/>
      <c r="W15" s="21"/>
      <c r="X15" s="21"/>
      <c r="Y15" s="21"/>
      <c r="Z15" s="21"/>
    </row>
    <row r="16">
      <c r="A16" s="21" t="str">
        <f>IFERROR(__xludf.DUMMYFUNCTION("""COMPUTED_VALUE"""),"08ª GRE (Catolé do Rocha)")</f>
        <v>08ª GRE (Catolé do Rocha)</v>
      </c>
      <c r="B16" s="21" t="str">
        <f>IFERROR(__xludf.DUMMYFUNCTION("""COMPUTED_VALUE"""),"Catolé do Rocha")</f>
        <v>Catolé do Rocha</v>
      </c>
      <c r="C16" s="21">
        <f>IFERROR(__xludf.DUMMYFUNCTION("""COMPUTED_VALUE"""),2.5002376E7)</f>
        <v>25002376</v>
      </c>
      <c r="D16" s="21" t="str">
        <f>IFERROR(__xludf.DUMMYFUNCTION("""COMPUTED_VALUE"""),"EEEF Fabio Mariz Maia")</f>
        <v>EEEF Fabio Mariz Maia</v>
      </c>
      <c r="E16" s="21" t="str">
        <f>IFERROR(__xludf.DUMMYFUNCTION("""COMPUTED_VALUE"""),"RURAL")</f>
        <v>RURAL</v>
      </c>
      <c r="F16" s="21" t="str">
        <f>IFERROR(__xludf.DUMMYFUNCTION("""COMPUTED_VALUE"""),"-")</f>
        <v>-</v>
      </c>
      <c r="G16" s="21" t="str">
        <f>IFERROR(__xludf.DUMMYFUNCTION("""COMPUTED_VALUE"""),"-")</f>
        <v>-</v>
      </c>
      <c r="H16" s="21" t="str">
        <f>IFERROR(__xludf.DUMMYFUNCTION("""COMPUTED_VALUE"""),"-")</f>
        <v>-</v>
      </c>
      <c r="I16" s="21" t="str">
        <f>IFERROR(__xludf.DUMMYFUNCTION("""COMPUTED_VALUE"""),"-")</f>
        <v>-</v>
      </c>
      <c r="J16" s="21" t="str">
        <f>IFERROR(__xludf.DUMMYFUNCTION("""COMPUTED_VALUE"""),"-")</f>
        <v>-</v>
      </c>
      <c r="K16" s="21" t="str">
        <f>IFERROR(__xludf.DUMMYFUNCTION("""COMPUTED_VALUE"""),"-")</f>
        <v>-</v>
      </c>
      <c r="L16" s="21" t="str">
        <f>IFERROR(__xludf.DUMMYFUNCTION("""COMPUTED_VALUE"""),"-")</f>
        <v>-</v>
      </c>
      <c r="M16" s="21" t="str">
        <f>IFERROR(__xludf.DUMMYFUNCTION("""COMPUTED_VALUE"""),"-")</f>
        <v>-</v>
      </c>
      <c r="N16" s="21" t="str">
        <f>IFERROR(__xludf.DUMMYFUNCTION("""COMPUTED_VALUE"""),"Satélite")</f>
        <v>Satélite</v>
      </c>
      <c r="O16" s="21">
        <f>IFERROR(__xludf.DUMMYFUNCTION("""COMPUTED_VALUE"""),20.0)</f>
        <v>20</v>
      </c>
      <c r="P16" s="21"/>
      <c r="Q16" s="21"/>
      <c r="R16" s="21"/>
      <c r="S16" s="21"/>
      <c r="T16" s="21"/>
      <c r="U16" s="21"/>
      <c r="V16" s="21"/>
      <c r="W16" s="21"/>
      <c r="X16" s="21"/>
      <c r="Y16" s="21"/>
      <c r="Z16" s="21"/>
    </row>
    <row r="17">
      <c r="A17" s="21" t="str">
        <f>IFERROR(__xludf.DUMMYFUNCTION("""COMPUTED_VALUE"""),"08ª GRE (Catolé do Rocha)")</f>
        <v>08ª GRE (Catolé do Rocha)</v>
      </c>
      <c r="B17" s="21" t="str">
        <f>IFERROR(__xludf.DUMMYFUNCTION("""COMPUTED_VALUE"""),"Jericó")</f>
        <v>Jericó</v>
      </c>
      <c r="C17" s="21">
        <f>IFERROR(__xludf.DUMMYFUNCTION("""COMPUTED_VALUE"""),2.5002422E7)</f>
        <v>25002422</v>
      </c>
      <c r="D17" s="21" t="str">
        <f>IFERROR(__xludf.DUMMYFUNCTION("""COMPUTED_VALUE"""),"Eci EEFM Francisco Maia")</f>
        <v>Eci EEFM Francisco Maia</v>
      </c>
      <c r="E17" s="21" t="str">
        <f>IFERROR(__xludf.DUMMYFUNCTION("""COMPUTED_VALUE"""),"URBANA")</f>
        <v>URBANA</v>
      </c>
      <c r="F17" s="21" t="str">
        <f>IFERROR(__xludf.DUMMYFUNCTION("""COMPUTED_VALUE"""),"2 Mbps")</f>
        <v>2 Mbps</v>
      </c>
      <c r="G17" s="21" t="str">
        <f>IFERROR(__xludf.DUMMYFUNCTION("""COMPUTED_VALUE"""),"-")</f>
        <v>-</v>
      </c>
      <c r="H17" s="21" t="str">
        <f>IFERROR(__xludf.DUMMYFUNCTION("""COMPUTED_VALUE"""),"-")</f>
        <v>-</v>
      </c>
      <c r="I17" s="21" t="str">
        <f>IFERROR(__xludf.DUMMYFUNCTION("""COMPUTED_VALUE"""),"-")</f>
        <v>-</v>
      </c>
      <c r="J17" s="21" t="str">
        <f>IFERROR(__xludf.DUMMYFUNCTION("""COMPUTED_VALUE"""),"-")</f>
        <v>-</v>
      </c>
      <c r="K17" s="21" t="str">
        <f>IFERROR(__xludf.DUMMYFUNCTION("""COMPUTED_VALUE"""),"-")</f>
        <v>-</v>
      </c>
      <c r="L17" s="21" t="str">
        <f>IFERROR(__xludf.DUMMYFUNCTION("""COMPUTED_VALUE"""),"-")</f>
        <v>-</v>
      </c>
      <c r="M17" s="21" t="str">
        <f>IFERROR(__xludf.DUMMYFUNCTION("""COMPUTED_VALUE"""),"100 Mbps")</f>
        <v>100 Mbps</v>
      </c>
      <c r="N17" s="21" t="str">
        <f>IFERROR(__xludf.DUMMYFUNCTION("""COMPUTED_VALUE"""),"-")</f>
        <v>-</v>
      </c>
      <c r="O17" s="21" t="str">
        <f>IFERROR(__xludf.DUMMYFUNCTION("""COMPUTED_VALUE"""),"-")</f>
        <v>-</v>
      </c>
      <c r="P17" s="21"/>
      <c r="Q17" s="21"/>
      <c r="R17" s="21"/>
      <c r="S17" s="21"/>
      <c r="T17" s="21"/>
      <c r="U17" s="21"/>
      <c r="V17" s="21"/>
      <c r="W17" s="21"/>
      <c r="X17" s="21"/>
      <c r="Y17" s="21"/>
      <c r="Z17" s="21"/>
    </row>
    <row r="18">
      <c r="A18" s="21" t="str">
        <f>IFERROR(__xludf.DUMMYFUNCTION("""COMPUTED_VALUE"""),"08ª GRE (Catolé do Rocha)")</f>
        <v>08ª GRE (Catolé do Rocha)</v>
      </c>
      <c r="B18" s="21" t="str">
        <f>IFERROR(__xludf.DUMMYFUNCTION("""COMPUTED_VALUE"""),"Mato Grosso")</f>
        <v>Mato Grosso</v>
      </c>
      <c r="C18" s="21">
        <f>IFERROR(__xludf.DUMMYFUNCTION("""COMPUTED_VALUE"""),2.5002457E7)</f>
        <v>25002457</v>
      </c>
      <c r="D18" s="21" t="str">
        <f>IFERROR(__xludf.DUMMYFUNCTION("""COMPUTED_VALUE"""),"ECIEEM JOSÉ SERAFIM DE LIMA")</f>
        <v>ECIEEM JOSÉ SERAFIM DE LIMA</v>
      </c>
      <c r="E18" s="21" t="str">
        <f>IFERROR(__xludf.DUMMYFUNCTION("""COMPUTED_VALUE"""),"URBANA")</f>
        <v>URBANA</v>
      </c>
      <c r="F18" s="21" t="str">
        <f>IFERROR(__xludf.DUMMYFUNCTION("""COMPUTED_VALUE"""),"2 Mbps")</f>
        <v>2 Mbps</v>
      </c>
      <c r="G18" s="21" t="str">
        <f>IFERROR(__xludf.DUMMYFUNCTION("""COMPUTED_VALUE"""),"-")</f>
        <v>-</v>
      </c>
      <c r="H18" s="21" t="str">
        <f>IFERROR(__xludf.DUMMYFUNCTION("""COMPUTED_VALUE"""),"-")</f>
        <v>-</v>
      </c>
      <c r="I18" s="21" t="str">
        <f>IFERROR(__xludf.DUMMYFUNCTION("""COMPUTED_VALUE"""),"-")</f>
        <v>-</v>
      </c>
      <c r="J18" s="21" t="str">
        <f>IFERROR(__xludf.DUMMYFUNCTION("""COMPUTED_VALUE"""),"-")</f>
        <v>-</v>
      </c>
      <c r="K18" s="21" t="str">
        <f>IFERROR(__xludf.DUMMYFUNCTION("""COMPUTED_VALUE"""),"-")</f>
        <v>-</v>
      </c>
      <c r="L18" s="21" t="str">
        <f>IFERROR(__xludf.DUMMYFUNCTION("""COMPUTED_VALUE"""),"-")</f>
        <v>-</v>
      </c>
      <c r="M18" s="21" t="str">
        <f>IFERROR(__xludf.DUMMYFUNCTION("""COMPUTED_VALUE"""),"100 Mbps")</f>
        <v>100 Mbps</v>
      </c>
      <c r="N18" s="21" t="str">
        <f>IFERROR(__xludf.DUMMYFUNCTION("""COMPUTED_VALUE"""),"-")</f>
        <v>-</v>
      </c>
      <c r="O18" s="21" t="str">
        <f>IFERROR(__xludf.DUMMYFUNCTION("""COMPUTED_VALUE"""),"-")</f>
        <v>-</v>
      </c>
      <c r="P18" s="21"/>
      <c r="Q18" s="21"/>
      <c r="R18" s="21"/>
      <c r="S18" s="21"/>
      <c r="T18" s="21"/>
      <c r="U18" s="21"/>
      <c r="V18" s="21"/>
      <c r="W18" s="21"/>
      <c r="X18" s="21"/>
      <c r="Y18" s="21"/>
      <c r="Z18" s="21"/>
    </row>
    <row r="19">
      <c r="A19" s="21" t="str">
        <f>IFERROR(__xludf.DUMMYFUNCTION("""COMPUTED_VALUE"""),"08ª GRE (Catolé do Rocha)")</f>
        <v>08ª GRE (Catolé do Rocha)</v>
      </c>
      <c r="B19" s="21" t="str">
        <f>IFERROR(__xludf.DUMMYFUNCTION("""COMPUTED_VALUE"""),"Lagoa")</f>
        <v>Lagoa</v>
      </c>
      <c r="C19" s="21">
        <f>IFERROR(__xludf.DUMMYFUNCTION("""COMPUTED_VALUE"""),2.5003038E7)</f>
        <v>25003038</v>
      </c>
      <c r="D19" s="21" t="str">
        <f>IFERROR(__xludf.DUMMYFUNCTION("""COMPUTED_VALUE"""),"EEEFM Mons Valeriano Pereira")</f>
        <v>EEEFM Mons Valeriano Pereira</v>
      </c>
      <c r="E19" s="21" t="str">
        <f>IFERROR(__xludf.DUMMYFUNCTION("""COMPUTED_VALUE"""),"URBANA")</f>
        <v>URBANA</v>
      </c>
      <c r="F19" s="21" t="str">
        <f>IFERROR(__xludf.DUMMYFUNCTION("""COMPUTED_VALUE"""),"2 Mbps")</f>
        <v>2 Mbps</v>
      </c>
      <c r="G19" s="21" t="str">
        <f>IFERROR(__xludf.DUMMYFUNCTION("""COMPUTED_VALUE"""),"-")</f>
        <v>-</v>
      </c>
      <c r="H19" s="21" t="str">
        <f>IFERROR(__xludf.DUMMYFUNCTION("""COMPUTED_VALUE"""),"-")</f>
        <v>-</v>
      </c>
      <c r="I19" s="21" t="str">
        <f>IFERROR(__xludf.DUMMYFUNCTION("""COMPUTED_VALUE"""),"-")</f>
        <v>-</v>
      </c>
      <c r="J19" s="21" t="str">
        <f>IFERROR(__xludf.DUMMYFUNCTION("""COMPUTED_VALUE"""),"-")</f>
        <v>-</v>
      </c>
      <c r="K19" s="21" t="str">
        <f>IFERROR(__xludf.DUMMYFUNCTION("""COMPUTED_VALUE"""),"-")</f>
        <v>-</v>
      </c>
      <c r="L19" s="21" t="str">
        <f>IFERROR(__xludf.DUMMYFUNCTION("""COMPUTED_VALUE"""),"-")</f>
        <v>-</v>
      </c>
      <c r="M19" s="21" t="str">
        <f>IFERROR(__xludf.DUMMYFUNCTION("""COMPUTED_VALUE"""),"100 Mbps")</f>
        <v>100 Mbps</v>
      </c>
      <c r="N19" s="21" t="str">
        <f>IFERROR(__xludf.DUMMYFUNCTION("""COMPUTED_VALUE"""),"-")</f>
        <v>-</v>
      </c>
      <c r="O19" s="21" t="str">
        <f>IFERROR(__xludf.DUMMYFUNCTION("""COMPUTED_VALUE"""),"-")</f>
        <v>-</v>
      </c>
      <c r="P19" s="21"/>
      <c r="Q19" s="21"/>
      <c r="R19" s="21"/>
      <c r="S19" s="21"/>
      <c r="T19" s="21"/>
      <c r="U19" s="21"/>
      <c r="V19" s="21"/>
      <c r="W19" s="21"/>
      <c r="X19" s="21"/>
      <c r="Y19" s="21"/>
      <c r="Z19" s="21"/>
    </row>
    <row r="20">
      <c r="A20" s="21" t="str">
        <f>IFERROR(__xludf.DUMMYFUNCTION("""COMPUTED_VALUE"""),"08ª GRE (Catolé do Rocha)")</f>
        <v>08ª GRE (Catolé do Rocha)</v>
      </c>
      <c r="B20" s="21" t="str">
        <f>IFERROR(__xludf.DUMMYFUNCTION("""COMPUTED_VALUE"""),"Lagoa")</f>
        <v>Lagoa</v>
      </c>
      <c r="C20" s="21">
        <f>IFERROR(__xludf.DUMMYFUNCTION("""COMPUTED_VALUE"""),2.5003054E7)</f>
        <v>25003054</v>
      </c>
      <c r="D20" s="21" t="str">
        <f>IFERROR(__xludf.DUMMYFUNCTION("""COMPUTED_VALUE"""),"EEEFM Frei Bruno")</f>
        <v>EEEFM Frei Bruno</v>
      </c>
      <c r="E20" s="21" t="str">
        <f>IFERROR(__xludf.DUMMYFUNCTION("""COMPUTED_VALUE"""),"URBANA")</f>
        <v>URBANA</v>
      </c>
      <c r="F20" s="21" t="str">
        <f>IFERROR(__xludf.DUMMYFUNCTION("""COMPUTED_VALUE"""),"2 Mbps")</f>
        <v>2 Mbps</v>
      </c>
      <c r="G20" s="21" t="str">
        <f>IFERROR(__xludf.DUMMYFUNCTION("""COMPUTED_VALUE"""),"-")</f>
        <v>-</v>
      </c>
      <c r="H20" s="21" t="str">
        <f>IFERROR(__xludf.DUMMYFUNCTION("""COMPUTED_VALUE"""),"-")</f>
        <v>-</v>
      </c>
      <c r="I20" s="21" t="str">
        <f>IFERROR(__xludf.DUMMYFUNCTION("""COMPUTED_VALUE"""),"-")</f>
        <v>-</v>
      </c>
      <c r="J20" s="21" t="str">
        <f>IFERROR(__xludf.DUMMYFUNCTION("""COMPUTED_VALUE"""),"-")</f>
        <v>-</v>
      </c>
      <c r="K20" s="21" t="str">
        <f>IFERROR(__xludf.DUMMYFUNCTION("""COMPUTED_VALUE"""),"-")</f>
        <v>-</v>
      </c>
      <c r="L20" s="21" t="str">
        <f>IFERROR(__xludf.DUMMYFUNCTION("""COMPUTED_VALUE"""),"-")</f>
        <v>-</v>
      </c>
      <c r="M20" s="21" t="str">
        <f>IFERROR(__xludf.DUMMYFUNCTION("""COMPUTED_VALUE"""),"100 Mbps")</f>
        <v>100 Mbps</v>
      </c>
      <c r="N20" s="21" t="str">
        <f>IFERROR(__xludf.DUMMYFUNCTION("""COMPUTED_VALUE"""),"-")</f>
        <v>-</v>
      </c>
      <c r="O20" s="21" t="str">
        <f>IFERROR(__xludf.DUMMYFUNCTION("""COMPUTED_VALUE"""),"-")</f>
        <v>-</v>
      </c>
      <c r="P20" s="21"/>
      <c r="Q20" s="21"/>
      <c r="R20" s="21"/>
      <c r="S20" s="21"/>
      <c r="T20" s="21"/>
      <c r="U20" s="21"/>
      <c r="V20" s="21"/>
      <c r="W20" s="21"/>
      <c r="X20" s="21"/>
      <c r="Y20" s="21"/>
      <c r="Z20" s="21"/>
    </row>
    <row r="21">
      <c r="A21" s="21" t="str">
        <f>IFERROR(__xludf.DUMMYFUNCTION("""COMPUTED_VALUE"""),"08ª GRE (Catolé do Rocha)")</f>
        <v>08ª GRE (Catolé do Rocha)</v>
      </c>
      <c r="B21" s="21" t="str">
        <f>IFERROR(__xludf.DUMMYFUNCTION("""COMPUTED_VALUE"""),"Riacho dos Cavalos")</f>
        <v>Riacho dos Cavalos</v>
      </c>
      <c r="C21" s="21">
        <f>IFERROR(__xludf.DUMMYFUNCTION("""COMPUTED_VALUE"""),2.500341E7)</f>
        <v>25003410</v>
      </c>
      <c r="D21" s="21" t="str">
        <f>IFERROR(__xludf.DUMMYFUNCTION("""COMPUTED_VALUE"""),"ECIT EEM Daniel Carneiro")</f>
        <v>ECIT EEM Daniel Carneiro</v>
      </c>
      <c r="E21" s="21" t="str">
        <f>IFERROR(__xludf.DUMMYFUNCTION("""COMPUTED_VALUE"""),"URBANA")</f>
        <v>URBANA</v>
      </c>
      <c r="F21" s="21" t="str">
        <f>IFERROR(__xludf.DUMMYFUNCTION("""COMPUTED_VALUE"""),"5 Mbps")</f>
        <v>5 Mbps</v>
      </c>
      <c r="G21" s="21" t="str">
        <f>IFERROR(__xludf.DUMMYFUNCTION("""COMPUTED_VALUE"""),"-")</f>
        <v>-</v>
      </c>
      <c r="H21" s="21" t="str">
        <f>IFERROR(__xludf.DUMMYFUNCTION("""COMPUTED_VALUE"""),"-")</f>
        <v>-</v>
      </c>
      <c r="I21" s="21" t="str">
        <f>IFERROR(__xludf.DUMMYFUNCTION("""COMPUTED_VALUE"""),"-")</f>
        <v>-</v>
      </c>
      <c r="J21" s="21" t="str">
        <f>IFERROR(__xludf.DUMMYFUNCTION("""COMPUTED_VALUE"""),"-")</f>
        <v>-</v>
      </c>
      <c r="K21" s="21" t="str">
        <f>IFERROR(__xludf.DUMMYFUNCTION("""COMPUTED_VALUE"""),"-")</f>
        <v>-</v>
      </c>
      <c r="L21" s="21" t="str">
        <f>IFERROR(__xludf.DUMMYFUNCTION("""COMPUTED_VALUE"""),"-")</f>
        <v>-</v>
      </c>
      <c r="M21" s="21" t="str">
        <f>IFERROR(__xludf.DUMMYFUNCTION("""COMPUTED_VALUE"""),"100 Mbps")</f>
        <v>100 Mbps</v>
      </c>
      <c r="N21" s="21" t="str">
        <f>IFERROR(__xludf.DUMMYFUNCTION("""COMPUTED_VALUE"""),"-")</f>
        <v>-</v>
      </c>
      <c r="O21" s="21" t="str">
        <f>IFERROR(__xludf.DUMMYFUNCTION("""COMPUTED_VALUE"""),"-")</f>
        <v>-</v>
      </c>
      <c r="P21" s="21"/>
      <c r="Q21" s="21"/>
      <c r="R21" s="21"/>
      <c r="S21" s="21"/>
      <c r="T21" s="21"/>
      <c r="U21" s="21"/>
      <c r="V21" s="21"/>
      <c r="W21" s="21"/>
      <c r="X21" s="21"/>
      <c r="Y21" s="21"/>
      <c r="Z21" s="21"/>
    </row>
    <row r="22">
      <c r="A22" s="21" t="str">
        <f>IFERROR(__xludf.DUMMYFUNCTION("""COMPUTED_VALUE"""),"08ª GRE (Catolé do Rocha)")</f>
        <v>08ª GRE (Catolé do Rocha)</v>
      </c>
      <c r="B22" s="21" t="str">
        <f>IFERROR(__xludf.DUMMYFUNCTION("""COMPUTED_VALUE"""),"São Bento")</f>
        <v>São Bento</v>
      </c>
      <c r="C22" s="21">
        <f>IFERROR(__xludf.DUMMYFUNCTION("""COMPUTED_VALUE"""),2.5003844E7)</f>
        <v>25003844</v>
      </c>
      <c r="D22" s="21" t="str">
        <f>IFERROR(__xludf.DUMMYFUNCTION("""COMPUTED_VALUE"""),"EEEFM Joao Silveira Guimaraes")</f>
        <v>EEEFM Joao Silveira Guimaraes</v>
      </c>
      <c r="E22" s="21" t="str">
        <f>IFERROR(__xludf.DUMMYFUNCTION("""COMPUTED_VALUE"""),"URBANA")</f>
        <v>URBANA</v>
      </c>
      <c r="F22" s="21" t="str">
        <f>IFERROR(__xludf.DUMMYFUNCTION("""COMPUTED_VALUE"""),"2 Mbps")</f>
        <v>2 Mbps</v>
      </c>
      <c r="G22" s="21" t="str">
        <f>IFERROR(__xludf.DUMMYFUNCTION("""COMPUTED_VALUE"""),"-")</f>
        <v>-</v>
      </c>
      <c r="H22" s="21" t="str">
        <f>IFERROR(__xludf.DUMMYFUNCTION("""COMPUTED_VALUE"""),"-")</f>
        <v>-</v>
      </c>
      <c r="I22" s="21" t="str">
        <f>IFERROR(__xludf.DUMMYFUNCTION("""COMPUTED_VALUE"""),"-")</f>
        <v>-</v>
      </c>
      <c r="J22" s="21" t="str">
        <f>IFERROR(__xludf.DUMMYFUNCTION("""COMPUTED_VALUE"""),"30 Mbps")</f>
        <v>30 Mbps</v>
      </c>
      <c r="K22" s="21" t="str">
        <f>IFERROR(__xludf.DUMMYFUNCTION("""COMPUTED_VALUE"""),"-")</f>
        <v>-</v>
      </c>
      <c r="L22" s="21" t="str">
        <f>IFERROR(__xludf.DUMMYFUNCTION("""COMPUTED_VALUE"""),"-")</f>
        <v>-</v>
      </c>
      <c r="M22" s="21" t="str">
        <f>IFERROR(__xludf.DUMMYFUNCTION("""COMPUTED_VALUE"""),"-")</f>
        <v>-</v>
      </c>
      <c r="N22" s="21" t="str">
        <f>IFERROR(__xludf.DUMMYFUNCTION("""COMPUTED_VALUE"""),"-")</f>
        <v>-</v>
      </c>
      <c r="O22" s="21" t="str">
        <f>IFERROR(__xludf.DUMMYFUNCTION("""COMPUTED_VALUE"""),"-")</f>
        <v>-</v>
      </c>
      <c r="P22" s="21"/>
      <c r="Q22" s="21"/>
      <c r="R22" s="21"/>
      <c r="S22" s="21"/>
      <c r="T22" s="21"/>
      <c r="U22" s="21"/>
      <c r="V22" s="21"/>
      <c r="W22" s="21"/>
      <c r="X22" s="21"/>
      <c r="Y22" s="21"/>
      <c r="Z22" s="21"/>
    </row>
    <row r="23">
      <c r="A23" s="21" t="str">
        <f>IFERROR(__xludf.DUMMYFUNCTION("""COMPUTED_VALUE"""),"-")</f>
        <v>-</v>
      </c>
      <c r="B23" s="21" t="str">
        <f>IFERROR(__xludf.DUMMYFUNCTION("""COMPUTED_VALUE"""),"São Bento")</f>
        <v>São Bento</v>
      </c>
      <c r="C23" s="21">
        <f>IFERROR(__xludf.DUMMYFUNCTION("""COMPUTED_VALUE"""),2.5003852E7)</f>
        <v>25003852</v>
      </c>
      <c r="D23" s="21" t="str">
        <f>IFERROR(__xludf.DUMMYFUNCTION("""COMPUTED_VALUE"""),"EEEIF Fausto Meira (MUNICIPALIZADA)")</f>
        <v>EEEIF Fausto Meira (MUNICIPALIZADA)</v>
      </c>
      <c r="E23" s="21" t="str">
        <f>IFERROR(__xludf.DUMMYFUNCTION("""COMPUTED_VALUE"""),"-")</f>
        <v>-</v>
      </c>
      <c r="F23" s="21" t="str">
        <f>IFERROR(__xludf.DUMMYFUNCTION("""COMPUTED_VALUE"""),"2 Mbps")</f>
        <v>2 Mbps</v>
      </c>
      <c r="G23" s="21" t="str">
        <f>IFERROR(__xludf.DUMMYFUNCTION("""COMPUTED_VALUE"""),"-")</f>
        <v>-</v>
      </c>
      <c r="H23" s="21" t="str">
        <f>IFERROR(__xludf.DUMMYFUNCTION("""COMPUTED_VALUE"""),"-")</f>
        <v>-</v>
      </c>
      <c r="I23" s="21" t="str">
        <f>IFERROR(__xludf.DUMMYFUNCTION("""COMPUTED_VALUE"""),"-")</f>
        <v>-</v>
      </c>
      <c r="J23" s="21" t="str">
        <f>IFERROR(__xludf.DUMMYFUNCTION("""COMPUTED_VALUE"""),"-")</f>
        <v>-</v>
      </c>
      <c r="K23" s="21" t="str">
        <f>IFERROR(__xludf.DUMMYFUNCTION("""COMPUTED_VALUE"""),"-")</f>
        <v>-</v>
      </c>
      <c r="L23" s="21" t="str">
        <f>IFERROR(__xludf.DUMMYFUNCTION("""COMPUTED_VALUE"""),"-")</f>
        <v>-</v>
      </c>
      <c r="M23" s="21"/>
      <c r="N23" s="21" t="str">
        <f>IFERROR(__xludf.DUMMYFUNCTION("""COMPUTED_VALUE"""),"-")</f>
        <v>-</v>
      </c>
      <c r="O23" s="21" t="str">
        <f>IFERROR(__xludf.DUMMYFUNCTION("""COMPUTED_VALUE"""),"-")</f>
        <v>-</v>
      </c>
      <c r="P23" s="21" t="str">
        <f>IFERROR(__xludf.DUMMYFUNCTION("""COMPUTED_VALUE"""),"MUNICIPALIZADA")</f>
        <v>MUNICIPALIZADA</v>
      </c>
      <c r="Q23" s="21" t="str">
        <f>IFERROR(__xludf.DUMMYFUNCTION("""COMPUTED_VALUE"""),"S")</f>
        <v>S</v>
      </c>
      <c r="R23" s="21"/>
      <c r="S23" s="21"/>
      <c r="T23" s="21"/>
      <c r="U23" s="21"/>
      <c r="V23" s="21"/>
      <c r="W23" s="21"/>
      <c r="X23" s="21"/>
      <c r="Y23" s="21"/>
      <c r="Z23" s="21"/>
    </row>
    <row r="24">
      <c r="A24" s="21" t="str">
        <f>IFERROR(__xludf.DUMMYFUNCTION("""COMPUTED_VALUE"""),"-")</f>
        <v>-</v>
      </c>
      <c r="B24" s="21" t="str">
        <f>IFERROR(__xludf.DUMMYFUNCTION("""COMPUTED_VALUE"""),"São Bento")</f>
        <v>São Bento</v>
      </c>
      <c r="C24" s="21">
        <f>IFERROR(__xludf.DUMMYFUNCTION("""COMPUTED_VALUE"""),2.5003887E7)</f>
        <v>25003887</v>
      </c>
      <c r="D24" s="21" t="str">
        <f>IFERROR(__xludf.DUMMYFUNCTION("""COMPUTED_VALUE"""),"EEEF Milton Lucio da Silva")</f>
        <v>EEEF Milton Lucio da Silva</v>
      </c>
      <c r="E24" s="21" t="str">
        <f>IFERROR(__xludf.DUMMYFUNCTION("""COMPUTED_VALUE"""),"-")</f>
        <v>-</v>
      </c>
      <c r="F24" s="21" t="str">
        <f>IFERROR(__xludf.DUMMYFUNCTION("""COMPUTED_VALUE"""),"2 Mbps")</f>
        <v>2 Mbps</v>
      </c>
      <c r="G24" s="21" t="str">
        <f>IFERROR(__xludf.DUMMYFUNCTION("""COMPUTED_VALUE"""),"-")</f>
        <v>-</v>
      </c>
      <c r="H24" s="21" t="str">
        <f>IFERROR(__xludf.DUMMYFUNCTION("""COMPUTED_VALUE"""),"-")</f>
        <v>-</v>
      </c>
      <c r="I24" s="21" t="str">
        <f>IFERROR(__xludf.DUMMYFUNCTION("""COMPUTED_VALUE"""),"-")</f>
        <v>-</v>
      </c>
      <c r="J24" s="21" t="str">
        <f>IFERROR(__xludf.DUMMYFUNCTION("""COMPUTED_VALUE"""),"-")</f>
        <v>-</v>
      </c>
      <c r="K24" s="21" t="str">
        <f>IFERROR(__xludf.DUMMYFUNCTION("""COMPUTED_VALUE"""),"-")</f>
        <v>-</v>
      </c>
      <c r="L24" s="21" t="str">
        <f>IFERROR(__xludf.DUMMYFUNCTION("""COMPUTED_VALUE"""),"-")</f>
        <v>-</v>
      </c>
      <c r="M24" s="21"/>
      <c r="N24" s="21" t="str">
        <f>IFERROR(__xludf.DUMMYFUNCTION("""COMPUTED_VALUE"""),"-")</f>
        <v>-</v>
      </c>
      <c r="O24" s="21" t="str">
        <f>IFERROR(__xludf.DUMMYFUNCTION("""COMPUTED_VALUE"""),"-")</f>
        <v>-</v>
      </c>
      <c r="P24" s="21"/>
      <c r="Q24" s="21"/>
      <c r="R24" s="21"/>
      <c r="S24" s="21"/>
      <c r="T24" s="21"/>
      <c r="U24" s="21"/>
      <c r="V24" s="21"/>
      <c r="W24" s="21"/>
      <c r="X24" s="21"/>
      <c r="Y24" s="21"/>
      <c r="Z24" s="21"/>
    </row>
    <row r="25">
      <c r="A25" s="21" t="str">
        <f>IFERROR(__xludf.DUMMYFUNCTION("""COMPUTED_VALUE"""),"09ª GRE (Cajazeiras)")</f>
        <v>09ª GRE (Cajazeiras)</v>
      </c>
      <c r="B25" s="21" t="str">
        <f>IFERROR(__xludf.DUMMYFUNCTION("""COMPUTED_VALUE"""),"São João do Rio do Peixe")</f>
        <v>São João do Rio do Peixe</v>
      </c>
      <c r="C25" s="21">
        <f>IFERROR(__xludf.DUMMYFUNCTION("""COMPUTED_VALUE"""),2.5004875E7)</f>
        <v>25004875</v>
      </c>
      <c r="D25" s="21" t="str">
        <f>IFERROR(__xludf.DUMMYFUNCTION("""COMPUTED_VALUE"""),"EEEFM Ministro José Américo de Almeida")</f>
        <v>EEEFM Ministro José Américo de Almeida</v>
      </c>
      <c r="E25" s="21" t="str">
        <f>IFERROR(__xludf.DUMMYFUNCTION("""COMPUTED_VALUE"""),"URBANA")</f>
        <v>URBANA</v>
      </c>
      <c r="F25" s="21" t="str">
        <f>IFERROR(__xludf.DUMMYFUNCTION("""COMPUTED_VALUE"""),"2 Mbps")</f>
        <v>2 Mbps</v>
      </c>
      <c r="G25" s="21" t="str">
        <f>IFERROR(__xludf.DUMMYFUNCTION("""COMPUTED_VALUE"""),"10 Mbps")</f>
        <v>10 Mbps</v>
      </c>
      <c r="H25" s="21" t="str">
        <f>IFERROR(__xludf.DUMMYFUNCTION("""COMPUTED_VALUE"""),"-")</f>
        <v>-</v>
      </c>
      <c r="I25" s="21" t="str">
        <f>IFERROR(__xludf.DUMMYFUNCTION("""COMPUTED_VALUE"""),"-")</f>
        <v>-</v>
      </c>
      <c r="J25" s="21" t="str">
        <f>IFERROR(__xludf.DUMMYFUNCTION("""COMPUTED_VALUE"""),"-")</f>
        <v>-</v>
      </c>
      <c r="K25" s="21" t="str">
        <f>IFERROR(__xludf.DUMMYFUNCTION("""COMPUTED_VALUE"""),"-")</f>
        <v>-</v>
      </c>
      <c r="L25" s="21" t="str">
        <f>IFERROR(__xludf.DUMMYFUNCTION("""COMPUTED_VALUE"""),"-")</f>
        <v>-</v>
      </c>
      <c r="M25" s="21" t="str">
        <f>IFERROR(__xludf.DUMMYFUNCTION("""COMPUTED_VALUE"""),"100 Mbps")</f>
        <v>100 Mbps</v>
      </c>
      <c r="N25" s="21" t="str">
        <f>IFERROR(__xludf.DUMMYFUNCTION("""COMPUTED_VALUE"""),"-")</f>
        <v>-</v>
      </c>
      <c r="O25" s="21" t="str">
        <f>IFERROR(__xludf.DUMMYFUNCTION("""COMPUTED_VALUE"""),"-")</f>
        <v>-</v>
      </c>
      <c r="P25" s="21"/>
      <c r="Q25" s="21"/>
      <c r="R25" s="21"/>
      <c r="S25" s="21"/>
      <c r="T25" s="21"/>
      <c r="U25" s="21"/>
      <c r="V25" s="21"/>
      <c r="W25" s="21"/>
      <c r="X25" s="21"/>
      <c r="Y25" s="21"/>
      <c r="Z25" s="21"/>
    </row>
    <row r="26">
      <c r="A26" s="21" t="str">
        <f>IFERROR(__xludf.DUMMYFUNCTION("""COMPUTED_VALUE"""),"09ª GRE (Cajazeiras)")</f>
        <v>09ª GRE (Cajazeiras)</v>
      </c>
      <c r="B26" s="21" t="str">
        <f>IFERROR(__xludf.DUMMYFUNCTION("""COMPUTED_VALUE"""),"São João do Rio do Peixe")</f>
        <v>São João do Rio do Peixe</v>
      </c>
      <c r="C26" s="21">
        <f>IFERROR(__xludf.DUMMYFUNCTION("""COMPUTED_VALUE"""),2.5004883E7)</f>
        <v>25004883</v>
      </c>
      <c r="D26" s="21" t="str">
        <f>IFERROR(__xludf.DUMMYFUNCTION("""COMPUTED_VALUE"""),"ECIT Coronel Jacob Guilherme Frantz")</f>
        <v>ECIT Coronel Jacob Guilherme Frantz</v>
      </c>
      <c r="E26" s="21" t="str">
        <f>IFERROR(__xludf.DUMMYFUNCTION("""COMPUTED_VALUE"""),"URBANA")</f>
        <v>URBANA</v>
      </c>
      <c r="F26" s="21" t="str">
        <f>IFERROR(__xludf.DUMMYFUNCTION("""COMPUTED_VALUE"""),"2 Mbps")</f>
        <v>2 Mbps</v>
      </c>
      <c r="G26" s="21" t="str">
        <f>IFERROR(__xludf.DUMMYFUNCTION("""COMPUTED_VALUE"""),"-")</f>
        <v>-</v>
      </c>
      <c r="H26" s="21" t="str">
        <f>IFERROR(__xludf.DUMMYFUNCTION("""COMPUTED_VALUE"""),"-")</f>
        <v>-</v>
      </c>
      <c r="I26" s="21" t="str">
        <f>IFERROR(__xludf.DUMMYFUNCTION("""COMPUTED_VALUE"""),"-")</f>
        <v>-</v>
      </c>
      <c r="J26" s="21" t="str">
        <f>IFERROR(__xludf.DUMMYFUNCTION("""COMPUTED_VALUE"""),"50 Mbps")</f>
        <v>50 Mbps</v>
      </c>
      <c r="K26" s="21" t="str">
        <f>IFERROR(__xludf.DUMMYFUNCTION("""COMPUTED_VALUE"""),"-")</f>
        <v>-</v>
      </c>
      <c r="L26" s="21" t="str">
        <f>IFERROR(__xludf.DUMMYFUNCTION("""COMPUTED_VALUE"""),"-")</f>
        <v>-</v>
      </c>
      <c r="M26" s="21" t="str">
        <f>IFERROR(__xludf.DUMMYFUNCTION("""COMPUTED_VALUE"""),"-")</f>
        <v>-</v>
      </c>
      <c r="N26" s="21" t="str">
        <f>IFERROR(__xludf.DUMMYFUNCTION("""COMPUTED_VALUE"""),"-")</f>
        <v>-</v>
      </c>
      <c r="O26" s="21" t="str">
        <f>IFERROR(__xludf.DUMMYFUNCTION("""COMPUTED_VALUE"""),"-")</f>
        <v>-</v>
      </c>
      <c r="P26" s="21"/>
      <c r="Q26" s="21"/>
      <c r="R26" s="21"/>
      <c r="S26" s="21"/>
      <c r="T26" s="21"/>
      <c r="U26" s="21"/>
      <c r="V26" s="21"/>
      <c r="W26" s="21"/>
      <c r="X26" s="21"/>
      <c r="Y26" s="21"/>
      <c r="Z26" s="21"/>
    </row>
    <row r="27">
      <c r="A27" s="21" t="str">
        <f>IFERROR(__xludf.DUMMYFUNCTION("""COMPUTED_VALUE"""),"-")</f>
        <v>-</v>
      </c>
      <c r="B27" s="21" t="str">
        <f>IFERROR(__xludf.DUMMYFUNCTION("""COMPUTED_VALUE"""),"São João do Rio do Peixe")</f>
        <v>São João do Rio do Peixe</v>
      </c>
      <c r="C27" s="21">
        <f>IFERROR(__xludf.DUMMYFUNCTION("""COMPUTED_VALUE"""),2.5004972E7)</f>
        <v>25004972</v>
      </c>
      <c r="D27" s="21" t="str">
        <f>IFERROR(__xludf.DUMMYFUNCTION("""COMPUTED_VALUE"""),"EEEF Conego Manoel Jacome (MUNICIPALIZADA) (Solicitado remanejamento do link para a Sede da GRE08 em 25/04/2025)")</f>
        <v>EEEF Conego Manoel Jacome (MUNICIPALIZADA) (Solicitado remanejamento do link para a Sede da GRE08 em 25/04/2025)</v>
      </c>
      <c r="E27" s="21" t="str">
        <f>IFERROR(__xludf.DUMMYFUNCTION("""COMPUTED_VALUE"""),"-")</f>
        <v>-</v>
      </c>
      <c r="F27" s="21" t="str">
        <f>IFERROR(__xludf.DUMMYFUNCTION("""COMPUTED_VALUE"""),"2 Mbps")</f>
        <v>2 Mbps</v>
      </c>
      <c r="G27" s="21" t="str">
        <f>IFERROR(__xludf.DUMMYFUNCTION("""COMPUTED_VALUE"""),"-")</f>
        <v>-</v>
      </c>
      <c r="H27" s="21" t="str">
        <f>IFERROR(__xludf.DUMMYFUNCTION("""COMPUTED_VALUE"""),"-")</f>
        <v>-</v>
      </c>
      <c r="I27" s="21" t="str">
        <f>IFERROR(__xludf.DUMMYFUNCTION("""COMPUTED_VALUE"""),"-")</f>
        <v>-</v>
      </c>
      <c r="J27" s="21" t="str">
        <f>IFERROR(__xludf.DUMMYFUNCTION("""COMPUTED_VALUE"""),"-")</f>
        <v>-</v>
      </c>
      <c r="K27" s="21" t="str">
        <f>IFERROR(__xludf.DUMMYFUNCTION("""COMPUTED_VALUE"""),"-")</f>
        <v>-</v>
      </c>
      <c r="L27" s="21" t="str">
        <f>IFERROR(__xludf.DUMMYFUNCTION("""COMPUTED_VALUE"""),"-")</f>
        <v>-</v>
      </c>
      <c r="M27" s="21" t="str">
        <f>IFERROR(__xludf.DUMMYFUNCTION("""COMPUTED_VALUE"""),"-")</f>
        <v>-</v>
      </c>
      <c r="N27" s="21" t="str">
        <f>IFERROR(__xludf.DUMMYFUNCTION("""COMPUTED_VALUE"""),"-")</f>
        <v>-</v>
      </c>
      <c r="O27" s="21" t="str">
        <f>IFERROR(__xludf.DUMMYFUNCTION("""COMPUTED_VALUE"""),"-")</f>
        <v>-</v>
      </c>
      <c r="P27" s="21" t="str">
        <f>IFERROR(__xludf.DUMMYFUNCTION("""COMPUTED_VALUE"""),"MUNICIPALIZADA")</f>
        <v>MUNICIPALIZADA</v>
      </c>
      <c r="Q27" s="21" t="str">
        <f>IFERROR(__xludf.DUMMYFUNCTION("""COMPUTED_VALUE"""),"S")</f>
        <v>S</v>
      </c>
      <c r="R27" s="21"/>
      <c r="S27" s="21"/>
      <c r="T27" s="21"/>
      <c r="U27" s="21"/>
      <c r="V27" s="21"/>
      <c r="W27" s="21"/>
      <c r="X27" s="21"/>
      <c r="Y27" s="21"/>
      <c r="Z27" s="21"/>
    </row>
    <row r="28">
      <c r="A28" s="21" t="str">
        <f>IFERROR(__xludf.DUMMYFUNCTION("""COMPUTED_VALUE"""),"09ª GRE (Cajazeiras)")</f>
        <v>09ª GRE (Cajazeiras)</v>
      </c>
      <c r="B28" s="21" t="str">
        <f>IFERROR(__xludf.DUMMYFUNCTION("""COMPUTED_VALUE"""),"São João do Rio do Peixe")</f>
        <v>São João do Rio do Peixe</v>
      </c>
      <c r="C28" s="21">
        <f>IFERROR(__xludf.DUMMYFUNCTION("""COMPUTED_VALUE"""),2.5004999E7)</f>
        <v>25004999</v>
      </c>
      <c r="D28" s="21" t="str">
        <f>IFERROR(__xludf.DUMMYFUNCTION("""COMPUTED_VALUE"""),"EEEF de Bandarra")</f>
        <v>EEEF de Bandarra</v>
      </c>
      <c r="E28" s="21" t="str">
        <f>IFERROR(__xludf.DUMMYFUNCTION("""COMPUTED_VALUE"""),"RURAL")</f>
        <v>RURAL</v>
      </c>
      <c r="F28" s="21" t="str">
        <f>IFERROR(__xludf.DUMMYFUNCTION("""COMPUTED_VALUE"""),"-")</f>
        <v>-</v>
      </c>
      <c r="G28" s="21" t="str">
        <f>IFERROR(__xludf.DUMMYFUNCTION("""COMPUTED_VALUE"""),"-")</f>
        <v>-</v>
      </c>
      <c r="H28" s="21" t="str">
        <f>IFERROR(__xludf.DUMMYFUNCTION("""COMPUTED_VALUE"""),"-")</f>
        <v>-</v>
      </c>
      <c r="I28" s="21" t="str">
        <f>IFERROR(__xludf.DUMMYFUNCTION("""COMPUTED_VALUE"""),"-")</f>
        <v>-</v>
      </c>
      <c r="J28" s="21" t="str">
        <f>IFERROR(__xludf.DUMMYFUNCTION("""COMPUTED_VALUE"""),"-")</f>
        <v>-</v>
      </c>
      <c r="K28" s="21" t="str">
        <f>IFERROR(__xludf.DUMMYFUNCTION("""COMPUTED_VALUE"""),"-")</f>
        <v>-</v>
      </c>
      <c r="L28" s="21" t="str">
        <f>IFERROR(__xludf.DUMMYFUNCTION("""COMPUTED_VALUE"""),"-")</f>
        <v>-</v>
      </c>
      <c r="M28" s="21" t="str">
        <f>IFERROR(__xludf.DUMMYFUNCTION("""COMPUTED_VALUE"""),"-")</f>
        <v>-</v>
      </c>
      <c r="N28" s="21" t="str">
        <f>IFERROR(__xludf.DUMMYFUNCTION("""COMPUTED_VALUE"""),"Satélite")</f>
        <v>Satélite</v>
      </c>
      <c r="O28" s="21" t="str">
        <f>IFERROR(__xludf.DUMMYFUNCTION("""COMPUTED_VALUE"""),"-")</f>
        <v>-</v>
      </c>
      <c r="P28" s="21"/>
      <c r="Q28" s="21"/>
      <c r="R28" s="21"/>
      <c r="S28" s="21"/>
      <c r="T28" s="21"/>
      <c r="U28" s="21"/>
      <c r="V28" s="21"/>
      <c r="W28" s="21"/>
      <c r="X28" s="21"/>
      <c r="Y28" s="21"/>
      <c r="Z28" s="21"/>
    </row>
    <row r="29">
      <c r="A29" s="21" t="str">
        <f>IFERROR(__xludf.DUMMYFUNCTION("""COMPUTED_VALUE"""),"09ª GRE (Cajazeiras)")</f>
        <v>09ª GRE (Cajazeiras)</v>
      </c>
      <c r="B29" s="21" t="str">
        <f>IFERROR(__xludf.DUMMYFUNCTION("""COMPUTED_VALUE"""),"Poço de José de Moura")</f>
        <v>Poço de José de Moura</v>
      </c>
      <c r="C29" s="21">
        <f>IFERROR(__xludf.DUMMYFUNCTION("""COMPUTED_VALUE"""),2.5005995E7)</f>
        <v>25005995</v>
      </c>
      <c r="D29" s="21" t="str">
        <f>IFERROR(__xludf.DUMMYFUNCTION("""COMPUTED_VALUE"""),"ECI EEFM Professora Francisca Fonseca Matias")</f>
        <v>ECI EEFM Professora Francisca Fonseca Matias</v>
      </c>
      <c r="E29" s="21" t="str">
        <f>IFERROR(__xludf.DUMMYFUNCTION("""COMPUTED_VALUE"""),"URBANA")</f>
        <v>URBANA</v>
      </c>
      <c r="F29" s="21" t="str">
        <f>IFERROR(__xludf.DUMMYFUNCTION("""COMPUTED_VALUE"""),"2 Mbps")</f>
        <v>2 Mbps</v>
      </c>
      <c r="G29" s="21" t="str">
        <f>IFERROR(__xludf.DUMMYFUNCTION("""COMPUTED_VALUE"""),"-")</f>
        <v>-</v>
      </c>
      <c r="H29" s="21" t="str">
        <f>IFERROR(__xludf.DUMMYFUNCTION("""COMPUTED_VALUE"""),"-")</f>
        <v>-</v>
      </c>
      <c r="I29" s="21" t="str">
        <f>IFERROR(__xludf.DUMMYFUNCTION("""COMPUTED_VALUE"""),"-")</f>
        <v>-</v>
      </c>
      <c r="J29" s="21" t="str">
        <f>IFERROR(__xludf.DUMMYFUNCTION("""COMPUTED_VALUE"""),"-")</f>
        <v>-</v>
      </c>
      <c r="K29" s="21" t="str">
        <f>IFERROR(__xludf.DUMMYFUNCTION("""COMPUTED_VALUE"""),"-")</f>
        <v>-</v>
      </c>
      <c r="L29" s="21" t="str">
        <f>IFERROR(__xludf.DUMMYFUNCTION("""COMPUTED_VALUE"""),"-")</f>
        <v>-</v>
      </c>
      <c r="M29" s="21" t="str">
        <f>IFERROR(__xludf.DUMMYFUNCTION("""COMPUTED_VALUE"""),"100 Mbps")</f>
        <v>100 Mbps</v>
      </c>
      <c r="N29" s="21" t="str">
        <f>IFERROR(__xludf.DUMMYFUNCTION("""COMPUTED_VALUE"""),"-")</f>
        <v>-</v>
      </c>
      <c r="O29" s="21" t="str">
        <f>IFERROR(__xludf.DUMMYFUNCTION("""COMPUTED_VALUE"""),"-")</f>
        <v>-</v>
      </c>
      <c r="P29" s="21"/>
      <c r="Q29" s="21"/>
      <c r="R29" s="21"/>
      <c r="S29" s="21"/>
      <c r="T29" s="21"/>
      <c r="U29" s="21"/>
      <c r="V29" s="21"/>
      <c r="W29" s="21"/>
      <c r="X29" s="21"/>
      <c r="Y29" s="21"/>
      <c r="Z29" s="21"/>
    </row>
    <row r="30">
      <c r="A30" s="21" t="str">
        <f>IFERROR(__xludf.DUMMYFUNCTION("""COMPUTED_VALUE"""),"09ª GRE (Cajazeiras)")</f>
        <v>09ª GRE (Cajazeiras)</v>
      </c>
      <c r="B30" s="21" t="str">
        <f>IFERROR(__xludf.DUMMYFUNCTION("""COMPUTED_VALUE"""),"Bom Jesus")</f>
        <v>Bom Jesus</v>
      </c>
      <c r="C30" s="21">
        <f>IFERROR(__xludf.DUMMYFUNCTION("""COMPUTED_VALUE"""),2.5006029E7)</f>
        <v>25006029</v>
      </c>
      <c r="D30" s="21" t="str">
        <f>IFERROR(__xludf.DUMMYFUNCTION("""COMPUTED_VALUE"""),"EEEFM Prof Joaquim Umbelino")</f>
        <v>EEEFM Prof Joaquim Umbelino</v>
      </c>
      <c r="E30" s="21" t="str">
        <f>IFERROR(__xludf.DUMMYFUNCTION("""COMPUTED_VALUE"""),"URBANA")</f>
        <v>URBANA</v>
      </c>
      <c r="F30" s="21" t="str">
        <f>IFERROR(__xludf.DUMMYFUNCTION("""COMPUTED_VALUE"""),"2 Mbps")</f>
        <v>2 Mbps</v>
      </c>
      <c r="G30" s="21" t="str">
        <f>IFERROR(__xludf.DUMMYFUNCTION("""COMPUTED_VALUE"""),"-")</f>
        <v>-</v>
      </c>
      <c r="H30" s="21" t="str">
        <f>IFERROR(__xludf.DUMMYFUNCTION("""COMPUTED_VALUE"""),"-")</f>
        <v>-</v>
      </c>
      <c r="I30" s="21" t="str">
        <f>IFERROR(__xludf.DUMMYFUNCTION("""COMPUTED_VALUE"""),"-")</f>
        <v>-</v>
      </c>
      <c r="J30" s="21" t="str">
        <f>IFERROR(__xludf.DUMMYFUNCTION("""COMPUTED_VALUE"""),"-")</f>
        <v>-</v>
      </c>
      <c r="K30" s="21" t="str">
        <f>IFERROR(__xludf.DUMMYFUNCTION("""COMPUTED_VALUE"""),"-")</f>
        <v>-</v>
      </c>
      <c r="L30" s="21" t="str">
        <f>IFERROR(__xludf.DUMMYFUNCTION("""COMPUTED_VALUE"""),"-")</f>
        <v>-</v>
      </c>
      <c r="M30" s="21" t="str">
        <f>IFERROR(__xludf.DUMMYFUNCTION("""COMPUTED_VALUE"""),"100 Mbps")</f>
        <v>100 Mbps</v>
      </c>
      <c r="N30" s="21" t="str">
        <f>IFERROR(__xludf.DUMMYFUNCTION("""COMPUTED_VALUE"""),"-")</f>
        <v>-</v>
      </c>
      <c r="O30" s="21" t="str">
        <f>IFERROR(__xludf.DUMMYFUNCTION("""COMPUTED_VALUE"""),"-")</f>
        <v>-</v>
      </c>
      <c r="P30" s="21"/>
      <c r="Q30" s="21"/>
      <c r="R30" s="21"/>
      <c r="S30" s="21"/>
      <c r="T30" s="21"/>
      <c r="U30" s="21"/>
      <c r="V30" s="21"/>
      <c r="W30" s="21"/>
      <c r="X30" s="21"/>
      <c r="Y30" s="21"/>
      <c r="Z30" s="21"/>
    </row>
    <row r="31">
      <c r="A31" s="21" t="str">
        <f>IFERROR(__xludf.DUMMYFUNCTION("""COMPUTED_VALUE"""),"09ª GRE (Cajazeiras)")</f>
        <v>09ª GRE (Cajazeiras)</v>
      </c>
      <c r="B31" s="21" t="str">
        <f>IFERROR(__xludf.DUMMYFUNCTION("""COMPUTED_VALUE"""),"Bonito de Santa Fé")</f>
        <v>Bonito de Santa Fé</v>
      </c>
      <c r="C31" s="21">
        <f>IFERROR(__xludf.DUMMYFUNCTION("""COMPUTED_VALUE"""),2.5006223E7)</f>
        <v>25006223</v>
      </c>
      <c r="D31" s="21" t="str">
        <f>IFERROR(__xludf.DUMMYFUNCTION("""COMPUTED_VALUE"""),"Ecit Monsenhor Morais")</f>
        <v>Ecit Monsenhor Morais</v>
      </c>
      <c r="E31" s="21" t="str">
        <f>IFERROR(__xludf.DUMMYFUNCTION("""COMPUTED_VALUE"""),"URBANA")</f>
        <v>URBANA</v>
      </c>
      <c r="F31" s="21" t="str">
        <f>IFERROR(__xludf.DUMMYFUNCTION("""COMPUTED_VALUE"""),"2 Mbps")</f>
        <v>2 Mbps</v>
      </c>
      <c r="G31" s="21" t="str">
        <f>IFERROR(__xludf.DUMMYFUNCTION("""COMPUTED_VALUE"""),"-")</f>
        <v>-</v>
      </c>
      <c r="H31" s="21" t="str">
        <f>IFERROR(__xludf.DUMMYFUNCTION("""COMPUTED_VALUE"""),"-")</f>
        <v>-</v>
      </c>
      <c r="I31" s="21" t="str">
        <f>IFERROR(__xludf.DUMMYFUNCTION("""COMPUTED_VALUE"""),"-")</f>
        <v>-</v>
      </c>
      <c r="J31" s="21" t="str">
        <f>IFERROR(__xludf.DUMMYFUNCTION("""COMPUTED_VALUE"""),"-")</f>
        <v>-</v>
      </c>
      <c r="K31" s="21" t="str">
        <f>IFERROR(__xludf.DUMMYFUNCTION("""COMPUTED_VALUE"""),"-")</f>
        <v>-</v>
      </c>
      <c r="L31" s="21" t="str">
        <f>IFERROR(__xludf.DUMMYFUNCTION("""COMPUTED_VALUE"""),"-")</f>
        <v>-</v>
      </c>
      <c r="M31" s="21" t="str">
        <f>IFERROR(__xludf.DUMMYFUNCTION("""COMPUTED_VALUE"""),"100 Mbps")</f>
        <v>100 Mbps</v>
      </c>
      <c r="N31" s="21" t="str">
        <f>IFERROR(__xludf.DUMMYFUNCTION("""COMPUTED_VALUE"""),"-")</f>
        <v>-</v>
      </c>
      <c r="O31" s="21" t="str">
        <f>IFERROR(__xludf.DUMMYFUNCTION("""COMPUTED_VALUE"""),"-")</f>
        <v>-</v>
      </c>
      <c r="P31" s="21"/>
      <c r="Q31" s="21"/>
      <c r="R31" s="21"/>
      <c r="S31" s="21"/>
      <c r="T31" s="21"/>
      <c r="U31" s="21"/>
      <c r="V31" s="21"/>
      <c r="W31" s="21"/>
      <c r="X31" s="21"/>
      <c r="Y31" s="21"/>
      <c r="Z31" s="21"/>
    </row>
    <row r="32">
      <c r="A32" s="21" t="str">
        <f>IFERROR(__xludf.DUMMYFUNCTION("""COMPUTED_VALUE"""),"09ª GRE (Cajazeiras)")</f>
        <v>09ª GRE (Cajazeiras)</v>
      </c>
      <c r="B32" s="21" t="str">
        <f>IFERROR(__xludf.DUMMYFUNCTION("""COMPUTED_VALUE"""),"Bonito de Santa Fé")</f>
        <v>Bonito de Santa Fé</v>
      </c>
      <c r="C32" s="21">
        <f>IFERROR(__xludf.DUMMYFUNCTION("""COMPUTED_VALUE"""),2.5006231E7)</f>
        <v>25006231</v>
      </c>
      <c r="D32" s="21" t="str">
        <f>IFERROR(__xludf.DUMMYFUNCTION("""COMPUTED_VALUE"""),"EEEF Joaquim Nabuco")</f>
        <v>EEEF Joaquim Nabuco</v>
      </c>
      <c r="E32" s="21" t="str">
        <f>IFERROR(__xludf.DUMMYFUNCTION("""COMPUTED_VALUE"""),"URBANA")</f>
        <v>URBANA</v>
      </c>
      <c r="F32" s="21" t="str">
        <f>IFERROR(__xludf.DUMMYFUNCTION("""COMPUTED_VALUE"""),"2 Mbps")</f>
        <v>2 Mbps</v>
      </c>
      <c r="G32" s="21" t="str">
        <f>IFERROR(__xludf.DUMMYFUNCTION("""COMPUTED_VALUE"""),"-")</f>
        <v>-</v>
      </c>
      <c r="H32" s="21" t="str">
        <f>IFERROR(__xludf.DUMMYFUNCTION("""COMPUTED_VALUE"""),"-")</f>
        <v>-</v>
      </c>
      <c r="I32" s="21" t="str">
        <f>IFERROR(__xludf.DUMMYFUNCTION("""COMPUTED_VALUE"""),"-")</f>
        <v>-</v>
      </c>
      <c r="J32" s="21" t="str">
        <f>IFERROR(__xludf.DUMMYFUNCTION("""COMPUTED_VALUE"""),"-")</f>
        <v>-</v>
      </c>
      <c r="K32" s="21" t="str">
        <f>IFERROR(__xludf.DUMMYFUNCTION("""COMPUTED_VALUE"""),"-")</f>
        <v>-</v>
      </c>
      <c r="L32" s="21" t="str">
        <f>IFERROR(__xludf.DUMMYFUNCTION("""COMPUTED_VALUE"""),"-")</f>
        <v>-</v>
      </c>
      <c r="M32" s="21" t="str">
        <f>IFERROR(__xludf.DUMMYFUNCTION("""COMPUTED_VALUE"""),"100 Mbps")</f>
        <v>100 Mbps</v>
      </c>
      <c r="N32" s="21" t="str">
        <f>IFERROR(__xludf.DUMMYFUNCTION("""COMPUTED_VALUE"""),"-")</f>
        <v>-</v>
      </c>
      <c r="O32" s="21" t="str">
        <f>IFERROR(__xludf.DUMMYFUNCTION("""COMPUTED_VALUE"""),"-")</f>
        <v>-</v>
      </c>
      <c r="P32" s="21"/>
      <c r="Q32" s="21"/>
      <c r="R32" s="21"/>
      <c r="S32" s="21"/>
      <c r="T32" s="21"/>
      <c r="U32" s="21"/>
      <c r="V32" s="21"/>
      <c r="W32" s="21"/>
      <c r="X32" s="21"/>
      <c r="Y32" s="21"/>
      <c r="Z32" s="21"/>
    </row>
    <row r="33">
      <c r="A33" s="21" t="str">
        <f>IFERROR(__xludf.DUMMYFUNCTION("""COMPUTED_VALUE"""),"09ª GRE (Cajazeiras)")</f>
        <v>09ª GRE (Cajazeiras)</v>
      </c>
      <c r="B33" s="21" t="str">
        <f>IFERROR(__xludf.DUMMYFUNCTION("""COMPUTED_VALUE"""),"Cachoeira dos Índios")</f>
        <v>Cachoeira dos Índios</v>
      </c>
      <c r="C33" s="21">
        <f>IFERROR(__xludf.DUMMYFUNCTION("""COMPUTED_VALUE"""),2.5007092E7)</f>
        <v>25007092</v>
      </c>
      <c r="D33" s="21" t="str">
        <f>IFERROR(__xludf.DUMMYFUNCTION("""COMPUTED_VALUE"""),"Eci EEFM Professor Adalberto de Sousa Oliveira")</f>
        <v>Eci EEFM Professor Adalberto de Sousa Oliveira</v>
      </c>
      <c r="E33" s="21" t="str">
        <f>IFERROR(__xludf.DUMMYFUNCTION("""COMPUTED_VALUE"""),"URBANA")</f>
        <v>URBANA</v>
      </c>
      <c r="F33" s="21" t="str">
        <f>IFERROR(__xludf.DUMMYFUNCTION("""COMPUTED_VALUE"""),"2 Mbps")</f>
        <v>2 Mbps</v>
      </c>
      <c r="G33" s="21" t="str">
        <f>IFERROR(__xludf.DUMMYFUNCTION("""COMPUTED_VALUE"""),"-")</f>
        <v>-</v>
      </c>
      <c r="H33" s="21" t="str">
        <f>IFERROR(__xludf.DUMMYFUNCTION("""COMPUTED_VALUE"""),"-")</f>
        <v>-</v>
      </c>
      <c r="I33" s="21" t="str">
        <f>IFERROR(__xludf.DUMMYFUNCTION("""COMPUTED_VALUE"""),"-")</f>
        <v>-</v>
      </c>
      <c r="J33" s="21" t="str">
        <f>IFERROR(__xludf.DUMMYFUNCTION("""COMPUTED_VALUE"""),"-")</f>
        <v>-</v>
      </c>
      <c r="K33" s="21" t="str">
        <f>IFERROR(__xludf.DUMMYFUNCTION("""COMPUTED_VALUE"""),"-")</f>
        <v>-</v>
      </c>
      <c r="L33" s="21" t="str">
        <f>IFERROR(__xludf.DUMMYFUNCTION("""COMPUTED_VALUE"""),"-")</f>
        <v>-</v>
      </c>
      <c r="M33" s="21" t="str">
        <f>IFERROR(__xludf.DUMMYFUNCTION("""COMPUTED_VALUE"""),"100 Mbps")</f>
        <v>100 Mbps</v>
      </c>
      <c r="N33" s="21" t="str">
        <f>IFERROR(__xludf.DUMMYFUNCTION("""COMPUTED_VALUE"""),"-")</f>
        <v>-</v>
      </c>
      <c r="O33" s="21" t="str">
        <f>IFERROR(__xludf.DUMMYFUNCTION("""COMPUTED_VALUE"""),"-")</f>
        <v>-</v>
      </c>
      <c r="P33" s="21"/>
      <c r="Q33" s="21"/>
      <c r="R33" s="21"/>
      <c r="S33" s="21"/>
      <c r="T33" s="21"/>
      <c r="U33" s="21"/>
      <c r="V33" s="21"/>
      <c r="W33" s="21"/>
      <c r="X33" s="21"/>
      <c r="Y33" s="21"/>
      <c r="Z33" s="21"/>
    </row>
    <row r="34">
      <c r="A34" s="21" t="str">
        <f>IFERROR(__xludf.DUMMYFUNCTION("""COMPUTED_VALUE"""),"09ª GRE (Cajazeiras)")</f>
        <v>09ª GRE (Cajazeiras)</v>
      </c>
      <c r="B34" s="21" t="str">
        <f>IFERROR(__xludf.DUMMYFUNCTION("""COMPUTED_VALUE"""),"Cajazeiras")</f>
        <v>Cajazeiras</v>
      </c>
      <c r="C34" s="21">
        <f>IFERROR(__xludf.DUMMYFUNCTION("""COMPUTED_VALUE"""),2.5007718E7)</f>
        <v>25007718</v>
      </c>
      <c r="D34" s="21" t="str">
        <f>IFERROR(__xludf.DUMMYFUNCTION("""COMPUTED_VALUE"""),"EEEFM Prof Manoel Mangueira Lima")</f>
        <v>EEEFM Prof Manoel Mangueira Lima</v>
      </c>
      <c r="E34" s="21" t="str">
        <f>IFERROR(__xludf.DUMMYFUNCTION("""COMPUTED_VALUE"""),"URBANA")</f>
        <v>URBANA</v>
      </c>
      <c r="F34" s="21" t="str">
        <f>IFERROR(__xludf.DUMMYFUNCTION("""COMPUTED_VALUE"""),"2 Mbps")</f>
        <v>2 Mbps</v>
      </c>
      <c r="G34" s="21" t="str">
        <f>IFERROR(__xludf.DUMMYFUNCTION("""COMPUTED_VALUE"""),"-")</f>
        <v>-</v>
      </c>
      <c r="H34" s="21" t="str">
        <f>IFERROR(__xludf.DUMMYFUNCTION("""COMPUTED_VALUE"""),"-")</f>
        <v>-</v>
      </c>
      <c r="I34" s="21" t="str">
        <f>IFERROR(__xludf.DUMMYFUNCTION("""COMPUTED_VALUE"""),"-")</f>
        <v>-</v>
      </c>
      <c r="J34" s="21" t="str">
        <f>IFERROR(__xludf.DUMMYFUNCTION("""COMPUTED_VALUE"""),"100 Mbps")</f>
        <v>100 Mbps</v>
      </c>
      <c r="K34" s="21" t="str">
        <f>IFERROR(__xludf.DUMMYFUNCTION("""COMPUTED_VALUE"""),"-")</f>
        <v>-</v>
      </c>
      <c r="L34" s="21" t="str">
        <f>IFERROR(__xludf.DUMMYFUNCTION("""COMPUTED_VALUE"""),"-")</f>
        <v>-</v>
      </c>
      <c r="M34" s="21" t="str">
        <f>IFERROR(__xludf.DUMMYFUNCTION("""COMPUTED_VALUE"""),"-")</f>
        <v>-</v>
      </c>
      <c r="N34" s="21" t="str">
        <f>IFERROR(__xludf.DUMMYFUNCTION("""COMPUTED_VALUE"""),"-")</f>
        <v>-</v>
      </c>
      <c r="O34" s="21" t="str">
        <f>IFERROR(__xludf.DUMMYFUNCTION("""COMPUTED_VALUE"""),"-")</f>
        <v>-</v>
      </c>
      <c r="P34" s="21"/>
      <c r="Q34" s="21"/>
      <c r="R34" s="21"/>
      <c r="S34" s="21"/>
      <c r="T34" s="21"/>
      <c r="U34" s="21"/>
      <c r="V34" s="21"/>
      <c r="W34" s="21"/>
      <c r="X34" s="21"/>
      <c r="Y34" s="21"/>
      <c r="Z34" s="21"/>
    </row>
    <row r="35">
      <c r="A35" s="21" t="str">
        <f>IFERROR(__xludf.DUMMYFUNCTION("""COMPUTED_VALUE"""),"09ª GRE (Cajazeiras)")</f>
        <v>09ª GRE (Cajazeiras)</v>
      </c>
      <c r="B35" s="21" t="str">
        <f>IFERROR(__xludf.DUMMYFUNCTION("""COMPUTED_VALUE"""),"Cajazeiras")</f>
        <v>Cajazeiras</v>
      </c>
      <c r="C35" s="21">
        <f>IFERROR(__xludf.DUMMYFUNCTION("""COMPUTED_VALUE"""),2.5007726E7)</f>
        <v>25007726</v>
      </c>
      <c r="D35" s="21" t="str">
        <f>IFERROR(__xludf.DUMMYFUNCTION("""COMPUTED_VALUE"""),"Eci Professor Crispim Coelho")</f>
        <v>Eci Professor Crispim Coelho</v>
      </c>
      <c r="E35" s="21" t="str">
        <f>IFERROR(__xludf.DUMMYFUNCTION("""COMPUTED_VALUE"""),"URBANA")</f>
        <v>URBANA</v>
      </c>
      <c r="F35" s="21" t="str">
        <f>IFERROR(__xludf.DUMMYFUNCTION("""COMPUTED_VALUE"""),"2 Mbps")</f>
        <v>2 Mbps</v>
      </c>
      <c r="G35" s="21" t="str">
        <f>IFERROR(__xludf.DUMMYFUNCTION("""COMPUTED_VALUE"""),"10 Mbps")</f>
        <v>10 Mbps</v>
      </c>
      <c r="H35" s="21" t="str">
        <f>IFERROR(__xludf.DUMMYFUNCTION("""COMPUTED_VALUE"""),"-")</f>
        <v>-</v>
      </c>
      <c r="I35" s="21" t="str">
        <f>IFERROR(__xludf.DUMMYFUNCTION("""COMPUTED_VALUE"""),"-")</f>
        <v>-</v>
      </c>
      <c r="J35" s="21" t="str">
        <f>IFERROR(__xludf.DUMMYFUNCTION("""COMPUTED_VALUE"""),"100 Mbps")</f>
        <v>100 Mbps</v>
      </c>
      <c r="K35" s="21" t="str">
        <f>IFERROR(__xludf.DUMMYFUNCTION("""COMPUTED_VALUE"""),"-")</f>
        <v>-</v>
      </c>
      <c r="L35" s="21" t="str">
        <f>IFERROR(__xludf.DUMMYFUNCTION("""COMPUTED_VALUE"""),"-")</f>
        <v>-</v>
      </c>
      <c r="M35" s="21" t="str">
        <f>IFERROR(__xludf.DUMMYFUNCTION("""COMPUTED_VALUE"""),"-")</f>
        <v>-</v>
      </c>
      <c r="N35" s="21" t="str">
        <f>IFERROR(__xludf.DUMMYFUNCTION("""COMPUTED_VALUE"""),"-")</f>
        <v>-</v>
      </c>
      <c r="O35" s="21" t="str">
        <f>IFERROR(__xludf.DUMMYFUNCTION("""COMPUTED_VALUE"""),"-")</f>
        <v>-</v>
      </c>
      <c r="P35" s="21"/>
      <c r="Q35" s="21"/>
      <c r="R35" s="21"/>
      <c r="S35" s="21"/>
      <c r="T35" s="21"/>
      <c r="U35" s="21"/>
      <c r="V35" s="21"/>
      <c r="W35" s="21"/>
      <c r="X35" s="21"/>
      <c r="Y35" s="21"/>
      <c r="Z35" s="21"/>
    </row>
    <row r="36">
      <c r="A36" s="21" t="str">
        <f>IFERROR(__xludf.DUMMYFUNCTION("""COMPUTED_VALUE"""),"09ª GRE (Cajazeiras)")</f>
        <v>09ª GRE (Cajazeiras)</v>
      </c>
      <c r="B36" s="21" t="str">
        <f>IFERROR(__xludf.DUMMYFUNCTION("""COMPUTED_VALUE"""),"Cajazeiras")</f>
        <v>Cajazeiras</v>
      </c>
      <c r="C36" s="21">
        <f>IFERROR(__xludf.DUMMYFUNCTION("""COMPUTED_VALUE"""),2.5007742E7)</f>
        <v>25007742</v>
      </c>
      <c r="D36" s="21" t="str">
        <f>IFERROR(__xludf.DUMMYFUNCTION("""COMPUTED_VALUE"""),"EEEF Dom Moises Coelho")</f>
        <v>EEEF Dom Moises Coelho</v>
      </c>
      <c r="E36" s="21" t="str">
        <f>IFERROR(__xludf.DUMMYFUNCTION("""COMPUTED_VALUE"""),"URBANA")</f>
        <v>URBANA</v>
      </c>
      <c r="F36" s="21" t="str">
        <f>IFERROR(__xludf.DUMMYFUNCTION("""COMPUTED_VALUE"""),"2 Mbps")</f>
        <v>2 Mbps</v>
      </c>
      <c r="G36" s="21" t="str">
        <f>IFERROR(__xludf.DUMMYFUNCTION("""COMPUTED_VALUE"""),"-")</f>
        <v>-</v>
      </c>
      <c r="H36" s="21" t="str">
        <f>IFERROR(__xludf.DUMMYFUNCTION("""COMPUTED_VALUE"""),"-")</f>
        <v>-</v>
      </c>
      <c r="I36" s="21" t="str">
        <f>IFERROR(__xludf.DUMMYFUNCTION("""COMPUTED_VALUE"""),"-")</f>
        <v>-</v>
      </c>
      <c r="J36" s="21" t="str">
        <f>IFERROR(__xludf.DUMMYFUNCTION("""COMPUTED_VALUE"""),"-")</f>
        <v>-</v>
      </c>
      <c r="K36" s="21" t="str">
        <f>IFERROR(__xludf.DUMMYFUNCTION("""COMPUTED_VALUE"""),"-")</f>
        <v>-</v>
      </c>
      <c r="L36" s="21" t="str">
        <f>IFERROR(__xludf.DUMMYFUNCTION("""COMPUTED_VALUE"""),"-")</f>
        <v>-</v>
      </c>
      <c r="M36" s="21" t="str">
        <f>IFERROR(__xludf.DUMMYFUNCTION("""COMPUTED_VALUE"""),"100 Mbps")</f>
        <v>100 Mbps</v>
      </c>
      <c r="N36" s="21" t="str">
        <f>IFERROR(__xludf.DUMMYFUNCTION("""COMPUTED_VALUE"""),"-")</f>
        <v>-</v>
      </c>
      <c r="O36" s="21" t="str">
        <f>IFERROR(__xludf.DUMMYFUNCTION("""COMPUTED_VALUE"""),"-")</f>
        <v>-</v>
      </c>
      <c r="P36" s="21"/>
      <c r="Q36" s="21"/>
      <c r="R36" s="21"/>
      <c r="S36" s="21"/>
      <c r="T36" s="21"/>
      <c r="U36" s="21"/>
      <c r="V36" s="21"/>
      <c r="W36" s="21"/>
      <c r="X36" s="21"/>
      <c r="Y36" s="21"/>
      <c r="Z36" s="21"/>
    </row>
    <row r="37">
      <c r="A37" s="21" t="str">
        <f>IFERROR(__xludf.DUMMYFUNCTION("""COMPUTED_VALUE"""),"-")</f>
        <v>-</v>
      </c>
      <c r="B37" s="21" t="str">
        <f>IFERROR(__xludf.DUMMYFUNCTION("""COMPUTED_VALUE"""),"Queimadas")</f>
        <v>Queimadas</v>
      </c>
      <c r="C37" s="21">
        <f>IFERROR(__xludf.DUMMYFUNCTION("""COMPUTED_VALUE"""),2.500775E7)</f>
        <v>25007750</v>
      </c>
      <c r="D37" s="21"/>
      <c r="E37" s="21" t="str">
        <f>IFERROR(__xludf.DUMMYFUNCTION("""COMPUTED_VALUE"""),"-")</f>
        <v>-</v>
      </c>
      <c r="F37" s="21" t="str">
        <f>IFERROR(__xludf.DUMMYFUNCTION("""COMPUTED_VALUE"""),"2 Mbps")</f>
        <v>2 Mbps</v>
      </c>
      <c r="G37" s="21" t="str">
        <f>IFERROR(__xludf.DUMMYFUNCTION("""COMPUTED_VALUE"""),"-")</f>
        <v>-</v>
      </c>
      <c r="H37" s="21" t="str">
        <f>IFERROR(__xludf.DUMMYFUNCTION("""COMPUTED_VALUE"""),"-")</f>
        <v>-</v>
      </c>
      <c r="I37" s="21" t="str">
        <f>IFERROR(__xludf.DUMMYFUNCTION("""COMPUTED_VALUE"""),"-")</f>
        <v>-</v>
      </c>
      <c r="J37" s="21" t="str">
        <f>IFERROR(__xludf.DUMMYFUNCTION("""COMPUTED_VALUE"""),"-")</f>
        <v>-</v>
      </c>
      <c r="K37" s="21" t="str">
        <f>IFERROR(__xludf.DUMMYFUNCTION("""COMPUTED_VALUE"""),"-")</f>
        <v>-</v>
      </c>
      <c r="L37" s="21" t="str">
        <f>IFERROR(__xludf.DUMMYFUNCTION("""COMPUTED_VALUE"""),"-")</f>
        <v>-</v>
      </c>
      <c r="M37" s="21" t="str">
        <f>IFERROR(__xludf.DUMMYFUNCTION("""COMPUTED_VALUE"""),"-")</f>
        <v>-</v>
      </c>
      <c r="N37" s="21" t="str">
        <f>IFERROR(__xludf.DUMMYFUNCTION("""COMPUTED_VALUE"""),"-")</f>
        <v>-</v>
      </c>
      <c r="O37" s="21" t="str">
        <f>IFERROR(__xludf.DUMMYFUNCTION("""COMPUTED_VALUE"""),"-")</f>
        <v>-</v>
      </c>
      <c r="P37" s="21" t="str">
        <f>IFERROR(__xludf.DUMMYFUNCTION("""COMPUTED_VALUE"""),"MUNICIPALIZADA")</f>
        <v>MUNICIPALIZADA</v>
      </c>
      <c r="Q37" s="21" t="str">
        <f>IFERROR(__xludf.DUMMYFUNCTION("""COMPUTED_VALUE"""),"S")</f>
        <v>S</v>
      </c>
      <c r="R37" s="21"/>
      <c r="S37" s="21"/>
      <c r="T37" s="21"/>
      <c r="U37" s="21"/>
      <c r="V37" s="21"/>
      <c r="W37" s="21"/>
      <c r="X37" s="21"/>
      <c r="Y37" s="21"/>
      <c r="Z37" s="21"/>
    </row>
    <row r="38">
      <c r="A38" s="21" t="str">
        <f>IFERROR(__xludf.DUMMYFUNCTION("""COMPUTED_VALUE"""),"-")</f>
        <v>-</v>
      </c>
      <c r="B38" s="21" t="str">
        <f>IFERROR(__xludf.DUMMYFUNCTION("""COMPUTED_VALUE"""),"Cajazeiras")</f>
        <v>Cajazeiras</v>
      </c>
      <c r="C38" s="21">
        <f>IFERROR(__xludf.DUMMYFUNCTION("""COMPUTED_VALUE"""),2.5007777E7)</f>
        <v>25007777</v>
      </c>
      <c r="D38" s="21" t="str">
        <f>IFERROR(__xludf.DUMMYFUNCTION("""COMPUTED_VALUE"""),"EEEF Cel Joaquim Matos (MUNICIPALIZADA) (Solicitado remanejamento do link para a Sede da GRE16 em 25/04/2025)")</f>
        <v>EEEF Cel Joaquim Matos (MUNICIPALIZADA) (Solicitado remanejamento do link para a Sede da GRE16 em 25/04/2025)</v>
      </c>
      <c r="E38" s="21" t="str">
        <f>IFERROR(__xludf.DUMMYFUNCTION("""COMPUTED_VALUE"""),"-")</f>
        <v>-</v>
      </c>
      <c r="F38" s="21" t="str">
        <f>IFERROR(__xludf.DUMMYFUNCTION("""COMPUTED_VALUE"""),"2 Mbps")</f>
        <v>2 Mbps</v>
      </c>
      <c r="G38" s="21" t="str">
        <f>IFERROR(__xludf.DUMMYFUNCTION("""COMPUTED_VALUE"""),"-")</f>
        <v>-</v>
      </c>
      <c r="H38" s="21" t="str">
        <f>IFERROR(__xludf.DUMMYFUNCTION("""COMPUTED_VALUE"""),"-")</f>
        <v>-</v>
      </c>
      <c r="I38" s="21" t="str">
        <f>IFERROR(__xludf.DUMMYFUNCTION("""COMPUTED_VALUE"""),"-")</f>
        <v>-</v>
      </c>
      <c r="J38" s="21" t="str">
        <f>IFERROR(__xludf.DUMMYFUNCTION("""COMPUTED_VALUE"""),"-")</f>
        <v>-</v>
      </c>
      <c r="K38" s="21" t="str">
        <f>IFERROR(__xludf.DUMMYFUNCTION("""COMPUTED_VALUE"""),"-")</f>
        <v>-</v>
      </c>
      <c r="L38" s="21" t="str">
        <f>IFERROR(__xludf.DUMMYFUNCTION("""COMPUTED_VALUE"""),"-")</f>
        <v>-</v>
      </c>
      <c r="M38" s="21" t="str">
        <f>IFERROR(__xludf.DUMMYFUNCTION("""COMPUTED_VALUE"""),"-")</f>
        <v>-</v>
      </c>
      <c r="N38" s="21" t="str">
        <f>IFERROR(__xludf.DUMMYFUNCTION("""COMPUTED_VALUE"""),"-")</f>
        <v>-</v>
      </c>
      <c r="O38" s="21" t="str">
        <f>IFERROR(__xludf.DUMMYFUNCTION("""COMPUTED_VALUE"""),"-")</f>
        <v>-</v>
      </c>
      <c r="P38" s="21" t="str">
        <f>IFERROR(__xludf.DUMMYFUNCTION("""COMPUTED_VALUE"""),"MUNICIPALIZADA")</f>
        <v>MUNICIPALIZADA</v>
      </c>
      <c r="Q38" s="21" t="str">
        <f>IFERROR(__xludf.DUMMYFUNCTION("""COMPUTED_VALUE"""),"S")</f>
        <v>S</v>
      </c>
      <c r="R38" s="21"/>
      <c r="S38" s="21"/>
      <c r="T38" s="21"/>
      <c r="U38" s="21"/>
      <c r="V38" s="21"/>
      <c r="W38" s="21"/>
      <c r="X38" s="21"/>
      <c r="Y38" s="21"/>
      <c r="Z38" s="21"/>
    </row>
    <row r="39">
      <c r="A39" s="21" t="str">
        <f>IFERROR(__xludf.DUMMYFUNCTION("""COMPUTED_VALUE"""),"09ª GRE (Cajazeiras)")</f>
        <v>09ª GRE (Cajazeiras)</v>
      </c>
      <c r="B39" s="21" t="str">
        <f>IFERROR(__xludf.DUMMYFUNCTION("""COMPUTED_VALUE"""),"Cajazeiras")</f>
        <v>Cajazeiras</v>
      </c>
      <c r="C39" s="21">
        <f>IFERROR(__xludf.DUMMYFUNCTION("""COMPUTED_VALUE"""),2.5007785E7)</f>
        <v>25007785</v>
      </c>
      <c r="D39" s="21" t="str">
        <f>IFERROR(__xludf.DUMMYFUNCTION("""COMPUTED_VALUE"""),"ECIT Cristiano Cartaxo")</f>
        <v>ECIT Cristiano Cartaxo</v>
      </c>
      <c r="E39" s="21" t="str">
        <f>IFERROR(__xludf.DUMMYFUNCTION("""COMPUTED_VALUE"""),"URBANA")</f>
        <v>URBANA</v>
      </c>
      <c r="F39" s="21" t="str">
        <f>IFERROR(__xludf.DUMMYFUNCTION("""COMPUTED_VALUE"""),"2 Mbps")</f>
        <v>2 Mbps</v>
      </c>
      <c r="G39" s="21" t="str">
        <f>IFERROR(__xludf.DUMMYFUNCTION("""COMPUTED_VALUE"""),"10 Mbps")</f>
        <v>10 Mbps</v>
      </c>
      <c r="H39" s="21" t="str">
        <f>IFERROR(__xludf.DUMMYFUNCTION("""COMPUTED_VALUE"""),"-")</f>
        <v>-</v>
      </c>
      <c r="I39" s="21" t="str">
        <f>IFERROR(__xludf.DUMMYFUNCTION("""COMPUTED_VALUE"""),"-")</f>
        <v>-</v>
      </c>
      <c r="J39" s="21" t="str">
        <f>IFERROR(__xludf.DUMMYFUNCTION("""COMPUTED_VALUE"""),"100 Mbps")</f>
        <v>100 Mbps</v>
      </c>
      <c r="K39" s="21" t="str">
        <f>IFERROR(__xludf.DUMMYFUNCTION("""COMPUTED_VALUE"""),"-")</f>
        <v>-</v>
      </c>
      <c r="L39" s="21" t="str">
        <f>IFERROR(__xludf.DUMMYFUNCTION("""COMPUTED_VALUE"""),"-")</f>
        <v>-</v>
      </c>
      <c r="M39" s="21" t="str">
        <f>IFERROR(__xludf.DUMMYFUNCTION("""COMPUTED_VALUE"""),"-")</f>
        <v>-</v>
      </c>
      <c r="N39" s="21" t="str">
        <f>IFERROR(__xludf.DUMMYFUNCTION("""COMPUTED_VALUE"""),"-")</f>
        <v>-</v>
      </c>
      <c r="O39" s="21" t="str">
        <f>IFERROR(__xludf.DUMMYFUNCTION("""COMPUTED_VALUE"""),"-")</f>
        <v>-</v>
      </c>
      <c r="P39" s="21"/>
      <c r="Q39" s="21"/>
      <c r="R39" s="21"/>
      <c r="S39" s="21"/>
      <c r="T39" s="21"/>
      <c r="U39" s="21"/>
      <c r="V39" s="21"/>
      <c r="W39" s="21"/>
      <c r="X39" s="21"/>
      <c r="Y39" s="21"/>
      <c r="Z39" s="21"/>
    </row>
    <row r="40">
      <c r="A40" s="21" t="str">
        <f>IFERROR(__xludf.DUMMYFUNCTION("""COMPUTED_VALUE"""),"-")</f>
        <v>-</v>
      </c>
      <c r="B40" s="21" t="str">
        <f>IFERROR(__xludf.DUMMYFUNCTION("""COMPUTED_VALUE"""),"Cajazeiras")</f>
        <v>Cajazeiras</v>
      </c>
      <c r="C40" s="21">
        <f>IFERROR(__xludf.DUMMYFUNCTION("""COMPUTED_VALUE"""),2.5007807E7)</f>
        <v>25007807</v>
      </c>
      <c r="D40" s="21" t="str">
        <f>IFERROR(__xludf.DUMMYFUNCTION("""COMPUTED_VALUE"""),"EEEF Joaquim Victor Jurema (MUNICIPALIZADA)  (Solicitado remanejamento do link para a EEEF Frei Alberto - Fagundes em 25/04/2025)")</f>
        <v>EEEF Joaquim Victor Jurema (MUNICIPALIZADA)  (Solicitado remanejamento do link para a EEEF Frei Alberto - Fagundes em 25/04/2025)</v>
      </c>
      <c r="E40" s="21" t="str">
        <f>IFERROR(__xludf.DUMMYFUNCTION("""COMPUTED_VALUE"""),"-")</f>
        <v>-</v>
      </c>
      <c r="F40" s="21" t="str">
        <f>IFERROR(__xludf.DUMMYFUNCTION("""COMPUTED_VALUE"""),"2 Mbps")</f>
        <v>2 Mbps</v>
      </c>
      <c r="G40" s="21" t="str">
        <f>IFERROR(__xludf.DUMMYFUNCTION("""COMPUTED_VALUE"""),"-")</f>
        <v>-</v>
      </c>
      <c r="H40" s="21" t="str">
        <f>IFERROR(__xludf.DUMMYFUNCTION("""COMPUTED_VALUE"""),"-")</f>
        <v>-</v>
      </c>
      <c r="I40" s="21" t="str">
        <f>IFERROR(__xludf.DUMMYFUNCTION("""COMPUTED_VALUE"""),"-")</f>
        <v>-</v>
      </c>
      <c r="J40" s="21" t="str">
        <f>IFERROR(__xludf.DUMMYFUNCTION("""COMPUTED_VALUE"""),"-")</f>
        <v>-</v>
      </c>
      <c r="K40" s="21" t="str">
        <f>IFERROR(__xludf.DUMMYFUNCTION("""COMPUTED_VALUE"""),"-")</f>
        <v>-</v>
      </c>
      <c r="L40" s="21" t="str">
        <f>IFERROR(__xludf.DUMMYFUNCTION("""COMPUTED_VALUE"""),"-")</f>
        <v>-</v>
      </c>
      <c r="M40" s="21" t="str">
        <f>IFERROR(__xludf.DUMMYFUNCTION("""COMPUTED_VALUE"""),"-")</f>
        <v>-</v>
      </c>
      <c r="N40" s="21" t="str">
        <f>IFERROR(__xludf.DUMMYFUNCTION("""COMPUTED_VALUE"""),"-")</f>
        <v>-</v>
      </c>
      <c r="O40" s="21" t="str">
        <f>IFERROR(__xludf.DUMMYFUNCTION("""COMPUTED_VALUE"""),"-")</f>
        <v>-</v>
      </c>
      <c r="P40" s="21" t="str">
        <f>IFERROR(__xludf.DUMMYFUNCTION("""COMPUTED_VALUE"""),"MUNICIPALIZADA")</f>
        <v>MUNICIPALIZADA</v>
      </c>
      <c r="Q40" s="21" t="str">
        <f>IFERROR(__xludf.DUMMYFUNCTION("""COMPUTED_VALUE"""),"S")</f>
        <v>S</v>
      </c>
      <c r="R40" s="21"/>
      <c r="S40" s="21"/>
      <c r="T40" s="21"/>
      <c r="U40" s="21"/>
      <c r="V40" s="21"/>
      <c r="W40" s="21"/>
      <c r="X40" s="21"/>
      <c r="Y40" s="21"/>
      <c r="Z40" s="21"/>
    </row>
    <row r="41">
      <c r="A41" s="21" t="str">
        <f>IFERROR(__xludf.DUMMYFUNCTION("""COMPUTED_VALUE"""),"09ª GRE (Cajazeiras)")</f>
        <v>09ª GRE (Cajazeiras)</v>
      </c>
      <c r="B41" s="21" t="str">
        <f>IFERROR(__xludf.DUMMYFUNCTION("""COMPUTED_VALUE"""),"Cajazeiras")</f>
        <v>Cajazeiras</v>
      </c>
      <c r="C41" s="21">
        <f>IFERROR(__xludf.DUMMYFUNCTION("""COMPUTED_VALUE"""),2.500784E7)</f>
        <v>25007840</v>
      </c>
      <c r="D41" s="21" t="str">
        <f>IFERROR(__xludf.DUMMYFUNCTION("""COMPUTED_VALUE"""),"E.E.E.F. Monsenhor Joao Milanes")</f>
        <v>E.E.E.F. Monsenhor Joao Milanes</v>
      </c>
      <c r="E41" s="21" t="str">
        <f>IFERROR(__xludf.DUMMYFUNCTION("""COMPUTED_VALUE"""),"URBANA")</f>
        <v>URBANA</v>
      </c>
      <c r="F41" s="21" t="str">
        <f>IFERROR(__xludf.DUMMYFUNCTION("""COMPUTED_VALUE"""),"2 Mbps")</f>
        <v>2 Mbps</v>
      </c>
      <c r="G41" s="21" t="str">
        <f>IFERROR(__xludf.DUMMYFUNCTION("""COMPUTED_VALUE"""),"-")</f>
        <v>-</v>
      </c>
      <c r="H41" s="21" t="str">
        <f>IFERROR(__xludf.DUMMYFUNCTION("""COMPUTED_VALUE"""),"-")</f>
        <v>-</v>
      </c>
      <c r="I41" s="21" t="str">
        <f>IFERROR(__xludf.DUMMYFUNCTION("""COMPUTED_VALUE"""),"-")</f>
        <v>-</v>
      </c>
      <c r="J41" s="21" t="str">
        <f>IFERROR(__xludf.DUMMYFUNCTION("""COMPUTED_VALUE"""),"-")</f>
        <v>-</v>
      </c>
      <c r="K41" s="21" t="str">
        <f>IFERROR(__xludf.DUMMYFUNCTION("""COMPUTED_VALUE"""),"-")</f>
        <v>-</v>
      </c>
      <c r="L41" s="21" t="str">
        <f>IFERROR(__xludf.DUMMYFUNCTION("""COMPUTED_VALUE"""),"-")</f>
        <v>-</v>
      </c>
      <c r="M41" s="21" t="str">
        <f>IFERROR(__xludf.DUMMYFUNCTION("""COMPUTED_VALUE"""),"100 Mbps")</f>
        <v>100 Mbps</v>
      </c>
      <c r="N41" s="21" t="str">
        <f>IFERROR(__xludf.DUMMYFUNCTION("""COMPUTED_VALUE"""),"-")</f>
        <v>-</v>
      </c>
      <c r="O41" s="21" t="str">
        <f>IFERROR(__xludf.DUMMYFUNCTION("""COMPUTED_VALUE"""),"-")</f>
        <v>-</v>
      </c>
      <c r="P41" s="21"/>
      <c r="Q41" s="21"/>
      <c r="R41" s="21"/>
      <c r="S41" s="21"/>
      <c r="T41" s="21"/>
      <c r="U41" s="21"/>
      <c r="V41" s="21"/>
      <c r="W41" s="21"/>
      <c r="X41" s="21"/>
      <c r="Y41" s="21"/>
      <c r="Z41" s="21"/>
    </row>
    <row r="42">
      <c r="A42" s="21" t="str">
        <f>IFERROR(__xludf.DUMMYFUNCTION("""COMPUTED_VALUE"""),"09ª GRE (Cajazeiras)")</f>
        <v>09ª GRE (Cajazeiras)</v>
      </c>
      <c r="B42" s="21" t="str">
        <f>IFERROR(__xludf.DUMMYFUNCTION("""COMPUTED_VALUE"""),"Cajazeiras")</f>
        <v>Cajazeiras</v>
      </c>
      <c r="C42" s="21">
        <f>IFERROR(__xludf.DUMMYFUNCTION("""COMPUTED_VALUE"""),2.5007904E7)</f>
        <v>25007904</v>
      </c>
      <c r="D42" s="21" t="str">
        <f>IFERROR(__xludf.DUMMYFUNCTION("""COMPUTED_VALUE"""),"EEEFM Mons Constantino Vieira")</f>
        <v>EEEFM Mons Constantino Vieira</v>
      </c>
      <c r="E42" s="21" t="str">
        <f>IFERROR(__xludf.DUMMYFUNCTION("""COMPUTED_VALUE"""),"URBANA")</f>
        <v>URBANA</v>
      </c>
      <c r="F42" s="21" t="str">
        <f>IFERROR(__xludf.DUMMYFUNCTION("""COMPUTED_VALUE"""),"2 Mbps")</f>
        <v>2 Mbps</v>
      </c>
      <c r="G42" s="21" t="str">
        <f>IFERROR(__xludf.DUMMYFUNCTION("""COMPUTED_VALUE"""),"-")</f>
        <v>-</v>
      </c>
      <c r="H42" s="21" t="str">
        <f>IFERROR(__xludf.DUMMYFUNCTION("""COMPUTED_VALUE"""),"-")</f>
        <v>-</v>
      </c>
      <c r="I42" s="21" t="str">
        <f>IFERROR(__xludf.DUMMYFUNCTION("""COMPUTED_VALUE"""),"-")</f>
        <v>-</v>
      </c>
      <c r="J42" s="21" t="str">
        <f>IFERROR(__xludf.DUMMYFUNCTION("""COMPUTED_VALUE"""),"100 Mbps")</f>
        <v>100 Mbps</v>
      </c>
      <c r="K42" s="21" t="str">
        <f>IFERROR(__xludf.DUMMYFUNCTION("""COMPUTED_VALUE"""),"-")</f>
        <v>-</v>
      </c>
      <c r="L42" s="21" t="str">
        <f>IFERROR(__xludf.DUMMYFUNCTION("""COMPUTED_VALUE"""),"-")</f>
        <v>-</v>
      </c>
      <c r="M42" s="21" t="str">
        <f>IFERROR(__xludf.DUMMYFUNCTION("""COMPUTED_VALUE"""),"-")</f>
        <v>-</v>
      </c>
      <c r="N42" s="21" t="str">
        <f>IFERROR(__xludf.DUMMYFUNCTION("""COMPUTED_VALUE"""),"-")</f>
        <v>-</v>
      </c>
      <c r="O42" s="21" t="str">
        <f>IFERROR(__xludf.DUMMYFUNCTION("""COMPUTED_VALUE"""),"-")</f>
        <v>-</v>
      </c>
      <c r="P42" s="21"/>
      <c r="Q42" s="21"/>
      <c r="R42" s="21"/>
      <c r="S42" s="21"/>
      <c r="T42" s="21"/>
      <c r="U42" s="21"/>
      <c r="V42" s="21"/>
      <c r="W42" s="21"/>
      <c r="X42" s="21"/>
      <c r="Y42" s="21"/>
      <c r="Z42" s="21"/>
    </row>
    <row r="43">
      <c r="A43" s="21" t="str">
        <f>IFERROR(__xludf.DUMMYFUNCTION("""COMPUTED_VALUE"""),"09ª GRE (Cajazeiras)")</f>
        <v>09ª GRE (Cajazeiras)</v>
      </c>
      <c r="B43" s="21" t="str">
        <f>IFERROR(__xludf.DUMMYFUNCTION("""COMPUTED_VALUE"""),"Cajazeiras")</f>
        <v>Cajazeiras</v>
      </c>
      <c r="C43" s="21">
        <f>IFERROR(__xludf.DUMMYFUNCTION("""COMPUTED_VALUE"""),2.5008951E7)</f>
        <v>25008951</v>
      </c>
      <c r="D43" s="21" t="str">
        <f>IFERROR(__xludf.DUMMYFUNCTION("""COMPUTED_VALUE"""),"Esc Profissional Monte Carmelo")</f>
        <v>Esc Profissional Monte Carmelo</v>
      </c>
      <c r="E43" s="21" t="str">
        <f>IFERROR(__xludf.DUMMYFUNCTION("""COMPUTED_VALUE"""),"URBANA")</f>
        <v>URBANA</v>
      </c>
      <c r="F43" s="21" t="str">
        <f>IFERROR(__xludf.DUMMYFUNCTION("""COMPUTED_VALUE"""),"2 Mbps")</f>
        <v>2 Mbps</v>
      </c>
      <c r="G43" s="21" t="str">
        <f>IFERROR(__xludf.DUMMYFUNCTION("""COMPUTED_VALUE"""),"-")</f>
        <v>-</v>
      </c>
      <c r="H43" s="21" t="str">
        <f>IFERROR(__xludf.DUMMYFUNCTION("""COMPUTED_VALUE"""),"-")</f>
        <v>-</v>
      </c>
      <c r="I43" s="21" t="str">
        <f>IFERROR(__xludf.DUMMYFUNCTION("""COMPUTED_VALUE"""),"-")</f>
        <v>-</v>
      </c>
      <c r="J43" s="21" t="str">
        <f>IFERROR(__xludf.DUMMYFUNCTION("""COMPUTED_VALUE"""),"-")</f>
        <v>-</v>
      </c>
      <c r="K43" s="21" t="str">
        <f>IFERROR(__xludf.DUMMYFUNCTION("""COMPUTED_VALUE"""),"-")</f>
        <v>-</v>
      </c>
      <c r="L43" s="21" t="str">
        <f>IFERROR(__xludf.DUMMYFUNCTION("""COMPUTED_VALUE"""),"-")</f>
        <v>-</v>
      </c>
      <c r="M43" s="21" t="str">
        <f>IFERROR(__xludf.DUMMYFUNCTION("""COMPUTED_VALUE"""),"100 Mbps")</f>
        <v>100 Mbps</v>
      </c>
      <c r="N43" s="21" t="str">
        <f>IFERROR(__xludf.DUMMYFUNCTION("""COMPUTED_VALUE"""),"-")</f>
        <v>-</v>
      </c>
      <c r="O43" s="21" t="str">
        <f>IFERROR(__xludf.DUMMYFUNCTION("""COMPUTED_VALUE"""),"-")</f>
        <v>-</v>
      </c>
      <c r="P43" s="21"/>
      <c r="Q43" s="21"/>
      <c r="R43" s="21"/>
      <c r="S43" s="21"/>
      <c r="T43" s="21"/>
      <c r="U43" s="21"/>
      <c r="V43" s="21"/>
      <c r="W43" s="21"/>
      <c r="X43" s="21"/>
      <c r="Y43" s="21"/>
      <c r="Z43" s="21"/>
    </row>
    <row r="44">
      <c r="A44" s="21" t="str">
        <f>IFERROR(__xludf.DUMMYFUNCTION("""COMPUTED_VALUE"""),"09ª GRE (Cajazeiras)")</f>
        <v>09ª GRE (Cajazeiras)</v>
      </c>
      <c r="B44" s="21" t="str">
        <f>IFERROR(__xludf.DUMMYFUNCTION("""COMPUTED_VALUE"""),"Carrapateira")</f>
        <v>Carrapateira</v>
      </c>
      <c r="C44" s="21">
        <f>IFERROR(__xludf.DUMMYFUNCTION("""COMPUTED_VALUE"""),2.5009192E7)</f>
        <v>25009192</v>
      </c>
      <c r="D44" s="21" t="str">
        <f>IFERROR(__xludf.DUMMYFUNCTION("""COMPUTED_VALUE"""),"Eci EEM Joel Pereira da Silva")</f>
        <v>Eci EEM Joel Pereira da Silva</v>
      </c>
      <c r="E44" s="21" t="str">
        <f>IFERROR(__xludf.DUMMYFUNCTION("""COMPUTED_VALUE"""),"URBANA")</f>
        <v>URBANA</v>
      </c>
      <c r="F44" s="21" t="str">
        <f>IFERROR(__xludf.DUMMYFUNCTION("""COMPUTED_VALUE"""),"2 Mbps")</f>
        <v>2 Mbps</v>
      </c>
      <c r="G44" s="21" t="str">
        <f>IFERROR(__xludf.DUMMYFUNCTION("""COMPUTED_VALUE"""),"-")</f>
        <v>-</v>
      </c>
      <c r="H44" s="21" t="str">
        <f>IFERROR(__xludf.DUMMYFUNCTION("""COMPUTED_VALUE"""),"-")</f>
        <v>-</v>
      </c>
      <c r="I44" s="21" t="str">
        <f>IFERROR(__xludf.DUMMYFUNCTION("""COMPUTED_VALUE"""),"-")</f>
        <v>-</v>
      </c>
      <c r="J44" s="21" t="str">
        <f>IFERROR(__xludf.DUMMYFUNCTION("""COMPUTED_VALUE"""),"-")</f>
        <v>-</v>
      </c>
      <c r="K44" s="21" t="str">
        <f>IFERROR(__xludf.DUMMYFUNCTION("""COMPUTED_VALUE"""),"-")</f>
        <v>-</v>
      </c>
      <c r="L44" s="21" t="str">
        <f>IFERROR(__xludf.DUMMYFUNCTION("""COMPUTED_VALUE"""),"-")</f>
        <v>-</v>
      </c>
      <c r="M44" s="21" t="str">
        <f>IFERROR(__xludf.DUMMYFUNCTION("""COMPUTED_VALUE"""),"100 Mbps")</f>
        <v>100 Mbps</v>
      </c>
      <c r="N44" s="21" t="str">
        <f>IFERROR(__xludf.DUMMYFUNCTION("""COMPUTED_VALUE"""),"-")</f>
        <v>-</v>
      </c>
      <c r="O44" s="21" t="str">
        <f>IFERROR(__xludf.DUMMYFUNCTION("""COMPUTED_VALUE"""),"-")</f>
        <v>-</v>
      </c>
      <c r="P44" s="21"/>
      <c r="Q44" s="21"/>
      <c r="R44" s="21"/>
      <c r="S44" s="21"/>
      <c r="T44" s="21"/>
      <c r="U44" s="21"/>
      <c r="V44" s="21"/>
      <c r="W44" s="21"/>
      <c r="X44" s="21"/>
      <c r="Y44" s="21"/>
      <c r="Z44" s="21"/>
    </row>
    <row r="45">
      <c r="A45" s="21" t="str">
        <f>IFERROR(__xludf.DUMMYFUNCTION("""COMPUTED_VALUE"""),"09ª GRE (Cajazeiras)")</f>
        <v>09ª GRE (Cajazeiras)</v>
      </c>
      <c r="B45" s="21" t="str">
        <f>IFERROR(__xludf.DUMMYFUNCTION("""COMPUTED_VALUE"""),"Carrapateira")</f>
        <v>Carrapateira</v>
      </c>
      <c r="C45" s="21">
        <f>IFERROR(__xludf.DUMMYFUNCTION("""COMPUTED_VALUE"""),2.5009214E7)</f>
        <v>25009214</v>
      </c>
      <c r="D45" s="21" t="str">
        <f>IFERROR(__xludf.DUMMYFUNCTION("""COMPUTED_VALUE"""),"EEEIF de Ave Maria")</f>
        <v>EEEIF de Ave Maria</v>
      </c>
      <c r="E45" s="21" t="str">
        <f>IFERROR(__xludf.DUMMYFUNCTION("""COMPUTED_VALUE"""),"RURAL")</f>
        <v>RURAL</v>
      </c>
      <c r="F45" s="21" t="str">
        <f>IFERROR(__xludf.DUMMYFUNCTION("""COMPUTED_VALUE"""),"-")</f>
        <v>-</v>
      </c>
      <c r="G45" s="21" t="str">
        <f>IFERROR(__xludf.DUMMYFUNCTION("""COMPUTED_VALUE"""),"-")</f>
        <v>-</v>
      </c>
      <c r="H45" s="21" t="str">
        <f>IFERROR(__xludf.DUMMYFUNCTION("""COMPUTED_VALUE"""),"-")</f>
        <v>-</v>
      </c>
      <c r="I45" s="21" t="str">
        <f>IFERROR(__xludf.DUMMYFUNCTION("""COMPUTED_VALUE"""),"-")</f>
        <v>-</v>
      </c>
      <c r="J45" s="21" t="str">
        <f>IFERROR(__xludf.DUMMYFUNCTION("""COMPUTED_VALUE"""),"-")</f>
        <v>-</v>
      </c>
      <c r="K45" s="21" t="str">
        <f>IFERROR(__xludf.DUMMYFUNCTION("""COMPUTED_VALUE"""),"-")</f>
        <v>-</v>
      </c>
      <c r="L45" s="21" t="str">
        <f>IFERROR(__xludf.DUMMYFUNCTION("""COMPUTED_VALUE"""),"-")</f>
        <v>-</v>
      </c>
      <c r="M45" s="21" t="str">
        <f>IFERROR(__xludf.DUMMYFUNCTION("""COMPUTED_VALUE"""),"-")</f>
        <v>-</v>
      </c>
      <c r="N45" s="21" t="str">
        <f>IFERROR(__xludf.DUMMYFUNCTION("""COMPUTED_VALUE"""),"Satélite")</f>
        <v>Satélite</v>
      </c>
      <c r="O45" s="21" t="str">
        <f>IFERROR(__xludf.DUMMYFUNCTION("""COMPUTED_VALUE"""),"-")</f>
        <v>-</v>
      </c>
      <c r="P45" s="21"/>
      <c r="Q45" s="21"/>
      <c r="R45" s="21"/>
      <c r="S45" s="21"/>
      <c r="T45" s="21"/>
      <c r="U45" s="21"/>
      <c r="V45" s="21"/>
      <c r="W45" s="21"/>
      <c r="X45" s="21"/>
      <c r="Y45" s="21"/>
      <c r="Z45" s="21"/>
    </row>
    <row r="46">
      <c r="A46" s="21" t="str">
        <f>IFERROR(__xludf.DUMMYFUNCTION("""COMPUTED_VALUE"""),"09ª GRE (Cajazeiras)")</f>
        <v>09ª GRE (Cajazeiras)</v>
      </c>
      <c r="B46" s="21" t="str">
        <f>IFERROR(__xludf.DUMMYFUNCTION("""COMPUTED_VALUE"""),"Monte Horebe")</f>
        <v>Monte Horebe</v>
      </c>
      <c r="C46" s="21">
        <f>IFERROR(__xludf.DUMMYFUNCTION("""COMPUTED_VALUE"""),2.5009559E7)</f>
        <v>25009559</v>
      </c>
      <c r="D46" s="21" t="str">
        <f>IFERROR(__xludf.DUMMYFUNCTION("""COMPUTED_VALUE"""),"ECIEEFM Bonifácio Saraiva de Moura")</f>
        <v>ECIEEFM Bonifácio Saraiva de Moura</v>
      </c>
      <c r="E46" s="21" t="str">
        <f>IFERROR(__xludf.DUMMYFUNCTION("""COMPUTED_VALUE"""),"URBANA")</f>
        <v>URBANA</v>
      </c>
      <c r="F46" s="21" t="str">
        <f>IFERROR(__xludf.DUMMYFUNCTION("""COMPUTED_VALUE"""),"2 Mbps")</f>
        <v>2 Mbps</v>
      </c>
      <c r="G46" s="21" t="str">
        <f>IFERROR(__xludf.DUMMYFUNCTION("""COMPUTED_VALUE"""),"-")</f>
        <v>-</v>
      </c>
      <c r="H46" s="21" t="str">
        <f>IFERROR(__xludf.DUMMYFUNCTION("""COMPUTED_VALUE"""),"-")</f>
        <v>-</v>
      </c>
      <c r="I46" s="21" t="str">
        <f>IFERROR(__xludf.DUMMYFUNCTION("""COMPUTED_VALUE"""),"-")</f>
        <v>-</v>
      </c>
      <c r="J46" s="21" t="str">
        <f>IFERROR(__xludf.DUMMYFUNCTION("""COMPUTED_VALUE"""),"-")</f>
        <v>-</v>
      </c>
      <c r="K46" s="21" t="str">
        <f>IFERROR(__xludf.DUMMYFUNCTION("""COMPUTED_VALUE"""),"-")</f>
        <v>-</v>
      </c>
      <c r="L46" s="21" t="str">
        <f>IFERROR(__xludf.DUMMYFUNCTION("""COMPUTED_VALUE"""),"-")</f>
        <v>-</v>
      </c>
      <c r="M46" s="21" t="str">
        <f>IFERROR(__xludf.DUMMYFUNCTION("""COMPUTED_VALUE"""),"100 Mbps")</f>
        <v>100 Mbps</v>
      </c>
      <c r="N46" s="21" t="str">
        <f>IFERROR(__xludf.DUMMYFUNCTION("""COMPUTED_VALUE"""),"-")</f>
        <v>-</v>
      </c>
      <c r="O46" s="21" t="str">
        <f>IFERROR(__xludf.DUMMYFUNCTION("""COMPUTED_VALUE"""),"-")</f>
        <v>-</v>
      </c>
      <c r="P46" s="21"/>
      <c r="Q46" s="21"/>
      <c r="R46" s="21"/>
      <c r="S46" s="21"/>
      <c r="T46" s="21"/>
      <c r="U46" s="21"/>
      <c r="V46" s="21"/>
      <c r="W46" s="21"/>
      <c r="X46" s="21"/>
      <c r="Y46" s="21"/>
      <c r="Z46" s="21"/>
    </row>
    <row r="47">
      <c r="A47" s="21" t="str">
        <f>IFERROR(__xludf.DUMMYFUNCTION("""COMPUTED_VALUE"""),"09ª GRE (Cajazeiras)")</f>
        <v>09ª GRE (Cajazeiras)</v>
      </c>
      <c r="B47" s="21" t="str">
        <f>IFERROR(__xludf.DUMMYFUNCTION("""COMPUTED_VALUE"""),"Santa Helena")</f>
        <v>Santa Helena</v>
      </c>
      <c r="C47" s="21">
        <f>IFERROR(__xludf.DUMMYFUNCTION("""COMPUTED_VALUE"""),2.5009923E7)</f>
        <v>25009923</v>
      </c>
      <c r="D47" s="21" t="str">
        <f>IFERROR(__xludf.DUMMYFUNCTION("""COMPUTED_VALUE"""),"EEEFM Prof Jose Bento")</f>
        <v>EEEFM Prof Jose Bento</v>
      </c>
      <c r="E47" s="21" t="str">
        <f>IFERROR(__xludf.DUMMYFUNCTION("""COMPUTED_VALUE"""),"URBANA")</f>
        <v>URBANA</v>
      </c>
      <c r="F47" s="21" t="str">
        <f>IFERROR(__xludf.DUMMYFUNCTION("""COMPUTED_VALUE"""),"2 Mbps")</f>
        <v>2 Mbps</v>
      </c>
      <c r="G47" s="21" t="str">
        <f>IFERROR(__xludf.DUMMYFUNCTION("""COMPUTED_VALUE"""),"-")</f>
        <v>-</v>
      </c>
      <c r="H47" s="21" t="str">
        <f>IFERROR(__xludf.DUMMYFUNCTION("""COMPUTED_VALUE"""),"-")</f>
        <v>-</v>
      </c>
      <c r="I47" s="21" t="str">
        <f>IFERROR(__xludf.DUMMYFUNCTION("""COMPUTED_VALUE"""),"-")</f>
        <v>-</v>
      </c>
      <c r="J47" s="21" t="str">
        <f>IFERROR(__xludf.DUMMYFUNCTION("""COMPUTED_VALUE"""),"-")</f>
        <v>-</v>
      </c>
      <c r="K47" s="21" t="str">
        <f>IFERROR(__xludf.DUMMYFUNCTION("""COMPUTED_VALUE"""),"-")</f>
        <v>-</v>
      </c>
      <c r="L47" s="21" t="str">
        <f>IFERROR(__xludf.DUMMYFUNCTION("""COMPUTED_VALUE"""),"-")</f>
        <v>-</v>
      </c>
      <c r="M47" s="21" t="str">
        <f>IFERROR(__xludf.DUMMYFUNCTION("""COMPUTED_VALUE"""),"100 Mbps")</f>
        <v>100 Mbps</v>
      </c>
      <c r="N47" s="21" t="str">
        <f>IFERROR(__xludf.DUMMYFUNCTION("""COMPUTED_VALUE"""),"-")</f>
        <v>-</v>
      </c>
      <c r="O47" s="21" t="str">
        <f>IFERROR(__xludf.DUMMYFUNCTION("""COMPUTED_VALUE"""),"-")</f>
        <v>-</v>
      </c>
      <c r="P47" s="21"/>
      <c r="Q47" s="21"/>
      <c r="R47" s="21"/>
      <c r="S47" s="21"/>
      <c r="T47" s="21"/>
      <c r="U47" s="21"/>
      <c r="V47" s="21"/>
      <c r="W47" s="21"/>
      <c r="X47" s="21"/>
      <c r="Y47" s="21"/>
      <c r="Z47" s="21"/>
    </row>
    <row r="48">
      <c r="A48" s="21" t="str">
        <f>IFERROR(__xludf.DUMMYFUNCTION("""COMPUTED_VALUE"""),"09ª GRE (Cajazeiras)")</f>
        <v>09ª GRE (Cajazeiras)</v>
      </c>
      <c r="B48" s="21" t="str">
        <f>IFERROR(__xludf.DUMMYFUNCTION("""COMPUTED_VALUE"""),"Santa Helena")</f>
        <v>Santa Helena</v>
      </c>
      <c r="C48" s="21">
        <f>IFERROR(__xludf.DUMMYFUNCTION("""COMPUTED_VALUE"""),2.5009931E7)</f>
        <v>25009931</v>
      </c>
      <c r="D48" s="21" t="str">
        <f>IFERROR(__xludf.DUMMYFUNCTION("""COMPUTED_VALUE"""),"Eci Elaine Soares Brasileiro")</f>
        <v>Eci Elaine Soares Brasileiro</v>
      </c>
      <c r="E48" s="21" t="str">
        <f>IFERROR(__xludf.DUMMYFUNCTION("""COMPUTED_VALUE"""),"URBANA")</f>
        <v>URBANA</v>
      </c>
      <c r="F48" s="21" t="str">
        <f>IFERROR(__xludf.DUMMYFUNCTION("""COMPUTED_VALUE"""),"2 Mbps")</f>
        <v>2 Mbps</v>
      </c>
      <c r="G48" s="21" t="str">
        <f>IFERROR(__xludf.DUMMYFUNCTION("""COMPUTED_VALUE"""),"-")</f>
        <v>-</v>
      </c>
      <c r="H48" s="21" t="str">
        <f>IFERROR(__xludf.DUMMYFUNCTION("""COMPUTED_VALUE"""),"-")</f>
        <v>-</v>
      </c>
      <c r="I48" s="21" t="str">
        <f>IFERROR(__xludf.DUMMYFUNCTION("""COMPUTED_VALUE"""),"-")</f>
        <v>-</v>
      </c>
      <c r="J48" s="21" t="str">
        <f>IFERROR(__xludf.DUMMYFUNCTION("""COMPUTED_VALUE"""),"-")</f>
        <v>-</v>
      </c>
      <c r="K48" s="21" t="str">
        <f>IFERROR(__xludf.DUMMYFUNCTION("""COMPUTED_VALUE"""),"-")</f>
        <v>-</v>
      </c>
      <c r="L48" s="21" t="str">
        <f>IFERROR(__xludf.DUMMYFUNCTION("""COMPUTED_VALUE"""),"-")</f>
        <v>-</v>
      </c>
      <c r="M48" s="21" t="str">
        <f>IFERROR(__xludf.DUMMYFUNCTION("""COMPUTED_VALUE"""),"100 Mbps")</f>
        <v>100 Mbps</v>
      </c>
      <c r="N48" s="21" t="str">
        <f>IFERROR(__xludf.DUMMYFUNCTION("""COMPUTED_VALUE"""),"-")</f>
        <v>-</v>
      </c>
      <c r="O48" s="21" t="str">
        <f>IFERROR(__xludf.DUMMYFUNCTION("""COMPUTED_VALUE"""),"-")</f>
        <v>-</v>
      </c>
      <c r="P48" s="21"/>
      <c r="Q48" s="21"/>
      <c r="R48" s="21"/>
      <c r="S48" s="21"/>
      <c r="T48" s="21"/>
      <c r="U48" s="21"/>
      <c r="V48" s="21"/>
      <c r="W48" s="21"/>
      <c r="X48" s="21"/>
      <c r="Y48" s="21"/>
      <c r="Z48" s="21"/>
    </row>
    <row r="49">
      <c r="A49" s="21" t="str">
        <f>IFERROR(__xludf.DUMMYFUNCTION("""COMPUTED_VALUE"""),"09ª GRE (Cajazeiras)")</f>
        <v>09ª GRE (Cajazeiras)</v>
      </c>
      <c r="B49" s="21" t="str">
        <f>IFERROR(__xludf.DUMMYFUNCTION("""COMPUTED_VALUE"""),"São José de Piranhas")</f>
        <v>São José de Piranhas</v>
      </c>
      <c r="C49" s="21">
        <f>IFERROR(__xludf.DUMMYFUNCTION("""COMPUTED_VALUE"""),2.5010565E7)</f>
        <v>25010565</v>
      </c>
      <c r="D49" s="21" t="str">
        <f>IFERROR(__xludf.DUMMYFUNCTION("""COMPUTED_VALUE"""),"Ecit Prefeito Joaquim Lacerda Leite")</f>
        <v>Ecit Prefeito Joaquim Lacerda Leite</v>
      </c>
      <c r="E49" s="21" t="str">
        <f>IFERROR(__xludf.DUMMYFUNCTION("""COMPUTED_VALUE"""),"URBANA")</f>
        <v>URBANA</v>
      </c>
      <c r="F49" s="21" t="str">
        <f>IFERROR(__xludf.DUMMYFUNCTION("""COMPUTED_VALUE"""),"5 Mbps")</f>
        <v>5 Mbps</v>
      </c>
      <c r="G49" s="21" t="str">
        <f>IFERROR(__xludf.DUMMYFUNCTION("""COMPUTED_VALUE"""),"-")</f>
        <v>-</v>
      </c>
      <c r="H49" s="21" t="str">
        <f>IFERROR(__xludf.DUMMYFUNCTION("""COMPUTED_VALUE"""),"-")</f>
        <v>-</v>
      </c>
      <c r="I49" s="21" t="str">
        <f>IFERROR(__xludf.DUMMYFUNCTION("""COMPUTED_VALUE"""),"-")</f>
        <v>-</v>
      </c>
      <c r="J49" s="21" t="str">
        <f>IFERROR(__xludf.DUMMYFUNCTION("""COMPUTED_VALUE"""),"50 Mbps")</f>
        <v>50 Mbps</v>
      </c>
      <c r="K49" s="21" t="str">
        <f>IFERROR(__xludf.DUMMYFUNCTION("""COMPUTED_VALUE"""),"-")</f>
        <v>-</v>
      </c>
      <c r="L49" s="21" t="str">
        <f>IFERROR(__xludf.DUMMYFUNCTION("""COMPUTED_VALUE"""),"-")</f>
        <v>-</v>
      </c>
      <c r="M49" s="21" t="str">
        <f>IFERROR(__xludf.DUMMYFUNCTION("""COMPUTED_VALUE"""),"-")</f>
        <v>-</v>
      </c>
      <c r="N49" s="21" t="str">
        <f>IFERROR(__xludf.DUMMYFUNCTION("""COMPUTED_VALUE"""),"-")</f>
        <v>-</v>
      </c>
      <c r="O49" s="21" t="str">
        <f>IFERROR(__xludf.DUMMYFUNCTION("""COMPUTED_VALUE"""),"-")</f>
        <v>-</v>
      </c>
      <c r="P49" s="21"/>
      <c r="Q49" s="21"/>
      <c r="R49" s="21"/>
      <c r="S49" s="21"/>
      <c r="T49" s="21"/>
      <c r="U49" s="21"/>
      <c r="V49" s="21"/>
      <c r="W49" s="21"/>
      <c r="X49" s="21"/>
      <c r="Y49" s="21"/>
      <c r="Z49" s="21"/>
    </row>
    <row r="50">
      <c r="A50" s="21" t="str">
        <f>IFERROR(__xludf.DUMMYFUNCTION("""COMPUTED_VALUE"""),"-")</f>
        <v>-</v>
      </c>
      <c r="B50" s="21" t="str">
        <f>IFERROR(__xludf.DUMMYFUNCTION("""COMPUTED_VALUE"""),"São José de Piranhas")</f>
        <v>São José de Piranhas</v>
      </c>
      <c r="C50" s="21">
        <f>IFERROR(__xludf.DUMMYFUNCTION("""COMPUTED_VALUE"""),2.501067E7)</f>
        <v>25010670</v>
      </c>
      <c r="D50" s="21" t="str">
        <f>IFERROR(__xludf.DUMMYFUNCTION("""COMPUTED_VALUE"""),"EEEF Bairro Santo Antonio")</f>
        <v>EEEF Bairro Santo Antonio</v>
      </c>
      <c r="E50" s="21" t="str">
        <f>IFERROR(__xludf.DUMMYFUNCTION("""COMPUTED_VALUE"""),"-")</f>
        <v>-</v>
      </c>
      <c r="F50" s="21" t="str">
        <f>IFERROR(__xludf.DUMMYFUNCTION("""COMPUTED_VALUE"""),"5 Mbps")</f>
        <v>5 Mbps</v>
      </c>
      <c r="G50" s="21" t="str">
        <f>IFERROR(__xludf.DUMMYFUNCTION("""COMPUTED_VALUE"""),"-")</f>
        <v>-</v>
      </c>
      <c r="H50" s="21" t="str">
        <f>IFERROR(__xludf.DUMMYFUNCTION("""COMPUTED_VALUE"""),"-")</f>
        <v>-</v>
      </c>
      <c r="I50" s="21" t="str">
        <f>IFERROR(__xludf.DUMMYFUNCTION("""COMPUTED_VALUE"""),"-")</f>
        <v>-</v>
      </c>
      <c r="J50" s="21" t="str">
        <f>IFERROR(__xludf.DUMMYFUNCTION("""COMPUTED_VALUE"""),"-")</f>
        <v>-</v>
      </c>
      <c r="K50" s="21" t="str">
        <f>IFERROR(__xludf.DUMMYFUNCTION("""COMPUTED_VALUE"""),"-")</f>
        <v>-</v>
      </c>
      <c r="L50" s="21" t="str">
        <f>IFERROR(__xludf.DUMMYFUNCTION("""COMPUTED_VALUE"""),"-")</f>
        <v>-</v>
      </c>
      <c r="M50" s="21"/>
      <c r="N50" s="21" t="str">
        <f>IFERROR(__xludf.DUMMYFUNCTION("""COMPUTED_VALUE"""),"-")</f>
        <v>-</v>
      </c>
      <c r="O50" s="21" t="str">
        <f>IFERROR(__xludf.DUMMYFUNCTION("""COMPUTED_VALUE"""),"-")</f>
        <v>-</v>
      </c>
      <c r="P50" s="21"/>
      <c r="Q50" s="21"/>
      <c r="R50" s="21"/>
      <c r="S50" s="21"/>
      <c r="T50" s="21"/>
      <c r="U50" s="21"/>
      <c r="V50" s="21"/>
      <c r="W50" s="21"/>
      <c r="X50" s="21"/>
      <c r="Y50" s="21"/>
      <c r="Z50" s="21"/>
    </row>
    <row r="51">
      <c r="A51" s="21" t="str">
        <f>IFERROR(__xludf.DUMMYFUNCTION("""COMPUTED_VALUE"""),"-")</f>
        <v>-</v>
      </c>
      <c r="B51" s="21" t="str">
        <f>IFERROR(__xludf.DUMMYFUNCTION("""COMPUTED_VALUE"""),"São José de Piranhas")</f>
        <v>São José de Piranhas</v>
      </c>
      <c r="C51" s="21">
        <f>IFERROR(__xludf.DUMMYFUNCTION("""COMPUTED_VALUE"""),2.5010727E7)</f>
        <v>25010727</v>
      </c>
      <c r="D51" s="21" t="str">
        <f>IFERROR(__xludf.DUMMYFUNCTION("""COMPUTED_VALUE"""),"EEEF SANTA MARIA GORETE")</f>
        <v>EEEF SANTA MARIA GORETE</v>
      </c>
      <c r="E51" s="21" t="str">
        <f>IFERROR(__xludf.DUMMYFUNCTION("""COMPUTED_VALUE"""),"-")</f>
        <v>-</v>
      </c>
      <c r="F51" s="21" t="str">
        <f>IFERROR(__xludf.DUMMYFUNCTION("""COMPUTED_VALUE"""),"5 Mbps")</f>
        <v>5 Mbps</v>
      </c>
      <c r="G51" s="21" t="str">
        <f>IFERROR(__xludf.DUMMYFUNCTION("""COMPUTED_VALUE"""),"-")</f>
        <v>-</v>
      </c>
      <c r="H51" s="21" t="str">
        <f>IFERROR(__xludf.DUMMYFUNCTION("""COMPUTED_VALUE"""),"-")</f>
        <v>-</v>
      </c>
      <c r="I51" s="21" t="str">
        <f>IFERROR(__xludf.DUMMYFUNCTION("""COMPUTED_VALUE"""),"-")</f>
        <v>-</v>
      </c>
      <c r="J51" s="21" t="str">
        <f>IFERROR(__xludf.DUMMYFUNCTION("""COMPUTED_VALUE"""),"-")</f>
        <v>-</v>
      </c>
      <c r="K51" s="21" t="str">
        <f>IFERROR(__xludf.DUMMYFUNCTION("""COMPUTED_VALUE"""),"-")</f>
        <v>-</v>
      </c>
      <c r="L51" s="21" t="str">
        <f>IFERROR(__xludf.DUMMYFUNCTION("""COMPUTED_VALUE"""),"-")</f>
        <v>-</v>
      </c>
      <c r="M51" s="21"/>
      <c r="N51" s="21" t="str">
        <f>IFERROR(__xludf.DUMMYFUNCTION("""COMPUTED_VALUE"""),"-")</f>
        <v>-</v>
      </c>
      <c r="O51" s="21" t="str">
        <f>IFERROR(__xludf.DUMMYFUNCTION("""COMPUTED_VALUE"""),"-")</f>
        <v>-</v>
      </c>
      <c r="P51" s="21"/>
      <c r="Q51" s="21"/>
      <c r="R51" s="21"/>
      <c r="S51" s="21"/>
      <c r="T51" s="21"/>
      <c r="U51" s="21"/>
      <c r="V51" s="21"/>
      <c r="W51" s="21"/>
      <c r="X51" s="21"/>
      <c r="Y51" s="21"/>
      <c r="Z51" s="21"/>
    </row>
    <row r="52">
      <c r="A52" s="21" t="str">
        <f>IFERROR(__xludf.DUMMYFUNCTION("""COMPUTED_VALUE"""),"09ª GRE (Cajazeiras)")</f>
        <v>09ª GRE (Cajazeiras)</v>
      </c>
      <c r="B52" s="21" t="str">
        <f>IFERROR(__xludf.DUMMYFUNCTION("""COMPUTED_VALUE"""),"São José de Piranhas")</f>
        <v>São José de Piranhas</v>
      </c>
      <c r="C52" s="21">
        <f>IFERROR(__xludf.DUMMYFUNCTION("""COMPUTED_VALUE"""),2.5011669E7)</f>
        <v>25011669</v>
      </c>
      <c r="D52" s="21" t="str">
        <f>IFERROR(__xludf.DUMMYFUNCTION("""COMPUTED_VALUE"""),"E EST DE CURSO NORMAL EM NIVEL MEDIO SAO JOSE")</f>
        <v>E EST DE CURSO NORMAL EM NIVEL MEDIO SAO JOSE</v>
      </c>
      <c r="E52" s="21" t="str">
        <f>IFERROR(__xludf.DUMMYFUNCTION("""COMPUTED_VALUE"""),"URBANA")</f>
        <v>URBANA</v>
      </c>
      <c r="F52" s="21" t="str">
        <f>IFERROR(__xludf.DUMMYFUNCTION("""COMPUTED_VALUE"""),"5 Mbps")</f>
        <v>5 Mbps</v>
      </c>
      <c r="G52" s="21" t="str">
        <f>IFERROR(__xludf.DUMMYFUNCTION("""COMPUTED_VALUE"""),"-")</f>
        <v>-</v>
      </c>
      <c r="H52" s="21" t="str">
        <f>IFERROR(__xludf.DUMMYFUNCTION("""COMPUTED_VALUE"""),"-")</f>
        <v>-</v>
      </c>
      <c r="I52" s="21" t="str">
        <f>IFERROR(__xludf.DUMMYFUNCTION("""COMPUTED_VALUE"""),"-")</f>
        <v>-</v>
      </c>
      <c r="J52" s="21" t="str">
        <f>IFERROR(__xludf.DUMMYFUNCTION("""COMPUTED_VALUE"""),"-")</f>
        <v>-</v>
      </c>
      <c r="K52" s="21" t="str">
        <f>IFERROR(__xludf.DUMMYFUNCTION("""COMPUTED_VALUE"""),"-")</f>
        <v>-</v>
      </c>
      <c r="L52" s="21" t="str">
        <f>IFERROR(__xludf.DUMMYFUNCTION("""COMPUTED_VALUE"""),"-")</f>
        <v>-</v>
      </c>
      <c r="M52" s="21" t="str">
        <f>IFERROR(__xludf.DUMMYFUNCTION("""COMPUTED_VALUE"""),"100 Mbps")</f>
        <v>100 Mbps</v>
      </c>
      <c r="N52" s="21" t="str">
        <f>IFERROR(__xludf.DUMMYFUNCTION("""COMPUTED_VALUE"""),"-")</f>
        <v>-</v>
      </c>
      <c r="O52" s="21" t="str">
        <f>IFERROR(__xludf.DUMMYFUNCTION("""COMPUTED_VALUE"""),"-")</f>
        <v>-</v>
      </c>
      <c r="P52" s="21"/>
      <c r="Q52" s="21"/>
      <c r="R52" s="21"/>
      <c r="S52" s="21"/>
      <c r="T52" s="21"/>
      <c r="U52" s="21"/>
      <c r="V52" s="21"/>
      <c r="W52" s="21"/>
      <c r="X52" s="21"/>
      <c r="Y52" s="21"/>
      <c r="Z52" s="21"/>
    </row>
    <row r="53">
      <c r="A53" s="21" t="str">
        <f>IFERROR(__xludf.DUMMYFUNCTION("""COMPUTED_VALUE"""),"09ª GRE (Cajazeiras)")</f>
        <v>09ª GRE (Cajazeiras)</v>
      </c>
      <c r="B53" s="21" t="str">
        <f>IFERROR(__xludf.DUMMYFUNCTION("""COMPUTED_VALUE"""),"Triunfo")</f>
        <v>Triunfo</v>
      </c>
      <c r="C53" s="21">
        <f>IFERROR(__xludf.DUMMYFUNCTION("""COMPUTED_VALUE"""),2.5012185E7)</f>
        <v>25012185</v>
      </c>
      <c r="D53" s="21" t="str">
        <f>IFERROR(__xludf.DUMMYFUNCTION("""COMPUTED_VALUE"""),"EEEF Antonio Francisco Duarte")</f>
        <v>EEEF Antonio Francisco Duarte</v>
      </c>
      <c r="E53" s="21" t="str">
        <f>IFERROR(__xludf.DUMMYFUNCTION("""COMPUTED_VALUE"""),"URBANA")</f>
        <v>URBANA</v>
      </c>
      <c r="F53" s="21" t="str">
        <f>IFERROR(__xludf.DUMMYFUNCTION("""COMPUTED_VALUE"""),"2 Mbps")</f>
        <v>2 Mbps</v>
      </c>
      <c r="G53" s="21" t="str">
        <f>IFERROR(__xludf.DUMMYFUNCTION("""COMPUTED_VALUE"""),"-")</f>
        <v>-</v>
      </c>
      <c r="H53" s="21" t="str">
        <f>IFERROR(__xludf.DUMMYFUNCTION("""COMPUTED_VALUE"""),"-")</f>
        <v>-</v>
      </c>
      <c r="I53" s="21" t="str">
        <f>IFERROR(__xludf.DUMMYFUNCTION("""COMPUTED_VALUE"""),"-")</f>
        <v>-</v>
      </c>
      <c r="J53" s="21" t="str">
        <f>IFERROR(__xludf.DUMMYFUNCTION("""COMPUTED_VALUE"""),"-")</f>
        <v>-</v>
      </c>
      <c r="K53" s="21" t="str">
        <f>IFERROR(__xludf.DUMMYFUNCTION("""COMPUTED_VALUE"""),"-")</f>
        <v>-</v>
      </c>
      <c r="L53" s="21" t="str">
        <f>IFERROR(__xludf.DUMMYFUNCTION("""COMPUTED_VALUE"""),"-")</f>
        <v>-</v>
      </c>
      <c r="M53" s="21" t="str">
        <f>IFERROR(__xludf.DUMMYFUNCTION("""COMPUTED_VALUE"""),"100 Mbps")</f>
        <v>100 Mbps</v>
      </c>
      <c r="N53" s="21" t="str">
        <f>IFERROR(__xludf.DUMMYFUNCTION("""COMPUTED_VALUE"""),"-")</f>
        <v>-</v>
      </c>
      <c r="O53" s="21" t="str">
        <f>IFERROR(__xludf.DUMMYFUNCTION("""COMPUTED_VALUE"""),"-")</f>
        <v>-</v>
      </c>
      <c r="P53" s="21"/>
      <c r="Q53" s="21"/>
      <c r="R53" s="21"/>
      <c r="S53" s="21"/>
      <c r="T53" s="21"/>
      <c r="U53" s="21"/>
      <c r="V53" s="21"/>
      <c r="W53" s="21"/>
      <c r="X53" s="21"/>
      <c r="Y53" s="21"/>
      <c r="Z53" s="21"/>
    </row>
    <row r="54">
      <c r="A54" s="21" t="str">
        <f>IFERROR(__xludf.DUMMYFUNCTION("""COMPUTED_VALUE"""),"09ª GRE (Cajazeiras)")</f>
        <v>09ª GRE (Cajazeiras)</v>
      </c>
      <c r="B54" s="21" t="str">
        <f>IFERROR(__xludf.DUMMYFUNCTION("""COMPUTED_VALUE"""),"Bernardino Batista")</f>
        <v>Bernardino Batista</v>
      </c>
      <c r="C54" s="21">
        <f>IFERROR(__xludf.DUMMYFUNCTION("""COMPUTED_VALUE"""),2.5012193E7)</f>
        <v>25012193</v>
      </c>
      <c r="D54" s="21" t="str">
        <f>IFERROR(__xludf.DUMMYFUNCTION("""COMPUTED_VALUE"""),"EEEFM Nelson Batista Alves")</f>
        <v>EEEFM Nelson Batista Alves</v>
      </c>
      <c r="E54" s="21" t="str">
        <f>IFERROR(__xludf.DUMMYFUNCTION("""COMPUTED_VALUE"""),"URBANA")</f>
        <v>URBANA</v>
      </c>
      <c r="F54" s="21" t="str">
        <f>IFERROR(__xludf.DUMMYFUNCTION("""COMPUTED_VALUE"""),"2 Mbps")</f>
        <v>2 Mbps</v>
      </c>
      <c r="G54" s="21" t="str">
        <f>IFERROR(__xludf.DUMMYFUNCTION("""COMPUTED_VALUE"""),"-")</f>
        <v>-</v>
      </c>
      <c r="H54" s="21" t="str">
        <f>IFERROR(__xludf.DUMMYFUNCTION("""COMPUTED_VALUE"""),"-")</f>
        <v>-</v>
      </c>
      <c r="I54" s="21" t="str">
        <f>IFERROR(__xludf.DUMMYFUNCTION("""COMPUTED_VALUE"""),"-")</f>
        <v>-</v>
      </c>
      <c r="J54" s="21" t="str">
        <f>IFERROR(__xludf.DUMMYFUNCTION("""COMPUTED_VALUE"""),"-")</f>
        <v>-</v>
      </c>
      <c r="K54" s="21" t="str">
        <f>IFERROR(__xludf.DUMMYFUNCTION("""COMPUTED_VALUE"""),"-")</f>
        <v>-</v>
      </c>
      <c r="L54" s="21" t="str">
        <f>IFERROR(__xludf.DUMMYFUNCTION("""COMPUTED_VALUE"""),"-")</f>
        <v>-</v>
      </c>
      <c r="M54" s="21"/>
      <c r="N54" s="21" t="str">
        <f>IFERROR(__xludf.DUMMYFUNCTION("""COMPUTED_VALUE"""),"-")</f>
        <v>-</v>
      </c>
      <c r="O54" s="21" t="str">
        <f>IFERROR(__xludf.DUMMYFUNCTION("""COMPUTED_VALUE"""),"-")</f>
        <v>-</v>
      </c>
      <c r="P54" s="21"/>
      <c r="Q54" s="21"/>
      <c r="R54" s="21"/>
      <c r="S54" s="21"/>
      <c r="T54" s="21"/>
      <c r="U54" s="21"/>
      <c r="V54" s="21"/>
      <c r="W54" s="21"/>
      <c r="X54" s="21"/>
      <c r="Y54" s="21"/>
      <c r="Z54" s="21"/>
    </row>
    <row r="55">
      <c r="A55" s="21" t="str">
        <f>IFERROR(__xludf.DUMMYFUNCTION("""COMPUTED_VALUE"""),"09ª GRE (Cajazeiras)")</f>
        <v>09ª GRE (Cajazeiras)</v>
      </c>
      <c r="B55" s="21" t="str">
        <f>IFERROR(__xludf.DUMMYFUNCTION("""COMPUTED_VALUE"""),"Triunfo")</f>
        <v>Triunfo</v>
      </c>
      <c r="C55" s="21">
        <f>IFERROR(__xludf.DUMMYFUNCTION("""COMPUTED_VALUE"""),2.5012207E7)</f>
        <v>25012207</v>
      </c>
      <c r="D55" s="21" t="str">
        <f>IFERROR(__xludf.DUMMYFUNCTION("""COMPUTED_VALUE"""),"Eci EEM Bernardino Jose Batista")</f>
        <v>Eci EEM Bernardino Jose Batista</v>
      </c>
      <c r="E55" s="21" t="str">
        <f>IFERROR(__xludf.DUMMYFUNCTION("""COMPUTED_VALUE"""),"URBANA")</f>
        <v>URBANA</v>
      </c>
      <c r="F55" s="21" t="str">
        <f>IFERROR(__xludf.DUMMYFUNCTION("""COMPUTED_VALUE"""),"2 Mbps")</f>
        <v>2 Mbps</v>
      </c>
      <c r="G55" s="21" t="str">
        <f>IFERROR(__xludf.DUMMYFUNCTION("""COMPUTED_VALUE"""),"-")</f>
        <v>-</v>
      </c>
      <c r="H55" s="21" t="str">
        <f>IFERROR(__xludf.DUMMYFUNCTION("""COMPUTED_VALUE"""),"-")</f>
        <v>-</v>
      </c>
      <c r="I55" s="21" t="str">
        <f>IFERROR(__xludf.DUMMYFUNCTION("""COMPUTED_VALUE"""),"-")</f>
        <v>-</v>
      </c>
      <c r="J55" s="21" t="str">
        <f>IFERROR(__xludf.DUMMYFUNCTION("""COMPUTED_VALUE"""),"-")</f>
        <v>-</v>
      </c>
      <c r="K55" s="21" t="str">
        <f>IFERROR(__xludf.DUMMYFUNCTION("""COMPUTED_VALUE"""),"-")</f>
        <v>-</v>
      </c>
      <c r="L55" s="21" t="str">
        <f>IFERROR(__xludf.DUMMYFUNCTION("""COMPUTED_VALUE"""),"-")</f>
        <v>-</v>
      </c>
      <c r="M55" s="21" t="str">
        <f>IFERROR(__xludf.DUMMYFUNCTION("""COMPUTED_VALUE"""),"100 Mbps")</f>
        <v>100 Mbps</v>
      </c>
      <c r="N55" s="21" t="str">
        <f>IFERROR(__xludf.DUMMYFUNCTION("""COMPUTED_VALUE"""),"-")</f>
        <v>-</v>
      </c>
      <c r="O55" s="21" t="str">
        <f>IFERROR(__xludf.DUMMYFUNCTION("""COMPUTED_VALUE"""),"-")</f>
        <v>-</v>
      </c>
      <c r="P55" s="21"/>
      <c r="Q55" s="21"/>
      <c r="R55" s="21"/>
      <c r="S55" s="21"/>
      <c r="T55" s="21"/>
      <c r="U55" s="21"/>
      <c r="V55" s="21"/>
      <c r="W55" s="21"/>
      <c r="X55" s="21"/>
      <c r="Y55" s="21"/>
      <c r="Z55" s="21"/>
    </row>
    <row r="56">
      <c r="A56" s="21" t="str">
        <f>IFERROR(__xludf.DUMMYFUNCTION("""COMPUTED_VALUE"""),"09ª GRE (Cajazeiras)")</f>
        <v>09ª GRE (Cajazeiras)</v>
      </c>
      <c r="B56" s="21" t="str">
        <f>IFERROR(__xludf.DUMMYFUNCTION("""COMPUTED_VALUE"""),"Uiraúna")</f>
        <v>Uiraúna</v>
      </c>
      <c r="C56" s="21">
        <f>IFERROR(__xludf.DUMMYFUNCTION("""COMPUTED_VALUE"""),2.5012916E7)</f>
        <v>25012916</v>
      </c>
      <c r="D56" s="21" t="str">
        <f>IFERROR(__xludf.DUMMYFUNCTION("""COMPUTED_VALUE"""),"Ecit Doutor Jose Duarte Filho")</f>
        <v>Ecit Doutor Jose Duarte Filho</v>
      </c>
      <c r="E56" s="21" t="str">
        <f>IFERROR(__xludf.DUMMYFUNCTION("""COMPUTED_VALUE"""),"URBANA")</f>
        <v>URBANA</v>
      </c>
      <c r="F56" s="21" t="str">
        <f>IFERROR(__xludf.DUMMYFUNCTION("""COMPUTED_VALUE"""),"2 Mbps")</f>
        <v>2 Mbps</v>
      </c>
      <c r="G56" s="21" t="str">
        <f>IFERROR(__xludf.DUMMYFUNCTION("""COMPUTED_VALUE"""),"-")</f>
        <v>-</v>
      </c>
      <c r="H56" s="21" t="str">
        <f>IFERROR(__xludf.DUMMYFUNCTION("""COMPUTED_VALUE"""),"-")</f>
        <v>-</v>
      </c>
      <c r="I56" s="21" t="str">
        <f>IFERROR(__xludf.DUMMYFUNCTION("""COMPUTED_VALUE"""),"-")</f>
        <v>-</v>
      </c>
      <c r="J56" s="21" t="str">
        <f>IFERROR(__xludf.DUMMYFUNCTION("""COMPUTED_VALUE"""),"-")</f>
        <v>-</v>
      </c>
      <c r="K56" s="21" t="str">
        <f>IFERROR(__xludf.DUMMYFUNCTION("""COMPUTED_VALUE"""),"-")</f>
        <v>-</v>
      </c>
      <c r="L56" s="21" t="str">
        <f>IFERROR(__xludf.DUMMYFUNCTION("""COMPUTED_VALUE"""),"-")</f>
        <v>-</v>
      </c>
      <c r="M56" s="21" t="str">
        <f>IFERROR(__xludf.DUMMYFUNCTION("""COMPUTED_VALUE"""),"100 Mbps")</f>
        <v>100 Mbps</v>
      </c>
      <c r="N56" s="21" t="str">
        <f>IFERROR(__xludf.DUMMYFUNCTION("""COMPUTED_VALUE"""),"-")</f>
        <v>-</v>
      </c>
      <c r="O56" s="21" t="str">
        <f>IFERROR(__xludf.DUMMYFUNCTION("""COMPUTED_VALUE"""),"-")</f>
        <v>-</v>
      </c>
      <c r="P56" s="21"/>
      <c r="Q56" s="21"/>
      <c r="R56" s="21"/>
      <c r="S56" s="21"/>
      <c r="T56" s="21"/>
      <c r="U56" s="21"/>
      <c r="V56" s="21"/>
      <c r="W56" s="21"/>
      <c r="X56" s="21"/>
      <c r="Y56" s="21"/>
      <c r="Z56" s="21"/>
    </row>
    <row r="57">
      <c r="A57" s="21" t="str">
        <f>IFERROR(__xludf.DUMMYFUNCTION("""COMPUTED_VALUE"""),"09ª GRE (Cajazeiras)")</f>
        <v>09ª GRE (Cajazeiras)</v>
      </c>
      <c r="B57" s="21" t="str">
        <f>IFERROR(__xludf.DUMMYFUNCTION("""COMPUTED_VALUE"""),"Uiraúna")</f>
        <v>Uiraúna</v>
      </c>
      <c r="C57" s="21">
        <f>IFERROR(__xludf.DUMMYFUNCTION("""COMPUTED_VALUE"""),2.5012924E7)</f>
        <v>25012924</v>
      </c>
      <c r="D57" s="21" t="str">
        <f>IFERROR(__xludf.DUMMYFUNCTION("""COMPUTED_VALUE"""),"EEEFM Jovelina Gomes")</f>
        <v>EEEFM Jovelina Gomes</v>
      </c>
      <c r="E57" s="21" t="str">
        <f>IFERROR(__xludf.DUMMYFUNCTION("""COMPUTED_VALUE"""),"URBANA")</f>
        <v>URBANA</v>
      </c>
      <c r="F57" s="21" t="str">
        <f>IFERROR(__xludf.DUMMYFUNCTION("""COMPUTED_VALUE"""),"2 Mbps")</f>
        <v>2 Mbps</v>
      </c>
      <c r="G57" s="21" t="str">
        <f>IFERROR(__xludf.DUMMYFUNCTION("""COMPUTED_VALUE"""),"-")</f>
        <v>-</v>
      </c>
      <c r="H57" s="21" t="str">
        <f>IFERROR(__xludf.DUMMYFUNCTION("""COMPUTED_VALUE"""),"-")</f>
        <v>-</v>
      </c>
      <c r="I57" s="21" t="str">
        <f>IFERROR(__xludf.DUMMYFUNCTION("""COMPUTED_VALUE"""),"-")</f>
        <v>-</v>
      </c>
      <c r="J57" s="21" t="str">
        <f>IFERROR(__xludf.DUMMYFUNCTION("""COMPUTED_VALUE"""),"-")</f>
        <v>-</v>
      </c>
      <c r="K57" s="21" t="str">
        <f>IFERROR(__xludf.DUMMYFUNCTION("""COMPUTED_VALUE"""),"-")</f>
        <v>-</v>
      </c>
      <c r="L57" s="21" t="str">
        <f>IFERROR(__xludf.DUMMYFUNCTION("""COMPUTED_VALUE"""),"-")</f>
        <v>-</v>
      </c>
      <c r="M57" s="21" t="str">
        <f>IFERROR(__xludf.DUMMYFUNCTION("""COMPUTED_VALUE"""),"100 Mbps")</f>
        <v>100 Mbps</v>
      </c>
      <c r="N57" s="21" t="str">
        <f>IFERROR(__xludf.DUMMYFUNCTION("""COMPUTED_VALUE"""),"-")</f>
        <v>-</v>
      </c>
      <c r="O57" s="21" t="str">
        <f>IFERROR(__xludf.DUMMYFUNCTION("""COMPUTED_VALUE"""),"-")</f>
        <v>-</v>
      </c>
      <c r="P57" s="21"/>
      <c r="Q57" s="21"/>
      <c r="R57" s="21"/>
      <c r="S57" s="21"/>
      <c r="T57" s="21"/>
      <c r="U57" s="21"/>
      <c r="V57" s="21"/>
      <c r="W57" s="21"/>
      <c r="X57" s="21"/>
      <c r="Y57" s="21"/>
      <c r="Z57" s="21"/>
    </row>
    <row r="58">
      <c r="A58" s="21" t="str">
        <f>IFERROR(__xludf.DUMMYFUNCTION("""COMPUTED_VALUE"""),"09ª GRE (Cajazeiras)")</f>
        <v>09ª GRE (Cajazeiras)</v>
      </c>
      <c r="B58" s="21" t="str">
        <f>IFERROR(__xludf.DUMMYFUNCTION("""COMPUTED_VALUE"""),"Joca Claudino")</f>
        <v>Joca Claudino</v>
      </c>
      <c r="C58" s="21">
        <f>IFERROR(__xludf.DUMMYFUNCTION("""COMPUTED_VALUE"""),2.5012932E7)</f>
        <v>25012932</v>
      </c>
      <c r="D58" s="21" t="str">
        <f>IFERROR(__xludf.DUMMYFUNCTION("""COMPUTED_VALUE"""),"ESCOLA ESTADUAL CIDADÃ INTEGRAL SÃO JOSÉ OPERÁRIO")</f>
        <v>ESCOLA ESTADUAL CIDADÃ INTEGRAL SÃO JOSÉ OPERÁRIO</v>
      </c>
      <c r="E58" s="21" t="str">
        <f>IFERROR(__xludf.DUMMYFUNCTION("""COMPUTED_VALUE"""),"URBANA")</f>
        <v>URBANA</v>
      </c>
      <c r="F58" s="21" t="str">
        <f>IFERROR(__xludf.DUMMYFUNCTION("""COMPUTED_VALUE"""),"2 Mbps")</f>
        <v>2 Mbps</v>
      </c>
      <c r="G58" s="21" t="str">
        <f>IFERROR(__xludf.DUMMYFUNCTION("""COMPUTED_VALUE"""),"-")</f>
        <v>-</v>
      </c>
      <c r="H58" s="21" t="str">
        <f>IFERROR(__xludf.DUMMYFUNCTION("""COMPUTED_VALUE"""),"-")</f>
        <v>-</v>
      </c>
      <c r="I58" s="21" t="str">
        <f>IFERROR(__xludf.DUMMYFUNCTION("""COMPUTED_VALUE"""),"-")</f>
        <v>-</v>
      </c>
      <c r="J58" s="21" t="str">
        <f>IFERROR(__xludf.DUMMYFUNCTION("""COMPUTED_VALUE"""),"-")</f>
        <v>-</v>
      </c>
      <c r="K58" s="21" t="str">
        <f>IFERROR(__xludf.DUMMYFUNCTION("""COMPUTED_VALUE"""),"-")</f>
        <v>-</v>
      </c>
      <c r="L58" s="21" t="str">
        <f>IFERROR(__xludf.DUMMYFUNCTION("""COMPUTED_VALUE"""),"-")</f>
        <v>-</v>
      </c>
      <c r="M58" s="21"/>
      <c r="N58" s="21" t="str">
        <f>IFERROR(__xludf.DUMMYFUNCTION("""COMPUTED_VALUE"""),"-")</f>
        <v>-</v>
      </c>
      <c r="O58" s="21" t="str">
        <f>IFERROR(__xludf.DUMMYFUNCTION("""COMPUTED_VALUE"""),"-")</f>
        <v>-</v>
      </c>
      <c r="P58" s="21"/>
      <c r="Q58" s="21"/>
      <c r="R58" s="21"/>
      <c r="S58" s="21"/>
      <c r="T58" s="21"/>
      <c r="U58" s="21"/>
      <c r="V58" s="21"/>
      <c r="W58" s="21"/>
      <c r="X58" s="21"/>
      <c r="Y58" s="21"/>
      <c r="Z58" s="21"/>
    </row>
    <row r="59">
      <c r="A59" s="21" t="str">
        <f>IFERROR(__xludf.DUMMYFUNCTION("""COMPUTED_VALUE"""),"09ª GRE (Cajazeiras)")</f>
        <v>09ª GRE (Cajazeiras)</v>
      </c>
      <c r="B59" s="21" t="str">
        <f>IFERROR(__xludf.DUMMYFUNCTION("""COMPUTED_VALUE"""),"Poço Dantas")</f>
        <v>Poço Dantas</v>
      </c>
      <c r="C59" s="21">
        <f>IFERROR(__xludf.DUMMYFUNCTION("""COMPUTED_VALUE"""),2.501294E7)</f>
        <v>25012940</v>
      </c>
      <c r="D59" s="21" t="str">
        <f>IFERROR(__xludf.DUMMYFUNCTION("""COMPUTED_VALUE"""),"Eci EEM Jose Nilson Santiago")</f>
        <v>Eci EEM Jose Nilson Santiago</v>
      </c>
      <c r="E59" s="21" t="str">
        <f>IFERROR(__xludf.DUMMYFUNCTION("""COMPUTED_VALUE"""),"URBANA")</f>
        <v>URBANA</v>
      </c>
      <c r="F59" s="21" t="str">
        <f>IFERROR(__xludf.DUMMYFUNCTION("""COMPUTED_VALUE"""),"2 Mbps")</f>
        <v>2 Mbps</v>
      </c>
      <c r="G59" s="21" t="str">
        <f>IFERROR(__xludf.DUMMYFUNCTION("""COMPUTED_VALUE"""),"-")</f>
        <v>-</v>
      </c>
      <c r="H59" s="21" t="str">
        <f>IFERROR(__xludf.DUMMYFUNCTION("""COMPUTED_VALUE"""),"-")</f>
        <v>-</v>
      </c>
      <c r="I59" s="21" t="str">
        <f>IFERROR(__xludf.DUMMYFUNCTION("""COMPUTED_VALUE"""),"-")</f>
        <v>-</v>
      </c>
      <c r="J59" s="21" t="str">
        <f>IFERROR(__xludf.DUMMYFUNCTION("""COMPUTED_VALUE"""),"-")</f>
        <v>-</v>
      </c>
      <c r="K59" s="21" t="str">
        <f>IFERROR(__xludf.DUMMYFUNCTION("""COMPUTED_VALUE"""),"-")</f>
        <v>-</v>
      </c>
      <c r="L59" s="21" t="str">
        <f>IFERROR(__xludf.DUMMYFUNCTION("""COMPUTED_VALUE"""),"-")</f>
        <v>-</v>
      </c>
      <c r="M59" s="21"/>
      <c r="N59" s="21" t="str">
        <f>IFERROR(__xludf.DUMMYFUNCTION("""COMPUTED_VALUE"""),"-")</f>
        <v>-</v>
      </c>
      <c r="O59" s="21" t="str">
        <f>IFERROR(__xludf.DUMMYFUNCTION("""COMPUTED_VALUE"""),"-")</f>
        <v>-</v>
      </c>
      <c r="P59" s="21"/>
      <c r="Q59" s="21"/>
      <c r="R59" s="21"/>
      <c r="S59" s="21"/>
      <c r="T59" s="21"/>
      <c r="U59" s="21"/>
      <c r="V59" s="21"/>
      <c r="W59" s="21"/>
      <c r="X59" s="21"/>
      <c r="Y59" s="21"/>
      <c r="Z59" s="21"/>
    </row>
    <row r="60">
      <c r="A60" s="21" t="str">
        <f>IFERROR(__xludf.DUMMYFUNCTION("""COMPUTED_VALUE"""),"09ª GRE (Cajazeiras)")</f>
        <v>09ª GRE (Cajazeiras)</v>
      </c>
      <c r="B60" s="21" t="str">
        <f>IFERROR(__xludf.DUMMYFUNCTION("""COMPUTED_VALUE"""),"Uiraúna")</f>
        <v>Uiraúna</v>
      </c>
      <c r="C60" s="21">
        <f>IFERROR(__xludf.DUMMYFUNCTION("""COMPUTED_VALUE"""),2.5012959E7)</f>
        <v>25012959</v>
      </c>
      <c r="D60" s="21" t="str">
        <f>IFERROR(__xludf.DUMMYFUNCTION("""COMPUTED_VALUE"""),"EEEF Ernani Satiro")</f>
        <v>EEEF Ernani Satiro</v>
      </c>
      <c r="E60" s="21" t="str">
        <f>IFERROR(__xludf.DUMMYFUNCTION("""COMPUTED_VALUE"""),"URBANA")</f>
        <v>URBANA</v>
      </c>
      <c r="F60" s="21" t="str">
        <f>IFERROR(__xludf.DUMMYFUNCTION("""COMPUTED_VALUE"""),"2 Mbps")</f>
        <v>2 Mbps</v>
      </c>
      <c r="G60" s="21" t="str">
        <f>IFERROR(__xludf.DUMMYFUNCTION("""COMPUTED_VALUE"""),"-")</f>
        <v>-</v>
      </c>
      <c r="H60" s="21" t="str">
        <f>IFERROR(__xludf.DUMMYFUNCTION("""COMPUTED_VALUE"""),"-")</f>
        <v>-</v>
      </c>
      <c r="I60" s="21" t="str">
        <f>IFERROR(__xludf.DUMMYFUNCTION("""COMPUTED_VALUE"""),"-")</f>
        <v>-</v>
      </c>
      <c r="J60" s="21" t="str">
        <f>IFERROR(__xludf.DUMMYFUNCTION("""COMPUTED_VALUE"""),"-")</f>
        <v>-</v>
      </c>
      <c r="K60" s="21" t="str">
        <f>IFERROR(__xludf.DUMMYFUNCTION("""COMPUTED_VALUE"""),"-")</f>
        <v>-</v>
      </c>
      <c r="L60" s="21" t="str">
        <f>IFERROR(__xludf.DUMMYFUNCTION("""COMPUTED_VALUE"""),"-")</f>
        <v>-</v>
      </c>
      <c r="M60" s="21" t="str">
        <f>IFERROR(__xludf.DUMMYFUNCTION("""COMPUTED_VALUE"""),"100 Mbps")</f>
        <v>100 Mbps</v>
      </c>
      <c r="N60" s="21" t="str">
        <f>IFERROR(__xludf.DUMMYFUNCTION("""COMPUTED_VALUE"""),"-")</f>
        <v>-</v>
      </c>
      <c r="O60" s="21" t="str">
        <f>IFERROR(__xludf.DUMMYFUNCTION("""COMPUTED_VALUE"""),"-")</f>
        <v>-</v>
      </c>
      <c r="P60" s="21"/>
      <c r="Q60" s="21"/>
      <c r="R60" s="21"/>
      <c r="S60" s="21"/>
      <c r="T60" s="21"/>
      <c r="U60" s="21"/>
      <c r="V60" s="21"/>
      <c r="W60" s="21"/>
      <c r="X60" s="21"/>
      <c r="Y60" s="21"/>
      <c r="Z60" s="21"/>
    </row>
    <row r="61">
      <c r="A61" s="21" t="str">
        <f>IFERROR(__xludf.DUMMYFUNCTION("""COMPUTED_VALUE"""),"09ª GRE (Cajazeiras)")</f>
        <v>09ª GRE (Cajazeiras)</v>
      </c>
      <c r="B61" s="21" t="str">
        <f>IFERROR(__xludf.DUMMYFUNCTION("""COMPUTED_VALUE"""),"Uiraúna")</f>
        <v>Uiraúna</v>
      </c>
      <c r="C61" s="21">
        <f>IFERROR(__xludf.DUMMYFUNCTION("""COMPUTED_VALUE"""),2.5012967E7)</f>
        <v>25012967</v>
      </c>
      <c r="D61" s="21" t="str">
        <f>IFERROR(__xludf.DUMMYFUNCTION("""COMPUTED_VALUE"""),"EEEF Mons Constantino Vieira")</f>
        <v>EEEF Mons Constantino Vieira</v>
      </c>
      <c r="E61" s="21" t="str">
        <f>IFERROR(__xludf.DUMMYFUNCTION("""COMPUTED_VALUE"""),"RURAL")</f>
        <v>RURAL</v>
      </c>
      <c r="F61" s="21" t="str">
        <f>IFERROR(__xludf.DUMMYFUNCTION("""COMPUTED_VALUE"""),"-")</f>
        <v>-</v>
      </c>
      <c r="G61" s="21" t="str">
        <f>IFERROR(__xludf.DUMMYFUNCTION("""COMPUTED_VALUE"""),"-")</f>
        <v>-</v>
      </c>
      <c r="H61" s="21" t="str">
        <f>IFERROR(__xludf.DUMMYFUNCTION("""COMPUTED_VALUE"""),"-")</f>
        <v>-</v>
      </c>
      <c r="I61" s="21" t="str">
        <f>IFERROR(__xludf.DUMMYFUNCTION("""COMPUTED_VALUE"""),"-")</f>
        <v>-</v>
      </c>
      <c r="J61" s="21" t="str">
        <f>IFERROR(__xludf.DUMMYFUNCTION("""COMPUTED_VALUE"""),"-")</f>
        <v>-</v>
      </c>
      <c r="K61" s="21" t="str">
        <f>IFERROR(__xludf.DUMMYFUNCTION("""COMPUTED_VALUE"""),"-")</f>
        <v>-</v>
      </c>
      <c r="L61" s="21" t="str">
        <f>IFERROR(__xludf.DUMMYFUNCTION("""COMPUTED_VALUE"""),"-")</f>
        <v>-</v>
      </c>
      <c r="M61" s="21" t="str">
        <f>IFERROR(__xludf.DUMMYFUNCTION("""COMPUTED_VALUE"""),"-")</f>
        <v>-</v>
      </c>
      <c r="N61" s="21"/>
      <c r="O61" s="21" t="str">
        <f>IFERROR(__xludf.DUMMYFUNCTION("""COMPUTED_VALUE"""),"-")</f>
        <v>-</v>
      </c>
      <c r="P61" s="21"/>
      <c r="Q61" s="21"/>
      <c r="R61" s="21"/>
      <c r="S61" s="21"/>
      <c r="T61" s="21"/>
      <c r="U61" s="21"/>
      <c r="V61" s="21"/>
      <c r="W61" s="21"/>
      <c r="X61" s="21"/>
      <c r="Y61" s="21"/>
      <c r="Z61" s="21"/>
    </row>
    <row r="62">
      <c r="A62" s="21" t="str">
        <f>IFERROR(__xludf.DUMMYFUNCTION("""COMPUTED_VALUE"""),"13ª GRE (Pombal)")</f>
        <v>13ª GRE (Pombal)</v>
      </c>
      <c r="B62" s="21" t="str">
        <f>IFERROR(__xludf.DUMMYFUNCTION("""COMPUTED_VALUE"""),"Condado")</f>
        <v>Condado</v>
      </c>
      <c r="C62" s="21">
        <f>IFERROR(__xludf.DUMMYFUNCTION("""COMPUTED_VALUE"""),2.501384E7)</f>
        <v>25013840</v>
      </c>
      <c r="D62" s="21" t="str">
        <f>IFERROR(__xludf.DUMMYFUNCTION("""COMPUTED_VALUE"""),"ECIT Doutor Trajano Pires da Nóbrega")</f>
        <v>ECIT Doutor Trajano Pires da Nóbrega</v>
      </c>
      <c r="E62" s="21" t="str">
        <f>IFERROR(__xludf.DUMMYFUNCTION("""COMPUTED_VALUE"""),"URBANA")</f>
        <v>URBANA</v>
      </c>
      <c r="F62" s="21" t="str">
        <f>IFERROR(__xludf.DUMMYFUNCTION("""COMPUTED_VALUE"""),"2 Mbps")</f>
        <v>2 Mbps</v>
      </c>
      <c r="G62" s="21" t="str">
        <f>IFERROR(__xludf.DUMMYFUNCTION("""COMPUTED_VALUE"""),"-")</f>
        <v>-</v>
      </c>
      <c r="H62" s="21" t="str">
        <f>IFERROR(__xludf.DUMMYFUNCTION("""COMPUTED_VALUE"""),"-")</f>
        <v>-</v>
      </c>
      <c r="I62" s="21" t="str">
        <f>IFERROR(__xludf.DUMMYFUNCTION("""COMPUTED_VALUE"""),"-")</f>
        <v>-</v>
      </c>
      <c r="J62" s="21" t="str">
        <f>IFERROR(__xludf.DUMMYFUNCTION("""COMPUTED_VALUE"""),"50 Mbps")</f>
        <v>50 Mbps</v>
      </c>
      <c r="K62" s="21" t="str">
        <f>IFERROR(__xludf.DUMMYFUNCTION("""COMPUTED_VALUE"""),"-")</f>
        <v>-</v>
      </c>
      <c r="L62" s="21" t="str">
        <f>IFERROR(__xludf.DUMMYFUNCTION("""COMPUTED_VALUE"""),"-")</f>
        <v>-</v>
      </c>
      <c r="M62" s="21" t="str">
        <f>IFERROR(__xludf.DUMMYFUNCTION("""COMPUTED_VALUE"""),"-")</f>
        <v>-</v>
      </c>
      <c r="N62" s="21" t="str">
        <f>IFERROR(__xludf.DUMMYFUNCTION("""COMPUTED_VALUE"""),"-")</f>
        <v>-</v>
      </c>
      <c r="O62" s="21" t="str">
        <f>IFERROR(__xludf.DUMMYFUNCTION("""COMPUTED_VALUE"""),"-")</f>
        <v>-</v>
      </c>
      <c r="P62" s="21"/>
      <c r="Q62" s="21"/>
      <c r="R62" s="21"/>
      <c r="S62" s="21"/>
      <c r="T62" s="21"/>
      <c r="U62" s="21"/>
      <c r="V62" s="21"/>
      <c r="W62" s="21"/>
      <c r="X62" s="21"/>
      <c r="Y62" s="21"/>
      <c r="Z62" s="21"/>
    </row>
    <row r="63">
      <c r="A63" s="21" t="str">
        <f>IFERROR(__xludf.DUMMYFUNCTION("""COMPUTED_VALUE"""),"13ª GRE (Pombal)")</f>
        <v>13ª GRE (Pombal)</v>
      </c>
      <c r="B63" s="21" t="str">
        <f>IFERROR(__xludf.DUMMYFUNCTION("""COMPUTED_VALUE"""),"Vista Serrana")</f>
        <v>Vista Serrana</v>
      </c>
      <c r="C63" s="21">
        <f>IFERROR(__xludf.DUMMYFUNCTION("""COMPUTED_VALUE"""),2.5014226E7)</f>
        <v>25014226</v>
      </c>
      <c r="D63" s="21" t="str">
        <f>IFERROR(__xludf.DUMMYFUNCTION("""COMPUTED_VALUE"""),"Escola Cidadã Integral Estadual de Ensino Médio Manoel Medeiros de Araújo")</f>
        <v>Escola Cidadã Integral Estadual de Ensino Médio Manoel Medeiros de Araújo</v>
      </c>
      <c r="E63" s="21" t="str">
        <f>IFERROR(__xludf.DUMMYFUNCTION("""COMPUTED_VALUE"""),"URBANA")</f>
        <v>URBANA</v>
      </c>
      <c r="F63" s="21" t="str">
        <f>IFERROR(__xludf.DUMMYFUNCTION("""COMPUTED_VALUE"""),"2 Mbps")</f>
        <v>2 Mbps</v>
      </c>
      <c r="G63" s="21" t="str">
        <f>IFERROR(__xludf.DUMMYFUNCTION("""COMPUTED_VALUE"""),"-")</f>
        <v>-</v>
      </c>
      <c r="H63" s="21" t="str">
        <f>IFERROR(__xludf.DUMMYFUNCTION("""COMPUTED_VALUE"""),"-")</f>
        <v>-</v>
      </c>
      <c r="I63" s="21" t="str">
        <f>IFERROR(__xludf.DUMMYFUNCTION("""COMPUTED_VALUE"""),"-")</f>
        <v>-</v>
      </c>
      <c r="J63" s="21" t="str">
        <f>IFERROR(__xludf.DUMMYFUNCTION("""COMPUTED_VALUE"""),"-")</f>
        <v>-</v>
      </c>
      <c r="K63" s="21" t="str">
        <f>IFERROR(__xludf.DUMMYFUNCTION("""COMPUTED_VALUE"""),"-")</f>
        <v>-</v>
      </c>
      <c r="L63" s="21" t="str">
        <f>IFERROR(__xludf.DUMMYFUNCTION("""COMPUTED_VALUE"""),"-")</f>
        <v>-</v>
      </c>
      <c r="M63" s="21" t="str">
        <f>IFERROR(__xludf.DUMMYFUNCTION("""COMPUTED_VALUE"""),"100 Mbps")</f>
        <v>100 Mbps</v>
      </c>
      <c r="N63" s="21" t="str">
        <f>IFERROR(__xludf.DUMMYFUNCTION("""COMPUTED_VALUE"""),"-")</f>
        <v>-</v>
      </c>
      <c r="O63" s="21" t="str">
        <f>IFERROR(__xludf.DUMMYFUNCTION("""COMPUTED_VALUE"""),"-")</f>
        <v>-</v>
      </c>
      <c r="P63" s="21"/>
      <c r="Q63" s="21"/>
      <c r="R63" s="21"/>
      <c r="S63" s="21"/>
      <c r="T63" s="21"/>
      <c r="U63" s="21"/>
      <c r="V63" s="21"/>
      <c r="W63" s="21"/>
      <c r="X63" s="21"/>
      <c r="Y63" s="21"/>
      <c r="Z63" s="21"/>
    </row>
    <row r="64">
      <c r="A64" s="21" t="str">
        <f>IFERROR(__xludf.DUMMYFUNCTION("""COMPUTED_VALUE"""),"10ª GRE (Sousa)")</f>
        <v>10ª GRE (Sousa)</v>
      </c>
      <c r="B64" s="21" t="str">
        <f>IFERROR(__xludf.DUMMYFUNCTION("""COMPUTED_VALUE"""),"Lastro")</f>
        <v>Lastro</v>
      </c>
      <c r="C64" s="21">
        <f>IFERROR(__xludf.DUMMYFUNCTION("""COMPUTED_VALUE"""),2.5014412E7)</f>
        <v>25014412</v>
      </c>
      <c r="D64" s="21" t="str">
        <f>IFERROR(__xludf.DUMMYFUNCTION("""COMPUTED_VALUE"""),"ECI EEM Nestorina Abrantes")</f>
        <v>ECI EEM Nestorina Abrantes</v>
      </c>
      <c r="E64" s="21" t="str">
        <f>IFERROR(__xludf.DUMMYFUNCTION("""COMPUTED_VALUE"""),"URBANA")</f>
        <v>URBANA</v>
      </c>
      <c r="F64" s="21" t="str">
        <f>IFERROR(__xludf.DUMMYFUNCTION("""COMPUTED_VALUE"""),"2 Mbps")</f>
        <v>2 Mbps</v>
      </c>
      <c r="G64" s="21" t="str">
        <f>IFERROR(__xludf.DUMMYFUNCTION("""COMPUTED_VALUE"""),"-")</f>
        <v>-</v>
      </c>
      <c r="H64" s="21" t="str">
        <f>IFERROR(__xludf.DUMMYFUNCTION("""COMPUTED_VALUE"""),"-")</f>
        <v>-</v>
      </c>
      <c r="I64" s="21" t="str">
        <f>IFERROR(__xludf.DUMMYFUNCTION("""COMPUTED_VALUE"""),"-")</f>
        <v>-</v>
      </c>
      <c r="J64" s="21" t="str">
        <f>IFERROR(__xludf.DUMMYFUNCTION("""COMPUTED_VALUE"""),"-")</f>
        <v>-</v>
      </c>
      <c r="K64" s="21" t="str">
        <f>IFERROR(__xludf.DUMMYFUNCTION("""COMPUTED_VALUE"""),"-")</f>
        <v>-</v>
      </c>
      <c r="L64" s="21" t="str">
        <f>IFERROR(__xludf.DUMMYFUNCTION("""COMPUTED_VALUE"""),"-")</f>
        <v>-</v>
      </c>
      <c r="M64" s="21" t="str">
        <f>IFERROR(__xludf.DUMMYFUNCTION("""COMPUTED_VALUE"""),"100 Mbps")</f>
        <v>100 Mbps</v>
      </c>
      <c r="N64" s="21" t="str">
        <f>IFERROR(__xludf.DUMMYFUNCTION("""COMPUTED_VALUE"""),"-")</f>
        <v>-</v>
      </c>
      <c r="O64" s="21" t="str">
        <f>IFERROR(__xludf.DUMMYFUNCTION("""COMPUTED_VALUE"""),"-")</f>
        <v>-</v>
      </c>
      <c r="P64" s="21"/>
      <c r="Q64" s="21"/>
      <c r="R64" s="21"/>
      <c r="S64" s="21"/>
      <c r="T64" s="21"/>
      <c r="U64" s="21"/>
      <c r="V64" s="21"/>
      <c r="W64" s="21"/>
      <c r="X64" s="21"/>
      <c r="Y64" s="21"/>
      <c r="Z64" s="21"/>
    </row>
    <row r="65">
      <c r="A65" s="21" t="str">
        <f>IFERROR(__xludf.DUMMYFUNCTION("""COMPUTED_VALUE"""),"06ª GRE (Patos)")</f>
        <v>06ª GRE (Patos)</v>
      </c>
      <c r="B65" s="21" t="str">
        <f>IFERROR(__xludf.DUMMYFUNCTION("""COMPUTED_VALUE"""),"Malta")</f>
        <v>Malta</v>
      </c>
      <c r="C65" s="21">
        <f>IFERROR(__xludf.DUMMYFUNCTION("""COMPUTED_VALUE"""),2.5014692E7)</f>
        <v>25014692</v>
      </c>
      <c r="D65" s="21" t="str">
        <f>IFERROR(__xludf.DUMMYFUNCTION("""COMPUTED_VALUE"""),"Ecit Doutor Antonio Fernandes Medeiros")</f>
        <v>Ecit Doutor Antonio Fernandes Medeiros</v>
      </c>
      <c r="E65" s="21" t="str">
        <f>IFERROR(__xludf.DUMMYFUNCTION("""COMPUTED_VALUE"""),"URBANA")</f>
        <v>URBANA</v>
      </c>
      <c r="F65" s="21" t="str">
        <f>IFERROR(__xludf.DUMMYFUNCTION("""COMPUTED_VALUE"""),"2 Mbps")</f>
        <v>2 Mbps</v>
      </c>
      <c r="G65" s="21" t="str">
        <f>IFERROR(__xludf.DUMMYFUNCTION("""COMPUTED_VALUE"""),"-")</f>
        <v>-</v>
      </c>
      <c r="H65" s="21" t="str">
        <f>IFERROR(__xludf.DUMMYFUNCTION("""COMPUTED_VALUE"""),"-")</f>
        <v>-</v>
      </c>
      <c r="I65" s="21" t="str">
        <f>IFERROR(__xludf.DUMMYFUNCTION("""COMPUTED_VALUE"""),"-")</f>
        <v>-</v>
      </c>
      <c r="J65" s="21" t="str">
        <f>IFERROR(__xludf.DUMMYFUNCTION("""COMPUTED_VALUE"""),"-")</f>
        <v>-</v>
      </c>
      <c r="K65" s="21" t="str">
        <f>IFERROR(__xludf.DUMMYFUNCTION("""COMPUTED_VALUE"""),"-")</f>
        <v>-</v>
      </c>
      <c r="L65" s="21" t="str">
        <f>IFERROR(__xludf.DUMMYFUNCTION("""COMPUTED_VALUE"""),"-")</f>
        <v>-</v>
      </c>
      <c r="M65" s="21" t="str">
        <f>IFERROR(__xludf.DUMMYFUNCTION("""COMPUTED_VALUE"""),"100 Mbps")</f>
        <v>100 Mbps</v>
      </c>
      <c r="N65" s="21" t="str">
        <f>IFERROR(__xludf.DUMMYFUNCTION("""COMPUTED_VALUE"""),"-")</f>
        <v>-</v>
      </c>
      <c r="O65" s="21" t="str">
        <f>IFERROR(__xludf.DUMMYFUNCTION("""COMPUTED_VALUE"""),"-")</f>
        <v>-</v>
      </c>
      <c r="P65" s="21"/>
      <c r="Q65" s="21"/>
      <c r="R65" s="21"/>
      <c r="S65" s="21"/>
      <c r="T65" s="21"/>
      <c r="U65" s="21"/>
      <c r="V65" s="21"/>
      <c r="W65" s="21"/>
      <c r="X65" s="21"/>
      <c r="Y65" s="21"/>
      <c r="Z65" s="21"/>
    </row>
    <row r="66">
      <c r="A66" s="21" t="str">
        <f>IFERROR(__xludf.DUMMYFUNCTION("""COMPUTED_VALUE"""),"10ª GRE (Sousa)")</f>
        <v>10ª GRE (Sousa)</v>
      </c>
      <c r="B66" s="21" t="str">
        <f>IFERROR(__xludf.DUMMYFUNCTION("""COMPUTED_VALUE"""),"Nazarezinho")</f>
        <v>Nazarezinho</v>
      </c>
      <c r="C66" s="21">
        <f>IFERROR(__xludf.DUMMYFUNCTION("""COMPUTED_VALUE"""),2.5014951E7)</f>
        <v>25014951</v>
      </c>
      <c r="D66" s="21" t="str">
        <f>IFERROR(__xludf.DUMMYFUNCTION("""COMPUTED_VALUE"""),"ECIEEM Francisco Augusto Campos")</f>
        <v>ECIEEM Francisco Augusto Campos</v>
      </c>
      <c r="E66" s="21" t="str">
        <f>IFERROR(__xludf.DUMMYFUNCTION("""COMPUTED_VALUE"""),"URBANA")</f>
        <v>URBANA</v>
      </c>
      <c r="F66" s="21" t="str">
        <f>IFERROR(__xludf.DUMMYFUNCTION("""COMPUTED_VALUE"""),"2 Mbps")</f>
        <v>2 Mbps</v>
      </c>
      <c r="G66" s="21" t="str">
        <f>IFERROR(__xludf.DUMMYFUNCTION("""COMPUTED_VALUE"""),"-")</f>
        <v>-</v>
      </c>
      <c r="H66" s="21" t="str">
        <f>IFERROR(__xludf.DUMMYFUNCTION("""COMPUTED_VALUE"""),"-")</f>
        <v>-</v>
      </c>
      <c r="I66" s="21" t="str">
        <f>IFERROR(__xludf.DUMMYFUNCTION("""COMPUTED_VALUE"""),"-")</f>
        <v>-</v>
      </c>
      <c r="J66" s="21" t="str">
        <f>IFERROR(__xludf.DUMMYFUNCTION("""COMPUTED_VALUE"""),"-")</f>
        <v>-</v>
      </c>
      <c r="K66" s="21" t="str">
        <f>IFERROR(__xludf.DUMMYFUNCTION("""COMPUTED_VALUE"""),"-")</f>
        <v>-</v>
      </c>
      <c r="L66" s="21" t="str">
        <f>IFERROR(__xludf.DUMMYFUNCTION("""COMPUTED_VALUE"""),"-")</f>
        <v>-</v>
      </c>
      <c r="M66" s="21"/>
      <c r="N66" s="21" t="str">
        <f>IFERROR(__xludf.DUMMYFUNCTION("""COMPUTED_VALUE"""),"-")</f>
        <v>-</v>
      </c>
      <c r="O66" s="21" t="str">
        <f>IFERROR(__xludf.DUMMYFUNCTION("""COMPUTED_VALUE"""),"-")</f>
        <v>-</v>
      </c>
      <c r="P66" s="21"/>
      <c r="Q66" s="21"/>
      <c r="R66" s="21"/>
      <c r="S66" s="21"/>
      <c r="T66" s="21"/>
      <c r="U66" s="21"/>
      <c r="V66" s="21"/>
      <c r="W66" s="21"/>
      <c r="X66" s="21"/>
      <c r="Y66" s="21"/>
      <c r="Z66" s="21"/>
    </row>
    <row r="67">
      <c r="A67" s="21" t="str">
        <f>IFERROR(__xludf.DUMMYFUNCTION("""COMPUTED_VALUE"""),"10ª GRE (Sousa)")</f>
        <v>10ª GRE (Sousa)</v>
      </c>
      <c r="B67" s="21" t="str">
        <f>IFERROR(__xludf.DUMMYFUNCTION("""COMPUTED_VALUE"""),"Nazarezinho")</f>
        <v>Nazarezinho</v>
      </c>
      <c r="C67" s="21">
        <f>IFERROR(__xludf.DUMMYFUNCTION("""COMPUTED_VALUE"""),2.501496E7)</f>
        <v>25014960</v>
      </c>
      <c r="D67" s="21" t="str">
        <f>IFERROR(__xludf.DUMMYFUNCTION("""COMPUTED_VALUE"""),"EEEF Manoel Mendes")</f>
        <v>EEEF Manoel Mendes</v>
      </c>
      <c r="E67" s="21" t="str">
        <f>IFERROR(__xludf.DUMMYFUNCTION("""COMPUTED_VALUE"""),"URBANA")</f>
        <v>URBANA</v>
      </c>
      <c r="F67" s="21" t="str">
        <f>IFERROR(__xludf.DUMMYFUNCTION("""COMPUTED_VALUE"""),"2 Mbps")</f>
        <v>2 Mbps</v>
      </c>
      <c r="G67" s="21" t="str">
        <f>IFERROR(__xludf.DUMMYFUNCTION("""COMPUTED_VALUE"""),"-")</f>
        <v>-</v>
      </c>
      <c r="H67" s="21" t="str">
        <f>IFERROR(__xludf.DUMMYFUNCTION("""COMPUTED_VALUE"""),"-")</f>
        <v>-</v>
      </c>
      <c r="I67" s="21" t="str">
        <f>IFERROR(__xludf.DUMMYFUNCTION("""COMPUTED_VALUE"""),"-")</f>
        <v>-</v>
      </c>
      <c r="J67" s="21" t="str">
        <f>IFERROR(__xludf.DUMMYFUNCTION("""COMPUTED_VALUE"""),"-")</f>
        <v>-</v>
      </c>
      <c r="K67" s="21" t="str">
        <f>IFERROR(__xludf.DUMMYFUNCTION("""COMPUTED_VALUE"""),"-")</f>
        <v>-</v>
      </c>
      <c r="L67" s="21" t="str">
        <f>IFERROR(__xludf.DUMMYFUNCTION("""COMPUTED_VALUE"""),"-")</f>
        <v>-</v>
      </c>
      <c r="M67" s="21"/>
      <c r="N67" s="21" t="str">
        <f>IFERROR(__xludf.DUMMYFUNCTION("""COMPUTED_VALUE"""),"-")</f>
        <v>-</v>
      </c>
      <c r="O67" s="21" t="str">
        <f>IFERROR(__xludf.DUMMYFUNCTION("""COMPUTED_VALUE"""),"-")</f>
        <v>-</v>
      </c>
      <c r="P67" s="21"/>
      <c r="Q67" s="21"/>
      <c r="R67" s="21"/>
      <c r="S67" s="21"/>
      <c r="T67" s="21"/>
      <c r="U67" s="21"/>
      <c r="V67" s="21"/>
      <c r="W67" s="21"/>
      <c r="X67" s="21"/>
      <c r="Y67" s="21"/>
      <c r="Z67" s="21"/>
    </row>
    <row r="68">
      <c r="A68" s="21" t="str">
        <f>IFERROR(__xludf.DUMMYFUNCTION("""COMPUTED_VALUE"""),"13ª GRE (Pombal)")</f>
        <v>13ª GRE (Pombal)</v>
      </c>
      <c r="B68" s="21" t="str">
        <f>IFERROR(__xludf.DUMMYFUNCTION("""COMPUTED_VALUE"""),"Paulista")</f>
        <v>Paulista</v>
      </c>
      <c r="C68" s="21">
        <f>IFERROR(__xludf.DUMMYFUNCTION("""COMPUTED_VALUE"""),2.501532E7)</f>
        <v>25015320</v>
      </c>
      <c r="D68" s="21" t="str">
        <f>IFERROR(__xludf.DUMMYFUNCTION("""COMPUTED_VALUE"""),"ECIT EST FRANCISCO DE SÁ CAVALCANTE")</f>
        <v>ECIT EST FRANCISCO DE SÁ CAVALCANTE</v>
      </c>
      <c r="E68" s="21" t="str">
        <f>IFERROR(__xludf.DUMMYFUNCTION("""COMPUTED_VALUE"""),"URBANA")</f>
        <v>URBANA</v>
      </c>
      <c r="F68" s="21" t="str">
        <f>IFERROR(__xludf.DUMMYFUNCTION("""COMPUTED_VALUE"""),"2 Mbps")</f>
        <v>2 Mbps</v>
      </c>
      <c r="G68" s="21" t="str">
        <f>IFERROR(__xludf.DUMMYFUNCTION("""COMPUTED_VALUE"""),"-")</f>
        <v>-</v>
      </c>
      <c r="H68" s="21" t="str">
        <f>IFERROR(__xludf.DUMMYFUNCTION("""COMPUTED_VALUE"""),"-")</f>
        <v>-</v>
      </c>
      <c r="I68" s="21" t="str">
        <f>IFERROR(__xludf.DUMMYFUNCTION("""COMPUTED_VALUE"""),"-")</f>
        <v>-</v>
      </c>
      <c r="J68" s="21" t="str">
        <f>IFERROR(__xludf.DUMMYFUNCTION("""COMPUTED_VALUE"""),"-")</f>
        <v>-</v>
      </c>
      <c r="K68" s="21" t="str">
        <f>IFERROR(__xludf.DUMMYFUNCTION("""COMPUTED_VALUE"""),"-")</f>
        <v>-</v>
      </c>
      <c r="L68" s="21" t="str">
        <f>IFERROR(__xludf.DUMMYFUNCTION("""COMPUTED_VALUE"""),"-")</f>
        <v>-</v>
      </c>
      <c r="M68" s="21" t="str">
        <f>IFERROR(__xludf.DUMMYFUNCTION("""COMPUTED_VALUE"""),"100 Mbps")</f>
        <v>100 Mbps</v>
      </c>
      <c r="N68" s="21" t="str">
        <f>IFERROR(__xludf.DUMMYFUNCTION("""COMPUTED_VALUE"""),"-")</f>
        <v>-</v>
      </c>
      <c r="O68" s="21" t="str">
        <f>IFERROR(__xludf.DUMMYFUNCTION("""COMPUTED_VALUE"""),"-")</f>
        <v>-</v>
      </c>
      <c r="P68" s="21"/>
      <c r="Q68" s="21"/>
      <c r="R68" s="21"/>
      <c r="S68" s="21"/>
      <c r="T68" s="21"/>
      <c r="U68" s="21"/>
      <c r="V68" s="21"/>
      <c r="W68" s="21"/>
      <c r="X68" s="21"/>
      <c r="Y68" s="21"/>
      <c r="Z68" s="21"/>
    </row>
    <row r="69">
      <c r="A69" s="21" t="str">
        <f>IFERROR(__xludf.DUMMYFUNCTION("""COMPUTED_VALUE"""),"13ª GRE (Pombal)")</f>
        <v>13ª GRE (Pombal)</v>
      </c>
      <c r="B69" s="21" t="str">
        <f>IFERROR(__xludf.DUMMYFUNCTION("""COMPUTED_VALUE"""),"Pombal")</f>
        <v>Pombal</v>
      </c>
      <c r="C69" s="21">
        <f>IFERROR(__xludf.DUMMYFUNCTION("""COMPUTED_VALUE"""),2.5015869E7)</f>
        <v>25015869</v>
      </c>
      <c r="D69" s="21" t="str">
        <f>IFERROR(__xludf.DUMMYFUNCTION("""COMPUTED_VALUE"""),"ECITEEFM Monsenhor Vicente Freitas")</f>
        <v>ECITEEFM Monsenhor Vicente Freitas</v>
      </c>
      <c r="E69" s="21" t="str">
        <f>IFERROR(__xludf.DUMMYFUNCTION("""COMPUTED_VALUE"""),"URBANA")</f>
        <v>URBANA</v>
      </c>
      <c r="F69" s="21" t="str">
        <f>IFERROR(__xludf.DUMMYFUNCTION("""COMPUTED_VALUE"""),"2 Mbps")</f>
        <v>2 Mbps</v>
      </c>
      <c r="G69" s="21" t="str">
        <f>IFERROR(__xludf.DUMMYFUNCTION("""COMPUTED_VALUE"""),"-")</f>
        <v>-</v>
      </c>
      <c r="H69" s="21" t="str">
        <f>IFERROR(__xludf.DUMMYFUNCTION("""COMPUTED_VALUE"""),"-")</f>
        <v>-</v>
      </c>
      <c r="I69" s="21" t="str">
        <f>IFERROR(__xludf.DUMMYFUNCTION("""COMPUTED_VALUE"""),"-")</f>
        <v>-</v>
      </c>
      <c r="J69" s="21" t="str">
        <f>IFERROR(__xludf.DUMMYFUNCTION("""COMPUTED_VALUE"""),"30 Mbps")</f>
        <v>30 Mbps</v>
      </c>
      <c r="K69" s="21" t="str">
        <f>IFERROR(__xludf.DUMMYFUNCTION("""COMPUTED_VALUE"""),"-")</f>
        <v>-</v>
      </c>
      <c r="L69" s="21" t="str">
        <f>IFERROR(__xludf.DUMMYFUNCTION("""COMPUTED_VALUE"""),"-")</f>
        <v>-</v>
      </c>
      <c r="M69" s="21" t="str">
        <f>IFERROR(__xludf.DUMMYFUNCTION("""COMPUTED_VALUE"""),"-")</f>
        <v>-</v>
      </c>
      <c r="N69" s="21" t="str">
        <f>IFERROR(__xludf.DUMMYFUNCTION("""COMPUTED_VALUE"""),"-")</f>
        <v>-</v>
      </c>
      <c r="O69" s="21" t="str">
        <f>IFERROR(__xludf.DUMMYFUNCTION("""COMPUTED_VALUE"""),"-")</f>
        <v>-</v>
      </c>
      <c r="P69" s="21"/>
      <c r="Q69" s="21"/>
      <c r="R69" s="21"/>
      <c r="S69" s="21"/>
      <c r="T69" s="21"/>
      <c r="U69" s="21"/>
      <c r="V69" s="21"/>
      <c r="W69" s="21"/>
      <c r="X69" s="21"/>
      <c r="Y69" s="21"/>
      <c r="Z69" s="21"/>
    </row>
    <row r="70">
      <c r="A70" s="21" t="str">
        <f>IFERROR(__xludf.DUMMYFUNCTION("""COMPUTED_VALUE"""),"13ª GRE (Pombal)")</f>
        <v>13ª GRE (Pombal)</v>
      </c>
      <c r="B70" s="21" t="str">
        <f>IFERROR(__xludf.DUMMYFUNCTION("""COMPUTED_VALUE"""),"Pombal")</f>
        <v>Pombal</v>
      </c>
      <c r="C70" s="21">
        <f>IFERROR(__xludf.DUMMYFUNCTION("""COMPUTED_VALUE"""),2.5015885E7)</f>
        <v>25015885</v>
      </c>
      <c r="D70" s="21" t="str">
        <f>IFERROR(__xludf.DUMMYFUNCTION("""COMPUTED_VALUE"""),"EEEFM João da Mata")</f>
        <v>EEEFM João da Mata</v>
      </c>
      <c r="E70" s="21" t="str">
        <f>IFERROR(__xludf.DUMMYFUNCTION("""COMPUTED_VALUE"""),"URBANA")</f>
        <v>URBANA</v>
      </c>
      <c r="F70" s="21" t="str">
        <f>IFERROR(__xludf.DUMMYFUNCTION("""COMPUTED_VALUE"""),"2 Mbps")</f>
        <v>2 Mbps</v>
      </c>
      <c r="G70" s="21" t="str">
        <f>IFERROR(__xludf.DUMMYFUNCTION("""COMPUTED_VALUE"""),"-")</f>
        <v>-</v>
      </c>
      <c r="H70" s="21" t="str">
        <f>IFERROR(__xludf.DUMMYFUNCTION("""COMPUTED_VALUE"""),"-")</f>
        <v>-</v>
      </c>
      <c r="I70" s="21" t="str">
        <f>IFERROR(__xludf.DUMMYFUNCTION("""COMPUTED_VALUE"""),"-")</f>
        <v>-</v>
      </c>
      <c r="J70" s="21" t="str">
        <f>IFERROR(__xludf.DUMMYFUNCTION("""COMPUTED_VALUE"""),"-")</f>
        <v>-</v>
      </c>
      <c r="K70" s="21" t="str">
        <f>IFERROR(__xludf.DUMMYFUNCTION("""COMPUTED_VALUE"""),"-")</f>
        <v>-</v>
      </c>
      <c r="L70" s="21" t="str">
        <f>IFERROR(__xludf.DUMMYFUNCTION("""COMPUTED_VALUE"""),"-")</f>
        <v>-</v>
      </c>
      <c r="M70" s="21" t="str">
        <f>IFERROR(__xludf.DUMMYFUNCTION("""COMPUTED_VALUE"""),"100 Mbps")</f>
        <v>100 Mbps</v>
      </c>
      <c r="N70" s="21" t="str">
        <f>IFERROR(__xludf.DUMMYFUNCTION("""COMPUTED_VALUE"""),"-")</f>
        <v>-</v>
      </c>
      <c r="O70" s="21" t="str">
        <f>IFERROR(__xludf.DUMMYFUNCTION("""COMPUTED_VALUE"""),"-")</f>
        <v>-</v>
      </c>
      <c r="P70" s="21"/>
      <c r="Q70" s="21"/>
      <c r="R70" s="21"/>
      <c r="S70" s="21"/>
      <c r="T70" s="21"/>
      <c r="U70" s="21"/>
      <c r="V70" s="21"/>
      <c r="W70" s="21"/>
      <c r="X70" s="21"/>
      <c r="Y70" s="21"/>
      <c r="Z70" s="21"/>
    </row>
    <row r="71">
      <c r="A71" s="21" t="str">
        <f>IFERROR(__xludf.DUMMYFUNCTION("""COMPUTED_VALUE"""),"13ª GRE (Pombal)")</f>
        <v>13ª GRE (Pombal)</v>
      </c>
      <c r="B71" s="21" t="str">
        <f>IFERROR(__xludf.DUMMYFUNCTION("""COMPUTED_VALUE"""),"Pombal")</f>
        <v>Pombal</v>
      </c>
      <c r="C71" s="21">
        <f>IFERROR(__xludf.DUMMYFUNCTION("""COMPUTED_VALUE"""),2.5015893E7)</f>
        <v>25015893</v>
      </c>
      <c r="D71" s="21" t="str">
        <f>IFERROR(__xludf.DUMMYFUNCTION("""COMPUTED_VALUE"""),"EEEFM Arruda Câmara")</f>
        <v>EEEFM Arruda Câmara</v>
      </c>
      <c r="E71" s="21" t="str">
        <f>IFERROR(__xludf.DUMMYFUNCTION("""COMPUTED_VALUE"""),"URBANA")</f>
        <v>URBANA</v>
      </c>
      <c r="F71" s="21" t="str">
        <f>IFERROR(__xludf.DUMMYFUNCTION("""COMPUTED_VALUE"""),"2 Mbps")</f>
        <v>2 Mbps</v>
      </c>
      <c r="G71" s="21" t="str">
        <f>IFERROR(__xludf.DUMMYFUNCTION("""COMPUTED_VALUE"""),"-")</f>
        <v>-</v>
      </c>
      <c r="H71" s="21" t="str">
        <f>IFERROR(__xludf.DUMMYFUNCTION("""COMPUTED_VALUE"""),"-")</f>
        <v>-</v>
      </c>
      <c r="I71" s="21" t="str">
        <f>IFERROR(__xludf.DUMMYFUNCTION("""COMPUTED_VALUE"""),"-")</f>
        <v>-</v>
      </c>
      <c r="J71" s="21" t="str">
        <f>IFERROR(__xludf.DUMMYFUNCTION("""COMPUTED_VALUE"""),"-")</f>
        <v>-</v>
      </c>
      <c r="K71" s="21" t="str">
        <f>IFERROR(__xludf.DUMMYFUNCTION("""COMPUTED_VALUE"""),"-")</f>
        <v>-</v>
      </c>
      <c r="L71" s="21" t="str">
        <f>IFERROR(__xludf.DUMMYFUNCTION("""COMPUTED_VALUE"""),"-")</f>
        <v>-</v>
      </c>
      <c r="M71" s="21" t="str">
        <f>IFERROR(__xludf.DUMMYFUNCTION("""COMPUTED_VALUE"""),"100 Mbps")</f>
        <v>100 Mbps</v>
      </c>
      <c r="N71" s="21" t="str">
        <f>IFERROR(__xludf.DUMMYFUNCTION("""COMPUTED_VALUE"""),"-")</f>
        <v>-</v>
      </c>
      <c r="O71" s="21" t="str">
        <f>IFERROR(__xludf.DUMMYFUNCTION("""COMPUTED_VALUE"""),"-")</f>
        <v>-</v>
      </c>
      <c r="P71" s="21"/>
      <c r="Q71" s="21"/>
      <c r="R71" s="21"/>
      <c r="S71" s="21"/>
      <c r="T71" s="21"/>
      <c r="U71" s="21"/>
      <c r="V71" s="21"/>
      <c r="W71" s="21"/>
      <c r="X71" s="21"/>
      <c r="Y71" s="21"/>
      <c r="Z71" s="21"/>
    </row>
    <row r="72">
      <c r="A72" s="21" t="str">
        <f>IFERROR(__xludf.DUMMYFUNCTION("""COMPUTED_VALUE"""),"13ª GRE (Pombal)")</f>
        <v>13ª GRE (Pombal)</v>
      </c>
      <c r="B72" s="21" t="str">
        <f>IFERROR(__xludf.DUMMYFUNCTION("""COMPUTED_VALUE"""),"Pombal")</f>
        <v>Pombal</v>
      </c>
      <c r="C72" s="21">
        <f>IFERROR(__xludf.DUMMYFUNCTION("""COMPUTED_VALUE"""),2.5016024E7)</f>
        <v>25016024</v>
      </c>
      <c r="D72" s="21" t="str">
        <f>IFERROR(__xludf.DUMMYFUNCTION("""COMPUTED_VALUE"""),"EEEF Oito de Julho")</f>
        <v>EEEF Oito de Julho</v>
      </c>
      <c r="E72" s="21" t="str">
        <f>IFERROR(__xludf.DUMMYFUNCTION("""COMPUTED_VALUE"""),"URBANA")</f>
        <v>URBANA</v>
      </c>
      <c r="F72" s="21" t="str">
        <f>IFERROR(__xludf.DUMMYFUNCTION("""COMPUTED_VALUE"""),"2 Mbps")</f>
        <v>2 Mbps</v>
      </c>
      <c r="G72" s="21" t="str">
        <f>IFERROR(__xludf.DUMMYFUNCTION("""COMPUTED_VALUE"""),"-")</f>
        <v>-</v>
      </c>
      <c r="H72" s="21" t="str">
        <f>IFERROR(__xludf.DUMMYFUNCTION("""COMPUTED_VALUE"""),"-")</f>
        <v>-</v>
      </c>
      <c r="I72" s="21" t="str">
        <f>IFERROR(__xludf.DUMMYFUNCTION("""COMPUTED_VALUE"""),"-")</f>
        <v>-</v>
      </c>
      <c r="J72" s="21" t="str">
        <f>IFERROR(__xludf.DUMMYFUNCTION("""COMPUTED_VALUE"""),"-")</f>
        <v>-</v>
      </c>
      <c r="K72" s="21" t="str">
        <f>IFERROR(__xludf.DUMMYFUNCTION("""COMPUTED_VALUE"""),"-")</f>
        <v>-</v>
      </c>
      <c r="L72" s="21" t="str">
        <f>IFERROR(__xludf.DUMMYFUNCTION("""COMPUTED_VALUE"""),"-")</f>
        <v>-</v>
      </c>
      <c r="M72" s="21" t="str">
        <f>IFERROR(__xludf.DUMMYFUNCTION("""COMPUTED_VALUE"""),"100 Mbps")</f>
        <v>100 Mbps</v>
      </c>
      <c r="N72" s="21" t="str">
        <f>IFERROR(__xludf.DUMMYFUNCTION("""COMPUTED_VALUE"""),"-")</f>
        <v>-</v>
      </c>
      <c r="O72" s="21" t="str">
        <f>IFERROR(__xludf.DUMMYFUNCTION("""COMPUTED_VALUE"""),"-")</f>
        <v>-</v>
      </c>
      <c r="P72" s="21"/>
      <c r="Q72" s="21"/>
      <c r="R72" s="21"/>
      <c r="S72" s="21"/>
      <c r="T72" s="21"/>
      <c r="U72" s="21"/>
      <c r="V72" s="21"/>
      <c r="W72" s="21"/>
      <c r="X72" s="21"/>
      <c r="Y72" s="21"/>
      <c r="Z72" s="21"/>
    </row>
    <row r="73">
      <c r="A73" s="21" t="str">
        <f>IFERROR(__xludf.DUMMYFUNCTION("""COMPUTED_VALUE"""),"13ª GRE (Pombal)")</f>
        <v>13ª GRE (Pombal)</v>
      </c>
      <c r="B73" s="21" t="str">
        <f>IFERROR(__xludf.DUMMYFUNCTION("""COMPUTED_VALUE"""),"Pombal")</f>
        <v>Pombal</v>
      </c>
      <c r="C73" s="21">
        <f>IFERROR(__xludf.DUMMYFUNCTION("""COMPUTED_VALUE"""),2.5016032E7)</f>
        <v>25016032</v>
      </c>
      <c r="D73" s="21" t="str">
        <f>IFERROR(__xludf.DUMMYFUNCTION("""COMPUTED_VALUE"""),"EEEF Amelia Maria da Luz")</f>
        <v>EEEF Amelia Maria da Luz</v>
      </c>
      <c r="E73" s="21" t="str">
        <f>IFERROR(__xludf.DUMMYFUNCTION("""COMPUTED_VALUE"""),"URBANA")</f>
        <v>URBANA</v>
      </c>
      <c r="F73" s="21" t="str">
        <f>IFERROR(__xludf.DUMMYFUNCTION("""COMPUTED_VALUE"""),"2 Mbps")</f>
        <v>2 Mbps</v>
      </c>
      <c r="G73" s="21" t="str">
        <f>IFERROR(__xludf.DUMMYFUNCTION("""COMPUTED_VALUE"""),"-")</f>
        <v>-</v>
      </c>
      <c r="H73" s="21" t="str">
        <f>IFERROR(__xludf.DUMMYFUNCTION("""COMPUTED_VALUE"""),"-")</f>
        <v>-</v>
      </c>
      <c r="I73" s="21" t="str">
        <f>IFERROR(__xludf.DUMMYFUNCTION("""COMPUTED_VALUE"""),"-")</f>
        <v>-</v>
      </c>
      <c r="J73" s="21" t="str">
        <f>IFERROR(__xludf.DUMMYFUNCTION("""COMPUTED_VALUE"""),"-")</f>
        <v>-</v>
      </c>
      <c r="K73" s="21" t="str">
        <f>IFERROR(__xludf.DUMMYFUNCTION("""COMPUTED_VALUE"""),"-")</f>
        <v>-</v>
      </c>
      <c r="L73" s="21" t="str">
        <f>IFERROR(__xludf.DUMMYFUNCTION("""COMPUTED_VALUE"""),"-")</f>
        <v>-</v>
      </c>
      <c r="M73" s="21" t="str">
        <f>IFERROR(__xludf.DUMMYFUNCTION("""COMPUTED_VALUE"""),"100 Mbps")</f>
        <v>100 Mbps</v>
      </c>
      <c r="N73" s="21" t="str">
        <f>IFERROR(__xludf.DUMMYFUNCTION("""COMPUTED_VALUE"""),"-")</f>
        <v>-</v>
      </c>
      <c r="O73" s="21" t="str">
        <f>IFERROR(__xludf.DUMMYFUNCTION("""COMPUTED_VALUE"""),"-")</f>
        <v>-</v>
      </c>
      <c r="P73" s="21"/>
      <c r="Q73" s="21"/>
      <c r="R73" s="21"/>
      <c r="S73" s="21"/>
      <c r="T73" s="21"/>
      <c r="U73" s="21"/>
      <c r="V73" s="21"/>
      <c r="W73" s="21"/>
      <c r="X73" s="21"/>
      <c r="Y73" s="21"/>
      <c r="Z73" s="21"/>
    </row>
    <row r="74">
      <c r="A74" s="21" t="str">
        <f>IFERROR(__xludf.DUMMYFUNCTION("""COMPUTED_VALUE"""),"13ª GRE (Pombal)")</f>
        <v>13ª GRE (Pombal)</v>
      </c>
      <c r="B74" s="21" t="str">
        <f>IFERROR(__xludf.DUMMYFUNCTION("""COMPUTED_VALUE"""),"Cajazeirinhas")</f>
        <v>Cajazeirinhas</v>
      </c>
      <c r="C74" s="21">
        <f>IFERROR(__xludf.DUMMYFUNCTION("""COMPUTED_VALUE"""),2.5016059E7)</f>
        <v>25016059</v>
      </c>
      <c r="D74" s="21" t="str">
        <f>IFERROR(__xludf.DUMMYFUNCTION("""COMPUTED_VALUE"""),"EEEFM MARIA SOLEDADE ASSIS FREITAS")</f>
        <v>EEEFM MARIA SOLEDADE ASSIS FREITAS</v>
      </c>
      <c r="E74" s="21" t="str">
        <f>IFERROR(__xludf.DUMMYFUNCTION("""COMPUTED_VALUE"""),"URBANA")</f>
        <v>URBANA</v>
      </c>
      <c r="F74" s="21" t="str">
        <f>IFERROR(__xludf.DUMMYFUNCTION("""COMPUTED_VALUE"""),"2 Mbps")</f>
        <v>2 Mbps</v>
      </c>
      <c r="G74" s="21" t="str">
        <f>IFERROR(__xludf.DUMMYFUNCTION("""COMPUTED_VALUE"""),"-")</f>
        <v>-</v>
      </c>
      <c r="H74" s="21" t="str">
        <f>IFERROR(__xludf.DUMMYFUNCTION("""COMPUTED_VALUE"""),"-")</f>
        <v>-</v>
      </c>
      <c r="I74" s="21" t="str">
        <f>IFERROR(__xludf.DUMMYFUNCTION("""COMPUTED_VALUE"""),"-")</f>
        <v>-</v>
      </c>
      <c r="J74" s="21" t="str">
        <f>IFERROR(__xludf.DUMMYFUNCTION("""COMPUTED_VALUE"""),"-")</f>
        <v>-</v>
      </c>
      <c r="K74" s="21" t="str">
        <f>IFERROR(__xludf.DUMMYFUNCTION("""COMPUTED_VALUE"""),"-")</f>
        <v>-</v>
      </c>
      <c r="L74" s="21" t="str">
        <f>IFERROR(__xludf.DUMMYFUNCTION("""COMPUTED_VALUE"""),"-")</f>
        <v>-</v>
      </c>
      <c r="M74" s="21" t="str">
        <f>IFERROR(__xludf.DUMMYFUNCTION("""COMPUTED_VALUE"""),"100 Mbps")</f>
        <v>100 Mbps</v>
      </c>
      <c r="N74" s="21" t="str">
        <f>IFERROR(__xludf.DUMMYFUNCTION("""COMPUTED_VALUE"""),"-")</f>
        <v>-</v>
      </c>
      <c r="O74" s="21" t="str">
        <f>IFERROR(__xludf.DUMMYFUNCTION("""COMPUTED_VALUE"""),"-")</f>
        <v>-</v>
      </c>
      <c r="P74" s="21"/>
      <c r="Q74" s="21"/>
      <c r="R74" s="21"/>
      <c r="S74" s="21"/>
      <c r="T74" s="21"/>
      <c r="U74" s="21"/>
      <c r="V74" s="21"/>
      <c r="W74" s="21"/>
      <c r="X74" s="21"/>
      <c r="Y74" s="21"/>
      <c r="Z74" s="21"/>
    </row>
    <row r="75">
      <c r="A75" s="21" t="str">
        <f>IFERROR(__xludf.DUMMYFUNCTION("""COMPUTED_VALUE"""),"13ª GRE (Pombal)")</f>
        <v>13ª GRE (Pombal)</v>
      </c>
      <c r="B75" s="21" t="str">
        <f>IFERROR(__xludf.DUMMYFUNCTION("""COMPUTED_VALUE"""),"Pombal")</f>
        <v>Pombal</v>
      </c>
      <c r="C75" s="21">
        <f>IFERROR(__xludf.DUMMYFUNCTION("""COMPUTED_VALUE"""),2.5016075E7)</f>
        <v>25016075</v>
      </c>
      <c r="D75" s="21" t="str">
        <f>IFERROR(__xludf.DUMMYFUNCTION("""COMPUTED_VALUE"""),"EEEF de Estrelo")</f>
        <v>EEEF de Estrelo</v>
      </c>
      <c r="E75" s="21" t="str">
        <f>IFERROR(__xludf.DUMMYFUNCTION("""COMPUTED_VALUE"""),"RURAL")</f>
        <v>RURAL</v>
      </c>
      <c r="F75" s="21" t="str">
        <f>IFERROR(__xludf.DUMMYFUNCTION("""COMPUTED_VALUE"""),"-")</f>
        <v>-</v>
      </c>
      <c r="G75" s="21" t="str">
        <f>IFERROR(__xludf.DUMMYFUNCTION("""COMPUTED_VALUE"""),"-")</f>
        <v>-</v>
      </c>
      <c r="H75" s="21" t="str">
        <f>IFERROR(__xludf.DUMMYFUNCTION("""COMPUTED_VALUE"""),"-")</f>
        <v>-</v>
      </c>
      <c r="I75" s="21" t="str">
        <f>IFERROR(__xludf.DUMMYFUNCTION("""COMPUTED_VALUE"""),"-")</f>
        <v>-</v>
      </c>
      <c r="J75" s="21" t="str">
        <f>IFERROR(__xludf.DUMMYFUNCTION("""COMPUTED_VALUE"""),"-")</f>
        <v>-</v>
      </c>
      <c r="K75" s="21" t="str">
        <f>IFERROR(__xludf.DUMMYFUNCTION("""COMPUTED_VALUE"""),"-")</f>
        <v>-</v>
      </c>
      <c r="L75" s="21" t="str">
        <f>IFERROR(__xludf.DUMMYFUNCTION("""COMPUTED_VALUE"""),"-")</f>
        <v>-</v>
      </c>
      <c r="M75" s="21" t="str">
        <f>IFERROR(__xludf.DUMMYFUNCTION("""COMPUTED_VALUE"""),"-")</f>
        <v>-</v>
      </c>
      <c r="N75" s="21" t="str">
        <f>IFERROR(__xludf.DUMMYFUNCTION("""COMPUTED_VALUE"""),"Black Box (3G)")</f>
        <v>Black Box (3G)</v>
      </c>
      <c r="O75" s="21" t="str">
        <f>IFERROR(__xludf.DUMMYFUNCTION("""COMPUTED_VALUE"""),"-")</f>
        <v>-</v>
      </c>
      <c r="P75" s="21"/>
      <c r="Q75" s="21"/>
      <c r="R75" s="21"/>
      <c r="S75" s="21"/>
      <c r="T75" s="21"/>
      <c r="U75" s="21"/>
      <c r="V75" s="21"/>
      <c r="W75" s="21"/>
      <c r="X75" s="21"/>
      <c r="Y75" s="21"/>
      <c r="Z75" s="21"/>
    </row>
    <row r="76">
      <c r="A76" s="21" t="str">
        <f>IFERROR(__xludf.DUMMYFUNCTION("""COMPUTED_VALUE"""),"13ª GRE (Pombal)")</f>
        <v>13ª GRE (Pombal)</v>
      </c>
      <c r="B76" s="21" t="str">
        <f>IFERROR(__xludf.DUMMYFUNCTION("""COMPUTED_VALUE"""),"São Bentinho")</f>
        <v>São Bentinho</v>
      </c>
      <c r="C76" s="21">
        <f>IFERROR(__xludf.DUMMYFUNCTION("""COMPUTED_VALUE"""),2.5016105E7)</f>
        <v>25016105</v>
      </c>
      <c r="D76" s="21" t="str">
        <f>IFERROR(__xludf.DUMMYFUNCTION("""COMPUTED_VALUE"""),"ECI Deputado Levi Olímpio Ferreira")</f>
        <v>ECI Deputado Levi Olímpio Ferreira</v>
      </c>
      <c r="E76" s="21" t="str">
        <f>IFERROR(__xludf.DUMMYFUNCTION("""COMPUTED_VALUE"""),"URBANA")</f>
        <v>URBANA</v>
      </c>
      <c r="F76" s="21" t="str">
        <f>IFERROR(__xludf.DUMMYFUNCTION("""COMPUTED_VALUE"""),"2 Mbps")</f>
        <v>2 Mbps</v>
      </c>
      <c r="G76" s="21" t="str">
        <f>IFERROR(__xludf.DUMMYFUNCTION("""COMPUTED_VALUE"""),"-")</f>
        <v>-</v>
      </c>
      <c r="H76" s="21" t="str">
        <f>IFERROR(__xludf.DUMMYFUNCTION("""COMPUTED_VALUE"""),"-")</f>
        <v>-</v>
      </c>
      <c r="I76" s="21" t="str">
        <f>IFERROR(__xludf.DUMMYFUNCTION("""COMPUTED_VALUE"""),"-")</f>
        <v>-</v>
      </c>
      <c r="J76" s="21" t="str">
        <f>IFERROR(__xludf.DUMMYFUNCTION("""COMPUTED_VALUE"""),"-")</f>
        <v>-</v>
      </c>
      <c r="K76" s="21" t="str">
        <f>IFERROR(__xludf.DUMMYFUNCTION("""COMPUTED_VALUE"""),"-")</f>
        <v>-</v>
      </c>
      <c r="L76" s="21" t="str">
        <f>IFERROR(__xludf.DUMMYFUNCTION("""COMPUTED_VALUE"""),"-")</f>
        <v>-</v>
      </c>
      <c r="M76" s="21" t="str">
        <f>IFERROR(__xludf.DUMMYFUNCTION("""COMPUTED_VALUE"""),"100 Mbps")</f>
        <v>100 Mbps</v>
      </c>
      <c r="N76" s="21" t="str">
        <f>IFERROR(__xludf.DUMMYFUNCTION("""COMPUTED_VALUE"""),"-")</f>
        <v>-</v>
      </c>
      <c r="O76" s="21" t="str">
        <f>IFERROR(__xludf.DUMMYFUNCTION("""COMPUTED_VALUE"""),"-")</f>
        <v>-</v>
      </c>
      <c r="P76" s="21"/>
      <c r="Q76" s="21"/>
      <c r="R76" s="21"/>
      <c r="S76" s="21"/>
      <c r="T76" s="21"/>
      <c r="U76" s="21"/>
      <c r="V76" s="21"/>
      <c r="W76" s="21"/>
      <c r="X76" s="21"/>
      <c r="Y76" s="21"/>
      <c r="Z76" s="21"/>
    </row>
    <row r="77">
      <c r="A77" s="21" t="str">
        <f>IFERROR(__xludf.DUMMYFUNCTION("""COMPUTED_VALUE"""),"13ª GRE (Pombal)")</f>
        <v>13ª GRE (Pombal)</v>
      </c>
      <c r="B77" s="21" t="str">
        <f>IFERROR(__xludf.DUMMYFUNCTION("""COMPUTED_VALUE"""),"São Domingos")</f>
        <v>São Domingos</v>
      </c>
      <c r="C77" s="21">
        <f>IFERROR(__xludf.DUMMYFUNCTION("""COMPUTED_VALUE"""),2.5016164E7)</f>
        <v>25016164</v>
      </c>
      <c r="D77" s="21" t="str">
        <f>IFERROR(__xludf.DUMMYFUNCTION("""COMPUTED_VALUE"""),"Ecit Cicero Severo Lopes")</f>
        <v>Ecit Cicero Severo Lopes</v>
      </c>
      <c r="E77" s="21" t="str">
        <f>IFERROR(__xludf.DUMMYFUNCTION("""COMPUTED_VALUE"""),"URBANA")</f>
        <v>URBANA</v>
      </c>
      <c r="F77" s="21" t="str">
        <f>IFERROR(__xludf.DUMMYFUNCTION("""COMPUTED_VALUE"""),"2 Mbps")</f>
        <v>2 Mbps</v>
      </c>
      <c r="G77" s="21" t="str">
        <f>IFERROR(__xludf.DUMMYFUNCTION("""COMPUTED_VALUE"""),"10 Mbps")</f>
        <v>10 Mbps</v>
      </c>
      <c r="H77" s="21" t="str">
        <f>IFERROR(__xludf.DUMMYFUNCTION("""COMPUTED_VALUE"""),"-")</f>
        <v>-</v>
      </c>
      <c r="I77" s="21" t="str">
        <f>IFERROR(__xludf.DUMMYFUNCTION("""COMPUTED_VALUE"""),"-")</f>
        <v>-</v>
      </c>
      <c r="J77" s="21" t="str">
        <f>IFERROR(__xludf.DUMMYFUNCTION("""COMPUTED_VALUE"""),"-")</f>
        <v>-</v>
      </c>
      <c r="K77" s="21" t="str">
        <f>IFERROR(__xludf.DUMMYFUNCTION("""COMPUTED_VALUE"""),"-")</f>
        <v>-</v>
      </c>
      <c r="L77" s="21" t="str">
        <f>IFERROR(__xludf.DUMMYFUNCTION("""COMPUTED_VALUE"""),"-")</f>
        <v>-</v>
      </c>
      <c r="M77" s="21" t="str">
        <f>IFERROR(__xludf.DUMMYFUNCTION("""COMPUTED_VALUE"""),"-")</f>
        <v>-</v>
      </c>
      <c r="N77" s="21" t="str">
        <f>IFERROR(__xludf.DUMMYFUNCTION("""COMPUTED_VALUE"""),"-")</f>
        <v>-</v>
      </c>
      <c r="O77" s="21" t="str">
        <f>IFERROR(__xludf.DUMMYFUNCTION("""COMPUTED_VALUE"""),"-")</f>
        <v>-</v>
      </c>
      <c r="P77" s="21"/>
      <c r="Q77" s="21"/>
      <c r="R77" s="21"/>
      <c r="S77" s="21"/>
      <c r="T77" s="21"/>
      <c r="U77" s="21"/>
      <c r="V77" s="21"/>
      <c r="W77" s="21"/>
      <c r="X77" s="21"/>
      <c r="Y77" s="21"/>
      <c r="Z77" s="21"/>
    </row>
    <row r="78">
      <c r="A78" s="21" t="str">
        <f>IFERROR(__xludf.DUMMYFUNCTION("""COMPUTED_VALUE"""),"10ª GRE (Sousa)")</f>
        <v>10ª GRE (Sousa)</v>
      </c>
      <c r="B78" s="21" t="str">
        <f>IFERROR(__xludf.DUMMYFUNCTION("""COMPUTED_VALUE"""),"Santa Cruz")</f>
        <v>Santa Cruz</v>
      </c>
      <c r="C78" s="21">
        <f>IFERROR(__xludf.DUMMYFUNCTION("""COMPUTED_VALUE"""),2.5017071E7)</f>
        <v>25017071</v>
      </c>
      <c r="D78" s="21" t="str">
        <f>IFERROR(__xludf.DUMMYFUNCTION("""COMPUTED_VALUE"""),"EEEF Prof Nestor Antunes")</f>
        <v>EEEF Prof Nestor Antunes</v>
      </c>
      <c r="E78" s="21" t="str">
        <f>IFERROR(__xludf.DUMMYFUNCTION("""COMPUTED_VALUE"""),"URBANA")</f>
        <v>URBANA</v>
      </c>
      <c r="F78" s="21" t="str">
        <f>IFERROR(__xludf.DUMMYFUNCTION("""COMPUTED_VALUE"""),"2 Mbps")</f>
        <v>2 Mbps</v>
      </c>
      <c r="G78" s="21" t="str">
        <f>IFERROR(__xludf.DUMMYFUNCTION("""COMPUTED_VALUE"""),"-")</f>
        <v>-</v>
      </c>
      <c r="H78" s="21" t="str">
        <f>IFERROR(__xludf.DUMMYFUNCTION("""COMPUTED_VALUE"""),"-")</f>
        <v>-</v>
      </c>
      <c r="I78" s="21" t="str">
        <f>IFERROR(__xludf.DUMMYFUNCTION("""COMPUTED_VALUE"""),"-")</f>
        <v>-</v>
      </c>
      <c r="J78" s="21" t="str">
        <f>IFERROR(__xludf.DUMMYFUNCTION("""COMPUTED_VALUE"""),"-")</f>
        <v>-</v>
      </c>
      <c r="K78" s="21" t="str">
        <f>IFERROR(__xludf.DUMMYFUNCTION("""COMPUTED_VALUE"""),"-")</f>
        <v>-</v>
      </c>
      <c r="L78" s="21" t="str">
        <f>IFERROR(__xludf.DUMMYFUNCTION("""COMPUTED_VALUE"""),"-")</f>
        <v>-</v>
      </c>
      <c r="M78" s="21" t="str">
        <f>IFERROR(__xludf.DUMMYFUNCTION("""COMPUTED_VALUE"""),"100 Mbps")</f>
        <v>100 Mbps</v>
      </c>
      <c r="N78" s="21" t="str">
        <f>IFERROR(__xludf.DUMMYFUNCTION("""COMPUTED_VALUE"""),"-")</f>
        <v>-</v>
      </c>
      <c r="O78" s="21" t="str">
        <f>IFERROR(__xludf.DUMMYFUNCTION("""COMPUTED_VALUE"""),"-")</f>
        <v>-</v>
      </c>
      <c r="P78" s="21"/>
      <c r="Q78" s="21"/>
      <c r="R78" s="21"/>
      <c r="S78" s="21"/>
      <c r="T78" s="21"/>
      <c r="U78" s="21"/>
      <c r="V78" s="21"/>
      <c r="W78" s="21"/>
      <c r="X78" s="21"/>
      <c r="Y78" s="21"/>
      <c r="Z78" s="21"/>
    </row>
    <row r="79">
      <c r="A79" s="21" t="str">
        <f>IFERROR(__xludf.DUMMYFUNCTION("""COMPUTED_VALUE"""),"10ª GRE (Sousa)")</f>
        <v>10ª GRE (Sousa)</v>
      </c>
      <c r="B79" s="21" t="str">
        <f>IFERROR(__xludf.DUMMYFUNCTION("""COMPUTED_VALUE"""),"Santa Cruz")</f>
        <v>Santa Cruz</v>
      </c>
      <c r="C79" s="21">
        <f>IFERROR(__xludf.DUMMYFUNCTION("""COMPUTED_VALUE"""),2.501708E7)</f>
        <v>25017080</v>
      </c>
      <c r="D79" s="21" t="str">
        <f>IFERROR(__xludf.DUMMYFUNCTION("""COMPUTED_VALUE"""),"ECIT EEFM Valdemiro Wanderley de Oliveira")</f>
        <v>ECIT EEFM Valdemiro Wanderley de Oliveira</v>
      </c>
      <c r="E79" s="21" t="str">
        <f>IFERROR(__xludf.DUMMYFUNCTION("""COMPUTED_VALUE"""),"URBANA")</f>
        <v>URBANA</v>
      </c>
      <c r="F79" s="21" t="str">
        <f>IFERROR(__xludf.DUMMYFUNCTION("""COMPUTED_VALUE"""),"2 Mbps")</f>
        <v>2 Mbps</v>
      </c>
      <c r="G79" s="21" t="str">
        <f>IFERROR(__xludf.DUMMYFUNCTION("""COMPUTED_VALUE"""),"-")</f>
        <v>-</v>
      </c>
      <c r="H79" s="21" t="str">
        <f>IFERROR(__xludf.DUMMYFUNCTION("""COMPUTED_VALUE"""),"-")</f>
        <v>-</v>
      </c>
      <c r="I79" s="21" t="str">
        <f>IFERROR(__xludf.DUMMYFUNCTION("""COMPUTED_VALUE"""),"-")</f>
        <v>-</v>
      </c>
      <c r="J79" s="21" t="str">
        <f>IFERROR(__xludf.DUMMYFUNCTION("""COMPUTED_VALUE"""),"-")</f>
        <v>-</v>
      </c>
      <c r="K79" s="21" t="str">
        <f>IFERROR(__xludf.DUMMYFUNCTION("""COMPUTED_VALUE"""),"-")</f>
        <v>-</v>
      </c>
      <c r="L79" s="21" t="str">
        <f>IFERROR(__xludf.DUMMYFUNCTION("""COMPUTED_VALUE"""),"-")</f>
        <v>-</v>
      </c>
      <c r="M79" s="21" t="str">
        <f>IFERROR(__xludf.DUMMYFUNCTION("""COMPUTED_VALUE"""),"100 Mbps")</f>
        <v>100 Mbps</v>
      </c>
      <c r="N79" s="21" t="str">
        <f>IFERROR(__xludf.DUMMYFUNCTION("""COMPUTED_VALUE"""),"-")</f>
        <v>-</v>
      </c>
      <c r="O79" s="21" t="str">
        <f>IFERROR(__xludf.DUMMYFUNCTION("""COMPUTED_VALUE"""),"-")</f>
        <v>-</v>
      </c>
      <c r="P79" s="21"/>
      <c r="Q79" s="21"/>
      <c r="R79" s="21"/>
      <c r="S79" s="21"/>
      <c r="T79" s="21"/>
      <c r="U79" s="21"/>
      <c r="V79" s="21"/>
      <c r="W79" s="21"/>
      <c r="X79" s="21"/>
      <c r="Y79" s="21"/>
      <c r="Z79" s="21"/>
    </row>
    <row r="80">
      <c r="A80" s="21" t="str">
        <f>IFERROR(__xludf.DUMMYFUNCTION("""COMPUTED_VALUE"""),"10ª GRE (Sousa)")</f>
        <v>10ª GRE (Sousa)</v>
      </c>
      <c r="B80" s="21" t="str">
        <f>IFERROR(__xludf.DUMMYFUNCTION("""COMPUTED_VALUE"""),"São José da Lagoa Tapada")</f>
        <v>São José da Lagoa Tapada</v>
      </c>
      <c r="C80" s="21">
        <f>IFERROR(__xludf.DUMMYFUNCTION("""COMPUTED_VALUE"""),2.5017438E7)</f>
        <v>25017438</v>
      </c>
      <c r="D80" s="21" t="str">
        <f>IFERROR(__xludf.DUMMYFUNCTION("""COMPUTED_VALUE"""),"ECI EEEFM Antonio Gregorio de Lacerda")</f>
        <v>ECI EEEFM Antonio Gregorio de Lacerda</v>
      </c>
      <c r="E80" s="21" t="str">
        <f>IFERROR(__xludf.DUMMYFUNCTION("""COMPUTED_VALUE"""),"URBANA")</f>
        <v>URBANA</v>
      </c>
      <c r="F80" s="21" t="str">
        <f>IFERROR(__xludf.DUMMYFUNCTION("""COMPUTED_VALUE"""),"2 Mbps")</f>
        <v>2 Mbps</v>
      </c>
      <c r="G80" s="21" t="str">
        <f>IFERROR(__xludf.DUMMYFUNCTION("""COMPUTED_VALUE"""),"-")</f>
        <v>-</v>
      </c>
      <c r="H80" s="21" t="str">
        <f>IFERROR(__xludf.DUMMYFUNCTION("""COMPUTED_VALUE"""),"-")</f>
        <v>-</v>
      </c>
      <c r="I80" s="21" t="str">
        <f>IFERROR(__xludf.DUMMYFUNCTION("""COMPUTED_VALUE"""),"-")</f>
        <v>-</v>
      </c>
      <c r="J80" s="21" t="str">
        <f>IFERROR(__xludf.DUMMYFUNCTION("""COMPUTED_VALUE"""),"-")</f>
        <v>-</v>
      </c>
      <c r="K80" s="21" t="str">
        <f>IFERROR(__xludf.DUMMYFUNCTION("""COMPUTED_VALUE"""),"-")</f>
        <v>-</v>
      </c>
      <c r="L80" s="21" t="str">
        <f>IFERROR(__xludf.DUMMYFUNCTION("""COMPUTED_VALUE"""),"-")</f>
        <v>-</v>
      </c>
      <c r="M80" s="21"/>
      <c r="N80" s="21" t="str">
        <f>IFERROR(__xludf.DUMMYFUNCTION("""COMPUTED_VALUE"""),"-")</f>
        <v>-</v>
      </c>
      <c r="O80" s="21" t="str">
        <f>IFERROR(__xludf.DUMMYFUNCTION("""COMPUTED_VALUE"""),"-")</f>
        <v>-</v>
      </c>
      <c r="P80" s="21"/>
      <c r="Q80" s="21"/>
      <c r="R80" s="21"/>
      <c r="S80" s="21"/>
      <c r="T80" s="21"/>
      <c r="U80" s="21"/>
      <c r="V80" s="21"/>
      <c r="W80" s="21"/>
      <c r="X80" s="21"/>
      <c r="Y80" s="21"/>
      <c r="Z80" s="21"/>
    </row>
    <row r="81">
      <c r="A81" s="21" t="str">
        <f>IFERROR(__xludf.DUMMYFUNCTION("""COMPUTED_VALUE"""),"10ª GRE (Sousa)")</f>
        <v>10ª GRE (Sousa)</v>
      </c>
      <c r="B81" s="21" t="str">
        <f>IFERROR(__xludf.DUMMYFUNCTION("""COMPUTED_VALUE"""),"Sousa")</f>
        <v>Sousa</v>
      </c>
      <c r="C81" s="21">
        <f>IFERROR(__xludf.DUMMYFUNCTION("""COMPUTED_VALUE"""),2.501806E7)</f>
        <v>25018060</v>
      </c>
      <c r="D81" s="21" t="str">
        <f>IFERROR(__xludf.DUMMYFUNCTION("""COMPUTED_VALUE"""),"EEEFM Izidra Pacifico de Araujo")</f>
        <v>EEEFM Izidra Pacifico de Araujo</v>
      </c>
      <c r="E81" s="21" t="str">
        <f>IFERROR(__xludf.DUMMYFUNCTION("""COMPUTED_VALUE"""),"RURAL")</f>
        <v>RURAL</v>
      </c>
      <c r="F81" s="21" t="str">
        <f>IFERROR(__xludf.DUMMYFUNCTION("""COMPUTED_VALUE"""),"-")</f>
        <v>-</v>
      </c>
      <c r="G81" s="21" t="str">
        <f>IFERROR(__xludf.DUMMYFUNCTION("""COMPUTED_VALUE"""),"-")</f>
        <v>-</v>
      </c>
      <c r="H81" s="21" t="str">
        <f>IFERROR(__xludf.DUMMYFUNCTION("""COMPUTED_VALUE"""),"-")</f>
        <v>-</v>
      </c>
      <c r="I81" s="21" t="str">
        <f>IFERROR(__xludf.DUMMYFUNCTION("""COMPUTED_VALUE"""),"-")</f>
        <v>-</v>
      </c>
      <c r="J81" s="21" t="str">
        <f>IFERROR(__xludf.DUMMYFUNCTION("""COMPUTED_VALUE"""),"-")</f>
        <v>-</v>
      </c>
      <c r="K81" s="21" t="str">
        <f>IFERROR(__xludf.DUMMYFUNCTION("""COMPUTED_VALUE"""),"-")</f>
        <v>-</v>
      </c>
      <c r="L81" s="21" t="str">
        <f>IFERROR(__xludf.DUMMYFUNCTION("""COMPUTED_VALUE"""),"-")</f>
        <v>-</v>
      </c>
      <c r="M81" s="21" t="str">
        <f>IFERROR(__xludf.DUMMYFUNCTION("""COMPUTED_VALUE"""),"-")</f>
        <v>-</v>
      </c>
      <c r="N81" s="21" t="str">
        <f>IFERROR(__xludf.DUMMYFUNCTION("""COMPUTED_VALUE"""),"Black Box (3G)")</f>
        <v>Black Box (3G)</v>
      </c>
      <c r="O81" s="21" t="str">
        <f>IFERROR(__xludf.DUMMYFUNCTION("""COMPUTED_VALUE"""),"-")</f>
        <v>-</v>
      </c>
      <c r="P81" s="21"/>
      <c r="Q81" s="21"/>
      <c r="R81" s="21"/>
      <c r="S81" s="21"/>
      <c r="T81" s="21"/>
      <c r="U81" s="21"/>
      <c r="V81" s="21"/>
      <c r="W81" s="21"/>
      <c r="X81" s="21"/>
      <c r="Y81" s="21"/>
      <c r="Z81" s="21"/>
    </row>
    <row r="82">
      <c r="A82" s="21" t="str">
        <f>IFERROR(__xludf.DUMMYFUNCTION("""COMPUTED_VALUE"""),"10ª GRE (Sousa)")</f>
        <v>10ª GRE (Sousa)</v>
      </c>
      <c r="B82" s="21" t="str">
        <f>IFERROR(__xludf.DUMMYFUNCTION("""COMPUTED_VALUE"""),"Sousa")</f>
        <v>Sousa</v>
      </c>
      <c r="C82" s="21">
        <f>IFERROR(__xludf.DUMMYFUNCTION("""COMPUTED_VALUE"""),2.5018078E7)</f>
        <v>25018078</v>
      </c>
      <c r="D82" s="21" t="str">
        <f>IFERROR(__xludf.DUMMYFUNCTION("""COMPUTED_VALUE"""),"EEEF Andre Gadelha")</f>
        <v>EEEF Andre Gadelha</v>
      </c>
      <c r="E82" s="21" t="str">
        <f>IFERROR(__xludf.DUMMYFUNCTION("""COMPUTED_VALUE"""),"URBANA")</f>
        <v>URBANA</v>
      </c>
      <c r="F82" s="21" t="str">
        <f>IFERROR(__xludf.DUMMYFUNCTION("""COMPUTED_VALUE"""),"5 Mbps")</f>
        <v>5 Mbps</v>
      </c>
      <c r="G82" s="21" t="str">
        <f>IFERROR(__xludf.DUMMYFUNCTION("""COMPUTED_VALUE"""),"-")</f>
        <v>-</v>
      </c>
      <c r="H82" s="21" t="str">
        <f>IFERROR(__xludf.DUMMYFUNCTION("""COMPUTED_VALUE"""),"-")</f>
        <v>-</v>
      </c>
      <c r="I82" s="21" t="str">
        <f>IFERROR(__xludf.DUMMYFUNCTION("""COMPUTED_VALUE"""),"-")</f>
        <v>-</v>
      </c>
      <c r="J82" s="21" t="str">
        <f>IFERROR(__xludf.DUMMYFUNCTION("""COMPUTED_VALUE"""),"-")</f>
        <v>-</v>
      </c>
      <c r="K82" s="21" t="str">
        <f>IFERROR(__xludf.DUMMYFUNCTION("""COMPUTED_VALUE"""),"-")</f>
        <v>-</v>
      </c>
      <c r="L82" s="21" t="str">
        <f>IFERROR(__xludf.DUMMYFUNCTION("""COMPUTED_VALUE"""),"-")</f>
        <v>-</v>
      </c>
      <c r="M82" s="21" t="str">
        <f>IFERROR(__xludf.DUMMYFUNCTION("""COMPUTED_VALUE"""),"100 Mbps")</f>
        <v>100 Mbps</v>
      </c>
      <c r="N82" s="21" t="str">
        <f>IFERROR(__xludf.DUMMYFUNCTION("""COMPUTED_VALUE"""),"-")</f>
        <v>-</v>
      </c>
      <c r="O82" s="21" t="str">
        <f>IFERROR(__xludf.DUMMYFUNCTION("""COMPUTED_VALUE"""),"-")</f>
        <v>-</v>
      </c>
      <c r="P82" s="21"/>
      <c r="Q82" s="21"/>
      <c r="R82" s="21"/>
      <c r="S82" s="21"/>
      <c r="T82" s="21"/>
      <c r="U82" s="21"/>
      <c r="V82" s="21"/>
      <c r="W82" s="21"/>
      <c r="X82" s="21"/>
      <c r="Y82" s="21"/>
      <c r="Z82" s="21"/>
    </row>
    <row r="83">
      <c r="A83" s="21" t="str">
        <f>IFERROR(__xludf.DUMMYFUNCTION("""COMPUTED_VALUE"""),"10ª GRE (Sousa)")</f>
        <v>10ª GRE (Sousa)</v>
      </c>
      <c r="B83" s="21" t="str">
        <f>IFERROR(__xludf.DUMMYFUNCTION("""COMPUTED_VALUE"""),"Aparecida")</f>
        <v>Aparecida</v>
      </c>
      <c r="C83" s="21">
        <f>IFERROR(__xludf.DUMMYFUNCTION("""COMPUTED_VALUE"""),2.5018094E7)</f>
        <v>25018094</v>
      </c>
      <c r="D83" s="21" t="str">
        <f>IFERROR(__xludf.DUMMYFUNCTION("""COMPUTED_VALUE"""),"ECI EEFM Dr Jose Gadelha")</f>
        <v>ECI EEFM Dr Jose Gadelha</v>
      </c>
      <c r="E83" s="21" t="str">
        <f>IFERROR(__xludf.DUMMYFUNCTION("""COMPUTED_VALUE"""),"URBANA")</f>
        <v>URBANA</v>
      </c>
      <c r="F83" s="21" t="str">
        <f>IFERROR(__xludf.DUMMYFUNCTION("""COMPUTED_VALUE"""),"2 Mbps")</f>
        <v>2 Mbps</v>
      </c>
      <c r="G83" s="21" t="str">
        <f>IFERROR(__xludf.DUMMYFUNCTION("""COMPUTED_VALUE"""),"-")</f>
        <v>-</v>
      </c>
      <c r="H83" s="21" t="str">
        <f>IFERROR(__xludf.DUMMYFUNCTION("""COMPUTED_VALUE"""),"-")</f>
        <v>-</v>
      </c>
      <c r="I83" s="21" t="str">
        <f>IFERROR(__xludf.DUMMYFUNCTION("""COMPUTED_VALUE"""),"-")</f>
        <v>-</v>
      </c>
      <c r="J83" s="21" t="str">
        <f>IFERROR(__xludf.DUMMYFUNCTION("""COMPUTED_VALUE"""),"-")</f>
        <v>-</v>
      </c>
      <c r="K83" s="21" t="str">
        <f>IFERROR(__xludf.DUMMYFUNCTION("""COMPUTED_VALUE"""),"-")</f>
        <v>-</v>
      </c>
      <c r="L83" s="21" t="str">
        <f>IFERROR(__xludf.DUMMYFUNCTION("""COMPUTED_VALUE"""),"-")</f>
        <v>-</v>
      </c>
      <c r="M83" s="21" t="str">
        <f>IFERROR(__xludf.DUMMYFUNCTION("""COMPUTED_VALUE"""),"100 Mbps")</f>
        <v>100 Mbps</v>
      </c>
      <c r="N83" s="21" t="str">
        <f>IFERROR(__xludf.DUMMYFUNCTION("""COMPUTED_VALUE"""),"-")</f>
        <v>-</v>
      </c>
      <c r="O83" s="21" t="str">
        <f>IFERROR(__xludf.DUMMYFUNCTION("""COMPUTED_VALUE"""),"-")</f>
        <v>-</v>
      </c>
      <c r="P83" s="21"/>
      <c r="Q83" s="21"/>
      <c r="R83" s="21"/>
      <c r="S83" s="21"/>
      <c r="T83" s="21"/>
      <c r="U83" s="21"/>
      <c r="V83" s="21"/>
      <c r="W83" s="21"/>
      <c r="X83" s="21"/>
      <c r="Y83" s="21"/>
      <c r="Z83" s="21"/>
    </row>
    <row r="84">
      <c r="A84" s="21" t="str">
        <f>IFERROR(__xludf.DUMMYFUNCTION("""COMPUTED_VALUE"""),"10ª GRE (Sousa)")</f>
        <v>10ª GRE (Sousa)</v>
      </c>
      <c r="B84" s="21" t="str">
        <f>IFERROR(__xludf.DUMMYFUNCTION("""COMPUTED_VALUE"""),"Sousa")</f>
        <v>Sousa</v>
      </c>
      <c r="C84" s="21">
        <f>IFERROR(__xludf.DUMMYFUNCTION("""COMPUTED_VALUE"""),2.5018124E7)</f>
        <v>25018124</v>
      </c>
      <c r="D84" s="21" t="str">
        <f>IFERROR(__xludf.DUMMYFUNCTION("""COMPUTED_VALUE"""),"EEEF Batista Leite")</f>
        <v>EEEF Batista Leite</v>
      </c>
      <c r="E84" s="21" t="str">
        <f>IFERROR(__xludf.DUMMYFUNCTION("""COMPUTED_VALUE"""),"URBANA")</f>
        <v>URBANA</v>
      </c>
      <c r="F84" s="21" t="str">
        <f>IFERROR(__xludf.DUMMYFUNCTION("""COMPUTED_VALUE"""),"5 Mbps")</f>
        <v>5 Mbps</v>
      </c>
      <c r="G84" s="21" t="str">
        <f>IFERROR(__xludf.DUMMYFUNCTION("""COMPUTED_VALUE"""),"-")</f>
        <v>-</v>
      </c>
      <c r="H84" s="21" t="str">
        <f>IFERROR(__xludf.DUMMYFUNCTION("""COMPUTED_VALUE"""),"-")</f>
        <v>-</v>
      </c>
      <c r="I84" s="21" t="str">
        <f>IFERROR(__xludf.DUMMYFUNCTION("""COMPUTED_VALUE"""),"-")</f>
        <v>-</v>
      </c>
      <c r="J84" s="21" t="str">
        <f>IFERROR(__xludf.DUMMYFUNCTION("""COMPUTED_VALUE"""),"-")</f>
        <v>-</v>
      </c>
      <c r="K84" s="21" t="str">
        <f>IFERROR(__xludf.DUMMYFUNCTION("""COMPUTED_VALUE"""),"-")</f>
        <v>-</v>
      </c>
      <c r="L84" s="21" t="str">
        <f>IFERROR(__xludf.DUMMYFUNCTION("""COMPUTED_VALUE"""),"-")</f>
        <v>-</v>
      </c>
      <c r="M84" s="21" t="str">
        <f>IFERROR(__xludf.DUMMYFUNCTION("""COMPUTED_VALUE"""),"100 Mbps")</f>
        <v>100 Mbps</v>
      </c>
      <c r="N84" s="21" t="str">
        <f>IFERROR(__xludf.DUMMYFUNCTION("""COMPUTED_VALUE"""),"-")</f>
        <v>-</v>
      </c>
      <c r="O84" s="21" t="str">
        <f>IFERROR(__xludf.DUMMYFUNCTION("""COMPUTED_VALUE"""),"-")</f>
        <v>-</v>
      </c>
      <c r="P84" s="21"/>
      <c r="Q84" s="21"/>
      <c r="R84" s="21"/>
      <c r="S84" s="21"/>
      <c r="T84" s="21"/>
      <c r="U84" s="21"/>
      <c r="V84" s="21"/>
      <c r="W84" s="21"/>
      <c r="X84" s="21"/>
      <c r="Y84" s="21"/>
      <c r="Z84" s="21"/>
    </row>
    <row r="85">
      <c r="A85" s="21" t="str">
        <f>IFERROR(__xludf.DUMMYFUNCTION("""COMPUTED_VALUE"""),"10ª GRE (Sousa)")</f>
        <v>10ª GRE (Sousa)</v>
      </c>
      <c r="B85" s="21" t="str">
        <f>IFERROR(__xludf.DUMMYFUNCTION("""COMPUTED_VALUE"""),"Sousa")</f>
        <v>Sousa</v>
      </c>
      <c r="C85" s="21">
        <f>IFERROR(__xludf.DUMMYFUNCTION("""COMPUTED_VALUE"""),2.5018132E7)</f>
        <v>25018132</v>
      </c>
      <c r="D85" s="21" t="str">
        <f>IFERROR(__xludf.DUMMYFUNCTION("""COMPUTED_VALUE"""),"EEEF Bento Freire")</f>
        <v>EEEF Bento Freire</v>
      </c>
      <c r="E85" s="21" t="str">
        <f>IFERROR(__xludf.DUMMYFUNCTION("""COMPUTED_VALUE"""),"URBANA")</f>
        <v>URBANA</v>
      </c>
      <c r="F85" s="21" t="str">
        <f>IFERROR(__xludf.DUMMYFUNCTION("""COMPUTED_VALUE"""),"5 Mbps")</f>
        <v>5 Mbps</v>
      </c>
      <c r="G85" s="21" t="str">
        <f>IFERROR(__xludf.DUMMYFUNCTION("""COMPUTED_VALUE"""),"-")</f>
        <v>-</v>
      </c>
      <c r="H85" s="21" t="str">
        <f>IFERROR(__xludf.DUMMYFUNCTION("""COMPUTED_VALUE"""),"-")</f>
        <v>-</v>
      </c>
      <c r="I85" s="21" t="str">
        <f>IFERROR(__xludf.DUMMYFUNCTION("""COMPUTED_VALUE"""),"-")</f>
        <v>-</v>
      </c>
      <c r="J85" s="21" t="str">
        <f>IFERROR(__xludf.DUMMYFUNCTION("""COMPUTED_VALUE"""),"-")</f>
        <v>-</v>
      </c>
      <c r="K85" s="21" t="str">
        <f>IFERROR(__xludf.DUMMYFUNCTION("""COMPUTED_VALUE"""),"-")</f>
        <v>-</v>
      </c>
      <c r="L85" s="21" t="str">
        <f>IFERROR(__xludf.DUMMYFUNCTION("""COMPUTED_VALUE"""),"-")</f>
        <v>-</v>
      </c>
      <c r="M85" s="21" t="str">
        <f>IFERROR(__xludf.DUMMYFUNCTION("""COMPUTED_VALUE"""),"100 Mbps")</f>
        <v>100 Mbps</v>
      </c>
      <c r="N85" s="21" t="str">
        <f>IFERROR(__xludf.DUMMYFUNCTION("""COMPUTED_VALUE"""),"-")</f>
        <v>-</v>
      </c>
      <c r="O85" s="21" t="str">
        <f>IFERROR(__xludf.DUMMYFUNCTION("""COMPUTED_VALUE"""),"-")</f>
        <v>-</v>
      </c>
      <c r="P85" s="21"/>
      <c r="Q85" s="21"/>
      <c r="R85" s="21"/>
      <c r="S85" s="21"/>
      <c r="T85" s="21"/>
      <c r="U85" s="21"/>
      <c r="V85" s="21"/>
      <c r="W85" s="21"/>
      <c r="X85" s="21"/>
      <c r="Y85" s="21"/>
      <c r="Z85" s="21"/>
    </row>
    <row r="86">
      <c r="A86" s="21" t="str">
        <f>IFERROR(__xludf.DUMMYFUNCTION("""COMPUTED_VALUE"""),"10ª GRE (Sousa)")</f>
        <v>10ª GRE (Sousa)</v>
      </c>
      <c r="B86" s="21" t="str">
        <f>IFERROR(__xludf.DUMMYFUNCTION("""COMPUTED_VALUE"""),"Sousa")</f>
        <v>Sousa</v>
      </c>
      <c r="C86" s="21">
        <f>IFERROR(__xludf.DUMMYFUNCTION("""COMPUTED_VALUE"""),2.501814E7)</f>
        <v>25018140</v>
      </c>
      <c r="D86" s="21" t="str">
        <f>IFERROR(__xludf.DUMMYFUNCTION("""COMPUTED_VALUE"""),"EEEFM Celso Mariz")</f>
        <v>EEEFM Celso Mariz</v>
      </c>
      <c r="E86" s="21" t="str">
        <f>IFERROR(__xludf.DUMMYFUNCTION("""COMPUTED_VALUE"""),"URBANA")</f>
        <v>URBANA</v>
      </c>
      <c r="F86" s="21" t="str">
        <f>IFERROR(__xludf.DUMMYFUNCTION("""COMPUTED_VALUE"""),"2 Mbps")</f>
        <v>2 Mbps</v>
      </c>
      <c r="G86" s="21" t="str">
        <f>IFERROR(__xludf.DUMMYFUNCTION("""COMPUTED_VALUE"""),"-")</f>
        <v>-</v>
      </c>
      <c r="H86" s="21" t="str">
        <f>IFERROR(__xludf.DUMMYFUNCTION("""COMPUTED_VALUE"""),"-")</f>
        <v>-</v>
      </c>
      <c r="I86" s="21" t="str">
        <f>IFERROR(__xludf.DUMMYFUNCTION("""COMPUTED_VALUE"""),"-")</f>
        <v>-</v>
      </c>
      <c r="J86" s="21" t="str">
        <f>IFERROR(__xludf.DUMMYFUNCTION("""COMPUTED_VALUE"""),"50 Mbps")</f>
        <v>50 Mbps</v>
      </c>
      <c r="K86" s="21" t="str">
        <f>IFERROR(__xludf.DUMMYFUNCTION("""COMPUTED_VALUE"""),"-")</f>
        <v>-</v>
      </c>
      <c r="L86" s="21" t="str">
        <f>IFERROR(__xludf.DUMMYFUNCTION("""COMPUTED_VALUE"""),"-")</f>
        <v>-</v>
      </c>
      <c r="M86" s="21" t="str">
        <f>IFERROR(__xludf.DUMMYFUNCTION("""COMPUTED_VALUE"""),"-")</f>
        <v>-</v>
      </c>
      <c r="N86" s="21" t="str">
        <f>IFERROR(__xludf.DUMMYFUNCTION("""COMPUTED_VALUE"""),"-")</f>
        <v>-</v>
      </c>
      <c r="O86" s="21" t="str">
        <f>IFERROR(__xludf.DUMMYFUNCTION("""COMPUTED_VALUE"""),"-")</f>
        <v>-</v>
      </c>
      <c r="P86" s="21"/>
      <c r="Q86" s="21"/>
      <c r="R86" s="21"/>
      <c r="S86" s="21"/>
      <c r="T86" s="21"/>
      <c r="U86" s="21"/>
      <c r="V86" s="21"/>
      <c r="W86" s="21"/>
      <c r="X86" s="21"/>
      <c r="Y86" s="21"/>
      <c r="Z86" s="21"/>
    </row>
    <row r="87">
      <c r="A87" s="21" t="str">
        <f>IFERROR(__xludf.DUMMYFUNCTION("""COMPUTED_VALUE"""),"10ª GRE (Sousa)")</f>
        <v>10ª GRE (Sousa)</v>
      </c>
      <c r="B87" s="21" t="str">
        <f>IFERROR(__xludf.DUMMYFUNCTION("""COMPUTED_VALUE"""),"Sousa")</f>
        <v>Sousa</v>
      </c>
      <c r="C87" s="21">
        <f>IFERROR(__xludf.DUMMYFUNCTION("""COMPUTED_VALUE"""),2.5018183E7)</f>
        <v>25018183</v>
      </c>
      <c r="D87" s="21" t="str">
        <f>IFERROR(__xludf.DUMMYFUNCTION("""COMPUTED_VALUE"""),"EEEFM Estevam Marinho")</f>
        <v>EEEFM Estevam Marinho</v>
      </c>
      <c r="E87" s="21" t="str">
        <f>IFERROR(__xludf.DUMMYFUNCTION("""COMPUTED_VALUE"""),"RURAL")</f>
        <v>RURAL</v>
      </c>
      <c r="F87" s="21" t="str">
        <f>IFERROR(__xludf.DUMMYFUNCTION("""COMPUTED_VALUE"""),"-")</f>
        <v>-</v>
      </c>
      <c r="G87" s="21" t="str">
        <f>IFERROR(__xludf.DUMMYFUNCTION("""COMPUTED_VALUE"""),"-")</f>
        <v>-</v>
      </c>
      <c r="H87" s="21" t="str">
        <f>IFERROR(__xludf.DUMMYFUNCTION("""COMPUTED_VALUE"""),"-")</f>
        <v>-</v>
      </c>
      <c r="I87" s="21" t="str">
        <f>IFERROR(__xludf.DUMMYFUNCTION("""COMPUTED_VALUE"""),"-")</f>
        <v>-</v>
      </c>
      <c r="J87" s="21" t="str">
        <f>IFERROR(__xludf.DUMMYFUNCTION("""COMPUTED_VALUE"""),"-")</f>
        <v>-</v>
      </c>
      <c r="K87" s="21" t="str">
        <f>IFERROR(__xludf.DUMMYFUNCTION("""COMPUTED_VALUE"""),"-")</f>
        <v>-</v>
      </c>
      <c r="L87" s="21" t="str">
        <f>IFERROR(__xludf.DUMMYFUNCTION("""COMPUTED_VALUE"""),"-")</f>
        <v>-</v>
      </c>
      <c r="M87" s="21" t="str">
        <f>IFERROR(__xludf.DUMMYFUNCTION("""COMPUTED_VALUE"""),"-")</f>
        <v>-</v>
      </c>
      <c r="N87" s="21" t="str">
        <f>IFERROR(__xludf.DUMMYFUNCTION("""COMPUTED_VALUE"""),"-")</f>
        <v>-</v>
      </c>
      <c r="O87" s="21" t="str">
        <f>IFERROR(__xludf.DUMMYFUNCTION("""COMPUTED_VALUE"""),"-")</f>
        <v>-</v>
      </c>
      <c r="P87" s="21"/>
      <c r="Q87" s="21"/>
      <c r="R87" s="21"/>
      <c r="S87" s="21"/>
      <c r="T87" s="21"/>
      <c r="U87" s="21"/>
      <c r="V87" s="21"/>
      <c r="W87" s="21"/>
      <c r="X87" s="21"/>
      <c r="Y87" s="21"/>
      <c r="Z87" s="21"/>
    </row>
    <row r="88">
      <c r="A88" s="21" t="str">
        <f>IFERROR(__xludf.DUMMYFUNCTION("""COMPUTED_VALUE"""),"10ª GRE (Sousa)")</f>
        <v>10ª GRE (Sousa)</v>
      </c>
      <c r="B88" s="21" t="str">
        <f>IFERROR(__xludf.DUMMYFUNCTION("""COMPUTED_VALUE"""),"Sousa")</f>
        <v>Sousa</v>
      </c>
      <c r="C88" s="21">
        <f>IFERROR(__xludf.DUMMYFUNCTION("""COMPUTED_VALUE"""),2.5018191E7)</f>
        <v>25018191</v>
      </c>
      <c r="D88" s="21" t="str">
        <f>IFERROR(__xludf.DUMMYFUNCTION("""COMPUTED_VALUE"""),"EEEFM Francisco Cicero Sobrinho")</f>
        <v>EEEFM Francisco Cicero Sobrinho</v>
      </c>
      <c r="E88" s="21" t="str">
        <f>IFERROR(__xludf.DUMMYFUNCTION("""COMPUTED_VALUE"""),"RURAL")</f>
        <v>RURAL</v>
      </c>
      <c r="F88" s="21" t="str">
        <f>IFERROR(__xludf.DUMMYFUNCTION("""COMPUTED_VALUE"""),"-")</f>
        <v>-</v>
      </c>
      <c r="G88" s="21" t="str">
        <f>IFERROR(__xludf.DUMMYFUNCTION("""COMPUTED_VALUE"""),"-")</f>
        <v>-</v>
      </c>
      <c r="H88" s="21" t="str">
        <f>IFERROR(__xludf.DUMMYFUNCTION("""COMPUTED_VALUE"""),"-")</f>
        <v>-</v>
      </c>
      <c r="I88" s="21" t="str">
        <f>IFERROR(__xludf.DUMMYFUNCTION("""COMPUTED_VALUE"""),"-")</f>
        <v>-</v>
      </c>
      <c r="J88" s="21" t="str">
        <f>IFERROR(__xludf.DUMMYFUNCTION("""COMPUTED_VALUE"""),"-")</f>
        <v>-</v>
      </c>
      <c r="K88" s="21" t="str">
        <f>IFERROR(__xludf.DUMMYFUNCTION("""COMPUTED_VALUE"""),"-")</f>
        <v>-</v>
      </c>
      <c r="L88" s="21" t="str">
        <f>IFERROR(__xludf.DUMMYFUNCTION("""COMPUTED_VALUE"""),"-")</f>
        <v>-</v>
      </c>
      <c r="M88" s="21" t="str">
        <f>IFERROR(__xludf.DUMMYFUNCTION("""COMPUTED_VALUE"""),"-")</f>
        <v>-</v>
      </c>
      <c r="N88" s="21" t="str">
        <f>IFERROR(__xludf.DUMMYFUNCTION("""COMPUTED_VALUE"""),"Black Box (3G)")</f>
        <v>Black Box (3G)</v>
      </c>
      <c r="O88" s="21" t="str">
        <f>IFERROR(__xludf.DUMMYFUNCTION("""COMPUTED_VALUE"""),"-")</f>
        <v>-</v>
      </c>
      <c r="P88" s="21"/>
      <c r="Q88" s="21"/>
      <c r="R88" s="21"/>
      <c r="S88" s="21"/>
      <c r="T88" s="21"/>
      <c r="U88" s="21"/>
      <c r="V88" s="21"/>
      <c r="W88" s="21"/>
      <c r="X88" s="21"/>
      <c r="Y88" s="21"/>
      <c r="Z88" s="21"/>
    </row>
    <row r="89">
      <c r="A89" s="21" t="str">
        <f>IFERROR(__xludf.DUMMYFUNCTION("""COMPUTED_VALUE"""),"10ª GRE (Sousa)")</f>
        <v>10ª GRE (Sousa)</v>
      </c>
      <c r="B89" s="21" t="str">
        <f>IFERROR(__xludf.DUMMYFUNCTION("""COMPUTED_VALUE"""),"Sousa")</f>
        <v>Sousa</v>
      </c>
      <c r="C89" s="21">
        <f>IFERROR(__xludf.DUMMYFUNCTION("""COMPUTED_VALUE"""),2.5018221E7)</f>
        <v>25018221</v>
      </c>
      <c r="D89" s="21" t="str">
        <f>IFERROR(__xludf.DUMMYFUNCTION("""COMPUTED_VALUE"""),"EEEF Conego Joao Cartaxo Rolim")</f>
        <v>EEEF Conego Joao Cartaxo Rolim</v>
      </c>
      <c r="E89" s="21" t="str">
        <f>IFERROR(__xludf.DUMMYFUNCTION("""COMPUTED_VALUE"""),"URBANA")</f>
        <v>URBANA</v>
      </c>
      <c r="F89" s="21" t="str">
        <f>IFERROR(__xludf.DUMMYFUNCTION("""COMPUTED_VALUE"""),"5 Mbps")</f>
        <v>5 Mbps</v>
      </c>
      <c r="G89" s="21" t="str">
        <f>IFERROR(__xludf.DUMMYFUNCTION("""COMPUTED_VALUE"""),"-")</f>
        <v>-</v>
      </c>
      <c r="H89" s="21" t="str">
        <f>IFERROR(__xludf.DUMMYFUNCTION("""COMPUTED_VALUE"""),"-")</f>
        <v>-</v>
      </c>
      <c r="I89" s="21" t="str">
        <f>IFERROR(__xludf.DUMMYFUNCTION("""COMPUTED_VALUE"""),"-")</f>
        <v>-</v>
      </c>
      <c r="J89" s="21" t="str">
        <f>IFERROR(__xludf.DUMMYFUNCTION("""COMPUTED_VALUE"""),"-")</f>
        <v>-</v>
      </c>
      <c r="K89" s="21" t="str">
        <f>IFERROR(__xludf.DUMMYFUNCTION("""COMPUTED_VALUE"""),"-")</f>
        <v>-</v>
      </c>
      <c r="L89" s="21" t="str">
        <f>IFERROR(__xludf.DUMMYFUNCTION("""COMPUTED_VALUE"""),"-")</f>
        <v>-</v>
      </c>
      <c r="M89" s="21" t="str">
        <f>IFERROR(__xludf.DUMMYFUNCTION("""COMPUTED_VALUE"""),"100 Mbps")</f>
        <v>100 Mbps</v>
      </c>
      <c r="N89" s="21" t="str">
        <f>IFERROR(__xludf.DUMMYFUNCTION("""COMPUTED_VALUE"""),"-")</f>
        <v>-</v>
      </c>
      <c r="O89" s="21" t="str">
        <f>IFERROR(__xludf.DUMMYFUNCTION("""COMPUTED_VALUE"""),"-")</f>
        <v>-</v>
      </c>
      <c r="P89" s="21"/>
      <c r="Q89" s="21"/>
      <c r="R89" s="21"/>
      <c r="S89" s="21"/>
      <c r="T89" s="21"/>
      <c r="U89" s="21"/>
      <c r="V89" s="21"/>
      <c r="W89" s="21"/>
      <c r="X89" s="21"/>
      <c r="Y89" s="21"/>
      <c r="Z89" s="21"/>
    </row>
    <row r="90">
      <c r="A90" s="21" t="str">
        <f>IFERROR(__xludf.DUMMYFUNCTION("""COMPUTED_VALUE"""),"10ª GRE (Sousa)")</f>
        <v>10ª GRE (Sousa)</v>
      </c>
      <c r="B90" s="21" t="str">
        <f>IFERROR(__xludf.DUMMYFUNCTION("""COMPUTED_VALUE"""),"Sousa")</f>
        <v>Sousa</v>
      </c>
      <c r="C90" s="21">
        <f>IFERROR(__xludf.DUMMYFUNCTION("""COMPUTED_VALUE"""),2.5018256E7)</f>
        <v>25018256</v>
      </c>
      <c r="D90" s="21" t="str">
        <f>IFERROR(__xludf.DUMMYFUNCTION("""COMPUTED_VALUE"""),"EEEF de Demonstracao de Sousa")</f>
        <v>EEEF de Demonstracao de Sousa</v>
      </c>
      <c r="E90" s="21" t="str">
        <f>IFERROR(__xludf.DUMMYFUNCTION("""COMPUTED_VALUE"""),"URBANA")</f>
        <v>URBANA</v>
      </c>
      <c r="F90" s="21" t="str">
        <f>IFERROR(__xludf.DUMMYFUNCTION("""COMPUTED_VALUE"""),"5 Mbps")</f>
        <v>5 Mbps</v>
      </c>
      <c r="G90" s="21" t="str">
        <f>IFERROR(__xludf.DUMMYFUNCTION("""COMPUTED_VALUE"""),"-")</f>
        <v>-</v>
      </c>
      <c r="H90" s="21" t="str">
        <f>IFERROR(__xludf.DUMMYFUNCTION("""COMPUTED_VALUE"""),"-")</f>
        <v>-</v>
      </c>
      <c r="I90" s="21" t="str">
        <f>IFERROR(__xludf.DUMMYFUNCTION("""COMPUTED_VALUE"""),"-")</f>
        <v>-</v>
      </c>
      <c r="J90" s="21" t="str">
        <f>IFERROR(__xludf.DUMMYFUNCTION("""COMPUTED_VALUE"""),"-")</f>
        <v>-</v>
      </c>
      <c r="K90" s="21" t="str">
        <f>IFERROR(__xludf.DUMMYFUNCTION("""COMPUTED_VALUE"""),"-")</f>
        <v>-</v>
      </c>
      <c r="L90" s="21" t="str">
        <f>IFERROR(__xludf.DUMMYFUNCTION("""COMPUTED_VALUE"""),"-")</f>
        <v>-</v>
      </c>
      <c r="M90" s="21" t="str">
        <f>IFERROR(__xludf.DUMMYFUNCTION("""COMPUTED_VALUE"""),"100 Mbps")</f>
        <v>100 Mbps</v>
      </c>
      <c r="N90" s="21" t="str">
        <f>IFERROR(__xludf.DUMMYFUNCTION("""COMPUTED_VALUE"""),"-")</f>
        <v>-</v>
      </c>
      <c r="O90" s="21" t="str">
        <f>IFERROR(__xludf.DUMMYFUNCTION("""COMPUTED_VALUE"""),"-")</f>
        <v>-</v>
      </c>
      <c r="P90" s="21"/>
      <c r="Q90" s="21"/>
      <c r="R90" s="21"/>
      <c r="S90" s="21"/>
      <c r="T90" s="21"/>
      <c r="U90" s="21"/>
      <c r="V90" s="21"/>
      <c r="W90" s="21"/>
      <c r="X90" s="21"/>
      <c r="Y90" s="21"/>
      <c r="Z90" s="21"/>
    </row>
    <row r="91">
      <c r="A91" s="21" t="str">
        <f>IFERROR(__xludf.DUMMYFUNCTION("""COMPUTED_VALUE"""),"10ª GRE (Sousa)")</f>
        <v>10ª GRE (Sousa)</v>
      </c>
      <c r="B91" s="21" t="str">
        <f>IFERROR(__xludf.DUMMYFUNCTION("""COMPUTED_VALUE"""),"Sousa")</f>
        <v>Sousa</v>
      </c>
      <c r="C91" s="21">
        <f>IFERROR(__xludf.DUMMYFUNCTION("""COMPUTED_VALUE"""),2.5018264E7)</f>
        <v>25018264</v>
      </c>
      <c r="D91" s="21" t="str">
        <f>IFERROR(__xludf.DUMMYFUNCTION("""COMPUTED_VALUE"""),"EEEFM Jaime Meira Fontes")</f>
        <v>EEEFM Jaime Meira Fontes</v>
      </c>
      <c r="E91" s="21" t="str">
        <f>IFERROR(__xludf.DUMMYFUNCTION("""COMPUTED_VALUE"""),"URBANA")</f>
        <v>URBANA</v>
      </c>
      <c r="F91" s="21" t="str">
        <f>IFERROR(__xludf.DUMMYFUNCTION("""COMPUTED_VALUE"""),"5 Mbps")</f>
        <v>5 Mbps</v>
      </c>
      <c r="G91" s="21" t="str">
        <f>IFERROR(__xludf.DUMMYFUNCTION("""COMPUTED_VALUE"""),"-")</f>
        <v>-</v>
      </c>
      <c r="H91" s="21" t="str">
        <f>IFERROR(__xludf.DUMMYFUNCTION("""COMPUTED_VALUE"""),"-")</f>
        <v>-</v>
      </c>
      <c r="I91" s="21" t="str">
        <f>IFERROR(__xludf.DUMMYFUNCTION("""COMPUTED_VALUE"""),"-")</f>
        <v>-</v>
      </c>
      <c r="J91" s="21" t="str">
        <f>IFERROR(__xludf.DUMMYFUNCTION("""COMPUTED_VALUE"""),"-")</f>
        <v>-</v>
      </c>
      <c r="K91" s="21" t="str">
        <f>IFERROR(__xludf.DUMMYFUNCTION("""COMPUTED_VALUE"""),"-")</f>
        <v>-</v>
      </c>
      <c r="L91" s="21" t="str">
        <f>IFERROR(__xludf.DUMMYFUNCTION("""COMPUTED_VALUE"""),"-")</f>
        <v>-</v>
      </c>
      <c r="M91" s="21" t="str">
        <f>IFERROR(__xludf.DUMMYFUNCTION("""COMPUTED_VALUE"""),"100 Mbps")</f>
        <v>100 Mbps</v>
      </c>
      <c r="N91" s="21" t="str">
        <f>IFERROR(__xludf.DUMMYFUNCTION("""COMPUTED_VALUE"""),"-")</f>
        <v>-</v>
      </c>
      <c r="O91" s="21" t="str">
        <f>IFERROR(__xludf.DUMMYFUNCTION("""COMPUTED_VALUE"""),"-")</f>
        <v>-</v>
      </c>
      <c r="P91" s="21"/>
      <c r="Q91" s="21"/>
      <c r="R91" s="21"/>
      <c r="S91" s="21"/>
      <c r="T91" s="21"/>
      <c r="U91" s="21"/>
      <c r="V91" s="21"/>
      <c r="W91" s="21"/>
      <c r="X91" s="21"/>
      <c r="Y91" s="21"/>
      <c r="Z91" s="21"/>
    </row>
    <row r="92">
      <c r="A92" s="21" t="str">
        <f>IFERROR(__xludf.DUMMYFUNCTION("""COMPUTED_VALUE"""),"10ª GRE (Sousa)")</f>
        <v>10ª GRE (Sousa)</v>
      </c>
      <c r="B92" s="21" t="str">
        <f>IFERROR(__xludf.DUMMYFUNCTION("""COMPUTED_VALUE"""),"Sousa")</f>
        <v>Sousa</v>
      </c>
      <c r="C92" s="21">
        <f>IFERROR(__xludf.DUMMYFUNCTION("""COMPUTED_VALUE"""),2.5018272E7)</f>
        <v>25018272</v>
      </c>
      <c r="D92" s="21" t="str">
        <f>IFERROR(__xludf.DUMMYFUNCTION("""COMPUTED_VALUE"""),"EEEFM Profª Dione Diniz Oliveira Dias")</f>
        <v>EEEFM Profª Dione Diniz Oliveira Dias</v>
      </c>
      <c r="E92" s="21" t="str">
        <f>IFERROR(__xludf.DUMMYFUNCTION("""COMPUTED_VALUE"""),"RURAL")</f>
        <v>RURAL</v>
      </c>
      <c r="F92" s="21" t="str">
        <f>IFERROR(__xludf.DUMMYFUNCTION("""COMPUTED_VALUE"""),"-")</f>
        <v>-</v>
      </c>
      <c r="G92" s="21" t="str">
        <f>IFERROR(__xludf.DUMMYFUNCTION("""COMPUTED_VALUE"""),"-")</f>
        <v>-</v>
      </c>
      <c r="H92" s="21" t="str">
        <f>IFERROR(__xludf.DUMMYFUNCTION("""COMPUTED_VALUE"""),"-")</f>
        <v>-</v>
      </c>
      <c r="I92" s="21" t="str">
        <f>IFERROR(__xludf.DUMMYFUNCTION("""COMPUTED_VALUE"""),"-")</f>
        <v>-</v>
      </c>
      <c r="J92" s="21" t="str">
        <f>IFERROR(__xludf.DUMMYFUNCTION("""COMPUTED_VALUE"""),"-")</f>
        <v>-</v>
      </c>
      <c r="K92" s="21" t="str">
        <f>IFERROR(__xludf.DUMMYFUNCTION("""COMPUTED_VALUE"""),"-")</f>
        <v>-</v>
      </c>
      <c r="L92" s="21" t="str">
        <f>IFERROR(__xludf.DUMMYFUNCTION("""COMPUTED_VALUE"""),"-")</f>
        <v>-</v>
      </c>
      <c r="M92" s="21" t="str">
        <f>IFERROR(__xludf.DUMMYFUNCTION("""COMPUTED_VALUE"""),"-")</f>
        <v>-</v>
      </c>
      <c r="N92" s="21" t="str">
        <f>IFERROR(__xludf.DUMMYFUNCTION("""COMPUTED_VALUE"""),"Black Box (3G)")</f>
        <v>Black Box (3G)</v>
      </c>
      <c r="O92" s="21">
        <f>IFERROR(__xludf.DUMMYFUNCTION("""COMPUTED_VALUE"""),20.0)</f>
        <v>20</v>
      </c>
      <c r="P92" s="21"/>
      <c r="Q92" s="21"/>
      <c r="R92" s="21"/>
      <c r="S92" s="21"/>
      <c r="T92" s="21"/>
      <c r="U92" s="21"/>
      <c r="V92" s="21"/>
      <c r="W92" s="21"/>
      <c r="X92" s="21"/>
      <c r="Y92" s="21"/>
      <c r="Z92" s="21"/>
    </row>
    <row r="93">
      <c r="A93" s="21" t="str">
        <f>IFERROR(__xludf.DUMMYFUNCTION("""COMPUTED_VALUE"""),"10ª GRE (Sousa)")</f>
        <v>10ª GRE (Sousa)</v>
      </c>
      <c r="B93" s="21" t="str">
        <f>IFERROR(__xludf.DUMMYFUNCTION("""COMPUTED_VALUE"""),"Sousa")</f>
        <v>Sousa</v>
      </c>
      <c r="C93" s="21">
        <f>IFERROR(__xludf.DUMMYFUNCTION("""COMPUTED_VALUE"""),2.501828E7)</f>
        <v>25018280</v>
      </c>
      <c r="D93" s="21" t="str">
        <f>IFERROR(__xludf.DUMMYFUNCTION("""COMPUTED_VALUE"""),"ECIT Mestre Julio Sarmento")</f>
        <v>ECIT Mestre Julio Sarmento</v>
      </c>
      <c r="E93" s="21" t="str">
        <f>IFERROR(__xludf.DUMMYFUNCTION("""COMPUTED_VALUE"""),"URBANA")</f>
        <v>URBANA</v>
      </c>
      <c r="F93" s="21" t="str">
        <f>IFERROR(__xludf.DUMMYFUNCTION("""COMPUTED_VALUE"""),"5 Mbps")</f>
        <v>5 Mbps</v>
      </c>
      <c r="G93" s="21" t="str">
        <f>IFERROR(__xludf.DUMMYFUNCTION("""COMPUTED_VALUE"""),"10 Mbps")</f>
        <v>10 Mbps</v>
      </c>
      <c r="H93" s="21" t="str">
        <f>IFERROR(__xludf.DUMMYFUNCTION("""COMPUTED_VALUE"""),"-")</f>
        <v>-</v>
      </c>
      <c r="I93" s="21" t="str">
        <f>IFERROR(__xludf.DUMMYFUNCTION("""COMPUTED_VALUE"""),"-")</f>
        <v>-</v>
      </c>
      <c r="J93" s="21" t="str">
        <f>IFERROR(__xludf.DUMMYFUNCTION("""COMPUTED_VALUE"""),"-")</f>
        <v>-</v>
      </c>
      <c r="K93" s="21" t="str">
        <f>IFERROR(__xludf.DUMMYFUNCTION("""COMPUTED_VALUE"""),"-")</f>
        <v>-</v>
      </c>
      <c r="L93" s="21" t="str">
        <f>IFERROR(__xludf.DUMMYFUNCTION("""COMPUTED_VALUE"""),"-")</f>
        <v>-</v>
      </c>
      <c r="M93" s="21" t="str">
        <f>IFERROR(__xludf.DUMMYFUNCTION("""COMPUTED_VALUE"""),"-")</f>
        <v>-</v>
      </c>
      <c r="N93" s="21" t="str">
        <f>IFERROR(__xludf.DUMMYFUNCTION("""COMPUTED_VALUE"""),"-")</f>
        <v>-</v>
      </c>
      <c r="O93" s="21" t="str">
        <f>IFERROR(__xludf.DUMMYFUNCTION("""COMPUTED_VALUE"""),"-")</f>
        <v>-</v>
      </c>
      <c r="P93" s="21"/>
      <c r="Q93" s="21"/>
      <c r="R93" s="21"/>
      <c r="S93" s="21"/>
      <c r="T93" s="21"/>
      <c r="U93" s="21"/>
      <c r="V93" s="21"/>
      <c r="W93" s="21"/>
      <c r="X93" s="21"/>
      <c r="Y93" s="21"/>
      <c r="Z93" s="21"/>
    </row>
    <row r="94">
      <c r="A94" s="21" t="str">
        <f>IFERROR(__xludf.DUMMYFUNCTION("""COMPUTED_VALUE"""),"10ª GRE (Sousa)")</f>
        <v>10ª GRE (Sousa)</v>
      </c>
      <c r="B94" s="21" t="str">
        <f>IFERROR(__xludf.DUMMYFUNCTION("""COMPUTED_VALUE"""),"Sousa")</f>
        <v>Sousa</v>
      </c>
      <c r="C94" s="21">
        <f>IFERROR(__xludf.DUMMYFUNCTION("""COMPUTED_VALUE"""),2.5018582E7)</f>
        <v>25018582</v>
      </c>
      <c r="D94" s="21" t="str">
        <f>IFERROR(__xludf.DUMMYFUNCTION("""COMPUTED_VALUE"""),"ENE Jose de Paiva Gadelha")</f>
        <v>ENE Jose de Paiva Gadelha</v>
      </c>
      <c r="E94" s="21" t="str">
        <f>IFERROR(__xludf.DUMMYFUNCTION("""COMPUTED_VALUE"""),"URBANA")</f>
        <v>URBANA</v>
      </c>
      <c r="F94" s="21" t="str">
        <f>IFERROR(__xludf.DUMMYFUNCTION("""COMPUTED_VALUE"""),"5 Mbps")</f>
        <v>5 Mbps</v>
      </c>
      <c r="G94" s="21" t="str">
        <f>IFERROR(__xludf.DUMMYFUNCTION("""COMPUTED_VALUE"""),"10 Mbps")</f>
        <v>10 Mbps</v>
      </c>
      <c r="H94" s="21" t="str">
        <f>IFERROR(__xludf.DUMMYFUNCTION("""COMPUTED_VALUE"""),"-")</f>
        <v>-</v>
      </c>
      <c r="I94" s="21" t="str">
        <f>IFERROR(__xludf.DUMMYFUNCTION("""COMPUTED_VALUE"""),"-")</f>
        <v>-</v>
      </c>
      <c r="J94" s="21" t="str">
        <f>IFERROR(__xludf.DUMMYFUNCTION("""COMPUTED_VALUE"""),"-")</f>
        <v>-</v>
      </c>
      <c r="K94" s="21" t="str">
        <f>IFERROR(__xludf.DUMMYFUNCTION("""COMPUTED_VALUE"""),"-")</f>
        <v>-</v>
      </c>
      <c r="L94" s="21" t="str">
        <f>IFERROR(__xludf.DUMMYFUNCTION("""COMPUTED_VALUE"""),"-")</f>
        <v>-</v>
      </c>
      <c r="M94" s="21" t="str">
        <f>IFERROR(__xludf.DUMMYFUNCTION("""COMPUTED_VALUE"""),"100 Mbps")</f>
        <v>100 Mbps</v>
      </c>
      <c r="N94" s="21" t="str">
        <f>IFERROR(__xludf.DUMMYFUNCTION("""COMPUTED_VALUE"""),"-")</f>
        <v>-</v>
      </c>
      <c r="O94" s="21" t="str">
        <f>IFERROR(__xludf.DUMMYFUNCTION("""COMPUTED_VALUE"""),"-")</f>
        <v>-</v>
      </c>
      <c r="P94" s="21"/>
      <c r="Q94" s="21"/>
      <c r="R94" s="21"/>
      <c r="S94" s="21"/>
      <c r="T94" s="21"/>
      <c r="U94" s="21"/>
      <c r="V94" s="21"/>
      <c r="W94" s="21"/>
      <c r="X94" s="21"/>
      <c r="Y94" s="21"/>
      <c r="Z94" s="21"/>
    </row>
    <row r="95">
      <c r="A95" s="21" t="str">
        <f>IFERROR(__xludf.DUMMYFUNCTION("""COMPUTED_VALUE"""),"10ª GRE (Sousa)")</f>
        <v>10ª GRE (Sousa)</v>
      </c>
      <c r="B95" s="21" t="str">
        <f>IFERROR(__xludf.DUMMYFUNCTION("""COMPUTED_VALUE"""),"Sousa")</f>
        <v>Sousa</v>
      </c>
      <c r="C95" s="21">
        <f>IFERROR(__xludf.DUMMYFUNCTION("""COMPUTED_VALUE"""),2.5018639E7)</f>
        <v>25018639</v>
      </c>
      <c r="D95" s="21" t="str">
        <f>IFERROR(__xludf.DUMMYFUNCTION("""COMPUTED_VALUE"""),"EEEFM Dr Thomaz Pires")</f>
        <v>EEEFM Dr Thomaz Pires</v>
      </c>
      <c r="E95" s="21" t="str">
        <f>IFERROR(__xludf.DUMMYFUNCTION("""COMPUTED_VALUE"""),"URBANA")</f>
        <v>URBANA</v>
      </c>
      <c r="F95" s="21" t="str">
        <f>IFERROR(__xludf.DUMMYFUNCTION("""COMPUTED_VALUE"""),"5 Mbps")</f>
        <v>5 Mbps</v>
      </c>
      <c r="G95" s="21" t="str">
        <f>IFERROR(__xludf.DUMMYFUNCTION("""COMPUTED_VALUE"""),"-")</f>
        <v>-</v>
      </c>
      <c r="H95" s="21" t="str">
        <f>IFERROR(__xludf.DUMMYFUNCTION("""COMPUTED_VALUE"""),"-")</f>
        <v>-</v>
      </c>
      <c r="I95" s="21" t="str">
        <f>IFERROR(__xludf.DUMMYFUNCTION("""COMPUTED_VALUE"""),"-")</f>
        <v>-</v>
      </c>
      <c r="J95" s="21" t="str">
        <f>IFERROR(__xludf.DUMMYFUNCTION("""COMPUTED_VALUE"""),"-")</f>
        <v>-</v>
      </c>
      <c r="K95" s="21" t="str">
        <f>IFERROR(__xludf.DUMMYFUNCTION("""COMPUTED_VALUE"""),"-")</f>
        <v>-</v>
      </c>
      <c r="L95" s="21" t="str">
        <f>IFERROR(__xludf.DUMMYFUNCTION("""COMPUTED_VALUE"""),"-")</f>
        <v>-</v>
      </c>
      <c r="M95" s="21" t="str">
        <f>IFERROR(__xludf.DUMMYFUNCTION("""COMPUTED_VALUE"""),"100 Mbps")</f>
        <v>100 Mbps</v>
      </c>
      <c r="N95" s="21" t="str">
        <f>IFERROR(__xludf.DUMMYFUNCTION("""COMPUTED_VALUE"""),"-")</f>
        <v>-</v>
      </c>
      <c r="O95" s="21" t="str">
        <f>IFERROR(__xludf.DUMMYFUNCTION("""COMPUTED_VALUE"""),"-")</f>
        <v>-</v>
      </c>
      <c r="P95" s="21"/>
      <c r="Q95" s="21"/>
      <c r="R95" s="21"/>
      <c r="S95" s="21"/>
      <c r="T95" s="21"/>
      <c r="U95" s="21"/>
      <c r="V95" s="21"/>
      <c r="W95" s="21"/>
      <c r="X95" s="21"/>
      <c r="Y95" s="21"/>
      <c r="Z95" s="21"/>
    </row>
    <row r="96">
      <c r="A96" s="21" t="str">
        <f>IFERROR(__xludf.DUMMYFUNCTION("""COMPUTED_VALUE"""),"10ª GRE (Sousa)")</f>
        <v>10ª GRE (Sousa)</v>
      </c>
      <c r="B96" s="21" t="str">
        <f>IFERROR(__xludf.DUMMYFUNCTION("""COMPUTED_VALUE"""),"Sousa")</f>
        <v>Sousa</v>
      </c>
      <c r="C96" s="21">
        <f>IFERROR(__xludf.DUMMYFUNCTION("""COMPUTED_VALUE"""),2.5019228E7)</f>
        <v>25019228</v>
      </c>
      <c r="D96" s="21" t="str">
        <f>IFERROR(__xludf.DUMMYFUNCTION("""COMPUTED_VALUE"""),"EEEFM Antonio Teodoro Neto")</f>
        <v>EEEFM Antonio Teodoro Neto</v>
      </c>
      <c r="E96" s="21" t="str">
        <f>IFERROR(__xludf.DUMMYFUNCTION("""COMPUTED_VALUE"""),"URBANA")</f>
        <v>URBANA</v>
      </c>
      <c r="F96" s="21" t="str">
        <f>IFERROR(__xludf.DUMMYFUNCTION("""COMPUTED_VALUE"""),"5 Mbps")</f>
        <v>5 Mbps</v>
      </c>
      <c r="G96" s="21" t="str">
        <f>IFERROR(__xludf.DUMMYFUNCTION("""COMPUTED_VALUE"""),"-")</f>
        <v>-</v>
      </c>
      <c r="H96" s="21" t="str">
        <f>IFERROR(__xludf.DUMMYFUNCTION("""COMPUTED_VALUE"""),"-")</f>
        <v>-</v>
      </c>
      <c r="I96" s="21" t="str">
        <f>IFERROR(__xludf.DUMMYFUNCTION("""COMPUTED_VALUE"""),"-")</f>
        <v>-</v>
      </c>
      <c r="J96" s="21" t="str">
        <f>IFERROR(__xludf.DUMMYFUNCTION("""COMPUTED_VALUE"""),"-")</f>
        <v>-</v>
      </c>
      <c r="K96" s="21" t="str">
        <f>IFERROR(__xludf.DUMMYFUNCTION("""COMPUTED_VALUE"""),"-")</f>
        <v>-</v>
      </c>
      <c r="L96" s="21" t="str">
        <f>IFERROR(__xludf.DUMMYFUNCTION("""COMPUTED_VALUE"""),"-")</f>
        <v>-</v>
      </c>
      <c r="M96" s="21" t="str">
        <f>IFERROR(__xludf.DUMMYFUNCTION("""COMPUTED_VALUE"""),"100 Mbps")</f>
        <v>100 Mbps</v>
      </c>
      <c r="N96" s="21" t="str">
        <f>IFERROR(__xludf.DUMMYFUNCTION("""COMPUTED_VALUE"""),"-")</f>
        <v>-</v>
      </c>
      <c r="O96" s="21" t="str">
        <f>IFERROR(__xludf.DUMMYFUNCTION("""COMPUTED_VALUE"""),"-")</f>
        <v>-</v>
      </c>
      <c r="P96" s="21"/>
      <c r="Q96" s="21"/>
      <c r="R96" s="21"/>
      <c r="S96" s="21"/>
      <c r="T96" s="21"/>
      <c r="U96" s="21"/>
      <c r="V96" s="21"/>
      <c r="W96" s="21"/>
      <c r="X96" s="21"/>
      <c r="Y96" s="21"/>
      <c r="Z96" s="21"/>
    </row>
    <row r="97">
      <c r="A97" s="21" t="str">
        <f>IFERROR(__xludf.DUMMYFUNCTION("""COMPUTED_VALUE"""),"10ª GRE (Sousa)")</f>
        <v>10ª GRE (Sousa)</v>
      </c>
      <c r="B97" s="21" t="str">
        <f>IFERROR(__xludf.DUMMYFUNCTION("""COMPUTED_VALUE"""),"Marizópolis")</f>
        <v>Marizópolis</v>
      </c>
      <c r="C97" s="21">
        <f>IFERROR(__xludf.DUMMYFUNCTION("""COMPUTED_VALUE"""),2.5019538E7)</f>
        <v>25019538</v>
      </c>
      <c r="D97" s="21" t="str">
        <f>IFERROR(__xludf.DUMMYFUNCTION("""COMPUTED_VALUE"""),"ECIT Estadual Doutor Silva Mariz")</f>
        <v>ECIT Estadual Doutor Silva Mariz</v>
      </c>
      <c r="E97" s="21" t="str">
        <f>IFERROR(__xludf.DUMMYFUNCTION("""COMPUTED_VALUE"""),"URBANA")</f>
        <v>URBANA</v>
      </c>
      <c r="F97" s="21" t="str">
        <f>IFERROR(__xludf.DUMMYFUNCTION("""COMPUTED_VALUE"""),"2 Mbps")</f>
        <v>2 Mbps</v>
      </c>
      <c r="G97" s="21" t="str">
        <f>IFERROR(__xludf.DUMMYFUNCTION("""COMPUTED_VALUE"""),"-")</f>
        <v>-</v>
      </c>
      <c r="H97" s="21" t="str">
        <f>IFERROR(__xludf.DUMMYFUNCTION("""COMPUTED_VALUE"""),"-")</f>
        <v>-</v>
      </c>
      <c r="I97" s="21" t="str">
        <f>IFERROR(__xludf.DUMMYFUNCTION("""COMPUTED_VALUE"""),"-")</f>
        <v>-</v>
      </c>
      <c r="J97" s="21" t="str">
        <f>IFERROR(__xludf.DUMMYFUNCTION("""COMPUTED_VALUE"""),"-")</f>
        <v>-</v>
      </c>
      <c r="K97" s="21" t="str">
        <f>IFERROR(__xludf.DUMMYFUNCTION("""COMPUTED_VALUE"""),"-")</f>
        <v>-</v>
      </c>
      <c r="L97" s="21" t="str">
        <f>IFERROR(__xludf.DUMMYFUNCTION("""COMPUTED_VALUE"""),"-")</f>
        <v>-</v>
      </c>
      <c r="M97" s="21" t="str">
        <f>IFERROR(__xludf.DUMMYFUNCTION("""COMPUTED_VALUE"""),"100 Mbps")</f>
        <v>100 Mbps</v>
      </c>
      <c r="N97" s="21" t="str">
        <f>IFERROR(__xludf.DUMMYFUNCTION("""COMPUTED_VALUE"""),"-")</f>
        <v>-</v>
      </c>
      <c r="O97" s="21" t="str">
        <f>IFERROR(__xludf.DUMMYFUNCTION("""COMPUTED_VALUE"""),"-")</f>
        <v>-</v>
      </c>
      <c r="P97" s="21"/>
      <c r="Q97" s="21"/>
      <c r="R97" s="21"/>
      <c r="S97" s="21"/>
      <c r="T97" s="21"/>
      <c r="U97" s="21"/>
      <c r="V97" s="21"/>
      <c r="W97" s="21"/>
      <c r="X97" s="21"/>
      <c r="Y97" s="21"/>
      <c r="Z97" s="21"/>
    </row>
    <row r="98">
      <c r="A98" s="21" t="str">
        <f>IFERROR(__xludf.DUMMYFUNCTION("""COMPUTED_VALUE"""),"10ª GRE (Sousa)")</f>
        <v>10ª GRE (Sousa)</v>
      </c>
      <c r="B98" s="21" t="str">
        <f>IFERROR(__xludf.DUMMYFUNCTION("""COMPUTED_VALUE"""),"São Francisco")</f>
        <v>São Francisco</v>
      </c>
      <c r="C98" s="21">
        <f>IFERROR(__xludf.DUMMYFUNCTION("""COMPUTED_VALUE"""),2.5019597E7)</f>
        <v>25019597</v>
      </c>
      <c r="D98" s="21" t="str">
        <f>IFERROR(__xludf.DUMMYFUNCTION("""COMPUTED_VALUE"""),"ECIEEM Dorgival Silveira")</f>
        <v>ECIEEM Dorgival Silveira</v>
      </c>
      <c r="E98" s="21" t="str">
        <f>IFERROR(__xludf.DUMMYFUNCTION("""COMPUTED_VALUE"""),"URBANA")</f>
        <v>URBANA</v>
      </c>
      <c r="F98" s="21" t="str">
        <f>IFERROR(__xludf.DUMMYFUNCTION("""COMPUTED_VALUE"""),"2 Mbps")</f>
        <v>2 Mbps</v>
      </c>
      <c r="G98" s="21" t="str">
        <f>IFERROR(__xludf.DUMMYFUNCTION("""COMPUTED_VALUE"""),"-")</f>
        <v>-</v>
      </c>
      <c r="H98" s="21" t="str">
        <f>IFERROR(__xludf.DUMMYFUNCTION("""COMPUTED_VALUE"""),"-")</f>
        <v>-</v>
      </c>
      <c r="I98" s="21" t="str">
        <f>IFERROR(__xludf.DUMMYFUNCTION("""COMPUTED_VALUE"""),"-")</f>
        <v>-</v>
      </c>
      <c r="J98" s="21" t="str">
        <f>IFERROR(__xludf.DUMMYFUNCTION("""COMPUTED_VALUE"""),"-")</f>
        <v>-</v>
      </c>
      <c r="K98" s="21" t="str">
        <f>IFERROR(__xludf.DUMMYFUNCTION("""COMPUTED_VALUE"""),"-")</f>
        <v>-</v>
      </c>
      <c r="L98" s="21" t="str">
        <f>IFERROR(__xludf.DUMMYFUNCTION("""COMPUTED_VALUE"""),"-")</f>
        <v>-</v>
      </c>
      <c r="M98" s="21" t="str">
        <f>IFERROR(__xludf.DUMMYFUNCTION("""COMPUTED_VALUE"""),"100 Mbps")</f>
        <v>100 Mbps</v>
      </c>
      <c r="N98" s="21" t="str">
        <f>IFERROR(__xludf.DUMMYFUNCTION("""COMPUTED_VALUE"""),"-")</f>
        <v>-</v>
      </c>
      <c r="O98" s="21" t="str">
        <f>IFERROR(__xludf.DUMMYFUNCTION("""COMPUTED_VALUE"""),"-")</f>
        <v>-</v>
      </c>
      <c r="P98" s="21"/>
      <c r="Q98" s="21"/>
      <c r="R98" s="21"/>
      <c r="S98" s="21"/>
      <c r="T98" s="21"/>
      <c r="U98" s="21"/>
      <c r="V98" s="21"/>
      <c r="W98" s="21"/>
      <c r="X98" s="21"/>
      <c r="Y98" s="21"/>
      <c r="Z98" s="21"/>
    </row>
    <row r="99">
      <c r="A99" s="21" t="str">
        <f>IFERROR(__xludf.DUMMYFUNCTION("""COMPUTED_VALUE"""),"10ª GRE (Sousa)")</f>
        <v>10ª GRE (Sousa)</v>
      </c>
      <c r="B99" s="21" t="str">
        <f>IFERROR(__xludf.DUMMYFUNCTION("""COMPUTED_VALUE"""),"Vieirópolis")</f>
        <v>Vieirópolis</v>
      </c>
      <c r="C99" s="21">
        <f>IFERROR(__xludf.DUMMYFUNCTION("""COMPUTED_VALUE"""),2.501974E7)</f>
        <v>25019740</v>
      </c>
      <c r="D99" s="21" t="str">
        <f>IFERROR(__xludf.DUMMYFUNCTION("""COMPUTED_VALUE"""),"ECI EST EM Maria Moreira Pinto")</f>
        <v>ECI EST EM Maria Moreira Pinto</v>
      </c>
      <c r="E99" s="21" t="str">
        <f>IFERROR(__xludf.DUMMYFUNCTION("""COMPUTED_VALUE"""),"URBANA")</f>
        <v>URBANA</v>
      </c>
      <c r="F99" s="21" t="str">
        <f>IFERROR(__xludf.DUMMYFUNCTION("""COMPUTED_VALUE"""),"2 Mbps")</f>
        <v>2 Mbps</v>
      </c>
      <c r="G99" s="21" t="str">
        <f>IFERROR(__xludf.DUMMYFUNCTION("""COMPUTED_VALUE"""),"-")</f>
        <v>-</v>
      </c>
      <c r="H99" s="21" t="str">
        <f>IFERROR(__xludf.DUMMYFUNCTION("""COMPUTED_VALUE"""),"-")</f>
        <v>-</v>
      </c>
      <c r="I99" s="21" t="str">
        <f>IFERROR(__xludf.DUMMYFUNCTION("""COMPUTED_VALUE"""),"-")</f>
        <v>-</v>
      </c>
      <c r="J99" s="21" t="str">
        <f>IFERROR(__xludf.DUMMYFUNCTION("""COMPUTED_VALUE"""),"50 Mbps")</f>
        <v>50 Mbps</v>
      </c>
      <c r="K99" s="21" t="str">
        <f>IFERROR(__xludf.DUMMYFUNCTION("""COMPUTED_VALUE"""),"-")</f>
        <v>-</v>
      </c>
      <c r="L99" s="21" t="str">
        <f>IFERROR(__xludf.DUMMYFUNCTION("""COMPUTED_VALUE"""),"-")</f>
        <v>-</v>
      </c>
      <c r="M99" s="21" t="str">
        <f>IFERROR(__xludf.DUMMYFUNCTION("""COMPUTED_VALUE"""),"-")</f>
        <v>-</v>
      </c>
      <c r="N99" s="21" t="str">
        <f>IFERROR(__xludf.DUMMYFUNCTION("""COMPUTED_VALUE"""),"-")</f>
        <v>-</v>
      </c>
      <c r="O99" s="21" t="str">
        <f>IFERROR(__xludf.DUMMYFUNCTION("""COMPUTED_VALUE"""),"-")</f>
        <v>-</v>
      </c>
      <c r="P99" s="21"/>
      <c r="Q99" s="21"/>
      <c r="R99" s="21"/>
      <c r="S99" s="21"/>
      <c r="T99" s="21"/>
      <c r="U99" s="21"/>
      <c r="V99" s="21"/>
      <c r="W99" s="21"/>
      <c r="X99" s="21"/>
      <c r="Y99" s="21"/>
      <c r="Z99" s="21"/>
    </row>
    <row r="100">
      <c r="A100" s="21" t="str">
        <f>IFERROR(__xludf.DUMMYFUNCTION("""COMPUTED_VALUE"""),"06ª GRE (Patos)")</f>
        <v>06ª GRE (Patos)</v>
      </c>
      <c r="B100" s="21" t="str">
        <f>IFERROR(__xludf.DUMMYFUNCTION("""COMPUTED_VALUE"""),"Cacimba de Areia")</f>
        <v>Cacimba de Areia</v>
      </c>
      <c r="C100" s="21">
        <f>IFERROR(__xludf.DUMMYFUNCTION("""COMPUTED_VALUE"""),2.5019813E7)</f>
        <v>25019813</v>
      </c>
      <c r="D100" s="21" t="str">
        <f>IFERROR(__xludf.DUMMYFUNCTION("""COMPUTED_VALUE"""),"Escola Cidadã Integral Estadual De Ensino Médio Aldo Satiro Xavier")</f>
        <v>Escola Cidadã Integral Estadual De Ensino Médio Aldo Satiro Xavier</v>
      </c>
      <c r="E100" s="21" t="str">
        <f>IFERROR(__xludf.DUMMYFUNCTION("""COMPUTED_VALUE"""),"URBANA")</f>
        <v>URBANA</v>
      </c>
      <c r="F100" s="21" t="str">
        <f>IFERROR(__xludf.DUMMYFUNCTION("""COMPUTED_VALUE"""),"2 Mbps")</f>
        <v>2 Mbps</v>
      </c>
      <c r="G100" s="21" t="str">
        <f>IFERROR(__xludf.DUMMYFUNCTION("""COMPUTED_VALUE"""),"-")</f>
        <v>-</v>
      </c>
      <c r="H100" s="21" t="str">
        <f>IFERROR(__xludf.DUMMYFUNCTION("""COMPUTED_VALUE"""),"-")</f>
        <v>-</v>
      </c>
      <c r="I100" s="21" t="str">
        <f>IFERROR(__xludf.DUMMYFUNCTION("""COMPUTED_VALUE"""),"-")</f>
        <v>-</v>
      </c>
      <c r="J100" s="21" t="str">
        <f>IFERROR(__xludf.DUMMYFUNCTION("""COMPUTED_VALUE"""),"-")</f>
        <v>-</v>
      </c>
      <c r="K100" s="21" t="str">
        <f>IFERROR(__xludf.DUMMYFUNCTION("""COMPUTED_VALUE"""),"-")</f>
        <v>-</v>
      </c>
      <c r="L100" s="21" t="str">
        <f>IFERROR(__xludf.DUMMYFUNCTION("""COMPUTED_VALUE"""),"-")</f>
        <v>-</v>
      </c>
      <c r="M100" s="21" t="str">
        <f>IFERROR(__xludf.DUMMYFUNCTION("""COMPUTED_VALUE"""),"100 Mbps")</f>
        <v>100 Mbps</v>
      </c>
      <c r="N100" s="21" t="str">
        <f>IFERROR(__xludf.DUMMYFUNCTION("""COMPUTED_VALUE"""),"-")</f>
        <v>-</v>
      </c>
      <c r="O100" s="21" t="str">
        <f>IFERROR(__xludf.DUMMYFUNCTION("""COMPUTED_VALUE"""),"-")</f>
        <v>-</v>
      </c>
      <c r="P100" s="21"/>
      <c r="Q100" s="21"/>
      <c r="R100" s="21"/>
      <c r="S100" s="21"/>
      <c r="T100" s="21"/>
      <c r="U100" s="21"/>
      <c r="V100" s="21"/>
      <c r="W100" s="21"/>
      <c r="X100" s="21"/>
      <c r="Y100" s="21"/>
      <c r="Z100" s="21"/>
    </row>
    <row r="101">
      <c r="A101" s="21" t="str">
        <f>IFERROR(__xludf.DUMMYFUNCTION("""COMPUTED_VALUE"""),"06ª GRE (Patos)")</f>
        <v>06ª GRE (Patos)</v>
      </c>
      <c r="B101" s="21" t="str">
        <f>IFERROR(__xludf.DUMMYFUNCTION("""COMPUTED_VALUE"""),"Mãe d'Água")</f>
        <v>Mãe d'Água</v>
      </c>
      <c r="C101" s="21">
        <f>IFERROR(__xludf.DUMMYFUNCTION("""COMPUTED_VALUE"""),2.5020102E7)</f>
        <v>25020102</v>
      </c>
      <c r="D101" s="21" t="str">
        <f>IFERROR(__xludf.DUMMYFUNCTION("""COMPUTED_VALUE"""),"EEEFM Francisco Romano da Silveira")</f>
        <v>EEEFM Francisco Romano da Silveira</v>
      </c>
      <c r="E101" s="21" t="str">
        <f>IFERROR(__xludf.DUMMYFUNCTION("""COMPUTED_VALUE"""),"URBANA")</f>
        <v>URBANA</v>
      </c>
      <c r="F101" s="21" t="str">
        <f>IFERROR(__xludf.DUMMYFUNCTION("""COMPUTED_VALUE"""),"2 Mbps")</f>
        <v>2 Mbps</v>
      </c>
      <c r="G101" s="21" t="str">
        <f>IFERROR(__xludf.DUMMYFUNCTION("""COMPUTED_VALUE"""),"-")</f>
        <v>-</v>
      </c>
      <c r="H101" s="21" t="str">
        <f>IFERROR(__xludf.DUMMYFUNCTION("""COMPUTED_VALUE"""),"-")</f>
        <v>-</v>
      </c>
      <c r="I101" s="21" t="str">
        <f>IFERROR(__xludf.DUMMYFUNCTION("""COMPUTED_VALUE"""),"-")</f>
        <v>-</v>
      </c>
      <c r="J101" s="21" t="str">
        <f>IFERROR(__xludf.DUMMYFUNCTION("""COMPUTED_VALUE"""),"-")</f>
        <v>-</v>
      </c>
      <c r="K101" s="21" t="str">
        <f>IFERROR(__xludf.DUMMYFUNCTION("""COMPUTED_VALUE"""),"-")</f>
        <v>-</v>
      </c>
      <c r="L101" s="21" t="str">
        <f>IFERROR(__xludf.DUMMYFUNCTION("""COMPUTED_VALUE"""),"-")</f>
        <v>-</v>
      </c>
      <c r="M101" s="21" t="str">
        <f>IFERROR(__xludf.DUMMYFUNCTION("""COMPUTED_VALUE"""),"100 Mbps")</f>
        <v>100 Mbps</v>
      </c>
      <c r="N101" s="21" t="str">
        <f>IFERROR(__xludf.DUMMYFUNCTION("""COMPUTED_VALUE"""),"-")</f>
        <v>-</v>
      </c>
      <c r="O101" s="21" t="str">
        <f>IFERROR(__xludf.DUMMYFUNCTION("""COMPUTED_VALUE"""),"-")</f>
        <v>-</v>
      </c>
      <c r="P101" s="21"/>
      <c r="Q101" s="21"/>
      <c r="R101" s="21"/>
      <c r="S101" s="21"/>
      <c r="T101" s="21"/>
      <c r="U101" s="21"/>
      <c r="V101" s="21"/>
      <c r="W101" s="21"/>
      <c r="X101" s="21"/>
      <c r="Y101" s="21"/>
      <c r="Z101" s="21"/>
    </row>
    <row r="102">
      <c r="A102" s="21" t="str">
        <f>IFERROR(__xludf.DUMMYFUNCTION("""COMPUTED_VALUE"""),"06ª GRE (Patos)")</f>
        <v>06ª GRE (Patos)</v>
      </c>
      <c r="B102" s="21" t="str">
        <f>IFERROR(__xludf.DUMMYFUNCTION("""COMPUTED_VALUE"""),"Passagem")</f>
        <v>Passagem</v>
      </c>
      <c r="C102" s="21">
        <f>IFERROR(__xludf.DUMMYFUNCTION("""COMPUTED_VALUE"""),2.5020366E7)</f>
        <v>25020366</v>
      </c>
      <c r="D102" s="21" t="str">
        <f>IFERROR(__xludf.DUMMYFUNCTION("""COMPUTED_VALUE"""),"EEEM Conego Machado")</f>
        <v>EEEM Conego Machado</v>
      </c>
      <c r="E102" s="21" t="str">
        <f>IFERROR(__xludf.DUMMYFUNCTION("""COMPUTED_VALUE"""),"URBANA")</f>
        <v>URBANA</v>
      </c>
      <c r="F102" s="21" t="str">
        <f>IFERROR(__xludf.DUMMYFUNCTION("""COMPUTED_VALUE"""),"2 Mbps")</f>
        <v>2 Mbps</v>
      </c>
      <c r="G102" s="21" t="str">
        <f>IFERROR(__xludf.DUMMYFUNCTION("""COMPUTED_VALUE"""),"-")</f>
        <v>-</v>
      </c>
      <c r="H102" s="21" t="str">
        <f>IFERROR(__xludf.DUMMYFUNCTION("""COMPUTED_VALUE"""),"-")</f>
        <v>-</v>
      </c>
      <c r="I102" s="21" t="str">
        <f>IFERROR(__xludf.DUMMYFUNCTION("""COMPUTED_VALUE"""),"-")</f>
        <v>-</v>
      </c>
      <c r="J102" s="21" t="str">
        <f>IFERROR(__xludf.DUMMYFUNCTION("""COMPUTED_VALUE"""),"-")</f>
        <v>-</v>
      </c>
      <c r="K102" s="21" t="str">
        <f>IFERROR(__xludf.DUMMYFUNCTION("""COMPUTED_VALUE"""),"-")</f>
        <v>-</v>
      </c>
      <c r="L102" s="21" t="str">
        <f>IFERROR(__xludf.DUMMYFUNCTION("""COMPUTED_VALUE"""),"-")</f>
        <v>-</v>
      </c>
      <c r="M102" s="21" t="str">
        <f>IFERROR(__xludf.DUMMYFUNCTION("""COMPUTED_VALUE"""),"100 Mbps")</f>
        <v>100 Mbps</v>
      </c>
      <c r="N102" s="21" t="str">
        <f>IFERROR(__xludf.DUMMYFUNCTION("""COMPUTED_VALUE"""),"-")</f>
        <v>-</v>
      </c>
      <c r="O102" s="21" t="str">
        <f>IFERROR(__xludf.DUMMYFUNCTION("""COMPUTED_VALUE"""),"-")</f>
        <v>-</v>
      </c>
      <c r="P102" s="21"/>
      <c r="Q102" s="21"/>
      <c r="R102" s="21"/>
      <c r="S102" s="21"/>
      <c r="T102" s="21"/>
      <c r="U102" s="21"/>
      <c r="V102" s="21"/>
      <c r="W102" s="21"/>
      <c r="X102" s="21"/>
      <c r="Y102" s="21"/>
      <c r="Z102" s="21"/>
    </row>
    <row r="103">
      <c r="A103" s="21" t="str">
        <f>IFERROR(__xludf.DUMMYFUNCTION("""COMPUTED_VALUE"""),"06ª GRE (Patos)")</f>
        <v>06ª GRE (Patos)</v>
      </c>
      <c r="B103" s="21" t="str">
        <f>IFERROR(__xludf.DUMMYFUNCTION("""COMPUTED_VALUE"""),"Areia de Baraúnas")</f>
        <v>Areia de Baraúnas</v>
      </c>
      <c r="C103" s="21">
        <f>IFERROR(__xludf.DUMMYFUNCTION("""COMPUTED_VALUE"""),2.5020374E7)</f>
        <v>25020374</v>
      </c>
      <c r="D103" s="21" t="str">
        <f>IFERROR(__xludf.DUMMYFUNCTION("""COMPUTED_VALUE"""),"EEEFM Clovis Satiro")</f>
        <v>EEEFM Clovis Satiro</v>
      </c>
      <c r="E103" s="21" t="str">
        <f>IFERROR(__xludf.DUMMYFUNCTION("""COMPUTED_VALUE"""),"URBANA")</f>
        <v>URBANA</v>
      </c>
      <c r="F103" s="21" t="str">
        <f>IFERROR(__xludf.DUMMYFUNCTION("""COMPUTED_VALUE"""),"2 Mbps")</f>
        <v>2 Mbps</v>
      </c>
      <c r="G103" s="21" t="str">
        <f>IFERROR(__xludf.DUMMYFUNCTION("""COMPUTED_VALUE"""),"-")</f>
        <v>-</v>
      </c>
      <c r="H103" s="21" t="str">
        <f>IFERROR(__xludf.DUMMYFUNCTION("""COMPUTED_VALUE"""),"-")</f>
        <v>-</v>
      </c>
      <c r="I103" s="21" t="str">
        <f>IFERROR(__xludf.DUMMYFUNCTION("""COMPUTED_VALUE"""),"-")</f>
        <v>-</v>
      </c>
      <c r="J103" s="21" t="str">
        <f>IFERROR(__xludf.DUMMYFUNCTION("""COMPUTED_VALUE"""),"-")</f>
        <v>-</v>
      </c>
      <c r="K103" s="21" t="str">
        <f>IFERROR(__xludf.DUMMYFUNCTION("""COMPUTED_VALUE"""),"-")</f>
        <v>-</v>
      </c>
      <c r="L103" s="21" t="str">
        <f>IFERROR(__xludf.DUMMYFUNCTION("""COMPUTED_VALUE"""),"-")</f>
        <v>-</v>
      </c>
      <c r="M103" s="21" t="str">
        <f>IFERROR(__xludf.DUMMYFUNCTION("""COMPUTED_VALUE"""),"100 Mbps")</f>
        <v>100 Mbps</v>
      </c>
      <c r="N103" s="21" t="str">
        <f>IFERROR(__xludf.DUMMYFUNCTION("""COMPUTED_VALUE"""),"-")</f>
        <v>-</v>
      </c>
      <c r="O103" s="21" t="str">
        <f>IFERROR(__xludf.DUMMYFUNCTION("""COMPUTED_VALUE"""),"-")</f>
        <v>-</v>
      </c>
      <c r="P103" s="21"/>
      <c r="Q103" s="21"/>
      <c r="R103" s="21"/>
      <c r="S103" s="21"/>
      <c r="T103" s="21"/>
      <c r="U103" s="21"/>
      <c r="V103" s="21"/>
      <c r="W103" s="21"/>
      <c r="X103" s="21"/>
      <c r="Y103" s="21"/>
      <c r="Z103" s="21"/>
    </row>
    <row r="104">
      <c r="A104" s="21" t="str">
        <f>IFERROR(__xludf.DUMMYFUNCTION("""COMPUTED_VALUE"""),"-")</f>
        <v>-</v>
      </c>
      <c r="B104" s="21" t="str">
        <f>IFERROR(__xludf.DUMMYFUNCTION("""COMPUTED_VALUE"""),"Patos")</f>
        <v>Patos</v>
      </c>
      <c r="C104" s="21">
        <f>IFERROR(__xludf.DUMMYFUNCTION("""COMPUTED_VALUE"""),2.502065E7)</f>
        <v>25020650</v>
      </c>
      <c r="D104" s="21" t="str">
        <f>IFERROR(__xludf.DUMMYFUNCTION("""COMPUTED_VALUE"""),"EEEF CAIC Dr Romero Abdon Q da Nobrega")</f>
        <v>EEEF CAIC Dr Romero Abdon Q da Nobrega</v>
      </c>
      <c r="E104" s="21" t="str">
        <f>IFERROR(__xludf.DUMMYFUNCTION("""COMPUTED_VALUE"""),"-")</f>
        <v>-</v>
      </c>
      <c r="F104" s="21" t="str">
        <f>IFERROR(__xludf.DUMMYFUNCTION("""COMPUTED_VALUE"""),"2 Mbps")</f>
        <v>2 Mbps</v>
      </c>
      <c r="G104" s="21" t="str">
        <f>IFERROR(__xludf.DUMMYFUNCTION("""COMPUTED_VALUE"""),"-")</f>
        <v>-</v>
      </c>
      <c r="H104" s="21" t="str">
        <f>IFERROR(__xludf.DUMMYFUNCTION("""COMPUTED_VALUE"""),"-")</f>
        <v>-</v>
      </c>
      <c r="I104" s="21" t="str">
        <f>IFERROR(__xludf.DUMMYFUNCTION("""COMPUTED_VALUE"""),"-")</f>
        <v>-</v>
      </c>
      <c r="J104" s="21" t="str">
        <f>IFERROR(__xludf.DUMMYFUNCTION("""COMPUTED_VALUE"""),"-")</f>
        <v>-</v>
      </c>
      <c r="K104" s="21" t="str">
        <f>IFERROR(__xludf.DUMMYFUNCTION("""COMPUTED_VALUE"""),"-")</f>
        <v>-</v>
      </c>
      <c r="L104" s="21" t="str">
        <f>IFERROR(__xludf.DUMMYFUNCTION("""COMPUTED_VALUE"""),"-")</f>
        <v>-</v>
      </c>
      <c r="M104" s="21" t="str">
        <f>IFERROR(__xludf.DUMMYFUNCTION("""COMPUTED_VALUE"""),"-")</f>
        <v>-</v>
      </c>
      <c r="N104" s="21" t="str">
        <f>IFERROR(__xludf.DUMMYFUNCTION("""COMPUTED_VALUE"""),"-")</f>
        <v>-</v>
      </c>
      <c r="O104" s="21" t="str">
        <f>IFERROR(__xludf.DUMMYFUNCTION("""COMPUTED_VALUE"""),"-")</f>
        <v>-</v>
      </c>
      <c r="P104" s="21"/>
      <c r="Q104" s="21"/>
      <c r="R104" s="21"/>
      <c r="S104" s="21"/>
      <c r="T104" s="21"/>
      <c r="U104" s="21"/>
      <c r="V104" s="21"/>
      <c r="W104" s="21"/>
      <c r="X104" s="21"/>
      <c r="Y104" s="21"/>
      <c r="Z104" s="21"/>
    </row>
    <row r="105">
      <c r="A105" s="21" t="str">
        <f>IFERROR(__xludf.DUMMYFUNCTION("""COMPUTED_VALUE"""),"06ª GRE (Patos)")</f>
        <v>06ª GRE (Patos)</v>
      </c>
      <c r="B105" s="21" t="str">
        <f>IFERROR(__xludf.DUMMYFUNCTION("""COMPUTED_VALUE"""),"Patos")</f>
        <v>Patos</v>
      </c>
      <c r="C105" s="21">
        <f>IFERROR(__xludf.DUMMYFUNCTION("""COMPUTED_VALUE"""),2.5020854E7)</f>
        <v>25020854</v>
      </c>
      <c r="D105" s="21" t="str">
        <f>IFERROR(__xludf.DUMMYFUNCTION("""COMPUTED_VALUE"""),"Eci Doutor Dionísio da Costa")</f>
        <v>Eci Doutor Dionísio da Costa</v>
      </c>
      <c r="E105" s="21" t="str">
        <f>IFERROR(__xludf.DUMMYFUNCTION("""COMPUTED_VALUE"""),"URBANA")</f>
        <v>URBANA</v>
      </c>
      <c r="F105" s="21" t="str">
        <f>IFERROR(__xludf.DUMMYFUNCTION("""COMPUTED_VALUE"""),"5 Mbps")</f>
        <v>5 Mbps</v>
      </c>
      <c r="G105" s="21" t="str">
        <f>IFERROR(__xludf.DUMMYFUNCTION("""COMPUTED_VALUE"""),"10 Mbps")</f>
        <v>10 Mbps</v>
      </c>
      <c r="H105" s="21" t="str">
        <f>IFERROR(__xludf.DUMMYFUNCTION("""COMPUTED_VALUE"""),"-")</f>
        <v>-</v>
      </c>
      <c r="I105" s="21" t="str">
        <f>IFERROR(__xludf.DUMMYFUNCTION("""COMPUTED_VALUE"""),"-")</f>
        <v>-</v>
      </c>
      <c r="J105" s="21" t="str">
        <f>IFERROR(__xludf.DUMMYFUNCTION("""COMPUTED_VALUE"""),"50 Mbps")</f>
        <v>50 Mbps</v>
      </c>
      <c r="K105" s="21" t="str">
        <f>IFERROR(__xludf.DUMMYFUNCTION("""COMPUTED_VALUE"""),"-")</f>
        <v>-</v>
      </c>
      <c r="L105" s="21" t="str">
        <f>IFERROR(__xludf.DUMMYFUNCTION("""COMPUTED_VALUE"""),"-")</f>
        <v>-</v>
      </c>
      <c r="M105" s="21" t="str">
        <f>IFERROR(__xludf.DUMMYFUNCTION("""COMPUTED_VALUE"""),"-")</f>
        <v>-</v>
      </c>
      <c r="N105" s="21" t="str">
        <f>IFERROR(__xludf.DUMMYFUNCTION("""COMPUTED_VALUE"""),"-")</f>
        <v>-</v>
      </c>
      <c r="O105" s="21" t="str">
        <f>IFERROR(__xludf.DUMMYFUNCTION("""COMPUTED_VALUE"""),"-")</f>
        <v>-</v>
      </c>
      <c r="P105" s="21"/>
      <c r="Q105" s="21"/>
      <c r="R105" s="21"/>
      <c r="S105" s="21"/>
      <c r="T105" s="21"/>
      <c r="U105" s="21"/>
      <c r="V105" s="21"/>
      <c r="W105" s="21"/>
      <c r="X105" s="21"/>
      <c r="Y105" s="21"/>
      <c r="Z105" s="21"/>
    </row>
    <row r="106">
      <c r="A106" s="21" t="str">
        <f>IFERROR(__xludf.DUMMYFUNCTION("""COMPUTED_VALUE"""),"06ª GRE (Patos)")</f>
        <v>06ª GRE (Patos)</v>
      </c>
      <c r="B106" s="21" t="str">
        <f>IFERROR(__xludf.DUMMYFUNCTION("""COMPUTED_VALUE"""),"Patos")</f>
        <v>Patos</v>
      </c>
      <c r="C106" s="21">
        <f>IFERROR(__xludf.DUMMYFUNCTION("""COMPUTED_VALUE"""),2.5020889E7)</f>
        <v>25020889</v>
      </c>
      <c r="D106" s="21" t="str">
        <f>IFERROR(__xludf.DUMMYFUNCTION("""COMPUTED_VALUE"""),"EEEFM Lucia Wanderley de Freitas")</f>
        <v>EEEFM Lucia Wanderley de Freitas</v>
      </c>
      <c r="E106" s="21" t="str">
        <f>IFERROR(__xludf.DUMMYFUNCTION("""COMPUTED_VALUE"""),"URBANA")</f>
        <v>URBANA</v>
      </c>
      <c r="F106" s="21" t="str">
        <f>IFERROR(__xludf.DUMMYFUNCTION("""COMPUTED_VALUE"""),"-")</f>
        <v>-</v>
      </c>
      <c r="G106" s="21" t="str">
        <f>IFERROR(__xludf.DUMMYFUNCTION("""COMPUTED_VALUE"""),"-")</f>
        <v>-</v>
      </c>
      <c r="H106" s="21" t="str">
        <f>IFERROR(__xludf.DUMMYFUNCTION("""COMPUTED_VALUE"""),"-")</f>
        <v>-</v>
      </c>
      <c r="I106" s="21" t="str">
        <f>IFERROR(__xludf.DUMMYFUNCTION("""COMPUTED_VALUE"""),"-")</f>
        <v>-</v>
      </c>
      <c r="J106" s="21" t="str">
        <f>IFERROR(__xludf.DUMMYFUNCTION("""COMPUTED_VALUE"""),"-")</f>
        <v>-</v>
      </c>
      <c r="K106" s="21" t="str">
        <f>IFERROR(__xludf.DUMMYFUNCTION("""COMPUTED_VALUE"""),"-")</f>
        <v>-</v>
      </c>
      <c r="L106" s="21" t="str">
        <f>IFERROR(__xludf.DUMMYFUNCTION("""COMPUTED_VALUE"""),"-")</f>
        <v>-</v>
      </c>
      <c r="M106" s="21" t="str">
        <f>IFERROR(__xludf.DUMMYFUNCTION("""COMPUTED_VALUE"""),"100 Mbps")</f>
        <v>100 Mbps</v>
      </c>
      <c r="N106" s="21" t="str">
        <f>IFERROR(__xludf.DUMMYFUNCTION("""COMPUTED_VALUE"""),"-")</f>
        <v>-</v>
      </c>
      <c r="O106" s="21" t="str">
        <f>IFERROR(__xludf.DUMMYFUNCTION("""COMPUTED_VALUE"""),"-")</f>
        <v>-</v>
      </c>
      <c r="P106" s="21"/>
      <c r="Q106" s="21"/>
      <c r="R106" s="21"/>
      <c r="S106" s="21"/>
      <c r="T106" s="21"/>
      <c r="U106" s="21"/>
      <c r="V106" s="21"/>
      <c r="W106" s="21"/>
      <c r="X106" s="21"/>
      <c r="Y106" s="21"/>
      <c r="Z106" s="21"/>
    </row>
    <row r="107">
      <c r="A107" s="21" t="str">
        <f>IFERROR(__xludf.DUMMYFUNCTION("""COMPUTED_VALUE"""),"06ª GRE (Patos)")</f>
        <v>06ª GRE (Patos)</v>
      </c>
      <c r="B107" s="21" t="str">
        <f>IFERROR(__xludf.DUMMYFUNCTION("""COMPUTED_VALUE"""),"Patos")</f>
        <v>Patos</v>
      </c>
      <c r="C107" s="21">
        <f>IFERROR(__xludf.DUMMYFUNCTION("""COMPUTED_VALUE"""),2.50209E7)</f>
        <v>25020900</v>
      </c>
      <c r="D107" s="21" t="str">
        <f>IFERROR(__xludf.DUMMYFUNCTION("""COMPUTED_VALUE"""),"EEEFM Antonia Araujo")</f>
        <v>EEEFM Antonia Araujo</v>
      </c>
      <c r="E107" s="21" t="str">
        <f>IFERROR(__xludf.DUMMYFUNCTION("""COMPUTED_VALUE"""),"URBANA")</f>
        <v>URBANA</v>
      </c>
      <c r="F107" s="21" t="str">
        <f>IFERROR(__xludf.DUMMYFUNCTION("""COMPUTED_VALUE"""),"2 Mbps")</f>
        <v>2 Mbps</v>
      </c>
      <c r="G107" s="21" t="str">
        <f>IFERROR(__xludf.DUMMYFUNCTION("""COMPUTED_VALUE"""),"-")</f>
        <v>-</v>
      </c>
      <c r="H107" s="21" t="str">
        <f>IFERROR(__xludf.DUMMYFUNCTION("""COMPUTED_VALUE"""),"-")</f>
        <v>-</v>
      </c>
      <c r="I107" s="21" t="str">
        <f>IFERROR(__xludf.DUMMYFUNCTION("""COMPUTED_VALUE"""),"-")</f>
        <v>-</v>
      </c>
      <c r="J107" s="21" t="str">
        <f>IFERROR(__xludf.DUMMYFUNCTION("""COMPUTED_VALUE"""),"-")</f>
        <v>-</v>
      </c>
      <c r="K107" s="21" t="str">
        <f>IFERROR(__xludf.DUMMYFUNCTION("""COMPUTED_VALUE"""),"-")</f>
        <v>-</v>
      </c>
      <c r="L107" s="21" t="str">
        <f>IFERROR(__xludf.DUMMYFUNCTION("""COMPUTED_VALUE"""),"-")</f>
        <v>-</v>
      </c>
      <c r="M107" s="21" t="str">
        <f>IFERROR(__xludf.DUMMYFUNCTION("""COMPUTED_VALUE"""),"100 Mbps")</f>
        <v>100 Mbps</v>
      </c>
      <c r="N107" s="21" t="str">
        <f>IFERROR(__xludf.DUMMYFUNCTION("""COMPUTED_VALUE"""),"-")</f>
        <v>-</v>
      </c>
      <c r="O107" s="21" t="str">
        <f>IFERROR(__xludf.DUMMYFUNCTION("""COMPUTED_VALUE"""),"-")</f>
        <v>-</v>
      </c>
      <c r="P107" s="21"/>
      <c r="Q107" s="21"/>
      <c r="R107" s="21"/>
      <c r="S107" s="21"/>
      <c r="T107" s="21"/>
      <c r="U107" s="21"/>
      <c r="V107" s="21"/>
      <c r="W107" s="21"/>
      <c r="X107" s="21"/>
      <c r="Y107" s="21"/>
      <c r="Z107" s="21"/>
    </row>
    <row r="108">
      <c r="A108" s="21" t="str">
        <f>IFERROR(__xludf.DUMMYFUNCTION("""COMPUTED_VALUE"""),"06ª GRE (Patos)")</f>
        <v>06ª GRE (Patos)</v>
      </c>
      <c r="B108" s="21" t="str">
        <f>IFERROR(__xludf.DUMMYFUNCTION("""COMPUTED_VALUE"""),"Patos")</f>
        <v>Patos</v>
      </c>
      <c r="C108" s="21">
        <f>IFERROR(__xludf.DUMMYFUNCTION("""COMPUTED_VALUE"""),2.5020927E7)</f>
        <v>25020927</v>
      </c>
      <c r="D108" s="21" t="str">
        <f>IFERROR(__xludf.DUMMYFUNCTION("""COMPUTED_VALUE"""),"Eci Auzenir Lacerda")</f>
        <v>Eci Auzenir Lacerda</v>
      </c>
      <c r="E108" s="21" t="str">
        <f>IFERROR(__xludf.DUMMYFUNCTION("""COMPUTED_VALUE"""),"URBANA")</f>
        <v>URBANA</v>
      </c>
      <c r="F108" s="21" t="str">
        <f>IFERROR(__xludf.DUMMYFUNCTION("""COMPUTED_VALUE"""),"5 Mbps")</f>
        <v>5 Mbps</v>
      </c>
      <c r="G108" s="21" t="str">
        <f>IFERROR(__xludf.DUMMYFUNCTION("""COMPUTED_VALUE"""),"-")</f>
        <v>-</v>
      </c>
      <c r="H108" s="21" t="str">
        <f>IFERROR(__xludf.DUMMYFUNCTION("""COMPUTED_VALUE"""),"-")</f>
        <v>-</v>
      </c>
      <c r="I108" s="21" t="str">
        <f>IFERROR(__xludf.DUMMYFUNCTION("""COMPUTED_VALUE"""),"-")</f>
        <v>-</v>
      </c>
      <c r="J108" s="21" t="str">
        <f>IFERROR(__xludf.DUMMYFUNCTION("""COMPUTED_VALUE"""),"100 Mbps")</f>
        <v>100 Mbps</v>
      </c>
      <c r="K108" s="21" t="str">
        <f>IFERROR(__xludf.DUMMYFUNCTION("""COMPUTED_VALUE"""),"-")</f>
        <v>-</v>
      </c>
      <c r="L108" s="21" t="str">
        <f>IFERROR(__xludf.DUMMYFUNCTION("""COMPUTED_VALUE"""),"-")</f>
        <v>-</v>
      </c>
      <c r="M108" s="21" t="str">
        <f>IFERROR(__xludf.DUMMYFUNCTION("""COMPUTED_VALUE"""),"-")</f>
        <v>-</v>
      </c>
      <c r="N108" s="21" t="str">
        <f>IFERROR(__xludf.DUMMYFUNCTION("""COMPUTED_VALUE"""),"-")</f>
        <v>-</v>
      </c>
      <c r="O108" s="21" t="str">
        <f>IFERROR(__xludf.DUMMYFUNCTION("""COMPUTED_VALUE"""),"-")</f>
        <v>-</v>
      </c>
      <c r="P108" s="21"/>
      <c r="Q108" s="21"/>
      <c r="R108" s="21"/>
      <c r="S108" s="21"/>
      <c r="T108" s="21"/>
      <c r="U108" s="21"/>
      <c r="V108" s="21"/>
      <c r="W108" s="21"/>
      <c r="X108" s="21"/>
      <c r="Y108" s="21"/>
      <c r="Z108" s="21"/>
    </row>
    <row r="109">
      <c r="A109" s="21" t="str">
        <f>IFERROR(__xludf.DUMMYFUNCTION("""COMPUTED_VALUE"""),"06ª GRE (Patos)")</f>
        <v>06ª GRE (Patos)</v>
      </c>
      <c r="B109" s="21" t="str">
        <f>IFERROR(__xludf.DUMMYFUNCTION("""COMPUTED_VALUE"""),"Patos")</f>
        <v>Patos</v>
      </c>
      <c r="C109" s="21">
        <f>IFERROR(__xludf.DUMMYFUNCTION("""COMPUTED_VALUE"""),2.5020935E7)</f>
        <v>25020935</v>
      </c>
      <c r="D109" s="21" t="str">
        <f>IFERROR(__xludf.DUMMYFUNCTION("""COMPUTED_VALUE"""),"Eci Estadual de Ensino Fundamental e Médio Monsenhor Manoel Vieira")</f>
        <v>Eci Estadual de Ensino Fundamental e Médio Monsenhor Manoel Vieira</v>
      </c>
      <c r="E109" s="21" t="str">
        <f>IFERROR(__xludf.DUMMYFUNCTION("""COMPUTED_VALUE"""),"URBANA")</f>
        <v>URBANA</v>
      </c>
      <c r="F109" s="21" t="str">
        <f>IFERROR(__xludf.DUMMYFUNCTION("""COMPUTED_VALUE"""),"2 Mbps")</f>
        <v>2 Mbps</v>
      </c>
      <c r="G109" s="21" t="str">
        <f>IFERROR(__xludf.DUMMYFUNCTION("""COMPUTED_VALUE"""),"10 Mbps")</f>
        <v>10 Mbps</v>
      </c>
      <c r="H109" s="21" t="str">
        <f>IFERROR(__xludf.DUMMYFUNCTION("""COMPUTED_VALUE"""),"-")</f>
        <v>-</v>
      </c>
      <c r="I109" s="21" t="str">
        <f>IFERROR(__xludf.DUMMYFUNCTION("""COMPUTED_VALUE"""),"-")</f>
        <v>-</v>
      </c>
      <c r="J109" s="21" t="str">
        <f>IFERROR(__xludf.DUMMYFUNCTION("""COMPUTED_VALUE"""),"-")</f>
        <v>-</v>
      </c>
      <c r="K109" s="21" t="str">
        <f>IFERROR(__xludf.DUMMYFUNCTION("""COMPUTED_VALUE"""),"-")</f>
        <v>-</v>
      </c>
      <c r="L109" s="21" t="str">
        <f>IFERROR(__xludf.DUMMYFUNCTION("""COMPUTED_VALUE"""),"-")</f>
        <v>-</v>
      </c>
      <c r="M109" s="21" t="str">
        <f>IFERROR(__xludf.DUMMYFUNCTION("""COMPUTED_VALUE"""),"-")</f>
        <v>-</v>
      </c>
      <c r="N109" s="21" t="str">
        <f>IFERROR(__xludf.DUMMYFUNCTION("""COMPUTED_VALUE"""),"-")</f>
        <v>-</v>
      </c>
      <c r="O109" s="21" t="str">
        <f>IFERROR(__xludf.DUMMYFUNCTION("""COMPUTED_VALUE"""),"-")</f>
        <v>-</v>
      </c>
      <c r="P109" s="21"/>
      <c r="Q109" s="21"/>
      <c r="R109" s="21"/>
      <c r="S109" s="21"/>
      <c r="T109" s="21"/>
      <c r="U109" s="21"/>
      <c r="V109" s="21"/>
      <c r="W109" s="21"/>
      <c r="X109" s="21"/>
      <c r="Y109" s="21"/>
      <c r="Z109" s="21"/>
    </row>
    <row r="110">
      <c r="A110" s="21" t="str">
        <f>IFERROR(__xludf.DUMMYFUNCTION("""COMPUTED_VALUE"""),"06ª GRE (Patos)")</f>
        <v>06ª GRE (Patos)</v>
      </c>
      <c r="B110" s="21" t="str">
        <f>IFERROR(__xludf.DUMMYFUNCTION("""COMPUTED_VALUE"""),"Patos")</f>
        <v>Patos</v>
      </c>
      <c r="C110" s="21">
        <f>IFERROR(__xludf.DUMMYFUNCTION("""COMPUTED_VALUE"""),2.502096E7)</f>
        <v>25020960</v>
      </c>
      <c r="D110" s="21" t="str">
        <f>IFERROR(__xludf.DUMMYFUNCTION("""COMPUTED_VALUE"""),"EEEF Coriolano de Medeiros")</f>
        <v>EEEF Coriolano de Medeiros</v>
      </c>
      <c r="E110" s="21" t="str">
        <f>IFERROR(__xludf.DUMMYFUNCTION("""COMPUTED_VALUE"""),"URBANA")</f>
        <v>URBANA</v>
      </c>
      <c r="F110" s="21" t="str">
        <f>IFERROR(__xludf.DUMMYFUNCTION("""COMPUTED_VALUE"""),"5 Mbps")</f>
        <v>5 Mbps</v>
      </c>
      <c r="G110" s="21" t="str">
        <f>IFERROR(__xludf.DUMMYFUNCTION("""COMPUTED_VALUE"""),"-")</f>
        <v>-</v>
      </c>
      <c r="H110" s="21" t="str">
        <f>IFERROR(__xludf.DUMMYFUNCTION("""COMPUTED_VALUE"""),"-")</f>
        <v>-</v>
      </c>
      <c r="I110" s="21" t="str">
        <f>IFERROR(__xludf.DUMMYFUNCTION("""COMPUTED_VALUE"""),"-")</f>
        <v>-</v>
      </c>
      <c r="J110" s="21" t="str">
        <f>IFERROR(__xludf.DUMMYFUNCTION("""COMPUTED_VALUE"""),"-")</f>
        <v>-</v>
      </c>
      <c r="K110" s="21" t="str">
        <f>IFERROR(__xludf.DUMMYFUNCTION("""COMPUTED_VALUE"""),"-")</f>
        <v>-</v>
      </c>
      <c r="L110" s="21" t="str">
        <f>IFERROR(__xludf.DUMMYFUNCTION("""COMPUTED_VALUE"""),"-")</f>
        <v>-</v>
      </c>
      <c r="M110" s="21" t="str">
        <f>IFERROR(__xludf.DUMMYFUNCTION("""COMPUTED_VALUE"""),"100 Mbps")</f>
        <v>100 Mbps</v>
      </c>
      <c r="N110" s="21" t="str">
        <f>IFERROR(__xludf.DUMMYFUNCTION("""COMPUTED_VALUE"""),"-")</f>
        <v>-</v>
      </c>
      <c r="O110" s="21" t="str">
        <f>IFERROR(__xludf.DUMMYFUNCTION("""COMPUTED_VALUE"""),"-")</f>
        <v>-</v>
      </c>
      <c r="P110" s="21"/>
      <c r="Q110" s="21"/>
      <c r="R110" s="21"/>
      <c r="S110" s="21"/>
      <c r="T110" s="21"/>
      <c r="U110" s="21"/>
      <c r="V110" s="21"/>
      <c r="W110" s="21"/>
      <c r="X110" s="21"/>
      <c r="Y110" s="21"/>
      <c r="Z110" s="21"/>
    </row>
    <row r="111">
      <c r="A111" s="21" t="str">
        <f>IFERROR(__xludf.DUMMYFUNCTION("""COMPUTED_VALUE"""),"06ª GRE (Patos)")</f>
        <v>06ª GRE (Patos)</v>
      </c>
      <c r="B111" s="21" t="str">
        <f>IFERROR(__xludf.DUMMYFUNCTION("""COMPUTED_VALUE"""),"Patos")</f>
        <v>Patos</v>
      </c>
      <c r="C111" s="21">
        <f>IFERROR(__xludf.DUMMYFUNCTION("""COMPUTED_VALUE"""),2.5020978E7)</f>
        <v>25020978</v>
      </c>
      <c r="D111" s="21" t="str">
        <f>IFERROR(__xludf.DUMMYFUNCTION("""COMPUTED_VALUE"""),"EEEF Profa Maria Nunes")</f>
        <v>EEEF Profa Maria Nunes</v>
      </c>
      <c r="E111" s="21" t="str">
        <f>IFERROR(__xludf.DUMMYFUNCTION("""COMPUTED_VALUE"""),"URBANA")</f>
        <v>URBANA</v>
      </c>
      <c r="F111" s="21" t="str">
        <f>IFERROR(__xludf.DUMMYFUNCTION("""COMPUTED_VALUE"""),"2 Mbps")</f>
        <v>2 Mbps</v>
      </c>
      <c r="G111" s="21" t="str">
        <f>IFERROR(__xludf.DUMMYFUNCTION("""COMPUTED_VALUE"""),"-")</f>
        <v>-</v>
      </c>
      <c r="H111" s="21" t="str">
        <f>IFERROR(__xludf.DUMMYFUNCTION("""COMPUTED_VALUE"""),"-")</f>
        <v>-</v>
      </c>
      <c r="I111" s="21" t="str">
        <f>IFERROR(__xludf.DUMMYFUNCTION("""COMPUTED_VALUE"""),"-")</f>
        <v>-</v>
      </c>
      <c r="J111" s="21" t="str">
        <f>IFERROR(__xludf.DUMMYFUNCTION("""COMPUTED_VALUE"""),"-")</f>
        <v>-</v>
      </c>
      <c r="K111" s="21" t="str">
        <f>IFERROR(__xludf.DUMMYFUNCTION("""COMPUTED_VALUE"""),"-")</f>
        <v>-</v>
      </c>
      <c r="L111" s="21" t="str">
        <f>IFERROR(__xludf.DUMMYFUNCTION("""COMPUTED_VALUE"""),"-")</f>
        <v>-</v>
      </c>
      <c r="M111" s="21" t="str">
        <f>IFERROR(__xludf.DUMMYFUNCTION("""COMPUTED_VALUE"""),"100 Mbps")</f>
        <v>100 Mbps</v>
      </c>
      <c r="N111" s="21" t="str">
        <f>IFERROR(__xludf.DUMMYFUNCTION("""COMPUTED_VALUE"""),"-")</f>
        <v>-</v>
      </c>
      <c r="O111" s="21" t="str">
        <f>IFERROR(__xludf.DUMMYFUNCTION("""COMPUTED_VALUE"""),"-")</f>
        <v>-</v>
      </c>
      <c r="P111" s="21"/>
      <c r="Q111" s="21"/>
      <c r="R111" s="21"/>
      <c r="S111" s="21"/>
      <c r="T111" s="21"/>
      <c r="U111" s="21"/>
      <c r="V111" s="21"/>
      <c r="W111" s="21"/>
      <c r="X111" s="21"/>
      <c r="Y111" s="21"/>
      <c r="Z111" s="21"/>
    </row>
    <row r="112">
      <c r="A112" s="21" t="str">
        <f>IFERROR(__xludf.DUMMYFUNCTION("""COMPUTED_VALUE"""),"06ª GRE (Patos)")</f>
        <v>06ª GRE (Patos)</v>
      </c>
      <c r="B112" s="21" t="str">
        <f>IFERROR(__xludf.DUMMYFUNCTION("""COMPUTED_VALUE"""),"Patos")</f>
        <v>Patos</v>
      </c>
      <c r="C112" s="21">
        <f>IFERROR(__xludf.DUMMYFUNCTION("""COMPUTED_VALUE"""),2.5020986E7)</f>
        <v>25020986</v>
      </c>
      <c r="D112" s="21" t="str">
        <f>IFERROR(__xludf.DUMMYFUNCTION("""COMPUTED_VALUE"""),"EEEF Rio Branco")</f>
        <v>EEEF Rio Branco</v>
      </c>
      <c r="E112" s="21" t="str">
        <f>IFERROR(__xludf.DUMMYFUNCTION("""COMPUTED_VALUE"""),"URBANA")</f>
        <v>URBANA</v>
      </c>
      <c r="F112" s="21" t="str">
        <f>IFERROR(__xludf.DUMMYFUNCTION("""COMPUTED_VALUE"""),"5 Mbps")</f>
        <v>5 Mbps</v>
      </c>
      <c r="G112" s="21" t="str">
        <f>IFERROR(__xludf.DUMMYFUNCTION("""COMPUTED_VALUE"""),"-")</f>
        <v>-</v>
      </c>
      <c r="H112" s="21" t="str">
        <f>IFERROR(__xludf.DUMMYFUNCTION("""COMPUTED_VALUE"""),"-")</f>
        <v>-</v>
      </c>
      <c r="I112" s="21" t="str">
        <f>IFERROR(__xludf.DUMMYFUNCTION("""COMPUTED_VALUE"""),"-")</f>
        <v>-</v>
      </c>
      <c r="J112" s="21" t="str">
        <f>IFERROR(__xludf.DUMMYFUNCTION("""COMPUTED_VALUE"""),"-")</f>
        <v>-</v>
      </c>
      <c r="K112" s="21" t="str">
        <f>IFERROR(__xludf.DUMMYFUNCTION("""COMPUTED_VALUE"""),"-")</f>
        <v>-</v>
      </c>
      <c r="L112" s="21" t="str">
        <f>IFERROR(__xludf.DUMMYFUNCTION("""COMPUTED_VALUE"""),"-")</f>
        <v>-</v>
      </c>
      <c r="M112" s="21" t="str">
        <f>IFERROR(__xludf.DUMMYFUNCTION("""COMPUTED_VALUE"""),"100 Mbps")</f>
        <v>100 Mbps</v>
      </c>
      <c r="N112" s="21" t="str">
        <f>IFERROR(__xludf.DUMMYFUNCTION("""COMPUTED_VALUE"""),"-")</f>
        <v>-</v>
      </c>
      <c r="O112" s="21" t="str">
        <f>IFERROR(__xludf.DUMMYFUNCTION("""COMPUTED_VALUE"""),"-")</f>
        <v>-</v>
      </c>
      <c r="P112" s="21"/>
      <c r="Q112" s="21"/>
      <c r="R112" s="21"/>
      <c r="S112" s="21"/>
      <c r="T112" s="21"/>
      <c r="U112" s="21"/>
      <c r="V112" s="21"/>
      <c r="W112" s="21"/>
      <c r="X112" s="21"/>
      <c r="Y112" s="21"/>
      <c r="Z112" s="21"/>
    </row>
    <row r="113">
      <c r="A113" s="21" t="str">
        <f>IFERROR(__xludf.DUMMYFUNCTION("""COMPUTED_VALUE"""),"06ª GRE (Patos)")</f>
        <v>06ª GRE (Patos)</v>
      </c>
      <c r="B113" s="21" t="str">
        <f>IFERROR(__xludf.DUMMYFUNCTION("""COMPUTED_VALUE"""),"Patos")</f>
        <v>Patos</v>
      </c>
      <c r="C113" s="21">
        <f>IFERROR(__xludf.DUMMYFUNCTION("""COMPUTED_VALUE"""),2.5021427E7)</f>
        <v>25021427</v>
      </c>
      <c r="D113" s="21" t="str">
        <f>IFERROR(__xludf.DUMMYFUNCTION("""COMPUTED_VALUE"""),"Ene D Expedito e de Oliveira")</f>
        <v>Ene D Expedito e de Oliveira</v>
      </c>
      <c r="E113" s="21" t="str">
        <f>IFERROR(__xludf.DUMMYFUNCTION("""COMPUTED_VALUE"""),"URBANA")</f>
        <v>URBANA</v>
      </c>
      <c r="F113" s="21" t="str">
        <f>IFERROR(__xludf.DUMMYFUNCTION("""COMPUTED_VALUE"""),"5 Mbps")</f>
        <v>5 Mbps</v>
      </c>
      <c r="G113" s="21" t="str">
        <f>IFERROR(__xludf.DUMMYFUNCTION("""COMPUTED_VALUE"""),"-")</f>
        <v>-</v>
      </c>
      <c r="H113" s="21" t="str">
        <f>IFERROR(__xludf.DUMMYFUNCTION("""COMPUTED_VALUE"""),"-")</f>
        <v>-</v>
      </c>
      <c r="I113" s="21" t="str">
        <f>IFERROR(__xludf.DUMMYFUNCTION("""COMPUTED_VALUE"""),"-")</f>
        <v>-</v>
      </c>
      <c r="J113" s="21" t="str">
        <f>IFERROR(__xludf.DUMMYFUNCTION("""COMPUTED_VALUE"""),"-")</f>
        <v>-</v>
      </c>
      <c r="K113" s="21" t="str">
        <f>IFERROR(__xludf.DUMMYFUNCTION("""COMPUTED_VALUE"""),"-")</f>
        <v>-</v>
      </c>
      <c r="L113" s="21" t="str">
        <f>IFERROR(__xludf.DUMMYFUNCTION("""COMPUTED_VALUE"""),"-")</f>
        <v>-</v>
      </c>
      <c r="M113" s="21" t="str">
        <f>IFERROR(__xludf.DUMMYFUNCTION("""COMPUTED_VALUE"""),"100 Mbps")</f>
        <v>100 Mbps</v>
      </c>
      <c r="N113" s="21" t="str">
        <f>IFERROR(__xludf.DUMMYFUNCTION("""COMPUTED_VALUE"""),"-")</f>
        <v>-</v>
      </c>
      <c r="O113" s="21" t="str">
        <f>IFERROR(__xludf.DUMMYFUNCTION("""COMPUTED_VALUE"""),"-")</f>
        <v>-</v>
      </c>
      <c r="P113" s="21"/>
      <c r="Q113" s="21"/>
      <c r="R113" s="21"/>
      <c r="S113" s="21"/>
      <c r="T113" s="21"/>
      <c r="U113" s="21"/>
      <c r="V113" s="21"/>
      <c r="W113" s="21"/>
      <c r="X113" s="21"/>
      <c r="Y113" s="21"/>
      <c r="Z113" s="21"/>
    </row>
    <row r="114">
      <c r="A114" s="21" t="str">
        <f>IFERROR(__xludf.DUMMYFUNCTION("""COMPUTED_VALUE"""),"06ª GRE (Patos)")</f>
        <v>06ª GRE (Patos)</v>
      </c>
      <c r="B114" s="21" t="str">
        <f>IFERROR(__xludf.DUMMYFUNCTION("""COMPUTED_VALUE"""),"Quixabá")</f>
        <v>Quixabá</v>
      </c>
      <c r="C114" s="21">
        <f>IFERROR(__xludf.DUMMYFUNCTION("""COMPUTED_VALUE"""),2.5022059E7)</f>
        <v>25022059</v>
      </c>
      <c r="D114" s="21" t="str">
        <f>IFERROR(__xludf.DUMMYFUNCTION("""COMPUTED_VALUE"""),"EEEFM Herculano Pereira")</f>
        <v>EEEFM Herculano Pereira</v>
      </c>
      <c r="E114" s="21" t="str">
        <f>IFERROR(__xludf.DUMMYFUNCTION("""COMPUTED_VALUE"""),"URBANA")</f>
        <v>URBANA</v>
      </c>
      <c r="F114" s="21" t="str">
        <f>IFERROR(__xludf.DUMMYFUNCTION("""COMPUTED_VALUE"""),"2 Mbps")</f>
        <v>2 Mbps</v>
      </c>
      <c r="G114" s="21" t="str">
        <f>IFERROR(__xludf.DUMMYFUNCTION("""COMPUTED_VALUE"""),"-")</f>
        <v>-</v>
      </c>
      <c r="H114" s="21" t="str">
        <f>IFERROR(__xludf.DUMMYFUNCTION("""COMPUTED_VALUE"""),"-")</f>
        <v>-</v>
      </c>
      <c r="I114" s="21" t="str">
        <f>IFERROR(__xludf.DUMMYFUNCTION("""COMPUTED_VALUE"""),"-")</f>
        <v>-</v>
      </c>
      <c r="J114" s="21" t="str">
        <f>IFERROR(__xludf.DUMMYFUNCTION("""COMPUTED_VALUE"""),"-")</f>
        <v>-</v>
      </c>
      <c r="K114" s="21" t="str">
        <f>IFERROR(__xludf.DUMMYFUNCTION("""COMPUTED_VALUE"""),"-")</f>
        <v>-</v>
      </c>
      <c r="L114" s="21" t="str">
        <f>IFERROR(__xludf.DUMMYFUNCTION("""COMPUTED_VALUE"""),"-")</f>
        <v>-</v>
      </c>
      <c r="M114" s="21" t="str">
        <f>IFERROR(__xludf.DUMMYFUNCTION("""COMPUTED_VALUE"""),"100 Mbps")</f>
        <v>100 Mbps</v>
      </c>
      <c r="N114" s="21" t="str">
        <f>IFERROR(__xludf.DUMMYFUNCTION("""COMPUTED_VALUE"""),"-")</f>
        <v>-</v>
      </c>
      <c r="O114" s="21" t="str">
        <f>IFERROR(__xludf.DUMMYFUNCTION("""COMPUTED_VALUE"""),"-")</f>
        <v>-</v>
      </c>
      <c r="P114" s="21"/>
      <c r="Q114" s="21"/>
      <c r="R114" s="21"/>
      <c r="S114" s="21"/>
      <c r="T114" s="21"/>
      <c r="U114" s="21"/>
      <c r="V114" s="21"/>
      <c r="W114" s="21"/>
      <c r="X114" s="21"/>
      <c r="Y114" s="21"/>
      <c r="Z114" s="21"/>
    </row>
    <row r="115">
      <c r="A115" s="21" t="str">
        <f>IFERROR(__xludf.DUMMYFUNCTION("""COMPUTED_VALUE"""),"06ª GRE (Patos)")</f>
        <v>06ª GRE (Patos)</v>
      </c>
      <c r="B115" s="21" t="str">
        <f>IFERROR(__xludf.DUMMYFUNCTION("""COMPUTED_VALUE"""),"Santa Teresinha")</f>
        <v>Santa Teresinha</v>
      </c>
      <c r="C115" s="21">
        <f>IFERROR(__xludf.DUMMYFUNCTION("""COMPUTED_VALUE"""),2.5022296E7)</f>
        <v>25022296</v>
      </c>
      <c r="D115" s="21" t="str">
        <f>IFERROR(__xludf.DUMMYFUNCTION("""COMPUTED_VALUE"""),"EEEFM Professor Joao Noberto")</f>
        <v>EEEFM Professor Joao Noberto</v>
      </c>
      <c r="E115" s="21" t="str">
        <f>IFERROR(__xludf.DUMMYFUNCTION("""COMPUTED_VALUE"""),"URBANA")</f>
        <v>URBANA</v>
      </c>
      <c r="F115" s="21" t="str">
        <f>IFERROR(__xludf.DUMMYFUNCTION("""COMPUTED_VALUE"""),"2 Mbps")</f>
        <v>2 Mbps</v>
      </c>
      <c r="G115" s="21" t="str">
        <f>IFERROR(__xludf.DUMMYFUNCTION("""COMPUTED_VALUE"""),"-")</f>
        <v>-</v>
      </c>
      <c r="H115" s="21" t="str">
        <f>IFERROR(__xludf.DUMMYFUNCTION("""COMPUTED_VALUE"""),"-")</f>
        <v>-</v>
      </c>
      <c r="I115" s="21" t="str">
        <f>IFERROR(__xludf.DUMMYFUNCTION("""COMPUTED_VALUE"""),"-")</f>
        <v>-</v>
      </c>
      <c r="J115" s="21" t="str">
        <f>IFERROR(__xludf.DUMMYFUNCTION("""COMPUTED_VALUE"""),"-")</f>
        <v>-</v>
      </c>
      <c r="K115" s="21" t="str">
        <f>IFERROR(__xludf.DUMMYFUNCTION("""COMPUTED_VALUE"""),"-")</f>
        <v>-</v>
      </c>
      <c r="L115" s="21" t="str">
        <f>IFERROR(__xludf.DUMMYFUNCTION("""COMPUTED_VALUE"""),"-")</f>
        <v>-</v>
      </c>
      <c r="M115" s="21" t="str">
        <f>IFERROR(__xludf.DUMMYFUNCTION("""COMPUTED_VALUE"""),"100 Mbps")</f>
        <v>100 Mbps</v>
      </c>
      <c r="N115" s="21" t="str">
        <f>IFERROR(__xludf.DUMMYFUNCTION("""COMPUTED_VALUE"""),"-")</f>
        <v>-</v>
      </c>
      <c r="O115" s="21" t="str">
        <f>IFERROR(__xludf.DUMMYFUNCTION("""COMPUTED_VALUE"""),"-")</f>
        <v>-</v>
      </c>
      <c r="P115" s="21"/>
      <c r="Q115" s="21"/>
      <c r="R115" s="21"/>
      <c r="S115" s="21"/>
      <c r="T115" s="21"/>
      <c r="U115" s="21"/>
      <c r="V115" s="21"/>
      <c r="W115" s="21"/>
      <c r="X115" s="21"/>
      <c r="Y115" s="21"/>
      <c r="Z115" s="21"/>
    </row>
    <row r="116">
      <c r="A116" s="21" t="str">
        <f>IFERROR(__xludf.DUMMYFUNCTION("""COMPUTED_VALUE"""),"06ª GRE (Patos)")</f>
        <v>06ª GRE (Patos)</v>
      </c>
      <c r="B116" s="21" t="str">
        <f>IFERROR(__xludf.DUMMYFUNCTION("""COMPUTED_VALUE"""),"São José de Espinharas")</f>
        <v>São José de Espinharas</v>
      </c>
      <c r="C116" s="21">
        <f>IFERROR(__xludf.DUMMYFUNCTION("""COMPUTED_VALUE"""),2.5022652E7)</f>
        <v>25022652</v>
      </c>
      <c r="D116" s="21" t="str">
        <f>IFERROR(__xludf.DUMMYFUNCTION("""COMPUTED_VALUE"""),"EEEFM Jose Americo de Almeida")</f>
        <v>EEEFM Jose Americo de Almeida</v>
      </c>
      <c r="E116" s="21" t="str">
        <f>IFERROR(__xludf.DUMMYFUNCTION("""COMPUTED_VALUE"""),"URBANA")</f>
        <v>URBANA</v>
      </c>
      <c r="F116" s="21" t="str">
        <f>IFERROR(__xludf.DUMMYFUNCTION("""COMPUTED_VALUE"""),"2 Mbps")</f>
        <v>2 Mbps</v>
      </c>
      <c r="G116" s="21" t="str">
        <f>IFERROR(__xludf.DUMMYFUNCTION("""COMPUTED_VALUE"""),"-")</f>
        <v>-</v>
      </c>
      <c r="H116" s="21" t="str">
        <f>IFERROR(__xludf.DUMMYFUNCTION("""COMPUTED_VALUE"""),"-")</f>
        <v>-</v>
      </c>
      <c r="I116" s="21" t="str">
        <f>IFERROR(__xludf.DUMMYFUNCTION("""COMPUTED_VALUE"""),"-")</f>
        <v>-</v>
      </c>
      <c r="J116" s="21" t="str">
        <f>IFERROR(__xludf.DUMMYFUNCTION("""COMPUTED_VALUE"""),"-")</f>
        <v>-</v>
      </c>
      <c r="K116" s="21" t="str">
        <f>IFERROR(__xludf.DUMMYFUNCTION("""COMPUTED_VALUE"""),"-")</f>
        <v>-</v>
      </c>
      <c r="L116" s="21" t="str">
        <f>IFERROR(__xludf.DUMMYFUNCTION("""COMPUTED_VALUE"""),"-")</f>
        <v>-</v>
      </c>
      <c r="M116" s="21"/>
      <c r="N116" s="21" t="str">
        <f>IFERROR(__xludf.DUMMYFUNCTION("""COMPUTED_VALUE"""),"-")</f>
        <v>-</v>
      </c>
      <c r="O116" s="21" t="str">
        <f>IFERROR(__xludf.DUMMYFUNCTION("""COMPUTED_VALUE"""),"-")</f>
        <v>-</v>
      </c>
      <c r="P116" s="21"/>
      <c r="Q116" s="21"/>
      <c r="R116" s="21"/>
      <c r="S116" s="21"/>
      <c r="T116" s="21"/>
      <c r="U116" s="21"/>
      <c r="V116" s="21"/>
      <c r="W116" s="21"/>
      <c r="X116" s="21"/>
      <c r="Y116" s="21"/>
      <c r="Z116" s="21"/>
    </row>
    <row r="117">
      <c r="A117" s="21" t="str">
        <f>IFERROR(__xludf.DUMMYFUNCTION("""COMPUTED_VALUE"""),"06ª GRE (Patos)")</f>
        <v>06ª GRE (Patos)</v>
      </c>
      <c r="B117" s="21" t="str">
        <f>IFERROR(__xludf.DUMMYFUNCTION("""COMPUTED_VALUE"""),"São José do Bonfim")</f>
        <v>São José do Bonfim</v>
      </c>
      <c r="C117" s="21">
        <f>IFERROR(__xludf.DUMMYFUNCTION("""COMPUTED_VALUE"""),2.5023187E7)</f>
        <v>25023187</v>
      </c>
      <c r="D117" s="21" t="str">
        <f>IFERROR(__xludf.DUMMYFUNCTION("""COMPUTED_VALUE"""),"Eci EEM Maria de Lourdes Meira")</f>
        <v>Eci EEM Maria de Lourdes Meira</v>
      </c>
      <c r="E117" s="21" t="str">
        <f>IFERROR(__xludf.DUMMYFUNCTION("""COMPUTED_VALUE"""),"URBANA")</f>
        <v>URBANA</v>
      </c>
      <c r="F117" s="21" t="str">
        <f>IFERROR(__xludf.DUMMYFUNCTION("""COMPUTED_VALUE"""),"2 Mbps")</f>
        <v>2 Mbps</v>
      </c>
      <c r="G117" s="21" t="str">
        <f>IFERROR(__xludf.DUMMYFUNCTION("""COMPUTED_VALUE"""),"-")</f>
        <v>-</v>
      </c>
      <c r="H117" s="21" t="str">
        <f>IFERROR(__xludf.DUMMYFUNCTION("""COMPUTED_VALUE"""),"-")</f>
        <v>-</v>
      </c>
      <c r="I117" s="21" t="str">
        <f>IFERROR(__xludf.DUMMYFUNCTION("""COMPUTED_VALUE"""),"-")</f>
        <v>-</v>
      </c>
      <c r="J117" s="21" t="str">
        <f>IFERROR(__xludf.DUMMYFUNCTION("""COMPUTED_VALUE"""),"-")</f>
        <v>-</v>
      </c>
      <c r="K117" s="21" t="str">
        <f>IFERROR(__xludf.DUMMYFUNCTION("""COMPUTED_VALUE"""),"-")</f>
        <v>-</v>
      </c>
      <c r="L117" s="21" t="str">
        <f>IFERROR(__xludf.DUMMYFUNCTION("""COMPUTED_VALUE"""),"-")</f>
        <v>-</v>
      </c>
      <c r="M117" s="21" t="str">
        <f>IFERROR(__xludf.DUMMYFUNCTION("""COMPUTED_VALUE"""),"100 Mbps")</f>
        <v>100 Mbps</v>
      </c>
      <c r="N117" s="21" t="str">
        <f>IFERROR(__xludf.DUMMYFUNCTION("""COMPUTED_VALUE"""),"-")</f>
        <v>-</v>
      </c>
      <c r="O117" s="21" t="str">
        <f>IFERROR(__xludf.DUMMYFUNCTION("""COMPUTED_VALUE"""),"-")</f>
        <v>-</v>
      </c>
      <c r="P117" s="21"/>
      <c r="Q117" s="21"/>
      <c r="R117" s="21"/>
      <c r="S117" s="21"/>
      <c r="T117" s="21"/>
      <c r="U117" s="21"/>
      <c r="V117" s="21"/>
      <c r="W117" s="21"/>
      <c r="X117" s="21"/>
      <c r="Y117" s="21"/>
      <c r="Z117" s="21"/>
    </row>
    <row r="118">
      <c r="A118" s="21" t="str">
        <f>IFERROR(__xludf.DUMMYFUNCTION("""COMPUTED_VALUE"""),"07ª GRE (Itaporanga)")</f>
        <v>07ª GRE (Itaporanga)</v>
      </c>
      <c r="B118" s="21" t="str">
        <f>IFERROR(__xludf.DUMMYFUNCTION("""COMPUTED_VALUE"""),"Aguiar")</f>
        <v>Aguiar</v>
      </c>
      <c r="C118" s="21">
        <f>IFERROR(__xludf.DUMMYFUNCTION("""COMPUTED_VALUE"""),2.5023489E7)</f>
        <v>25023489</v>
      </c>
      <c r="D118" s="21" t="str">
        <f>IFERROR(__xludf.DUMMYFUNCTION("""COMPUTED_VALUE"""),"Eci EEM Agenor Mendes Pedrosa")</f>
        <v>Eci EEM Agenor Mendes Pedrosa</v>
      </c>
      <c r="E118" s="21" t="str">
        <f>IFERROR(__xludf.DUMMYFUNCTION("""COMPUTED_VALUE"""),"URBANA")</f>
        <v>URBANA</v>
      </c>
      <c r="F118" s="21" t="str">
        <f>IFERROR(__xludf.DUMMYFUNCTION("""COMPUTED_VALUE"""),"2 Mbps")</f>
        <v>2 Mbps</v>
      </c>
      <c r="G118" s="21" t="str">
        <f>IFERROR(__xludf.DUMMYFUNCTION("""COMPUTED_VALUE"""),"-")</f>
        <v>-</v>
      </c>
      <c r="H118" s="21" t="str">
        <f>IFERROR(__xludf.DUMMYFUNCTION("""COMPUTED_VALUE"""),"-")</f>
        <v>-</v>
      </c>
      <c r="I118" s="21" t="str">
        <f>IFERROR(__xludf.DUMMYFUNCTION("""COMPUTED_VALUE"""),"-")</f>
        <v>-</v>
      </c>
      <c r="J118" s="21" t="str">
        <f>IFERROR(__xludf.DUMMYFUNCTION("""COMPUTED_VALUE"""),"-")</f>
        <v>-</v>
      </c>
      <c r="K118" s="21" t="str">
        <f>IFERROR(__xludf.DUMMYFUNCTION("""COMPUTED_VALUE"""),"-")</f>
        <v>-</v>
      </c>
      <c r="L118" s="21" t="str">
        <f>IFERROR(__xludf.DUMMYFUNCTION("""COMPUTED_VALUE"""),"-")</f>
        <v>-</v>
      </c>
      <c r="M118" s="21" t="str">
        <f>IFERROR(__xludf.DUMMYFUNCTION("""COMPUTED_VALUE"""),"100 Mbps")</f>
        <v>100 Mbps</v>
      </c>
      <c r="N118" s="21" t="str">
        <f>IFERROR(__xludf.DUMMYFUNCTION("""COMPUTED_VALUE"""),"-")</f>
        <v>-</v>
      </c>
      <c r="O118" s="21" t="str">
        <f>IFERROR(__xludf.DUMMYFUNCTION("""COMPUTED_VALUE"""),"-")</f>
        <v>-</v>
      </c>
      <c r="P118" s="21"/>
      <c r="Q118" s="21"/>
      <c r="R118" s="21"/>
      <c r="S118" s="21"/>
      <c r="T118" s="21"/>
      <c r="U118" s="21"/>
      <c r="V118" s="21"/>
      <c r="W118" s="21"/>
      <c r="X118" s="21"/>
      <c r="Y118" s="21"/>
      <c r="Z118" s="21"/>
    </row>
    <row r="119">
      <c r="A119" s="21" t="str">
        <f>IFERROR(__xludf.DUMMYFUNCTION("""COMPUTED_VALUE"""),"07ª GRE (Itaporanga)")</f>
        <v>07ª GRE (Itaporanga)</v>
      </c>
      <c r="B119" s="21" t="str">
        <f>IFERROR(__xludf.DUMMYFUNCTION("""COMPUTED_VALUE"""),"Igaracy")</f>
        <v>Igaracy</v>
      </c>
      <c r="C119" s="21">
        <f>IFERROR(__xludf.DUMMYFUNCTION("""COMPUTED_VALUE"""),2.5023896E7)</f>
        <v>25023896</v>
      </c>
      <c r="D119" s="21" t="str">
        <f>IFERROR(__xludf.DUMMYFUNCTION("""COMPUTED_VALUE"""),"Eci Joselita Brasileiro")</f>
        <v>Eci Joselita Brasileiro</v>
      </c>
      <c r="E119" s="21" t="str">
        <f>IFERROR(__xludf.DUMMYFUNCTION("""COMPUTED_VALUE"""),"URBANA")</f>
        <v>URBANA</v>
      </c>
      <c r="F119" s="21" t="str">
        <f>IFERROR(__xludf.DUMMYFUNCTION("""COMPUTED_VALUE"""),"2 Mbps")</f>
        <v>2 Mbps</v>
      </c>
      <c r="G119" s="21" t="str">
        <f>IFERROR(__xludf.DUMMYFUNCTION("""COMPUTED_VALUE"""),"10 Mbps")</f>
        <v>10 Mbps</v>
      </c>
      <c r="H119" s="21" t="str">
        <f>IFERROR(__xludf.DUMMYFUNCTION("""COMPUTED_VALUE"""),"-")</f>
        <v>-</v>
      </c>
      <c r="I119" s="21" t="str">
        <f>IFERROR(__xludf.DUMMYFUNCTION("""COMPUTED_VALUE"""),"-")</f>
        <v>-</v>
      </c>
      <c r="J119" s="21" t="str">
        <f>IFERROR(__xludf.DUMMYFUNCTION("""COMPUTED_VALUE"""),"-")</f>
        <v>-</v>
      </c>
      <c r="K119" s="21" t="str">
        <f>IFERROR(__xludf.DUMMYFUNCTION("""COMPUTED_VALUE"""),"-")</f>
        <v>-</v>
      </c>
      <c r="L119" s="21" t="str">
        <f>IFERROR(__xludf.DUMMYFUNCTION("""COMPUTED_VALUE"""),"-")</f>
        <v>-</v>
      </c>
      <c r="M119" s="21" t="str">
        <f>IFERROR(__xludf.DUMMYFUNCTION("""COMPUTED_VALUE"""),"100 Mbps")</f>
        <v>100 Mbps</v>
      </c>
      <c r="N119" s="21" t="str">
        <f>IFERROR(__xludf.DUMMYFUNCTION("""COMPUTED_VALUE"""),"-")</f>
        <v>-</v>
      </c>
      <c r="O119" s="21" t="str">
        <f>IFERROR(__xludf.DUMMYFUNCTION("""COMPUTED_VALUE"""),"-")</f>
        <v>-</v>
      </c>
      <c r="P119" s="21"/>
      <c r="Q119" s="21"/>
      <c r="R119" s="21"/>
      <c r="S119" s="21"/>
      <c r="T119" s="21"/>
      <c r="U119" s="21"/>
      <c r="V119" s="21"/>
      <c r="W119" s="21"/>
      <c r="X119" s="21"/>
      <c r="Y119" s="21"/>
      <c r="Z119" s="21"/>
    </row>
    <row r="120">
      <c r="A120" s="21" t="str">
        <f>IFERROR(__xludf.DUMMYFUNCTION("""COMPUTED_VALUE"""),"06ª GRE (Patos)")</f>
        <v>06ª GRE (Patos)</v>
      </c>
      <c r="B120" s="21" t="str">
        <f>IFERROR(__xludf.DUMMYFUNCTION("""COMPUTED_VALUE"""),"Catingueira")</f>
        <v>Catingueira</v>
      </c>
      <c r="C120" s="21">
        <f>IFERROR(__xludf.DUMMYFUNCTION("""COMPUTED_VALUE"""),2.5024175E7)</f>
        <v>25024175</v>
      </c>
      <c r="D120" s="21" t="str">
        <f>IFERROR(__xludf.DUMMYFUNCTION("""COMPUTED_VALUE"""),"Ecit Inacio da Catingueira")</f>
        <v>Ecit Inacio da Catingueira</v>
      </c>
      <c r="E120" s="21" t="str">
        <f>IFERROR(__xludf.DUMMYFUNCTION("""COMPUTED_VALUE"""),"URBANA")</f>
        <v>URBANA</v>
      </c>
      <c r="F120" s="21" t="str">
        <f>IFERROR(__xludf.DUMMYFUNCTION("""COMPUTED_VALUE"""),"2 Mbps")</f>
        <v>2 Mbps</v>
      </c>
      <c r="G120" s="21" t="str">
        <f>IFERROR(__xludf.DUMMYFUNCTION("""COMPUTED_VALUE"""),"-")</f>
        <v>-</v>
      </c>
      <c r="H120" s="21" t="str">
        <f>IFERROR(__xludf.DUMMYFUNCTION("""COMPUTED_VALUE"""),"-")</f>
        <v>-</v>
      </c>
      <c r="I120" s="21" t="str">
        <f>IFERROR(__xludf.DUMMYFUNCTION("""COMPUTED_VALUE"""),"-")</f>
        <v>-</v>
      </c>
      <c r="J120" s="21" t="str">
        <f>IFERROR(__xludf.DUMMYFUNCTION("""COMPUTED_VALUE"""),"-")</f>
        <v>-</v>
      </c>
      <c r="K120" s="21" t="str">
        <f>IFERROR(__xludf.DUMMYFUNCTION("""COMPUTED_VALUE"""),"-")</f>
        <v>-</v>
      </c>
      <c r="L120" s="21" t="str">
        <f>IFERROR(__xludf.DUMMYFUNCTION("""COMPUTED_VALUE"""),"-")</f>
        <v>-</v>
      </c>
      <c r="M120" s="21" t="str">
        <f>IFERROR(__xludf.DUMMYFUNCTION("""COMPUTED_VALUE"""),"100 Mbps")</f>
        <v>100 Mbps</v>
      </c>
      <c r="N120" s="21" t="str">
        <f>IFERROR(__xludf.DUMMYFUNCTION("""COMPUTED_VALUE"""),"-")</f>
        <v>-</v>
      </c>
      <c r="O120" s="21" t="str">
        <f>IFERROR(__xludf.DUMMYFUNCTION("""COMPUTED_VALUE"""),"-")</f>
        <v>-</v>
      </c>
      <c r="P120" s="21"/>
      <c r="Q120" s="21"/>
      <c r="R120" s="21"/>
      <c r="S120" s="21"/>
      <c r="T120" s="21"/>
      <c r="U120" s="21"/>
      <c r="V120" s="21"/>
      <c r="W120" s="21"/>
      <c r="X120" s="21"/>
      <c r="Y120" s="21"/>
      <c r="Z120" s="21"/>
    </row>
    <row r="121">
      <c r="A121" s="21" t="str">
        <f>IFERROR(__xludf.DUMMYFUNCTION("""COMPUTED_VALUE"""),"07ª GRE (Itaporanga)")</f>
        <v>07ª GRE (Itaporanga)</v>
      </c>
      <c r="B121" s="21" t="str">
        <f>IFERROR(__xludf.DUMMYFUNCTION("""COMPUTED_VALUE"""),"Coremas")</f>
        <v>Coremas</v>
      </c>
      <c r="C121" s="21">
        <f>IFERROR(__xludf.DUMMYFUNCTION("""COMPUTED_VALUE"""),2.5024523E7)</f>
        <v>25024523</v>
      </c>
      <c r="D121" s="21" t="str">
        <f>IFERROR(__xludf.DUMMYFUNCTION("""COMPUTED_VALUE"""),"EEEF Ministro Carlos Luiz de Araujo")</f>
        <v>EEEF Ministro Carlos Luiz de Araujo</v>
      </c>
      <c r="E121" s="21" t="str">
        <f>IFERROR(__xludf.DUMMYFUNCTION("""COMPUTED_VALUE"""),"URBANA")</f>
        <v>URBANA</v>
      </c>
      <c r="F121" s="21" t="str">
        <f>IFERROR(__xludf.DUMMYFUNCTION("""COMPUTED_VALUE"""),"2 Mbps")</f>
        <v>2 Mbps</v>
      </c>
      <c r="G121" s="21" t="str">
        <f>IFERROR(__xludf.DUMMYFUNCTION("""COMPUTED_VALUE"""),"-")</f>
        <v>-</v>
      </c>
      <c r="H121" s="21" t="str">
        <f>IFERROR(__xludf.DUMMYFUNCTION("""COMPUTED_VALUE"""),"-")</f>
        <v>-</v>
      </c>
      <c r="I121" s="21" t="str">
        <f>IFERROR(__xludf.DUMMYFUNCTION("""COMPUTED_VALUE"""),"-")</f>
        <v>-</v>
      </c>
      <c r="J121" s="21" t="str">
        <f>IFERROR(__xludf.DUMMYFUNCTION("""COMPUTED_VALUE"""),"-")</f>
        <v>-</v>
      </c>
      <c r="K121" s="21" t="str">
        <f>IFERROR(__xludf.DUMMYFUNCTION("""COMPUTED_VALUE"""),"-")</f>
        <v>-</v>
      </c>
      <c r="L121" s="21" t="str">
        <f>IFERROR(__xludf.DUMMYFUNCTION("""COMPUTED_VALUE"""),"-")</f>
        <v>-</v>
      </c>
      <c r="M121" s="21" t="str">
        <f>IFERROR(__xludf.DUMMYFUNCTION("""COMPUTED_VALUE"""),"100 Mbps")</f>
        <v>100 Mbps</v>
      </c>
      <c r="N121" s="21" t="str">
        <f>IFERROR(__xludf.DUMMYFUNCTION("""COMPUTED_VALUE"""),"-")</f>
        <v>-</v>
      </c>
      <c r="O121" s="21" t="str">
        <f>IFERROR(__xludf.DUMMYFUNCTION("""COMPUTED_VALUE"""),"-")</f>
        <v>-</v>
      </c>
      <c r="P121" s="21"/>
      <c r="Q121" s="21"/>
      <c r="R121" s="21"/>
      <c r="S121" s="21"/>
      <c r="T121" s="21"/>
      <c r="U121" s="21"/>
      <c r="V121" s="21"/>
      <c r="W121" s="21"/>
      <c r="X121" s="21"/>
      <c r="Y121" s="21"/>
      <c r="Z121" s="21"/>
    </row>
    <row r="122">
      <c r="A122" s="21" t="str">
        <f>IFERROR(__xludf.DUMMYFUNCTION("""COMPUTED_VALUE"""),"07ª GRE (Itaporanga)")</f>
        <v>07ª GRE (Itaporanga)</v>
      </c>
      <c r="B122" s="21" t="str">
        <f>IFERROR(__xludf.DUMMYFUNCTION("""COMPUTED_VALUE"""),"Coremas")</f>
        <v>Coremas</v>
      </c>
      <c r="C122" s="21">
        <f>IFERROR(__xludf.DUMMYFUNCTION("""COMPUTED_VALUE"""),2.5024558E7)</f>
        <v>25024558</v>
      </c>
      <c r="D122" s="21" t="str">
        <f>IFERROR(__xludf.DUMMYFUNCTION("""COMPUTED_VALUE"""),"Ecit Nobel Vita")</f>
        <v>Ecit Nobel Vita</v>
      </c>
      <c r="E122" s="21" t="str">
        <f>IFERROR(__xludf.DUMMYFUNCTION("""COMPUTED_VALUE"""),"URBANA")</f>
        <v>URBANA</v>
      </c>
      <c r="F122" s="21" t="str">
        <f>IFERROR(__xludf.DUMMYFUNCTION("""COMPUTED_VALUE"""),"2 Mbps")</f>
        <v>2 Mbps</v>
      </c>
      <c r="G122" s="21" t="str">
        <f>IFERROR(__xludf.DUMMYFUNCTION("""COMPUTED_VALUE"""),"-")</f>
        <v>-</v>
      </c>
      <c r="H122" s="21" t="str">
        <f>IFERROR(__xludf.DUMMYFUNCTION("""COMPUTED_VALUE"""),"-")</f>
        <v>-</v>
      </c>
      <c r="I122" s="21" t="str">
        <f>IFERROR(__xludf.DUMMYFUNCTION("""COMPUTED_VALUE"""),"-")</f>
        <v>-</v>
      </c>
      <c r="J122" s="21" t="str">
        <f>IFERROR(__xludf.DUMMYFUNCTION("""COMPUTED_VALUE"""),"100 Mbps")</f>
        <v>100 Mbps</v>
      </c>
      <c r="K122" s="21" t="str">
        <f>IFERROR(__xludf.DUMMYFUNCTION("""COMPUTED_VALUE"""),"-")</f>
        <v>-</v>
      </c>
      <c r="L122" s="21" t="str">
        <f>IFERROR(__xludf.DUMMYFUNCTION("""COMPUTED_VALUE"""),"-")</f>
        <v>-</v>
      </c>
      <c r="M122" s="21" t="str">
        <f>IFERROR(__xludf.DUMMYFUNCTION("""COMPUTED_VALUE"""),"100 Mbps")</f>
        <v>100 Mbps</v>
      </c>
      <c r="N122" s="21" t="str">
        <f>IFERROR(__xludf.DUMMYFUNCTION("""COMPUTED_VALUE"""),"-")</f>
        <v>-</v>
      </c>
      <c r="O122" s="21" t="str">
        <f>IFERROR(__xludf.DUMMYFUNCTION("""COMPUTED_VALUE"""),"-")</f>
        <v>-</v>
      </c>
      <c r="P122" s="21"/>
      <c r="Q122" s="21"/>
      <c r="R122" s="21"/>
      <c r="S122" s="21"/>
      <c r="T122" s="21"/>
      <c r="U122" s="21"/>
      <c r="V122" s="21"/>
      <c r="W122" s="21"/>
      <c r="X122" s="21"/>
      <c r="Y122" s="21"/>
      <c r="Z122" s="21"/>
    </row>
    <row r="123">
      <c r="A123" s="21" t="str">
        <f>IFERROR(__xludf.DUMMYFUNCTION("""COMPUTED_VALUE"""),"06ª GRE (Patos)")</f>
        <v>06ª GRE (Patos)</v>
      </c>
      <c r="B123" s="21" t="str">
        <f>IFERROR(__xludf.DUMMYFUNCTION("""COMPUTED_VALUE"""),"Emas")</f>
        <v>Emas</v>
      </c>
      <c r="C123" s="21">
        <f>IFERROR(__xludf.DUMMYFUNCTION("""COMPUTED_VALUE"""),2.5025368E7)</f>
        <v>25025368</v>
      </c>
      <c r="D123" s="21" t="str">
        <f>IFERROR(__xludf.DUMMYFUNCTION("""COMPUTED_VALUE"""),"ECIT de Ensino Fundamental e Médio Profª Margarida Remigio Loureiro")</f>
        <v>ECIT de Ensino Fundamental e Médio Profª Margarida Remigio Loureiro</v>
      </c>
      <c r="E123" s="21" t="str">
        <f>IFERROR(__xludf.DUMMYFUNCTION("""COMPUTED_VALUE"""),"URBANA")</f>
        <v>URBANA</v>
      </c>
      <c r="F123" s="21" t="str">
        <f>IFERROR(__xludf.DUMMYFUNCTION("""COMPUTED_VALUE"""),"2 Mbps")</f>
        <v>2 Mbps</v>
      </c>
      <c r="G123" s="21" t="str">
        <f>IFERROR(__xludf.DUMMYFUNCTION("""COMPUTED_VALUE"""),"-")</f>
        <v>-</v>
      </c>
      <c r="H123" s="21" t="str">
        <f>IFERROR(__xludf.DUMMYFUNCTION("""COMPUTED_VALUE"""),"-")</f>
        <v>-</v>
      </c>
      <c r="I123" s="21" t="str">
        <f>IFERROR(__xludf.DUMMYFUNCTION("""COMPUTED_VALUE"""),"-")</f>
        <v>-</v>
      </c>
      <c r="J123" s="21" t="str">
        <f>IFERROR(__xludf.DUMMYFUNCTION("""COMPUTED_VALUE"""),"-")</f>
        <v>-</v>
      </c>
      <c r="K123" s="21" t="str">
        <f>IFERROR(__xludf.DUMMYFUNCTION("""COMPUTED_VALUE"""),"-")</f>
        <v>-</v>
      </c>
      <c r="L123" s="21" t="str">
        <f>IFERROR(__xludf.DUMMYFUNCTION("""COMPUTED_VALUE"""),"-")</f>
        <v>-</v>
      </c>
      <c r="M123" s="21"/>
      <c r="N123" s="21" t="str">
        <f>IFERROR(__xludf.DUMMYFUNCTION("""COMPUTED_VALUE"""),"-")</f>
        <v>-</v>
      </c>
      <c r="O123" s="21" t="str">
        <f>IFERROR(__xludf.DUMMYFUNCTION("""COMPUTED_VALUE"""),"-")</f>
        <v>-</v>
      </c>
      <c r="P123" s="21"/>
      <c r="Q123" s="21"/>
      <c r="R123" s="21"/>
      <c r="S123" s="21"/>
      <c r="T123" s="21"/>
      <c r="U123" s="21"/>
      <c r="V123" s="21"/>
      <c r="W123" s="21"/>
      <c r="X123" s="21"/>
      <c r="Y123" s="21"/>
      <c r="Z123" s="21"/>
    </row>
    <row r="124">
      <c r="A124" s="21" t="str">
        <f>IFERROR(__xludf.DUMMYFUNCTION("""COMPUTED_VALUE"""),"07ª GRE (Itaporanga)")</f>
        <v>07ª GRE (Itaporanga)</v>
      </c>
      <c r="B124" s="21" t="str">
        <f>IFERROR(__xludf.DUMMYFUNCTION("""COMPUTED_VALUE"""),"Nova Olinda")</f>
        <v>Nova Olinda</v>
      </c>
      <c r="C124" s="21">
        <f>IFERROR(__xludf.DUMMYFUNCTION("""COMPUTED_VALUE"""),2.5025635E7)</f>
        <v>25025635</v>
      </c>
      <c r="D124" s="21" t="str">
        <f>IFERROR(__xludf.DUMMYFUNCTION("""COMPUTED_VALUE"""),"ECIT Joao Leite Neto")</f>
        <v>ECIT Joao Leite Neto</v>
      </c>
      <c r="E124" s="21" t="str">
        <f>IFERROR(__xludf.DUMMYFUNCTION("""COMPUTED_VALUE"""),"URBANA")</f>
        <v>URBANA</v>
      </c>
      <c r="F124" s="21" t="str">
        <f>IFERROR(__xludf.DUMMYFUNCTION("""COMPUTED_VALUE"""),"2 Mbps")</f>
        <v>2 Mbps</v>
      </c>
      <c r="G124" s="21" t="str">
        <f>IFERROR(__xludf.DUMMYFUNCTION("""COMPUTED_VALUE"""),"-")</f>
        <v>-</v>
      </c>
      <c r="H124" s="21" t="str">
        <f>IFERROR(__xludf.DUMMYFUNCTION("""COMPUTED_VALUE"""),"-")</f>
        <v>-</v>
      </c>
      <c r="I124" s="21" t="str">
        <f>IFERROR(__xludf.DUMMYFUNCTION("""COMPUTED_VALUE"""),"-")</f>
        <v>-</v>
      </c>
      <c r="J124" s="21" t="str">
        <f>IFERROR(__xludf.DUMMYFUNCTION("""COMPUTED_VALUE"""),"-")</f>
        <v>-</v>
      </c>
      <c r="K124" s="21" t="str">
        <f>IFERROR(__xludf.DUMMYFUNCTION("""COMPUTED_VALUE"""),"-")</f>
        <v>-</v>
      </c>
      <c r="L124" s="21" t="str">
        <f>IFERROR(__xludf.DUMMYFUNCTION("""COMPUTED_VALUE"""),"-")</f>
        <v>-</v>
      </c>
      <c r="M124" s="21" t="str">
        <f>IFERROR(__xludf.DUMMYFUNCTION("""COMPUTED_VALUE"""),"100 Mbps")</f>
        <v>100 Mbps</v>
      </c>
      <c r="N124" s="21" t="str">
        <f>IFERROR(__xludf.DUMMYFUNCTION("""COMPUTED_VALUE"""),"-")</f>
        <v>-</v>
      </c>
      <c r="O124" s="21" t="str">
        <f>IFERROR(__xludf.DUMMYFUNCTION("""COMPUTED_VALUE"""),"-")</f>
        <v>-</v>
      </c>
      <c r="P124" s="21"/>
      <c r="Q124" s="21"/>
      <c r="R124" s="21"/>
      <c r="S124" s="21"/>
      <c r="T124" s="21"/>
      <c r="U124" s="21"/>
      <c r="V124" s="21"/>
      <c r="W124" s="21"/>
      <c r="X124" s="21"/>
      <c r="Y124" s="21"/>
      <c r="Z124" s="21"/>
    </row>
    <row r="125">
      <c r="A125" s="21" t="str">
        <f>IFERROR(__xludf.DUMMYFUNCTION("""COMPUTED_VALUE"""),"07ª GRE (Itaporanga)")</f>
        <v>07ª GRE (Itaporanga)</v>
      </c>
      <c r="B125" s="21" t="str">
        <f>IFERROR(__xludf.DUMMYFUNCTION("""COMPUTED_VALUE"""),"Olho d'Água")</f>
        <v>Olho d'Água</v>
      </c>
      <c r="C125" s="21">
        <f>IFERROR(__xludf.DUMMYFUNCTION("""COMPUTED_VALUE"""),2.5025813E7)</f>
        <v>25025813</v>
      </c>
      <c r="D125" s="21" t="str">
        <f>IFERROR(__xludf.DUMMYFUNCTION("""COMPUTED_VALUE"""),"EEEF Conego Manoel Otaviano")</f>
        <v>EEEF Conego Manoel Otaviano</v>
      </c>
      <c r="E125" s="21" t="str">
        <f>IFERROR(__xludf.DUMMYFUNCTION("""COMPUTED_VALUE"""),"URBANA")</f>
        <v>URBANA</v>
      </c>
      <c r="F125" s="21" t="str">
        <f>IFERROR(__xludf.DUMMYFUNCTION("""COMPUTED_VALUE"""),"2 Mbps")</f>
        <v>2 Mbps</v>
      </c>
      <c r="G125" s="21" t="str">
        <f>IFERROR(__xludf.DUMMYFUNCTION("""COMPUTED_VALUE"""),"-")</f>
        <v>-</v>
      </c>
      <c r="H125" s="21" t="str">
        <f>IFERROR(__xludf.DUMMYFUNCTION("""COMPUTED_VALUE"""),"-")</f>
        <v>-</v>
      </c>
      <c r="I125" s="21" t="str">
        <f>IFERROR(__xludf.DUMMYFUNCTION("""COMPUTED_VALUE"""),"-")</f>
        <v>-</v>
      </c>
      <c r="J125" s="21" t="str">
        <f>IFERROR(__xludf.DUMMYFUNCTION("""COMPUTED_VALUE"""),"-")</f>
        <v>-</v>
      </c>
      <c r="K125" s="21" t="str">
        <f>IFERROR(__xludf.DUMMYFUNCTION("""COMPUTED_VALUE"""),"-")</f>
        <v>-</v>
      </c>
      <c r="L125" s="21" t="str">
        <f>IFERROR(__xludf.DUMMYFUNCTION("""COMPUTED_VALUE"""),"-")</f>
        <v>-</v>
      </c>
      <c r="M125" s="21" t="str">
        <f>IFERROR(__xludf.DUMMYFUNCTION("""COMPUTED_VALUE"""),"100 Mbps")</f>
        <v>100 Mbps</v>
      </c>
      <c r="N125" s="21" t="str">
        <f>IFERROR(__xludf.DUMMYFUNCTION("""COMPUTED_VALUE"""),"-")</f>
        <v>-</v>
      </c>
      <c r="O125" s="21" t="str">
        <f>IFERROR(__xludf.DUMMYFUNCTION("""COMPUTED_VALUE"""),"-")</f>
        <v>-</v>
      </c>
      <c r="P125" s="21"/>
      <c r="Q125" s="21" t="str">
        <f>IFERROR(__xludf.DUMMYFUNCTION("""COMPUTED_VALUE"""),"S")</f>
        <v>S</v>
      </c>
      <c r="R125" s="21"/>
      <c r="S125" s="21"/>
      <c r="T125" s="21"/>
      <c r="U125" s="21"/>
      <c r="V125" s="21"/>
      <c r="W125" s="21"/>
      <c r="X125" s="21"/>
      <c r="Y125" s="21"/>
      <c r="Z125" s="21"/>
    </row>
    <row r="126">
      <c r="A126" s="21" t="str">
        <f>IFERROR(__xludf.DUMMYFUNCTION("""COMPUTED_VALUE"""),"07ª GRE (Itaporanga)")</f>
        <v>07ª GRE (Itaporanga)</v>
      </c>
      <c r="B126" s="21" t="str">
        <f>IFERROR(__xludf.DUMMYFUNCTION("""COMPUTED_VALUE"""),"Olho d'Água")</f>
        <v>Olho d'Água</v>
      </c>
      <c r="C126" s="21">
        <f>IFERROR(__xludf.DUMMYFUNCTION("""COMPUTED_VALUE"""),2.502583E7)</f>
        <v>25025830</v>
      </c>
      <c r="D126" s="21" t="str">
        <f>IFERROR(__xludf.DUMMYFUNCTION("""COMPUTED_VALUE"""),"Eci EEM Antônio Avelino de Almeida")</f>
        <v>Eci EEM Antônio Avelino de Almeida</v>
      </c>
      <c r="E126" s="21" t="str">
        <f>IFERROR(__xludf.DUMMYFUNCTION("""COMPUTED_VALUE"""),"URBANA")</f>
        <v>URBANA</v>
      </c>
      <c r="F126" s="21" t="str">
        <f>IFERROR(__xludf.DUMMYFUNCTION("""COMPUTED_VALUE"""),"2 Mbps")</f>
        <v>2 Mbps</v>
      </c>
      <c r="G126" s="21" t="str">
        <f>IFERROR(__xludf.DUMMYFUNCTION("""COMPUTED_VALUE"""),"-")</f>
        <v>-</v>
      </c>
      <c r="H126" s="21" t="str">
        <f>IFERROR(__xludf.DUMMYFUNCTION("""COMPUTED_VALUE"""),"-")</f>
        <v>-</v>
      </c>
      <c r="I126" s="21" t="str">
        <f>IFERROR(__xludf.DUMMYFUNCTION("""COMPUTED_VALUE"""),"-")</f>
        <v>-</v>
      </c>
      <c r="J126" s="21" t="str">
        <f>IFERROR(__xludf.DUMMYFUNCTION("""COMPUTED_VALUE"""),"-")</f>
        <v>-</v>
      </c>
      <c r="K126" s="21" t="str">
        <f>IFERROR(__xludf.DUMMYFUNCTION("""COMPUTED_VALUE"""),"-")</f>
        <v>-</v>
      </c>
      <c r="L126" s="21" t="str">
        <f>IFERROR(__xludf.DUMMYFUNCTION("""COMPUTED_VALUE"""),"-")</f>
        <v>-</v>
      </c>
      <c r="M126" s="21" t="str">
        <f>IFERROR(__xludf.DUMMYFUNCTION("""COMPUTED_VALUE"""),"100 Mbps")</f>
        <v>100 Mbps</v>
      </c>
      <c r="N126" s="21" t="str">
        <f>IFERROR(__xludf.DUMMYFUNCTION("""COMPUTED_VALUE"""),"-")</f>
        <v>-</v>
      </c>
      <c r="O126" s="21" t="str">
        <f>IFERROR(__xludf.DUMMYFUNCTION("""COMPUTED_VALUE"""),"-")</f>
        <v>-</v>
      </c>
      <c r="P126" s="21"/>
      <c r="Q126" s="21"/>
      <c r="R126" s="21"/>
      <c r="S126" s="21"/>
      <c r="T126" s="21"/>
      <c r="U126" s="21"/>
      <c r="V126" s="21"/>
      <c r="W126" s="21"/>
      <c r="X126" s="21"/>
      <c r="Y126" s="21"/>
      <c r="Z126" s="21"/>
    </row>
    <row r="127">
      <c r="A127" s="21" t="str">
        <f>IFERROR(__xludf.DUMMYFUNCTION("""COMPUTED_VALUE"""),"07ª GRE (Itaporanga)")</f>
        <v>07ª GRE (Itaporanga)</v>
      </c>
      <c r="B127" s="21" t="str">
        <f>IFERROR(__xludf.DUMMYFUNCTION("""COMPUTED_VALUE"""),"Piancó")</f>
        <v>Piancó</v>
      </c>
      <c r="C127" s="21">
        <f>IFERROR(__xludf.DUMMYFUNCTION("""COMPUTED_VALUE"""),2.5026402E7)</f>
        <v>25026402</v>
      </c>
      <c r="D127" s="21" t="str">
        <f>IFERROR(__xludf.DUMMYFUNCTION("""COMPUTED_VALUE"""),"EEEIEF Ademar Leite")</f>
        <v>EEEIEF Ademar Leite</v>
      </c>
      <c r="E127" s="21" t="str">
        <f>IFERROR(__xludf.DUMMYFUNCTION("""COMPUTED_VALUE"""),"URBANA")</f>
        <v>URBANA</v>
      </c>
      <c r="F127" s="21" t="str">
        <f>IFERROR(__xludf.DUMMYFUNCTION("""COMPUTED_VALUE"""),"2 Mbps")</f>
        <v>2 Mbps</v>
      </c>
      <c r="G127" s="21" t="str">
        <f>IFERROR(__xludf.DUMMYFUNCTION("""COMPUTED_VALUE"""),"-")</f>
        <v>-</v>
      </c>
      <c r="H127" s="21" t="str">
        <f>IFERROR(__xludf.DUMMYFUNCTION("""COMPUTED_VALUE"""),"-")</f>
        <v>-</v>
      </c>
      <c r="I127" s="21" t="str">
        <f>IFERROR(__xludf.DUMMYFUNCTION("""COMPUTED_VALUE"""),"-")</f>
        <v>-</v>
      </c>
      <c r="J127" s="21" t="str">
        <f>IFERROR(__xludf.DUMMYFUNCTION("""COMPUTED_VALUE"""),"-")</f>
        <v>-</v>
      </c>
      <c r="K127" s="21" t="str">
        <f>IFERROR(__xludf.DUMMYFUNCTION("""COMPUTED_VALUE"""),"-")</f>
        <v>-</v>
      </c>
      <c r="L127" s="21" t="str">
        <f>IFERROR(__xludf.DUMMYFUNCTION("""COMPUTED_VALUE"""),"-")</f>
        <v>-</v>
      </c>
      <c r="M127" s="21" t="str">
        <f>IFERROR(__xludf.DUMMYFUNCTION("""COMPUTED_VALUE"""),"100 Mbps")</f>
        <v>100 Mbps</v>
      </c>
      <c r="N127" s="21" t="str">
        <f>IFERROR(__xludf.DUMMYFUNCTION("""COMPUTED_VALUE"""),"-")</f>
        <v>-</v>
      </c>
      <c r="O127" s="21" t="str">
        <f>IFERROR(__xludf.DUMMYFUNCTION("""COMPUTED_VALUE"""),"-")</f>
        <v>-</v>
      </c>
      <c r="P127" s="21"/>
      <c r="Q127" s="21"/>
      <c r="R127" s="21"/>
      <c r="S127" s="21"/>
      <c r="T127" s="21"/>
      <c r="U127" s="21"/>
      <c r="V127" s="21"/>
      <c r="W127" s="21"/>
      <c r="X127" s="21"/>
      <c r="Y127" s="21"/>
      <c r="Z127" s="21"/>
    </row>
    <row r="128">
      <c r="A128" s="21" t="str">
        <f>IFERROR(__xludf.DUMMYFUNCTION("""COMPUTED_VALUE"""),"-")</f>
        <v>-</v>
      </c>
      <c r="B128" s="21" t="str">
        <f>IFERROR(__xludf.DUMMYFUNCTION("""COMPUTED_VALUE"""),"Piancó")</f>
        <v>Piancó</v>
      </c>
      <c r="C128" s="21">
        <f>IFERROR(__xludf.DUMMYFUNCTION("""COMPUTED_VALUE"""),2.5026488E7)</f>
        <v>25026488</v>
      </c>
      <c r="D128" s="21" t="str">
        <f>IFERROR(__xludf.DUMMYFUNCTION("""COMPUTED_VALUE"""),"EEEF Maria Eliza Montenegro de Souza (FECHADA)")</f>
        <v>EEEF Maria Eliza Montenegro de Souza (FECHADA)</v>
      </c>
      <c r="E128" s="21" t="str">
        <f>IFERROR(__xludf.DUMMYFUNCTION("""COMPUTED_VALUE"""),"-")</f>
        <v>-</v>
      </c>
      <c r="F128" s="21" t="str">
        <f>IFERROR(__xludf.DUMMYFUNCTION("""COMPUTED_VALUE"""),"2 Mbps")</f>
        <v>2 Mbps</v>
      </c>
      <c r="G128" s="21" t="str">
        <f>IFERROR(__xludf.DUMMYFUNCTION("""COMPUTED_VALUE"""),"-")</f>
        <v>-</v>
      </c>
      <c r="H128" s="21" t="str">
        <f>IFERROR(__xludf.DUMMYFUNCTION("""COMPUTED_VALUE"""),"-")</f>
        <v>-</v>
      </c>
      <c r="I128" s="21" t="str">
        <f>IFERROR(__xludf.DUMMYFUNCTION("""COMPUTED_VALUE"""),"-")</f>
        <v>-</v>
      </c>
      <c r="J128" s="21" t="str">
        <f>IFERROR(__xludf.DUMMYFUNCTION("""COMPUTED_VALUE"""),"-")</f>
        <v>-</v>
      </c>
      <c r="K128" s="21" t="str">
        <f>IFERROR(__xludf.DUMMYFUNCTION("""COMPUTED_VALUE"""),"-")</f>
        <v>-</v>
      </c>
      <c r="L128" s="21" t="str">
        <f>IFERROR(__xludf.DUMMYFUNCTION("""COMPUTED_VALUE"""),"-")</f>
        <v>-</v>
      </c>
      <c r="M128" s="21" t="str">
        <f>IFERROR(__xludf.DUMMYFUNCTION("""COMPUTED_VALUE"""),"-")</f>
        <v>-</v>
      </c>
      <c r="N128" s="21" t="str">
        <f>IFERROR(__xludf.DUMMYFUNCTION("""COMPUTED_VALUE"""),"-")</f>
        <v>-</v>
      </c>
      <c r="O128" s="21" t="str">
        <f>IFERROR(__xludf.DUMMYFUNCTION("""COMPUTED_VALUE"""),"-")</f>
        <v>-</v>
      </c>
      <c r="P128" s="21" t="str">
        <f>IFERROR(__xludf.DUMMYFUNCTION("""COMPUTED_VALUE"""),"FECHADA")</f>
        <v>FECHADA</v>
      </c>
      <c r="Q128" s="21"/>
      <c r="R128" s="21"/>
      <c r="S128" s="21"/>
      <c r="T128" s="21"/>
      <c r="U128" s="21"/>
      <c r="V128" s="21"/>
      <c r="W128" s="21"/>
      <c r="X128" s="21"/>
      <c r="Y128" s="21"/>
      <c r="Z128" s="21"/>
    </row>
    <row r="129">
      <c r="A129" s="21" t="str">
        <f>IFERROR(__xludf.DUMMYFUNCTION("""COMPUTED_VALUE"""),"07ª GRE (Itaporanga)")</f>
        <v>07ª GRE (Itaporanga)</v>
      </c>
      <c r="B129" s="21" t="str">
        <f>IFERROR(__xludf.DUMMYFUNCTION("""COMPUTED_VALUE"""),"Piancó")</f>
        <v>Piancó</v>
      </c>
      <c r="C129" s="21">
        <f>IFERROR(__xludf.DUMMYFUNCTION("""COMPUTED_VALUE"""),2.5027026E7)</f>
        <v>25027026</v>
      </c>
      <c r="D129" s="21" t="str">
        <f>IFERROR(__xludf.DUMMYFUNCTION("""COMPUTED_VALUE"""),"ESCOLA CIDADÃ INTEGRAL E TECNICA ESTADUAL SANTO ANTONIO")</f>
        <v>ESCOLA CIDADÃ INTEGRAL E TECNICA ESTADUAL SANTO ANTONIO</v>
      </c>
      <c r="E129" s="21" t="str">
        <f>IFERROR(__xludf.DUMMYFUNCTION("""COMPUTED_VALUE"""),"URBANA")</f>
        <v>URBANA</v>
      </c>
      <c r="F129" s="21" t="str">
        <f>IFERROR(__xludf.DUMMYFUNCTION("""COMPUTED_VALUE"""),"2 Mbps")</f>
        <v>2 Mbps</v>
      </c>
      <c r="G129" s="21" t="str">
        <f>IFERROR(__xludf.DUMMYFUNCTION("""COMPUTED_VALUE"""),"-")</f>
        <v>-</v>
      </c>
      <c r="H129" s="21" t="str">
        <f>IFERROR(__xludf.DUMMYFUNCTION("""COMPUTED_VALUE"""),"-")</f>
        <v>-</v>
      </c>
      <c r="I129" s="21" t="str">
        <f>IFERROR(__xludf.DUMMYFUNCTION("""COMPUTED_VALUE"""),"-")</f>
        <v>-</v>
      </c>
      <c r="J129" s="21" t="str">
        <f>IFERROR(__xludf.DUMMYFUNCTION("""COMPUTED_VALUE"""),"100 Mbps")</f>
        <v>100 Mbps</v>
      </c>
      <c r="K129" s="21" t="str">
        <f>IFERROR(__xludf.DUMMYFUNCTION("""COMPUTED_VALUE"""),"-")</f>
        <v>-</v>
      </c>
      <c r="L129" s="21" t="str">
        <f>IFERROR(__xludf.DUMMYFUNCTION("""COMPUTED_VALUE"""),"-")</f>
        <v>-</v>
      </c>
      <c r="M129" s="21" t="str">
        <f>IFERROR(__xludf.DUMMYFUNCTION("""COMPUTED_VALUE"""),"-")</f>
        <v>-</v>
      </c>
      <c r="N129" s="21" t="str">
        <f>IFERROR(__xludf.DUMMYFUNCTION("""COMPUTED_VALUE"""),"-")</f>
        <v>-</v>
      </c>
      <c r="O129" s="21" t="str">
        <f>IFERROR(__xludf.DUMMYFUNCTION("""COMPUTED_VALUE"""),"-")</f>
        <v>-</v>
      </c>
      <c r="P129" s="21"/>
      <c r="Q129" s="21"/>
      <c r="R129" s="21"/>
      <c r="S129" s="21"/>
      <c r="T129" s="21"/>
      <c r="U129" s="21"/>
      <c r="V129" s="21"/>
      <c r="W129" s="21"/>
      <c r="X129" s="21"/>
      <c r="Y129" s="21"/>
      <c r="Z129" s="21"/>
    </row>
    <row r="130">
      <c r="A130" s="21" t="str">
        <f>IFERROR(__xludf.DUMMYFUNCTION("""COMPUTED_VALUE"""),"-")</f>
        <v>-</v>
      </c>
      <c r="B130" s="21" t="str">
        <f>IFERROR(__xludf.DUMMYFUNCTION("""COMPUTED_VALUE"""),"Santana dos Garrotes")</f>
        <v>Santana dos Garrotes</v>
      </c>
      <c r="C130" s="21">
        <f>IFERROR(__xludf.DUMMYFUNCTION("""COMPUTED_VALUE"""),2.5027174E7)</f>
        <v>25027174</v>
      </c>
      <c r="D130" s="21" t="str">
        <f>IFERROR(__xludf.DUMMYFUNCTION("""COMPUTED_VALUE"""),"EEEM DR FELIZARDO TEOTÔNIO DANTAS (MUNICIPALIZADA)")</f>
        <v>EEEM DR FELIZARDO TEOTÔNIO DANTAS (MUNICIPALIZADA)</v>
      </c>
      <c r="E130" s="21" t="str">
        <f>IFERROR(__xludf.DUMMYFUNCTION("""COMPUTED_VALUE"""),"-")</f>
        <v>-</v>
      </c>
      <c r="F130" s="21" t="str">
        <f>IFERROR(__xludf.DUMMYFUNCTION("""COMPUTED_VALUE"""),"2 Mbps")</f>
        <v>2 Mbps</v>
      </c>
      <c r="G130" s="21" t="str">
        <f>IFERROR(__xludf.DUMMYFUNCTION("""COMPUTED_VALUE"""),"-")</f>
        <v>-</v>
      </c>
      <c r="H130" s="21" t="str">
        <f>IFERROR(__xludf.DUMMYFUNCTION("""COMPUTED_VALUE"""),"-")</f>
        <v>-</v>
      </c>
      <c r="I130" s="21" t="str">
        <f>IFERROR(__xludf.DUMMYFUNCTION("""COMPUTED_VALUE"""),"-")</f>
        <v>-</v>
      </c>
      <c r="J130" s="21" t="str">
        <f>IFERROR(__xludf.DUMMYFUNCTION("""COMPUTED_VALUE"""),"-")</f>
        <v>-</v>
      </c>
      <c r="K130" s="21" t="str">
        <f>IFERROR(__xludf.DUMMYFUNCTION("""COMPUTED_VALUE"""),"-")</f>
        <v>-</v>
      </c>
      <c r="L130" s="21" t="str">
        <f>IFERROR(__xludf.DUMMYFUNCTION("""COMPUTED_VALUE"""),"-")</f>
        <v>-</v>
      </c>
      <c r="M130" s="21" t="str">
        <f>IFERROR(__xludf.DUMMYFUNCTION("""COMPUTED_VALUE"""),"-")</f>
        <v>-</v>
      </c>
      <c r="N130" s="21" t="str">
        <f>IFERROR(__xludf.DUMMYFUNCTION("""COMPUTED_VALUE"""),"-")</f>
        <v>-</v>
      </c>
      <c r="O130" s="21" t="str">
        <f>IFERROR(__xludf.DUMMYFUNCTION("""COMPUTED_VALUE"""),"-")</f>
        <v>-</v>
      </c>
      <c r="P130" s="21" t="str">
        <f>IFERROR(__xludf.DUMMYFUNCTION("""COMPUTED_VALUE"""),"MUNICIPALIZADA")</f>
        <v>MUNICIPALIZADA</v>
      </c>
      <c r="Q130" s="21" t="str">
        <f>IFERROR(__xludf.DUMMYFUNCTION("""COMPUTED_VALUE"""),"S")</f>
        <v>S</v>
      </c>
      <c r="R130" s="21"/>
      <c r="S130" s="21"/>
      <c r="T130" s="21"/>
      <c r="U130" s="21"/>
      <c r="V130" s="21"/>
      <c r="W130" s="21"/>
      <c r="X130" s="21"/>
      <c r="Y130" s="21"/>
      <c r="Z130" s="21"/>
    </row>
    <row r="131">
      <c r="A131" s="21" t="str">
        <f>IFERROR(__xludf.DUMMYFUNCTION("""COMPUTED_VALUE"""),"07ª GRE (Itaporanga)")</f>
        <v>07ª GRE (Itaporanga)</v>
      </c>
      <c r="B131" s="21" t="str">
        <f>IFERROR(__xludf.DUMMYFUNCTION("""COMPUTED_VALUE"""),"Santana dos Garrotes")</f>
        <v>Santana dos Garrotes</v>
      </c>
      <c r="C131" s="21">
        <f>IFERROR(__xludf.DUMMYFUNCTION("""COMPUTED_VALUE"""),2.502719E7)</f>
        <v>25027190</v>
      </c>
      <c r="D131" s="21" t="str">
        <f>IFERROR(__xludf.DUMMYFUNCTION("""COMPUTED_VALUE"""),"Eci EEM Doutor Felizardo Leite")</f>
        <v>Eci EEM Doutor Felizardo Leite</v>
      </c>
      <c r="E131" s="21" t="str">
        <f>IFERROR(__xludf.DUMMYFUNCTION("""COMPUTED_VALUE"""),"URBANA")</f>
        <v>URBANA</v>
      </c>
      <c r="F131" s="21" t="str">
        <f>IFERROR(__xludf.DUMMYFUNCTION("""COMPUTED_VALUE"""),"2 Mbps")</f>
        <v>2 Mbps</v>
      </c>
      <c r="G131" s="21" t="str">
        <f>IFERROR(__xludf.DUMMYFUNCTION("""COMPUTED_VALUE"""),"-")</f>
        <v>-</v>
      </c>
      <c r="H131" s="21" t="str">
        <f>IFERROR(__xludf.DUMMYFUNCTION("""COMPUTED_VALUE"""),"-")</f>
        <v>-</v>
      </c>
      <c r="I131" s="21" t="str">
        <f>IFERROR(__xludf.DUMMYFUNCTION("""COMPUTED_VALUE"""),"-")</f>
        <v>-</v>
      </c>
      <c r="J131" s="21" t="str">
        <f>IFERROR(__xludf.DUMMYFUNCTION("""COMPUTED_VALUE"""),"30 Mbps")</f>
        <v>30 Mbps</v>
      </c>
      <c r="K131" s="21" t="str">
        <f>IFERROR(__xludf.DUMMYFUNCTION("""COMPUTED_VALUE"""),"-")</f>
        <v>-</v>
      </c>
      <c r="L131" s="21" t="str">
        <f>IFERROR(__xludf.DUMMYFUNCTION("""COMPUTED_VALUE"""),"-")</f>
        <v>-</v>
      </c>
      <c r="M131" s="21" t="str">
        <f>IFERROR(__xludf.DUMMYFUNCTION("""COMPUTED_VALUE"""),"-")</f>
        <v>-</v>
      </c>
      <c r="N131" s="21" t="str">
        <f>IFERROR(__xludf.DUMMYFUNCTION("""COMPUTED_VALUE"""),"-")</f>
        <v>-</v>
      </c>
      <c r="O131" s="21" t="str">
        <f>IFERROR(__xludf.DUMMYFUNCTION("""COMPUTED_VALUE"""),"-")</f>
        <v>-</v>
      </c>
      <c r="P131" s="21"/>
      <c r="Q131" s="21"/>
      <c r="R131" s="21"/>
      <c r="S131" s="21"/>
      <c r="T131" s="21"/>
      <c r="U131" s="21"/>
      <c r="V131" s="21"/>
      <c r="W131" s="21"/>
      <c r="X131" s="21"/>
      <c r="Y131" s="21"/>
      <c r="Z131" s="21"/>
    </row>
    <row r="132">
      <c r="A132" s="21" t="str">
        <f>IFERROR(__xludf.DUMMYFUNCTION("""COMPUTED_VALUE"""),"07ª GRE (Itaporanga)")</f>
        <v>07ª GRE (Itaporanga)</v>
      </c>
      <c r="B132" s="21" t="str">
        <f>IFERROR(__xludf.DUMMYFUNCTION("""COMPUTED_VALUE"""),"Boa Ventura")</f>
        <v>Boa Ventura</v>
      </c>
      <c r="C132" s="21">
        <f>IFERROR(__xludf.DUMMYFUNCTION("""COMPUTED_VALUE"""),2.5027573E7)</f>
        <v>25027573</v>
      </c>
      <c r="D132" s="21" t="str">
        <f>IFERROR(__xludf.DUMMYFUNCTION("""COMPUTED_VALUE"""),"Eci EEM João Cavalcante Sula")</f>
        <v>Eci EEM João Cavalcante Sula</v>
      </c>
      <c r="E132" s="21" t="str">
        <f>IFERROR(__xludf.DUMMYFUNCTION("""COMPUTED_VALUE"""),"URBANA")</f>
        <v>URBANA</v>
      </c>
      <c r="F132" s="21" t="str">
        <f>IFERROR(__xludf.DUMMYFUNCTION("""COMPUTED_VALUE"""),"2 Mbps")</f>
        <v>2 Mbps</v>
      </c>
      <c r="G132" s="21" t="str">
        <f>IFERROR(__xludf.DUMMYFUNCTION("""COMPUTED_VALUE"""),"-")</f>
        <v>-</v>
      </c>
      <c r="H132" s="21" t="str">
        <f>IFERROR(__xludf.DUMMYFUNCTION("""COMPUTED_VALUE"""),"-")</f>
        <v>-</v>
      </c>
      <c r="I132" s="21" t="str">
        <f>IFERROR(__xludf.DUMMYFUNCTION("""COMPUTED_VALUE"""),"-")</f>
        <v>-</v>
      </c>
      <c r="J132" s="21" t="str">
        <f>IFERROR(__xludf.DUMMYFUNCTION("""COMPUTED_VALUE"""),"-")</f>
        <v>-</v>
      </c>
      <c r="K132" s="21" t="str">
        <f>IFERROR(__xludf.DUMMYFUNCTION("""COMPUTED_VALUE"""),"-")</f>
        <v>-</v>
      </c>
      <c r="L132" s="21" t="str">
        <f>IFERROR(__xludf.DUMMYFUNCTION("""COMPUTED_VALUE"""),"-")</f>
        <v>-</v>
      </c>
      <c r="M132" s="21" t="str">
        <f>IFERROR(__xludf.DUMMYFUNCTION("""COMPUTED_VALUE"""),"100 Mbps")</f>
        <v>100 Mbps</v>
      </c>
      <c r="N132" s="21" t="str">
        <f>IFERROR(__xludf.DUMMYFUNCTION("""COMPUTED_VALUE"""),"-")</f>
        <v>-</v>
      </c>
      <c r="O132" s="21" t="str">
        <f>IFERROR(__xludf.DUMMYFUNCTION("""COMPUTED_VALUE"""),"-")</f>
        <v>-</v>
      </c>
      <c r="P132" s="21"/>
      <c r="Q132" s="21"/>
      <c r="R132" s="21"/>
      <c r="S132" s="21"/>
      <c r="T132" s="21"/>
      <c r="U132" s="21"/>
      <c r="V132" s="21"/>
      <c r="W132" s="21"/>
      <c r="X132" s="21"/>
      <c r="Y132" s="21"/>
      <c r="Z132" s="21"/>
    </row>
    <row r="133">
      <c r="A133" s="21" t="str">
        <f>IFERROR(__xludf.DUMMYFUNCTION("""COMPUTED_VALUE"""),"07ª GRE (Itaporanga)")</f>
        <v>07ª GRE (Itaporanga)</v>
      </c>
      <c r="B133" s="21" t="str">
        <f>IFERROR(__xludf.DUMMYFUNCTION("""COMPUTED_VALUE"""),"Conceição")</f>
        <v>Conceição</v>
      </c>
      <c r="C133" s="21">
        <f>IFERROR(__xludf.DUMMYFUNCTION("""COMPUTED_VALUE"""),2.502793E7)</f>
        <v>25027930</v>
      </c>
      <c r="D133" s="21" t="str">
        <f>IFERROR(__xludf.DUMMYFUNCTION("""COMPUTED_VALUE"""),"Ecite Maestro Jose Siqueira")</f>
        <v>Ecite Maestro Jose Siqueira</v>
      </c>
      <c r="E133" s="21" t="str">
        <f>IFERROR(__xludf.DUMMYFUNCTION("""COMPUTED_VALUE"""),"URBANA")</f>
        <v>URBANA</v>
      </c>
      <c r="F133" s="21" t="str">
        <f>IFERROR(__xludf.DUMMYFUNCTION("""COMPUTED_VALUE"""),"2 Mbps")</f>
        <v>2 Mbps</v>
      </c>
      <c r="G133" s="21" t="str">
        <f>IFERROR(__xludf.DUMMYFUNCTION("""COMPUTED_VALUE"""),"10 Mbps")</f>
        <v>10 Mbps</v>
      </c>
      <c r="H133" s="21" t="str">
        <f>IFERROR(__xludf.DUMMYFUNCTION("""COMPUTED_VALUE"""),"-")</f>
        <v>-</v>
      </c>
      <c r="I133" s="21" t="str">
        <f>IFERROR(__xludf.DUMMYFUNCTION("""COMPUTED_VALUE"""),"-")</f>
        <v>-</v>
      </c>
      <c r="J133" s="21" t="str">
        <f>IFERROR(__xludf.DUMMYFUNCTION("""COMPUTED_VALUE"""),"-")</f>
        <v>-</v>
      </c>
      <c r="K133" s="21" t="str">
        <f>IFERROR(__xludf.DUMMYFUNCTION("""COMPUTED_VALUE"""),"-")</f>
        <v>-</v>
      </c>
      <c r="L133" s="21" t="str">
        <f>IFERROR(__xludf.DUMMYFUNCTION("""COMPUTED_VALUE"""),"-")</f>
        <v>-</v>
      </c>
      <c r="M133" s="21" t="str">
        <f>IFERROR(__xludf.DUMMYFUNCTION("""COMPUTED_VALUE"""),"100 Mbps")</f>
        <v>100 Mbps</v>
      </c>
      <c r="N133" s="21" t="str">
        <f>IFERROR(__xludf.DUMMYFUNCTION("""COMPUTED_VALUE"""),"-")</f>
        <v>-</v>
      </c>
      <c r="O133" s="21" t="str">
        <f>IFERROR(__xludf.DUMMYFUNCTION("""COMPUTED_VALUE"""),"-")</f>
        <v>-</v>
      </c>
      <c r="P133" s="21"/>
      <c r="Q133" s="21"/>
      <c r="R133" s="21"/>
      <c r="S133" s="21"/>
      <c r="T133" s="21"/>
      <c r="U133" s="21"/>
      <c r="V133" s="21"/>
      <c r="W133" s="21"/>
      <c r="X133" s="21"/>
      <c r="Y133" s="21"/>
      <c r="Z133" s="21"/>
    </row>
    <row r="134">
      <c r="A134" s="21" t="str">
        <f>IFERROR(__xludf.DUMMYFUNCTION("""COMPUTED_VALUE"""),"-")</f>
        <v>-</v>
      </c>
      <c r="B134" s="21" t="str">
        <f>IFERROR(__xludf.DUMMYFUNCTION("""COMPUTED_VALUE"""),"Conceição")</f>
        <v>Conceição</v>
      </c>
      <c r="C134" s="21">
        <f>IFERROR(__xludf.DUMMYFUNCTION("""COMPUTED_VALUE"""),2.502798E7)</f>
        <v>25027980</v>
      </c>
      <c r="D134" s="21" t="str">
        <f>IFERROR(__xludf.DUMMYFUNCTION("""COMPUTED_VALUE"""),"EEEF Bairro Sao Jose (MUNICIPALIZADA)")</f>
        <v>EEEF Bairro Sao Jose (MUNICIPALIZADA)</v>
      </c>
      <c r="E134" s="21" t="str">
        <f>IFERROR(__xludf.DUMMYFUNCTION("""COMPUTED_VALUE"""),"-")</f>
        <v>-</v>
      </c>
      <c r="F134" s="21" t="str">
        <f>IFERROR(__xludf.DUMMYFUNCTION("""COMPUTED_VALUE"""),"2 Mbps")</f>
        <v>2 Mbps</v>
      </c>
      <c r="G134" s="21" t="str">
        <f>IFERROR(__xludf.DUMMYFUNCTION("""COMPUTED_VALUE"""),"-")</f>
        <v>-</v>
      </c>
      <c r="H134" s="21" t="str">
        <f>IFERROR(__xludf.DUMMYFUNCTION("""COMPUTED_VALUE"""),"-")</f>
        <v>-</v>
      </c>
      <c r="I134" s="21" t="str">
        <f>IFERROR(__xludf.DUMMYFUNCTION("""COMPUTED_VALUE"""),"-")</f>
        <v>-</v>
      </c>
      <c r="J134" s="21" t="str">
        <f>IFERROR(__xludf.DUMMYFUNCTION("""COMPUTED_VALUE"""),"-")</f>
        <v>-</v>
      </c>
      <c r="K134" s="21" t="str">
        <f>IFERROR(__xludf.DUMMYFUNCTION("""COMPUTED_VALUE"""),"-")</f>
        <v>-</v>
      </c>
      <c r="L134" s="21" t="str">
        <f>IFERROR(__xludf.DUMMYFUNCTION("""COMPUTED_VALUE"""),"-")</f>
        <v>-</v>
      </c>
      <c r="M134" s="21" t="str">
        <f>IFERROR(__xludf.DUMMYFUNCTION("""COMPUTED_VALUE"""),"100 Mbps")</f>
        <v>100 Mbps</v>
      </c>
      <c r="N134" s="21" t="str">
        <f>IFERROR(__xludf.DUMMYFUNCTION("""COMPUTED_VALUE"""),"-")</f>
        <v>-</v>
      </c>
      <c r="O134" s="21" t="str">
        <f>IFERROR(__xludf.DUMMYFUNCTION("""COMPUTED_VALUE"""),"-")</f>
        <v>-</v>
      </c>
      <c r="P134" s="21" t="str">
        <f>IFERROR(__xludf.DUMMYFUNCTION("""COMPUTED_VALUE"""),"FECHADA")</f>
        <v>FECHADA</v>
      </c>
      <c r="Q134" s="21"/>
      <c r="R134" s="21"/>
      <c r="S134" s="21"/>
      <c r="T134" s="21"/>
      <c r="U134" s="21"/>
      <c r="V134" s="21"/>
      <c r="W134" s="21"/>
      <c r="X134" s="21"/>
      <c r="Y134" s="21"/>
      <c r="Z134" s="21"/>
    </row>
    <row r="135">
      <c r="A135" s="21" t="str">
        <f>IFERROR(__xludf.DUMMYFUNCTION("""COMPUTED_VALUE"""),"07ª GRE (Itaporanga)")</f>
        <v>07ª GRE (Itaporanga)</v>
      </c>
      <c r="B135" s="21" t="str">
        <f>IFERROR(__xludf.DUMMYFUNCTION("""COMPUTED_VALUE"""),"Conceição")</f>
        <v>Conceição</v>
      </c>
      <c r="C135" s="21">
        <f>IFERROR(__xludf.DUMMYFUNCTION("""COMPUTED_VALUE"""),2.5027999E7)</f>
        <v>25027999</v>
      </c>
      <c r="D135" s="21" t="str">
        <f>IFERROR(__xludf.DUMMYFUNCTION("""COMPUTED_VALUE"""),"EEEF Calula Leite")</f>
        <v>EEEF Calula Leite</v>
      </c>
      <c r="E135" s="21" t="str">
        <f>IFERROR(__xludf.DUMMYFUNCTION("""COMPUTED_VALUE"""),"URBANA")</f>
        <v>URBANA</v>
      </c>
      <c r="F135" s="21" t="str">
        <f>IFERROR(__xludf.DUMMYFUNCTION("""COMPUTED_VALUE"""),"2 Mbps")</f>
        <v>2 Mbps</v>
      </c>
      <c r="G135" s="21" t="str">
        <f>IFERROR(__xludf.DUMMYFUNCTION("""COMPUTED_VALUE"""),"-")</f>
        <v>-</v>
      </c>
      <c r="H135" s="21" t="str">
        <f>IFERROR(__xludf.DUMMYFUNCTION("""COMPUTED_VALUE"""),"-")</f>
        <v>-</v>
      </c>
      <c r="I135" s="21" t="str">
        <f>IFERROR(__xludf.DUMMYFUNCTION("""COMPUTED_VALUE"""),"-")</f>
        <v>-</v>
      </c>
      <c r="J135" s="21" t="str">
        <f>IFERROR(__xludf.DUMMYFUNCTION("""COMPUTED_VALUE"""),"-")</f>
        <v>-</v>
      </c>
      <c r="K135" s="21" t="str">
        <f>IFERROR(__xludf.DUMMYFUNCTION("""COMPUTED_VALUE"""),"-")</f>
        <v>-</v>
      </c>
      <c r="L135" s="21" t="str">
        <f>IFERROR(__xludf.DUMMYFUNCTION("""COMPUTED_VALUE"""),"-")</f>
        <v>-</v>
      </c>
      <c r="M135" s="21" t="str">
        <f>IFERROR(__xludf.DUMMYFUNCTION("""COMPUTED_VALUE"""),"100 Mbps")</f>
        <v>100 Mbps</v>
      </c>
      <c r="N135" s="21" t="str">
        <f>IFERROR(__xludf.DUMMYFUNCTION("""COMPUTED_VALUE"""),"-")</f>
        <v>-</v>
      </c>
      <c r="O135" s="21" t="str">
        <f>IFERROR(__xludf.DUMMYFUNCTION("""COMPUTED_VALUE"""),"-")</f>
        <v>-</v>
      </c>
      <c r="P135" s="21"/>
      <c r="Q135" s="21"/>
      <c r="R135" s="21"/>
      <c r="S135" s="21"/>
      <c r="T135" s="21"/>
      <c r="U135" s="21"/>
      <c r="V135" s="21"/>
      <c r="W135" s="21"/>
      <c r="X135" s="21"/>
      <c r="Y135" s="21"/>
      <c r="Z135" s="21"/>
    </row>
    <row r="136">
      <c r="A136" s="21" t="str">
        <f>IFERROR(__xludf.DUMMYFUNCTION("""COMPUTED_VALUE"""),"07ª GRE (Itaporanga)")</f>
        <v>07ª GRE (Itaporanga)</v>
      </c>
      <c r="B136" s="21" t="str">
        <f>IFERROR(__xludf.DUMMYFUNCTION("""COMPUTED_VALUE"""),"Conceição")</f>
        <v>Conceição</v>
      </c>
      <c r="C136" s="21">
        <f>IFERROR(__xludf.DUMMYFUNCTION("""COMPUTED_VALUE"""),2.5028022E7)</f>
        <v>25028022</v>
      </c>
      <c r="D136" s="21" t="str">
        <f>IFERROR(__xludf.DUMMYFUNCTION("""COMPUTED_VALUE"""),"EEEF Jose Leite")</f>
        <v>EEEF Jose Leite</v>
      </c>
      <c r="E136" s="21" t="str">
        <f>IFERROR(__xludf.DUMMYFUNCTION("""COMPUTED_VALUE"""),"URBANA")</f>
        <v>URBANA</v>
      </c>
      <c r="F136" s="21" t="str">
        <f>IFERROR(__xludf.DUMMYFUNCTION("""COMPUTED_VALUE"""),"2 Mbps")</f>
        <v>2 Mbps</v>
      </c>
      <c r="G136" s="21" t="str">
        <f>IFERROR(__xludf.DUMMYFUNCTION("""COMPUTED_VALUE"""),"-")</f>
        <v>-</v>
      </c>
      <c r="H136" s="21" t="str">
        <f>IFERROR(__xludf.DUMMYFUNCTION("""COMPUTED_VALUE"""),"-")</f>
        <v>-</v>
      </c>
      <c r="I136" s="21" t="str">
        <f>IFERROR(__xludf.DUMMYFUNCTION("""COMPUTED_VALUE"""),"-")</f>
        <v>-</v>
      </c>
      <c r="J136" s="21" t="str">
        <f>IFERROR(__xludf.DUMMYFUNCTION("""COMPUTED_VALUE"""),"-")</f>
        <v>-</v>
      </c>
      <c r="K136" s="21" t="str">
        <f>IFERROR(__xludf.DUMMYFUNCTION("""COMPUTED_VALUE"""),"-")</f>
        <v>-</v>
      </c>
      <c r="L136" s="21" t="str">
        <f>IFERROR(__xludf.DUMMYFUNCTION("""COMPUTED_VALUE"""),"-")</f>
        <v>-</v>
      </c>
      <c r="M136" s="21" t="str">
        <f>IFERROR(__xludf.DUMMYFUNCTION("""COMPUTED_VALUE"""),"100 Mbps")</f>
        <v>100 Mbps</v>
      </c>
      <c r="N136" s="21" t="str">
        <f>IFERROR(__xludf.DUMMYFUNCTION("""COMPUTED_VALUE"""),"-")</f>
        <v>-</v>
      </c>
      <c r="O136" s="21" t="str">
        <f>IFERROR(__xludf.DUMMYFUNCTION("""COMPUTED_VALUE"""),"-")</f>
        <v>-</v>
      </c>
      <c r="P136" s="21"/>
      <c r="Q136" s="21"/>
      <c r="R136" s="21"/>
      <c r="S136" s="21"/>
      <c r="T136" s="21"/>
      <c r="U136" s="21"/>
      <c r="V136" s="21"/>
      <c r="W136" s="21"/>
      <c r="X136" s="21"/>
      <c r="Y136" s="21"/>
      <c r="Z136" s="21"/>
    </row>
    <row r="137">
      <c r="A137" s="21" t="str">
        <f>IFERROR(__xludf.DUMMYFUNCTION("""COMPUTED_VALUE"""),"07ª GRE (Itaporanga)")</f>
        <v>07ª GRE (Itaporanga)</v>
      </c>
      <c r="B137" s="21" t="str">
        <f>IFERROR(__xludf.DUMMYFUNCTION("""COMPUTED_VALUE"""),"Conceição")</f>
        <v>Conceição</v>
      </c>
      <c r="C137" s="21">
        <f>IFERROR(__xludf.DUMMYFUNCTION("""COMPUTED_VALUE"""),2.5028065E7)</f>
        <v>25028065</v>
      </c>
      <c r="D137" s="21" t="str">
        <f>IFERROR(__xludf.DUMMYFUNCTION("""COMPUTED_VALUE"""),"EEEF Nossa Senhora de Fatima")</f>
        <v>EEEF Nossa Senhora de Fatima</v>
      </c>
      <c r="E137" s="21" t="str">
        <f>IFERROR(__xludf.DUMMYFUNCTION("""COMPUTED_VALUE"""),"URBANA")</f>
        <v>URBANA</v>
      </c>
      <c r="F137" s="21" t="str">
        <f>IFERROR(__xludf.DUMMYFUNCTION("""COMPUTED_VALUE"""),"2 Mbps")</f>
        <v>2 Mbps</v>
      </c>
      <c r="G137" s="21" t="str">
        <f>IFERROR(__xludf.DUMMYFUNCTION("""COMPUTED_VALUE"""),"-")</f>
        <v>-</v>
      </c>
      <c r="H137" s="21" t="str">
        <f>IFERROR(__xludf.DUMMYFUNCTION("""COMPUTED_VALUE"""),"-")</f>
        <v>-</v>
      </c>
      <c r="I137" s="21" t="str">
        <f>IFERROR(__xludf.DUMMYFUNCTION("""COMPUTED_VALUE"""),"-")</f>
        <v>-</v>
      </c>
      <c r="J137" s="21" t="str">
        <f>IFERROR(__xludf.DUMMYFUNCTION("""COMPUTED_VALUE"""),"-")</f>
        <v>-</v>
      </c>
      <c r="K137" s="21" t="str">
        <f>IFERROR(__xludf.DUMMYFUNCTION("""COMPUTED_VALUE"""),"-")</f>
        <v>-</v>
      </c>
      <c r="L137" s="21" t="str">
        <f>IFERROR(__xludf.DUMMYFUNCTION("""COMPUTED_VALUE"""),"-")</f>
        <v>-</v>
      </c>
      <c r="M137" s="21" t="str">
        <f>IFERROR(__xludf.DUMMYFUNCTION("""COMPUTED_VALUE"""),"100 Mbps")</f>
        <v>100 Mbps</v>
      </c>
      <c r="N137" s="21" t="str">
        <f>IFERROR(__xludf.DUMMYFUNCTION("""COMPUTED_VALUE"""),"-")</f>
        <v>-</v>
      </c>
      <c r="O137" s="21" t="str">
        <f>IFERROR(__xludf.DUMMYFUNCTION("""COMPUTED_VALUE"""),"-")</f>
        <v>-</v>
      </c>
      <c r="P137" s="21"/>
      <c r="Q137" s="21"/>
      <c r="R137" s="21"/>
      <c r="S137" s="21"/>
      <c r="T137" s="21"/>
      <c r="U137" s="21"/>
      <c r="V137" s="21"/>
      <c r="W137" s="21"/>
      <c r="X137" s="21"/>
      <c r="Y137" s="21"/>
      <c r="Z137" s="21"/>
    </row>
    <row r="138">
      <c r="A138" s="21" t="str">
        <f>IFERROR(__xludf.DUMMYFUNCTION("""COMPUTED_VALUE"""),"07ª GRE (Itaporanga)")</f>
        <v>07ª GRE (Itaporanga)</v>
      </c>
      <c r="B138" s="21" t="str">
        <f>IFERROR(__xludf.DUMMYFUNCTION("""COMPUTED_VALUE"""),"Santa Inês")</f>
        <v>Santa Inês</v>
      </c>
      <c r="C138" s="21">
        <f>IFERROR(__xludf.DUMMYFUNCTION("""COMPUTED_VALUE"""),2.5028103E7)</f>
        <v>25028103</v>
      </c>
      <c r="D138" s="21" t="str">
        <f>IFERROR(__xludf.DUMMYFUNCTION("""COMPUTED_VALUE"""),"ESCOLA CIDADÃ INTEGRAL ESTADUAL DE ENSINO FUNDAMENTAL E MÉDIO ENÉAS LEITE")</f>
        <v>ESCOLA CIDADÃ INTEGRAL ESTADUAL DE ENSINO FUNDAMENTAL E MÉDIO ENÉAS LEITE</v>
      </c>
      <c r="E138" s="21" t="str">
        <f>IFERROR(__xludf.DUMMYFUNCTION("""COMPUTED_VALUE"""),"URBANA")</f>
        <v>URBANA</v>
      </c>
      <c r="F138" s="21" t="str">
        <f>IFERROR(__xludf.DUMMYFUNCTION("""COMPUTED_VALUE"""),"2 Mbps")</f>
        <v>2 Mbps</v>
      </c>
      <c r="G138" s="21" t="str">
        <f>IFERROR(__xludf.DUMMYFUNCTION("""COMPUTED_VALUE"""),"-")</f>
        <v>-</v>
      </c>
      <c r="H138" s="21" t="str">
        <f>IFERROR(__xludf.DUMMYFUNCTION("""COMPUTED_VALUE"""),"-")</f>
        <v>-</v>
      </c>
      <c r="I138" s="21" t="str">
        <f>IFERROR(__xludf.DUMMYFUNCTION("""COMPUTED_VALUE"""),"-")</f>
        <v>-</v>
      </c>
      <c r="J138" s="21" t="str">
        <f>IFERROR(__xludf.DUMMYFUNCTION("""COMPUTED_VALUE"""),"-")</f>
        <v>-</v>
      </c>
      <c r="K138" s="21" t="str">
        <f>IFERROR(__xludf.DUMMYFUNCTION("""COMPUTED_VALUE"""),"-")</f>
        <v>-</v>
      </c>
      <c r="L138" s="21" t="str">
        <f>IFERROR(__xludf.DUMMYFUNCTION("""COMPUTED_VALUE"""),"-")</f>
        <v>-</v>
      </c>
      <c r="M138" s="21" t="str">
        <f>IFERROR(__xludf.DUMMYFUNCTION("""COMPUTED_VALUE"""),"100 Mbps")</f>
        <v>100 Mbps</v>
      </c>
      <c r="N138" s="21" t="str">
        <f>IFERROR(__xludf.DUMMYFUNCTION("""COMPUTED_VALUE"""),"-")</f>
        <v>-</v>
      </c>
      <c r="O138" s="21" t="str">
        <f>IFERROR(__xludf.DUMMYFUNCTION("""COMPUTED_VALUE"""),"-")</f>
        <v>-</v>
      </c>
      <c r="P138" s="21"/>
      <c r="Q138" s="21"/>
      <c r="R138" s="21"/>
      <c r="S138" s="21"/>
      <c r="T138" s="21"/>
      <c r="U138" s="21"/>
      <c r="V138" s="21"/>
      <c r="W138" s="21"/>
      <c r="X138" s="21"/>
      <c r="Y138" s="21"/>
      <c r="Z138" s="21"/>
    </row>
    <row r="139">
      <c r="A139" s="21" t="str">
        <f>IFERROR(__xludf.DUMMYFUNCTION("""COMPUTED_VALUE"""),"07ª GRE (Itaporanga)")</f>
        <v>07ª GRE (Itaporanga)</v>
      </c>
      <c r="B139" s="21" t="str">
        <f>IFERROR(__xludf.DUMMYFUNCTION("""COMPUTED_VALUE"""),"Curral Velho")</f>
        <v>Curral Velho</v>
      </c>
      <c r="C139" s="21">
        <f>IFERROR(__xludf.DUMMYFUNCTION("""COMPUTED_VALUE"""),2.5029576E7)</f>
        <v>25029576</v>
      </c>
      <c r="D139" s="21" t="str">
        <f>IFERROR(__xludf.DUMMYFUNCTION("""COMPUTED_VALUE"""),"ECIEEM CORONEL ZUZA LACERDA")</f>
        <v>ECIEEM CORONEL ZUZA LACERDA</v>
      </c>
      <c r="E139" s="21" t="str">
        <f>IFERROR(__xludf.DUMMYFUNCTION("""COMPUTED_VALUE"""),"URBANA")</f>
        <v>URBANA</v>
      </c>
      <c r="F139" s="21" t="str">
        <f>IFERROR(__xludf.DUMMYFUNCTION("""COMPUTED_VALUE"""),"2 Mbps")</f>
        <v>2 Mbps</v>
      </c>
      <c r="G139" s="21" t="str">
        <f>IFERROR(__xludf.DUMMYFUNCTION("""COMPUTED_VALUE"""),"-")</f>
        <v>-</v>
      </c>
      <c r="H139" s="21" t="str">
        <f>IFERROR(__xludf.DUMMYFUNCTION("""COMPUTED_VALUE"""),"-")</f>
        <v>-</v>
      </c>
      <c r="I139" s="21" t="str">
        <f>IFERROR(__xludf.DUMMYFUNCTION("""COMPUTED_VALUE"""),"-")</f>
        <v>-</v>
      </c>
      <c r="J139" s="21" t="str">
        <f>IFERROR(__xludf.DUMMYFUNCTION("""COMPUTED_VALUE"""),"-")</f>
        <v>-</v>
      </c>
      <c r="K139" s="21" t="str">
        <f>IFERROR(__xludf.DUMMYFUNCTION("""COMPUTED_VALUE"""),"-")</f>
        <v>-</v>
      </c>
      <c r="L139" s="21" t="str">
        <f>IFERROR(__xludf.DUMMYFUNCTION("""COMPUTED_VALUE"""),"-")</f>
        <v>-</v>
      </c>
      <c r="M139" s="21" t="str">
        <f>IFERROR(__xludf.DUMMYFUNCTION("""COMPUTED_VALUE"""),"100 Mbps")</f>
        <v>100 Mbps</v>
      </c>
      <c r="N139" s="21" t="str">
        <f>IFERROR(__xludf.DUMMYFUNCTION("""COMPUTED_VALUE"""),"-")</f>
        <v>-</v>
      </c>
      <c r="O139" s="21" t="str">
        <f>IFERROR(__xludf.DUMMYFUNCTION("""COMPUTED_VALUE"""),"-")</f>
        <v>-</v>
      </c>
      <c r="P139" s="21"/>
      <c r="Q139" s="21"/>
      <c r="R139" s="21"/>
      <c r="S139" s="21"/>
      <c r="T139" s="21"/>
      <c r="U139" s="21"/>
      <c r="V139" s="21"/>
      <c r="W139" s="21"/>
      <c r="X139" s="21"/>
      <c r="Y139" s="21"/>
      <c r="Z139" s="21"/>
    </row>
    <row r="140">
      <c r="A140" s="21" t="str">
        <f>IFERROR(__xludf.DUMMYFUNCTION("""COMPUTED_VALUE"""),"07ª GRE (Itaporanga)")</f>
        <v>07ª GRE (Itaporanga)</v>
      </c>
      <c r="B140" s="21" t="str">
        <f>IFERROR(__xludf.DUMMYFUNCTION("""COMPUTED_VALUE"""),"Diamante")</f>
        <v>Diamante</v>
      </c>
      <c r="C140" s="21">
        <f>IFERROR(__xludf.DUMMYFUNCTION("""COMPUTED_VALUE"""),2.5029789E7)</f>
        <v>25029789</v>
      </c>
      <c r="D140" s="21" t="str">
        <f>IFERROR(__xludf.DUMMYFUNCTION("""COMPUTED_VALUE"""),"Ecit Professora Adilina de Souza Diniz")</f>
        <v>Ecit Professora Adilina de Souza Diniz</v>
      </c>
      <c r="E140" s="21" t="str">
        <f>IFERROR(__xludf.DUMMYFUNCTION("""COMPUTED_VALUE"""),"URBANA")</f>
        <v>URBANA</v>
      </c>
      <c r="F140" s="21" t="str">
        <f>IFERROR(__xludf.DUMMYFUNCTION("""COMPUTED_VALUE"""),"5 Mbps")</f>
        <v>5 Mbps</v>
      </c>
      <c r="G140" s="21" t="str">
        <f>IFERROR(__xludf.DUMMYFUNCTION("""COMPUTED_VALUE"""),"-")</f>
        <v>-</v>
      </c>
      <c r="H140" s="21" t="str">
        <f>IFERROR(__xludf.DUMMYFUNCTION("""COMPUTED_VALUE"""),"-")</f>
        <v>-</v>
      </c>
      <c r="I140" s="21" t="str">
        <f>IFERROR(__xludf.DUMMYFUNCTION("""COMPUTED_VALUE"""),"-")</f>
        <v>-</v>
      </c>
      <c r="J140" s="21" t="str">
        <f>IFERROR(__xludf.DUMMYFUNCTION("""COMPUTED_VALUE"""),"100 Mbps")</f>
        <v>100 Mbps</v>
      </c>
      <c r="K140" s="21" t="str">
        <f>IFERROR(__xludf.DUMMYFUNCTION("""COMPUTED_VALUE"""),"-")</f>
        <v>-</v>
      </c>
      <c r="L140" s="21" t="str">
        <f>IFERROR(__xludf.DUMMYFUNCTION("""COMPUTED_VALUE"""),"-")</f>
        <v>-</v>
      </c>
      <c r="M140" s="21" t="str">
        <f>IFERROR(__xludf.DUMMYFUNCTION("""COMPUTED_VALUE"""),"100 Mbps")</f>
        <v>100 Mbps</v>
      </c>
      <c r="N140" s="21" t="str">
        <f>IFERROR(__xludf.DUMMYFUNCTION("""COMPUTED_VALUE"""),"-")</f>
        <v>-</v>
      </c>
      <c r="O140" s="21" t="str">
        <f>IFERROR(__xludf.DUMMYFUNCTION("""COMPUTED_VALUE"""),"-")</f>
        <v>-</v>
      </c>
      <c r="P140" s="21"/>
      <c r="Q140" s="21"/>
      <c r="R140" s="21"/>
      <c r="S140" s="21"/>
      <c r="T140" s="21"/>
      <c r="U140" s="21"/>
      <c r="V140" s="21"/>
      <c r="W140" s="21"/>
      <c r="X140" s="21"/>
      <c r="Y140" s="21"/>
      <c r="Z140" s="21"/>
    </row>
    <row r="141">
      <c r="A141" s="21" t="str">
        <f>IFERROR(__xludf.DUMMYFUNCTION("""COMPUTED_VALUE"""),"07ª GRE (Itaporanga)")</f>
        <v>07ª GRE (Itaporanga)</v>
      </c>
      <c r="B141" s="21" t="str">
        <f>IFERROR(__xludf.DUMMYFUNCTION("""COMPUTED_VALUE"""),"Diamante")</f>
        <v>Diamante</v>
      </c>
      <c r="C141" s="21">
        <f>IFERROR(__xludf.DUMMYFUNCTION("""COMPUTED_VALUE"""),2.5029797E7)</f>
        <v>25029797</v>
      </c>
      <c r="D141" s="21" t="str">
        <f>IFERROR(__xludf.DUMMYFUNCTION("""COMPUTED_VALUE"""),"EEEF Joana Abilio Pegado")</f>
        <v>EEEF Joana Abilio Pegado</v>
      </c>
      <c r="E141" s="21" t="str">
        <f>IFERROR(__xludf.DUMMYFUNCTION("""COMPUTED_VALUE"""),"URBANA")</f>
        <v>URBANA</v>
      </c>
      <c r="F141" s="21" t="str">
        <f>IFERROR(__xludf.DUMMYFUNCTION("""COMPUTED_VALUE"""),"5 Mbps")</f>
        <v>5 Mbps</v>
      </c>
      <c r="G141" s="21" t="str">
        <f>IFERROR(__xludf.DUMMYFUNCTION("""COMPUTED_VALUE"""),"-")</f>
        <v>-</v>
      </c>
      <c r="H141" s="21" t="str">
        <f>IFERROR(__xludf.DUMMYFUNCTION("""COMPUTED_VALUE"""),"-")</f>
        <v>-</v>
      </c>
      <c r="I141" s="21" t="str">
        <f>IFERROR(__xludf.DUMMYFUNCTION("""COMPUTED_VALUE"""),"-")</f>
        <v>-</v>
      </c>
      <c r="J141" s="21" t="str">
        <f>IFERROR(__xludf.DUMMYFUNCTION("""COMPUTED_VALUE"""),"-")</f>
        <v>-</v>
      </c>
      <c r="K141" s="21" t="str">
        <f>IFERROR(__xludf.DUMMYFUNCTION("""COMPUTED_VALUE"""),"-")</f>
        <v>-</v>
      </c>
      <c r="L141" s="21" t="str">
        <f>IFERROR(__xludf.DUMMYFUNCTION("""COMPUTED_VALUE"""),"-")</f>
        <v>-</v>
      </c>
      <c r="M141" s="21" t="str">
        <f>IFERROR(__xludf.DUMMYFUNCTION("""COMPUTED_VALUE"""),"100 Mbps")</f>
        <v>100 Mbps</v>
      </c>
      <c r="N141" s="21" t="str">
        <f>IFERROR(__xludf.DUMMYFUNCTION("""COMPUTED_VALUE"""),"-")</f>
        <v>-</v>
      </c>
      <c r="O141" s="21" t="str">
        <f>IFERROR(__xludf.DUMMYFUNCTION("""COMPUTED_VALUE"""),"-")</f>
        <v>-</v>
      </c>
      <c r="P141" s="21"/>
      <c r="Q141" s="21"/>
      <c r="R141" s="21"/>
      <c r="S141" s="21"/>
      <c r="T141" s="21"/>
      <c r="U141" s="21"/>
      <c r="V141" s="21"/>
      <c r="W141" s="21"/>
      <c r="X141" s="21"/>
      <c r="Y141" s="21"/>
      <c r="Z141" s="21"/>
    </row>
    <row r="142">
      <c r="A142" s="21" t="str">
        <f>IFERROR(__xludf.DUMMYFUNCTION("""COMPUTED_VALUE"""),"07ª GRE (Itaporanga)")</f>
        <v>07ª GRE (Itaporanga)</v>
      </c>
      <c r="B142" s="21" t="str">
        <f>IFERROR(__xludf.DUMMYFUNCTION("""COMPUTED_VALUE"""),"Diamante")</f>
        <v>Diamante</v>
      </c>
      <c r="C142" s="21">
        <f>IFERROR(__xludf.DUMMYFUNCTION("""COMPUTED_VALUE"""),2.5030108E7)</f>
        <v>25030108</v>
      </c>
      <c r="D142" s="21" t="str">
        <f>IFERROR(__xludf.DUMMYFUNCTION("""COMPUTED_VALUE"""),"EEEF Dr Ernesto de Sousa Diniz")</f>
        <v>EEEF Dr Ernesto de Sousa Diniz</v>
      </c>
      <c r="E142" s="21" t="str">
        <f>IFERROR(__xludf.DUMMYFUNCTION("""COMPUTED_VALUE"""),"RURAL")</f>
        <v>RURAL</v>
      </c>
      <c r="F142" s="21" t="str">
        <f>IFERROR(__xludf.DUMMYFUNCTION("""COMPUTED_VALUE"""),"-")</f>
        <v>-</v>
      </c>
      <c r="G142" s="21" t="str">
        <f>IFERROR(__xludf.DUMMYFUNCTION("""COMPUTED_VALUE"""),"-")</f>
        <v>-</v>
      </c>
      <c r="H142" s="21" t="str">
        <f>IFERROR(__xludf.DUMMYFUNCTION("""COMPUTED_VALUE"""),"-")</f>
        <v>-</v>
      </c>
      <c r="I142" s="21" t="str">
        <f>IFERROR(__xludf.DUMMYFUNCTION("""COMPUTED_VALUE"""),"-")</f>
        <v>-</v>
      </c>
      <c r="J142" s="21" t="str">
        <f>IFERROR(__xludf.DUMMYFUNCTION("""COMPUTED_VALUE"""),"-")</f>
        <v>-</v>
      </c>
      <c r="K142" s="21" t="str">
        <f>IFERROR(__xludf.DUMMYFUNCTION("""COMPUTED_VALUE"""),"-")</f>
        <v>-</v>
      </c>
      <c r="L142" s="21" t="str">
        <f>IFERROR(__xludf.DUMMYFUNCTION("""COMPUTED_VALUE"""),"-")</f>
        <v>-</v>
      </c>
      <c r="M142" s="21" t="str">
        <f>IFERROR(__xludf.DUMMYFUNCTION("""COMPUTED_VALUE"""),"-")</f>
        <v>-</v>
      </c>
      <c r="N142" s="21" t="str">
        <f>IFERROR(__xludf.DUMMYFUNCTION("""COMPUTED_VALUE"""),"Satélite")</f>
        <v>Satélite</v>
      </c>
      <c r="O142" s="21" t="str">
        <f>IFERROR(__xludf.DUMMYFUNCTION("""COMPUTED_VALUE"""),"-")</f>
        <v>-</v>
      </c>
      <c r="P142" s="21"/>
      <c r="Q142" s="21"/>
      <c r="R142" s="21"/>
      <c r="S142" s="21"/>
      <c r="T142" s="21"/>
      <c r="U142" s="21"/>
      <c r="V142" s="21"/>
      <c r="W142" s="21"/>
      <c r="X142" s="21"/>
      <c r="Y142" s="21"/>
      <c r="Z142" s="21"/>
    </row>
    <row r="143">
      <c r="A143" s="21" t="str">
        <f>IFERROR(__xludf.DUMMYFUNCTION("""COMPUTED_VALUE"""),"07ª GRE (Itaporanga)")</f>
        <v>07ª GRE (Itaporanga)</v>
      </c>
      <c r="B143" s="21" t="str">
        <f>IFERROR(__xludf.DUMMYFUNCTION("""COMPUTED_VALUE"""),"Ibiara")</f>
        <v>Ibiara</v>
      </c>
      <c r="C143" s="21">
        <f>IFERROR(__xludf.DUMMYFUNCTION("""COMPUTED_VALUE"""),2.5030116E7)</f>
        <v>25030116</v>
      </c>
      <c r="D143" s="21" t="str">
        <f>IFERROR(__xludf.DUMMYFUNCTION("""COMPUTED_VALUE"""),"ECIEEM Padre Manoel Otaviano")</f>
        <v>ECIEEM Padre Manoel Otaviano</v>
      </c>
      <c r="E143" s="21" t="str">
        <f>IFERROR(__xludf.DUMMYFUNCTION("""COMPUTED_VALUE"""),"URBANA")</f>
        <v>URBANA</v>
      </c>
      <c r="F143" s="21" t="str">
        <f>IFERROR(__xludf.DUMMYFUNCTION("""COMPUTED_VALUE"""),"2 Mbps")</f>
        <v>2 Mbps</v>
      </c>
      <c r="G143" s="21" t="str">
        <f>IFERROR(__xludf.DUMMYFUNCTION("""COMPUTED_VALUE"""),"-")</f>
        <v>-</v>
      </c>
      <c r="H143" s="21" t="str">
        <f>IFERROR(__xludf.DUMMYFUNCTION("""COMPUTED_VALUE"""),"-")</f>
        <v>-</v>
      </c>
      <c r="I143" s="21" t="str">
        <f>IFERROR(__xludf.DUMMYFUNCTION("""COMPUTED_VALUE"""),"-")</f>
        <v>-</v>
      </c>
      <c r="J143" s="21" t="str">
        <f>IFERROR(__xludf.DUMMYFUNCTION("""COMPUTED_VALUE"""),"100 Mbps")</f>
        <v>100 Mbps</v>
      </c>
      <c r="K143" s="21" t="str">
        <f>IFERROR(__xludf.DUMMYFUNCTION("""COMPUTED_VALUE"""),"-")</f>
        <v>-</v>
      </c>
      <c r="L143" s="21" t="str">
        <f>IFERROR(__xludf.DUMMYFUNCTION("""COMPUTED_VALUE"""),"-")</f>
        <v>-</v>
      </c>
      <c r="M143" s="21" t="str">
        <f>IFERROR(__xludf.DUMMYFUNCTION("""COMPUTED_VALUE"""),"-")</f>
        <v>-</v>
      </c>
      <c r="N143" s="21" t="str">
        <f>IFERROR(__xludf.DUMMYFUNCTION("""COMPUTED_VALUE"""),"-")</f>
        <v>-</v>
      </c>
      <c r="O143" s="21" t="str">
        <f>IFERROR(__xludf.DUMMYFUNCTION("""COMPUTED_VALUE"""),"-")</f>
        <v>-</v>
      </c>
      <c r="P143" s="21"/>
      <c r="Q143" s="21"/>
      <c r="R143" s="21"/>
      <c r="S143" s="21"/>
      <c r="T143" s="21"/>
      <c r="U143" s="21"/>
      <c r="V143" s="21"/>
      <c r="W143" s="21"/>
      <c r="X143" s="21"/>
      <c r="Y143" s="21"/>
      <c r="Z143" s="21"/>
    </row>
    <row r="144">
      <c r="A144" s="21" t="str">
        <f>IFERROR(__xludf.DUMMYFUNCTION("""COMPUTED_VALUE"""),"-")</f>
        <v>-</v>
      </c>
      <c r="B144" s="21" t="str">
        <f>IFERROR(__xludf.DUMMYFUNCTION("""COMPUTED_VALUE"""),"Ibiara")</f>
        <v>Ibiara</v>
      </c>
      <c r="C144" s="21">
        <f>IFERROR(__xludf.DUMMYFUNCTION("""COMPUTED_VALUE"""),2.5030167E7)</f>
        <v>25030167</v>
      </c>
      <c r="D144" s="21" t="str">
        <f>IFERROR(__xludf.DUMMYFUNCTION("""COMPUTED_VALUE"""),"EEEF DE IBIARINHA (MUNICIPALIZADA)")</f>
        <v>EEEF DE IBIARINHA (MUNICIPALIZADA)</v>
      </c>
      <c r="E144" s="21" t="str">
        <f>IFERROR(__xludf.DUMMYFUNCTION("""COMPUTED_VALUE"""),"-")</f>
        <v>-</v>
      </c>
      <c r="F144" s="21" t="str">
        <f>IFERROR(__xludf.DUMMYFUNCTION("""COMPUTED_VALUE"""),"2 Mbps")</f>
        <v>2 Mbps</v>
      </c>
      <c r="G144" s="21" t="str">
        <f>IFERROR(__xludf.DUMMYFUNCTION("""COMPUTED_VALUE"""),"-")</f>
        <v>-</v>
      </c>
      <c r="H144" s="21" t="str">
        <f>IFERROR(__xludf.DUMMYFUNCTION("""COMPUTED_VALUE"""),"-")</f>
        <v>-</v>
      </c>
      <c r="I144" s="21" t="str">
        <f>IFERROR(__xludf.DUMMYFUNCTION("""COMPUTED_VALUE"""),"-")</f>
        <v>-</v>
      </c>
      <c r="J144" s="21" t="str">
        <f>IFERROR(__xludf.DUMMYFUNCTION("""COMPUTED_VALUE"""),"-")</f>
        <v>-</v>
      </c>
      <c r="K144" s="21" t="str">
        <f>IFERROR(__xludf.DUMMYFUNCTION("""COMPUTED_VALUE"""),"-")</f>
        <v>-</v>
      </c>
      <c r="L144" s="21" t="str">
        <f>IFERROR(__xludf.DUMMYFUNCTION("""COMPUTED_VALUE"""),"-")</f>
        <v>-</v>
      </c>
      <c r="M144" s="21" t="str">
        <f>IFERROR(__xludf.DUMMYFUNCTION("""COMPUTED_VALUE"""),"-")</f>
        <v>-</v>
      </c>
      <c r="N144" s="21" t="str">
        <f>IFERROR(__xludf.DUMMYFUNCTION("""COMPUTED_VALUE"""),"-")</f>
        <v>-</v>
      </c>
      <c r="O144" s="21" t="str">
        <f>IFERROR(__xludf.DUMMYFUNCTION("""COMPUTED_VALUE"""),"-")</f>
        <v>-</v>
      </c>
      <c r="P144" s="21" t="str">
        <f>IFERROR(__xludf.DUMMYFUNCTION("""COMPUTED_VALUE"""),"MUNICIPALIZADA")</f>
        <v>MUNICIPALIZADA</v>
      </c>
      <c r="Q144" s="21" t="str">
        <f>IFERROR(__xludf.DUMMYFUNCTION("""COMPUTED_VALUE"""),"S")</f>
        <v>S</v>
      </c>
      <c r="R144" s="21"/>
      <c r="S144" s="21"/>
      <c r="T144" s="21"/>
      <c r="U144" s="21"/>
      <c r="V144" s="21"/>
      <c r="W144" s="21"/>
      <c r="X144" s="21"/>
      <c r="Y144" s="21"/>
      <c r="Z144" s="21"/>
    </row>
    <row r="145">
      <c r="A145" s="21" t="str">
        <f>IFERROR(__xludf.DUMMYFUNCTION("""COMPUTED_VALUE"""),"07ª GRE (Itaporanga)")</f>
        <v>07ª GRE (Itaporanga)</v>
      </c>
      <c r="B145" s="21" t="str">
        <f>IFERROR(__xludf.DUMMYFUNCTION("""COMPUTED_VALUE"""),"Ibiara")</f>
        <v>Ibiara</v>
      </c>
      <c r="C145" s="21">
        <f>IFERROR(__xludf.DUMMYFUNCTION("""COMPUTED_VALUE"""),2.5030175E7)</f>
        <v>25030175</v>
      </c>
      <c r="D145" s="21" t="str">
        <f>IFERROR(__xludf.DUMMYFUNCTION("""COMPUTED_VALUE"""),"EEEF Franca Leite")</f>
        <v>EEEF Franca Leite</v>
      </c>
      <c r="E145" s="21" t="str">
        <f>IFERROR(__xludf.DUMMYFUNCTION("""COMPUTED_VALUE"""),"URBANA")</f>
        <v>URBANA</v>
      </c>
      <c r="F145" s="21" t="str">
        <f>IFERROR(__xludf.DUMMYFUNCTION("""COMPUTED_VALUE"""),"2 Mbps")</f>
        <v>2 Mbps</v>
      </c>
      <c r="G145" s="21" t="str">
        <f>IFERROR(__xludf.DUMMYFUNCTION("""COMPUTED_VALUE"""),"-")</f>
        <v>-</v>
      </c>
      <c r="H145" s="21" t="str">
        <f>IFERROR(__xludf.DUMMYFUNCTION("""COMPUTED_VALUE"""),"-")</f>
        <v>-</v>
      </c>
      <c r="I145" s="21" t="str">
        <f>IFERROR(__xludf.DUMMYFUNCTION("""COMPUTED_VALUE"""),"-")</f>
        <v>-</v>
      </c>
      <c r="J145" s="21" t="str">
        <f>IFERROR(__xludf.DUMMYFUNCTION("""COMPUTED_VALUE"""),"-")</f>
        <v>-</v>
      </c>
      <c r="K145" s="21" t="str">
        <f>IFERROR(__xludf.DUMMYFUNCTION("""COMPUTED_VALUE"""),"-")</f>
        <v>-</v>
      </c>
      <c r="L145" s="21" t="str">
        <f>IFERROR(__xludf.DUMMYFUNCTION("""COMPUTED_VALUE"""),"-")</f>
        <v>-</v>
      </c>
      <c r="M145" s="21" t="str">
        <f>IFERROR(__xludf.DUMMYFUNCTION("""COMPUTED_VALUE"""),"100 Mbps")</f>
        <v>100 Mbps</v>
      </c>
      <c r="N145" s="21" t="str">
        <f>IFERROR(__xludf.DUMMYFUNCTION("""COMPUTED_VALUE"""),"-")</f>
        <v>-</v>
      </c>
      <c r="O145" s="21" t="str">
        <f>IFERROR(__xludf.DUMMYFUNCTION("""COMPUTED_VALUE"""),"-")</f>
        <v>-</v>
      </c>
      <c r="P145" s="21"/>
      <c r="Q145" s="21"/>
      <c r="R145" s="21"/>
      <c r="S145" s="21"/>
      <c r="T145" s="21"/>
      <c r="U145" s="21"/>
      <c r="V145" s="21"/>
      <c r="W145" s="21"/>
      <c r="X145" s="21"/>
      <c r="Y145" s="21"/>
      <c r="Z145" s="21"/>
    </row>
    <row r="146">
      <c r="A146" s="21" t="str">
        <f>IFERROR(__xludf.DUMMYFUNCTION("""COMPUTED_VALUE"""),"07ª GRE (Itaporanga)")</f>
        <v>07ª GRE (Itaporanga)</v>
      </c>
      <c r="B146" s="21" t="str">
        <f>IFERROR(__xludf.DUMMYFUNCTION("""COMPUTED_VALUE"""),"Itaporanga")</f>
        <v>Itaporanga</v>
      </c>
      <c r="C146" s="21">
        <f>IFERROR(__xludf.DUMMYFUNCTION("""COMPUTED_VALUE"""),2.5030566E7)</f>
        <v>25030566</v>
      </c>
      <c r="D146" s="21" t="str">
        <f>IFERROR(__xludf.DUMMYFUNCTION("""COMPUTED_VALUE"""),"EEEM ADALGISA TEODULO DA FONSÊCA")</f>
        <v>EEEM ADALGISA TEODULO DA FONSÊCA</v>
      </c>
      <c r="E146" s="21" t="str">
        <f>IFERROR(__xludf.DUMMYFUNCTION("""COMPUTED_VALUE"""),"URBANA")</f>
        <v>URBANA</v>
      </c>
      <c r="F146" s="21" t="str">
        <f>IFERROR(__xludf.DUMMYFUNCTION("""COMPUTED_VALUE"""),"2 Mbps")</f>
        <v>2 Mbps</v>
      </c>
      <c r="G146" s="21" t="str">
        <f>IFERROR(__xludf.DUMMYFUNCTION("""COMPUTED_VALUE"""),"-")</f>
        <v>-</v>
      </c>
      <c r="H146" s="21" t="str">
        <f>IFERROR(__xludf.DUMMYFUNCTION("""COMPUTED_VALUE"""),"-")</f>
        <v>-</v>
      </c>
      <c r="I146" s="21" t="str">
        <f>IFERROR(__xludf.DUMMYFUNCTION("""COMPUTED_VALUE"""),"-")</f>
        <v>-</v>
      </c>
      <c r="J146" s="21" t="str">
        <f>IFERROR(__xludf.DUMMYFUNCTION("""COMPUTED_VALUE"""),"100 Mbps")</f>
        <v>100 Mbps</v>
      </c>
      <c r="K146" s="21" t="str">
        <f>IFERROR(__xludf.DUMMYFUNCTION("""COMPUTED_VALUE"""),"-")</f>
        <v>-</v>
      </c>
      <c r="L146" s="21" t="str">
        <f>IFERROR(__xludf.DUMMYFUNCTION("""COMPUTED_VALUE"""),"-")</f>
        <v>-</v>
      </c>
      <c r="M146" s="21" t="str">
        <f>IFERROR(__xludf.DUMMYFUNCTION("""COMPUTED_VALUE"""),"-")</f>
        <v>-</v>
      </c>
      <c r="N146" s="21" t="str">
        <f>IFERROR(__xludf.DUMMYFUNCTION("""COMPUTED_VALUE"""),"-")</f>
        <v>-</v>
      </c>
      <c r="O146" s="21" t="str">
        <f>IFERROR(__xludf.DUMMYFUNCTION("""COMPUTED_VALUE"""),"-")</f>
        <v>-</v>
      </c>
      <c r="P146" s="21"/>
      <c r="Q146" s="21"/>
      <c r="R146" s="21"/>
      <c r="S146" s="21"/>
      <c r="T146" s="21"/>
      <c r="U146" s="21"/>
      <c r="V146" s="21"/>
      <c r="W146" s="21"/>
      <c r="X146" s="21"/>
      <c r="Y146" s="21"/>
      <c r="Z146" s="21"/>
    </row>
    <row r="147">
      <c r="A147" s="21" t="str">
        <f>IFERROR(__xludf.DUMMYFUNCTION("""COMPUTED_VALUE"""),"-")</f>
        <v>-</v>
      </c>
      <c r="B147" s="21" t="str">
        <f>IFERROR(__xludf.DUMMYFUNCTION("""COMPUTED_VALUE"""),"Itaporanga")</f>
        <v>Itaporanga</v>
      </c>
      <c r="C147" s="21">
        <f>IFERROR(__xludf.DUMMYFUNCTION("""COMPUTED_VALUE"""),2.503062E7)</f>
        <v>25030620</v>
      </c>
      <c r="D147" s="21" t="str">
        <f>IFERROR(__xludf.DUMMYFUNCTION("""COMPUTED_VALUE"""),"EEEF CHAGAS SOARES (FECHADA)")</f>
        <v>EEEF CHAGAS SOARES (FECHADA)</v>
      </c>
      <c r="E147" s="21" t="str">
        <f>IFERROR(__xludf.DUMMYFUNCTION("""COMPUTED_VALUE"""),"-")</f>
        <v>-</v>
      </c>
      <c r="F147" s="21" t="str">
        <f>IFERROR(__xludf.DUMMYFUNCTION("""COMPUTED_VALUE"""),"2 Mbps")</f>
        <v>2 Mbps</v>
      </c>
      <c r="G147" s="21" t="str">
        <f>IFERROR(__xludf.DUMMYFUNCTION("""COMPUTED_VALUE"""),"-")</f>
        <v>-</v>
      </c>
      <c r="H147" s="21" t="str">
        <f>IFERROR(__xludf.DUMMYFUNCTION("""COMPUTED_VALUE"""),"-")</f>
        <v>-</v>
      </c>
      <c r="I147" s="21" t="str">
        <f>IFERROR(__xludf.DUMMYFUNCTION("""COMPUTED_VALUE"""),"-")</f>
        <v>-</v>
      </c>
      <c r="J147" s="21" t="str">
        <f>IFERROR(__xludf.DUMMYFUNCTION("""COMPUTED_VALUE"""),"-")</f>
        <v>-</v>
      </c>
      <c r="K147" s="21" t="str">
        <f>IFERROR(__xludf.DUMMYFUNCTION("""COMPUTED_VALUE"""),"-")</f>
        <v>-</v>
      </c>
      <c r="L147" s="21" t="str">
        <f>IFERROR(__xludf.DUMMYFUNCTION("""COMPUTED_VALUE"""),"-")</f>
        <v>-</v>
      </c>
      <c r="M147" s="21" t="str">
        <f>IFERROR(__xludf.DUMMYFUNCTION("""COMPUTED_VALUE"""),"-")</f>
        <v>-</v>
      </c>
      <c r="N147" s="21" t="str">
        <f>IFERROR(__xludf.DUMMYFUNCTION("""COMPUTED_VALUE"""),"-")</f>
        <v>-</v>
      </c>
      <c r="O147" s="21" t="str">
        <f>IFERROR(__xludf.DUMMYFUNCTION("""COMPUTED_VALUE"""),"-")</f>
        <v>-</v>
      </c>
      <c r="P147" s="21" t="str">
        <f>IFERROR(__xludf.DUMMYFUNCTION("""COMPUTED_VALUE"""),"FECHADA")</f>
        <v>FECHADA</v>
      </c>
      <c r="Q147" s="21"/>
      <c r="R147" s="21"/>
      <c r="S147" s="21"/>
      <c r="T147" s="21"/>
      <c r="U147" s="21"/>
      <c r="V147" s="21"/>
      <c r="W147" s="21"/>
      <c r="X147" s="21"/>
      <c r="Y147" s="21"/>
      <c r="Z147" s="21"/>
    </row>
    <row r="148">
      <c r="A148" s="21" t="str">
        <f>IFERROR(__xludf.DUMMYFUNCTION("""COMPUTED_VALUE"""),"-")</f>
        <v>-</v>
      </c>
      <c r="B148" s="21" t="str">
        <f>IFERROR(__xludf.DUMMYFUNCTION("""COMPUTED_VALUE"""),"Itaporanga")</f>
        <v>Itaporanga</v>
      </c>
      <c r="C148" s="21">
        <f>IFERROR(__xludf.DUMMYFUNCTION("""COMPUTED_VALUE"""),2.5030647E7)</f>
        <v>25030647</v>
      </c>
      <c r="D148" s="21" t="str">
        <f>IFERROR(__xludf.DUMMYFUNCTION("""COMPUTED_VALUE"""),"EEEF Dr Manoel Diniz (FECHADA)")</f>
        <v>EEEF Dr Manoel Diniz (FECHADA)</v>
      </c>
      <c r="E148" s="21" t="str">
        <f>IFERROR(__xludf.DUMMYFUNCTION("""COMPUTED_VALUE"""),"-")</f>
        <v>-</v>
      </c>
      <c r="F148" s="21" t="str">
        <f>IFERROR(__xludf.DUMMYFUNCTION("""COMPUTED_VALUE"""),"2 Mbps")</f>
        <v>2 Mbps</v>
      </c>
      <c r="G148" s="21" t="str">
        <f>IFERROR(__xludf.DUMMYFUNCTION("""COMPUTED_VALUE"""),"-")</f>
        <v>-</v>
      </c>
      <c r="H148" s="21" t="str">
        <f>IFERROR(__xludf.DUMMYFUNCTION("""COMPUTED_VALUE"""),"-")</f>
        <v>-</v>
      </c>
      <c r="I148" s="21" t="str">
        <f>IFERROR(__xludf.DUMMYFUNCTION("""COMPUTED_VALUE"""),"-")</f>
        <v>-</v>
      </c>
      <c r="J148" s="21" t="str">
        <f>IFERROR(__xludf.DUMMYFUNCTION("""COMPUTED_VALUE"""),"-")</f>
        <v>-</v>
      </c>
      <c r="K148" s="21" t="str">
        <f>IFERROR(__xludf.DUMMYFUNCTION("""COMPUTED_VALUE"""),"-")</f>
        <v>-</v>
      </c>
      <c r="L148" s="21" t="str">
        <f>IFERROR(__xludf.DUMMYFUNCTION("""COMPUTED_VALUE"""),"-")</f>
        <v>-</v>
      </c>
      <c r="M148" s="21" t="str">
        <f>IFERROR(__xludf.DUMMYFUNCTION("""COMPUTED_VALUE"""),"100 Mbps")</f>
        <v>100 Mbps</v>
      </c>
      <c r="N148" s="21" t="str">
        <f>IFERROR(__xludf.DUMMYFUNCTION("""COMPUTED_VALUE"""),"-")</f>
        <v>-</v>
      </c>
      <c r="O148" s="21" t="str">
        <f>IFERROR(__xludf.DUMMYFUNCTION("""COMPUTED_VALUE"""),"-")</f>
        <v>-</v>
      </c>
      <c r="P148" s="21" t="str">
        <f>IFERROR(__xludf.DUMMYFUNCTION("""COMPUTED_VALUE"""),"FECHADA")</f>
        <v>FECHADA</v>
      </c>
      <c r="Q148" s="21"/>
      <c r="R148" s="21"/>
      <c r="S148" s="21"/>
      <c r="T148" s="21"/>
      <c r="U148" s="21"/>
      <c r="V148" s="21"/>
      <c r="W148" s="21"/>
      <c r="X148" s="21"/>
      <c r="Y148" s="21"/>
      <c r="Z148" s="21"/>
    </row>
    <row r="149">
      <c r="A149" s="21" t="str">
        <f>IFERROR(__xludf.DUMMYFUNCTION("""COMPUTED_VALUE"""),"07ª GRE (Itaporanga)")</f>
        <v>07ª GRE (Itaporanga)</v>
      </c>
      <c r="B149" s="21" t="str">
        <f>IFERROR(__xludf.DUMMYFUNCTION("""COMPUTED_VALUE"""),"Itaporanga")</f>
        <v>Itaporanga</v>
      </c>
      <c r="C149" s="21">
        <f>IFERROR(__xludf.DUMMYFUNCTION("""COMPUTED_VALUE"""),2.5030698E7)</f>
        <v>25030698</v>
      </c>
      <c r="D149" s="21" t="str">
        <f>IFERROR(__xludf.DUMMYFUNCTION("""COMPUTED_VALUE"""),"EEEF SIMEÃO LEAL")</f>
        <v>EEEF SIMEÃO LEAL</v>
      </c>
      <c r="E149" s="21" t="str">
        <f>IFERROR(__xludf.DUMMYFUNCTION("""COMPUTED_VALUE"""),"URBANA")</f>
        <v>URBANA</v>
      </c>
      <c r="F149" s="21" t="str">
        <f>IFERROR(__xludf.DUMMYFUNCTION("""COMPUTED_VALUE"""),"2 Mbps")</f>
        <v>2 Mbps</v>
      </c>
      <c r="G149" s="21" t="str">
        <f>IFERROR(__xludf.DUMMYFUNCTION("""COMPUTED_VALUE"""),"-")</f>
        <v>-</v>
      </c>
      <c r="H149" s="21" t="str">
        <f>IFERROR(__xludf.DUMMYFUNCTION("""COMPUTED_VALUE"""),"-")</f>
        <v>-</v>
      </c>
      <c r="I149" s="21" t="str">
        <f>IFERROR(__xludf.DUMMYFUNCTION("""COMPUTED_VALUE"""),"-")</f>
        <v>-</v>
      </c>
      <c r="J149" s="21" t="str">
        <f>IFERROR(__xludf.DUMMYFUNCTION("""COMPUTED_VALUE"""),"-")</f>
        <v>-</v>
      </c>
      <c r="K149" s="21" t="str">
        <f>IFERROR(__xludf.DUMMYFUNCTION("""COMPUTED_VALUE"""),"-")</f>
        <v>-</v>
      </c>
      <c r="L149" s="21" t="str">
        <f>IFERROR(__xludf.DUMMYFUNCTION("""COMPUTED_VALUE"""),"-")</f>
        <v>-</v>
      </c>
      <c r="M149" s="21" t="str">
        <f>IFERROR(__xludf.DUMMYFUNCTION("""COMPUTED_VALUE"""),"100 Mbps")</f>
        <v>100 Mbps</v>
      </c>
      <c r="N149" s="21" t="str">
        <f>IFERROR(__xludf.DUMMYFUNCTION("""COMPUTED_VALUE"""),"-")</f>
        <v>-</v>
      </c>
      <c r="O149" s="21" t="str">
        <f>IFERROR(__xludf.DUMMYFUNCTION("""COMPUTED_VALUE"""),"-")</f>
        <v>-</v>
      </c>
      <c r="P149" s="21"/>
      <c r="Q149" s="21"/>
      <c r="R149" s="21"/>
      <c r="S149" s="21"/>
      <c r="T149" s="21"/>
      <c r="U149" s="21"/>
      <c r="V149" s="21"/>
      <c r="W149" s="21"/>
      <c r="X149" s="21"/>
      <c r="Y149" s="21"/>
      <c r="Z149" s="21"/>
    </row>
    <row r="150">
      <c r="A150" s="21" t="str">
        <f>IFERROR(__xludf.DUMMYFUNCTION("""COMPUTED_VALUE"""),"07ª GRE (Itaporanga)")</f>
        <v>07ª GRE (Itaporanga)</v>
      </c>
      <c r="B150" s="21" t="str">
        <f>IFERROR(__xludf.DUMMYFUNCTION("""COMPUTED_VALUE"""),"Itaporanga")</f>
        <v>Itaporanga</v>
      </c>
      <c r="C150" s="21">
        <f>IFERROR(__xludf.DUMMYFUNCTION("""COMPUTED_VALUE"""),2.5031155E7)</f>
        <v>25031155</v>
      </c>
      <c r="D150" s="21" t="str">
        <f>IFERROR(__xludf.DUMMYFUNCTION("""COMPUTED_VALUE"""),"Eci Francelino de Alencar Neves")</f>
        <v>Eci Francelino de Alencar Neves</v>
      </c>
      <c r="E150" s="21" t="str">
        <f>IFERROR(__xludf.DUMMYFUNCTION("""COMPUTED_VALUE"""),"URBANA")</f>
        <v>URBANA</v>
      </c>
      <c r="F150" s="21" t="str">
        <f>IFERROR(__xludf.DUMMYFUNCTION("""COMPUTED_VALUE"""),"2 Mbps")</f>
        <v>2 Mbps</v>
      </c>
      <c r="G150" s="21" t="str">
        <f>IFERROR(__xludf.DUMMYFUNCTION("""COMPUTED_VALUE"""),"-")</f>
        <v>-</v>
      </c>
      <c r="H150" s="21" t="str">
        <f>IFERROR(__xludf.DUMMYFUNCTION("""COMPUTED_VALUE"""),"-")</f>
        <v>-</v>
      </c>
      <c r="I150" s="21" t="str">
        <f>IFERROR(__xludf.DUMMYFUNCTION("""COMPUTED_VALUE"""),"-")</f>
        <v>-</v>
      </c>
      <c r="J150" s="21" t="str">
        <f>IFERROR(__xludf.DUMMYFUNCTION("""COMPUTED_VALUE"""),"50 Mbps")</f>
        <v>50 Mbps</v>
      </c>
      <c r="K150" s="21" t="str">
        <f>IFERROR(__xludf.DUMMYFUNCTION("""COMPUTED_VALUE"""),"-")</f>
        <v>-</v>
      </c>
      <c r="L150" s="21" t="str">
        <f>IFERROR(__xludf.DUMMYFUNCTION("""COMPUTED_VALUE"""),"-")</f>
        <v>-</v>
      </c>
      <c r="M150" s="21" t="str">
        <f>IFERROR(__xludf.DUMMYFUNCTION("""COMPUTED_VALUE"""),"-")</f>
        <v>-</v>
      </c>
      <c r="N150" s="21" t="str">
        <f>IFERROR(__xludf.DUMMYFUNCTION("""COMPUTED_VALUE"""),"-")</f>
        <v>-</v>
      </c>
      <c r="O150" s="21" t="str">
        <f>IFERROR(__xludf.DUMMYFUNCTION("""COMPUTED_VALUE"""),"-")</f>
        <v>-</v>
      </c>
      <c r="P150" s="21"/>
      <c r="Q150" s="21"/>
      <c r="R150" s="21"/>
      <c r="S150" s="21"/>
      <c r="T150" s="21"/>
      <c r="U150" s="21"/>
      <c r="V150" s="21"/>
      <c r="W150" s="21"/>
      <c r="X150" s="21"/>
      <c r="Y150" s="21"/>
      <c r="Z150" s="21"/>
    </row>
    <row r="151">
      <c r="A151" s="21" t="str">
        <f>IFERROR(__xludf.DUMMYFUNCTION("""COMPUTED_VALUE"""),"07ª GRE (Itaporanga)")</f>
        <v>07ª GRE (Itaporanga)</v>
      </c>
      <c r="B151" s="21" t="str">
        <f>IFERROR(__xludf.DUMMYFUNCTION("""COMPUTED_VALUE"""),"Pedra Branca")</f>
        <v>Pedra Branca</v>
      </c>
      <c r="C151" s="21">
        <f>IFERROR(__xludf.DUMMYFUNCTION("""COMPUTED_VALUE"""),2.5031481E7)</f>
        <v>25031481</v>
      </c>
      <c r="D151" s="21" t="str">
        <f>IFERROR(__xludf.DUMMYFUNCTION("""COMPUTED_VALUE"""),"Eci EEM João de Sousa Primo")</f>
        <v>Eci EEM João de Sousa Primo</v>
      </c>
      <c r="E151" s="21" t="str">
        <f>IFERROR(__xludf.DUMMYFUNCTION("""COMPUTED_VALUE"""),"URBANA")</f>
        <v>URBANA</v>
      </c>
      <c r="F151" s="21" t="str">
        <f>IFERROR(__xludf.DUMMYFUNCTION("""COMPUTED_VALUE"""),"2 Mbps")</f>
        <v>2 Mbps</v>
      </c>
      <c r="G151" s="21" t="str">
        <f>IFERROR(__xludf.DUMMYFUNCTION("""COMPUTED_VALUE"""),"-")</f>
        <v>-</v>
      </c>
      <c r="H151" s="21" t="str">
        <f>IFERROR(__xludf.DUMMYFUNCTION("""COMPUTED_VALUE"""),"-")</f>
        <v>-</v>
      </c>
      <c r="I151" s="21" t="str">
        <f>IFERROR(__xludf.DUMMYFUNCTION("""COMPUTED_VALUE"""),"-")</f>
        <v>-</v>
      </c>
      <c r="J151" s="21" t="str">
        <f>IFERROR(__xludf.DUMMYFUNCTION("""COMPUTED_VALUE"""),"100 Mbps")</f>
        <v>100 Mbps</v>
      </c>
      <c r="K151" s="21" t="str">
        <f>IFERROR(__xludf.DUMMYFUNCTION("""COMPUTED_VALUE"""),"-")</f>
        <v>-</v>
      </c>
      <c r="L151" s="21" t="str">
        <f>IFERROR(__xludf.DUMMYFUNCTION("""COMPUTED_VALUE"""),"-")</f>
        <v>-</v>
      </c>
      <c r="M151" s="21" t="str">
        <f>IFERROR(__xludf.DUMMYFUNCTION("""COMPUTED_VALUE"""),"-")</f>
        <v>-</v>
      </c>
      <c r="N151" s="21" t="str">
        <f>IFERROR(__xludf.DUMMYFUNCTION("""COMPUTED_VALUE"""),"-")</f>
        <v>-</v>
      </c>
      <c r="O151" s="21" t="str">
        <f>IFERROR(__xludf.DUMMYFUNCTION("""COMPUTED_VALUE"""),"-")</f>
        <v>-</v>
      </c>
      <c r="P151" s="21"/>
      <c r="Q151" s="21"/>
      <c r="R151" s="21"/>
      <c r="S151" s="21"/>
      <c r="T151" s="21"/>
      <c r="U151" s="21"/>
      <c r="V151" s="21"/>
      <c r="W151" s="21"/>
      <c r="X151" s="21"/>
      <c r="Y151" s="21"/>
      <c r="Z151" s="21"/>
    </row>
    <row r="152">
      <c r="A152" s="21" t="str">
        <f>IFERROR(__xludf.DUMMYFUNCTION("""COMPUTED_VALUE"""),"-")</f>
        <v>-</v>
      </c>
      <c r="B152" s="21" t="str">
        <f>IFERROR(__xludf.DUMMYFUNCTION("""COMPUTED_VALUE"""),"Pedra Branca")</f>
        <v>Pedra Branca</v>
      </c>
      <c r="C152" s="21">
        <f>IFERROR(__xludf.DUMMYFUNCTION("""COMPUTED_VALUE"""),2.5031511E7)</f>
        <v>25031511</v>
      </c>
      <c r="D152" s="21" t="str">
        <f>IFERROR(__xludf.DUMMYFUNCTION("""COMPUTED_VALUE"""),"EEEF RAIMUNDO EPAMINONDAS DE SOUSA (MUNICIPALIZADA)")</f>
        <v>EEEF RAIMUNDO EPAMINONDAS DE SOUSA (MUNICIPALIZADA)</v>
      </c>
      <c r="E152" s="21" t="str">
        <f>IFERROR(__xludf.DUMMYFUNCTION("""COMPUTED_VALUE"""),"-")</f>
        <v>-</v>
      </c>
      <c r="F152" s="21" t="str">
        <f>IFERROR(__xludf.DUMMYFUNCTION("""COMPUTED_VALUE"""),"2 Mbps")</f>
        <v>2 Mbps</v>
      </c>
      <c r="G152" s="21" t="str">
        <f>IFERROR(__xludf.DUMMYFUNCTION("""COMPUTED_VALUE"""),"-")</f>
        <v>-</v>
      </c>
      <c r="H152" s="21" t="str">
        <f>IFERROR(__xludf.DUMMYFUNCTION("""COMPUTED_VALUE"""),"-")</f>
        <v>-</v>
      </c>
      <c r="I152" s="21" t="str">
        <f>IFERROR(__xludf.DUMMYFUNCTION("""COMPUTED_VALUE"""),"-")</f>
        <v>-</v>
      </c>
      <c r="J152" s="21" t="str">
        <f>IFERROR(__xludf.DUMMYFUNCTION("""COMPUTED_VALUE"""),"-")</f>
        <v>-</v>
      </c>
      <c r="K152" s="21" t="str">
        <f>IFERROR(__xludf.DUMMYFUNCTION("""COMPUTED_VALUE"""),"-")</f>
        <v>-</v>
      </c>
      <c r="L152" s="21" t="str">
        <f>IFERROR(__xludf.DUMMYFUNCTION("""COMPUTED_VALUE"""),"-")</f>
        <v>-</v>
      </c>
      <c r="M152" s="21" t="str">
        <f>IFERROR(__xludf.DUMMYFUNCTION("""COMPUTED_VALUE"""),"-")</f>
        <v>-</v>
      </c>
      <c r="N152" s="21" t="str">
        <f>IFERROR(__xludf.DUMMYFUNCTION("""COMPUTED_VALUE"""),"-")</f>
        <v>-</v>
      </c>
      <c r="O152" s="21" t="str">
        <f>IFERROR(__xludf.DUMMYFUNCTION("""COMPUTED_VALUE"""),"-")</f>
        <v>-</v>
      </c>
      <c r="P152" s="21" t="str">
        <f>IFERROR(__xludf.DUMMYFUNCTION("""COMPUTED_VALUE"""),"MUNICIPALIZADA")</f>
        <v>MUNICIPALIZADA</v>
      </c>
      <c r="Q152" s="21" t="str">
        <f>IFERROR(__xludf.DUMMYFUNCTION("""COMPUTED_VALUE"""),"S")</f>
        <v>S</v>
      </c>
      <c r="R152" s="21"/>
      <c r="S152" s="21"/>
      <c r="T152" s="21"/>
      <c r="U152" s="21"/>
      <c r="V152" s="21"/>
      <c r="W152" s="21"/>
      <c r="X152" s="21"/>
      <c r="Y152" s="21"/>
      <c r="Z152" s="21"/>
    </row>
    <row r="153">
      <c r="A153" s="21" t="str">
        <f>IFERROR(__xludf.DUMMYFUNCTION("""COMPUTED_VALUE"""),"07ª GRE (Itaporanga)")</f>
        <v>07ª GRE (Itaporanga)</v>
      </c>
      <c r="B153" s="21" t="str">
        <f>IFERROR(__xludf.DUMMYFUNCTION("""COMPUTED_VALUE"""),"Santana de Mangueira")</f>
        <v>Santana de Mangueira</v>
      </c>
      <c r="C153" s="21">
        <f>IFERROR(__xludf.DUMMYFUNCTION("""COMPUTED_VALUE"""),2.5031783E7)</f>
        <v>25031783</v>
      </c>
      <c r="D153" s="21" t="str">
        <f>IFERROR(__xludf.DUMMYFUNCTION("""COMPUTED_VALUE"""),"Ecit EEFM Presidente Kenedy")</f>
        <v>Ecit EEFM Presidente Kenedy</v>
      </c>
      <c r="E153" s="21" t="str">
        <f>IFERROR(__xludf.DUMMYFUNCTION("""COMPUTED_VALUE"""),"URBANA")</f>
        <v>URBANA</v>
      </c>
      <c r="F153" s="21" t="str">
        <f>IFERROR(__xludf.DUMMYFUNCTION("""COMPUTED_VALUE"""),"2 Mbps")</f>
        <v>2 Mbps</v>
      </c>
      <c r="G153" s="21" t="str">
        <f>IFERROR(__xludf.DUMMYFUNCTION("""COMPUTED_VALUE"""),"-")</f>
        <v>-</v>
      </c>
      <c r="H153" s="21" t="str">
        <f>IFERROR(__xludf.DUMMYFUNCTION("""COMPUTED_VALUE"""),"-")</f>
        <v>-</v>
      </c>
      <c r="I153" s="21" t="str">
        <f>IFERROR(__xludf.DUMMYFUNCTION("""COMPUTED_VALUE"""),"-")</f>
        <v>-</v>
      </c>
      <c r="J153" s="21" t="str">
        <f>IFERROR(__xludf.DUMMYFUNCTION("""COMPUTED_VALUE"""),"-")</f>
        <v>-</v>
      </c>
      <c r="K153" s="21" t="str">
        <f>IFERROR(__xludf.DUMMYFUNCTION("""COMPUTED_VALUE"""),"-")</f>
        <v>-</v>
      </c>
      <c r="L153" s="21" t="str">
        <f>IFERROR(__xludf.DUMMYFUNCTION("""COMPUTED_VALUE"""),"-")</f>
        <v>-</v>
      </c>
      <c r="M153" s="21" t="str">
        <f>IFERROR(__xludf.DUMMYFUNCTION("""COMPUTED_VALUE"""),"100 Mbps")</f>
        <v>100 Mbps</v>
      </c>
      <c r="N153" s="21" t="str">
        <f>IFERROR(__xludf.DUMMYFUNCTION("""COMPUTED_VALUE"""),"-")</f>
        <v>-</v>
      </c>
      <c r="O153" s="21" t="str">
        <f>IFERROR(__xludf.DUMMYFUNCTION("""COMPUTED_VALUE"""),"-")</f>
        <v>-</v>
      </c>
      <c r="P153" s="21"/>
      <c r="Q153" s="21"/>
      <c r="R153" s="21"/>
      <c r="S153" s="21"/>
      <c r="T153" s="21"/>
      <c r="U153" s="21"/>
      <c r="V153" s="21"/>
      <c r="W153" s="21"/>
      <c r="X153" s="21"/>
      <c r="Y153" s="21"/>
      <c r="Z153" s="21"/>
    </row>
    <row r="154">
      <c r="A154" s="21" t="str">
        <f>IFERROR(__xludf.DUMMYFUNCTION("""COMPUTED_VALUE"""),"07ª GRE (Itaporanga)")</f>
        <v>07ª GRE (Itaporanga)</v>
      </c>
      <c r="B154" s="21" t="str">
        <f>IFERROR(__xludf.DUMMYFUNCTION("""COMPUTED_VALUE"""),"São José de Caiana")</f>
        <v>São José de Caiana</v>
      </c>
      <c r="C154" s="21">
        <f>IFERROR(__xludf.DUMMYFUNCTION("""COMPUTED_VALUE"""),2.5032518E7)</f>
        <v>25032518</v>
      </c>
      <c r="D154" s="21" t="str">
        <f>IFERROR(__xludf.DUMMYFUNCTION("""COMPUTED_VALUE"""),"EEEFM OTAVIANO L DA SILVA")</f>
        <v>EEEFM OTAVIANO L DA SILVA</v>
      </c>
      <c r="E154" s="21" t="str">
        <f>IFERROR(__xludf.DUMMYFUNCTION("""COMPUTED_VALUE"""),"URBANA")</f>
        <v>URBANA</v>
      </c>
      <c r="F154" s="21" t="str">
        <f>IFERROR(__xludf.DUMMYFUNCTION("""COMPUTED_VALUE"""),"2 Mbps")</f>
        <v>2 Mbps</v>
      </c>
      <c r="G154" s="21" t="str">
        <f>IFERROR(__xludf.DUMMYFUNCTION("""COMPUTED_VALUE"""),"-")</f>
        <v>-</v>
      </c>
      <c r="H154" s="21" t="str">
        <f>IFERROR(__xludf.DUMMYFUNCTION("""COMPUTED_VALUE"""),"-")</f>
        <v>-</v>
      </c>
      <c r="I154" s="21" t="str">
        <f>IFERROR(__xludf.DUMMYFUNCTION("""COMPUTED_VALUE"""),"-")</f>
        <v>-</v>
      </c>
      <c r="J154" s="21" t="str">
        <f>IFERROR(__xludf.DUMMYFUNCTION("""COMPUTED_VALUE"""),"-")</f>
        <v>-</v>
      </c>
      <c r="K154" s="21" t="str">
        <f>IFERROR(__xludf.DUMMYFUNCTION("""COMPUTED_VALUE"""),"-")</f>
        <v>-</v>
      </c>
      <c r="L154" s="21" t="str">
        <f>IFERROR(__xludf.DUMMYFUNCTION("""COMPUTED_VALUE"""),"-")</f>
        <v>-</v>
      </c>
      <c r="M154" s="21" t="str">
        <f>IFERROR(__xludf.DUMMYFUNCTION("""COMPUTED_VALUE"""),"100 Mbps")</f>
        <v>100 Mbps</v>
      </c>
      <c r="N154" s="21" t="str">
        <f>IFERROR(__xludf.DUMMYFUNCTION("""COMPUTED_VALUE"""),"-")</f>
        <v>-</v>
      </c>
      <c r="O154" s="21" t="str">
        <f>IFERROR(__xludf.DUMMYFUNCTION("""COMPUTED_VALUE"""),"-")</f>
        <v>-</v>
      </c>
      <c r="P154" s="21"/>
      <c r="Q154" s="21"/>
      <c r="R154" s="21"/>
      <c r="S154" s="21"/>
      <c r="T154" s="21"/>
      <c r="U154" s="21"/>
      <c r="V154" s="21"/>
      <c r="W154" s="21"/>
      <c r="X154" s="21"/>
      <c r="Y154" s="21"/>
      <c r="Z154" s="21"/>
    </row>
    <row r="155">
      <c r="A155" s="21" t="str">
        <f>IFERROR(__xludf.DUMMYFUNCTION("""COMPUTED_VALUE"""),"07ª GRE (Itaporanga)")</f>
        <v>07ª GRE (Itaporanga)</v>
      </c>
      <c r="B155" s="21" t="str">
        <f>IFERROR(__xludf.DUMMYFUNCTION("""COMPUTED_VALUE"""),"Serra Grande")</f>
        <v>Serra Grande</v>
      </c>
      <c r="C155" s="21">
        <f>IFERROR(__xludf.DUMMYFUNCTION("""COMPUTED_VALUE"""),2.5032968E7)</f>
        <v>25032968</v>
      </c>
      <c r="D155" s="21" t="str">
        <f>IFERROR(__xludf.DUMMYFUNCTION("""COMPUTED_VALUE"""),"EEEFM Prof Josefa Justino Gomes")</f>
        <v>EEEFM Prof Josefa Justino Gomes</v>
      </c>
      <c r="E155" s="21" t="str">
        <f>IFERROR(__xludf.DUMMYFUNCTION("""COMPUTED_VALUE"""),"URBANA")</f>
        <v>URBANA</v>
      </c>
      <c r="F155" s="21" t="str">
        <f>IFERROR(__xludf.DUMMYFUNCTION("""COMPUTED_VALUE"""),"2 Mbps")</f>
        <v>2 Mbps</v>
      </c>
      <c r="G155" s="21" t="str">
        <f>IFERROR(__xludf.DUMMYFUNCTION("""COMPUTED_VALUE"""),"-")</f>
        <v>-</v>
      </c>
      <c r="H155" s="21" t="str">
        <f>IFERROR(__xludf.DUMMYFUNCTION("""COMPUTED_VALUE"""),"-")</f>
        <v>-</v>
      </c>
      <c r="I155" s="21" t="str">
        <f>IFERROR(__xludf.DUMMYFUNCTION("""COMPUTED_VALUE"""),"-")</f>
        <v>-</v>
      </c>
      <c r="J155" s="21" t="str">
        <f>IFERROR(__xludf.DUMMYFUNCTION("""COMPUTED_VALUE"""),"-")</f>
        <v>-</v>
      </c>
      <c r="K155" s="21" t="str">
        <f>IFERROR(__xludf.DUMMYFUNCTION("""COMPUTED_VALUE"""),"-")</f>
        <v>-</v>
      </c>
      <c r="L155" s="21" t="str">
        <f>IFERROR(__xludf.DUMMYFUNCTION("""COMPUTED_VALUE"""),"-")</f>
        <v>-</v>
      </c>
      <c r="M155" s="21" t="str">
        <f>IFERROR(__xludf.DUMMYFUNCTION("""COMPUTED_VALUE"""),"100 Mbps")</f>
        <v>100 Mbps</v>
      </c>
      <c r="N155" s="21" t="str">
        <f>IFERROR(__xludf.DUMMYFUNCTION("""COMPUTED_VALUE"""),"-")</f>
        <v>-</v>
      </c>
      <c r="O155" s="21" t="str">
        <f>IFERROR(__xludf.DUMMYFUNCTION("""COMPUTED_VALUE"""),"-")</f>
        <v>-</v>
      </c>
      <c r="P155" s="21"/>
      <c r="Q155" s="21"/>
      <c r="R155" s="21"/>
      <c r="S155" s="21"/>
      <c r="T155" s="21"/>
      <c r="U155" s="21"/>
      <c r="V155" s="21"/>
      <c r="W155" s="21"/>
      <c r="X155" s="21"/>
      <c r="Y155" s="21"/>
      <c r="Z155" s="21"/>
    </row>
    <row r="156">
      <c r="A156" s="21" t="str">
        <f>IFERROR(__xludf.DUMMYFUNCTION("""COMPUTED_VALUE"""),"11ª GRE (Princesa Isabel)")</f>
        <v>11ª GRE (Princesa Isabel)</v>
      </c>
      <c r="B156" s="21" t="str">
        <f>IFERROR(__xludf.DUMMYFUNCTION("""COMPUTED_VALUE"""),"Água Branca")</f>
        <v>Água Branca</v>
      </c>
      <c r="C156" s="21">
        <f>IFERROR(__xludf.DUMMYFUNCTION("""COMPUTED_VALUE"""),2.5033204E7)</f>
        <v>25033204</v>
      </c>
      <c r="D156" s="21" t="str">
        <f>IFERROR(__xludf.DUMMYFUNCTION("""COMPUTED_VALUE"""),"Eci EEM Jose Nominando")</f>
        <v>Eci EEM Jose Nominando</v>
      </c>
      <c r="E156" s="21" t="str">
        <f>IFERROR(__xludf.DUMMYFUNCTION("""COMPUTED_VALUE"""),"URBANA")</f>
        <v>URBANA</v>
      </c>
      <c r="F156" s="21" t="str">
        <f>IFERROR(__xludf.DUMMYFUNCTION("""COMPUTED_VALUE"""),"2 Mbps")</f>
        <v>2 Mbps</v>
      </c>
      <c r="G156" s="21" t="str">
        <f>IFERROR(__xludf.DUMMYFUNCTION("""COMPUTED_VALUE"""),"-")</f>
        <v>-</v>
      </c>
      <c r="H156" s="21" t="str">
        <f>IFERROR(__xludf.DUMMYFUNCTION("""COMPUTED_VALUE"""),"-")</f>
        <v>-</v>
      </c>
      <c r="I156" s="21" t="str">
        <f>IFERROR(__xludf.DUMMYFUNCTION("""COMPUTED_VALUE"""),"-")</f>
        <v>-</v>
      </c>
      <c r="J156" s="21" t="str">
        <f>IFERROR(__xludf.DUMMYFUNCTION("""COMPUTED_VALUE"""),"-")</f>
        <v>-</v>
      </c>
      <c r="K156" s="21" t="str">
        <f>IFERROR(__xludf.DUMMYFUNCTION("""COMPUTED_VALUE"""),"-")</f>
        <v>-</v>
      </c>
      <c r="L156" s="21" t="str">
        <f>IFERROR(__xludf.DUMMYFUNCTION("""COMPUTED_VALUE"""),"-")</f>
        <v>-</v>
      </c>
      <c r="M156" s="21"/>
      <c r="N156" s="21" t="str">
        <f>IFERROR(__xludf.DUMMYFUNCTION("""COMPUTED_VALUE"""),"-")</f>
        <v>-</v>
      </c>
      <c r="O156" s="21" t="str">
        <f>IFERROR(__xludf.DUMMYFUNCTION("""COMPUTED_VALUE"""),"-")</f>
        <v>-</v>
      </c>
      <c r="P156" s="21"/>
      <c r="Q156" s="21"/>
      <c r="R156" s="21"/>
      <c r="S156" s="21"/>
      <c r="T156" s="21"/>
      <c r="U156" s="21"/>
      <c r="V156" s="21"/>
      <c r="W156" s="21"/>
      <c r="X156" s="21"/>
      <c r="Y156" s="21"/>
      <c r="Z156" s="21"/>
    </row>
    <row r="157">
      <c r="A157" s="21" t="str">
        <f>IFERROR(__xludf.DUMMYFUNCTION("""COMPUTED_VALUE"""),"06ª GRE (Patos)")</f>
        <v>06ª GRE (Patos)</v>
      </c>
      <c r="B157" s="21" t="str">
        <f>IFERROR(__xludf.DUMMYFUNCTION("""COMPUTED_VALUE"""),"Desterro")</f>
        <v>Desterro</v>
      </c>
      <c r="C157" s="21">
        <f>IFERROR(__xludf.DUMMYFUNCTION("""COMPUTED_VALUE"""),2.5033786E7)</f>
        <v>25033786</v>
      </c>
      <c r="D157" s="21" t="str">
        <f>IFERROR(__xludf.DUMMYFUNCTION("""COMPUTED_VALUE"""),"Eci Gertrudes Leite")</f>
        <v>Eci Gertrudes Leite</v>
      </c>
      <c r="E157" s="21" t="str">
        <f>IFERROR(__xludf.DUMMYFUNCTION("""COMPUTED_VALUE"""),"URBANA")</f>
        <v>URBANA</v>
      </c>
      <c r="F157" s="21" t="str">
        <f>IFERROR(__xludf.DUMMYFUNCTION("""COMPUTED_VALUE"""),"2 Mbps")</f>
        <v>2 Mbps</v>
      </c>
      <c r="G157" s="21" t="str">
        <f>IFERROR(__xludf.DUMMYFUNCTION("""COMPUTED_VALUE"""),"-")</f>
        <v>-</v>
      </c>
      <c r="H157" s="21" t="str">
        <f>IFERROR(__xludf.DUMMYFUNCTION("""COMPUTED_VALUE"""),"-")</f>
        <v>-</v>
      </c>
      <c r="I157" s="21" t="str">
        <f>IFERROR(__xludf.DUMMYFUNCTION("""COMPUTED_VALUE"""),"-")</f>
        <v>-</v>
      </c>
      <c r="J157" s="21" t="str">
        <f>IFERROR(__xludf.DUMMYFUNCTION("""COMPUTED_VALUE"""),"-")</f>
        <v>-</v>
      </c>
      <c r="K157" s="21" t="str">
        <f>IFERROR(__xludf.DUMMYFUNCTION("""COMPUTED_VALUE"""),"-")</f>
        <v>-</v>
      </c>
      <c r="L157" s="21" t="str">
        <f>IFERROR(__xludf.DUMMYFUNCTION("""COMPUTED_VALUE"""),"-")</f>
        <v>-</v>
      </c>
      <c r="M157" s="21" t="str">
        <f>IFERROR(__xludf.DUMMYFUNCTION("""COMPUTED_VALUE"""),"100 Mbps")</f>
        <v>100 Mbps</v>
      </c>
      <c r="N157" s="21" t="str">
        <f>IFERROR(__xludf.DUMMYFUNCTION("""COMPUTED_VALUE"""),"-")</f>
        <v>-</v>
      </c>
      <c r="O157" s="21" t="str">
        <f>IFERROR(__xludf.DUMMYFUNCTION("""COMPUTED_VALUE"""),"-")</f>
        <v>-</v>
      </c>
      <c r="P157" s="21"/>
      <c r="Q157" s="21"/>
      <c r="R157" s="21"/>
      <c r="S157" s="21"/>
      <c r="T157" s="21"/>
      <c r="U157" s="21"/>
      <c r="V157" s="21"/>
      <c r="W157" s="21"/>
      <c r="X157" s="21"/>
      <c r="Y157" s="21"/>
      <c r="Z157" s="21"/>
    </row>
    <row r="158">
      <c r="A158" s="21" t="str">
        <f>IFERROR(__xludf.DUMMYFUNCTION("""COMPUTED_VALUE"""),"06ª GRE (Patos)")</f>
        <v>06ª GRE (Patos)</v>
      </c>
      <c r="B158" s="21" t="str">
        <f>IFERROR(__xludf.DUMMYFUNCTION("""COMPUTED_VALUE"""),"Cacimbas")</f>
        <v>Cacimbas</v>
      </c>
      <c r="C158" s="21">
        <f>IFERROR(__xludf.DUMMYFUNCTION("""COMPUTED_VALUE"""),2.5033794E7)</f>
        <v>25033794</v>
      </c>
      <c r="D158" s="21" t="str">
        <f>IFERROR(__xludf.DUMMYFUNCTION("""COMPUTED_VALUE"""),"ECIT Estadual Pedro Terto da Cunha")</f>
        <v>ECIT Estadual Pedro Terto da Cunha</v>
      </c>
      <c r="E158" s="21" t="str">
        <f>IFERROR(__xludf.DUMMYFUNCTION("""COMPUTED_VALUE"""),"URBANA")</f>
        <v>URBANA</v>
      </c>
      <c r="F158" s="21" t="str">
        <f>IFERROR(__xludf.DUMMYFUNCTION("""COMPUTED_VALUE"""),"2 Mbps")</f>
        <v>2 Mbps</v>
      </c>
      <c r="G158" s="21" t="str">
        <f>IFERROR(__xludf.DUMMYFUNCTION("""COMPUTED_VALUE"""),"-")</f>
        <v>-</v>
      </c>
      <c r="H158" s="21" t="str">
        <f>IFERROR(__xludf.DUMMYFUNCTION("""COMPUTED_VALUE"""),"-")</f>
        <v>-</v>
      </c>
      <c r="I158" s="21" t="str">
        <f>IFERROR(__xludf.DUMMYFUNCTION("""COMPUTED_VALUE"""),"-")</f>
        <v>-</v>
      </c>
      <c r="J158" s="21" t="str">
        <f>IFERROR(__xludf.DUMMYFUNCTION("""COMPUTED_VALUE"""),"-")</f>
        <v>-</v>
      </c>
      <c r="K158" s="21" t="str">
        <f>IFERROR(__xludf.DUMMYFUNCTION("""COMPUTED_VALUE"""),"-")</f>
        <v>-</v>
      </c>
      <c r="L158" s="21" t="str">
        <f>IFERROR(__xludf.DUMMYFUNCTION("""COMPUTED_VALUE"""),"-")</f>
        <v>-</v>
      </c>
      <c r="M158" s="21" t="str">
        <f>IFERROR(__xludf.DUMMYFUNCTION("""COMPUTED_VALUE"""),"100 Mbps")</f>
        <v>100 Mbps</v>
      </c>
      <c r="N158" s="21" t="str">
        <f>IFERROR(__xludf.DUMMYFUNCTION("""COMPUTED_VALUE"""),"-")</f>
        <v>-</v>
      </c>
      <c r="O158" s="21" t="str">
        <f>IFERROR(__xludf.DUMMYFUNCTION("""COMPUTED_VALUE"""),"-")</f>
        <v>-</v>
      </c>
      <c r="P158" s="21"/>
      <c r="Q158" s="21"/>
      <c r="R158" s="21"/>
      <c r="S158" s="21"/>
      <c r="T158" s="21"/>
      <c r="U158" s="21"/>
      <c r="V158" s="21"/>
      <c r="W158" s="21"/>
      <c r="X158" s="21"/>
      <c r="Y158" s="21"/>
      <c r="Z158" s="21"/>
    </row>
    <row r="159">
      <c r="A159" s="21" t="str">
        <f>IFERROR(__xludf.DUMMYFUNCTION("""COMPUTED_VALUE"""),"06ª GRE (Patos)")</f>
        <v>06ª GRE (Patos)</v>
      </c>
      <c r="B159" s="21" t="str">
        <f>IFERROR(__xludf.DUMMYFUNCTION("""COMPUTED_VALUE"""),"Desterro")</f>
        <v>Desterro</v>
      </c>
      <c r="C159" s="21">
        <f>IFERROR(__xludf.DUMMYFUNCTION("""COMPUTED_VALUE"""),2.5033816E7)</f>
        <v>25033816</v>
      </c>
      <c r="D159" s="21" t="str">
        <f>IFERROR(__xludf.DUMMYFUNCTION("""COMPUTED_VALUE"""),"EEEF Silveira Dantas")</f>
        <v>EEEF Silveira Dantas</v>
      </c>
      <c r="E159" s="21" t="str">
        <f>IFERROR(__xludf.DUMMYFUNCTION("""COMPUTED_VALUE"""),"URBANA")</f>
        <v>URBANA</v>
      </c>
      <c r="F159" s="21" t="str">
        <f>IFERROR(__xludf.DUMMYFUNCTION("""COMPUTED_VALUE"""),"2 Mbps")</f>
        <v>2 Mbps</v>
      </c>
      <c r="G159" s="21" t="str">
        <f>IFERROR(__xludf.DUMMYFUNCTION("""COMPUTED_VALUE"""),"-")</f>
        <v>-</v>
      </c>
      <c r="H159" s="21" t="str">
        <f>IFERROR(__xludf.DUMMYFUNCTION("""COMPUTED_VALUE"""),"-")</f>
        <v>-</v>
      </c>
      <c r="I159" s="21" t="str">
        <f>IFERROR(__xludf.DUMMYFUNCTION("""COMPUTED_VALUE"""),"-")</f>
        <v>-</v>
      </c>
      <c r="J159" s="21" t="str">
        <f>IFERROR(__xludf.DUMMYFUNCTION("""COMPUTED_VALUE"""),"-")</f>
        <v>-</v>
      </c>
      <c r="K159" s="21" t="str">
        <f>IFERROR(__xludf.DUMMYFUNCTION("""COMPUTED_VALUE"""),"-")</f>
        <v>-</v>
      </c>
      <c r="L159" s="21" t="str">
        <f>IFERROR(__xludf.DUMMYFUNCTION("""COMPUTED_VALUE"""),"-")</f>
        <v>-</v>
      </c>
      <c r="M159" s="21" t="str">
        <f>IFERROR(__xludf.DUMMYFUNCTION("""COMPUTED_VALUE"""),"100 Mbps")</f>
        <v>100 Mbps</v>
      </c>
      <c r="N159" s="21" t="str">
        <f>IFERROR(__xludf.DUMMYFUNCTION("""COMPUTED_VALUE"""),"-")</f>
        <v>-</v>
      </c>
      <c r="O159" s="21" t="str">
        <f>IFERROR(__xludf.DUMMYFUNCTION("""COMPUTED_VALUE"""),"-")</f>
        <v>-</v>
      </c>
      <c r="P159" s="21"/>
      <c r="Q159" s="21"/>
      <c r="R159" s="21"/>
      <c r="S159" s="21"/>
      <c r="T159" s="21"/>
      <c r="U159" s="21"/>
      <c r="V159" s="21"/>
      <c r="W159" s="21"/>
      <c r="X159" s="21"/>
      <c r="Y159" s="21"/>
      <c r="Z159" s="21"/>
    </row>
    <row r="160">
      <c r="A160" s="21" t="str">
        <f>IFERROR(__xludf.DUMMYFUNCTION("""COMPUTED_VALUE"""),"11ª GRE (Princesa Isabel)")</f>
        <v>11ª GRE (Princesa Isabel)</v>
      </c>
      <c r="B160" s="21" t="str">
        <f>IFERROR(__xludf.DUMMYFUNCTION("""COMPUTED_VALUE"""),"Imaculada")</f>
        <v>Imaculada</v>
      </c>
      <c r="C160" s="21">
        <f>IFERROR(__xludf.DUMMYFUNCTION("""COMPUTED_VALUE"""),2.50342E7)</f>
        <v>25034200</v>
      </c>
      <c r="D160" s="21" t="str">
        <f>IFERROR(__xludf.DUMMYFUNCTION("""COMPUTED_VALUE"""),"Ecit Maria do Socorro Ramalho Quirino")</f>
        <v>Ecit Maria do Socorro Ramalho Quirino</v>
      </c>
      <c r="E160" s="21" t="str">
        <f>IFERROR(__xludf.DUMMYFUNCTION("""COMPUTED_VALUE"""),"URBANA")</f>
        <v>URBANA</v>
      </c>
      <c r="F160" s="21" t="str">
        <f>IFERROR(__xludf.DUMMYFUNCTION("""COMPUTED_VALUE"""),"2 Mbps")</f>
        <v>2 Mbps</v>
      </c>
      <c r="G160" s="21" t="str">
        <f>IFERROR(__xludf.DUMMYFUNCTION("""COMPUTED_VALUE"""),"-")</f>
        <v>-</v>
      </c>
      <c r="H160" s="21" t="str">
        <f>IFERROR(__xludf.DUMMYFUNCTION("""COMPUTED_VALUE"""),"-")</f>
        <v>-</v>
      </c>
      <c r="I160" s="21" t="str">
        <f>IFERROR(__xludf.DUMMYFUNCTION("""COMPUTED_VALUE"""),"-")</f>
        <v>-</v>
      </c>
      <c r="J160" s="21" t="str">
        <f>IFERROR(__xludf.DUMMYFUNCTION("""COMPUTED_VALUE"""),"-")</f>
        <v>-</v>
      </c>
      <c r="K160" s="21" t="str">
        <f>IFERROR(__xludf.DUMMYFUNCTION("""COMPUTED_VALUE"""),"-")</f>
        <v>-</v>
      </c>
      <c r="L160" s="21" t="str">
        <f>IFERROR(__xludf.DUMMYFUNCTION("""COMPUTED_VALUE"""),"-")</f>
        <v>-</v>
      </c>
      <c r="M160" s="21" t="str">
        <f>IFERROR(__xludf.DUMMYFUNCTION("""COMPUTED_VALUE"""),"100 Mbps")</f>
        <v>100 Mbps</v>
      </c>
      <c r="N160" s="21" t="str">
        <f>IFERROR(__xludf.DUMMYFUNCTION("""COMPUTED_VALUE"""),"-")</f>
        <v>-</v>
      </c>
      <c r="O160" s="21" t="str">
        <f>IFERROR(__xludf.DUMMYFUNCTION("""COMPUTED_VALUE"""),"-")</f>
        <v>-</v>
      </c>
      <c r="P160" s="21"/>
      <c r="Q160" s="21"/>
      <c r="R160" s="21"/>
      <c r="S160" s="21"/>
      <c r="T160" s="21"/>
      <c r="U160" s="21"/>
      <c r="V160" s="21"/>
      <c r="W160" s="21"/>
      <c r="X160" s="21"/>
      <c r="Y160" s="21"/>
      <c r="Z160" s="21"/>
    </row>
    <row r="161">
      <c r="A161" s="21" t="str">
        <f>IFERROR(__xludf.DUMMYFUNCTION("""COMPUTED_VALUE"""),"11ª GRE (Princesa Isabel)")</f>
        <v>11ª GRE (Princesa Isabel)</v>
      </c>
      <c r="B161" s="21" t="str">
        <f>IFERROR(__xludf.DUMMYFUNCTION("""COMPUTED_VALUE"""),"Imaculada")</f>
        <v>Imaculada</v>
      </c>
      <c r="C161" s="21">
        <f>IFERROR(__xludf.DUMMYFUNCTION("""COMPUTED_VALUE"""),2.5034219E7)</f>
        <v>25034219</v>
      </c>
      <c r="D161" s="21" t="str">
        <f>IFERROR(__xludf.DUMMYFUNCTION("""COMPUTED_VALUE"""),"EEEFM Santa Catarina")</f>
        <v>EEEFM Santa Catarina</v>
      </c>
      <c r="E161" s="21" t="str">
        <f>IFERROR(__xludf.DUMMYFUNCTION("""COMPUTED_VALUE"""),"RURAL")</f>
        <v>RURAL</v>
      </c>
      <c r="F161" s="21" t="str">
        <f>IFERROR(__xludf.DUMMYFUNCTION("""COMPUTED_VALUE"""),"-")</f>
        <v>-</v>
      </c>
      <c r="G161" s="21" t="str">
        <f>IFERROR(__xludf.DUMMYFUNCTION("""COMPUTED_VALUE"""),"-")</f>
        <v>-</v>
      </c>
      <c r="H161" s="21" t="str">
        <f>IFERROR(__xludf.DUMMYFUNCTION("""COMPUTED_VALUE"""),"-")</f>
        <v>-</v>
      </c>
      <c r="I161" s="21" t="str">
        <f>IFERROR(__xludf.DUMMYFUNCTION("""COMPUTED_VALUE"""),"-")</f>
        <v>-</v>
      </c>
      <c r="J161" s="21" t="str">
        <f>IFERROR(__xludf.DUMMYFUNCTION("""COMPUTED_VALUE"""),"-")</f>
        <v>-</v>
      </c>
      <c r="K161" s="21" t="str">
        <f>IFERROR(__xludf.DUMMYFUNCTION("""COMPUTED_VALUE"""),"-")</f>
        <v>-</v>
      </c>
      <c r="L161" s="21" t="str">
        <f>IFERROR(__xludf.DUMMYFUNCTION("""COMPUTED_VALUE"""),"-")</f>
        <v>-</v>
      </c>
      <c r="M161" s="21" t="str">
        <f>IFERROR(__xludf.DUMMYFUNCTION("""COMPUTED_VALUE"""),"-")</f>
        <v>-</v>
      </c>
      <c r="N161" s="21" t="str">
        <f>IFERROR(__xludf.DUMMYFUNCTION("""COMPUTED_VALUE"""),"Satélite")</f>
        <v>Satélite</v>
      </c>
      <c r="O161" s="21">
        <f>IFERROR(__xludf.DUMMYFUNCTION("""COMPUTED_VALUE"""),40.0)</f>
        <v>40</v>
      </c>
      <c r="P161" s="21"/>
      <c r="Q161" s="21"/>
      <c r="R161" s="21"/>
      <c r="S161" s="21"/>
      <c r="T161" s="21"/>
      <c r="U161" s="21"/>
      <c r="V161" s="21"/>
      <c r="W161" s="21"/>
      <c r="X161" s="21"/>
      <c r="Y161" s="21"/>
      <c r="Z161" s="21"/>
    </row>
    <row r="162">
      <c r="A162" s="21" t="str">
        <f>IFERROR(__xludf.DUMMYFUNCTION("""COMPUTED_VALUE"""),"11ª GRE (Princesa Isabel)")</f>
        <v>11ª GRE (Princesa Isabel)</v>
      </c>
      <c r="B162" s="21" t="str">
        <f>IFERROR(__xludf.DUMMYFUNCTION("""COMPUTED_VALUE"""),"Imaculada")</f>
        <v>Imaculada</v>
      </c>
      <c r="C162" s="21">
        <f>IFERROR(__xludf.DUMMYFUNCTION("""COMPUTED_VALUE"""),2.5034227E7)</f>
        <v>25034227</v>
      </c>
      <c r="D162" s="21" t="str">
        <f>IFERROR(__xludf.DUMMYFUNCTION("""COMPUTED_VALUE"""),"EEEIF Delmiro Dantas")</f>
        <v>EEEIF Delmiro Dantas</v>
      </c>
      <c r="E162" s="21" t="str">
        <f>IFERROR(__xludf.DUMMYFUNCTION("""COMPUTED_VALUE"""),"URBANA")</f>
        <v>URBANA</v>
      </c>
      <c r="F162" s="21" t="str">
        <f>IFERROR(__xludf.DUMMYFUNCTION("""COMPUTED_VALUE"""),"2 Mbps")</f>
        <v>2 Mbps</v>
      </c>
      <c r="G162" s="21" t="str">
        <f>IFERROR(__xludf.DUMMYFUNCTION("""COMPUTED_VALUE"""),"-")</f>
        <v>-</v>
      </c>
      <c r="H162" s="21" t="str">
        <f>IFERROR(__xludf.DUMMYFUNCTION("""COMPUTED_VALUE"""),"-")</f>
        <v>-</v>
      </c>
      <c r="I162" s="21" t="str">
        <f>IFERROR(__xludf.DUMMYFUNCTION("""COMPUTED_VALUE"""),"-")</f>
        <v>-</v>
      </c>
      <c r="J162" s="21" t="str">
        <f>IFERROR(__xludf.DUMMYFUNCTION("""COMPUTED_VALUE"""),"-")</f>
        <v>-</v>
      </c>
      <c r="K162" s="21" t="str">
        <f>IFERROR(__xludf.DUMMYFUNCTION("""COMPUTED_VALUE"""),"-")</f>
        <v>-</v>
      </c>
      <c r="L162" s="21" t="str">
        <f>IFERROR(__xludf.DUMMYFUNCTION("""COMPUTED_VALUE"""),"-")</f>
        <v>-</v>
      </c>
      <c r="M162" s="21"/>
      <c r="N162" s="21" t="str">
        <f>IFERROR(__xludf.DUMMYFUNCTION("""COMPUTED_VALUE"""),"-")</f>
        <v>-</v>
      </c>
      <c r="O162" s="21" t="str">
        <f>IFERROR(__xludf.DUMMYFUNCTION("""COMPUTED_VALUE"""),"-")</f>
        <v>-</v>
      </c>
      <c r="P162" s="21"/>
      <c r="Q162" s="21"/>
      <c r="R162" s="21"/>
      <c r="S162" s="21"/>
      <c r="T162" s="21"/>
      <c r="U162" s="21"/>
      <c r="V162" s="21"/>
      <c r="W162" s="21"/>
      <c r="X162" s="21"/>
      <c r="Y162" s="21"/>
      <c r="Z162" s="21"/>
    </row>
    <row r="163">
      <c r="A163" s="21" t="str">
        <f>IFERROR(__xludf.DUMMYFUNCTION("""COMPUTED_VALUE"""),"11ª GRE (Princesa Isabel)")</f>
        <v>11ª GRE (Princesa Isabel)</v>
      </c>
      <c r="B163" s="21" t="str">
        <f>IFERROR(__xludf.DUMMYFUNCTION("""COMPUTED_VALUE"""),"Juru")</f>
        <v>Juru</v>
      </c>
      <c r="C163" s="21">
        <f>IFERROR(__xludf.DUMMYFUNCTION("""COMPUTED_VALUE"""),2.503482E7)</f>
        <v>25034820</v>
      </c>
      <c r="D163" s="21" t="str">
        <f>IFERROR(__xludf.DUMMYFUNCTION("""COMPUTED_VALUE"""),"EEEFM America Florentino")</f>
        <v>EEEFM America Florentino</v>
      </c>
      <c r="E163" s="21" t="str">
        <f>IFERROR(__xludf.DUMMYFUNCTION("""COMPUTED_VALUE"""),"URBANA")</f>
        <v>URBANA</v>
      </c>
      <c r="F163" s="21" t="str">
        <f>IFERROR(__xludf.DUMMYFUNCTION("""COMPUTED_VALUE"""),"2 Mbps")</f>
        <v>2 Mbps</v>
      </c>
      <c r="G163" s="21" t="str">
        <f>IFERROR(__xludf.DUMMYFUNCTION("""COMPUTED_VALUE"""),"-")</f>
        <v>-</v>
      </c>
      <c r="H163" s="21" t="str">
        <f>IFERROR(__xludf.DUMMYFUNCTION("""COMPUTED_VALUE"""),"-")</f>
        <v>-</v>
      </c>
      <c r="I163" s="21" t="str">
        <f>IFERROR(__xludf.DUMMYFUNCTION("""COMPUTED_VALUE"""),"-")</f>
        <v>-</v>
      </c>
      <c r="J163" s="21" t="str">
        <f>IFERROR(__xludf.DUMMYFUNCTION("""COMPUTED_VALUE"""),"-")</f>
        <v>-</v>
      </c>
      <c r="K163" s="21" t="str">
        <f>IFERROR(__xludf.DUMMYFUNCTION("""COMPUTED_VALUE"""),"-")</f>
        <v>-</v>
      </c>
      <c r="L163" s="21" t="str">
        <f>IFERROR(__xludf.DUMMYFUNCTION("""COMPUTED_VALUE"""),"-")</f>
        <v>-</v>
      </c>
      <c r="M163" s="21" t="str">
        <f>IFERROR(__xludf.DUMMYFUNCTION("""COMPUTED_VALUE"""),"100 Mbps")</f>
        <v>100 Mbps</v>
      </c>
      <c r="N163" s="21" t="str">
        <f>IFERROR(__xludf.DUMMYFUNCTION("""COMPUTED_VALUE"""),"-")</f>
        <v>-</v>
      </c>
      <c r="O163" s="21" t="str">
        <f>IFERROR(__xludf.DUMMYFUNCTION("""COMPUTED_VALUE"""),"-")</f>
        <v>-</v>
      </c>
      <c r="P163" s="21"/>
      <c r="Q163" s="21"/>
      <c r="R163" s="21"/>
      <c r="S163" s="21"/>
      <c r="T163" s="21"/>
      <c r="U163" s="21"/>
      <c r="V163" s="21"/>
      <c r="W163" s="21"/>
      <c r="X163" s="21"/>
      <c r="Y163" s="21"/>
      <c r="Z163" s="21"/>
    </row>
    <row r="164">
      <c r="A164" s="21" t="str">
        <f>IFERROR(__xludf.DUMMYFUNCTION("""COMPUTED_VALUE"""),"11ª GRE (Princesa Isabel)")</f>
        <v>11ª GRE (Princesa Isabel)</v>
      </c>
      <c r="B164" s="21" t="str">
        <f>IFERROR(__xludf.DUMMYFUNCTION("""COMPUTED_VALUE"""),"Juru")</f>
        <v>Juru</v>
      </c>
      <c r="C164" s="21">
        <f>IFERROR(__xludf.DUMMYFUNCTION("""COMPUTED_VALUE"""),2.5034839E7)</f>
        <v>25034839</v>
      </c>
      <c r="D164" s="21" t="str">
        <f>IFERROR(__xludf.DUMMYFUNCTION("""COMPUTED_VALUE"""),"ECIT Arlinda Pessoa da Silva")</f>
        <v>ECIT Arlinda Pessoa da Silva</v>
      </c>
      <c r="E164" s="21" t="str">
        <f>IFERROR(__xludf.DUMMYFUNCTION("""COMPUTED_VALUE"""),"RURAL")</f>
        <v>RURAL</v>
      </c>
      <c r="F164" s="21" t="str">
        <f>IFERROR(__xludf.DUMMYFUNCTION("""COMPUTED_VALUE"""),"2 Mbps")</f>
        <v>2 Mbps</v>
      </c>
      <c r="G164" s="21" t="str">
        <f>IFERROR(__xludf.DUMMYFUNCTION("""COMPUTED_VALUE"""),"10 Mbps")</f>
        <v>10 Mbps</v>
      </c>
      <c r="H164" s="21" t="str">
        <f>IFERROR(__xludf.DUMMYFUNCTION("""COMPUTED_VALUE"""),"-")</f>
        <v>-</v>
      </c>
      <c r="I164" s="21" t="str">
        <f>IFERROR(__xludf.DUMMYFUNCTION("""COMPUTED_VALUE"""),"-")</f>
        <v>-</v>
      </c>
      <c r="J164" s="21" t="str">
        <f>IFERROR(__xludf.DUMMYFUNCTION("""COMPUTED_VALUE"""),"50 Mbps")</f>
        <v>50 Mbps</v>
      </c>
      <c r="K164" s="21" t="str">
        <f>IFERROR(__xludf.DUMMYFUNCTION("""COMPUTED_VALUE"""),"-")</f>
        <v>-</v>
      </c>
      <c r="L164" s="21" t="str">
        <f>IFERROR(__xludf.DUMMYFUNCTION("""COMPUTED_VALUE"""),"-")</f>
        <v>-</v>
      </c>
      <c r="M164" s="21" t="str">
        <f>IFERROR(__xludf.DUMMYFUNCTION("""COMPUTED_VALUE"""),"-")</f>
        <v>-</v>
      </c>
      <c r="N164" s="21" t="str">
        <f>IFERROR(__xludf.DUMMYFUNCTION("""COMPUTED_VALUE"""),"-")</f>
        <v>-</v>
      </c>
      <c r="O164" s="21" t="str">
        <f>IFERROR(__xludf.DUMMYFUNCTION("""COMPUTED_VALUE"""),"-")</f>
        <v>-</v>
      </c>
      <c r="P164" s="21"/>
      <c r="Q164" s="21"/>
      <c r="R164" s="21"/>
      <c r="S164" s="21"/>
      <c r="T164" s="21"/>
      <c r="U164" s="21"/>
      <c r="V164" s="21"/>
      <c r="W164" s="21"/>
      <c r="X164" s="21"/>
      <c r="Y164" s="21"/>
      <c r="Z164" s="21"/>
    </row>
    <row r="165">
      <c r="A165" s="21" t="str">
        <f>IFERROR(__xludf.DUMMYFUNCTION("""COMPUTED_VALUE"""),"11ª GRE (Princesa Isabel)")</f>
        <v>11ª GRE (Princesa Isabel)</v>
      </c>
      <c r="B165" s="21" t="str">
        <f>IFERROR(__xludf.DUMMYFUNCTION("""COMPUTED_VALUE"""),"Manaíra")</f>
        <v>Manaíra</v>
      </c>
      <c r="C165" s="21">
        <f>IFERROR(__xludf.DUMMYFUNCTION("""COMPUTED_VALUE"""),2.5035444E7)</f>
        <v>25035444</v>
      </c>
      <c r="D165" s="21" t="str">
        <f>IFERROR(__xludf.DUMMYFUNCTION("""COMPUTED_VALUE"""),"EEEF Professora Antonia Diniz Maia")</f>
        <v>EEEF Professora Antonia Diniz Maia</v>
      </c>
      <c r="E165" s="21" t="str">
        <f>IFERROR(__xludf.DUMMYFUNCTION("""COMPUTED_VALUE"""),"URBANA")</f>
        <v>URBANA</v>
      </c>
      <c r="F165" s="21" t="str">
        <f>IFERROR(__xludf.DUMMYFUNCTION("""COMPUTED_VALUE"""),"2 Mbps")</f>
        <v>2 Mbps</v>
      </c>
      <c r="G165" s="21" t="str">
        <f>IFERROR(__xludf.DUMMYFUNCTION("""COMPUTED_VALUE"""),"-")</f>
        <v>-</v>
      </c>
      <c r="H165" s="21" t="str">
        <f>IFERROR(__xludf.DUMMYFUNCTION("""COMPUTED_VALUE"""),"-")</f>
        <v>-</v>
      </c>
      <c r="I165" s="21" t="str">
        <f>IFERROR(__xludf.DUMMYFUNCTION("""COMPUTED_VALUE"""),"-")</f>
        <v>-</v>
      </c>
      <c r="J165" s="21" t="str">
        <f>IFERROR(__xludf.DUMMYFUNCTION("""COMPUTED_VALUE"""),"-")</f>
        <v>-</v>
      </c>
      <c r="K165" s="21" t="str">
        <f>IFERROR(__xludf.DUMMYFUNCTION("""COMPUTED_VALUE"""),"-")</f>
        <v>-</v>
      </c>
      <c r="L165" s="21" t="str">
        <f>IFERROR(__xludf.DUMMYFUNCTION("""COMPUTED_VALUE"""),"-")</f>
        <v>-</v>
      </c>
      <c r="M165" s="21" t="str">
        <f>IFERROR(__xludf.DUMMYFUNCTION("""COMPUTED_VALUE"""),"100 Mbps")</f>
        <v>100 Mbps</v>
      </c>
      <c r="N165" s="21" t="str">
        <f>IFERROR(__xludf.DUMMYFUNCTION("""COMPUTED_VALUE"""),"-")</f>
        <v>-</v>
      </c>
      <c r="O165" s="21" t="str">
        <f>IFERROR(__xludf.DUMMYFUNCTION("""COMPUTED_VALUE"""),"-")</f>
        <v>-</v>
      </c>
      <c r="P165" s="21"/>
      <c r="Q165" s="21"/>
      <c r="R165" s="21"/>
      <c r="S165" s="21"/>
      <c r="T165" s="21"/>
      <c r="U165" s="21"/>
      <c r="V165" s="21"/>
      <c r="W165" s="21"/>
      <c r="X165" s="21"/>
      <c r="Y165" s="21"/>
      <c r="Z165" s="21"/>
    </row>
    <row r="166">
      <c r="A166" s="21" t="str">
        <f>IFERROR(__xludf.DUMMYFUNCTION("""COMPUTED_VALUE"""),"11ª GRE (Princesa Isabel)")</f>
        <v>11ª GRE (Princesa Isabel)</v>
      </c>
      <c r="B166" s="21" t="str">
        <f>IFERROR(__xludf.DUMMYFUNCTION("""COMPUTED_VALUE"""),"Manaíra")</f>
        <v>Manaíra</v>
      </c>
      <c r="C166" s="21">
        <f>IFERROR(__xludf.DUMMYFUNCTION("""COMPUTED_VALUE"""),2.5036017E7)</f>
        <v>25036017</v>
      </c>
      <c r="D166" s="21" t="str">
        <f>IFERROR(__xludf.DUMMYFUNCTION("""COMPUTED_VALUE"""),"ECI. EEFM. Monsenhor Sebastiao Rabelo")</f>
        <v>ECI. EEFM. Monsenhor Sebastiao Rabelo</v>
      </c>
      <c r="E166" s="21" t="str">
        <f>IFERROR(__xludf.DUMMYFUNCTION("""COMPUTED_VALUE"""),"URBANA")</f>
        <v>URBANA</v>
      </c>
      <c r="F166" s="21" t="str">
        <f>IFERROR(__xludf.DUMMYFUNCTION("""COMPUTED_VALUE"""),"2 Mbps")</f>
        <v>2 Mbps</v>
      </c>
      <c r="G166" s="21" t="str">
        <f>IFERROR(__xludf.DUMMYFUNCTION("""COMPUTED_VALUE"""),"-")</f>
        <v>-</v>
      </c>
      <c r="H166" s="21" t="str">
        <f>IFERROR(__xludf.DUMMYFUNCTION("""COMPUTED_VALUE"""),"-")</f>
        <v>-</v>
      </c>
      <c r="I166" s="21" t="str">
        <f>IFERROR(__xludf.DUMMYFUNCTION("""COMPUTED_VALUE"""),"-")</f>
        <v>-</v>
      </c>
      <c r="J166" s="21" t="str">
        <f>IFERROR(__xludf.DUMMYFUNCTION("""COMPUTED_VALUE"""),"-")</f>
        <v>-</v>
      </c>
      <c r="K166" s="21" t="str">
        <f>IFERROR(__xludf.DUMMYFUNCTION("""COMPUTED_VALUE"""),"-")</f>
        <v>-</v>
      </c>
      <c r="L166" s="21" t="str">
        <f>IFERROR(__xludf.DUMMYFUNCTION("""COMPUTED_VALUE"""),"-")</f>
        <v>-</v>
      </c>
      <c r="M166" s="21" t="str">
        <f>IFERROR(__xludf.DUMMYFUNCTION("""COMPUTED_VALUE"""),"100 Mbps")</f>
        <v>100 Mbps</v>
      </c>
      <c r="N166" s="21" t="str">
        <f>IFERROR(__xludf.DUMMYFUNCTION("""COMPUTED_VALUE"""),"-")</f>
        <v>-</v>
      </c>
      <c r="O166" s="21" t="str">
        <f>IFERROR(__xludf.DUMMYFUNCTION("""COMPUTED_VALUE"""),"-")</f>
        <v>-</v>
      </c>
      <c r="P166" s="21"/>
      <c r="Q166" s="21"/>
      <c r="R166" s="21"/>
      <c r="S166" s="21"/>
      <c r="T166" s="21"/>
      <c r="U166" s="21"/>
      <c r="V166" s="21"/>
      <c r="W166" s="21"/>
      <c r="X166" s="21"/>
      <c r="Y166" s="21"/>
      <c r="Z166" s="21"/>
    </row>
    <row r="167">
      <c r="A167" s="21" t="str">
        <f>IFERROR(__xludf.DUMMYFUNCTION("""COMPUTED_VALUE"""),"11ª GRE (Princesa Isabel)")</f>
        <v>11ª GRE (Princesa Isabel)</v>
      </c>
      <c r="B167" s="21" t="str">
        <f>IFERROR(__xludf.DUMMYFUNCTION("""COMPUTED_VALUE"""),"Princesa Isabel")</f>
        <v>Princesa Isabel</v>
      </c>
      <c r="C167" s="21">
        <f>IFERROR(__xludf.DUMMYFUNCTION("""COMPUTED_VALUE"""),2.5036297E7)</f>
        <v>25036297</v>
      </c>
      <c r="D167" s="21" t="str">
        <f>IFERROR(__xludf.DUMMYFUNCTION("""COMPUTED_VALUE"""),"EEEIF Professora Iracema Marques de Lima")</f>
        <v>EEEIF Professora Iracema Marques de Lima</v>
      </c>
      <c r="E167" s="21" t="str">
        <f>IFERROR(__xludf.DUMMYFUNCTION("""COMPUTED_VALUE"""),"URBANA")</f>
        <v>URBANA</v>
      </c>
      <c r="F167" s="21" t="str">
        <f>IFERROR(__xludf.DUMMYFUNCTION("""COMPUTED_VALUE"""),"2 Mbps")</f>
        <v>2 Mbps</v>
      </c>
      <c r="G167" s="21" t="str">
        <f>IFERROR(__xludf.DUMMYFUNCTION("""COMPUTED_VALUE"""),"-")</f>
        <v>-</v>
      </c>
      <c r="H167" s="21" t="str">
        <f>IFERROR(__xludf.DUMMYFUNCTION("""COMPUTED_VALUE"""),"-")</f>
        <v>-</v>
      </c>
      <c r="I167" s="21" t="str">
        <f>IFERROR(__xludf.DUMMYFUNCTION("""COMPUTED_VALUE"""),"-")</f>
        <v>-</v>
      </c>
      <c r="J167" s="21" t="str">
        <f>IFERROR(__xludf.DUMMYFUNCTION("""COMPUTED_VALUE"""),"-")</f>
        <v>-</v>
      </c>
      <c r="K167" s="21" t="str">
        <f>IFERROR(__xludf.DUMMYFUNCTION("""COMPUTED_VALUE"""),"-")</f>
        <v>-</v>
      </c>
      <c r="L167" s="21" t="str">
        <f>IFERROR(__xludf.DUMMYFUNCTION("""COMPUTED_VALUE"""),"-")</f>
        <v>-</v>
      </c>
      <c r="M167" s="21" t="str">
        <f>IFERROR(__xludf.DUMMYFUNCTION("""COMPUTED_VALUE"""),"100 Mbps")</f>
        <v>100 Mbps</v>
      </c>
      <c r="N167" s="21" t="str">
        <f>IFERROR(__xludf.DUMMYFUNCTION("""COMPUTED_VALUE"""),"-")</f>
        <v>-</v>
      </c>
      <c r="O167" s="21" t="str">
        <f>IFERROR(__xludf.DUMMYFUNCTION("""COMPUTED_VALUE"""),"-")</f>
        <v>-</v>
      </c>
      <c r="P167" s="21"/>
      <c r="Q167" s="21"/>
      <c r="R167" s="21"/>
      <c r="S167" s="21"/>
      <c r="T167" s="21"/>
      <c r="U167" s="21"/>
      <c r="V167" s="21"/>
      <c r="W167" s="21"/>
      <c r="X167" s="21"/>
      <c r="Y167" s="21"/>
      <c r="Z167" s="21"/>
    </row>
    <row r="168">
      <c r="A168" s="21" t="str">
        <f>IFERROR(__xludf.DUMMYFUNCTION("""COMPUTED_VALUE"""),"11ª GRE (Princesa Isabel)")</f>
        <v>11ª GRE (Princesa Isabel)</v>
      </c>
      <c r="B168" s="21" t="str">
        <f>IFERROR(__xludf.DUMMYFUNCTION("""COMPUTED_VALUE"""),"Princesa Isabel")</f>
        <v>Princesa Isabel</v>
      </c>
      <c r="C168" s="21">
        <f>IFERROR(__xludf.DUMMYFUNCTION("""COMPUTED_VALUE"""),2.50363E7)</f>
        <v>25036300</v>
      </c>
      <c r="D168" s="21" t="str">
        <f>IFERROR(__xludf.DUMMYFUNCTION("""COMPUTED_VALUE"""),"EEEFN Gama e Melo")</f>
        <v>EEEFN Gama e Melo</v>
      </c>
      <c r="E168" s="21" t="str">
        <f>IFERROR(__xludf.DUMMYFUNCTION("""COMPUTED_VALUE"""),"URBANA")</f>
        <v>URBANA</v>
      </c>
      <c r="F168" s="21" t="str">
        <f>IFERROR(__xludf.DUMMYFUNCTION("""COMPUTED_VALUE"""),"2 Mbps")</f>
        <v>2 Mbps</v>
      </c>
      <c r="G168" s="21" t="str">
        <f>IFERROR(__xludf.DUMMYFUNCTION("""COMPUTED_VALUE"""),"-")</f>
        <v>-</v>
      </c>
      <c r="H168" s="21" t="str">
        <f>IFERROR(__xludf.DUMMYFUNCTION("""COMPUTED_VALUE"""),"-")</f>
        <v>-</v>
      </c>
      <c r="I168" s="21" t="str">
        <f>IFERROR(__xludf.DUMMYFUNCTION("""COMPUTED_VALUE"""),"-")</f>
        <v>-</v>
      </c>
      <c r="J168" s="21" t="str">
        <f>IFERROR(__xludf.DUMMYFUNCTION("""COMPUTED_VALUE"""),"-")</f>
        <v>-</v>
      </c>
      <c r="K168" s="21" t="str">
        <f>IFERROR(__xludf.DUMMYFUNCTION("""COMPUTED_VALUE"""),"-")</f>
        <v>-</v>
      </c>
      <c r="L168" s="21" t="str">
        <f>IFERROR(__xludf.DUMMYFUNCTION("""COMPUTED_VALUE"""),"-")</f>
        <v>-</v>
      </c>
      <c r="M168" s="21" t="str">
        <f>IFERROR(__xludf.DUMMYFUNCTION("""COMPUTED_VALUE"""),"100 Mbps")</f>
        <v>100 Mbps</v>
      </c>
      <c r="N168" s="21" t="str">
        <f>IFERROR(__xludf.DUMMYFUNCTION("""COMPUTED_VALUE"""),"-")</f>
        <v>-</v>
      </c>
      <c r="O168" s="21" t="str">
        <f>IFERROR(__xludf.DUMMYFUNCTION("""COMPUTED_VALUE"""),"-")</f>
        <v>-</v>
      </c>
      <c r="P168" s="21"/>
      <c r="Q168" s="21"/>
      <c r="R168" s="21"/>
      <c r="S168" s="21"/>
      <c r="T168" s="21"/>
      <c r="U168" s="21"/>
      <c r="V168" s="21"/>
      <c r="W168" s="21"/>
      <c r="X168" s="21"/>
      <c r="Y168" s="21"/>
      <c r="Z168" s="21"/>
    </row>
    <row r="169">
      <c r="A169" s="21" t="str">
        <f>IFERROR(__xludf.DUMMYFUNCTION("""COMPUTED_VALUE"""),"11ª GRE (Princesa Isabel)")</f>
        <v>11ª GRE (Princesa Isabel)</v>
      </c>
      <c r="B169" s="21" t="str">
        <f>IFERROR(__xludf.DUMMYFUNCTION("""COMPUTED_VALUE"""),"Princesa Isabel")</f>
        <v>Princesa Isabel</v>
      </c>
      <c r="C169" s="21">
        <f>IFERROR(__xludf.DUMMYFUNCTION("""COMPUTED_VALUE"""),2.5036335E7)</f>
        <v>25036335</v>
      </c>
      <c r="D169" s="21" t="str">
        <f>IFERROR(__xludf.DUMMYFUNCTION("""COMPUTED_VALUE"""),"ECIT Nossa Senhora do Bom Conselho")</f>
        <v>ECIT Nossa Senhora do Bom Conselho</v>
      </c>
      <c r="E169" s="21" t="str">
        <f>IFERROR(__xludf.DUMMYFUNCTION("""COMPUTED_VALUE"""),"URBANA")</f>
        <v>URBANA</v>
      </c>
      <c r="F169" s="21" t="str">
        <f>IFERROR(__xludf.DUMMYFUNCTION("""COMPUTED_VALUE"""),"2 Mbps")</f>
        <v>2 Mbps</v>
      </c>
      <c r="G169" s="21" t="str">
        <f>IFERROR(__xludf.DUMMYFUNCTION("""COMPUTED_VALUE"""),"-")</f>
        <v>-</v>
      </c>
      <c r="H169" s="21" t="str">
        <f>IFERROR(__xludf.DUMMYFUNCTION("""COMPUTED_VALUE"""),"-")</f>
        <v>-</v>
      </c>
      <c r="I169" s="21" t="str">
        <f>IFERROR(__xludf.DUMMYFUNCTION("""COMPUTED_VALUE"""),"-")</f>
        <v>-</v>
      </c>
      <c r="J169" s="21" t="str">
        <f>IFERROR(__xludf.DUMMYFUNCTION("""COMPUTED_VALUE"""),"50 Mbps")</f>
        <v>50 Mbps</v>
      </c>
      <c r="K169" s="21" t="str">
        <f>IFERROR(__xludf.DUMMYFUNCTION("""COMPUTED_VALUE"""),"-")</f>
        <v>-</v>
      </c>
      <c r="L169" s="21" t="str">
        <f>IFERROR(__xludf.DUMMYFUNCTION("""COMPUTED_VALUE"""),"-")</f>
        <v>-</v>
      </c>
      <c r="M169" s="21" t="str">
        <f>IFERROR(__xludf.DUMMYFUNCTION("""COMPUTED_VALUE"""),"-")</f>
        <v>-</v>
      </c>
      <c r="N169" s="21" t="str">
        <f>IFERROR(__xludf.DUMMYFUNCTION("""COMPUTED_VALUE"""),"-")</f>
        <v>-</v>
      </c>
      <c r="O169" s="21" t="str">
        <f>IFERROR(__xludf.DUMMYFUNCTION("""COMPUTED_VALUE"""),"-")</f>
        <v>-</v>
      </c>
      <c r="P169" s="21"/>
      <c r="Q169" s="21"/>
      <c r="R169" s="21"/>
      <c r="S169" s="21"/>
      <c r="T169" s="21"/>
      <c r="U169" s="21"/>
      <c r="V169" s="21"/>
      <c r="W169" s="21"/>
      <c r="X169" s="21"/>
      <c r="Y169" s="21"/>
      <c r="Z169" s="21"/>
    </row>
    <row r="170">
      <c r="A170" s="21" t="str">
        <f>IFERROR(__xludf.DUMMYFUNCTION("""COMPUTED_VALUE"""),"11ª GRE (Princesa Isabel)")</f>
        <v>11ª GRE (Princesa Isabel)</v>
      </c>
      <c r="B170" s="21" t="str">
        <f>IFERROR(__xludf.DUMMYFUNCTION("""COMPUTED_VALUE"""),"Princesa Isabel")</f>
        <v>Princesa Isabel</v>
      </c>
      <c r="C170" s="21">
        <f>IFERROR(__xludf.DUMMYFUNCTION("""COMPUTED_VALUE"""),2.5036343E7)</f>
        <v>25036343</v>
      </c>
      <c r="D170" s="21" t="str">
        <f>IFERROR(__xludf.DUMMYFUNCTION("""COMPUTED_VALUE"""),"EEEFM Ministro Alcides Vieira Carneiro")</f>
        <v>EEEFM Ministro Alcides Vieira Carneiro</v>
      </c>
      <c r="E170" s="21" t="str">
        <f>IFERROR(__xludf.DUMMYFUNCTION("""COMPUTED_VALUE"""),"URBANA")</f>
        <v>URBANA</v>
      </c>
      <c r="F170" s="21" t="str">
        <f>IFERROR(__xludf.DUMMYFUNCTION("""COMPUTED_VALUE"""),"2 Mbps")</f>
        <v>2 Mbps</v>
      </c>
      <c r="G170" s="21" t="str">
        <f>IFERROR(__xludf.DUMMYFUNCTION("""COMPUTED_VALUE"""),"-")</f>
        <v>-</v>
      </c>
      <c r="H170" s="21" t="str">
        <f>IFERROR(__xludf.DUMMYFUNCTION("""COMPUTED_VALUE"""),"-")</f>
        <v>-</v>
      </c>
      <c r="I170" s="21" t="str">
        <f>IFERROR(__xludf.DUMMYFUNCTION("""COMPUTED_VALUE"""),"-")</f>
        <v>-</v>
      </c>
      <c r="J170" s="21" t="str">
        <f>IFERROR(__xludf.DUMMYFUNCTION("""COMPUTED_VALUE"""),"-")</f>
        <v>-</v>
      </c>
      <c r="K170" s="21" t="str">
        <f>IFERROR(__xludf.DUMMYFUNCTION("""COMPUTED_VALUE"""),"-")</f>
        <v>-</v>
      </c>
      <c r="L170" s="21" t="str">
        <f>IFERROR(__xludf.DUMMYFUNCTION("""COMPUTED_VALUE"""),"-")</f>
        <v>-</v>
      </c>
      <c r="M170" s="21" t="str">
        <f>IFERROR(__xludf.DUMMYFUNCTION("""COMPUTED_VALUE"""),"100 Mbps")</f>
        <v>100 Mbps</v>
      </c>
      <c r="N170" s="21" t="str">
        <f>IFERROR(__xludf.DUMMYFUNCTION("""COMPUTED_VALUE"""),"-")</f>
        <v>-</v>
      </c>
      <c r="O170" s="21" t="str">
        <f>IFERROR(__xludf.DUMMYFUNCTION("""COMPUTED_VALUE"""),"-")</f>
        <v>-</v>
      </c>
      <c r="P170" s="21"/>
      <c r="Q170" s="21"/>
      <c r="R170" s="21"/>
      <c r="S170" s="21"/>
      <c r="T170" s="21"/>
      <c r="U170" s="21"/>
      <c r="V170" s="21"/>
      <c r="W170" s="21"/>
      <c r="X170" s="21"/>
      <c r="Y170" s="21"/>
      <c r="Z170" s="21"/>
    </row>
    <row r="171">
      <c r="A171" s="21" t="str">
        <f>IFERROR(__xludf.DUMMYFUNCTION("""COMPUTED_VALUE"""),"11ª GRE (Princesa Isabel)")</f>
        <v>11ª GRE (Princesa Isabel)</v>
      </c>
      <c r="B171" s="21" t="str">
        <f>IFERROR(__xludf.DUMMYFUNCTION("""COMPUTED_VALUE"""),"Princesa Isabel")</f>
        <v>Princesa Isabel</v>
      </c>
      <c r="C171" s="21">
        <f>IFERROR(__xludf.DUMMYFUNCTION("""COMPUTED_VALUE"""),2.5037129E7)</f>
        <v>25037129</v>
      </c>
      <c r="D171" s="21" t="str">
        <f>IFERROR(__xludf.DUMMYFUNCTION("""COMPUTED_VALUE"""),"E.E.E.F MARÇAL LIMA NETO")</f>
        <v>E.E.E.F MARÇAL LIMA NETO</v>
      </c>
      <c r="E171" s="21" t="str">
        <f>IFERROR(__xludf.DUMMYFUNCTION("""COMPUTED_VALUE"""),"RURAL")</f>
        <v>RURAL</v>
      </c>
      <c r="F171" s="21" t="str">
        <f>IFERROR(__xludf.DUMMYFUNCTION("""COMPUTED_VALUE"""),"-")</f>
        <v>-</v>
      </c>
      <c r="G171" s="21" t="str">
        <f>IFERROR(__xludf.DUMMYFUNCTION("""COMPUTED_VALUE"""),"-")</f>
        <v>-</v>
      </c>
      <c r="H171" s="21" t="str">
        <f>IFERROR(__xludf.DUMMYFUNCTION("""COMPUTED_VALUE"""),"-")</f>
        <v>-</v>
      </c>
      <c r="I171" s="21" t="str">
        <f>IFERROR(__xludf.DUMMYFUNCTION("""COMPUTED_VALUE"""),"-")</f>
        <v>-</v>
      </c>
      <c r="J171" s="21" t="str">
        <f>IFERROR(__xludf.DUMMYFUNCTION("""COMPUTED_VALUE"""),"-")</f>
        <v>-</v>
      </c>
      <c r="K171" s="21" t="str">
        <f>IFERROR(__xludf.DUMMYFUNCTION("""COMPUTED_VALUE"""),"-")</f>
        <v>-</v>
      </c>
      <c r="L171" s="21" t="str">
        <f>IFERROR(__xludf.DUMMYFUNCTION("""COMPUTED_VALUE"""),"-")</f>
        <v>-</v>
      </c>
      <c r="M171" s="21" t="str">
        <f>IFERROR(__xludf.DUMMYFUNCTION("""COMPUTED_VALUE"""),"-")</f>
        <v>-</v>
      </c>
      <c r="N171" s="21" t="str">
        <f>IFERROR(__xludf.DUMMYFUNCTION("""COMPUTED_VALUE"""),"Satélite")</f>
        <v>Satélite</v>
      </c>
      <c r="O171" s="21" t="str">
        <f>IFERROR(__xludf.DUMMYFUNCTION("""COMPUTED_VALUE"""),"-")</f>
        <v>-</v>
      </c>
      <c r="P171" s="21"/>
      <c r="Q171" s="21"/>
      <c r="R171" s="21"/>
      <c r="S171" s="21"/>
      <c r="T171" s="21"/>
      <c r="U171" s="21"/>
      <c r="V171" s="21"/>
      <c r="W171" s="21"/>
      <c r="X171" s="21"/>
      <c r="Y171" s="21"/>
      <c r="Z171" s="21"/>
    </row>
    <row r="172">
      <c r="A172" s="21" t="str">
        <f>IFERROR(__xludf.DUMMYFUNCTION("""COMPUTED_VALUE"""),"11ª GRE (Princesa Isabel)")</f>
        <v>11ª GRE (Princesa Isabel)</v>
      </c>
      <c r="B172" s="21" t="str">
        <f>IFERROR(__xludf.DUMMYFUNCTION("""COMPUTED_VALUE"""),"São José de Princesa")</f>
        <v>São José de Princesa</v>
      </c>
      <c r="C172" s="21">
        <f>IFERROR(__xludf.DUMMYFUNCTION("""COMPUTED_VALUE"""),2.5037137E7)</f>
        <v>25037137</v>
      </c>
      <c r="D172" s="21" t="str">
        <f>IFERROR(__xludf.DUMMYFUNCTION("""COMPUTED_VALUE"""),"EEEFM Dep Nominando Muniz Diniz")</f>
        <v>EEEFM Dep Nominando Muniz Diniz</v>
      </c>
      <c r="E172" s="21" t="str">
        <f>IFERROR(__xludf.DUMMYFUNCTION("""COMPUTED_VALUE"""),"URBANA")</f>
        <v>URBANA</v>
      </c>
      <c r="F172" s="21" t="str">
        <f>IFERROR(__xludf.DUMMYFUNCTION("""COMPUTED_VALUE"""),"2 Mbps")</f>
        <v>2 Mbps</v>
      </c>
      <c r="G172" s="21" t="str">
        <f>IFERROR(__xludf.DUMMYFUNCTION("""COMPUTED_VALUE"""),"-")</f>
        <v>-</v>
      </c>
      <c r="H172" s="21" t="str">
        <f>IFERROR(__xludf.DUMMYFUNCTION("""COMPUTED_VALUE"""),"-")</f>
        <v>-</v>
      </c>
      <c r="I172" s="21" t="str">
        <f>IFERROR(__xludf.DUMMYFUNCTION("""COMPUTED_VALUE"""),"-")</f>
        <v>-</v>
      </c>
      <c r="J172" s="21" t="str">
        <f>IFERROR(__xludf.DUMMYFUNCTION("""COMPUTED_VALUE"""),"-")</f>
        <v>-</v>
      </c>
      <c r="K172" s="21" t="str">
        <f>IFERROR(__xludf.DUMMYFUNCTION("""COMPUTED_VALUE"""),"-")</f>
        <v>-</v>
      </c>
      <c r="L172" s="21" t="str">
        <f>IFERROR(__xludf.DUMMYFUNCTION("""COMPUTED_VALUE"""),"-")</f>
        <v>-</v>
      </c>
      <c r="M172" s="21" t="str">
        <f>IFERROR(__xludf.DUMMYFUNCTION("""COMPUTED_VALUE"""),"100 Mbps")</f>
        <v>100 Mbps</v>
      </c>
      <c r="N172" s="21" t="str">
        <f>IFERROR(__xludf.DUMMYFUNCTION("""COMPUTED_VALUE"""),"-")</f>
        <v>-</v>
      </c>
      <c r="O172" s="21" t="str">
        <f>IFERROR(__xludf.DUMMYFUNCTION("""COMPUTED_VALUE"""),"-")</f>
        <v>-</v>
      </c>
      <c r="P172" s="21"/>
      <c r="Q172" s="21"/>
      <c r="R172" s="21"/>
      <c r="S172" s="21"/>
      <c r="T172" s="21"/>
      <c r="U172" s="21"/>
      <c r="V172" s="21"/>
      <c r="W172" s="21"/>
      <c r="X172" s="21"/>
      <c r="Y172" s="21"/>
      <c r="Z172" s="21"/>
    </row>
    <row r="173">
      <c r="A173" s="21" t="str">
        <f>IFERROR(__xludf.DUMMYFUNCTION("""COMPUTED_VALUE"""),"11ª GRE (Princesa Isabel)")</f>
        <v>11ª GRE (Princesa Isabel)</v>
      </c>
      <c r="B173" s="21" t="str">
        <f>IFERROR(__xludf.DUMMYFUNCTION("""COMPUTED_VALUE"""),"Tavares")</f>
        <v>Tavares</v>
      </c>
      <c r="C173" s="21">
        <f>IFERROR(__xludf.DUMMYFUNCTION("""COMPUTED_VALUE"""),2.5037226E7)</f>
        <v>25037226</v>
      </c>
      <c r="D173" s="21" t="str">
        <f>IFERROR(__xludf.DUMMYFUNCTION("""COMPUTED_VALUE"""),"Eci Adriano Feitosa")</f>
        <v>Eci Adriano Feitosa</v>
      </c>
      <c r="E173" s="21" t="str">
        <f>IFERROR(__xludf.DUMMYFUNCTION("""COMPUTED_VALUE"""),"URBANA")</f>
        <v>URBANA</v>
      </c>
      <c r="F173" s="21" t="str">
        <f>IFERROR(__xludf.DUMMYFUNCTION("""COMPUTED_VALUE"""),"2 Mbps")</f>
        <v>2 Mbps</v>
      </c>
      <c r="G173" s="21" t="str">
        <f>IFERROR(__xludf.DUMMYFUNCTION("""COMPUTED_VALUE"""),"-")</f>
        <v>-</v>
      </c>
      <c r="H173" s="21" t="str">
        <f>IFERROR(__xludf.DUMMYFUNCTION("""COMPUTED_VALUE"""),"-")</f>
        <v>-</v>
      </c>
      <c r="I173" s="21" t="str">
        <f>IFERROR(__xludf.DUMMYFUNCTION("""COMPUTED_VALUE"""),"-")</f>
        <v>-</v>
      </c>
      <c r="J173" s="21" t="str">
        <f>IFERROR(__xludf.DUMMYFUNCTION("""COMPUTED_VALUE"""),"-")</f>
        <v>-</v>
      </c>
      <c r="K173" s="21" t="str">
        <f>IFERROR(__xludf.DUMMYFUNCTION("""COMPUTED_VALUE"""),"-")</f>
        <v>-</v>
      </c>
      <c r="L173" s="21" t="str">
        <f>IFERROR(__xludf.DUMMYFUNCTION("""COMPUTED_VALUE"""),"-")</f>
        <v>-</v>
      </c>
      <c r="M173" s="21" t="str">
        <f>IFERROR(__xludf.DUMMYFUNCTION("""COMPUTED_VALUE"""),"100 Mbps")</f>
        <v>100 Mbps</v>
      </c>
      <c r="N173" s="21" t="str">
        <f>IFERROR(__xludf.DUMMYFUNCTION("""COMPUTED_VALUE"""),"-")</f>
        <v>-</v>
      </c>
      <c r="O173" s="21" t="str">
        <f>IFERROR(__xludf.DUMMYFUNCTION("""COMPUTED_VALUE"""),"-")</f>
        <v>-</v>
      </c>
      <c r="P173" s="21"/>
      <c r="Q173" s="21"/>
      <c r="R173" s="21"/>
      <c r="S173" s="21"/>
      <c r="T173" s="21"/>
      <c r="U173" s="21"/>
      <c r="V173" s="21"/>
      <c r="W173" s="21"/>
      <c r="X173" s="21"/>
      <c r="Y173" s="21"/>
      <c r="Z173" s="21"/>
    </row>
    <row r="174">
      <c r="A174" s="21" t="str">
        <f>IFERROR(__xludf.DUMMYFUNCTION("""COMPUTED_VALUE"""),"11ª GRE (Princesa Isabel)")</f>
        <v>11ª GRE (Princesa Isabel)</v>
      </c>
      <c r="B174" s="21" t="str">
        <f>IFERROR(__xludf.DUMMYFUNCTION("""COMPUTED_VALUE"""),"Tavares")</f>
        <v>Tavares</v>
      </c>
      <c r="C174" s="21">
        <f>IFERROR(__xludf.DUMMYFUNCTION("""COMPUTED_VALUE"""),2.5037234E7)</f>
        <v>25037234</v>
      </c>
      <c r="D174" s="21" t="str">
        <f>IFERROR(__xludf.DUMMYFUNCTION("""COMPUTED_VALUE"""),"EEEFM Povoado Silvestre")</f>
        <v>EEEFM Povoado Silvestre</v>
      </c>
      <c r="E174" s="21" t="str">
        <f>IFERROR(__xludf.DUMMYFUNCTION("""COMPUTED_VALUE"""),"RURAL")</f>
        <v>RURAL</v>
      </c>
      <c r="F174" s="21" t="str">
        <f>IFERROR(__xludf.DUMMYFUNCTION("""COMPUTED_VALUE"""),"-")</f>
        <v>-</v>
      </c>
      <c r="G174" s="21" t="str">
        <f>IFERROR(__xludf.DUMMYFUNCTION("""COMPUTED_VALUE"""),"-")</f>
        <v>-</v>
      </c>
      <c r="H174" s="21" t="str">
        <f>IFERROR(__xludf.DUMMYFUNCTION("""COMPUTED_VALUE"""),"-")</f>
        <v>-</v>
      </c>
      <c r="I174" s="21" t="str">
        <f>IFERROR(__xludf.DUMMYFUNCTION("""COMPUTED_VALUE"""),"-")</f>
        <v>-</v>
      </c>
      <c r="J174" s="21" t="str">
        <f>IFERROR(__xludf.DUMMYFUNCTION("""COMPUTED_VALUE"""),"-")</f>
        <v>-</v>
      </c>
      <c r="K174" s="21" t="str">
        <f>IFERROR(__xludf.DUMMYFUNCTION("""COMPUTED_VALUE"""),"-")</f>
        <v>-</v>
      </c>
      <c r="L174" s="21" t="str">
        <f>IFERROR(__xludf.DUMMYFUNCTION("""COMPUTED_VALUE"""),"-")</f>
        <v>-</v>
      </c>
      <c r="M174" s="21" t="str">
        <f>IFERROR(__xludf.DUMMYFUNCTION("""COMPUTED_VALUE"""),"-")</f>
        <v>-</v>
      </c>
      <c r="N174" s="21" t="str">
        <f>IFERROR(__xludf.DUMMYFUNCTION("""COMPUTED_VALUE"""),"Satélite")</f>
        <v>Satélite</v>
      </c>
      <c r="O174" s="21" t="str">
        <f>IFERROR(__xludf.DUMMYFUNCTION("""COMPUTED_VALUE"""),"-")</f>
        <v>-</v>
      </c>
      <c r="P174" s="21"/>
      <c r="Q174" s="21"/>
      <c r="R174" s="21"/>
      <c r="S174" s="21"/>
      <c r="T174" s="21"/>
      <c r="U174" s="21"/>
      <c r="V174" s="21"/>
      <c r="W174" s="21"/>
      <c r="X174" s="21"/>
      <c r="Y174" s="21"/>
      <c r="Z174" s="21"/>
    </row>
    <row r="175">
      <c r="A175" s="21" t="str">
        <f>IFERROR(__xludf.DUMMYFUNCTION("""COMPUTED_VALUE"""),"06ª GRE (Patos)")</f>
        <v>06ª GRE (Patos)</v>
      </c>
      <c r="B175" s="21" t="str">
        <f>IFERROR(__xludf.DUMMYFUNCTION("""COMPUTED_VALUE"""),"Maturéia")</f>
        <v>Maturéia</v>
      </c>
      <c r="C175" s="21">
        <f>IFERROR(__xludf.DUMMYFUNCTION("""COMPUTED_VALUE"""),2.5037781E7)</f>
        <v>25037781</v>
      </c>
      <c r="D175" s="21" t="str">
        <f>IFERROR(__xludf.DUMMYFUNCTION("""COMPUTED_VALUE"""),"E. C. I. ANTONIO MOACIR DANTAS CAVALCANTI")</f>
        <v>E. C. I. ANTONIO MOACIR DANTAS CAVALCANTI</v>
      </c>
      <c r="E175" s="21" t="str">
        <f>IFERROR(__xludf.DUMMYFUNCTION("""COMPUTED_VALUE"""),"URBANA")</f>
        <v>URBANA</v>
      </c>
      <c r="F175" s="21" t="str">
        <f>IFERROR(__xludf.DUMMYFUNCTION("""COMPUTED_VALUE"""),"2 Mbps")</f>
        <v>2 Mbps</v>
      </c>
      <c r="G175" s="21" t="str">
        <f>IFERROR(__xludf.DUMMYFUNCTION("""COMPUTED_VALUE"""),"-")</f>
        <v>-</v>
      </c>
      <c r="H175" s="21" t="str">
        <f>IFERROR(__xludf.DUMMYFUNCTION("""COMPUTED_VALUE"""),"-")</f>
        <v>-</v>
      </c>
      <c r="I175" s="21" t="str">
        <f>IFERROR(__xludf.DUMMYFUNCTION("""COMPUTED_VALUE"""),"-")</f>
        <v>-</v>
      </c>
      <c r="J175" s="21" t="str">
        <f>IFERROR(__xludf.DUMMYFUNCTION("""COMPUTED_VALUE"""),"-")</f>
        <v>-</v>
      </c>
      <c r="K175" s="21" t="str">
        <f>IFERROR(__xludf.DUMMYFUNCTION("""COMPUTED_VALUE"""),"-")</f>
        <v>-</v>
      </c>
      <c r="L175" s="21" t="str">
        <f>IFERROR(__xludf.DUMMYFUNCTION("""COMPUTED_VALUE"""),"-")</f>
        <v>-</v>
      </c>
      <c r="M175" s="21" t="str">
        <f>IFERROR(__xludf.DUMMYFUNCTION("""COMPUTED_VALUE"""),"100 Mbps")</f>
        <v>100 Mbps</v>
      </c>
      <c r="N175" s="21" t="str">
        <f>IFERROR(__xludf.DUMMYFUNCTION("""COMPUTED_VALUE"""),"-")</f>
        <v>-</v>
      </c>
      <c r="O175" s="21" t="str">
        <f>IFERROR(__xludf.DUMMYFUNCTION("""COMPUTED_VALUE"""),"-")</f>
        <v>-</v>
      </c>
      <c r="P175" s="21"/>
      <c r="Q175" s="21"/>
      <c r="R175" s="21"/>
      <c r="S175" s="21"/>
      <c r="T175" s="21"/>
      <c r="U175" s="21"/>
      <c r="V175" s="21"/>
      <c r="W175" s="21"/>
      <c r="X175" s="21"/>
      <c r="Y175" s="21"/>
      <c r="Z175" s="21"/>
    </row>
    <row r="176">
      <c r="A176" s="21" t="str">
        <f>IFERROR(__xludf.DUMMYFUNCTION("""COMPUTED_VALUE"""),"06ª GRE (Patos)")</f>
        <v>06ª GRE (Patos)</v>
      </c>
      <c r="B176" s="21" t="str">
        <f>IFERROR(__xludf.DUMMYFUNCTION("""COMPUTED_VALUE"""),"Teixeira")</f>
        <v>Teixeira</v>
      </c>
      <c r="C176" s="21">
        <f>IFERROR(__xludf.DUMMYFUNCTION("""COMPUTED_VALUE"""),2.5037803E7)</f>
        <v>25037803</v>
      </c>
      <c r="D176" s="21" t="str">
        <f>IFERROR(__xludf.DUMMYFUNCTION("""COMPUTED_VALUE"""),"Ecit Sebastiao Guedes da Silva")</f>
        <v>Ecit Sebastiao Guedes da Silva</v>
      </c>
      <c r="E176" s="21" t="str">
        <f>IFERROR(__xludf.DUMMYFUNCTION("""COMPUTED_VALUE"""),"URBANA")</f>
        <v>URBANA</v>
      </c>
      <c r="F176" s="21" t="str">
        <f>IFERROR(__xludf.DUMMYFUNCTION("""COMPUTED_VALUE"""),"2 Mbps")</f>
        <v>2 Mbps</v>
      </c>
      <c r="G176" s="21" t="str">
        <f>IFERROR(__xludf.DUMMYFUNCTION("""COMPUTED_VALUE"""),"-")</f>
        <v>-</v>
      </c>
      <c r="H176" s="21" t="str">
        <f>IFERROR(__xludf.DUMMYFUNCTION("""COMPUTED_VALUE"""),"-")</f>
        <v>-</v>
      </c>
      <c r="I176" s="21" t="str">
        <f>IFERROR(__xludf.DUMMYFUNCTION("""COMPUTED_VALUE"""),"-")</f>
        <v>-</v>
      </c>
      <c r="J176" s="21" t="str">
        <f>IFERROR(__xludf.DUMMYFUNCTION("""COMPUTED_VALUE"""),"50 Mbps")</f>
        <v>50 Mbps</v>
      </c>
      <c r="K176" s="21" t="str">
        <f>IFERROR(__xludf.DUMMYFUNCTION("""COMPUTED_VALUE"""),"-")</f>
        <v>-</v>
      </c>
      <c r="L176" s="21" t="str">
        <f>IFERROR(__xludf.DUMMYFUNCTION("""COMPUTED_VALUE"""),"-")</f>
        <v>-</v>
      </c>
      <c r="M176" s="21" t="str">
        <f>IFERROR(__xludf.DUMMYFUNCTION("""COMPUTED_VALUE"""),"-")</f>
        <v>-</v>
      </c>
      <c r="N176" s="21" t="str">
        <f>IFERROR(__xludf.DUMMYFUNCTION("""COMPUTED_VALUE"""),"-")</f>
        <v>-</v>
      </c>
      <c r="O176" s="21" t="str">
        <f>IFERROR(__xludf.DUMMYFUNCTION("""COMPUTED_VALUE"""),"-")</f>
        <v>-</v>
      </c>
      <c r="P176" s="21"/>
      <c r="Q176" s="21"/>
      <c r="R176" s="21"/>
      <c r="S176" s="21"/>
      <c r="T176" s="21"/>
      <c r="U176" s="21"/>
      <c r="V176" s="21"/>
      <c r="W176" s="21"/>
      <c r="X176" s="21"/>
      <c r="Y176" s="21"/>
      <c r="Z176" s="21"/>
    </row>
    <row r="177">
      <c r="A177" s="21" t="str">
        <f>IFERROR(__xludf.DUMMYFUNCTION("""COMPUTED_VALUE"""),"06ª GRE (Patos)")</f>
        <v>06ª GRE (Patos)</v>
      </c>
      <c r="B177" s="21" t="str">
        <f>IFERROR(__xludf.DUMMYFUNCTION("""COMPUTED_VALUE"""),"Teixeira")</f>
        <v>Teixeira</v>
      </c>
      <c r="C177" s="21">
        <f>IFERROR(__xludf.DUMMYFUNCTION("""COMPUTED_VALUE"""),2.5037846E7)</f>
        <v>25037846</v>
      </c>
      <c r="D177" s="21" t="str">
        <f>IFERROR(__xludf.DUMMYFUNCTION("""COMPUTED_VALUE"""),"EEEFM Dr Manoel Dantas")</f>
        <v>EEEFM Dr Manoel Dantas</v>
      </c>
      <c r="E177" s="21" t="str">
        <f>IFERROR(__xludf.DUMMYFUNCTION("""COMPUTED_VALUE"""),"URBANA")</f>
        <v>URBANA</v>
      </c>
      <c r="F177" s="21" t="str">
        <f>IFERROR(__xludf.DUMMYFUNCTION("""COMPUTED_VALUE"""),"2 Mbps")</f>
        <v>2 Mbps</v>
      </c>
      <c r="G177" s="21" t="str">
        <f>IFERROR(__xludf.DUMMYFUNCTION("""COMPUTED_VALUE"""),"-")</f>
        <v>-</v>
      </c>
      <c r="H177" s="21" t="str">
        <f>IFERROR(__xludf.DUMMYFUNCTION("""COMPUTED_VALUE"""),"-")</f>
        <v>-</v>
      </c>
      <c r="I177" s="21" t="str">
        <f>IFERROR(__xludf.DUMMYFUNCTION("""COMPUTED_VALUE"""),"-")</f>
        <v>-</v>
      </c>
      <c r="J177" s="21" t="str">
        <f>IFERROR(__xludf.DUMMYFUNCTION("""COMPUTED_VALUE"""),"-")</f>
        <v>-</v>
      </c>
      <c r="K177" s="21" t="str">
        <f>IFERROR(__xludf.DUMMYFUNCTION("""COMPUTED_VALUE"""),"-")</f>
        <v>-</v>
      </c>
      <c r="L177" s="21" t="str">
        <f>IFERROR(__xludf.DUMMYFUNCTION("""COMPUTED_VALUE"""),"-")</f>
        <v>-</v>
      </c>
      <c r="M177" s="21" t="str">
        <f>IFERROR(__xludf.DUMMYFUNCTION("""COMPUTED_VALUE"""),"100 Mbps")</f>
        <v>100 Mbps</v>
      </c>
      <c r="N177" s="21" t="str">
        <f>IFERROR(__xludf.DUMMYFUNCTION("""COMPUTED_VALUE"""),"-")</f>
        <v>-</v>
      </c>
      <c r="O177" s="21" t="str">
        <f>IFERROR(__xludf.DUMMYFUNCTION("""COMPUTED_VALUE"""),"-")</f>
        <v>-</v>
      </c>
      <c r="P177" s="21"/>
      <c r="Q177" s="21"/>
      <c r="R177" s="21"/>
      <c r="S177" s="21"/>
      <c r="T177" s="21"/>
      <c r="U177" s="21"/>
      <c r="V177" s="21"/>
      <c r="W177" s="21"/>
      <c r="X177" s="21"/>
      <c r="Y177" s="21"/>
      <c r="Z177" s="21"/>
    </row>
    <row r="178">
      <c r="A178" s="21" t="str">
        <f>IFERROR(__xludf.DUMMYFUNCTION("""COMPUTED_VALUE"""),"06ª GRE (Patos)")</f>
        <v>06ª GRE (Patos)</v>
      </c>
      <c r="B178" s="21" t="str">
        <f>IFERROR(__xludf.DUMMYFUNCTION("""COMPUTED_VALUE"""),"Junco do Seridó")</f>
        <v>Junco do Seridó</v>
      </c>
      <c r="C178" s="21">
        <f>IFERROR(__xludf.DUMMYFUNCTION("""COMPUTED_VALUE"""),2.5038478E7)</f>
        <v>25038478</v>
      </c>
      <c r="D178" s="21" t="str">
        <f>IFERROR(__xludf.DUMMYFUNCTION("""COMPUTED_VALUE"""),"ECIT Ezequiel Fernandes")</f>
        <v>ECIT Ezequiel Fernandes</v>
      </c>
      <c r="E178" s="21" t="str">
        <f>IFERROR(__xludf.DUMMYFUNCTION("""COMPUTED_VALUE"""),"URBANA")</f>
        <v>URBANA</v>
      </c>
      <c r="F178" s="21" t="str">
        <f>IFERROR(__xludf.DUMMYFUNCTION("""COMPUTED_VALUE"""),"2 Mbps")</f>
        <v>2 Mbps</v>
      </c>
      <c r="G178" s="21" t="str">
        <f>IFERROR(__xludf.DUMMYFUNCTION("""COMPUTED_VALUE"""),"-")</f>
        <v>-</v>
      </c>
      <c r="H178" s="21" t="str">
        <f>IFERROR(__xludf.DUMMYFUNCTION("""COMPUTED_VALUE"""),"-")</f>
        <v>-</v>
      </c>
      <c r="I178" s="21" t="str">
        <f>IFERROR(__xludf.DUMMYFUNCTION("""COMPUTED_VALUE"""),"-")</f>
        <v>-</v>
      </c>
      <c r="J178" s="21" t="str">
        <f>IFERROR(__xludf.DUMMYFUNCTION("""COMPUTED_VALUE"""),"100 Mbps")</f>
        <v>100 Mbps</v>
      </c>
      <c r="K178" s="21" t="str">
        <f>IFERROR(__xludf.DUMMYFUNCTION("""COMPUTED_VALUE"""),"-")</f>
        <v>-</v>
      </c>
      <c r="L178" s="21" t="str">
        <f>IFERROR(__xludf.DUMMYFUNCTION("""COMPUTED_VALUE"""),"-")</f>
        <v>-</v>
      </c>
      <c r="M178" s="21" t="str">
        <f>IFERROR(__xludf.DUMMYFUNCTION("""COMPUTED_VALUE"""),"-")</f>
        <v>-</v>
      </c>
      <c r="N178" s="21" t="str">
        <f>IFERROR(__xludf.DUMMYFUNCTION("""COMPUTED_VALUE"""),"-")</f>
        <v>-</v>
      </c>
      <c r="O178" s="21" t="str">
        <f>IFERROR(__xludf.DUMMYFUNCTION("""COMPUTED_VALUE"""),"-")</f>
        <v>-</v>
      </c>
      <c r="P178" s="21"/>
      <c r="Q178" s="21"/>
      <c r="R178" s="21"/>
      <c r="S178" s="21"/>
      <c r="T178" s="21"/>
      <c r="U178" s="21"/>
      <c r="V178" s="21"/>
      <c r="W178" s="21"/>
      <c r="X178" s="21"/>
      <c r="Y178" s="21"/>
      <c r="Z178" s="21"/>
    </row>
    <row r="179">
      <c r="A179" s="21" t="str">
        <f>IFERROR(__xludf.DUMMYFUNCTION("""COMPUTED_VALUE"""),"06ª GRE (Patos)")</f>
        <v>06ª GRE (Patos)</v>
      </c>
      <c r="B179" s="21" t="str">
        <f>IFERROR(__xludf.DUMMYFUNCTION("""COMPUTED_VALUE"""),"Salgadinho")</f>
        <v>Salgadinho</v>
      </c>
      <c r="C179" s="21">
        <f>IFERROR(__xludf.DUMMYFUNCTION("""COMPUTED_VALUE"""),2.5038796E7)</f>
        <v>25038796</v>
      </c>
      <c r="D179" s="21" t="str">
        <f>IFERROR(__xludf.DUMMYFUNCTION("""COMPUTED_VALUE"""),"EEEM Fenelon Nobrega")</f>
        <v>EEEM Fenelon Nobrega</v>
      </c>
      <c r="E179" s="21" t="str">
        <f>IFERROR(__xludf.DUMMYFUNCTION("""COMPUTED_VALUE"""),"URBANA")</f>
        <v>URBANA</v>
      </c>
      <c r="F179" s="21" t="str">
        <f>IFERROR(__xludf.DUMMYFUNCTION("""COMPUTED_VALUE"""),"2 Mbps")</f>
        <v>2 Mbps</v>
      </c>
      <c r="G179" s="21" t="str">
        <f>IFERROR(__xludf.DUMMYFUNCTION("""COMPUTED_VALUE"""),"-")</f>
        <v>-</v>
      </c>
      <c r="H179" s="21" t="str">
        <f>IFERROR(__xludf.DUMMYFUNCTION("""COMPUTED_VALUE"""),"-")</f>
        <v>-</v>
      </c>
      <c r="I179" s="21" t="str">
        <f>IFERROR(__xludf.DUMMYFUNCTION("""COMPUTED_VALUE"""),"-")</f>
        <v>-</v>
      </c>
      <c r="J179" s="21" t="str">
        <f>IFERROR(__xludf.DUMMYFUNCTION("""COMPUTED_VALUE"""),"-")</f>
        <v>-</v>
      </c>
      <c r="K179" s="21" t="str">
        <f>IFERROR(__xludf.DUMMYFUNCTION("""COMPUTED_VALUE"""),"-")</f>
        <v>-</v>
      </c>
      <c r="L179" s="21" t="str">
        <f>IFERROR(__xludf.DUMMYFUNCTION("""COMPUTED_VALUE"""),"-")</f>
        <v>-</v>
      </c>
      <c r="M179" s="21"/>
      <c r="N179" s="21" t="str">
        <f>IFERROR(__xludf.DUMMYFUNCTION("""COMPUTED_VALUE"""),"-")</f>
        <v>-</v>
      </c>
      <c r="O179" s="21" t="str">
        <f>IFERROR(__xludf.DUMMYFUNCTION("""COMPUTED_VALUE"""),"-")</f>
        <v>-</v>
      </c>
      <c r="P179" s="21"/>
      <c r="Q179" s="21"/>
      <c r="R179" s="21"/>
      <c r="S179" s="21"/>
      <c r="T179" s="21"/>
      <c r="U179" s="21"/>
      <c r="V179" s="21"/>
      <c r="W179" s="21"/>
      <c r="X179" s="21"/>
      <c r="Y179" s="21"/>
      <c r="Z179" s="21"/>
    </row>
    <row r="180">
      <c r="A180" s="21" t="str">
        <f>IFERROR(__xludf.DUMMYFUNCTION("""COMPUTED_VALUE"""),"06ª GRE (Patos)")</f>
        <v>06ª GRE (Patos)</v>
      </c>
      <c r="B180" s="21" t="str">
        <f>IFERROR(__xludf.DUMMYFUNCTION("""COMPUTED_VALUE"""),"Santa Luzia")</f>
        <v>Santa Luzia</v>
      </c>
      <c r="C180" s="21">
        <f>IFERROR(__xludf.DUMMYFUNCTION("""COMPUTED_VALUE"""),2.5039032E7)</f>
        <v>25039032</v>
      </c>
      <c r="D180" s="21" t="str">
        <f>IFERROR(__xludf.DUMMYFUNCTION("""COMPUTED_VALUE"""),"Ecite Padre Jeronimo Lauwen")</f>
        <v>Ecite Padre Jeronimo Lauwen</v>
      </c>
      <c r="E180" s="21" t="str">
        <f>IFERROR(__xludf.DUMMYFUNCTION("""COMPUTED_VALUE"""),"URBANA")</f>
        <v>URBANA</v>
      </c>
      <c r="F180" s="21" t="str">
        <f>IFERROR(__xludf.DUMMYFUNCTION("""COMPUTED_VALUE"""),"2 Mbps")</f>
        <v>2 Mbps</v>
      </c>
      <c r="G180" s="21" t="str">
        <f>IFERROR(__xludf.DUMMYFUNCTION("""COMPUTED_VALUE"""),"-")</f>
        <v>-</v>
      </c>
      <c r="H180" s="21" t="str">
        <f>IFERROR(__xludf.DUMMYFUNCTION("""COMPUTED_VALUE"""),"-")</f>
        <v>-</v>
      </c>
      <c r="I180" s="21" t="str">
        <f>IFERROR(__xludf.DUMMYFUNCTION("""COMPUTED_VALUE"""),"-")</f>
        <v>-</v>
      </c>
      <c r="J180" s="21" t="str">
        <f>IFERROR(__xludf.DUMMYFUNCTION("""COMPUTED_VALUE"""),"30 Mbps")</f>
        <v>30 Mbps</v>
      </c>
      <c r="K180" s="21" t="str">
        <f>IFERROR(__xludf.DUMMYFUNCTION("""COMPUTED_VALUE"""),"-")</f>
        <v>-</v>
      </c>
      <c r="L180" s="21" t="str">
        <f>IFERROR(__xludf.DUMMYFUNCTION("""COMPUTED_VALUE"""),"-")</f>
        <v>-</v>
      </c>
      <c r="M180" s="21" t="str">
        <f>IFERROR(__xludf.DUMMYFUNCTION("""COMPUTED_VALUE"""),"-")</f>
        <v>-</v>
      </c>
      <c r="N180" s="21" t="str">
        <f>IFERROR(__xludf.DUMMYFUNCTION("""COMPUTED_VALUE"""),"-")</f>
        <v>-</v>
      </c>
      <c r="O180" s="21" t="str">
        <f>IFERROR(__xludf.DUMMYFUNCTION("""COMPUTED_VALUE"""),"-")</f>
        <v>-</v>
      </c>
      <c r="P180" s="21"/>
      <c r="Q180" s="21"/>
      <c r="R180" s="21"/>
      <c r="S180" s="21"/>
      <c r="T180" s="21"/>
      <c r="U180" s="21"/>
      <c r="V180" s="21"/>
      <c r="W180" s="21"/>
      <c r="X180" s="21"/>
      <c r="Y180" s="21"/>
      <c r="Z180" s="21"/>
    </row>
    <row r="181">
      <c r="A181" s="21" t="str">
        <f>IFERROR(__xludf.DUMMYFUNCTION("""COMPUTED_VALUE"""),"-")</f>
        <v>-</v>
      </c>
      <c r="B181" s="21" t="str">
        <f>IFERROR(__xludf.DUMMYFUNCTION("""COMPUTED_VALUE"""),"Santa Luzia")</f>
        <v>Santa Luzia</v>
      </c>
      <c r="C181" s="21">
        <f>IFERROR(__xludf.DUMMYFUNCTION("""COMPUTED_VALUE"""),2.503904E7)</f>
        <v>25039040</v>
      </c>
      <c r="D181" s="21" t="str">
        <f>IFERROR(__xludf.DUMMYFUNCTION("""COMPUTED_VALUE"""),"EEEF Monsenhor Pedro Anisio (MUNICIPALIZADA)")</f>
        <v>EEEF Monsenhor Pedro Anisio (MUNICIPALIZADA)</v>
      </c>
      <c r="E181" s="21" t="str">
        <f>IFERROR(__xludf.DUMMYFUNCTION("""COMPUTED_VALUE"""),"-")</f>
        <v>-</v>
      </c>
      <c r="F181" s="21" t="str">
        <f>IFERROR(__xludf.DUMMYFUNCTION("""COMPUTED_VALUE"""),"2 Mbps")</f>
        <v>2 Mbps</v>
      </c>
      <c r="G181" s="21" t="str">
        <f>IFERROR(__xludf.DUMMYFUNCTION("""COMPUTED_VALUE"""),"-")</f>
        <v>-</v>
      </c>
      <c r="H181" s="21" t="str">
        <f>IFERROR(__xludf.DUMMYFUNCTION("""COMPUTED_VALUE"""),"-")</f>
        <v>-</v>
      </c>
      <c r="I181" s="21" t="str">
        <f>IFERROR(__xludf.DUMMYFUNCTION("""COMPUTED_VALUE"""),"-")</f>
        <v>-</v>
      </c>
      <c r="J181" s="21" t="str">
        <f>IFERROR(__xludf.DUMMYFUNCTION("""COMPUTED_VALUE"""),"-")</f>
        <v>-</v>
      </c>
      <c r="K181" s="21" t="str">
        <f>IFERROR(__xludf.DUMMYFUNCTION("""COMPUTED_VALUE"""),"-")</f>
        <v>-</v>
      </c>
      <c r="L181" s="21" t="str">
        <f>IFERROR(__xludf.DUMMYFUNCTION("""COMPUTED_VALUE"""),"-")</f>
        <v>-</v>
      </c>
      <c r="M181" s="21" t="str">
        <f>IFERROR(__xludf.DUMMYFUNCTION("""COMPUTED_VALUE"""),"-")</f>
        <v>-</v>
      </c>
      <c r="N181" s="21" t="str">
        <f>IFERROR(__xludf.DUMMYFUNCTION("""COMPUTED_VALUE"""),"-")</f>
        <v>-</v>
      </c>
      <c r="O181" s="21" t="str">
        <f>IFERROR(__xludf.DUMMYFUNCTION("""COMPUTED_VALUE"""),"-")</f>
        <v>-</v>
      </c>
      <c r="P181" s="21" t="str">
        <f>IFERROR(__xludf.DUMMYFUNCTION("""COMPUTED_VALUE"""),"MUNICIPALIZADA")</f>
        <v>MUNICIPALIZADA</v>
      </c>
      <c r="Q181" s="21" t="str">
        <f>IFERROR(__xludf.DUMMYFUNCTION("""COMPUTED_VALUE"""),"S")</f>
        <v>S</v>
      </c>
      <c r="R181" s="21"/>
      <c r="S181" s="21"/>
      <c r="T181" s="21"/>
      <c r="U181" s="21"/>
      <c r="V181" s="21"/>
      <c r="W181" s="21"/>
      <c r="X181" s="21"/>
      <c r="Y181" s="21"/>
      <c r="Z181" s="21"/>
    </row>
    <row r="182">
      <c r="A182" s="21" t="str">
        <f>IFERROR(__xludf.DUMMYFUNCTION("""COMPUTED_VALUE"""),"06ª GRE (Patos)")</f>
        <v>06ª GRE (Patos)</v>
      </c>
      <c r="B182" s="21" t="str">
        <f>IFERROR(__xludf.DUMMYFUNCTION("""COMPUTED_VALUE"""),"Santa Luzia")</f>
        <v>Santa Luzia</v>
      </c>
      <c r="C182" s="21">
        <f>IFERROR(__xludf.DUMMYFUNCTION("""COMPUTED_VALUE"""),2.5039075E7)</f>
        <v>25039075</v>
      </c>
      <c r="D182" s="21" t="str">
        <f>IFERROR(__xludf.DUMMYFUNCTION("""COMPUTED_VALUE"""),"EEEFM Arlindo Bento de Morais")</f>
        <v>EEEFM Arlindo Bento de Morais</v>
      </c>
      <c r="E182" s="21" t="str">
        <f>IFERROR(__xludf.DUMMYFUNCTION("""COMPUTED_VALUE"""),"URBANA")</f>
        <v>URBANA</v>
      </c>
      <c r="F182" s="21" t="str">
        <f>IFERROR(__xludf.DUMMYFUNCTION("""COMPUTED_VALUE"""),"2 Mbps")</f>
        <v>2 Mbps</v>
      </c>
      <c r="G182" s="21" t="str">
        <f>IFERROR(__xludf.DUMMYFUNCTION("""COMPUTED_VALUE"""),"-")</f>
        <v>-</v>
      </c>
      <c r="H182" s="21" t="str">
        <f>IFERROR(__xludf.DUMMYFUNCTION("""COMPUTED_VALUE"""),"-")</f>
        <v>-</v>
      </c>
      <c r="I182" s="21" t="str">
        <f>IFERROR(__xludf.DUMMYFUNCTION("""COMPUTED_VALUE"""),"-")</f>
        <v>-</v>
      </c>
      <c r="J182" s="21" t="str">
        <f>IFERROR(__xludf.DUMMYFUNCTION("""COMPUTED_VALUE"""),"-")</f>
        <v>-</v>
      </c>
      <c r="K182" s="21" t="str">
        <f>IFERROR(__xludf.DUMMYFUNCTION("""COMPUTED_VALUE"""),"-")</f>
        <v>-</v>
      </c>
      <c r="L182" s="21" t="str">
        <f>IFERROR(__xludf.DUMMYFUNCTION("""COMPUTED_VALUE"""),"-")</f>
        <v>-</v>
      </c>
      <c r="M182" s="21" t="str">
        <f>IFERROR(__xludf.DUMMYFUNCTION("""COMPUTED_VALUE"""),"100 Mbps")</f>
        <v>100 Mbps</v>
      </c>
      <c r="N182" s="21" t="str">
        <f>IFERROR(__xludf.DUMMYFUNCTION("""COMPUTED_VALUE"""),"-")</f>
        <v>-</v>
      </c>
      <c r="O182" s="21" t="str">
        <f>IFERROR(__xludf.DUMMYFUNCTION("""COMPUTED_VALUE"""),"-")</f>
        <v>-</v>
      </c>
      <c r="P182" s="21"/>
      <c r="Q182" s="21"/>
      <c r="R182" s="21"/>
      <c r="S182" s="21"/>
      <c r="T182" s="21"/>
      <c r="U182" s="21"/>
      <c r="V182" s="21"/>
      <c r="W182" s="21"/>
      <c r="X182" s="21"/>
      <c r="Y182" s="21"/>
      <c r="Z182" s="21"/>
    </row>
    <row r="183">
      <c r="A183" s="21" t="str">
        <f>IFERROR(__xludf.DUMMYFUNCTION("""COMPUTED_VALUE"""),"06ª GRE (Patos)")</f>
        <v>06ª GRE (Patos)</v>
      </c>
      <c r="B183" s="21" t="str">
        <f>IFERROR(__xludf.DUMMYFUNCTION("""COMPUTED_VALUE"""),"Santa Luzia")</f>
        <v>Santa Luzia</v>
      </c>
      <c r="C183" s="21">
        <f>IFERROR(__xludf.DUMMYFUNCTION("""COMPUTED_VALUE"""),2.5039083E7)</f>
        <v>25039083</v>
      </c>
      <c r="D183" s="21" t="str">
        <f>IFERROR(__xludf.DUMMYFUNCTION("""COMPUTED_VALUE"""),"Eci EEF Coelho Lisboa")</f>
        <v>Eci EEF Coelho Lisboa</v>
      </c>
      <c r="E183" s="21" t="str">
        <f>IFERROR(__xludf.DUMMYFUNCTION("""COMPUTED_VALUE"""),"URBANA")</f>
        <v>URBANA</v>
      </c>
      <c r="F183" s="21" t="str">
        <f>IFERROR(__xludf.DUMMYFUNCTION("""COMPUTED_VALUE"""),"2 Mbps")</f>
        <v>2 Mbps</v>
      </c>
      <c r="G183" s="21" t="str">
        <f>IFERROR(__xludf.DUMMYFUNCTION("""COMPUTED_VALUE"""),"-")</f>
        <v>-</v>
      </c>
      <c r="H183" s="21" t="str">
        <f>IFERROR(__xludf.DUMMYFUNCTION("""COMPUTED_VALUE"""),"-")</f>
        <v>-</v>
      </c>
      <c r="I183" s="21" t="str">
        <f>IFERROR(__xludf.DUMMYFUNCTION("""COMPUTED_VALUE"""),"-")</f>
        <v>-</v>
      </c>
      <c r="J183" s="21" t="str">
        <f>IFERROR(__xludf.DUMMYFUNCTION("""COMPUTED_VALUE"""),"-")</f>
        <v>-</v>
      </c>
      <c r="K183" s="21" t="str">
        <f>IFERROR(__xludf.DUMMYFUNCTION("""COMPUTED_VALUE"""),"-")</f>
        <v>-</v>
      </c>
      <c r="L183" s="21" t="str">
        <f>IFERROR(__xludf.DUMMYFUNCTION("""COMPUTED_VALUE"""),"-")</f>
        <v>-</v>
      </c>
      <c r="M183" s="21" t="str">
        <f>IFERROR(__xludf.DUMMYFUNCTION("""COMPUTED_VALUE"""),"100 Mbps")</f>
        <v>100 Mbps</v>
      </c>
      <c r="N183" s="21" t="str">
        <f>IFERROR(__xludf.DUMMYFUNCTION("""COMPUTED_VALUE"""),"-")</f>
        <v>-</v>
      </c>
      <c r="O183" s="21" t="str">
        <f>IFERROR(__xludf.DUMMYFUNCTION("""COMPUTED_VALUE"""),"-")</f>
        <v>-</v>
      </c>
      <c r="P183" s="21"/>
      <c r="Q183" s="21"/>
      <c r="R183" s="21"/>
      <c r="S183" s="21"/>
      <c r="T183" s="21"/>
      <c r="U183" s="21"/>
      <c r="V183" s="21"/>
      <c r="W183" s="21"/>
      <c r="X183" s="21"/>
      <c r="Y183" s="21"/>
      <c r="Z183" s="21"/>
    </row>
    <row r="184">
      <c r="A184" s="21" t="str">
        <f>IFERROR(__xludf.DUMMYFUNCTION("""COMPUTED_VALUE"""),"06ª GRE (Patos)")</f>
        <v>06ª GRE (Patos)</v>
      </c>
      <c r="B184" s="21" t="str">
        <f>IFERROR(__xludf.DUMMYFUNCTION("""COMPUTED_VALUE"""),"São José do Sabugi")</f>
        <v>São José do Sabugi</v>
      </c>
      <c r="C184" s="21">
        <f>IFERROR(__xludf.DUMMYFUNCTION("""COMPUTED_VALUE"""),2.5039504E7)</f>
        <v>25039504</v>
      </c>
      <c r="D184" s="21" t="str">
        <f>IFERROR(__xludf.DUMMYFUNCTION("""COMPUTED_VALUE"""),"EEEFM Olavo Bilac")</f>
        <v>EEEFM Olavo Bilac</v>
      </c>
      <c r="E184" s="21" t="str">
        <f>IFERROR(__xludf.DUMMYFUNCTION("""COMPUTED_VALUE"""),"URBANA")</f>
        <v>URBANA</v>
      </c>
      <c r="F184" s="21" t="str">
        <f>IFERROR(__xludf.DUMMYFUNCTION("""COMPUTED_VALUE"""),"2 Mbps")</f>
        <v>2 Mbps</v>
      </c>
      <c r="G184" s="21" t="str">
        <f>IFERROR(__xludf.DUMMYFUNCTION("""COMPUTED_VALUE"""),"-")</f>
        <v>-</v>
      </c>
      <c r="H184" s="21" t="str">
        <f>IFERROR(__xludf.DUMMYFUNCTION("""COMPUTED_VALUE"""),"-")</f>
        <v>-</v>
      </c>
      <c r="I184" s="21" t="str">
        <f>IFERROR(__xludf.DUMMYFUNCTION("""COMPUTED_VALUE"""),"-")</f>
        <v>-</v>
      </c>
      <c r="J184" s="21" t="str">
        <f>IFERROR(__xludf.DUMMYFUNCTION("""COMPUTED_VALUE"""),"-")</f>
        <v>-</v>
      </c>
      <c r="K184" s="21" t="str">
        <f>IFERROR(__xludf.DUMMYFUNCTION("""COMPUTED_VALUE"""),"-")</f>
        <v>-</v>
      </c>
      <c r="L184" s="21" t="str">
        <f>IFERROR(__xludf.DUMMYFUNCTION("""COMPUTED_VALUE"""),"-")</f>
        <v>-</v>
      </c>
      <c r="M184" s="21" t="str">
        <f>IFERROR(__xludf.DUMMYFUNCTION("""COMPUTED_VALUE"""),"100 Mbps")</f>
        <v>100 Mbps</v>
      </c>
      <c r="N184" s="21" t="str">
        <f>IFERROR(__xludf.DUMMYFUNCTION("""COMPUTED_VALUE"""),"-")</f>
        <v>-</v>
      </c>
      <c r="O184" s="21" t="str">
        <f>IFERROR(__xludf.DUMMYFUNCTION("""COMPUTED_VALUE"""),"-")</f>
        <v>-</v>
      </c>
      <c r="P184" s="21"/>
      <c r="Q184" s="21"/>
      <c r="R184" s="21"/>
      <c r="S184" s="21"/>
      <c r="T184" s="21"/>
      <c r="U184" s="21"/>
      <c r="V184" s="21"/>
      <c r="W184" s="21"/>
      <c r="X184" s="21"/>
      <c r="Y184" s="21"/>
      <c r="Z184" s="21"/>
    </row>
    <row r="185">
      <c r="A185" s="21" t="str">
        <f>IFERROR(__xludf.DUMMYFUNCTION("""COMPUTED_VALUE"""),"06ª GRE (Patos)")</f>
        <v>06ª GRE (Patos)</v>
      </c>
      <c r="B185" s="21" t="str">
        <f>IFERROR(__xludf.DUMMYFUNCTION("""COMPUTED_VALUE"""),"São Mamede")</f>
        <v>São Mamede</v>
      </c>
      <c r="C185" s="21">
        <f>IFERROR(__xludf.DUMMYFUNCTION("""COMPUTED_VALUE"""),2.5039997E7)</f>
        <v>25039997</v>
      </c>
      <c r="D185" s="21" t="str">
        <f>IFERROR(__xludf.DUMMYFUNCTION("""COMPUTED_VALUE"""),"EEEFM Napoleao Abdon da Nobrega")</f>
        <v>EEEFM Napoleao Abdon da Nobrega</v>
      </c>
      <c r="E185" s="21" t="str">
        <f>IFERROR(__xludf.DUMMYFUNCTION("""COMPUTED_VALUE"""),"URBANA")</f>
        <v>URBANA</v>
      </c>
      <c r="F185" s="21" t="str">
        <f>IFERROR(__xludf.DUMMYFUNCTION("""COMPUTED_VALUE"""),"2 Mbps")</f>
        <v>2 Mbps</v>
      </c>
      <c r="G185" s="21" t="str">
        <f>IFERROR(__xludf.DUMMYFUNCTION("""COMPUTED_VALUE"""),"-")</f>
        <v>-</v>
      </c>
      <c r="H185" s="21" t="str">
        <f>IFERROR(__xludf.DUMMYFUNCTION("""COMPUTED_VALUE"""),"-")</f>
        <v>-</v>
      </c>
      <c r="I185" s="21" t="str">
        <f>IFERROR(__xludf.DUMMYFUNCTION("""COMPUTED_VALUE"""),"-")</f>
        <v>-</v>
      </c>
      <c r="J185" s="21" t="str">
        <f>IFERROR(__xludf.DUMMYFUNCTION("""COMPUTED_VALUE"""),"-")</f>
        <v>-</v>
      </c>
      <c r="K185" s="21" t="str">
        <f>IFERROR(__xludf.DUMMYFUNCTION("""COMPUTED_VALUE"""),"-")</f>
        <v>-</v>
      </c>
      <c r="L185" s="21" t="str">
        <f>IFERROR(__xludf.DUMMYFUNCTION("""COMPUTED_VALUE"""),"-")</f>
        <v>-</v>
      </c>
      <c r="M185" s="21" t="str">
        <f>IFERROR(__xludf.DUMMYFUNCTION("""COMPUTED_VALUE"""),"100 Mbps")</f>
        <v>100 Mbps</v>
      </c>
      <c r="N185" s="21" t="str">
        <f>IFERROR(__xludf.DUMMYFUNCTION("""COMPUTED_VALUE"""),"-")</f>
        <v>-</v>
      </c>
      <c r="O185" s="21" t="str">
        <f>IFERROR(__xludf.DUMMYFUNCTION("""COMPUTED_VALUE"""),"-")</f>
        <v>-</v>
      </c>
      <c r="P185" s="21"/>
      <c r="Q185" s="21"/>
      <c r="R185" s="21"/>
      <c r="S185" s="21"/>
      <c r="T185" s="21"/>
      <c r="U185" s="21"/>
      <c r="V185" s="21"/>
      <c r="W185" s="21"/>
      <c r="X185" s="21"/>
      <c r="Y185" s="21"/>
      <c r="Z185" s="21"/>
    </row>
    <row r="186">
      <c r="A186" s="21" t="str">
        <f>IFERROR(__xludf.DUMMYFUNCTION("""COMPUTED_VALUE"""),"06ª GRE (Patos)")</f>
        <v>06ª GRE (Patos)</v>
      </c>
      <c r="B186" s="21" t="str">
        <f>IFERROR(__xludf.DUMMYFUNCTION("""COMPUTED_VALUE"""),"São Mamede")</f>
        <v>São Mamede</v>
      </c>
      <c r="C186" s="21">
        <f>IFERROR(__xludf.DUMMYFUNCTION("""COMPUTED_VALUE"""),2.5040014E7)</f>
        <v>25040014</v>
      </c>
      <c r="D186" s="21" t="str">
        <f>IFERROR(__xludf.DUMMYFUNCTION("""COMPUTED_VALUE"""),"Escola Cidadã Integral Técnica Estadual Seráfico Nóbrega")</f>
        <v>Escola Cidadã Integral Técnica Estadual Seráfico Nóbrega</v>
      </c>
      <c r="E186" s="21" t="str">
        <f>IFERROR(__xludf.DUMMYFUNCTION("""COMPUTED_VALUE"""),"URBANA")</f>
        <v>URBANA</v>
      </c>
      <c r="F186" s="21" t="str">
        <f>IFERROR(__xludf.DUMMYFUNCTION("""COMPUTED_VALUE"""),"2 Mbps")</f>
        <v>2 Mbps</v>
      </c>
      <c r="G186" s="21" t="str">
        <f>IFERROR(__xludf.DUMMYFUNCTION("""COMPUTED_VALUE"""),"-")</f>
        <v>-</v>
      </c>
      <c r="H186" s="21" t="str">
        <f>IFERROR(__xludf.DUMMYFUNCTION("""COMPUTED_VALUE"""),"-")</f>
        <v>-</v>
      </c>
      <c r="I186" s="21" t="str">
        <f>IFERROR(__xludf.DUMMYFUNCTION("""COMPUTED_VALUE"""),"-")</f>
        <v>-</v>
      </c>
      <c r="J186" s="21" t="str">
        <f>IFERROR(__xludf.DUMMYFUNCTION("""COMPUTED_VALUE"""),"50 Mbps")</f>
        <v>50 Mbps</v>
      </c>
      <c r="K186" s="21" t="str">
        <f>IFERROR(__xludf.DUMMYFUNCTION("""COMPUTED_VALUE"""),"-")</f>
        <v>-</v>
      </c>
      <c r="L186" s="21" t="str">
        <f>IFERROR(__xludf.DUMMYFUNCTION("""COMPUTED_VALUE"""),"-")</f>
        <v>-</v>
      </c>
      <c r="M186" s="21" t="str">
        <f>IFERROR(__xludf.DUMMYFUNCTION("""COMPUTED_VALUE"""),"-")</f>
        <v>-</v>
      </c>
      <c r="N186" s="21" t="str">
        <f>IFERROR(__xludf.DUMMYFUNCTION("""COMPUTED_VALUE"""),"-")</f>
        <v>-</v>
      </c>
      <c r="O186" s="21" t="str">
        <f>IFERROR(__xludf.DUMMYFUNCTION("""COMPUTED_VALUE"""),"-")</f>
        <v>-</v>
      </c>
      <c r="P186" s="21"/>
      <c r="Q186" s="21"/>
      <c r="R186" s="21"/>
      <c r="S186" s="21"/>
      <c r="T186" s="21"/>
      <c r="U186" s="21"/>
      <c r="V186" s="21"/>
      <c r="W186" s="21"/>
      <c r="X186" s="21"/>
      <c r="Y186" s="21"/>
      <c r="Z186" s="21"/>
    </row>
    <row r="187">
      <c r="A187" s="21" t="str">
        <f>IFERROR(__xludf.DUMMYFUNCTION("""COMPUTED_VALUE"""),"06ª GRE (Patos)")</f>
        <v>06ª GRE (Patos)</v>
      </c>
      <c r="B187" s="21" t="str">
        <f>IFERROR(__xludf.DUMMYFUNCTION("""COMPUTED_VALUE"""),"Várzea")</f>
        <v>Várzea</v>
      </c>
      <c r="C187" s="21">
        <f>IFERROR(__xludf.DUMMYFUNCTION("""COMPUTED_VALUE"""),2.50406E7)</f>
        <v>25040600</v>
      </c>
      <c r="D187" s="21" t="str">
        <f>IFERROR(__xludf.DUMMYFUNCTION("""COMPUTED_VALUE"""),"ECIEEM Odilon de Figueiredo")</f>
        <v>ECIEEM Odilon de Figueiredo</v>
      </c>
      <c r="E187" s="21" t="str">
        <f>IFERROR(__xludf.DUMMYFUNCTION("""COMPUTED_VALUE"""),"URBANA")</f>
        <v>URBANA</v>
      </c>
      <c r="F187" s="21" t="str">
        <f>IFERROR(__xludf.DUMMYFUNCTION("""COMPUTED_VALUE"""),"2 Mbps")</f>
        <v>2 Mbps</v>
      </c>
      <c r="G187" s="21" t="str">
        <f>IFERROR(__xludf.DUMMYFUNCTION("""COMPUTED_VALUE"""),"-")</f>
        <v>-</v>
      </c>
      <c r="H187" s="21" t="str">
        <f>IFERROR(__xludf.DUMMYFUNCTION("""COMPUTED_VALUE"""),"-")</f>
        <v>-</v>
      </c>
      <c r="I187" s="21" t="str">
        <f>IFERROR(__xludf.DUMMYFUNCTION("""COMPUTED_VALUE"""),"-")</f>
        <v>-</v>
      </c>
      <c r="J187" s="21" t="str">
        <f>IFERROR(__xludf.DUMMYFUNCTION("""COMPUTED_VALUE"""),"-")</f>
        <v>-</v>
      </c>
      <c r="K187" s="21" t="str">
        <f>IFERROR(__xludf.DUMMYFUNCTION("""COMPUTED_VALUE"""),"-")</f>
        <v>-</v>
      </c>
      <c r="L187" s="21" t="str">
        <f>IFERROR(__xludf.DUMMYFUNCTION("""COMPUTED_VALUE"""),"-")</f>
        <v>-</v>
      </c>
      <c r="M187" s="21" t="str">
        <f>IFERROR(__xludf.DUMMYFUNCTION("""COMPUTED_VALUE"""),"100 Mbps")</f>
        <v>100 Mbps</v>
      </c>
      <c r="N187" s="21" t="str">
        <f>IFERROR(__xludf.DUMMYFUNCTION("""COMPUTED_VALUE"""),"-")</f>
        <v>-</v>
      </c>
      <c r="O187" s="21" t="str">
        <f>IFERROR(__xludf.DUMMYFUNCTION("""COMPUTED_VALUE"""),"-")</f>
        <v>-</v>
      </c>
      <c r="P187" s="21"/>
      <c r="Q187" s="21"/>
      <c r="R187" s="21"/>
      <c r="S187" s="21"/>
      <c r="T187" s="21"/>
      <c r="U187" s="21"/>
      <c r="V187" s="21"/>
      <c r="W187" s="21"/>
      <c r="X187" s="21"/>
      <c r="Y187" s="21"/>
      <c r="Z187" s="21"/>
    </row>
    <row r="188">
      <c r="A188" s="21" t="str">
        <f>IFERROR(__xludf.DUMMYFUNCTION("""COMPUTED_VALUE"""),"04ª GRE (Cuité)")</f>
        <v>04ª GRE (Cuité)</v>
      </c>
      <c r="B188" s="21" t="str">
        <f>IFERROR(__xludf.DUMMYFUNCTION("""COMPUTED_VALUE"""),"Cubati")</f>
        <v>Cubati</v>
      </c>
      <c r="C188" s="21">
        <f>IFERROR(__xludf.DUMMYFUNCTION("""COMPUTED_VALUE"""),2.504082E7)</f>
        <v>25040820</v>
      </c>
      <c r="D188" s="21" t="str">
        <f>IFERROR(__xludf.DUMMYFUNCTION("""COMPUTED_VALUE"""),"Eci Iolanda Tereza Chaves Lima")</f>
        <v>Eci Iolanda Tereza Chaves Lima</v>
      </c>
      <c r="E188" s="21" t="str">
        <f>IFERROR(__xludf.DUMMYFUNCTION("""COMPUTED_VALUE"""),"URBANA")</f>
        <v>URBANA</v>
      </c>
      <c r="F188" s="21" t="str">
        <f>IFERROR(__xludf.DUMMYFUNCTION("""COMPUTED_VALUE"""),"2 Mbps")</f>
        <v>2 Mbps</v>
      </c>
      <c r="G188" s="21" t="str">
        <f>IFERROR(__xludf.DUMMYFUNCTION("""COMPUTED_VALUE"""),"-")</f>
        <v>-</v>
      </c>
      <c r="H188" s="21" t="str">
        <f>IFERROR(__xludf.DUMMYFUNCTION("""COMPUTED_VALUE"""),"-")</f>
        <v>-</v>
      </c>
      <c r="I188" s="21" t="str">
        <f>IFERROR(__xludf.DUMMYFUNCTION("""COMPUTED_VALUE"""),"-")</f>
        <v>-</v>
      </c>
      <c r="J188" s="21" t="str">
        <f>IFERROR(__xludf.DUMMYFUNCTION("""COMPUTED_VALUE"""),"100 Mbps")</f>
        <v>100 Mbps</v>
      </c>
      <c r="K188" s="21" t="str">
        <f>IFERROR(__xludf.DUMMYFUNCTION("""COMPUTED_VALUE"""),"-")</f>
        <v>-</v>
      </c>
      <c r="L188" s="21" t="str">
        <f>IFERROR(__xludf.DUMMYFUNCTION("""COMPUTED_VALUE"""),"-")</f>
        <v>-</v>
      </c>
      <c r="M188" s="21" t="str">
        <f>IFERROR(__xludf.DUMMYFUNCTION("""COMPUTED_VALUE"""),"-")</f>
        <v>-</v>
      </c>
      <c r="N188" s="21" t="str">
        <f>IFERROR(__xludf.DUMMYFUNCTION("""COMPUTED_VALUE"""),"-")</f>
        <v>-</v>
      </c>
      <c r="O188" s="21" t="str">
        <f>IFERROR(__xludf.DUMMYFUNCTION("""COMPUTED_VALUE"""),"-")</f>
        <v>-</v>
      </c>
      <c r="P188" s="21"/>
      <c r="Q188" s="21"/>
      <c r="R188" s="21"/>
      <c r="S188" s="21"/>
      <c r="T188" s="21"/>
      <c r="U188" s="21"/>
      <c r="V188" s="21"/>
      <c r="W188" s="21"/>
      <c r="X188" s="21"/>
      <c r="Y188" s="21"/>
      <c r="Z188" s="21"/>
    </row>
    <row r="189">
      <c r="A189" s="21" t="str">
        <f>IFERROR(__xludf.DUMMYFUNCTION("""COMPUTED_VALUE"""),"04ª GRE (Cuité)")</f>
        <v>04ª GRE (Cuité)</v>
      </c>
      <c r="B189" s="21" t="str">
        <f>IFERROR(__xludf.DUMMYFUNCTION("""COMPUTED_VALUE"""),"Frei Martinho")</f>
        <v>Frei Martinho</v>
      </c>
      <c r="C189" s="21">
        <f>IFERROR(__xludf.DUMMYFUNCTION("""COMPUTED_VALUE"""),2.5041185E7)</f>
        <v>25041185</v>
      </c>
      <c r="D189" s="21" t="str">
        <f>IFERROR(__xludf.DUMMYFUNCTION("""COMPUTED_VALUE"""),"ECI Prefeito Aguitônio Dantas")</f>
        <v>ECI Prefeito Aguitônio Dantas</v>
      </c>
      <c r="E189" s="21" t="str">
        <f>IFERROR(__xludf.DUMMYFUNCTION("""COMPUTED_VALUE"""),"URBANA")</f>
        <v>URBANA</v>
      </c>
      <c r="F189" s="21" t="str">
        <f>IFERROR(__xludf.DUMMYFUNCTION("""COMPUTED_VALUE"""),"2 Mbps")</f>
        <v>2 Mbps</v>
      </c>
      <c r="G189" s="21" t="str">
        <f>IFERROR(__xludf.DUMMYFUNCTION("""COMPUTED_VALUE"""),"-")</f>
        <v>-</v>
      </c>
      <c r="H189" s="21" t="str">
        <f>IFERROR(__xludf.DUMMYFUNCTION("""COMPUTED_VALUE"""),"-")</f>
        <v>-</v>
      </c>
      <c r="I189" s="21" t="str">
        <f>IFERROR(__xludf.DUMMYFUNCTION("""COMPUTED_VALUE"""),"-")</f>
        <v>-</v>
      </c>
      <c r="J189" s="21" t="str">
        <f>IFERROR(__xludf.DUMMYFUNCTION("""COMPUTED_VALUE"""),"100 Mbps")</f>
        <v>100 Mbps</v>
      </c>
      <c r="K189" s="21" t="str">
        <f>IFERROR(__xludf.DUMMYFUNCTION("""COMPUTED_VALUE"""),"-")</f>
        <v>-</v>
      </c>
      <c r="L189" s="21" t="str">
        <f>IFERROR(__xludf.DUMMYFUNCTION("""COMPUTED_VALUE"""),"-")</f>
        <v>-</v>
      </c>
      <c r="M189" s="21" t="str">
        <f>IFERROR(__xludf.DUMMYFUNCTION("""COMPUTED_VALUE"""),"-")</f>
        <v>-</v>
      </c>
      <c r="N189" s="21" t="str">
        <f>IFERROR(__xludf.DUMMYFUNCTION("""COMPUTED_VALUE"""),"-")</f>
        <v>-</v>
      </c>
      <c r="O189" s="21" t="str">
        <f>IFERROR(__xludf.DUMMYFUNCTION("""COMPUTED_VALUE"""),"-")</f>
        <v>-</v>
      </c>
      <c r="P189" s="21"/>
      <c r="Q189" s="21"/>
      <c r="R189" s="21"/>
      <c r="S189" s="21"/>
      <c r="T189" s="21"/>
      <c r="U189" s="21"/>
      <c r="V189" s="21"/>
      <c r="W189" s="21"/>
      <c r="X189" s="21"/>
      <c r="Y189" s="21"/>
      <c r="Z189" s="21"/>
    </row>
    <row r="190">
      <c r="A190" s="21" t="str">
        <f>IFERROR(__xludf.DUMMYFUNCTION("""COMPUTED_VALUE"""),"06ª GRE (Patos)")</f>
        <v>06ª GRE (Patos)</v>
      </c>
      <c r="B190" s="21" t="str">
        <f>IFERROR(__xludf.DUMMYFUNCTION("""COMPUTED_VALUE"""),"Juazeirinho")</f>
        <v>Juazeirinho</v>
      </c>
      <c r="C190" s="21">
        <f>IFERROR(__xludf.DUMMYFUNCTION("""COMPUTED_VALUE"""),2.5041525E7)</f>
        <v>25041525</v>
      </c>
      <c r="D190" s="21" t="str">
        <f>IFERROR(__xludf.DUMMYFUNCTION("""COMPUTED_VALUE"""),"EECIT Deputado Genival Matias")</f>
        <v>EECIT Deputado Genival Matias</v>
      </c>
      <c r="E190" s="21" t="str">
        <f>IFERROR(__xludf.DUMMYFUNCTION("""COMPUTED_VALUE"""),"URBANA")</f>
        <v>URBANA</v>
      </c>
      <c r="F190" s="21" t="str">
        <f>IFERROR(__xludf.DUMMYFUNCTION("""COMPUTED_VALUE"""),"2 Mbps")</f>
        <v>2 Mbps</v>
      </c>
      <c r="G190" s="21" t="str">
        <f>IFERROR(__xludf.DUMMYFUNCTION("""COMPUTED_VALUE"""),"-")</f>
        <v>-</v>
      </c>
      <c r="H190" s="21" t="str">
        <f>IFERROR(__xludf.DUMMYFUNCTION("""COMPUTED_VALUE"""),"-")</f>
        <v>-</v>
      </c>
      <c r="I190" s="21" t="str">
        <f>IFERROR(__xludf.DUMMYFUNCTION("""COMPUTED_VALUE"""),"-")</f>
        <v>-</v>
      </c>
      <c r="J190" s="21" t="str">
        <f>IFERROR(__xludf.DUMMYFUNCTION("""COMPUTED_VALUE"""),"50 Mbps")</f>
        <v>50 Mbps</v>
      </c>
      <c r="K190" s="21" t="str">
        <f>IFERROR(__xludf.DUMMYFUNCTION("""COMPUTED_VALUE"""),"-")</f>
        <v>-</v>
      </c>
      <c r="L190" s="21" t="str">
        <f>IFERROR(__xludf.DUMMYFUNCTION("""COMPUTED_VALUE"""),"-")</f>
        <v>-</v>
      </c>
      <c r="M190" s="21" t="str">
        <f>IFERROR(__xludf.DUMMYFUNCTION("""COMPUTED_VALUE"""),"-")</f>
        <v>-</v>
      </c>
      <c r="N190" s="21" t="str">
        <f>IFERROR(__xludf.DUMMYFUNCTION("""COMPUTED_VALUE"""),"-")</f>
        <v>-</v>
      </c>
      <c r="O190" s="21" t="str">
        <f>IFERROR(__xludf.DUMMYFUNCTION("""COMPUTED_VALUE"""),"-")</f>
        <v>-</v>
      </c>
      <c r="P190" s="21"/>
      <c r="Q190" s="21"/>
      <c r="R190" s="21"/>
      <c r="S190" s="21"/>
      <c r="T190" s="21"/>
      <c r="U190" s="21"/>
      <c r="V190" s="21"/>
      <c r="W190" s="21"/>
      <c r="X190" s="21"/>
      <c r="Y190" s="21"/>
      <c r="Z190" s="21"/>
    </row>
    <row r="191">
      <c r="A191" s="21" t="str">
        <f>IFERROR(__xludf.DUMMYFUNCTION("""COMPUTED_VALUE"""),"04ª GRE (Cuité)")</f>
        <v>04ª GRE (Cuité)</v>
      </c>
      <c r="B191" s="21" t="str">
        <f>IFERROR(__xludf.DUMMYFUNCTION("""COMPUTED_VALUE"""),"Nova Palmeira")</f>
        <v>Nova Palmeira</v>
      </c>
      <c r="C191" s="21">
        <f>IFERROR(__xludf.DUMMYFUNCTION("""COMPUTED_VALUE"""),2.5042351E7)</f>
        <v>25042351</v>
      </c>
      <c r="D191" s="21" t="str">
        <f>IFERROR(__xludf.DUMMYFUNCTION("""COMPUTED_VALUE"""),"ECI Antônio Coelho Dantas")</f>
        <v>ECI Antônio Coelho Dantas</v>
      </c>
      <c r="E191" s="21" t="str">
        <f>IFERROR(__xludf.DUMMYFUNCTION("""COMPUTED_VALUE"""),"URBANA")</f>
        <v>URBANA</v>
      </c>
      <c r="F191" s="21" t="str">
        <f>IFERROR(__xludf.DUMMYFUNCTION("""COMPUTED_VALUE"""),"2 Mbps")</f>
        <v>2 Mbps</v>
      </c>
      <c r="G191" s="21" t="str">
        <f>IFERROR(__xludf.DUMMYFUNCTION("""COMPUTED_VALUE"""),"-")</f>
        <v>-</v>
      </c>
      <c r="H191" s="21" t="str">
        <f>IFERROR(__xludf.DUMMYFUNCTION("""COMPUTED_VALUE"""),"-")</f>
        <v>-</v>
      </c>
      <c r="I191" s="21" t="str">
        <f>IFERROR(__xludf.DUMMYFUNCTION("""COMPUTED_VALUE"""),"-")</f>
        <v>-</v>
      </c>
      <c r="J191" s="21" t="str">
        <f>IFERROR(__xludf.DUMMYFUNCTION("""COMPUTED_VALUE"""),"100 Mbps")</f>
        <v>100 Mbps</v>
      </c>
      <c r="K191" s="21" t="str">
        <f>IFERROR(__xludf.DUMMYFUNCTION("""COMPUTED_VALUE"""),"-")</f>
        <v>-</v>
      </c>
      <c r="L191" s="21" t="str">
        <f>IFERROR(__xludf.DUMMYFUNCTION("""COMPUTED_VALUE"""),"-")</f>
        <v>-</v>
      </c>
      <c r="M191" s="21" t="str">
        <f>IFERROR(__xludf.DUMMYFUNCTION("""COMPUTED_VALUE"""),"-")</f>
        <v>-</v>
      </c>
      <c r="N191" s="21" t="str">
        <f>IFERROR(__xludf.DUMMYFUNCTION("""COMPUTED_VALUE"""),"-")</f>
        <v>-</v>
      </c>
      <c r="O191" s="21" t="str">
        <f>IFERROR(__xludf.DUMMYFUNCTION("""COMPUTED_VALUE"""),"-")</f>
        <v>-</v>
      </c>
      <c r="P191" s="21"/>
      <c r="Q191" s="21"/>
      <c r="R191" s="21"/>
      <c r="S191" s="21"/>
      <c r="T191" s="21"/>
      <c r="U191" s="21"/>
      <c r="V191" s="21"/>
      <c r="W191" s="21"/>
      <c r="X191" s="21"/>
      <c r="Y191" s="21"/>
      <c r="Z191" s="21"/>
    </row>
    <row r="192">
      <c r="A192" s="21" t="str">
        <f>IFERROR(__xludf.DUMMYFUNCTION("""COMPUTED_VALUE"""),"04ª GRE (Cuité)")</f>
        <v>04ª GRE (Cuité)</v>
      </c>
      <c r="B192" s="21" t="str">
        <f>IFERROR(__xludf.DUMMYFUNCTION("""COMPUTED_VALUE"""),"Pedra Lavrada")</f>
        <v>Pedra Lavrada</v>
      </c>
      <c r="C192" s="21">
        <f>IFERROR(__xludf.DUMMYFUNCTION("""COMPUTED_VALUE"""),2.5042661E7)</f>
        <v>25042661</v>
      </c>
      <c r="D192" s="21" t="str">
        <f>IFERROR(__xludf.DUMMYFUNCTION("""COMPUTED_VALUE"""),"Eci Graciliano Fontini Lordao")</f>
        <v>Eci Graciliano Fontini Lordao</v>
      </c>
      <c r="E192" s="21" t="str">
        <f>IFERROR(__xludf.DUMMYFUNCTION("""COMPUTED_VALUE"""),"URBANA")</f>
        <v>URBANA</v>
      </c>
      <c r="F192" s="21" t="str">
        <f>IFERROR(__xludf.DUMMYFUNCTION("""COMPUTED_VALUE"""),"2 Mbps")</f>
        <v>2 Mbps</v>
      </c>
      <c r="G192" s="21" t="str">
        <f>IFERROR(__xludf.DUMMYFUNCTION("""COMPUTED_VALUE"""),"-")</f>
        <v>-</v>
      </c>
      <c r="H192" s="21" t="str">
        <f>IFERROR(__xludf.DUMMYFUNCTION("""COMPUTED_VALUE"""),"-")</f>
        <v>-</v>
      </c>
      <c r="I192" s="21" t="str">
        <f>IFERROR(__xludf.DUMMYFUNCTION("""COMPUTED_VALUE"""),"-")</f>
        <v>-</v>
      </c>
      <c r="J192" s="21" t="str">
        <f>IFERROR(__xludf.DUMMYFUNCTION("""COMPUTED_VALUE"""),"100 Mbps")</f>
        <v>100 Mbps</v>
      </c>
      <c r="K192" s="21" t="str">
        <f>IFERROR(__xludf.DUMMYFUNCTION("""COMPUTED_VALUE"""),"-")</f>
        <v>-</v>
      </c>
      <c r="L192" s="21" t="str">
        <f>IFERROR(__xludf.DUMMYFUNCTION("""COMPUTED_VALUE"""),"-")</f>
        <v>-</v>
      </c>
      <c r="M192" s="21" t="str">
        <f>IFERROR(__xludf.DUMMYFUNCTION("""COMPUTED_VALUE"""),"-")</f>
        <v>-</v>
      </c>
      <c r="N192" s="21" t="str">
        <f>IFERROR(__xludf.DUMMYFUNCTION("""COMPUTED_VALUE"""),"-")</f>
        <v>-</v>
      </c>
      <c r="O192" s="21" t="str">
        <f>IFERROR(__xludf.DUMMYFUNCTION("""COMPUTED_VALUE"""),"-")</f>
        <v>-</v>
      </c>
      <c r="P192" s="21"/>
      <c r="Q192" s="21"/>
      <c r="R192" s="21"/>
      <c r="S192" s="21"/>
      <c r="T192" s="21"/>
      <c r="U192" s="21"/>
      <c r="V192" s="21"/>
      <c r="W192" s="21"/>
      <c r="X192" s="21"/>
      <c r="Y192" s="21"/>
      <c r="Z192" s="21"/>
    </row>
    <row r="193">
      <c r="A193" s="21" t="str">
        <f>IFERROR(__xludf.DUMMYFUNCTION("""COMPUTED_VALUE"""),"04ª GRE (Cuité)")</f>
        <v>04ª GRE (Cuité)</v>
      </c>
      <c r="B193" s="21" t="str">
        <f>IFERROR(__xludf.DUMMYFUNCTION("""COMPUTED_VALUE"""),"Picuí")</f>
        <v>Picuí</v>
      </c>
      <c r="C193" s="21">
        <f>IFERROR(__xludf.DUMMYFUNCTION("""COMPUTED_VALUE"""),2.5043269E7)</f>
        <v>25043269</v>
      </c>
      <c r="D193" s="21" t="str">
        <f>IFERROR(__xludf.DUMMYFUNCTION("""COMPUTED_VALUE"""),"EEEM Severino Gregorio Dantas")</f>
        <v>EEEM Severino Gregorio Dantas</v>
      </c>
      <c r="E193" s="21" t="str">
        <f>IFERROR(__xludf.DUMMYFUNCTION("""COMPUTED_VALUE"""),"RURAL")</f>
        <v>RURAL</v>
      </c>
      <c r="F193" s="21" t="str">
        <f>IFERROR(__xludf.DUMMYFUNCTION("""COMPUTED_VALUE"""),"-")</f>
        <v>-</v>
      </c>
      <c r="G193" s="21" t="str">
        <f>IFERROR(__xludf.DUMMYFUNCTION("""COMPUTED_VALUE"""),"-")</f>
        <v>-</v>
      </c>
      <c r="H193" s="21" t="str">
        <f>IFERROR(__xludf.DUMMYFUNCTION("""COMPUTED_VALUE"""),"-")</f>
        <v>-</v>
      </c>
      <c r="I193" s="21" t="str">
        <f>IFERROR(__xludf.DUMMYFUNCTION("""COMPUTED_VALUE"""),"-")</f>
        <v>-</v>
      </c>
      <c r="J193" s="21" t="str">
        <f>IFERROR(__xludf.DUMMYFUNCTION("""COMPUTED_VALUE"""),"-")</f>
        <v>-</v>
      </c>
      <c r="K193" s="21" t="str">
        <f>IFERROR(__xludf.DUMMYFUNCTION("""COMPUTED_VALUE"""),"-")</f>
        <v>-</v>
      </c>
      <c r="L193" s="21" t="str">
        <f>IFERROR(__xludf.DUMMYFUNCTION("""COMPUTED_VALUE"""),"-")</f>
        <v>-</v>
      </c>
      <c r="M193" s="21" t="str">
        <f>IFERROR(__xludf.DUMMYFUNCTION("""COMPUTED_VALUE"""),"-")</f>
        <v>-</v>
      </c>
      <c r="N193" s="21" t="str">
        <f>IFERROR(__xludf.DUMMYFUNCTION("""COMPUTED_VALUE"""),"-")</f>
        <v>-</v>
      </c>
      <c r="O193" s="21" t="str">
        <f>IFERROR(__xludf.DUMMYFUNCTION("""COMPUTED_VALUE"""),"-")</f>
        <v>-</v>
      </c>
      <c r="P193" s="21"/>
      <c r="Q193" s="21"/>
      <c r="R193" s="21"/>
      <c r="S193" s="21"/>
      <c r="T193" s="21"/>
      <c r="U193" s="21"/>
      <c r="V193" s="21"/>
      <c r="W193" s="21"/>
      <c r="X193" s="21"/>
      <c r="Y193" s="21"/>
      <c r="Z193" s="21"/>
    </row>
    <row r="194">
      <c r="A194" s="21" t="str">
        <f>IFERROR(__xludf.DUMMYFUNCTION("""COMPUTED_VALUE"""),"04ª GRE (Cuité)")</f>
        <v>04ª GRE (Cuité)</v>
      </c>
      <c r="B194" s="21" t="str">
        <f>IFERROR(__xludf.DUMMYFUNCTION("""COMPUTED_VALUE"""),"Picuí")</f>
        <v>Picuí</v>
      </c>
      <c r="C194" s="21">
        <f>IFERROR(__xludf.DUMMYFUNCTION("""COMPUTED_VALUE"""),2.5043277E7)</f>
        <v>25043277</v>
      </c>
      <c r="D194" s="21" t="str">
        <f>IFERROR(__xludf.DUMMYFUNCTION("""COMPUTED_VALUE"""),"ECIT Estadual Professor Lordão")</f>
        <v>ECIT Estadual Professor Lordão</v>
      </c>
      <c r="E194" s="21" t="str">
        <f>IFERROR(__xludf.DUMMYFUNCTION("""COMPUTED_VALUE"""),"URBANA")</f>
        <v>URBANA</v>
      </c>
      <c r="F194" s="21" t="str">
        <f>IFERROR(__xludf.DUMMYFUNCTION("""COMPUTED_VALUE"""),"2 Mbps")</f>
        <v>2 Mbps</v>
      </c>
      <c r="G194" s="21" t="str">
        <f>IFERROR(__xludf.DUMMYFUNCTION("""COMPUTED_VALUE"""),"-")</f>
        <v>-</v>
      </c>
      <c r="H194" s="21" t="str">
        <f>IFERROR(__xludf.DUMMYFUNCTION("""COMPUTED_VALUE"""),"-")</f>
        <v>-</v>
      </c>
      <c r="I194" s="21" t="str">
        <f>IFERROR(__xludf.DUMMYFUNCTION("""COMPUTED_VALUE"""),"-")</f>
        <v>-</v>
      </c>
      <c r="J194" s="21" t="str">
        <f>IFERROR(__xludf.DUMMYFUNCTION("""COMPUTED_VALUE"""),"30 Mbps")</f>
        <v>30 Mbps</v>
      </c>
      <c r="K194" s="21" t="str">
        <f>IFERROR(__xludf.DUMMYFUNCTION("""COMPUTED_VALUE"""),"-")</f>
        <v>-</v>
      </c>
      <c r="L194" s="21" t="str">
        <f>IFERROR(__xludf.DUMMYFUNCTION("""COMPUTED_VALUE"""),"-")</f>
        <v>-</v>
      </c>
      <c r="M194" s="21" t="str">
        <f>IFERROR(__xludf.DUMMYFUNCTION("""COMPUTED_VALUE"""),"-")</f>
        <v>-</v>
      </c>
      <c r="N194" s="21" t="str">
        <f>IFERROR(__xludf.DUMMYFUNCTION("""COMPUTED_VALUE"""),"-")</f>
        <v>-</v>
      </c>
      <c r="O194" s="21" t="str">
        <f>IFERROR(__xludf.DUMMYFUNCTION("""COMPUTED_VALUE"""),"-")</f>
        <v>-</v>
      </c>
      <c r="P194" s="21"/>
      <c r="Q194" s="21"/>
      <c r="R194" s="21"/>
      <c r="S194" s="21"/>
      <c r="T194" s="21"/>
      <c r="U194" s="21"/>
      <c r="V194" s="21"/>
      <c r="W194" s="21"/>
      <c r="X194" s="21"/>
      <c r="Y194" s="21"/>
      <c r="Z194" s="21"/>
    </row>
    <row r="195">
      <c r="A195" s="21" t="str">
        <f>IFERROR(__xludf.DUMMYFUNCTION("""COMPUTED_VALUE"""),"04ª GRE (Cuité)")</f>
        <v>04ª GRE (Cuité)</v>
      </c>
      <c r="B195" s="21" t="str">
        <f>IFERROR(__xludf.DUMMYFUNCTION("""COMPUTED_VALUE"""),"São Vicente do Seridó")</f>
        <v>São Vicente do Seridó</v>
      </c>
      <c r="C195" s="21">
        <f>IFERROR(__xludf.DUMMYFUNCTION("""COMPUTED_VALUE"""),2.504387E7)</f>
        <v>25043870</v>
      </c>
      <c r="D195" s="21" t="str">
        <f>IFERROR(__xludf.DUMMYFUNCTION("""COMPUTED_VALUE"""),"EEEF Maria Francinete de Souza ")</f>
        <v>EEEF Maria Francinete de Souza </v>
      </c>
      <c r="E195" s="21" t="str">
        <f>IFERROR(__xludf.DUMMYFUNCTION("""COMPUTED_VALUE"""),"URBANA")</f>
        <v>URBANA</v>
      </c>
      <c r="F195" s="21" t="str">
        <f>IFERROR(__xludf.DUMMYFUNCTION("""COMPUTED_VALUE"""),"2 Mbps")</f>
        <v>2 Mbps</v>
      </c>
      <c r="G195" s="21" t="str">
        <f>IFERROR(__xludf.DUMMYFUNCTION("""COMPUTED_VALUE"""),"-")</f>
        <v>-</v>
      </c>
      <c r="H195" s="21" t="str">
        <f>IFERROR(__xludf.DUMMYFUNCTION("""COMPUTED_VALUE"""),"-")</f>
        <v>-</v>
      </c>
      <c r="I195" s="21" t="str">
        <f>IFERROR(__xludf.DUMMYFUNCTION("""COMPUTED_VALUE"""),"-")</f>
        <v>-</v>
      </c>
      <c r="J195" s="21" t="str">
        <f>IFERROR(__xludf.DUMMYFUNCTION("""COMPUTED_VALUE"""),"-")</f>
        <v>-</v>
      </c>
      <c r="K195" s="21" t="str">
        <f>IFERROR(__xludf.DUMMYFUNCTION("""COMPUTED_VALUE"""),"-")</f>
        <v>-</v>
      </c>
      <c r="L195" s="21" t="str">
        <f>IFERROR(__xludf.DUMMYFUNCTION("""COMPUTED_VALUE"""),"-")</f>
        <v>-</v>
      </c>
      <c r="M195" s="21" t="str">
        <f>IFERROR(__xludf.DUMMYFUNCTION("""COMPUTED_VALUE"""),"-")</f>
        <v>-</v>
      </c>
      <c r="N195" s="21" t="str">
        <f>IFERROR(__xludf.DUMMYFUNCTION("""COMPUTED_VALUE"""),"-")</f>
        <v>-</v>
      </c>
      <c r="O195" s="21" t="str">
        <f>IFERROR(__xludf.DUMMYFUNCTION("""COMPUTED_VALUE"""),"-")</f>
        <v>-</v>
      </c>
      <c r="P195" s="21"/>
      <c r="Q195" s="21"/>
      <c r="R195" s="21"/>
      <c r="S195" s="21"/>
      <c r="T195" s="21"/>
      <c r="U195" s="21"/>
      <c r="V195" s="21"/>
      <c r="W195" s="21"/>
      <c r="X195" s="21"/>
      <c r="Y195" s="21"/>
      <c r="Z195" s="21"/>
    </row>
    <row r="196">
      <c r="A196" s="21" t="str">
        <f>IFERROR(__xludf.DUMMYFUNCTION("""COMPUTED_VALUE"""),"04ª GRE (Cuité)")</f>
        <v>04ª GRE (Cuité)</v>
      </c>
      <c r="B196" s="21" t="str">
        <f>IFERROR(__xludf.DUMMYFUNCTION("""COMPUTED_VALUE"""),"São Vicente do Seridó")</f>
        <v>São Vicente do Seridó</v>
      </c>
      <c r="C196" s="21">
        <f>IFERROR(__xludf.DUMMYFUNCTION("""COMPUTED_VALUE"""),2.5043897E7)</f>
        <v>25043897</v>
      </c>
      <c r="D196" s="21" t="str">
        <f>IFERROR(__xludf.DUMMYFUNCTION("""COMPUTED_VALUE"""),"Eci EEM Cicero dos Anjos")</f>
        <v>Eci EEM Cicero dos Anjos</v>
      </c>
      <c r="E196" s="21" t="str">
        <f>IFERROR(__xludf.DUMMYFUNCTION("""COMPUTED_VALUE"""),"URBANA")</f>
        <v>URBANA</v>
      </c>
      <c r="F196" s="21" t="str">
        <f>IFERROR(__xludf.DUMMYFUNCTION("""COMPUTED_VALUE"""),"2 Mbps")</f>
        <v>2 Mbps</v>
      </c>
      <c r="G196" s="21" t="str">
        <f>IFERROR(__xludf.DUMMYFUNCTION("""COMPUTED_VALUE"""),"-")</f>
        <v>-</v>
      </c>
      <c r="H196" s="21" t="str">
        <f>IFERROR(__xludf.DUMMYFUNCTION("""COMPUTED_VALUE"""),"-")</f>
        <v>-</v>
      </c>
      <c r="I196" s="21" t="str">
        <f>IFERROR(__xludf.DUMMYFUNCTION("""COMPUTED_VALUE"""),"-")</f>
        <v>-</v>
      </c>
      <c r="J196" s="21" t="str">
        <f>IFERROR(__xludf.DUMMYFUNCTION("""COMPUTED_VALUE"""),"-")</f>
        <v>-</v>
      </c>
      <c r="K196" s="21" t="str">
        <f>IFERROR(__xludf.DUMMYFUNCTION("""COMPUTED_VALUE"""),"-")</f>
        <v>-</v>
      </c>
      <c r="L196" s="21" t="str">
        <f>IFERROR(__xludf.DUMMYFUNCTION("""COMPUTED_VALUE"""),"-")</f>
        <v>-</v>
      </c>
      <c r="M196" s="21" t="str">
        <f>IFERROR(__xludf.DUMMYFUNCTION("""COMPUTED_VALUE"""),"-")</f>
        <v>-</v>
      </c>
      <c r="N196" s="21" t="str">
        <f>IFERROR(__xludf.DUMMYFUNCTION("""COMPUTED_VALUE"""),"-")</f>
        <v>-</v>
      </c>
      <c r="O196" s="21" t="str">
        <f>IFERROR(__xludf.DUMMYFUNCTION("""COMPUTED_VALUE"""),"-")</f>
        <v>-</v>
      </c>
      <c r="P196" s="21"/>
      <c r="Q196" s="21"/>
      <c r="R196" s="21"/>
      <c r="S196" s="21"/>
      <c r="T196" s="21"/>
      <c r="U196" s="21"/>
      <c r="V196" s="21"/>
      <c r="W196" s="21"/>
      <c r="X196" s="21"/>
      <c r="Y196" s="21"/>
      <c r="Z196" s="21"/>
    </row>
    <row r="197">
      <c r="A197" s="21" t="str">
        <f>IFERROR(__xludf.DUMMYFUNCTION("""COMPUTED_VALUE"""),"05ª GRE (Monteiro)")</f>
        <v>05ª GRE (Monteiro)</v>
      </c>
      <c r="B197" s="21" t="str">
        <f>IFERROR(__xludf.DUMMYFUNCTION("""COMPUTED_VALUE"""),"Camalaú")</f>
        <v>Camalaú</v>
      </c>
      <c r="C197" s="21">
        <f>IFERROR(__xludf.DUMMYFUNCTION("""COMPUTED_VALUE"""),2.5044362E7)</f>
        <v>25044362</v>
      </c>
      <c r="D197" s="21" t="str">
        <f>IFERROR(__xludf.DUMMYFUNCTION("""COMPUTED_VALUE"""),"Ecit Pedro Bezerra Filho")</f>
        <v>Ecit Pedro Bezerra Filho</v>
      </c>
      <c r="E197" s="21" t="str">
        <f>IFERROR(__xludf.DUMMYFUNCTION("""COMPUTED_VALUE"""),"URBANA")</f>
        <v>URBANA</v>
      </c>
      <c r="F197" s="21" t="str">
        <f>IFERROR(__xludf.DUMMYFUNCTION("""COMPUTED_VALUE"""),"2 Mbps")</f>
        <v>2 Mbps</v>
      </c>
      <c r="G197" s="21" t="str">
        <f>IFERROR(__xludf.DUMMYFUNCTION("""COMPUTED_VALUE"""),"-")</f>
        <v>-</v>
      </c>
      <c r="H197" s="21" t="str">
        <f>IFERROR(__xludf.DUMMYFUNCTION("""COMPUTED_VALUE"""),"-")</f>
        <v>-</v>
      </c>
      <c r="I197" s="21" t="str">
        <f>IFERROR(__xludf.DUMMYFUNCTION("""COMPUTED_VALUE"""),"-")</f>
        <v>-</v>
      </c>
      <c r="J197" s="21" t="str">
        <f>IFERROR(__xludf.DUMMYFUNCTION("""COMPUTED_VALUE"""),"-")</f>
        <v>-</v>
      </c>
      <c r="K197" s="21" t="str">
        <f>IFERROR(__xludf.DUMMYFUNCTION("""COMPUTED_VALUE"""),"-")</f>
        <v>-</v>
      </c>
      <c r="L197" s="21" t="str">
        <f>IFERROR(__xludf.DUMMYFUNCTION("""COMPUTED_VALUE"""),"-")</f>
        <v>-</v>
      </c>
      <c r="M197" s="21" t="str">
        <f>IFERROR(__xludf.DUMMYFUNCTION("""COMPUTED_VALUE"""),"100 Mbps")</f>
        <v>100 Mbps</v>
      </c>
      <c r="N197" s="21" t="str">
        <f>IFERROR(__xludf.DUMMYFUNCTION("""COMPUTED_VALUE"""),"-")</f>
        <v>-</v>
      </c>
      <c r="O197" s="21" t="str">
        <f>IFERROR(__xludf.DUMMYFUNCTION("""COMPUTED_VALUE"""),"-")</f>
        <v>-</v>
      </c>
      <c r="P197" s="21"/>
      <c r="Q197" s="21"/>
      <c r="R197" s="21"/>
      <c r="S197" s="21"/>
      <c r="T197" s="21"/>
      <c r="U197" s="21"/>
      <c r="V197" s="21"/>
      <c r="W197" s="21"/>
      <c r="X197" s="21"/>
      <c r="Y197" s="21"/>
      <c r="Z197" s="21"/>
    </row>
    <row r="198">
      <c r="A198" s="21" t="str">
        <f>IFERROR(__xludf.DUMMYFUNCTION("""COMPUTED_VALUE"""),"05ª GRE (Monteiro)")</f>
        <v>05ª GRE (Monteiro)</v>
      </c>
      <c r="B198" s="21" t="str">
        <f>IFERROR(__xludf.DUMMYFUNCTION("""COMPUTED_VALUE"""),"Congo")</f>
        <v>Congo</v>
      </c>
      <c r="C198" s="21">
        <f>IFERROR(__xludf.DUMMYFUNCTION("""COMPUTED_VALUE"""),2.5044788E7)</f>
        <v>25044788</v>
      </c>
      <c r="D198" s="21" t="str">
        <f>IFERROR(__xludf.DUMMYFUNCTION("""COMPUTED_VALUE"""),"ECIT Manoel Alves Campos")</f>
        <v>ECIT Manoel Alves Campos</v>
      </c>
      <c r="E198" s="21" t="str">
        <f>IFERROR(__xludf.DUMMYFUNCTION("""COMPUTED_VALUE"""),"URBANA")</f>
        <v>URBANA</v>
      </c>
      <c r="F198" s="21" t="str">
        <f>IFERROR(__xludf.DUMMYFUNCTION("""COMPUTED_VALUE"""),"2 Mbps")</f>
        <v>2 Mbps</v>
      </c>
      <c r="G198" s="21" t="str">
        <f>IFERROR(__xludf.DUMMYFUNCTION("""COMPUTED_VALUE"""),"-")</f>
        <v>-</v>
      </c>
      <c r="H198" s="21" t="str">
        <f>IFERROR(__xludf.DUMMYFUNCTION("""COMPUTED_VALUE"""),"-")</f>
        <v>-</v>
      </c>
      <c r="I198" s="21" t="str">
        <f>IFERROR(__xludf.DUMMYFUNCTION("""COMPUTED_VALUE"""),"-")</f>
        <v>-</v>
      </c>
      <c r="J198" s="21" t="str">
        <f>IFERROR(__xludf.DUMMYFUNCTION("""COMPUTED_VALUE"""),"-")</f>
        <v>-</v>
      </c>
      <c r="K198" s="21" t="str">
        <f>IFERROR(__xludf.DUMMYFUNCTION("""COMPUTED_VALUE"""),"-")</f>
        <v>-</v>
      </c>
      <c r="L198" s="21" t="str">
        <f>IFERROR(__xludf.DUMMYFUNCTION("""COMPUTED_VALUE"""),"-")</f>
        <v>-</v>
      </c>
      <c r="M198" s="21" t="str">
        <f>IFERROR(__xludf.DUMMYFUNCTION("""COMPUTED_VALUE"""),"100 Mbps")</f>
        <v>100 Mbps</v>
      </c>
      <c r="N198" s="21" t="str">
        <f>IFERROR(__xludf.DUMMYFUNCTION("""COMPUTED_VALUE"""),"-")</f>
        <v>-</v>
      </c>
      <c r="O198" s="21" t="str">
        <f>IFERROR(__xludf.DUMMYFUNCTION("""COMPUTED_VALUE"""),"-")</f>
        <v>-</v>
      </c>
      <c r="P198" s="21"/>
      <c r="Q198" s="21"/>
      <c r="R198" s="21"/>
      <c r="S198" s="21"/>
      <c r="T198" s="21"/>
      <c r="U198" s="21"/>
      <c r="V198" s="21"/>
      <c r="W198" s="21"/>
      <c r="X198" s="21"/>
      <c r="Y198" s="21"/>
      <c r="Z198" s="21"/>
    </row>
    <row r="199">
      <c r="A199" s="21" t="str">
        <f>IFERROR(__xludf.DUMMYFUNCTION("""COMPUTED_VALUE"""),"05ª GRE (Monteiro)")</f>
        <v>05ª GRE (Monteiro)</v>
      </c>
      <c r="B199" s="21" t="str">
        <f>IFERROR(__xludf.DUMMYFUNCTION("""COMPUTED_VALUE"""),"Livramento")</f>
        <v>Livramento</v>
      </c>
      <c r="C199" s="21">
        <f>IFERROR(__xludf.DUMMYFUNCTION("""COMPUTED_VALUE"""),2.5045059E7)</f>
        <v>25045059</v>
      </c>
      <c r="D199" s="21" t="str">
        <f>IFERROR(__xludf.DUMMYFUNCTION("""COMPUTED_VALUE"""),"EECIT João Lelys")</f>
        <v>EECIT João Lelys</v>
      </c>
      <c r="E199" s="21" t="str">
        <f>IFERROR(__xludf.DUMMYFUNCTION("""COMPUTED_VALUE"""),"URBANA")</f>
        <v>URBANA</v>
      </c>
      <c r="F199" s="21" t="str">
        <f>IFERROR(__xludf.DUMMYFUNCTION("""COMPUTED_VALUE"""),"2 Mbps")</f>
        <v>2 Mbps</v>
      </c>
      <c r="G199" s="21" t="str">
        <f>IFERROR(__xludf.DUMMYFUNCTION("""COMPUTED_VALUE"""),"-")</f>
        <v>-</v>
      </c>
      <c r="H199" s="21" t="str">
        <f>IFERROR(__xludf.DUMMYFUNCTION("""COMPUTED_VALUE"""),"-")</f>
        <v>-</v>
      </c>
      <c r="I199" s="21" t="str">
        <f>IFERROR(__xludf.DUMMYFUNCTION("""COMPUTED_VALUE"""),"-")</f>
        <v>-</v>
      </c>
      <c r="J199" s="21" t="str">
        <f>IFERROR(__xludf.DUMMYFUNCTION("""COMPUTED_VALUE"""),"-")</f>
        <v>-</v>
      </c>
      <c r="K199" s="21" t="str">
        <f>IFERROR(__xludf.DUMMYFUNCTION("""COMPUTED_VALUE"""),"-")</f>
        <v>-</v>
      </c>
      <c r="L199" s="21" t="str">
        <f>IFERROR(__xludf.DUMMYFUNCTION("""COMPUTED_VALUE"""),"-")</f>
        <v>-</v>
      </c>
      <c r="M199" s="21" t="str">
        <f>IFERROR(__xludf.DUMMYFUNCTION("""COMPUTED_VALUE"""),"-")</f>
        <v>-</v>
      </c>
      <c r="N199" s="21" t="str">
        <f>IFERROR(__xludf.DUMMYFUNCTION("""COMPUTED_VALUE"""),"-")</f>
        <v>-</v>
      </c>
      <c r="O199" s="21" t="str">
        <f>IFERROR(__xludf.DUMMYFUNCTION("""COMPUTED_VALUE"""),"-")</f>
        <v>-</v>
      </c>
      <c r="P199" s="21"/>
      <c r="Q199" s="21"/>
      <c r="R199" s="21"/>
      <c r="S199" s="21"/>
      <c r="T199" s="21"/>
      <c r="U199" s="21"/>
      <c r="V199" s="21"/>
      <c r="W199" s="21"/>
      <c r="X199" s="21"/>
      <c r="Y199" s="21"/>
      <c r="Z199" s="21"/>
    </row>
    <row r="200">
      <c r="A200" s="21" t="str">
        <f>IFERROR(__xludf.DUMMYFUNCTION("""COMPUTED_VALUE"""),"05ª GRE (Monteiro)")</f>
        <v>05ª GRE (Monteiro)</v>
      </c>
      <c r="B200" s="21" t="str">
        <f>IFERROR(__xludf.DUMMYFUNCTION("""COMPUTED_VALUE"""),"Monteiro")</f>
        <v>Monteiro</v>
      </c>
      <c r="C200" s="21">
        <f>IFERROR(__xludf.DUMMYFUNCTION("""COMPUTED_VALUE"""),2.5045377E7)</f>
        <v>25045377</v>
      </c>
      <c r="D200" s="21" t="str">
        <f>IFERROR(__xludf.DUMMYFUNCTION("""COMPUTED_VALUE"""),"ECIT JOSÉ LEITE DE SOUZA")</f>
        <v>ECIT JOSÉ LEITE DE SOUZA</v>
      </c>
      <c r="E200" s="21" t="str">
        <f>IFERROR(__xludf.DUMMYFUNCTION("""COMPUTED_VALUE"""),"URBANA")</f>
        <v>URBANA</v>
      </c>
      <c r="F200" s="21" t="str">
        <f>IFERROR(__xludf.DUMMYFUNCTION("""COMPUTED_VALUE"""),"2 Mbps")</f>
        <v>2 Mbps</v>
      </c>
      <c r="G200" s="21" t="str">
        <f>IFERROR(__xludf.DUMMYFUNCTION("""COMPUTED_VALUE"""),"-")</f>
        <v>-</v>
      </c>
      <c r="H200" s="21" t="str">
        <f>IFERROR(__xludf.DUMMYFUNCTION("""COMPUTED_VALUE"""),"-")</f>
        <v>-</v>
      </c>
      <c r="I200" s="21" t="str">
        <f>IFERROR(__xludf.DUMMYFUNCTION("""COMPUTED_VALUE"""),"-")</f>
        <v>-</v>
      </c>
      <c r="J200" s="21" t="str">
        <f>IFERROR(__xludf.DUMMYFUNCTION("""COMPUTED_VALUE"""),"50 Mbps")</f>
        <v>50 Mbps</v>
      </c>
      <c r="K200" s="21" t="str">
        <f>IFERROR(__xludf.DUMMYFUNCTION("""COMPUTED_VALUE"""),"-")</f>
        <v>-</v>
      </c>
      <c r="L200" s="21" t="str">
        <f>IFERROR(__xludf.DUMMYFUNCTION("""COMPUTED_VALUE"""),"-")</f>
        <v>-</v>
      </c>
      <c r="M200" s="21" t="str">
        <f>IFERROR(__xludf.DUMMYFUNCTION("""COMPUTED_VALUE"""),"-")</f>
        <v>-</v>
      </c>
      <c r="N200" s="21" t="str">
        <f>IFERROR(__xludf.DUMMYFUNCTION("""COMPUTED_VALUE"""),"-")</f>
        <v>-</v>
      </c>
      <c r="O200" s="21" t="str">
        <f>IFERROR(__xludf.DUMMYFUNCTION("""COMPUTED_VALUE"""),"-")</f>
        <v>-</v>
      </c>
      <c r="P200" s="21"/>
      <c r="Q200" s="21"/>
      <c r="R200" s="21"/>
      <c r="S200" s="21"/>
      <c r="T200" s="21"/>
      <c r="U200" s="21"/>
      <c r="V200" s="21"/>
      <c r="W200" s="21"/>
      <c r="X200" s="21"/>
      <c r="Y200" s="21"/>
      <c r="Z200" s="21"/>
    </row>
    <row r="201">
      <c r="A201" s="21" t="str">
        <f>IFERROR(__xludf.DUMMYFUNCTION("""COMPUTED_VALUE"""),"05ª GRE (Monteiro)")</f>
        <v>05ª GRE (Monteiro)</v>
      </c>
      <c r="B201" s="21" t="str">
        <f>IFERROR(__xludf.DUMMYFUNCTION("""COMPUTED_VALUE"""),"Monteiro")</f>
        <v>Monteiro</v>
      </c>
      <c r="C201" s="21">
        <f>IFERROR(__xludf.DUMMYFUNCTION("""COMPUTED_VALUE"""),2.5045466E7)</f>
        <v>25045466</v>
      </c>
      <c r="D201" s="21" t="str">
        <f>IFERROR(__xludf.DUMMYFUNCTION("""COMPUTED_VALUE"""),"EEEM Bento Tenório de Sousa ""Escola do Campo""")</f>
        <v>EEEM Bento Tenório de Sousa "Escola do Campo"</v>
      </c>
      <c r="E201" s="21" t="str">
        <f>IFERROR(__xludf.DUMMYFUNCTION("""COMPUTED_VALUE"""),"RURAL")</f>
        <v>RURAL</v>
      </c>
      <c r="F201" s="21" t="str">
        <f>IFERROR(__xludf.DUMMYFUNCTION("""COMPUTED_VALUE"""),"-")</f>
        <v>-</v>
      </c>
      <c r="G201" s="21" t="str">
        <f>IFERROR(__xludf.DUMMYFUNCTION("""COMPUTED_VALUE"""),"-")</f>
        <v>-</v>
      </c>
      <c r="H201" s="21" t="str">
        <f>IFERROR(__xludf.DUMMYFUNCTION("""COMPUTED_VALUE"""),"-")</f>
        <v>-</v>
      </c>
      <c r="I201" s="21" t="str">
        <f>IFERROR(__xludf.DUMMYFUNCTION("""COMPUTED_VALUE"""),"-")</f>
        <v>-</v>
      </c>
      <c r="J201" s="21" t="str">
        <f>IFERROR(__xludf.DUMMYFUNCTION("""COMPUTED_VALUE"""),"-")</f>
        <v>-</v>
      </c>
      <c r="K201" s="21" t="str">
        <f>IFERROR(__xludf.DUMMYFUNCTION("""COMPUTED_VALUE"""),"-")</f>
        <v>-</v>
      </c>
      <c r="L201" s="21" t="str">
        <f>IFERROR(__xludf.DUMMYFUNCTION("""COMPUTED_VALUE"""),"-")</f>
        <v>-</v>
      </c>
      <c r="M201" s="21" t="str">
        <f>IFERROR(__xludf.DUMMYFUNCTION("""COMPUTED_VALUE"""),"-")</f>
        <v>-</v>
      </c>
      <c r="N201" s="21" t="str">
        <f>IFERROR(__xludf.DUMMYFUNCTION("""COMPUTED_VALUE"""),"Satélite")</f>
        <v>Satélite</v>
      </c>
      <c r="O201" s="21" t="str">
        <f>IFERROR(__xludf.DUMMYFUNCTION("""COMPUTED_VALUE"""),"-")</f>
        <v>-</v>
      </c>
      <c r="P201" s="21"/>
      <c r="Q201" s="21"/>
      <c r="R201" s="21"/>
      <c r="S201" s="21"/>
      <c r="T201" s="21"/>
      <c r="U201" s="21"/>
      <c r="V201" s="21"/>
      <c r="W201" s="21"/>
      <c r="X201" s="21"/>
      <c r="Y201" s="21"/>
      <c r="Z201" s="21"/>
    </row>
    <row r="202">
      <c r="A202" s="21" t="str">
        <f>IFERROR(__xludf.DUMMYFUNCTION("""COMPUTED_VALUE"""),"05ª GRE (Monteiro)")</f>
        <v>05ª GRE (Monteiro)</v>
      </c>
      <c r="B202" s="21" t="str">
        <f>IFERROR(__xludf.DUMMYFUNCTION("""COMPUTED_VALUE"""),"Monteiro")</f>
        <v>Monteiro</v>
      </c>
      <c r="C202" s="21">
        <f>IFERROR(__xludf.DUMMYFUNCTION("""COMPUTED_VALUE"""),2.5045555E7)</f>
        <v>25045555</v>
      </c>
      <c r="D202" s="21" t="str">
        <f>IFERROR(__xludf.DUMMYFUNCTION("""COMPUTED_VALUE"""),"EEEFM MIGUEL SANTA CRUZ")</f>
        <v>EEEFM MIGUEL SANTA CRUZ</v>
      </c>
      <c r="E202" s="21" t="str">
        <f>IFERROR(__xludf.DUMMYFUNCTION("""COMPUTED_VALUE"""),"URBANA")</f>
        <v>URBANA</v>
      </c>
      <c r="F202" s="21" t="str">
        <f>IFERROR(__xludf.DUMMYFUNCTION("""COMPUTED_VALUE"""),"2 Mbps")</f>
        <v>2 Mbps</v>
      </c>
      <c r="G202" s="21" t="str">
        <f>IFERROR(__xludf.DUMMYFUNCTION("""COMPUTED_VALUE"""),"-")</f>
        <v>-</v>
      </c>
      <c r="H202" s="21" t="str">
        <f>IFERROR(__xludf.DUMMYFUNCTION("""COMPUTED_VALUE"""),"-")</f>
        <v>-</v>
      </c>
      <c r="I202" s="21" t="str">
        <f>IFERROR(__xludf.DUMMYFUNCTION("""COMPUTED_VALUE"""),"-")</f>
        <v>-</v>
      </c>
      <c r="J202" s="21" t="str">
        <f>IFERROR(__xludf.DUMMYFUNCTION("""COMPUTED_VALUE"""),"-")</f>
        <v>-</v>
      </c>
      <c r="K202" s="21" t="str">
        <f>IFERROR(__xludf.DUMMYFUNCTION("""COMPUTED_VALUE"""),"-")</f>
        <v>-</v>
      </c>
      <c r="L202" s="21" t="str">
        <f>IFERROR(__xludf.DUMMYFUNCTION("""COMPUTED_VALUE"""),"-")</f>
        <v>-</v>
      </c>
      <c r="M202" s="21" t="str">
        <f>IFERROR(__xludf.DUMMYFUNCTION("""COMPUTED_VALUE"""),"-")</f>
        <v>-</v>
      </c>
      <c r="N202" s="21" t="str">
        <f>IFERROR(__xludf.DUMMYFUNCTION("""COMPUTED_VALUE"""),"-")</f>
        <v>-</v>
      </c>
      <c r="O202" s="21" t="str">
        <f>IFERROR(__xludf.DUMMYFUNCTION("""COMPUTED_VALUE"""),"-")</f>
        <v>-</v>
      </c>
      <c r="P202" s="21"/>
      <c r="Q202" s="21"/>
      <c r="R202" s="21"/>
      <c r="S202" s="21"/>
      <c r="T202" s="21"/>
      <c r="U202" s="21"/>
      <c r="V202" s="21"/>
      <c r="W202" s="21"/>
      <c r="X202" s="21"/>
      <c r="Y202" s="21"/>
      <c r="Z202" s="21"/>
    </row>
    <row r="203">
      <c r="A203" s="21" t="str">
        <f>IFERROR(__xludf.DUMMYFUNCTION("""COMPUTED_VALUE"""),"05ª GRE (Monteiro)")</f>
        <v>05ª GRE (Monteiro)</v>
      </c>
      <c r="B203" s="21" t="str">
        <f>IFERROR(__xludf.DUMMYFUNCTION("""COMPUTED_VALUE"""),"Ouro Velho")</f>
        <v>Ouro Velho</v>
      </c>
      <c r="C203" s="21">
        <f>IFERROR(__xludf.DUMMYFUNCTION("""COMPUTED_VALUE"""),2.5046764E7)</f>
        <v>25046764</v>
      </c>
      <c r="D203" s="21" t="str">
        <f>IFERROR(__xludf.DUMMYFUNCTION("""COMPUTED_VALUE"""),"ECIEEM Nossa Sra das Gracas")</f>
        <v>ECIEEM Nossa Sra das Gracas</v>
      </c>
      <c r="E203" s="21" t="str">
        <f>IFERROR(__xludf.DUMMYFUNCTION("""COMPUTED_VALUE"""),"URBANA")</f>
        <v>URBANA</v>
      </c>
      <c r="F203" s="21" t="str">
        <f>IFERROR(__xludf.DUMMYFUNCTION("""COMPUTED_VALUE"""),"2 Mbps")</f>
        <v>2 Mbps</v>
      </c>
      <c r="G203" s="21" t="str">
        <f>IFERROR(__xludf.DUMMYFUNCTION("""COMPUTED_VALUE"""),"-")</f>
        <v>-</v>
      </c>
      <c r="H203" s="21" t="str">
        <f>IFERROR(__xludf.DUMMYFUNCTION("""COMPUTED_VALUE"""),"-")</f>
        <v>-</v>
      </c>
      <c r="I203" s="21" t="str">
        <f>IFERROR(__xludf.DUMMYFUNCTION("""COMPUTED_VALUE"""),"-")</f>
        <v>-</v>
      </c>
      <c r="J203" s="21" t="str">
        <f>IFERROR(__xludf.DUMMYFUNCTION("""COMPUTED_VALUE"""),"-")</f>
        <v>-</v>
      </c>
      <c r="K203" s="21" t="str">
        <f>IFERROR(__xludf.DUMMYFUNCTION("""COMPUTED_VALUE"""),"-")</f>
        <v>-</v>
      </c>
      <c r="L203" s="21" t="str">
        <f>IFERROR(__xludf.DUMMYFUNCTION("""COMPUTED_VALUE"""),"-")</f>
        <v>-</v>
      </c>
      <c r="M203" s="21"/>
      <c r="N203" s="21" t="str">
        <f>IFERROR(__xludf.DUMMYFUNCTION("""COMPUTED_VALUE"""),"-")</f>
        <v>-</v>
      </c>
      <c r="O203" s="21" t="str">
        <f>IFERROR(__xludf.DUMMYFUNCTION("""COMPUTED_VALUE"""),"-")</f>
        <v>-</v>
      </c>
      <c r="P203" s="21"/>
      <c r="Q203" s="21"/>
      <c r="R203" s="21"/>
      <c r="S203" s="21"/>
      <c r="T203" s="21"/>
      <c r="U203" s="21"/>
      <c r="V203" s="21"/>
      <c r="W203" s="21"/>
      <c r="X203" s="21"/>
      <c r="Y203" s="21"/>
      <c r="Z203" s="21"/>
    </row>
    <row r="204">
      <c r="A204" s="21" t="str">
        <f>IFERROR(__xludf.DUMMYFUNCTION("""COMPUTED_VALUE"""),"05ª GRE (Monteiro)")</f>
        <v>05ª GRE (Monteiro)</v>
      </c>
      <c r="B204" s="21" t="str">
        <f>IFERROR(__xludf.DUMMYFUNCTION("""COMPUTED_VALUE"""),"Prata")</f>
        <v>Prata</v>
      </c>
      <c r="C204" s="21">
        <f>IFERROR(__xludf.DUMMYFUNCTION("""COMPUTED_VALUE"""),2.504695E7)</f>
        <v>25046950</v>
      </c>
      <c r="D204" s="21" t="str">
        <f>IFERROR(__xludf.DUMMYFUNCTION("""COMPUTED_VALUE"""),"Ecit Francisco de Assis Gonzaga")</f>
        <v>Ecit Francisco de Assis Gonzaga</v>
      </c>
      <c r="E204" s="21" t="str">
        <f>IFERROR(__xludf.DUMMYFUNCTION("""COMPUTED_VALUE"""),"URBANA")</f>
        <v>URBANA</v>
      </c>
      <c r="F204" s="21" t="str">
        <f>IFERROR(__xludf.DUMMYFUNCTION("""COMPUTED_VALUE"""),"2 Mbps")</f>
        <v>2 Mbps</v>
      </c>
      <c r="G204" s="21" t="str">
        <f>IFERROR(__xludf.DUMMYFUNCTION("""COMPUTED_VALUE"""),"-")</f>
        <v>-</v>
      </c>
      <c r="H204" s="21" t="str">
        <f>IFERROR(__xludf.DUMMYFUNCTION("""COMPUTED_VALUE"""),"-")</f>
        <v>-</v>
      </c>
      <c r="I204" s="21" t="str">
        <f>IFERROR(__xludf.DUMMYFUNCTION("""COMPUTED_VALUE"""),"-")</f>
        <v>-</v>
      </c>
      <c r="J204" s="21" t="str">
        <f>IFERROR(__xludf.DUMMYFUNCTION("""COMPUTED_VALUE"""),"30 Mbps")</f>
        <v>30 Mbps</v>
      </c>
      <c r="K204" s="21" t="str">
        <f>IFERROR(__xludf.DUMMYFUNCTION("""COMPUTED_VALUE"""),"-")</f>
        <v>-</v>
      </c>
      <c r="L204" s="21" t="str">
        <f>IFERROR(__xludf.DUMMYFUNCTION("""COMPUTED_VALUE"""),"-")</f>
        <v>-</v>
      </c>
      <c r="M204" s="21" t="str">
        <f>IFERROR(__xludf.DUMMYFUNCTION("""COMPUTED_VALUE"""),"-")</f>
        <v>-</v>
      </c>
      <c r="N204" s="21" t="str">
        <f>IFERROR(__xludf.DUMMYFUNCTION("""COMPUTED_VALUE"""),"-")</f>
        <v>-</v>
      </c>
      <c r="O204" s="21" t="str">
        <f>IFERROR(__xludf.DUMMYFUNCTION("""COMPUTED_VALUE"""),"-")</f>
        <v>-</v>
      </c>
      <c r="P204" s="21"/>
      <c r="Q204" s="21"/>
      <c r="R204" s="21"/>
      <c r="S204" s="21"/>
      <c r="T204" s="21"/>
      <c r="U204" s="21"/>
      <c r="V204" s="21"/>
      <c r="W204" s="21"/>
      <c r="X204" s="21"/>
      <c r="Y204" s="21"/>
      <c r="Z204" s="21"/>
    </row>
    <row r="205">
      <c r="A205" s="21" t="str">
        <f>IFERROR(__xludf.DUMMYFUNCTION("""COMPUTED_VALUE"""),"05ª GRE (Monteiro)")</f>
        <v>05ª GRE (Monteiro)</v>
      </c>
      <c r="B205" s="21" t="str">
        <f>IFERROR(__xludf.DUMMYFUNCTION("""COMPUTED_VALUE"""),"São João do Tigre")</f>
        <v>São João do Tigre</v>
      </c>
      <c r="C205" s="21">
        <f>IFERROR(__xludf.DUMMYFUNCTION("""COMPUTED_VALUE"""),2.5047116E7)</f>
        <v>25047116</v>
      </c>
      <c r="D205" s="21" t="str">
        <f>IFERROR(__xludf.DUMMYFUNCTION("""COMPUTED_VALUE"""),"ECI Mario Oliveira Chaves")</f>
        <v>ECI Mario Oliveira Chaves</v>
      </c>
      <c r="E205" s="21" t="str">
        <f>IFERROR(__xludf.DUMMYFUNCTION("""COMPUTED_VALUE"""),"URBANA")</f>
        <v>URBANA</v>
      </c>
      <c r="F205" s="21" t="str">
        <f>IFERROR(__xludf.DUMMYFUNCTION("""COMPUTED_VALUE"""),"2 Mbps")</f>
        <v>2 Mbps</v>
      </c>
      <c r="G205" s="21" t="str">
        <f>IFERROR(__xludf.DUMMYFUNCTION("""COMPUTED_VALUE"""),"-")</f>
        <v>-</v>
      </c>
      <c r="H205" s="21" t="str">
        <f>IFERROR(__xludf.DUMMYFUNCTION("""COMPUTED_VALUE"""),"-")</f>
        <v>-</v>
      </c>
      <c r="I205" s="21" t="str">
        <f>IFERROR(__xludf.DUMMYFUNCTION("""COMPUTED_VALUE"""),"-")</f>
        <v>-</v>
      </c>
      <c r="J205" s="21" t="str">
        <f>IFERROR(__xludf.DUMMYFUNCTION("""COMPUTED_VALUE"""),"-")</f>
        <v>-</v>
      </c>
      <c r="K205" s="21" t="str">
        <f>IFERROR(__xludf.DUMMYFUNCTION("""COMPUTED_VALUE"""),"-")</f>
        <v>-</v>
      </c>
      <c r="L205" s="21" t="str">
        <f>IFERROR(__xludf.DUMMYFUNCTION("""COMPUTED_VALUE"""),"-")</f>
        <v>-</v>
      </c>
      <c r="M205" s="21"/>
      <c r="N205" s="21" t="str">
        <f>IFERROR(__xludf.DUMMYFUNCTION("""COMPUTED_VALUE"""),"-")</f>
        <v>-</v>
      </c>
      <c r="O205" s="21" t="str">
        <f>IFERROR(__xludf.DUMMYFUNCTION("""COMPUTED_VALUE"""),"-")</f>
        <v>-</v>
      </c>
      <c r="P205" s="21"/>
      <c r="Q205" s="21"/>
      <c r="R205" s="21"/>
      <c r="S205" s="21"/>
      <c r="T205" s="21"/>
      <c r="U205" s="21"/>
      <c r="V205" s="21"/>
      <c r="W205" s="21"/>
      <c r="X205" s="21"/>
      <c r="Y205" s="21"/>
      <c r="Z205" s="21"/>
    </row>
    <row r="206">
      <c r="A206" s="21" t="str">
        <f>IFERROR(__xludf.DUMMYFUNCTION("""COMPUTED_VALUE"""),"05ª GRE (Monteiro)")</f>
        <v>05ª GRE (Monteiro)</v>
      </c>
      <c r="B206" s="21" t="str">
        <f>IFERROR(__xludf.DUMMYFUNCTION("""COMPUTED_VALUE"""),"São José dos Cordeiros")</f>
        <v>São José dos Cordeiros</v>
      </c>
      <c r="C206" s="21">
        <f>IFERROR(__xludf.DUMMYFUNCTION("""COMPUTED_VALUE"""),2.504745E7)</f>
        <v>25047450</v>
      </c>
      <c r="D206" s="21" t="str">
        <f>IFERROR(__xludf.DUMMYFUNCTION("""COMPUTED_VALUE"""),"ECI Bartolomeu Maracaja")</f>
        <v>ECI Bartolomeu Maracaja</v>
      </c>
      <c r="E206" s="21" t="str">
        <f>IFERROR(__xludf.DUMMYFUNCTION("""COMPUTED_VALUE"""),"URBANA")</f>
        <v>URBANA</v>
      </c>
      <c r="F206" s="21" t="str">
        <f>IFERROR(__xludf.DUMMYFUNCTION("""COMPUTED_VALUE"""),"2 Mbps")</f>
        <v>2 Mbps</v>
      </c>
      <c r="G206" s="21" t="str">
        <f>IFERROR(__xludf.DUMMYFUNCTION("""COMPUTED_VALUE"""),"-")</f>
        <v>-</v>
      </c>
      <c r="H206" s="21" t="str">
        <f>IFERROR(__xludf.DUMMYFUNCTION("""COMPUTED_VALUE"""),"-")</f>
        <v>-</v>
      </c>
      <c r="I206" s="21" t="str">
        <f>IFERROR(__xludf.DUMMYFUNCTION("""COMPUTED_VALUE"""),"-")</f>
        <v>-</v>
      </c>
      <c r="J206" s="21" t="str">
        <f>IFERROR(__xludf.DUMMYFUNCTION("""COMPUTED_VALUE"""),"-")</f>
        <v>-</v>
      </c>
      <c r="K206" s="21" t="str">
        <f>IFERROR(__xludf.DUMMYFUNCTION("""COMPUTED_VALUE"""),"-")</f>
        <v>-</v>
      </c>
      <c r="L206" s="21" t="str">
        <f>IFERROR(__xludf.DUMMYFUNCTION("""COMPUTED_VALUE"""),"-")</f>
        <v>-</v>
      </c>
      <c r="M206" s="21"/>
      <c r="N206" s="21" t="str">
        <f>IFERROR(__xludf.DUMMYFUNCTION("""COMPUTED_VALUE"""),"-")</f>
        <v>-</v>
      </c>
      <c r="O206" s="21" t="str">
        <f>IFERROR(__xludf.DUMMYFUNCTION("""COMPUTED_VALUE"""),"-")</f>
        <v>-</v>
      </c>
      <c r="P206" s="21"/>
      <c r="Q206" s="21"/>
      <c r="R206" s="21"/>
      <c r="S206" s="21"/>
      <c r="T206" s="21"/>
      <c r="U206" s="21"/>
      <c r="V206" s="21"/>
      <c r="W206" s="21"/>
      <c r="X206" s="21"/>
      <c r="Y206" s="21"/>
      <c r="Z206" s="21"/>
    </row>
    <row r="207">
      <c r="A207" s="21" t="str">
        <f>IFERROR(__xludf.DUMMYFUNCTION("""COMPUTED_VALUE"""),"05ª GRE (Monteiro)")</f>
        <v>05ª GRE (Monteiro)</v>
      </c>
      <c r="B207" s="21" t="str">
        <f>IFERROR(__xludf.DUMMYFUNCTION("""COMPUTED_VALUE"""),"Parari")</f>
        <v>Parari</v>
      </c>
      <c r="C207" s="21">
        <f>IFERROR(__xludf.DUMMYFUNCTION("""COMPUTED_VALUE"""),2.5047469E7)</f>
        <v>25047469</v>
      </c>
      <c r="D207" s="21" t="str">
        <f>IFERROR(__xludf.DUMMYFUNCTION("""COMPUTED_VALUE"""),"ECI Jairo Aires Caluete")</f>
        <v>ECI Jairo Aires Caluete</v>
      </c>
      <c r="E207" s="21" t="str">
        <f>IFERROR(__xludf.DUMMYFUNCTION("""COMPUTED_VALUE"""),"URBANA")</f>
        <v>URBANA</v>
      </c>
      <c r="F207" s="21" t="str">
        <f>IFERROR(__xludf.DUMMYFUNCTION("""COMPUTED_VALUE"""),"2 Mbps")</f>
        <v>2 Mbps</v>
      </c>
      <c r="G207" s="21" t="str">
        <f>IFERROR(__xludf.DUMMYFUNCTION("""COMPUTED_VALUE"""),"-")</f>
        <v>-</v>
      </c>
      <c r="H207" s="21" t="str">
        <f>IFERROR(__xludf.DUMMYFUNCTION("""COMPUTED_VALUE"""),"-")</f>
        <v>-</v>
      </c>
      <c r="I207" s="21" t="str">
        <f>IFERROR(__xludf.DUMMYFUNCTION("""COMPUTED_VALUE"""),"-")</f>
        <v>-</v>
      </c>
      <c r="J207" s="21" t="str">
        <f>IFERROR(__xludf.DUMMYFUNCTION("""COMPUTED_VALUE"""),"-")</f>
        <v>-</v>
      </c>
      <c r="K207" s="21" t="str">
        <f>IFERROR(__xludf.DUMMYFUNCTION("""COMPUTED_VALUE"""),"-")</f>
        <v>-</v>
      </c>
      <c r="L207" s="21" t="str">
        <f>IFERROR(__xludf.DUMMYFUNCTION("""COMPUTED_VALUE"""),"-")</f>
        <v>-</v>
      </c>
      <c r="M207" s="21"/>
      <c r="N207" s="21" t="str">
        <f>IFERROR(__xludf.DUMMYFUNCTION("""COMPUTED_VALUE"""),"-")</f>
        <v>-</v>
      </c>
      <c r="O207" s="21" t="str">
        <f>IFERROR(__xludf.DUMMYFUNCTION("""COMPUTED_VALUE"""),"-")</f>
        <v>-</v>
      </c>
      <c r="P207" s="21"/>
      <c r="Q207" s="21"/>
      <c r="R207" s="21"/>
      <c r="S207" s="21"/>
      <c r="T207" s="21"/>
      <c r="U207" s="21"/>
      <c r="V207" s="21"/>
      <c r="W207" s="21"/>
      <c r="X207" s="21"/>
      <c r="Y207" s="21"/>
      <c r="Z207" s="21"/>
    </row>
    <row r="208">
      <c r="A208" s="21" t="str">
        <f>IFERROR(__xludf.DUMMYFUNCTION("""COMPUTED_VALUE"""),"05ª GRE (Monteiro)")</f>
        <v>05ª GRE (Monteiro)</v>
      </c>
      <c r="B208" s="21" t="str">
        <f>IFERROR(__xludf.DUMMYFUNCTION("""COMPUTED_VALUE"""),"São Sebastião do Umbuzeiro")</f>
        <v>São Sebastião do Umbuzeiro</v>
      </c>
      <c r="C208" s="21">
        <f>IFERROR(__xludf.DUMMYFUNCTION("""COMPUTED_VALUE"""),2.504835E7)</f>
        <v>25048350</v>
      </c>
      <c r="D208" s="21" t="str">
        <f>IFERROR(__xludf.DUMMYFUNCTION("""COMPUTED_VALUE"""),"ECI Malaquias Batista Feitosa")</f>
        <v>ECI Malaquias Batista Feitosa</v>
      </c>
      <c r="E208" s="21" t="str">
        <f>IFERROR(__xludf.DUMMYFUNCTION("""COMPUTED_VALUE"""),"URBANA")</f>
        <v>URBANA</v>
      </c>
      <c r="F208" s="21" t="str">
        <f>IFERROR(__xludf.DUMMYFUNCTION("""COMPUTED_VALUE"""),"2 Mbps")</f>
        <v>2 Mbps</v>
      </c>
      <c r="G208" s="21" t="str">
        <f>IFERROR(__xludf.DUMMYFUNCTION("""COMPUTED_VALUE"""),"-")</f>
        <v>-</v>
      </c>
      <c r="H208" s="21" t="str">
        <f>IFERROR(__xludf.DUMMYFUNCTION("""COMPUTED_VALUE"""),"-")</f>
        <v>-</v>
      </c>
      <c r="I208" s="21" t="str">
        <f>IFERROR(__xludf.DUMMYFUNCTION("""COMPUTED_VALUE"""),"-")</f>
        <v>-</v>
      </c>
      <c r="J208" s="21" t="str">
        <f>IFERROR(__xludf.DUMMYFUNCTION("""COMPUTED_VALUE"""),"-")</f>
        <v>-</v>
      </c>
      <c r="K208" s="21" t="str">
        <f>IFERROR(__xludf.DUMMYFUNCTION("""COMPUTED_VALUE"""),"-")</f>
        <v>-</v>
      </c>
      <c r="L208" s="21" t="str">
        <f>IFERROR(__xludf.DUMMYFUNCTION("""COMPUTED_VALUE"""),"-")</f>
        <v>-</v>
      </c>
      <c r="M208" s="21" t="str">
        <f>IFERROR(__xludf.DUMMYFUNCTION("""COMPUTED_VALUE"""),"100 Mbps")</f>
        <v>100 Mbps</v>
      </c>
      <c r="N208" s="21" t="str">
        <f>IFERROR(__xludf.DUMMYFUNCTION("""COMPUTED_VALUE"""),"-")</f>
        <v>-</v>
      </c>
      <c r="O208" s="21" t="str">
        <f>IFERROR(__xludf.DUMMYFUNCTION("""COMPUTED_VALUE"""),"-")</f>
        <v>-</v>
      </c>
      <c r="P208" s="21"/>
      <c r="Q208" s="21"/>
      <c r="R208" s="21"/>
      <c r="S208" s="21"/>
      <c r="T208" s="21"/>
      <c r="U208" s="21"/>
      <c r="V208" s="21"/>
      <c r="W208" s="21"/>
      <c r="X208" s="21"/>
      <c r="Y208" s="21"/>
      <c r="Z208" s="21"/>
    </row>
    <row r="209">
      <c r="A209" s="21" t="str">
        <f>IFERROR(__xludf.DUMMYFUNCTION("""COMPUTED_VALUE"""),"05ª GRE (Monteiro)")</f>
        <v>05ª GRE (Monteiro)</v>
      </c>
      <c r="B209" s="21" t="str">
        <f>IFERROR(__xludf.DUMMYFUNCTION("""COMPUTED_VALUE"""),"Zabelê")</f>
        <v>Zabelê</v>
      </c>
      <c r="C209" s="21">
        <f>IFERROR(__xludf.DUMMYFUNCTION("""COMPUTED_VALUE"""),2.5048368E7)</f>
        <v>25048368</v>
      </c>
      <c r="D209" s="21" t="str">
        <f>IFERROR(__xludf.DUMMYFUNCTION("""COMPUTED_VALUE"""),"Escola Cidadã Integral Estadual de Ensino Médio Maria Celeste do Nascimento")</f>
        <v>Escola Cidadã Integral Estadual de Ensino Médio Maria Celeste do Nascimento</v>
      </c>
      <c r="E209" s="21" t="str">
        <f>IFERROR(__xludf.DUMMYFUNCTION("""COMPUTED_VALUE"""),"URBANA")</f>
        <v>URBANA</v>
      </c>
      <c r="F209" s="21" t="str">
        <f>IFERROR(__xludf.DUMMYFUNCTION("""COMPUTED_VALUE"""),"2 Mbps")</f>
        <v>2 Mbps</v>
      </c>
      <c r="G209" s="21" t="str">
        <f>IFERROR(__xludf.DUMMYFUNCTION("""COMPUTED_VALUE"""),"-")</f>
        <v>-</v>
      </c>
      <c r="H209" s="21" t="str">
        <f>IFERROR(__xludf.DUMMYFUNCTION("""COMPUTED_VALUE"""),"-")</f>
        <v>-</v>
      </c>
      <c r="I209" s="21" t="str">
        <f>IFERROR(__xludf.DUMMYFUNCTION("""COMPUTED_VALUE"""),"-")</f>
        <v>-</v>
      </c>
      <c r="J209" s="21" t="str">
        <f>IFERROR(__xludf.DUMMYFUNCTION("""COMPUTED_VALUE"""),"-")</f>
        <v>-</v>
      </c>
      <c r="K209" s="21" t="str">
        <f>IFERROR(__xludf.DUMMYFUNCTION("""COMPUTED_VALUE"""),"-")</f>
        <v>-</v>
      </c>
      <c r="L209" s="21" t="str">
        <f>IFERROR(__xludf.DUMMYFUNCTION("""COMPUTED_VALUE"""),"-")</f>
        <v>-</v>
      </c>
      <c r="M209" s="21" t="str">
        <f>IFERROR(__xludf.DUMMYFUNCTION("""COMPUTED_VALUE"""),"-")</f>
        <v>-</v>
      </c>
      <c r="N209" s="21" t="str">
        <f>IFERROR(__xludf.DUMMYFUNCTION("""COMPUTED_VALUE"""),"-")</f>
        <v>-</v>
      </c>
      <c r="O209" s="21" t="str">
        <f>IFERROR(__xludf.DUMMYFUNCTION("""COMPUTED_VALUE"""),"-")</f>
        <v>-</v>
      </c>
      <c r="P209" s="21"/>
      <c r="Q209" s="21"/>
      <c r="R209" s="21"/>
      <c r="S209" s="21"/>
      <c r="T209" s="21"/>
      <c r="U209" s="21"/>
      <c r="V209" s="21"/>
      <c r="W209" s="21"/>
      <c r="X209" s="21"/>
      <c r="Y209" s="21"/>
      <c r="Z209" s="21"/>
    </row>
    <row r="210">
      <c r="A210" s="21" t="str">
        <f>IFERROR(__xludf.DUMMYFUNCTION("""COMPUTED_VALUE"""),"05ª GRE (Monteiro)")</f>
        <v>05ª GRE (Monteiro)</v>
      </c>
      <c r="B210" s="21" t="str">
        <f>IFERROR(__xludf.DUMMYFUNCTION("""COMPUTED_VALUE"""),"Serra Branca")</f>
        <v>Serra Branca</v>
      </c>
      <c r="C210" s="21">
        <f>IFERROR(__xludf.DUMMYFUNCTION("""COMPUTED_VALUE"""),2.5048775E7)</f>
        <v>25048775</v>
      </c>
      <c r="D210" s="21" t="str">
        <f>IFERROR(__xludf.DUMMYFUNCTION("""COMPUTED_VALUE"""),"EEEFM Maria Balbina Pereira")</f>
        <v>EEEFM Maria Balbina Pereira</v>
      </c>
      <c r="E210" s="21" t="str">
        <f>IFERROR(__xludf.DUMMYFUNCTION("""COMPUTED_VALUE"""),"URBANA")</f>
        <v>URBANA</v>
      </c>
      <c r="F210" s="21" t="str">
        <f>IFERROR(__xludf.DUMMYFUNCTION("""COMPUTED_VALUE"""),"2 Mbps")</f>
        <v>2 Mbps</v>
      </c>
      <c r="G210" s="21" t="str">
        <f>IFERROR(__xludf.DUMMYFUNCTION("""COMPUTED_VALUE"""),"-")</f>
        <v>-</v>
      </c>
      <c r="H210" s="21" t="str">
        <f>IFERROR(__xludf.DUMMYFUNCTION("""COMPUTED_VALUE"""),"-")</f>
        <v>-</v>
      </c>
      <c r="I210" s="21" t="str">
        <f>IFERROR(__xludf.DUMMYFUNCTION("""COMPUTED_VALUE"""),"-")</f>
        <v>-</v>
      </c>
      <c r="J210" s="21" t="str">
        <f>IFERROR(__xludf.DUMMYFUNCTION("""COMPUTED_VALUE"""),"-")</f>
        <v>-</v>
      </c>
      <c r="K210" s="21" t="str">
        <f>IFERROR(__xludf.DUMMYFUNCTION("""COMPUTED_VALUE"""),"-")</f>
        <v>-</v>
      </c>
      <c r="L210" s="21" t="str">
        <f>IFERROR(__xludf.DUMMYFUNCTION("""COMPUTED_VALUE"""),"-")</f>
        <v>-</v>
      </c>
      <c r="M210" s="21" t="str">
        <f>IFERROR(__xludf.DUMMYFUNCTION("""COMPUTED_VALUE"""),"-")</f>
        <v>-</v>
      </c>
      <c r="N210" s="21" t="str">
        <f>IFERROR(__xludf.DUMMYFUNCTION("""COMPUTED_VALUE"""),"-")</f>
        <v>-</v>
      </c>
      <c r="O210" s="21" t="str">
        <f>IFERROR(__xludf.DUMMYFUNCTION("""COMPUTED_VALUE"""),"-")</f>
        <v>-</v>
      </c>
      <c r="P210" s="21"/>
      <c r="Q210" s="21"/>
      <c r="R210" s="21"/>
      <c r="S210" s="21"/>
      <c r="T210" s="21"/>
      <c r="U210" s="21"/>
      <c r="V210" s="21"/>
      <c r="W210" s="21"/>
      <c r="X210" s="21"/>
      <c r="Y210" s="21"/>
      <c r="Z210" s="21"/>
    </row>
    <row r="211">
      <c r="A211" s="21" t="str">
        <f>IFERROR(__xludf.DUMMYFUNCTION("""COMPUTED_VALUE"""),"05ª GRE (Monteiro)")</f>
        <v>05ª GRE (Monteiro)</v>
      </c>
      <c r="B211" s="21" t="str">
        <f>IFERROR(__xludf.DUMMYFUNCTION("""COMPUTED_VALUE"""),"Serra Branca")</f>
        <v>Serra Branca</v>
      </c>
      <c r="C211" s="21">
        <f>IFERROR(__xludf.DUMMYFUNCTION("""COMPUTED_VALUE"""),2.5048848E7)</f>
        <v>25048848</v>
      </c>
      <c r="D211" s="21" t="str">
        <f>IFERROR(__xludf.DUMMYFUNCTION("""COMPUTED_VALUE"""),"EEEF Vasconcelos Brandao")</f>
        <v>EEEF Vasconcelos Brandao</v>
      </c>
      <c r="E211" s="21" t="str">
        <f>IFERROR(__xludf.DUMMYFUNCTION("""COMPUTED_VALUE"""),"URBANA")</f>
        <v>URBANA</v>
      </c>
      <c r="F211" s="21" t="str">
        <f>IFERROR(__xludf.DUMMYFUNCTION("""COMPUTED_VALUE"""),"2 Mbps")</f>
        <v>2 Mbps</v>
      </c>
      <c r="G211" s="21" t="str">
        <f>IFERROR(__xludf.DUMMYFUNCTION("""COMPUTED_VALUE"""),"-")</f>
        <v>-</v>
      </c>
      <c r="H211" s="21" t="str">
        <f>IFERROR(__xludf.DUMMYFUNCTION("""COMPUTED_VALUE"""),"-")</f>
        <v>-</v>
      </c>
      <c r="I211" s="21" t="str">
        <f>IFERROR(__xludf.DUMMYFUNCTION("""COMPUTED_VALUE"""),"-")</f>
        <v>-</v>
      </c>
      <c r="J211" s="21" t="str">
        <f>IFERROR(__xludf.DUMMYFUNCTION("""COMPUTED_VALUE"""),"-")</f>
        <v>-</v>
      </c>
      <c r="K211" s="21" t="str">
        <f>IFERROR(__xludf.DUMMYFUNCTION("""COMPUTED_VALUE"""),"-")</f>
        <v>-</v>
      </c>
      <c r="L211" s="21" t="str">
        <f>IFERROR(__xludf.DUMMYFUNCTION("""COMPUTED_VALUE"""),"-")</f>
        <v>-</v>
      </c>
      <c r="M211" s="21" t="str">
        <f>IFERROR(__xludf.DUMMYFUNCTION("""COMPUTED_VALUE"""),"-")</f>
        <v>-</v>
      </c>
      <c r="N211" s="21" t="str">
        <f>IFERROR(__xludf.DUMMYFUNCTION("""COMPUTED_VALUE"""),"-")</f>
        <v>-</v>
      </c>
      <c r="O211" s="21" t="str">
        <f>IFERROR(__xludf.DUMMYFUNCTION("""COMPUTED_VALUE"""),"-")</f>
        <v>-</v>
      </c>
      <c r="P211" s="21"/>
      <c r="Q211" s="21"/>
      <c r="R211" s="21"/>
      <c r="S211" s="21"/>
      <c r="T211" s="21"/>
      <c r="U211" s="21"/>
      <c r="V211" s="21"/>
      <c r="W211" s="21"/>
      <c r="X211" s="21"/>
      <c r="Y211" s="21"/>
      <c r="Z211" s="21"/>
    </row>
    <row r="212">
      <c r="A212" s="21" t="str">
        <f>IFERROR(__xludf.DUMMYFUNCTION("""COMPUTED_VALUE"""),"05ª GRE (Monteiro)")</f>
        <v>05ª GRE (Monteiro)</v>
      </c>
      <c r="B212" s="21" t="str">
        <f>IFERROR(__xludf.DUMMYFUNCTION("""COMPUTED_VALUE"""),"Serra Branca")</f>
        <v>Serra Branca</v>
      </c>
      <c r="C212" s="21">
        <f>IFERROR(__xludf.DUMMYFUNCTION("""COMPUTED_VALUE"""),2.504888E7)</f>
        <v>25048880</v>
      </c>
      <c r="D212" s="21" t="str">
        <f>IFERROR(__xludf.DUMMYFUNCTION("""COMPUTED_VALUE"""),"EEEFM Senador José Gaudêncio")</f>
        <v>EEEFM Senador José Gaudêncio</v>
      </c>
      <c r="E212" s="21" t="str">
        <f>IFERROR(__xludf.DUMMYFUNCTION("""COMPUTED_VALUE"""),"URBANA")</f>
        <v>URBANA</v>
      </c>
      <c r="F212" s="21" t="str">
        <f>IFERROR(__xludf.DUMMYFUNCTION("""COMPUTED_VALUE"""),"2 Mbps")</f>
        <v>2 Mbps</v>
      </c>
      <c r="G212" s="21" t="str">
        <f>IFERROR(__xludf.DUMMYFUNCTION("""COMPUTED_VALUE"""),"-")</f>
        <v>-</v>
      </c>
      <c r="H212" s="21" t="str">
        <f>IFERROR(__xludf.DUMMYFUNCTION("""COMPUTED_VALUE"""),"-")</f>
        <v>-</v>
      </c>
      <c r="I212" s="21" t="str">
        <f>IFERROR(__xludf.DUMMYFUNCTION("""COMPUTED_VALUE"""),"-")</f>
        <v>-</v>
      </c>
      <c r="J212" s="21" t="str">
        <f>IFERROR(__xludf.DUMMYFUNCTION("""COMPUTED_VALUE"""),"50 Mbps")</f>
        <v>50 Mbps</v>
      </c>
      <c r="K212" s="21" t="str">
        <f>IFERROR(__xludf.DUMMYFUNCTION("""COMPUTED_VALUE"""),"-")</f>
        <v>-</v>
      </c>
      <c r="L212" s="21" t="str">
        <f>IFERROR(__xludf.DUMMYFUNCTION("""COMPUTED_VALUE"""),"-")</f>
        <v>-</v>
      </c>
      <c r="M212" s="21" t="str">
        <f>IFERROR(__xludf.DUMMYFUNCTION("""COMPUTED_VALUE"""),"-")</f>
        <v>-</v>
      </c>
      <c r="N212" s="21" t="str">
        <f>IFERROR(__xludf.DUMMYFUNCTION("""COMPUTED_VALUE"""),"-")</f>
        <v>-</v>
      </c>
      <c r="O212" s="21" t="str">
        <f>IFERROR(__xludf.DUMMYFUNCTION("""COMPUTED_VALUE"""),"-")</f>
        <v>-</v>
      </c>
      <c r="P212" s="21"/>
      <c r="Q212" s="21"/>
      <c r="R212" s="21"/>
      <c r="S212" s="21"/>
      <c r="T212" s="21"/>
      <c r="U212" s="21"/>
      <c r="V212" s="21"/>
      <c r="W212" s="21"/>
      <c r="X212" s="21"/>
      <c r="Y212" s="21"/>
      <c r="Z212" s="21"/>
    </row>
    <row r="213">
      <c r="A213" s="21" t="str">
        <f>IFERROR(__xludf.DUMMYFUNCTION("""COMPUTED_VALUE"""),"05ª GRE (Monteiro)")</f>
        <v>05ª GRE (Monteiro)</v>
      </c>
      <c r="B213" s="21" t="str">
        <f>IFERROR(__xludf.DUMMYFUNCTION("""COMPUTED_VALUE"""),"Coxixola")</f>
        <v>Coxixola</v>
      </c>
      <c r="C213" s="21">
        <f>IFERROR(__xludf.DUMMYFUNCTION("""COMPUTED_VALUE"""),2.5049372E7)</f>
        <v>25049372</v>
      </c>
      <c r="D213" s="21" t="str">
        <f>IFERROR(__xludf.DUMMYFUNCTION("""COMPUTED_VALUE"""),"Eci Manoel Honorato Sobrinho")</f>
        <v>Eci Manoel Honorato Sobrinho</v>
      </c>
      <c r="E213" s="21" t="str">
        <f>IFERROR(__xludf.DUMMYFUNCTION("""COMPUTED_VALUE"""),"URBANA")</f>
        <v>URBANA</v>
      </c>
      <c r="F213" s="21" t="str">
        <f>IFERROR(__xludf.DUMMYFUNCTION("""COMPUTED_VALUE"""),"2 Mbps")</f>
        <v>2 Mbps</v>
      </c>
      <c r="G213" s="21" t="str">
        <f>IFERROR(__xludf.DUMMYFUNCTION("""COMPUTED_VALUE"""),"-")</f>
        <v>-</v>
      </c>
      <c r="H213" s="21" t="str">
        <f>IFERROR(__xludf.DUMMYFUNCTION("""COMPUTED_VALUE"""),"-")</f>
        <v>-</v>
      </c>
      <c r="I213" s="21" t="str">
        <f>IFERROR(__xludf.DUMMYFUNCTION("""COMPUTED_VALUE"""),"-")</f>
        <v>-</v>
      </c>
      <c r="J213" s="21" t="str">
        <f>IFERROR(__xludf.DUMMYFUNCTION("""COMPUTED_VALUE"""),"-")</f>
        <v>-</v>
      </c>
      <c r="K213" s="21" t="str">
        <f>IFERROR(__xludf.DUMMYFUNCTION("""COMPUTED_VALUE"""),"-")</f>
        <v>-</v>
      </c>
      <c r="L213" s="21" t="str">
        <f>IFERROR(__xludf.DUMMYFUNCTION("""COMPUTED_VALUE"""),"-")</f>
        <v>-</v>
      </c>
      <c r="M213" s="21" t="str">
        <f>IFERROR(__xludf.DUMMYFUNCTION("""COMPUTED_VALUE"""),"100 Mbps")</f>
        <v>100 Mbps</v>
      </c>
      <c r="N213" s="21" t="str">
        <f>IFERROR(__xludf.DUMMYFUNCTION("""COMPUTED_VALUE"""),"-")</f>
        <v>-</v>
      </c>
      <c r="O213" s="21" t="str">
        <f>IFERROR(__xludf.DUMMYFUNCTION("""COMPUTED_VALUE"""),"-")</f>
        <v>-</v>
      </c>
      <c r="P213" s="21"/>
      <c r="Q213" s="21"/>
      <c r="R213" s="21"/>
      <c r="S213" s="21"/>
      <c r="T213" s="21"/>
      <c r="U213" s="21"/>
      <c r="V213" s="21"/>
      <c r="W213" s="21"/>
      <c r="X213" s="21"/>
      <c r="Y213" s="21"/>
      <c r="Z213" s="21"/>
    </row>
    <row r="214">
      <c r="A214" s="21" t="str">
        <f>IFERROR(__xludf.DUMMYFUNCTION("""COMPUTED_VALUE"""),"05ª GRE (Monteiro)")</f>
        <v>05ª GRE (Monteiro)</v>
      </c>
      <c r="B214" s="21" t="str">
        <f>IFERROR(__xludf.DUMMYFUNCTION("""COMPUTED_VALUE"""),"Sumé")</f>
        <v>Sumé</v>
      </c>
      <c r="C214" s="21">
        <f>IFERROR(__xludf.DUMMYFUNCTION("""COMPUTED_VALUE"""),2.5049496E7)</f>
        <v>25049496</v>
      </c>
      <c r="D214" s="21" t="str">
        <f>IFERROR(__xludf.DUMMYFUNCTION("""COMPUTED_VALUE"""),"ECITE Jose Gonçalves de Queiroz")</f>
        <v>ECITE Jose Gonçalves de Queiroz</v>
      </c>
      <c r="E214" s="21" t="str">
        <f>IFERROR(__xludf.DUMMYFUNCTION("""COMPUTED_VALUE"""),"URBANA")</f>
        <v>URBANA</v>
      </c>
      <c r="F214" s="21" t="str">
        <f>IFERROR(__xludf.DUMMYFUNCTION("""COMPUTED_VALUE"""),"2 Mbps")</f>
        <v>2 Mbps</v>
      </c>
      <c r="G214" s="21" t="str">
        <f>IFERROR(__xludf.DUMMYFUNCTION("""COMPUTED_VALUE"""),"-")</f>
        <v>-</v>
      </c>
      <c r="H214" s="21" t="str">
        <f>IFERROR(__xludf.DUMMYFUNCTION("""COMPUTED_VALUE"""),"-")</f>
        <v>-</v>
      </c>
      <c r="I214" s="21" t="str">
        <f>IFERROR(__xludf.DUMMYFUNCTION("""COMPUTED_VALUE"""),"-")</f>
        <v>-</v>
      </c>
      <c r="J214" s="21" t="str">
        <f>IFERROR(__xludf.DUMMYFUNCTION("""COMPUTED_VALUE"""),"50 Mbps")</f>
        <v>50 Mbps</v>
      </c>
      <c r="K214" s="21" t="str">
        <f>IFERROR(__xludf.DUMMYFUNCTION("""COMPUTED_VALUE"""),"-")</f>
        <v>-</v>
      </c>
      <c r="L214" s="21" t="str">
        <f>IFERROR(__xludf.DUMMYFUNCTION("""COMPUTED_VALUE"""),"-")</f>
        <v>-</v>
      </c>
      <c r="M214" s="21" t="str">
        <f>IFERROR(__xludf.DUMMYFUNCTION("""COMPUTED_VALUE"""),"-")</f>
        <v>-</v>
      </c>
      <c r="N214" s="21" t="str">
        <f>IFERROR(__xludf.DUMMYFUNCTION("""COMPUTED_VALUE"""),"-")</f>
        <v>-</v>
      </c>
      <c r="O214" s="21" t="str">
        <f>IFERROR(__xludf.DUMMYFUNCTION("""COMPUTED_VALUE"""),"-")</f>
        <v>-</v>
      </c>
      <c r="P214" s="21"/>
      <c r="Q214" s="21"/>
      <c r="R214" s="21"/>
      <c r="S214" s="21"/>
      <c r="T214" s="21"/>
      <c r="U214" s="21"/>
      <c r="V214" s="21"/>
      <c r="W214" s="21"/>
      <c r="X214" s="21"/>
      <c r="Y214" s="21"/>
      <c r="Z214" s="21"/>
    </row>
    <row r="215">
      <c r="A215" s="21" t="str">
        <f>IFERROR(__xludf.DUMMYFUNCTION("""COMPUTED_VALUE"""),"05ª GRE (Monteiro)")</f>
        <v>05ª GRE (Monteiro)</v>
      </c>
      <c r="B215" s="21" t="str">
        <f>IFERROR(__xludf.DUMMYFUNCTION("""COMPUTED_VALUE"""),"Amparo")</f>
        <v>Amparo</v>
      </c>
      <c r="C215" s="21">
        <f>IFERROR(__xludf.DUMMYFUNCTION("""COMPUTED_VALUE"""),2.504964E7)</f>
        <v>25049640</v>
      </c>
      <c r="D215" s="21" t="str">
        <f>IFERROR(__xludf.DUMMYFUNCTION("""COMPUTED_VALUE"""),"ECI Amparo")</f>
        <v>ECI Amparo</v>
      </c>
      <c r="E215" s="21" t="str">
        <f>IFERROR(__xludf.DUMMYFUNCTION("""COMPUTED_VALUE"""),"URBANA")</f>
        <v>URBANA</v>
      </c>
      <c r="F215" s="21" t="str">
        <f>IFERROR(__xludf.DUMMYFUNCTION("""COMPUTED_VALUE"""),"2 Mbps")</f>
        <v>2 Mbps</v>
      </c>
      <c r="G215" s="21" t="str">
        <f>IFERROR(__xludf.DUMMYFUNCTION("""COMPUTED_VALUE"""),"-")</f>
        <v>-</v>
      </c>
      <c r="H215" s="21" t="str">
        <f>IFERROR(__xludf.DUMMYFUNCTION("""COMPUTED_VALUE"""),"-")</f>
        <v>-</v>
      </c>
      <c r="I215" s="21" t="str">
        <f>IFERROR(__xludf.DUMMYFUNCTION("""COMPUTED_VALUE"""),"-")</f>
        <v>-</v>
      </c>
      <c r="J215" s="21" t="str">
        <f>IFERROR(__xludf.DUMMYFUNCTION("""COMPUTED_VALUE"""),"-")</f>
        <v>-</v>
      </c>
      <c r="K215" s="21" t="str">
        <f>IFERROR(__xludf.DUMMYFUNCTION("""COMPUTED_VALUE"""),"-")</f>
        <v>-</v>
      </c>
      <c r="L215" s="21" t="str">
        <f>IFERROR(__xludf.DUMMYFUNCTION("""COMPUTED_VALUE"""),"-")</f>
        <v>-</v>
      </c>
      <c r="M215" s="21"/>
      <c r="N215" s="21" t="str">
        <f>IFERROR(__xludf.DUMMYFUNCTION("""COMPUTED_VALUE"""),"-")</f>
        <v>-</v>
      </c>
      <c r="O215" s="21" t="str">
        <f>IFERROR(__xludf.DUMMYFUNCTION("""COMPUTED_VALUE"""),"-")</f>
        <v>-</v>
      </c>
      <c r="P215" s="21"/>
      <c r="Q215" s="21"/>
      <c r="R215" s="21"/>
      <c r="S215" s="21"/>
      <c r="T215" s="21"/>
      <c r="U215" s="21"/>
      <c r="V215" s="21"/>
      <c r="W215" s="21"/>
      <c r="X215" s="21"/>
      <c r="Y215" s="21"/>
      <c r="Z215" s="21"/>
    </row>
    <row r="216">
      <c r="A216" s="21" t="str">
        <f>IFERROR(__xludf.DUMMYFUNCTION("""COMPUTED_VALUE"""),"06ª GRE (Patos)")</f>
        <v>06ª GRE (Patos)</v>
      </c>
      <c r="B216" s="21" t="str">
        <f>IFERROR(__xludf.DUMMYFUNCTION("""COMPUTED_VALUE"""),"Assunção")</f>
        <v>Assunção</v>
      </c>
      <c r="C216" s="21">
        <f>IFERROR(__xludf.DUMMYFUNCTION("""COMPUTED_VALUE"""),2.5050427E7)</f>
        <v>25050427</v>
      </c>
      <c r="D216" s="21" t="str">
        <f>IFERROR(__xludf.DUMMYFUNCTION("""COMPUTED_VALUE"""),"EECI Joao Rogerio Dias Toledo")</f>
        <v>EECI Joao Rogerio Dias Toledo</v>
      </c>
      <c r="E216" s="21" t="str">
        <f>IFERROR(__xludf.DUMMYFUNCTION("""COMPUTED_VALUE"""),"URBANA")</f>
        <v>URBANA</v>
      </c>
      <c r="F216" s="21" t="str">
        <f>IFERROR(__xludf.DUMMYFUNCTION("""COMPUTED_VALUE"""),"2 Mbps")</f>
        <v>2 Mbps</v>
      </c>
      <c r="G216" s="21" t="str">
        <f>IFERROR(__xludf.DUMMYFUNCTION("""COMPUTED_VALUE"""),"-")</f>
        <v>-</v>
      </c>
      <c r="H216" s="21" t="str">
        <f>IFERROR(__xludf.DUMMYFUNCTION("""COMPUTED_VALUE"""),"-")</f>
        <v>-</v>
      </c>
      <c r="I216" s="21" t="str">
        <f>IFERROR(__xludf.DUMMYFUNCTION("""COMPUTED_VALUE"""),"-")</f>
        <v>-</v>
      </c>
      <c r="J216" s="21" t="str">
        <f>IFERROR(__xludf.DUMMYFUNCTION("""COMPUTED_VALUE"""),"-")</f>
        <v>-</v>
      </c>
      <c r="K216" s="21" t="str">
        <f>IFERROR(__xludf.DUMMYFUNCTION("""COMPUTED_VALUE"""),"-")</f>
        <v>-</v>
      </c>
      <c r="L216" s="21" t="str">
        <f>IFERROR(__xludf.DUMMYFUNCTION("""COMPUTED_VALUE"""),"-")</f>
        <v>-</v>
      </c>
      <c r="M216" s="21" t="str">
        <f>IFERROR(__xludf.DUMMYFUNCTION("""COMPUTED_VALUE"""),"-")</f>
        <v>-</v>
      </c>
      <c r="N216" s="21" t="str">
        <f>IFERROR(__xludf.DUMMYFUNCTION("""COMPUTED_VALUE"""),"-")</f>
        <v>-</v>
      </c>
      <c r="O216" s="21" t="str">
        <f>IFERROR(__xludf.DUMMYFUNCTION("""COMPUTED_VALUE"""),"-")</f>
        <v>-</v>
      </c>
      <c r="P216" s="21"/>
      <c r="Q216" s="21"/>
      <c r="R216" s="21"/>
      <c r="S216" s="21"/>
      <c r="T216" s="21"/>
      <c r="U216" s="21"/>
      <c r="V216" s="21"/>
      <c r="W216" s="21"/>
      <c r="X216" s="21"/>
      <c r="Y216" s="21"/>
      <c r="Z216" s="21"/>
    </row>
    <row r="217">
      <c r="A217" s="21" t="str">
        <f>IFERROR(__xludf.DUMMYFUNCTION("""COMPUTED_VALUE"""),"06ª GRE (Patos)")</f>
        <v>06ª GRE (Patos)</v>
      </c>
      <c r="B217" s="21" t="str">
        <f>IFERROR(__xludf.DUMMYFUNCTION("""COMPUTED_VALUE"""),"Taperoá")</f>
        <v>Taperoá</v>
      </c>
      <c r="C217" s="21">
        <f>IFERROR(__xludf.DUMMYFUNCTION("""COMPUTED_VALUE"""),2.5050435E7)</f>
        <v>25050435</v>
      </c>
      <c r="D217" s="21" t="str">
        <f>IFERROR(__xludf.DUMMYFUNCTION("""COMPUTED_VALUE"""),"EECIT Melquiades Vilar")</f>
        <v>EECIT Melquiades Vilar</v>
      </c>
      <c r="E217" s="21" t="str">
        <f>IFERROR(__xludf.DUMMYFUNCTION("""COMPUTED_VALUE"""),"URBANA")</f>
        <v>URBANA</v>
      </c>
      <c r="F217" s="21" t="str">
        <f>IFERROR(__xludf.DUMMYFUNCTION("""COMPUTED_VALUE"""),"2 Mbps")</f>
        <v>2 Mbps</v>
      </c>
      <c r="G217" s="21" t="str">
        <f>IFERROR(__xludf.DUMMYFUNCTION("""COMPUTED_VALUE"""),"10 Mbps")</f>
        <v>10 Mbps</v>
      </c>
      <c r="H217" s="21" t="str">
        <f>IFERROR(__xludf.DUMMYFUNCTION("""COMPUTED_VALUE"""),"-")</f>
        <v>-</v>
      </c>
      <c r="I217" s="21" t="str">
        <f>IFERROR(__xludf.DUMMYFUNCTION("""COMPUTED_VALUE"""),"-")</f>
        <v>-</v>
      </c>
      <c r="J217" s="21" t="str">
        <f>IFERROR(__xludf.DUMMYFUNCTION("""COMPUTED_VALUE"""),"-")</f>
        <v>-</v>
      </c>
      <c r="K217" s="21" t="str">
        <f>IFERROR(__xludf.DUMMYFUNCTION("""COMPUTED_VALUE"""),"-")</f>
        <v>-</v>
      </c>
      <c r="L217" s="21" t="str">
        <f>IFERROR(__xludf.DUMMYFUNCTION("""COMPUTED_VALUE"""),"-")</f>
        <v>-</v>
      </c>
      <c r="M217" s="21" t="str">
        <f>IFERROR(__xludf.DUMMYFUNCTION("""COMPUTED_VALUE"""),"-")</f>
        <v>-</v>
      </c>
      <c r="N217" s="21" t="str">
        <f>IFERROR(__xludf.DUMMYFUNCTION("""COMPUTED_VALUE"""),"-")</f>
        <v>-</v>
      </c>
      <c r="O217" s="21" t="str">
        <f>IFERROR(__xludf.DUMMYFUNCTION("""COMPUTED_VALUE"""),"-")</f>
        <v>-</v>
      </c>
      <c r="P217" s="21"/>
      <c r="Q217" s="21"/>
      <c r="R217" s="21"/>
      <c r="S217" s="21"/>
      <c r="T217" s="21"/>
      <c r="U217" s="21"/>
      <c r="V217" s="21"/>
      <c r="W217" s="21"/>
      <c r="X217" s="21"/>
      <c r="Y217" s="21"/>
      <c r="Z217" s="21"/>
    </row>
    <row r="218">
      <c r="A218" s="21" t="str">
        <f>IFERROR(__xludf.DUMMYFUNCTION("""COMPUTED_VALUE"""),"06ª GRE (Patos)")</f>
        <v>06ª GRE (Patos)</v>
      </c>
      <c r="B218" s="21" t="str">
        <f>IFERROR(__xludf.DUMMYFUNCTION("""COMPUTED_VALUE"""),"Taperoá")</f>
        <v>Taperoá</v>
      </c>
      <c r="C218" s="21">
        <f>IFERROR(__xludf.DUMMYFUNCTION("""COMPUTED_VALUE"""),2.5050486E7)</f>
        <v>25050486</v>
      </c>
      <c r="D218" s="21" t="str">
        <f>IFERROR(__xludf.DUMMYFUNCTION("""COMPUTED_VALUE"""),"EEEFM Felix Daltro")</f>
        <v>EEEFM Felix Daltro</v>
      </c>
      <c r="E218" s="21" t="str">
        <f>IFERROR(__xludf.DUMMYFUNCTION("""COMPUTED_VALUE"""),"URBANA")</f>
        <v>URBANA</v>
      </c>
      <c r="F218" s="21" t="str">
        <f>IFERROR(__xludf.DUMMYFUNCTION("""COMPUTED_VALUE"""),"2 Mbps")</f>
        <v>2 Mbps</v>
      </c>
      <c r="G218" s="21" t="str">
        <f>IFERROR(__xludf.DUMMYFUNCTION("""COMPUTED_VALUE"""),"-")</f>
        <v>-</v>
      </c>
      <c r="H218" s="21" t="str">
        <f>IFERROR(__xludf.DUMMYFUNCTION("""COMPUTED_VALUE"""),"-")</f>
        <v>-</v>
      </c>
      <c r="I218" s="21" t="str">
        <f>IFERROR(__xludf.DUMMYFUNCTION("""COMPUTED_VALUE"""),"-")</f>
        <v>-</v>
      </c>
      <c r="J218" s="21" t="str">
        <f>IFERROR(__xludf.DUMMYFUNCTION("""COMPUTED_VALUE"""),"-")</f>
        <v>-</v>
      </c>
      <c r="K218" s="21" t="str">
        <f>IFERROR(__xludf.DUMMYFUNCTION("""COMPUTED_VALUE"""),"-")</f>
        <v>-</v>
      </c>
      <c r="L218" s="21" t="str">
        <f>IFERROR(__xludf.DUMMYFUNCTION("""COMPUTED_VALUE"""),"-")</f>
        <v>-</v>
      </c>
      <c r="M218" s="21" t="str">
        <f>IFERROR(__xludf.DUMMYFUNCTION("""COMPUTED_VALUE"""),"-")</f>
        <v>-</v>
      </c>
      <c r="N218" s="21" t="str">
        <f>IFERROR(__xludf.DUMMYFUNCTION("""COMPUTED_VALUE"""),"-")</f>
        <v>-</v>
      </c>
      <c r="O218" s="21" t="str">
        <f>IFERROR(__xludf.DUMMYFUNCTION("""COMPUTED_VALUE"""),"-")</f>
        <v>-</v>
      </c>
      <c r="P218" s="21"/>
      <c r="Q218" s="21"/>
      <c r="R218" s="21"/>
      <c r="S218" s="21"/>
      <c r="T218" s="21"/>
      <c r="U218" s="21"/>
      <c r="V218" s="21"/>
      <c r="W218" s="21"/>
      <c r="X218" s="21"/>
      <c r="Y218" s="21"/>
      <c r="Z218" s="21"/>
    </row>
    <row r="219">
      <c r="A219" s="21" t="str">
        <f>IFERROR(__xludf.DUMMYFUNCTION("""COMPUTED_VALUE"""),"15ª GRE (Queimadas)")</f>
        <v>15ª GRE (Queimadas)</v>
      </c>
      <c r="B219" s="21" t="str">
        <f>IFERROR(__xludf.DUMMYFUNCTION("""COMPUTED_VALUE"""),"Barra de São Miguel")</f>
        <v>Barra de São Miguel</v>
      </c>
      <c r="C219" s="21">
        <f>IFERROR(__xludf.DUMMYFUNCTION("""COMPUTED_VALUE"""),2.5051296E7)</f>
        <v>25051296</v>
      </c>
      <c r="D219" s="21" t="str">
        <f>IFERROR(__xludf.DUMMYFUNCTION("""COMPUTED_VALUE"""),"EECI Melquíades Tejo")</f>
        <v>EECI Melquíades Tejo</v>
      </c>
      <c r="E219" s="21" t="str">
        <f>IFERROR(__xludf.DUMMYFUNCTION("""COMPUTED_VALUE"""),"URBANA")</f>
        <v>URBANA</v>
      </c>
      <c r="F219" s="21" t="str">
        <f>IFERROR(__xludf.DUMMYFUNCTION("""COMPUTED_VALUE"""),"2 Mbps")</f>
        <v>2 Mbps</v>
      </c>
      <c r="G219" s="21" t="str">
        <f>IFERROR(__xludf.DUMMYFUNCTION("""COMPUTED_VALUE"""),"-")</f>
        <v>-</v>
      </c>
      <c r="H219" s="21" t="str">
        <f>IFERROR(__xludf.DUMMYFUNCTION("""COMPUTED_VALUE"""),"-")</f>
        <v>-</v>
      </c>
      <c r="I219" s="21" t="str">
        <f>IFERROR(__xludf.DUMMYFUNCTION("""COMPUTED_VALUE"""),"-")</f>
        <v>-</v>
      </c>
      <c r="J219" s="21" t="str">
        <f>IFERROR(__xludf.DUMMYFUNCTION("""COMPUTED_VALUE"""),"-")</f>
        <v>-</v>
      </c>
      <c r="K219" s="21" t="str">
        <f>IFERROR(__xludf.DUMMYFUNCTION("""COMPUTED_VALUE"""),"-")</f>
        <v>-</v>
      </c>
      <c r="L219" s="21" t="str">
        <f>IFERROR(__xludf.DUMMYFUNCTION("""COMPUTED_VALUE"""),"-")</f>
        <v>-</v>
      </c>
      <c r="M219" s="21" t="str">
        <f>IFERROR(__xludf.DUMMYFUNCTION("""COMPUTED_VALUE"""),"-")</f>
        <v>-</v>
      </c>
      <c r="N219" s="21" t="str">
        <f>IFERROR(__xludf.DUMMYFUNCTION("""COMPUTED_VALUE"""),"-")</f>
        <v>-</v>
      </c>
      <c r="O219" s="21" t="str">
        <f>IFERROR(__xludf.DUMMYFUNCTION("""COMPUTED_VALUE"""),"-")</f>
        <v>-</v>
      </c>
      <c r="P219" s="21"/>
      <c r="Q219" s="21"/>
      <c r="R219" s="21"/>
      <c r="S219" s="21"/>
      <c r="T219" s="21"/>
      <c r="U219" s="21"/>
      <c r="V219" s="21"/>
      <c r="W219" s="21"/>
      <c r="X219" s="21"/>
      <c r="Y219" s="21"/>
      <c r="Z219" s="21"/>
    </row>
    <row r="220">
      <c r="A220" s="21" t="str">
        <f>IFERROR(__xludf.DUMMYFUNCTION("""COMPUTED_VALUE"""),"15ª GRE (Queimadas)")</f>
        <v>15ª GRE (Queimadas)</v>
      </c>
      <c r="B220" s="21" t="str">
        <f>IFERROR(__xludf.DUMMYFUNCTION("""COMPUTED_VALUE"""),"Boqueirão")</f>
        <v>Boqueirão</v>
      </c>
      <c r="C220" s="21">
        <f>IFERROR(__xludf.DUMMYFUNCTION("""COMPUTED_VALUE"""),2.505158E7)</f>
        <v>25051580</v>
      </c>
      <c r="D220" s="21" t="str">
        <f>IFERROR(__xludf.DUMMYFUNCTION("""COMPUTED_VALUE"""),"EECIT Conselheiro José Braz do Rego")</f>
        <v>EECIT Conselheiro José Braz do Rego</v>
      </c>
      <c r="E220" s="21" t="str">
        <f>IFERROR(__xludf.DUMMYFUNCTION("""COMPUTED_VALUE"""),"URBANA")</f>
        <v>URBANA</v>
      </c>
      <c r="F220" s="21" t="str">
        <f>IFERROR(__xludf.DUMMYFUNCTION("""COMPUTED_VALUE"""),"2 Mbps")</f>
        <v>2 Mbps</v>
      </c>
      <c r="G220" s="21" t="str">
        <f>IFERROR(__xludf.DUMMYFUNCTION("""COMPUTED_VALUE"""),"-")</f>
        <v>-</v>
      </c>
      <c r="H220" s="21" t="str">
        <f>IFERROR(__xludf.DUMMYFUNCTION("""COMPUTED_VALUE"""),"-")</f>
        <v>-</v>
      </c>
      <c r="I220" s="21" t="str">
        <f>IFERROR(__xludf.DUMMYFUNCTION("""COMPUTED_VALUE"""),"-")</f>
        <v>-</v>
      </c>
      <c r="J220" s="21" t="str">
        <f>IFERROR(__xludf.DUMMYFUNCTION("""COMPUTED_VALUE"""),"-")</f>
        <v>-</v>
      </c>
      <c r="K220" s="21" t="str">
        <f>IFERROR(__xludf.DUMMYFUNCTION("""COMPUTED_VALUE"""),"-")</f>
        <v>-</v>
      </c>
      <c r="L220" s="21" t="str">
        <f>IFERROR(__xludf.DUMMYFUNCTION("""COMPUTED_VALUE"""),"-")</f>
        <v>-</v>
      </c>
      <c r="M220" s="21" t="str">
        <f>IFERROR(__xludf.DUMMYFUNCTION("""COMPUTED_VALUE"""),"-")</f>
        <v>-</v>
      </c>
      <c r="N220" s="21" t="str">
        <f>IFERROR(__xludf.DUMMYFUNCTION("""COMPUTED_VALUE"""),"-")</f>
        <v>-</v>
      </c>
      <c r="O220" s="21" t="str">
        <f>IFERROR(__xludf.DUMMYFUNCTION("""COMPUTED_VALUE"""),"-")</f>
        <v>-</v>
      </c>
      <c r="P220" s="21"/>
      <c r="Q220" s="21"/>
      <c r="R220" s="21"/>
      <c r="S220" s="21"/>
      <c r="T220" s="21"/>
      <c r="U220" s="21"/>
      <c r="V220" s="21"/>
      <c r="W220" s="21"/>
      <c r="X220" s="21"/>
      <c r="Y220" s="21"/>
      <c r="Z220" s="21"/>
    </row>
    <row r="221">
      <c r="A221" s="21" t="str">
        <f>IFERROR(__xludf.DUMMYFUNCTION("""COMPUTED_VALUE"""),"15ª GRE (Queimadas)")</f>
        <v>15ª GRE (Queimadas)</v>
      </c>
      <c r="B221" s="21" t="str">
        <f>IFERROR(__xludf.DUMMYFUNCTION("""COMPUTED_VALUE"""),"Alcantil")</f>
        <v>Alcantil</v>
      </c>
      <c r="C221" s="21">
        <f>IFERROR(__xludf.DUMMYFUNCTION("""COMPUTED_VALUE"""),2.5051598E7)</f>
        <v>25051598</v>
      </c>
      <c r="D221" s="21" t="str">
        <f>IFERROR(__xludf.DUMMYFUNCTION("""COMPUTED_VALUE"""),"EECIT Professora Maria Cecília de Castro")</f>
        <v>EECIT Professora Maria Cecília de Castro</v>
      </c>
      <c r="E221" s="21" t="str">
        <f>IFERROR(__xludf.DUMMYFUNCTION("""COMPUTED_VALUE"""),"URBANA")</f>
        <v>URBANA</v>
      </c>
      <c r="F221" s="21" t="str">
        <f>IFERROR(__xludf.DUMMYFUNCTION("""COMPUTED_VALUE"""),"2 Mbps")</f>
        <v>2 Mbps</v>
      </c>
      <c r="G221" s="21" t="str">
        <f>IFERROR(__xludf.DUMMYFUNCTION("""COMPUTED_VALUE"""),"-")</f>
        <v>-</v>
      </c>
      <c r="H221" s="21" t="str">
        <f>IFERROR(__xludf.DUMMYFUNCTION("""COMPUTED_VALUE"""),"-")</f>
        <v>-</v>
      </c>
      <c r="I221" s="21" t="str">
        <f>IFERROR(__xludf.DUMMYFUNCTION("""COMPUTED_VALUE"""),"-")</f>
        <v>-</v>
      </c>
      <c r="J221" s="21" t="str">
        <f>IFERROR(__xludf.DUMMYFUNCTION("""COMPUTED_VALUE"""),"-")</f>
        <v>-</v>
      </c>
      <c r="K221" s="21" t="str">
        <f>IFERROR(__xludf.DUMMYFUNCTION("""COMPUTED_VALUE"""),"-")</f>
        <v>-</v>
      </c>
      <c r="L221" s="21" t="str">
        <f>IFERROR(__xludf.DUMMYFUNCTION("""COMPUTED_VALUE"""),"-")</f>
        <v>-</v>
      </c>
      <c r="M221" s="21" t="str">
        <f>IFERROR(__xludf.DUMMYFUNCTION("""COMPUTED_VALUE"""),"-")</f>
        <v>-</v>
      </c>
      <c r="N221" s="21" t="str">
        <f>IFERROR(__xludf.DUMMYFUNCTION("""COMPUTED_VALUE"""),"-")</f>
        <v>-</v>
      </c>
      <c r="O221" s="21" t="str">
        <f>IFERROR(__xludf.DUMMYFUNCTION("""COMPUTED_VALUE"""),"-")</f>
        <v>-</v>
      </c>
      <c r="P221" s="21"/>
      <c r="Q221" s="21"/>
      <c r="R221" s="21"/>
      <c r="S221" s="21"/>
      <c r="T221" s="21"/>
      <c r="U221" s="21"/>
      <c r="V221" s="21"/>
      <c r="W221" s="21"/>
      <c r="X221" s="21"/>
      <c r="Y221" s="21"/>
      <c r="Z221" s="21"/>
    </row>
    <row r="222">
      <c r="A222" s="21" t="str">
        <f>IFERROR(__xludf.DUMMYFUNCTION("""COMPUTED_VALUE"""),"15ª GRE (Queimadas)")</f>
        <v>15ª GRE (Queimadas)</v>
      </c>
      <c r="B222" s="21" t="str">
        <f>IFERROR(__xludf.DUMMYFUNCTION("""COMPUTED_VALUE"""),"Riacho de Santo Antônio")</f>
        <v>Riacho de Santo Antônio</v>
      </c>
      <c r="C222" s="21">
        <f>IFERROR(__xludf.DUMMYFUNCTION("""COMPUTED_VALUE"""),2.505166E7)</f>
        <v>25051660</v>
      </c>
      <c r="D222" s="21" t="str">
        <f>IFERROR(__xludf.DUMMYFUNCTION("""COMPUTED_VALUE"""),"ECI Ana Ferreira da Costa")</f>
        <v>ECI Ana Ferreira da Costa</v>
      </c>
      <c r="E222" s="21" t="str">
        <f>IFERROR(__xludf.DUMMYFUNCTION("""COMPUTED_VALUE"""),"URBANA")</f>
        <v>URBANA</v>
      </c>
      <c r="F222" s="21" t="str">
        <f>IFERROR(__xludf.DUMMYFUNCTION("""COMPUTED_VALUE"""),"2 Mbps")</f>
        <v>2 Mbps</v>
      </c>
      <c r="G222" s="21" t="str">
        <f>IFERROR(__xludf.DUMMYFUNCTION("""COMPUTED_VALUE"""),"-")</f>
        <v>-</v>
      </c>
      <c r="H222" s="21" t="str">
        <f>IFERROR(__xludf.DUMMYFUNCTION("""COMPUTED_VALUE"""),"-")</f>
        <v>-</v>
      </c>
      <c r="I222" s="21" t="str">
        <f>IFERROR(__xludf.DUMMYFUNCTION("""COMPUTED_VALUE"""),"-")</f>
        <v>-</v>
      </c>
      <c r="J222" s="21" t="str">
        <f>IFERROR(__xludf.DUMMYFUNCTION("""COMPUTED_VALUE"""),"-")</f>
        <v>-</v>
      </c>
      <c r="K222" s="21" t="str">
        <f>IFERROR(__xludf.DUMMYFUNCTION("""COMPUTED_VALUE"""),"-")</f>
        <v>-</v>
      </c>
      <c r="L222" s="21" t="str">
        <f>IFERROR(__xludf.DUMMYFUNCTION("""COMPUTED_VALUE"""),"-")</f>
        <v>-</v>
      </c>
      <c r="M222" s="21" t="str">
        <f>IFERROR(__xludf.DUMMYFUNCTION("""COMPUTED_VALUE"""),"-")</f>
        <v>-</v>
      </c>
      <c r="N222" s="21" t="str">
        <f>IFERROR(__xludf.DUMMYFUNCTION("""COMPUTED_VALUE"""),"-")</f>
        <v>-</v>
      </c>
      <c r="O222" s="21" t="str">
        <f>IFERROR(__xludf.DUMMYFUNCTION("""COMPUTED_VALUE"""),"-")</f>
        <v>-</v>
      </c>
      <c r="P222" s="21"/>
      <c r="Q222" s="21"/>
      <c r="R222" s="21"/>
      <c r="S222" s="21"/>
      <c r="T222" s="21"/>
      <c r="U222" s="21"/>
      <c r="V222" s="21"/>
      <c r="W222" s="21"/>
      <c r="X222" s="21"/>
      <c r="Y222" s="21"/>
      <c r="Z222" s="21"/>
    </row>
    <row r="223">
      <c r="A223" s="21" t="str">
        <f>IFERROR(__xludf.DUMMYFUNCTION("""COMPUTED_VALUE"""),"15ª GRE (Queimadas)")</f>
        <v>15ª GRE (Queimadas)</v>
      </c>
      <c r="B223" s="21" t="str">
        <f>IFERROR(__xludf.DUMMYFUNCTION("""COMPUTED_VALUE"""),"Barra de Santana")</f>
        <v>Barra de Santana</v>
      </c>
      <c r="C223" s="21">
        <f>IFERROR(__xludf.DUMMYFUNCTION("""COMPUTED_VALUE"""),2.5052497E7)</f>
        <v>25052497</v>
      </c>
      <c r="D223" s="21" t="str">
        <f>IFERROR(__xludf.DUMMYFUNCTION("""COMPUTED_VALUE"""),"EECI Almirante Antônio Heráclito do Rêgo")</f>
        <v>EECI Almirante Antônio Heráclito do Rêgo</v>
      </c>
      <c r="E223" s="21" t="str">
        <f>IFERROR(__xludf.DUMMYFUNCTION("""COMPUTED_VALUE"""),"URBANA")</f>
        <v>URBANA</v>
      </c>
      <c r="F223" s="21" t="str">
        <f>IFERROR(__xludf.DUMMYFUNCTION("""COMPUTED_VALUE"""),"2 Mbps")</f>
        <v>2 Mbps</v>
      </c>
      <c r="G223" s="21" t="str">
        <f>IFERROR(__xludf.DUMMYFUNCTION("""COMPUTED_VALUE"""),"-")</f>
        <v>-</v>
      </c>
      <c r="H223" s="21" t="str">
        <f>IFERROR(__xludf.DUMMYFUNCTION("""COMPUTED_VALUE"""),"-")</f>
        <v>-</v>
      </c>
      <c r="I223" s="21" t="str">
        <f>IFERROR(__xludf.DUMMYFUNCTION("""COMPUTED_VALUE"""),"-")</f>
        <v>-</v>
      </c>
      <c r="J223" s="21" t="str">
        <f>IFERROR(__xludf.DUMMYFUNCTION("""COMPUTED_VALUE"""),"-")</f>
        <v>-</v>
      </c>
      <c r="K223" s="21" t="str">
        <f>IFERROR(__xludf.DUMMYFUNCTION("""COMPUTED_VALUE"""),"-")</f>
        <v>-</v>
      </c>
      <c r="L223" s="21" t="str">
        <f>IFERROR(__xludf.DUMMYFUNCTION("""COMPUTED_VALUE"""),"-")</f>
        <v>-</v>
      </c>
      <c r="M223" s="21" t="str">
        <f>IFERROR(__xludf.DUMMYFUNCTION("""COMPUTED_VALUE"""),"-")</f>
        <v>-</v>
      </c>
      <c r="N223" s="21" t="str">
        <f>IFERROR(__xludf.DUMMYFUNCTION("""COMPUTED_VALUE"""),"-")</f>
        <v>-</v>
      </c>
      <c r="O223" s="21" t="str">
        <f>IFERROR(__xludf.DUMMYFUNCTION("""COMPUTED_VALUE"""),"-")</f>
        <v>-</v>
      </c>
      <c r="P223" s="21"/>
      <c r="Q223" s="21"/>
      <c r="R223" s="21"/>
      <c r="S223" s="21"/>
      <c r="T223" s="21"/>
      <c r="U223" s="21"/>
      <c r="V223" s="21"/>
      <c r="W223" s="21"/>
      <c r="X223" s="21"/>
      <c r="Y223" s="21"/>
      <c r="Z223" s="21"/>
    </row>
    <row r="224">
      <c r="A224" s="21" t="str">
        <f>IFERROR(__xludf.DUMMYFUNCTION("""COMPUTED_VALUE"""),"15ª GRE (Queimadas)")</f>
        <v>15ª GRE (Queimadas)</v>
      </c>
      <c r="B224" s="21" t="str">
        <f>IFERROR(__xludf.DUMMYFUNCTION("""COMPUTED_VALUE"""),"Caturité")</f>
        <v>Caturité</v>
      </c>
      <c r="C224" s="21">
        <f>IFERROR(__xludf.DUMMYFUNCTION("""COMPUTED_VALUE"""),2.5052802E7)</f>
        <v>25052802</v>
      </c>
      <c r="D224" s="21" t="str">
        <f>IFERROR(__xludf.DUMMYFUNCTION("""COMPUTED_VALUE"""),"EECI Felix Araujo")</f>
        <v>EECI Felix Araujo</v>
      </c>
      <c r="E224" s="21" t="str">
        <f>IFERROR(__xludf.DUMMYFUNCTION("""COMPUTED_VALUE"""),"URBANA")</f>
        <v>URBANA</v>
      </c>
      <c r="F224" s="21" t="str">
        <f>IFERROR(__xludf.DUMMYFUNCTION("""COMPUTED_VALUE"""),"2 Mbps")</f>
        <v>2 Mbps</v>
      </c>
      <c r="G224" s="21" t="str">
        <f>IFERROR(__xludf.DUMMYFUNCTION("""COMPUTED_VALUE"""),"-")</f>
        <v>-</v>
      </c>
      <c r="H224" s="21" t="str">
        <f>IFERROR(__xludf.DUMMYFUNCTION("""COMPUTED_VALUE"""),"-")</f>
        <v>-</v>
      </c>
      <c r="I224" s="21" t="str">
        <f>IFERROR(__xludf.DUMMYFUNCTION("""COMPUTED_VALUE"""),"-")</f>
        <v>-</v>
      </c>
      <c r="J224" s="21" t="str">
        <f>IFERROR(__xludf.DUMMYFUNCTION("""COMPUTED_VALUE"""),"-")</f>
        <v>-</v>
      </c>
      <c r="K224" s="21" t="str">
        <f>IFERROR(__xludf.DUMMYFUNCTION("""COMPUTED_VALUE"""),"-")</f>
        <v>-</v>
      </c>
      <c r="L224" s="21" t="str">
        <f>IFERROR(__xludf.DUMMYFUNCTION("""COMPUTED_VALUE"""),"-")</f>
        <v>-</v>
      </c>
      <c r="M224" s="21" t="str">
        <f>IFERROR(__xludf.DUMMYFUNCTION("""COMPUTED_VALUE"""),"-")</f>
        <v>-</v>
      </c>
      <c r="N224" s="21" t="str">
        <f>IFERROR(__xludf.DUMMYFUNCTION("""COMPUTED_VALUE"""),"-")</f>
        <v>-</v>
      </c>
      <c r="O224" s="21" t="str">
        <f>IFERROR(__xludf.DUMMYFUNCTION("""COMPUTED_VALUE"""),"-")</f>
        <v>-</v>
      </c>
      <c r="P224" s="21"/>
      <c r="Q224" s="21"/>
      <c r="R224" s="21"/>
      <c r="S224" s="21"/>
      <c r="T224" s="21"/>
      <c r="U224" s="21"/>
      <c r="V224" s="21"/>
      <c r="W224" s="21"/>
      <c r="X224" s="21"/>
      <c r="Y224" s="21"/>
      <c r="Z224" s="21"/>
    </row>
    <row r="225">
      <c r="A225" s="21" t="str">
        <f>IFERROR(__xludf.DUMMYFUNCTION("""COMPUTED_VALUE"""),"15ª GRE (Queimadas)")</f>
        <v>15ª GRE (Queimadas)</v>
      </c>
      <c r="B225" s="21" t="str">
        <f>IFERROR(__xludf.DUMMYFUNCTION("""COMPUTED_VALUE"""),"Cabaceiras")</f>
        <v>Cabaceiras</v>
      </c>
      <c r="C225" s="21">
        <f>IFERROR(__xludf.DUMMYFUNCTION("""COMPUTED_VALUE"""),2.5053124E7)</f>
        <v>25053124</v>
      </c>
      <c r="D225" s="21" t="str">
        <f>IFERROR(__xludf.DUMMYFUNCTION("""COMPUTED_VALUE"""),"EECIT Alcides Bezerra")</f>
        <v>EECIT Alcides Bezerra</v>
      </c>
      <c r="E225" s="21" t="str">
        <f>IFERROR(__xludf.DUMMYFUNCTION("""COMPUTED_VALUE"""),"URBANA")</f>
        <v>URBANA</v>
      </c>
      <c r="F225" s="21" t="str">
        <f>IFERROR(__xludf.DUMMYFUNCTION("""COMPUTED_VALUE"""),"2 Mbps")</f>
        <v>2 Mbps</v>
      </c>
      <c r="G225" s="21" t="str">
        <f>IFERROR(__xludf.DUMMYFUNCTION("""COMPUTED_VALUE"""),"-")</f>
        <v>-</v>
      </c>
      <c r="H225" s="21" t="str">
        <f>IFERROR(__xludf.DUMMYFUNCTION("""COMPUTED_VALUE"""),"-")</f>
        <v>-</v>
      </c>
      <c r="I225" s="21" t="str">
        <f>IFERROR(__xludf.DUMMYFUNCTION("""COMPUTED_VALUE"""),"-")</f>
        <v>-</v>
      </c>
      <c r="J225" s="21" t="str">
        <f>IFERROR(__xludf.DUMMYFUNCTION("""COMPUTED_VALUE"""),"-")</f>
        <v>-</v>
      </c>
      <c r="K225" s="21" t="str">
        <f>IFERROR(__xludf.DUMMYFUNCTION("""COMPUTED_VALUE"""),"-")</f>
        <v>-</v>
      </c>
      <c r="L225" s="21" t="str">
        <f>IFERROR(__xludf.DUMMYFUNCTION("""COMPUTED_VALUE"""),"-")</f>
        <v>-</v>
      </c>
      <c r="M225" s="21" t="str">
        <f>IFERROR(__xludf.DUMMYFUNCTION("""COMPUTED_VALUE"""),"-")</f>
        <v>-</v>
      </c>
      <c r="N225" s="21" t="str">
        <f>IFERROR(__xludf.DUMMYFUNCTION("""COMPUTED_VALUE"""),"-")</f>
        <v>-</v>
      </c>
      <c r="O225" s="21" t="str">
        <f>IFERROR(__xludf.DUMMYFUNCTION("""COMPUTED_VALUE"""),"-")</f>
        <v>-</v>
      </c>
      <c r="P225" s="21"/>
      <c r="Q225" s="21"/>
      <c r="R225" s="21"/>
      <c r="S225" s="21"/>
      <c r="T225" s="21"/>
      <c r="U225" s="21"/>
      <c r="V225" s="21"/>
      <c r="W225" s="21"/>
      <c r="X225" s="21"/>
      <c r="Y225" s="21"/>
      <c r="Z225" s="21"/>
    </row>
    <row r="226">
      <c r="A226" s="21" t="str">
        <f>IFERROR(__xludf.DUMMYFUNCTION("""COMPUTED_VALUE"""),"15ª GRE (Queimadas)")</f>
        <v>15ª GRE (Queimadas)</v>
      </c>
      <c r="B226" s="21" t="str">
        <f>IFERROR(__xludf.DUMMYFUNCTION("""COMPUTED_VALUE"""),"Cabaceiras")</f>
        <v>Cabaceiras</v>
      </c>
      <c r="C226" s="21">
        <f>IFERROR(__xludf.DUMMYFUNCTION("""COMPUTED_VALUE"""),2.5053159E7)</f>
        <v>25053159</v>
      </c>
      <c r="D226" s="21" t="str">
        <f>IFERROR(__xludf.DUMMYFUNCTION("""COMPUTED_VALUE"""),"EEEFM Clovis Pedrosa")</f>
        <v>EEEFM Clovis Pedrosa</v>
      </c>
      <c r="E226" s="21" t="str">
        <f>IFERROR(__xludf.DUMMYFUNCTION("""COMPUTED_VALUE"""),"RURAL")</f>
        <v>RURAL</v>
      </c>
      <c r="F226" s="21" t="str">
        <f>IFERROR(__xludf.DUMMYFUNCTION("""COMPUTED_VALUE"""),"-")</f>
        <v>-</v>
      </c>
      <c r="G226" s="21" t="str">
        <f>IFERROR(__xludf.DUMMYFUNCTION("""COMPUTED_VALUE"""),"-")</f>
        <v>-</v>
      </c>
      <c r="H226" s="21" t="str">
        <f>IFERROR(__xludf.DUMMYFUNCTION("""COMPUTED_VALUE"""),"-")</f>
        <v>-</v>
      </c>
      <c r="I226" s="21" t="str">
        <f>IFERROR(__xludf.DUMMYFUNCTION("""COMPUTED_VALUE"""),"-")</f>
        <v>-</v>
      </c>
      <c r="J226" s="21" t="str">
        <f>IFERROR(__xludf.DUMMYFUNCTION("""COMPUTED_VALUE"""),"-")</f>
        <v>-</v>
      </c>
      <c r="K226" s="21" t="str">
        <f>IFERROR(__xludf.DUMMYFUNCTION("""COMPUTED_VALUE"""),"-")</f>
        <v>-</v>
      </c>
      <c r="L226" s="21" t="str">
        <f>IFERROR(__xludf.DUMMYFUNCTION("""COMPUTED_VALUE"""),"-")</f>
        <v>-</v>
      </c>
      <c r="M226" s="21" t="str">
        <f>IFERROR(__xludf.DUMMYFUNCTION("""COMPUTED_VALUE"""),"-")</f>
        <v>-</v>
      </c>
      <c r="N226" s="21" t="str">
        <f>IFERROR(__xludf.DUMMYFUNCTION("""COMPUTED_VALUE"""),"Satélite")</f>
        <v>Satélite</v>
      </c>
      <c r="O226" s="21" t="str">
        <f>IFERROR(__xludf.DUMMYFUNCTION("""COMPUTED_VALUE"""),"-")</f>
        <v>-</v>
      </c>
      <c r="P226" s="21"/>
      <c r="Q226" s="21"/>
      <c r="R226" s="21"/>
      <c r="S226" s="21"/>
      <c r="T226" s="21"/>
      <c r="U226" s="21"/>
      <c r="V226" s="21"/>
      <c r="W226" s="21"/>
      <c r="X226" s="21"/>
      <c r="Y226" s="21"/>
      <c r="Z226" s="21"/>
    </row>
    <row r="227">
      <c r="A227" s="21" t="str">
        <f>IFERROR(__xludf.DUMMYFUNCTION("""COMPUTED_VALUE"""),"15ª GRE (Queimadas)")</f>
        <v>15ª GRE (Queimadas)</v>
      </c>
      <c r="B227" s="21" t="str">
        <f>IFERROR(__xludf.DUMMYFUNCTION("""COMPUTED_VALUE"""),"São Domingos do Cariri")</f>
        <v>São Domingos do Cariri</v>
      </c>
      <c r="C227" s="21">
        <f>IFERROR(__xludf.DUMMYFUNCTION("""COMPUTED_VALUE"""),2.5053493E7)</f>
        <v>25053493</v>
      </c>
      <c r="D227" s="21" t="str">
        <f>IFERROR(__xludf.DUMMYFUNCTION("""COMPUTED_VALUE"""),"EECIT Francisco Deodato do Nascimento")</f>
        <v>EECIT Francisco Deodato do Nascimento</v>
      </c>
      <c r="E227" s="21" t="str">
        <f>IFERROR(__xludf.DUMMYFUNCTION("""COMPUTED_VALUE"""),"URBANA")</f>
        <v>URBANA</v>
      </c>
      <c r="F227" s="21" t="str">
        <f>IFERROR(__xludf.DUMMYFUNCTION("""COMPUTED_VALUE"""),"2 Mbps")</f>
        <v>2 Mbps</v>
      </c>
      <c r="G227" s="21" t="str">
        <f>IFERROR(__xludf.DUMMYFUNCTION("""COMPUTED_VALUE"""),"-")</f>
        <v>-</v>
      </c>
      <c r="H227" s="21" t="str">
        <f>IFERROR(__xludf.DUMMYFUNCTION("""COMPUTED_VALUE"""),"-")</f>
        <v>-</v>
      </c>
      <c r="I227" s="21" t="str">
        <f>IFERROR(__xludf.DUMMYFUNCTION("""COMPUTED_VALUE"""),"-")</f>
        <v>-</v>
      </c>
      <c r="J227" s="21" t="str">
        <f>IFERROR(__xludf.DUMMYFUNCTION("""COMPUTED_VALUE"""),"-")</f>
        <v>-</v>
      </c>
      <c r="K227" s="21" t="str">
        <f>IFERROR(__xludf.DUMMYFUNCTION("""COMPUTED_VALUE"""),"-")</f>
        <v>-</v>
      </c>
      <c r="L227" s="21" t="str">
        <f>IFERROR(__xludf.DUMMYFUNCTION("""COMPUTED_VALUE"""),"-")</f>
        <v>-</v>
      </c>
      <c r="M227" s="21" t="str">
        <f>IFERROR(__xludf.DUMMYFUNCTION("""COMPUTED_VALUE"""),"-")</f>
        <v>-</v>
      </c>
      <c r="N227" s="21" t="str">
        <f>IFERROR(__xludf.DUMMYFUNCTION("""COMPUTED_VALUE"""),"-")</f>
        <v>-</v>
      </c>
      <c r="O227" s="21" t="str">
        <f>IFERROR(__xludf.DUMMYFUNCTION("""COMPUTED_VALUE"""),"-")</f>
        <v>-</v>
      </c>
      <c r="P227" s="21"/>
      <c r="Q227" s="21"/>
      <c r="R227" s="21"/>
      <c r="S227" s="21"/>
      <c r="T227" s="21"/>
      <c r="U227" s="21"/>
      <c r="V227" s="21"/>
      <c r="W227" s="21"/>
      <c r="X227" s="21"/>
      <c r="Y227" s="21"/>
      <c r="Z227" s="21"/>
    </row>
    <row r="228">
      <c r="A228" s="21" t="str">
        <f>IFERROR(__xludf.DUMMYFUNCTION("""COMPUTED_VALUE"""),"05ª GRE (Monteiro)")</f>
        <v>05ª GRE (Monteiro)</v>
      </c>
      <c r="B228" s="21" t="str">
        <f>IFERROR(__xludf.DUMMYFUNCTION("""COMPUTED_VALUE"""),"Gurjão")</f>
        <v>Gurjão</v>
      </c>
      <c r="C228" s="21">
        <f>IFERROR(__xludf.DUMMYFUNCTION("""COMPUTED_VALUE"""),2.5053728E7)</f>
        <v>25053728</v>
      </c>
      <c r="D228" s="21" t="str">
        <f>IFERROR(__xludf.DUMMYFUNCTION("""COMPUTED_VALUE"""),"Ecit EEM Juarez Maracajá")</f>
        <v>Ecit EEM Juarez Maracajá</v>
      </c>
      <c r="E228" s="21" t="str">
        <f>IFERROR(__xludf.DUMMYFUNCTION("""COMPUTED_VALUE"""),"URBANA")</f>
        <v>URBANA</v>
      </c>
      <c r="F228" s="21" t="str">
        <f>IFERROR(__xludf.DUMMYFUNCTION("""COMPUTED_VALUE"""),"2 Mbps")</f>
        <v>2 Mbps</v>
      </c>
      <c r="G228" s="21" t="str">
        <f>IFERROR(__xludf.DUMMYFUNCTION("""COMPUTED_VALUE"""),"-")</f>
        <v>-</v>
      </c>
      <c r="H228" s="21" t="str">
        <f>IFERROR(__xludf.DUMMYFUNCTION("""COMPUTED_VALUE"""),"-")</f>
        <v>-</v>
      </c>
      <c r="I228" s="21" t="str">
        <f>IFERROR(__xludf.DUMMYFUNCTION("""COMPUTED_VALUE"""),"-")</f>
        <v>-</v>
      </c>
      <c r="J228" s="21" t="str">
        <f>IFERROR(__xludf.DUMMYFUNCTION("""COMPUTED_VALUE"""),"-")</f>
        <v>-</v>
      </c>
      <c r="K228" s="21" t="str">
        <f>IFERROR(__xludf.DUMMYFUNCTION("""COMPUTED_VALUE"""),"-")</f>
        <v>-</v>
      </c>
      <c r="L228" s="21" t="str">
        <f>IFERROR(__xludf.DUMMYFUNCTION("""COMPUTED_VALUE"""),"-")</f>
        <v>-</v>
      </c>
      <c r="M228" s="21" t="str">
        <f>IFERROR(__xludf.DUMMYFUNCTION("""COMPUTED_VALUE"""),"100 Mbps")</f>
        <v>100 Mbps</v>
      </c>
      <c r="N228" s="21" t="str">
        <f>IFERROR(__xludf.DUMMYFUNCTION("""COMPUTED_VALUE"""),"-")</f>
        <v>-</v>
      </c>
      <c r="O228" s="21" t="str">
        <f>IFERROR(__xludf.DUMMYFUNCTION("""COMPUTED_VALUE"""),"-")</f>
        <v>-</v>
      </c>
      <c r="P228" s="21"/>
      <c r="Q228" s="21"/>
      <c r="R228" s="21"/>
      <c r="S228" s="21"/>
      <c r="T228" s="21"/>
      <c r="U228" s="21"/>
      <c r="V228" s="21"/>
      <c r="W228" s="21"/>
      <c r="X228" s="21"/>
      <c r="Y228" s="21"/>
      <c r="Z228" s="21"/>
    </row>
    <row r="229">
      <c r="A229" s="21" t="str">
        <f>IFERROR(__xludf.DUMMYFUNCTION("""COMPUTED_VALUE"""),"05ª GRE (Monteiro)")</f>
        <v>05ª GRE (Monteiro)</v>
      </c>
      <c r="B229" s="21" t="str">
        <f>IFERROR(__xludf.DUMMYFUNCTION("""COMPUTED_VALUE"""),"Santo André")</f>
        <v>Santo André</v>
      </c>
      <c r="C229" s="21">
        <f>IFERROR(__xludf.DUMMYFUNCTION("""COMPUTED_VALUE"""),2.5054023E7)</f>
        <v>25054023</v>
      </c>
      <c r="D229" s="21" t="str">
        <f>IFERROR(__xludf.DUMMYFUNCTION("""COMPUTED_VALUE"""),"ECIT Prof. Neir Alves Porto")</f>
        <v>ECIT Prof. Neir Alves Porto</v>
      </c>
      <c r="E229" s="21" t="str">
        <f>IFERROR(__xludf.DUMMYFUNCTION("""COMPUTED_VALUE"""),"URBANA")</f>
        <v>URBANA</v>
      </c>
      <c r="F229" s="21" t="str">
        <f>IFERROR(__xludf.DUMMYFUNCTION("""COMPUTED_VALUE"""),"2 Mbps")</f>
        <v>2 Mbps</v>
      </c>
      <c r="G229" s="21" t="str">
        <f>IFERROR(__xludf.DUMMYFUNCTION("""COMPUTED_VALUE"""),"-")</f>
        <v>-</v>
      </c>
      <c r="H229" s="21" t="str">
        <f>IFERROR(__xludf.DUMMYFUNCTION("""COMPUTED_VALUE"""),"-")</f>
        <v>-</v>
      </c>
      <c r="I229" s="21" t="str">
        <f>IFERROR(__xludf.DUMMYFUNCTION("""COMPUTED_VALUE"""),"-")</f>
        <v>-</v>
      </c>
      <c r="J229" s="21" t="str">
        <f>IFERROR(__xludf.DUMMYFUNCTION("""COMPUTED_VALUE"""),"-")</f>
        <v>-</v>
      </c>
      <c r="K229" s="21" t="str">
        <f>IFERROR(__xludf.DUMMYFUNCTION("""COMPUTED_VALUE"""),"-")</f>
        <v>-</v>
      </c>
      <c r="L229" s="21" t="str">
        <f>IFERROR(__xludf.DUMMYFUNCTION("""COMPUTED_VALUE"""),"-")</f>
        <v>-</v>
      </c>
      <c r="M229" s="21"/>
      <c r="N229" s="21" t="str">
        <f>IFERROR(__xludf.DUMMYFUNCTION("""COMPUTED_VALUE"""),"-")</f>
        <v>-</v>
      </c>
      <c r="O229" s="21" t="str">
        <f>IFERROR(__xludf.DUMMYFUNCTION("""COMPUTED_VALUE"""),"-")</f>
        <v>-</v>
      </c>
      <c r="P229" s="21"/>
      <c r="Q229" s="21"/>
      <c r="R229" s="21"/>
      <c r="S229" s="21"/>
      <c r="T229" s="21"/>
      <c r="U229" s="21"/>
      <c r="V229" s="21"/>
      <c r="W229" s="21"/>
      <c r="X229" s="21"/>
      <c r="Y229" s="21"/>
      <c r="Z229" s="21"/>
    </row>
    <row r="230">
      <c r="A230" s="21" t="str">
        <f>IFERROR(__xludf.DUMMYFUNCTION("""COMPUTED_VALUE"""),"05ª GRE (Monteiro)")</f>
        <v>05ª GRE (Monteiro)</v>
      </c>
      <c r="B230" s="21" t="str">
        <f>IFERROR(__xludf.DUMMYFUNCTION("""COMPUTED_VALUE"""),"São João do Cariri")</f>
        <v>São João do Cariri</v>
      </c>
      <c r="C230" s="21">
        <f>IFERROR(__xludf.DUMMYFUNCTION("""COMPUTED_VALUE"""),2.5054155E7)</f>
        <v>25054155</v>
      </c>
      <c r="D230" s="21" t="str">
        <f>IFERROR(__xludf.DUMMYFUNCTION("""COMPUTED_VALUE"""),"EEEF Severino Medeiros Ramos")</f>
        <v>EEEF Severino Medeiros Ramos</v>
      </c>
      <c r="E230" s="21" t="str">
        <f>IFERROR(__xludf.DUMMYFUNCTION("""COMPUTED_VALUE"""),"RURAL")</f>
        <v>RURAL</v>
      </c>
      <c r="F230" s="21" t="str">
        <f>IFERROR(__xludf.DUMMYFUNCTION("""COMPUTED_VALUE"""),"-")</f>
        <v>-</v>
      </c>
      <c r="G230" s="21" t="str">
        <f>IFERROR(__xludf.DUMMYFUNCTION("""COMPUTED_VALUE"""),"-")</f>
        <v>-</v>
      </c>
      <c r="H230" s="21" t="str">
        <f>IFERROR(__xludf.DUMMYFUNCTION("""COMPUTED_VALUE"""),"-")</f>
        <v>-</v>
      </c>
      <c r="I230" s="21" t="str">
        <f>IFERROR(__xludf.DUMMYFUNCTION("""COMPUTED_VALUE"""),"-")</f>
        <v>-</v>
      </c>
      <c r="J230" s="21" t="str">
        <f>IFERROR(__xludf.DUMMYFUNCTION("""COMPUTED_VALUE"""),"-")</f>
        <v>-</v>
      </c>
      <c r="K230" s="21" t="str">
        <f>IFERROR(__xludf.DUMMYFUNCTION("""COMPUTED_VALUE"""),"-")</f>
        <v>-</v>
      </c>
      <c r="L230" s="21" t="str">
        <f>IFERROR(__xludf.DUMMYFUNCTION("""COMPUTED_VALUE"""),"-")</f>
        <v>-</v>
      </c>
      <c r="M230" s="21" t="str">
        <f>IFERROR(__xludf.DUMMYFUNCTION("""COMPUTED_VALUE"""),"-")</f>
        <v>-</v>
      </c>
      <c r="N230" s="21" t="str">
        <f>IFERROR(__xludf.DUMMYFUNCTION("""COMPUTED_VALUE"""),"-")</f>
        <v>-</v>
      </c>
      <c r="O230" s="21">
        <f>IFERROR(__xludf.DUMMYFUNCTION("""COMPUTED_VALUE"""),20.0)</f>
        <v>20</v>
      </c>
      <c r="P230" s="21"/>
      <c r="Q230" s="21"/>
      <c r="R230" s="21"/>
      <c r="S230" s="21"/>
      <c r="T230" s="21"/>
      <c r="U230" s="21"/>
      <c r="V230" s="21"/>
      <c r="W230" s="21"/>
      <c r="X230" s="21"/>
      <c r="Y230" s="21"/>
      <c r="Z230" s="21"/>
    </row>
    <row r="231">
      <c r="A231" s="21" t="str">
        <f>IFERROR(__xludf.DUMMYFUNCTION("""COMPUTED_VALUE"""),"05ª GRE (Monteiro)")</f>
        <v>05ª GRE (Monteiro)</v>
      </c>
      <c r="B231" s="21" t="str">
        <f>IFERROR(__xludf.DUMMYFUNCTION("""COMPUTED_VALUE"""),"São João do Cariri")</f>
        <v>São João do Cariri</v>
      </c>
      <c r="C231" s="21">
        <f>IFERROR(__xludf.DUMMYFUNCTION("""COMPUTED_VALUE"""),2.505418E7)</f>
        <v>25054180</v>
      </c>
      <c r="D231" s="21" t="str">
        <f>IFERROR(__xludf.DUMMYFUNCTION("""COMPUTED_VALUE"""),"Ecit Jornalista Jose Leal Ramos")</f>
        <v>Ecit Jornalista Jose Leal Ramos</v>
      </c>
      <c r="E231" s="21" t="str">
        <f>IFERROR(__xludf.DUMMYFUNCTION("""COMPUTED_VALUE"""),"URBANA")</f>
        <v>URBANA</v>
      </c>
      <c r="F231" s="21" t="str">
        <f>IFERROR(__xludf.DUMMYFUNCTION("""COMPUTED_VALUE"""),"2 Mbps")</f>
        <v>2 Mbps</v>
      </c>
      <c r="G231" s="21" t="str">
        <f>IFERROR(__xludf.DUMMYFUNCTION("""COMPUTED_VALUE"""),"-")</f>
        <v>-</v>
      </c>
      <c r="H231" s="21" t="str">
        <f>IFERROR(__xludf.DUMMYFUNCTION("""COMPUTED_VALUE"""),"-")</f>
        <v>-</v>
      </c>
      <c r="I231" s="21" t="str">
        <f>IFERROR(__xludf.DUMMYFUNCTION("""COMPUTED_VALUE"""),"-")</f>
        <v>-</v>
      </c>
      <c r="J231" s="21" t="str">
        <f>IFERROR(__xludf.DUMMYFUNCTION("""COMPUTED_VALUE"""),"-")</f>
        <v>-</v>
      </c>
      <c r="K231" s="21" t="str">
        <f>IFERROR(__xludf.DUMMYFUNCTION("""COMPUTED_VALUE"""),"-")</f>
        <v>-</v>
      </c>
      <c r="L231" s="21" t="str">
        <f>IFERROR(__xludf.DUMMYFUNCTION("""COMPUTED_VALUE"""),"-")</f>
        <v>-</v>
      </c>
      <c r="M231" s="21" t="str">
        <f>IFERROR(__xludf.DUMMYFUNCTION("""COMPUTED_VALUE"""),"100 Mbps")</f>
        <v>100 Mbps</v>
      </c>
      <c r="N231" s="21" t="str">
        <f>IFERROR(__xludf.DUMMYFUNCTION("""COMPUTED_VALUE"""),"-")</f>
        <v>-</v>
      </c>
      <c r="O231" s="21" t="str">
        <f>IFERROR(__xludf.DUMMYFUNCTION("""COMPUTED_VALUE"""),"-")</f>
        <v>-</v>
      </c>
      <c r="P231" s="21"/>
      <c r="Q231" s="21"/>
      <c r="R231" s="21"/>
      <c r="S231" s="21"/>
      <c r="T231" s="21"/>
      <c r="U231" s="21"/>
      <c r="V231" s="21"/>
      <c r="W231" s="21"/>
      <c r="X231" s="21"/>
      <c r="Y231" s="21"/>
      <c r="Z231" s="21"/>
    </row>
    <row r="232">
      <c r="A232" s="21" t="str">
        <f>IFERROR(__xludf.DUMMYFUNCTION("""COMPUTED_VALUE"""),"05ª GRE (Monteiro)")</f>
        <v>05ª GRE (Monteiro)</v>
      </c>
      <c r="B232" s="21" t="str">
        <f>IFERROR(__xludf.DUMMYFUNCTION("""COMPUTED_VALUE"""),"Caraúbas")</f>
        <v>Caraúbas</v>
      </c>
      <c r="C232" s="21">
        <f>IFERROR(__xludf.DUMMYFUNCTION("""COMPUTED_VALUE"""),2.505449E7)</f>
        <v>25054490</v>
      </c>
      <c r="D232" s="21" t="str">
        <f>IFERROR(__xludf.DUMMYFUNCTION("""COMPUTED_VALUE"""),"E.C.I Cel Serveliano de Farias Castro")</f>
        <v>E.C.I Cel Serveliano de Farias Castro</v>
      </c>
      <c r="E232" s="21" t="str">
        <f>IFERROR(__xludf.DUMMYFUNCTION("""COMPUTED_VALUE"""),"URBANA")</f>
        <v>URBANA</v>
      </c>
      <c r="F232" s="21" t="str">
        <f>IFERROR(__xludf.DUMMYFUNCTION("""COMPUTED_VALUE"""),"2 Mbps")</f>
        <v>2 Mbps</v>
      </c>
      <c r="G232" s="21" t="str">
        <f>IFERROR(__xludf.DUMMYFUNCTION("""COMPUTED_VALUE"""),"-")</f>
        <v>-</v>
      </c>
      <c r="H232" s="21" t="str">
        <f>IFERROR(__xludf.DUMMYFUNCTION("""COMPUTED_VALUE"""),"-")</f>
        <v>-</v>
      </c>
      <c r="I232" s="21" t="str">
        <f>IFERROR(__xludf.DUMMYFUNCTION("""COMPUTED_VALUE"""),"-")</f>
        <v>-</v>
      </c>
      <c r="J232" s="21" t="str">
        <f>IFERROR(__xludf.DUMMYFUNCTION("""COMPUTED_VALUE"""),"-")</f>
        <v>-</v>
      </c>
      <c r="K232" s="21" t="str">
        <f>IFERROR(__xludf.DUMMYFUNCTION("""COMPUTED_VALUE"""),"-")</f>
        <v>-</v>
      </c>
      <c r="L232" s="21" t="str">
        <f>IFERROR(__xludf.DUMMYFUNCTION("""COMPUTED_VALUE"""),"-")</f>
        <v>-</v>
      </c>
      <c r="M232" s="21" t="str">
        <f>IFERROR(__xludf.DUMMYFUNCTION("""COMPUTED_VALUE"""),"100 Mbps")</f>
        <v>100 Mbps</v>
      </c>
      <c r="N232" s="21" t="str">
        <f>IFERROR(__xludf.DUMMYFUNCTION("""COMPUTED_VALUE"""),"-")</f>
        <v>-</v>
      </c>
      <c r="O232" s="21" t="str">
        <f>IFERROR(__xludf.DUMMYFUNCTION("""COMPUTED_VALUE"""),"-")</f>
        <v>-</v>
      </c>
      <c r="P232" s="21"/>
      <c r="Q232" s="21"/>
      <c r="R232" s="21"/>
      <c r="S232" s="21"/>
      <c r="T232" s="21"/>
      <c r="U232" s="21"/>
      <c r="V232" s="21"/>
      <c r="W232" s="21"/>
      <c r="X232" s="21"/>
      <c r="Y232" s="21"/>
      <c r="Z232" s="21"/>
    </row>
    <row r="233">
      <c r="A233" s="21" t="str">
        <f>IFERROR(__xludf.DUMMYFUNCTION("""COMPUTED_VALUE"""),"02ª GRE (Guarabira)")</f>
        <v>02ª GRE (Guarabira)</v>
      </c>
      <c r="B233" s="21" t="str">
        <f>IFERROR(__xludf.DUMMYFUNCTION("""COMPUTED_VALUE"""),"Arara")</f>
        <v>Arara</v>
      </c>
      <c r="C233" s="21">
        <f>IFERROR(__xludf.DUMMYFUNCTION("""COMPUTED_VALUE"""),2.5054767E7)</f>
        <v>25054767</v>
      </c>
      <c r="D233" s="21" t="str">
        <f>IFERROR(__xludf.DUMMYFUNCTION("""COMPUTED_VALUE"""),"EEEFM e EJA Anesio Deodonio Moreno")</f>
        <v>EEEFM e EJA Anesio Deodonio Moreno</v>
      </c>
      <c r="E233" s="21" t="str">
        <f>IFERROR(__xludf.DUMMYFUNCTION("""COMPUTED_VALUE"""),"URBANA")</f>
        <v>URBANA</v>
      </c>
      <c r="F233" s="21" t="str">
        <f>IFERROR(__xludf.DUMMYFUNCTION("""COMPUTED_VALUE"""),"2 Mbps")</f>
        <v>2 Mbps</v>
      </c>
      <c r="G233" s="21" t="str">
        <f>IFERROR(__xludf.DUMMYFUNCTION("""COMPUTED_VALUE"""),"-")</f>
        <v>-</v>
      </c>
      <c r="H233" s="21" t="str">
        <f>IFERROR(__xludf.DUMMYFUNCTION("""COMPUTED_VALUE"""),"-")</f>
        <v>-</v>
      </c>
      <c r="I233" s="21" t="str">
        <f>IFERROR(__xludf.DUMMYFUNCTION("""COMPUTED_VALUE"""),"-")</f>
        <v>-</v>
      </c>
      <c r="J233" s="21" t="str">
        <f>IFERROR(__xludf.DUMMYFUNCTION("""COMPUTED_VALUE"""),"-")</f>
        <v>-</v>
      </c>
      <c r="K233" s="21" t="str">
        <f>IFERROR(__xludf.DUMMYFUNCTION("""COMPUTED_VALUE"""),"-")</f>
        <v>-</v>
      </c>
      <c r="L233" s="21" t="str">
        <f>IFERROR(__xludf.DUMMYFUNCTION("""COMPUTED_VALUE"""),"-")</f>
        <v>-</v>
      </c>
      <c r="M233" s="21" t="str">
        <f>IFERROR(__xludf.DUMMYFUNCTION("""COMPUTED_VALUE"""),"-")</f>
        <v>-</v>
      </c>
      <c r="N233" s="21" t="str">
        <f>IFERROR(__xludf.DUMMYFUNCTION("""COMPUTED_VALUE"""),"-")</f>
        <v>-</v>
      </c>
      <c r="O233" s="21" t="str">
        <f>IFERROR(__xludf.DUMMYFUNCTION("""COMPUTED_VALUE"""),"-")</f>
        <v>-</v>
      </c>
      <c r="P233" s="21"/>
      <c r="Q233" s="21"/>
      <c r="R233" s="21"/>
      <c r="S233" s="21"/>
      <c r="T233" s="21"/>
      <c r="U233" s="21"/>
      <c r="V233" s="21"/>
      <c r="W233" s="21"/>
      <c r="X233" s="21"/>
      <c r="Y233" s="21"/>
      <c r="Z233" s="21"/>
    </row>
    <row r="234">
      <c r="A234" s="21" t="str">
        <f>IFERROR(__xludf.DUMMYFUNCTION("""COMPUTED_VALUE"""),"02ª GRE (Guarabira)")</f>
        <v>02ª GRE (Guarabira)</v>
      </c>
      <c r="B234" s="21" t="str">
        <f>IFERROR(__xludf.DUMMYFUNCTION("""COMPUTED_VALUE"""),"Arara")</f>
        <v>Arara</v>
      </c>
      <c r="C234" s="21">
        <f>IFERROR(__xludf.DUMMYFUNCTION("""COMPUTED_VALUE"""),2.5054783E7)</f>
        <v>25054783</v>
      </c>
      <c r="D234" s="21" t="str">
        <f>IFERROR(__xludf.DUMMYFUNCTION("""COMPUTED_VALUE"""),"EECI Monsenhor José Paulino")</f>
        <v>EECI Monsenhor José Paulino</v>
      </c>
      <c r="E234" s="21" t="str">
        <f>IFERROR(__xludf.DUMMYFUNCTION("""COMPUTED_VALUE"""),"URBANA")</f>
        <v>URBANA</v>
      </c>
      <c r="F234" s="21" t="str">
        <f>IFERROR(__xludf.DUMMYFUNCTION("""COMPUTED_VALUE"""),"2 Mbps")</f>
        <v>2 Mbps</v>
      </c>
      <c r="G234" s="21" t="str">
        <f>IFERROR(__xludf.DUMMYFUNCTION("""COMPUTED_VALUE"""),"-")</f>
        <v>-</v>
      </c>
      <c r="H234" s="21" t="str">
        <f>IFERROR(__xludf.DUMMYFUNCTION("""COMPUTED_VALUE"""),"-")</f>
        <v>-</v>
      </c>
      <c r="I234" s="21" t="str">
        <f>IFERROR(__xludf.DUMMYFUNCTION("""COMPUTED_VALUE"""),"-")</f>
        <v>-</v>
      </c>
      <c r="J234" s="21" t="str">
        <f>IFERROR(__xludf.DUMMYFUNCTION("""COMPUTED_VALUE"""),"-")</f>
        <v>-</v>
      </c>
      <c r="K234" s="21" t="str">
        <f>IFERROR(__xludf.DUMMYFUNCTION("""COMPUTED_VALUE"""),"-")</f>
        <v>-</v>
      </c>
      <c r="L234" s="21" t="str">
        <f>IFERROR(__xludf.DUMMYFUNCTION("""COMPUTED_VALUE"""),"-")</f>
        <v>-</v>
      </c>
      <c r="M234" s="21" t="str">
        <f>IFERROR(__xludf.DUMMYFUNCTION("""COMPUTED_VALUE"""),"-")</f>
        <v>-</v>
      </c>
      <c r="N234" s="21" t="str">
        <f>IFERROR(__xludf.DUMMYFUNCTION("""COMPUTED_VALUE"""),"-")</f>
        <v>-</v>
      </c>
      <c r="O234" s="21" t="str">
        <f>IFERROR(__xludf.DUMMYFUNCTION("""COMPUTED_VALUE"""),"-")</f>
        <v>-</v>
      </c>
      <c r="P234" s="21"/>
      <c r="Q234" s="21"/>
      <c r="R234" s="21"/>
      <c r="S234" s="21"/>
      <c r="T234" s="21"/>
      <c r="U234" s="21"/>
      <c r="V234" s="21"/>
      <c r="W234" s="21"/>
      <c r="X234" s="21"/>
      <c r="Y234" s="21"/>
      <c r="Z234" s="21"/>
    </row>
    <row r="235">
      <c r="A235" s="21" t="str">
        <f>IFERROR(__xludf.DUMMYFUNCTION("""COMPUTED_VALUE"""),"04ª GRE (Cuité)")</f>
        <v>04ª GRE (Cuité)</v>
      </c>
      <c r="B235" s="21" t="str">
        <f>IFERROR(__xludf.DUMMYFUNCTION("""COMPUTED_VALUE"""),"Barra de Santa Rosa")</f>
        <v>Barra de Santa Rosa</v>
      </c>
      <c r="C235" s="21">
        <f>IFERROR(__xludf.DUMMYFUNCTION("""COMPUTED_VALUE"""),2.5055046E7)</f>
        <v>25055046</v>
      </c>
      <c r="D235" s="21" t="str">
        <f>IFERROR(__xludf.DUMMYFUNCTION("""COMPUTED_VALUE"""),"Ecit Jose Luiz Neto")</f>
        <v>Ecit Jose Luiz Neto</v>
      </c>
      <c r="E235" s="21" t="str">
        <f>IFERROR(__xludf.DUMMYFUNCTION("""COMPUTED_VALUE"""),"URBANA")</f>
        <v>URBANA</v>
      </c>
      <c r="F235" s="21" t="str">
        <f>IFERROR(__xludf.DUMMYFUNCTION("""COMPUTED_VALUE"""),"2 Mbps")</f>
        <v>2 Mbps</v>
      </c>
      <c r="G235" s="21" t="str">
        <f>IFERROR(__xludf.DUMMYFUNCTION("""COMPUTED_VALUE"""),"-")</f>
        <v>-</v>
      </c>
      <c r="H235" s="21" t="str">
        <f>IFERROR(__xludf.DUMMYFUNCTION("""COMPUTED_VALUE"""),"-")</f>
        <v>-</v>
      </c>
      <c r="I235" s="21" t="str">
        <f>IFERROR(__xludf.DUMMYFUNCTION("""COMPUTED_VALUE"""),"-")</f>
        <v>-</v>
      </c>
      <c r="J235" s="21" t="str">
        <f>IFERROR(__xludf.DUMMYFUNCTION("""COMPUTED_VALUE"""),"-")</f>
        <v>-</v>
      </c>
      <c r="K235" s="21" t="str">
        <f>IFERROR(__xludf.DUMMYFUNCTION("""COMPUTED_VALUE"""),"-")</f>
        <v>-</v>
      </c>
      <c r="L235" s="21" t="str">
        <f>IFERROR(__xludf.DUMMYFUNCTION("""COMPUTED_VALUE"""),"-")</f>
        <v>-</v>
      </c>
      <c r="M235" s="21" t="str">
        <f>IFERROR(__xludf.DUMMYFUNCTION("""COMPUTED_VALUE"""),"-")</f>
        <v>-</v>
      </c>
      <c r="N235" s="21" t="str">
        <f>IFERROR(__xludf.DUMMYFUNCTION("""COMPUTED_VALUE"""),"-")</f>
        <v>-</v>
      </c>
      <c r="O235" s="21" t="str">
        <f>IFERROR(__xludf.DUMMYFUNCTION("""COMPUTED_VALUE"""),"-")</f>
        <v>-</v>
      </c>
      <c r="P235" s="21"/>
      <c r="Q235" s="21"/>
      <c r="R235" s="21"/>
      <c r="S235" s="21"/>
      <c r="T235" s="21"/>
      <c r="U235" s="21"/>
      <c r="V235" s="21"/>
      <c r="W235" s="21"/>
      <c r="X235" s="21"/>
      <c r="Y235" s="21"/>
      <c r="Z235" s="21"/>
    </row>
    <row r="236">
      <c r="A236" s="21" t="str">
        <f>IFERROR(__xludf.DUMMYFUNCTION("""COMPUTED_VALUE"""),"-")</f>
        <v>-</v>
      </c>
      <c r="B236" s="21" t="str">
        <f>IFERROR(__xludf.DUMMYFUNCTION("""COMPUTED_VALUE"""),"Barra de Santa Rosa")</f>
        <v>Barra de Santa Rosa</v>
      </c>
      <c r="C236" s="21">
        <f>IFERROR(__xludf.DUMMYFUNCTION("""COMPUTED_VALUE"""),2.5055062E7)</f>
        <v>25055062</v>
      </c>
      <c r="D236" s="21" t="str">
        <f>IFERROR(__xludf.DUMMYFUNCTION("""COMPUTED_VALUE"""),"EEEF Prof Jose Coelho")</f>
        <v>EEEF Prof Jose Coelho</v>
      </c>
      <c r="E236" s="21" t="str">
        <f>IFERROR(__xludf.DUMMYFUNCTION("""COMPUTED_VALUE"""),"-")</f>
        <v>-</v>
      </c>
      <c r="F236" s="21" t="str">
        <f>IFERROR(__xludf.DUMMYFUNCTION("""COMPUTED_VALUE"""),"2 Mbps")</f>
        <v>2 Mbps</v>
      </c>
      <c r="G236" s="21" t="str">
        <f>IFERROR(__xludf.DUMMYFUNCTION("""COMPUTED_VALUE"""),"-")</f>
        <v>-</v>
      </c>
      <c r="H236" s="21" t="str">
        <f>IFERROR(__xludf.DUMMYFUNCTION("""COMPUTED_VALUE"""),"-")</f>
        <v>-</v>
      </c>
      <c r="I236" s="21" t="str">
        <f>IFERROR(__xludf.DUMMYFUNCTION("""COMPUTED_VALUE"""),"-")</f>
        <v>-</v>
      </c>
      <c r="J236" s="21" t="str">
        <f>IFERROR(__xludf.DUMMYFUNCTION("""COMPUTED_VALUE"""),"-")</f>
        <v>-</v>
      </c>
      <c r="K236" s="21" t="str">
        <f>IFERROR(__xludf.DUMMYFUNCTION("""COMPUTED_VALUE"""),"-")</f>
        <v>-</v>
      </c>
      <c r="L236" s="21" t="str">
        <f>IFERROR(__xludf.DUMMYFUNCTION("""COMPUTED_VALUE"""),"-")</f>
        <v>-</v>
      </c>
      <c r="M236" s="21" t="str">
        <f>IFERROR(__xludf.DUMMYFUNCTION("""COMPUTED_VALUE"""),"-")</f>
        <v>-</v>
      </c>
      <c r="N236" s="21" t="str">
        <f>IFERROR(__xludf.DUMMYFUNCTION("""COMPUTED_VALUE"""),"-")</f>
        <v>-</v>
      </c>
      <c r="O236" s="21" t="str">
        <f>IFERROR(__xludf.DUMMYFUNCTION("""COMPUTED_VALUE"""),"-")</f>
        <v>-</v>
      </c>
      <c r="P236" s="21"/>
      <c r="Q236" s="21"/>
      <c r="R236" s="21"/>
      <c r="S236" s="21"/>
      <c r="T236" s="21"/>
      <c r="U236" s="21"/>
      <c r="V236" s="21"/>
      <c r="W236" s="21"/>
      <c r="X236" s="21"/>
      <c r="Y236" s="21"/>
      <c r="Z236" s="21"/>
    </row>
    <row r="237">
      <c r="A237" s="21" t="str">
        <f>IFERROR(__xludf.DUMMYFUNCTION("""COMPUTED_VALUE"""),"04ª GRE (Cuité)")</f>
        <v>04ª GRE (Cuité)</v>
      </c>
      <c r="B237" s="21" t="str">
        <f>IFERROR(__xludf.DUMMYFUNCTION("""COMPUTED_VALUE"""),"Cuité")</f>
        <v>Cuité</v>
      </c>
      <c r="C237" s="21">
        <f>IFERROR(__xludf.DUMMYFUNCTION("""COMPUTED_VALUE"""),2.5055836E7)</f>
        <v>25055836</v>
      </c>
      <c r="D237" s="21" t="str">
        <f>IFERROR(__xludf.DUMMYFUNCTION("""COMPUTED_VALUE"""),"Eci Orlando Venancio dos Santos")</f>
        <v>Eci Orlando Venancio dos Santos</v>
      </c>
      <c r="E237" s="21" t="str">
        <f>IFERROR(__xludf.DUMMYFUNCTION("""COMPUTED_VALUE"""),"URBANA")</f>
        <v>URBANA</v>
      </c>
      <c r="F237" s="21" t="str">
        <f>IFERROR(__xludf.DUMMYFUNCTION("""COMPUTED_VALUE"""),"2 Mbps")</f>
        <v>2 Mbps</v>
      </c>
      <c r="G237" s="21" t="str">
        <f>IFERROR(__xludf.DUMMYFUNCTION("""COMPUTED_VALUE"""),"-")</f>
        <v>-</v>
      </c>
      <c r="H237" s="21" t="str">
        <f>IFERROR(__xludf.DUMMYFUNCTION("""COMPUTED_VALUE"""),"-")</f>
        <v>-</v>
      </c>
      <c r="I237" s="21" t="str">
        <f>IFERROR(__xludf.DUMMYFUNCTION("""COMPUTED_VALUE"""),"-")</f>
        <v>-</v>
      </c>
      <c r="J237" s="21" t="str">
        <f>IFERROR(__xludf.DUMMYFUNCTION("""COMPUTED_VALUE"""),"50 Mbps")</f>
        <v>50 Mbps</v>
      </c>
      <c r="K237" s="21" t="str">
        <f>IFERROR(__xludf.DUMMYFUNCTION("""COMPUTED_VALUE"""),"-")</f>
        <v>-</v>
      </c>
      <c r="L237" s="21" t="str">
        <f>IFERROR(__xludf.DUMMYFUNCTION("""COMPUTED_VALUE"""),"-")</f>
        <v>-</v>
      </c>
      <c r="M237" s="21" t="str">
        <f>IFERROR(__xludf.DUMMYFUNCTION("""COMPUTED_VALUE"""),"-")</f>
        <v>-</v>
      </c>
      <c r="N237" s="21" t="str">
        <f>IFERROR(__xludf.DUMMYFUNCTION("""COMPUTED_VALUE"""),"-")</f>
        <v>-</v>
      </c>
      <c r="O237" s="21" t="str">
        <f>IFERROR(__xludf.DUMMYFUNCTION("""COMPUTED_VALUE"""),"-")</f>
        <v>-</v>
      </c>
      <c r="P237" s="21"/>
      <c r="Q237" s="21"/>
      <c r="R237" s="21"/>
      <c r="S237" s="21"/>
      <c r="T237" s="21"/>
      <c r="U237" s="21"/>
      <c r="V237" s="21"/>
      <c r="W237" s="21"/>
      <c r="X237" s="21"/>
      <c r="Y237" s="21"/>
      <c r="Z237" s="21"/>
    </row>
    <row r="238">
      <c r="A238" s="21" t="str">
        <f>IFERROR(__xludf.DUMMYFUNCTION("""COMPUTED_VALUE"""),"04ª GRE (Cuité)")</f>
        <v>04ª GRE (Cuité)</v>
      </c>
      <c r="B238" s="21" t="str">
        <f>IFERROR(__xludf.DUMMYFUNCTION("""COMPUTED_VALUE"""),"Cuité")</f>
        <v>Cuité</v>
      </c>
      <c r="C238" s="21">
        <f>IFERROR(__xludf.DUMMYFUNCTION("""COMPUTED_VALUE"""),2.5055852E7)</f>
        <v>25055852</v>
      </c>
      <c r="D238" s="21" t="str">
        <f>IFERROR(__xludf.DUMMYFUNCTION("""COMPUTED_VALUE"""),"E.E.E.F Andre Vidal de Negreiros")</f>
        <v>E.E.E.F Andre Vidal de Negreiros</v>
      </c>
      <c r="E238" s="21" t="str">
        <f>IFERROR(__xludf.DUMMYFUNCTION("""COMPUTED_VALUE"""),"URBANA")</f>
        <v>URBANA</v>
      </c>
      <c r="F238" s="21" t="str">
        <f>IFERROR(__xludf.DUMMYFUNCTION("""COMPUTED_VALUE"""),"2 Mbps")</f>
        <v>2 Mbps</v>
      </c>
      <c r="G238" s="21" t="str">
        <f>IFERROR(__xludf.DUMMYFUNCTION("""COMPUTED_VALUE"""),"-")</f>
        <v>-</v>
      </c>
      <c r="H238" s="21" t="str">
        <f>IFERROR(__xludf.DUMMYFUNCTION("""COMPUTED_VALUE"""),"-")</f>
        <v>-</v>
      </c>
      <c r="I238" s="21" t="str">
        <f>IFERROR(__xludf.DUMMYFUNCTION("""COMPUTED_VALUE"""),"-")</f>
        <v>-</v>
      </c>
      <c r="J238" s="21" t="str">
        <f>IFERROR(__xludf.DUMMYFUNCTION("""COMPUTED_VALUE"""),"-")</f>
        <v>-</v>
      </c>
      <c r="K238" s="21" t="str">
        <f>IFERROR(__xludf.DUMMYFUNCTION("""COMPUTED_VALUE"""),"-")</f>
        <v>-</v>
      </c>
      <c r="L238" s="21" t="str">
        <f>IFERROR(__xludf.DUMMYFUNCTION("""COMPUTED_VALUE"""),"-")</f>
        <v>-</v>
      </c>
      <c r="M238" s="21" t="str">
        <f>IFERROR(__xludf.DUMMYFUNCTION("""COMPUTED_VALUE"""),"-")</f>
        <v>-</v>
      </c>
      <c r="N238" s="21" t="str">
        <f>IFERROR(__xludf.DUMMYFUNCTION("""COMPUTED_VALUE"""),"-")</f>
        <v>-</v>
      </c>
      <c r="O238" s="21" t="str">
        <f>IFERROR(__xludf.DUMMYFUNCTION("""COMPUTED_VALUE"""),"-")</f>
        <v>-</v>
      </c>
      <c r="P238" s="21"/>
      <c r="Q238" s="21"/>
      <c r="R238" s="21"/>
      <c r="S238" s="21"/>
      <c r="T238" s="21"/>
      <c r="U238" s="21"/>
      <c r="V238" s="21"/>
      <c r="W238" s="21"/>
      <c r="X238" s="21"/>
      <c r="Y238" s="21"/>
      <c r="Z238" s="21"/>
    </row>
    <row r="239">
      <c r="A239" s="21" t="str">
        <f>IFERROR(__xludf.DUMMYFUNCTION("""COMPUTED_VALUE"""),"04ª GRE (Cuité)")</f>
        <v>04ª GRE (Cuité)</v>
      </c>
      <c r="B239" s="21" t="str">
        <f>IFERROR(__xludf.DUMMYFUNCTION("""COMPUTED_VALUE"""),"Sossêgo")</f>
        <v>Sossêgo</v>
      </c>
      <c r="C239" s="21">
        <f>IFERROR(__xludf.DUMMYFUNCTION("""COMPUTED_VALUE"""),2.5056581E7)</f>
        <v>25056581</v>
      </c>
      <c r="D239" s="21" t="str">
        <f>IFERROR(__xludf.DUMMYFUNCTION("""COMPUTED_VALUE"""),"Eci EEFM Jose Vitorino de Medeiros")</f>
        <v>Eci EEFM Jose Vitorino de Medeiros</v>
      </c>
      <c r="E239" s="21" t="str">
        <f>IFERROR(__xludf.DUMMYFUNCTION("""COMPUTED_VALUE"""),"URBANA")</f>
        <v>URBANA</v>
      </c>
      <c r="F239" s="21" t="str">
        <f>IFERROR(__xludf.DUMMYFUNCTION("""COMPUTED_VALUE"""),"15 Mbps")</f>
        <v>15 Mbps</v>
      </c>
      <c r="G239" s="21" t="str">
        <f>IFERROR(__xludf.DUMMYFUNCTION("""COMPUTED_VALUE"""),"-")</f>
        <v>-</v>
      </c>
      <c r="H239" s="21" t="str">
        <f>IFERROR(__xludf.DUMMYFUNCTION("""COMPUTED_VALUE"""),"-")</f>
        <v>-</v>
      </c>
      <c r="I239" s="21" t="str">
        <f>IFERROR(__xludf.DUMMYFUNCTION("""COMPUTED_VALUE"""),"-")</f>
        <v>-</v>
      </c>
      <c r="J239" s="21" t="str">
        <f>IFERROR(__xludf.DUMMYFUNCTION("""COMPUTED_VALUE"""),"-")</f>
        <v>-</v>
      </c>
      <c r="K239" s="21" t="str">
        <f>IFERROR(__xludf.DUMMYFUNCTION("""COMPUTED_VALUE"""),"-")</f>
        <v>-</v>
      </c>
      <c r="L239" s="21" t="str">
        <f>IFERROR(__xludf.DUMMYFUNCTION("""COMPUTED_VALUE"""),"-")</f>
        <v>-</v>
      </c>
      <c r="M239" s="21" t="str">
        <f>IFERROR(__xludf.DUMMYFUNCTION("""COMPUTED_VALUE"""),"-")</f>
        <v>-</v>
      </c>
      <c r="N239" s="21" t="str">
        <f>IFERROR(__xludf.DUMMYFUNCTION("""COMPUTED_VALUE"""),"-")</f>
        <v>-</v>
      </c>
      <c r="O239" s="21" t="str">
        <f>IFERROR(__xludf.DUMMYFUNCTION("""COMPUTED_VALUE"""),"-")</f>
        <v>-</v>
      </c>
      <c r="P239" s="21"/>
      <c r="Q239" s="21"/>
      <c r="R239" s="21"/>
      <c r="S239" s="21"/>
      <c r="T239" s="21"/>
      <c r="U239" s="21"/>
      <c r="V239" s="21"/>
      <c r="W239" s="21"/>
      <c r="X239" s="21"/>
      <c r="Y239" s="21"/>
      <c r="Z239" s="21"/>
    </row>
    <row r="240">
      <c r="A240" s="21" t="str">
        <f>IFERROR(__xludf.DUMMYFUNCTION("""COMPUTED_VALUE"""),"-")</f>
        <v>-</v>
      </c>
      <c r="B240" s="21" t="str">
        <f>IFERROR(__xludf.DUMMYFUNCTION("""COMPUTED_VALUE"""),"Nova Floresta")</f>
        <v>Nova Floresta</v>
      </c>
      <c r="C240" s="21">
        <f>IFERROR(__xludf.DUMMYFUNCTION("""COMPUTED_VALUE"""),2.5056611E7)</f>
        <v>25056611</v>
      </c>
      <c r="D240" s="21" t="str">
        <f>IFERROR(__xludf.DUMMYFUNCTION("""COMPUTED_VALUE"""),"EEEF Dep Jose Pereira (MUNICIPALIZADA)")</f>
        <v>EEEF Dep Jose Pereira (MUNICIPALIZADA)</v>
      </c>
      <c r="E240" s="21" t="str">
        <f>IFERROR(__xludf.DUMMYFUNCTION("""COMPUTED_VALUE"""),"-")</f>
        <v>-</v>
      </c>
      <c r="F240" s="21" t="str">
        <f>IFERROR(__xludf.DUMMYFUNCTION("""COMPUTED_VALUE"""),"2 Mbps")</f>
        <v>2 Mbps</v>
      </c>
      <c r="G240" s="21" t="str">
        <f>IFERROR(__xludf.DUMMYFUNCTION("""COMPUTED_VALUE"""),"-")</f>
        <v>-</v>
      </c>
      <c r="H240" s="21" t="str">
        <f>IFERROR(__xludf.DUMMYFUNCTION("""COMPUTED_VALUE"""),"-")</f>
        <v>-</v>
      </c>
      <c r="I240" s="21" t="str">
        <f>IFERROR(__xludf.DUMMYFUNCTION("""COMPUTED_VALUE"""),"-")</f>
        <v>-</v>
      </c>
      <c r="J240" s="21" t="str">
        <f>IFERROR(__xludf.DUMMYFUNCTION("""COMPUTED_VALUE"""),"-")</f>
        <v>-</v>
      </c>
      <c r="K240" s="21" t="str">
        <f>IFERROR(__xludf.DUMMYFUNCTION("""COMPUTED_VALUE"""),"-")</f>
        <v>-</v>
      </c>
      <c r="L240" s="21" t="str">
        <f>IFERROR(__xludf.DUMMYFUNCTION("""COMPUTED_VALUE"""),"-")</f>
        <v>-</v>
      </c>
      <c r="M240" s="21" t="str">
        <f>IFERROR(__xludf.DUMMYFUNCTION("""COMPUTED_VALUE"""),"-")</f>
        <v>-</v>
      </c>
      <c r="N240" s="21" t="str">
        <f>IFERROR(__xludf.DUMMYFUNCTION("""COMPUTED_VALUE"""),"-")</f>
        <v>-</v>
      </c>
      <c r="O240" s="21" t="str">
        <f>IFERROR(__xludf.DUMMYFUNCTION("""COMPUTED_VALUE"""),"-")</f>
        <v>-</v>
      </c>
      <c r="P240" s="21" t="str">
        <f>IFERROR(__xludf.DUMMYFUNCTION("""COMPUTED_VALUE"""),"MUNICIPALIZADA")</f>
        <v>MUNICIPALIZADA</v>
      </c>
      <c r="Q240" s="21" t="str">
        <f>IFERROR(__xludf.DUMMYFUNCTION("""COMPUTED_VALUE"""),"S")</f>
        <v>S</v>
      </c>
      <c r="R240" s="21"/>
      <c r="S240" s="21"/>
      <c r="T240" s="21"/>
      <c r="U240" s="21"/>
      <c r="V240" s="21"/>
      <c r="W240" s="21"/>
      <c r="X240" s="21"/>
      <c r="Y240" s="21"/>
      <c r="Z240" s="21"/>
    </row>
    <row r="241">
      <c r="A241" s="21" t="str">
        <f>IFERROR(__xludf.DUMMYFUNCTION("""COMPUTED_VALUE"""),"04ª GRE (Cuité)")</f>
        <v>04ª GRE (Cuité)</v>
      </c>
      <c r="B241" s="21" t="str">
        <f>IFERROR(__xludf.DUMMYFUNCTION("""COMPUTED_VALUE"""),"Nova Floresta")</f>
        <v>Nova Floresta</v>
      </c>
      <c r="C241" s="21">
        <f>IFERROR(__xludf.DUMMYFUNCTION("""COMPUTED_VALUE"""),2.505662E7)</f>
        <v>25056620</v>
      </c>
      <c r="D241" s="21" t="str">
        <f>IFERROR(__xludf.DUMMYFUNCTION("""COMPUTED_VALUE"""),"ECI EEFM JOSÉ ROLDERICK DE OLIVEIRA")</f>
        <v>ECI EEFM JOSÉ ROLDERICK DE OLIVEIRA</v>
      </c>
      <c r="E241" s="21" t="str">
        <f>IFERROR(__xludf.DUMMYFUNCTION("""COMPUTED_VALUE"""),"URBANA")</f>
        <v>URBANA</v>
      </c>
      <c r="F241" s="21" t="str">
        <f>IFERROR(__xludf.DUMMYFUNCTION("""COMPUTED_VALUE"""),"2 Mbps")</f>
        <v>2 Mbps</v>
      </c>
      <c r="G241" s="21" t="str">
        <f>IFERROR(__xludf.DUMMYFUNCTION("""COMPUTED_VALUE"""),"-")</f>
        <v>-</v>
      </c>
      <c r="H241" s="21" t="str">
        <f>IFERROR(__xludf.DUMMYFUNCTION("""COMPUTED_VALUE"""),"-")</f>
        <v>-</v>
      </c>
      <c r="I241" s="21" t="str">
        <f>IFERROR(__xludf.DUMMYFUNCTION("""COMPUTED_VALUE"""),"-")</f>
        <v>-</v>
      </c>
      <c r="J241" s="21" t="str">
        <f>IFERROR(__xludf.DUMMYFUNCTION("""COMPUTED_VALUE"""),"-")</f>
        <v>-</v>
      </c>
      <c r="K241" s="21" t="str">
        <f>IFERROR(__xludf.DUMMYFUNCTION("""COMPUTED_VALUE"""),"-")</f>
        <v>-</v>
      </c>
      <c r="L241" s="21" t="str">
        <f>IFERROR(__xludf.DUMMYFUNCTION("""COMPUTED_VALUE"""),"-")</f>
        <v>-</v>
      </c>
      <c r="M241" s="21" t="str">
        <f>IFERROR(__xludf.DUMMYFUNCTION("""COMPUTED_VALUE"""),"-")</f>
        <v>-</v>
      </c>
      <c r="N241" s="21" t="str">
        <f>IFERROR(__xludf.DUMMYFUNCTION("""COMPUTED_VALUE"""),"-")</f>
        <v>-</v>
      </c>
      <c r="O241" s="21" t="str">
        <f>IFERROR(__xludf.DUMMYFUNCTION("""COMPUTED_VALUE"""),"-")</f>
        <v>-</v>
      </c>
      <c r="P241" s="21"/>
      <c r="Q241" s="21"/>
      <c r="R241" s="21"/>
      <c r="S241" s="21"/>
      <c r="T241" s="21"/>
      <c r="U241" s="21"/>
      <c r="V241" s="21"/>
      <c r="W241" s="21"/>
      <c r="X241" s="21"/>
      <c r="Y241" s="21"/>
      <c r="Z241" s="21"/>
    </row>
    <row r="242">
      <c r="A242" s="21" t="str">
        <f>IFERROR(__xludf.DUMMYFUNCTION("""COMPUTED_VALUE"""),"03ª GRE (Campina Grande)")</f>
        <v>03ª GRE (Campina Grande)</v>
      </c>
      <c r="B242" s="21" t="str">
        <f>IFERROR(__xludf.DUMMYFUNCTION("""COMPUTED_VALUE"""),"Pocinhos")</f>
        <v>Pocinhos</v>
      </c>
      <c r="C242" s="21">
        <f>IFERROR(__xludf.DUMMYFUNCTION("""COMPUTED_VALUE"""),2.5057146E7)</f>
        <v>25057146</v>
      </c>
      <c r="D242" s="21" t="str">
        <f>IFERROR(__xludf.DUMMYFUNCTION("""COMPUTED_VALUE"""),"EECIT Antonio Galdino Filho")</f>
        <v>EECIT Antonio Galdino Filho</v>
      </c>
      <c r="E242" s="21" t="str">
        <f>IFERROR(__xludf.DUMMYFUNCTION("""COMPUTED_VALUE"""),"URBANA")</f>
        <v>URBANA</v>
      </c>
      <c r="F242" s="21" t="str">
        <f>IFERROR(__xludf.DUMMYFUNCTION("""COMPUTED_VALUE"""),"2 Mbps")</f>
        <v>2 Mbps</v>
      </c>
      <c r="G242" s="21" t="str">
        <f>IFERROR(__xludf.DUMMYFUNCTION("""COMPUTED_VALUE"""),"-")</f>
        <v>-</v>
      </c>
      <c r="H242" s="21" t="str">
        <f>IFERROR(__xludf.DUMMYFUNCTION("""COMPUTED_VALUE"""),"-")</f>
        <v>-</v>
      </c>
      <c r="I242" s="21" t="str">
        <f>IFERROR(__xludf.DUMMYFUNCTION("""COMPUTED_VALUE"""),"-")</f>
        <v>-</v>
      </c>
      <c r="J242" s="21" t="str">
        <f>IFERROR(__xludf.DUMMYFUNCTION("""COMPUTED_VALUE"""),"-")</f>
        <v>-</v>
      </c>
      <c r="K242" s="21" t="str">
        <f>IFERROR(__xludf.DUMMYFUNCTION("""COMPUTED_VALUE"""),"-")</f>
        <v>-</v>
      </c>
      <c r="L242" s="21" t="str">
        <f>IFERROR(__xludf.DUMMYFUNCTION("""COMPUTED_VALUE"""),"-")</f>
        <v>-</v>
      </c>
      <c r="M242" s="21" t="str">
        <f>IFERROR(__xludf.DUMMYFUNCTION("""COMPUTED_VALUE"""),"-")</f>
        <v>-</v>
      </c>
      <c r="N242" s="21" t="str">
        <f>IFERROR(__xludf.DUMMYFUNCTION("""COMPUTED_VALUE"""),"-")</f>
        <v>-</v>
      </c>
      <c r="O242" s="21" t="str">
        <f>IFERROR(__xludf.DUMMYFUNCTION("""COMPUTED_VALUE"""),"-")</f>
        <v>-</v>
      </c>
      <c r="P242" s="21"/>
      <c r="Q242" s="21"/>
      <c r="R242" s="21"/>
      <c r="S242" s="21"/>
      <c r="T242" s="21"/>
      <c r="U242" s="21"/>
      <c r="V242" s="21"/>
      <c r="W242" s="21"/>
      <c r="X242" s="21"/>
      <c r="Y242" s="21"/>
      <c r="Z242" s="21"/>
    </row>
    <row r="243">
      <c r="A243" s="21" t="str">
        <f>IFERROR(__xludf.DUMMYFUNCTION("""COMPUTED_VALUE"""),"03ª GRE (Campina Grande)")</f>
        <v>03ª GRE (Campina Grande)</v>
      </c>
      <c r="B243" s="21" t="str">
        <f>IFERROR(__xludf.DUMMYFUNCTION("""COMPUTED_VALUE"""),"Remígio")</f>
        <v>Remígio</v>
      </c>
      <c r="C243" s="21">
        <f>IFERROR(__xludf.DUMMYFUNCTION("""COMPUTED_VALUE"""),2.505782E7)</f>
        <v>25057820</v>
      </c>
      <c r="D243" s="21" t="str">
        <f>IFERROR(__xludf.DUMMYFUNCTION("""COMPUTED_VALUE"""),"EECIT José Bronzeado Sobrinho")</f>
        <v>EECIT José Bronzeado Sobrinho</v>
      </c>
      <c r="E243" s="21" t="str">
        <f>IFERROR(__xludf.DUMMYFUNCTION("""COMPUTED_VALUE"""),"URBANA")</f>
        <v>URBANA</v>
      </c>
      <c r="F243" s="21" t="str">
        <f>IFERROR(__xludf.DUMMYFUNCTION("""COMPUTED_VALUE"""),"2 Mbps")</f>
        <v>2 Mbps</v>
      </c>
      <c r="G243" s="21" t="str">
        <f>IFERROR(__xludf.DUMMYFUNCTION("""COMPUTED_VALUE"""),"10 Mbps")</f>
        <v>10 Mbps</v>
      </c>
      <c r="H243" s="21" t="str">
        <f>IFERROR(__xludf.DUMMYFUNCTION("""COMPUTED_VALUE"""),"-")</f>
        <v>-</v>
      </c>
      <c r="I243" s="21" t="str">
        <f>IFERROR(__xludf.DUMMYFUNCTION("""COMPUTED_VALUE"""),"-")</f>
        <v>-</v>
      </c>
      <c r="J243" s="21" t="str">
        <f>IFERROR(__xludf.DUMMYFUNCTION("""COMPUTED_VALUE"""),"-")</f>
        <v>-</v>
      </c>
      <c r="K243" s="21" t="str">
        <f>IFERROR(__xludf.DUMMYFUNCTION("""COMPUTED_VALUE"""),"-")</f>
        <v>-</v>
      </c>
      <c r="L243" s="21" t="str">
        <f>IFERROR(__xludf.DUMMYFUNCTION("""COMPUTED_VALUE"""),"-")</f>
        <v>-</v>
      </c>
      <c r="M243" s="21" t="str">
        <f>IFERROR(__xludf.DUMMYFUNCTION("""COMPUTED_VALUE"""),"-")</f>
        <v>-</v>
      </c>
      <c r="N243" s="21" t="str">
        <f>IFERROR(__xludf.DUMMYFUNCTION("""COMPUTED_VALUE"""),"-")</f>
        <v>-</v>
      </c>
      <c r="O243" s="21" t="str">
        <f>IFERROR(__xludf.DUMMYFUNCTION("""COMPUTED_VALUE"""),"-")</f>
        <v>-</v>
      </c>
      <c r="P243" s="21"/>
      <c r="Q243" s="21"/>
      <c r="R243" s="21"/>
      <c r="S243" s="21"/>
      <c r="T243" s="21"/>
      <c r="U243" s="21"/>
      <c r="V243" s="21"/>
      <c r="W243" s="21"/>
      <c r="X243" s="21"/>
      <c r="Y243" s="21"/>
      <c r="Z243" s="21"/>
    </row>
    <row r="244">
      <c r="A244" s="21" t="str">
        <f>IFERROR(__xludf.DUMMYFUNCTION("""COMPUTED_VALUE"""),"03ª GRE (Campina Grande)")</f>
        <v>03ª GRE (Campina Grande)</v>
      </c>
      <c r="B244" s="21" t="str">
        <f>IFERROR(__xludf.DUMMYFUNCTION("""COMPUTED_VALUE"""),"Remígio")</f>
        <v>Remígio</v>
      </c>
      <c r="C244" s="21">
        <f>IFERROR(__xludf.DUMMYFUNCTION("""COMPUTED_VALUE"""),2.5057839E7)</f>
        <v>25057839</v>
      </c>
      <c r="D244" s="21" t="str">
        <f>IFERROR(__xludf.DUMMYFUNCTION("""COMPUTED_VALUE"""),"EEEFM Dr Cunha Lima")</f>
        <v>EEEFM Dr Cunha Lima</v>
      </c>
      <c r="E244" s="21" t="str">
        <f>IFERROR(__xludf.DUMMYFUNCTION("""COMPUTED_VALUE"""),"URBANA")</f>
        <v>URBANA</v>
      </c>
      <c r="F244" s="21" t="str">
        <f>IFERROR(__xludf.DUMMYFUNCTION("""COMPUTED_VALUE"""),"2 Mbps")</f>
        <v>2 Mbps</v>
      </c>
      <c r="G244" s="21" t="str">
        <f>IFERROR(__xludf.DUMMYFUNCTION("""COMPUTED_VALUE"""),"-")</f>
        <v>-</v>
      </c>
      <c r="H244" s="21" t="str">
        <f>IFERROR(__xludf.DUMMYFUNCTION("""COMPUTED_VALUE"""),"-")</f>
        <v>-</v>
      </c>
      <c r="I244" s="21" t="str">
        <f>IFERROR(__xludf.DUMMYFUNCTION("""COMPUTED_VALUE"""),"-")</f>
        <v>-</v>
      </c>
      <c r="J244" s="21" t="str">
        <f>IFERROR(__xludf.DUMMYFUNCTION("""COMPUTED_VALUE"""),"-")</f>
        <v>-</v>
      </c>
      <c r="K244" s="21" t="str">
        <f>IFERROR(__xludf.DUMMYFUNCTION("""COMPUTED_VALUE"""),"-")</f>
        <v>-</v>
      </c>
      <c r="L244" s="21" t="str">
        <f>IFERROR(__xludf.DUMMYFUNCTION("""COMPUTED_VALUE"""),"-")</f>
        <v>-</v>
      </c>
      <c r="M244" s="21" t="str">
        <f>IFERROR(__xludf.DUMMYFUNCTION("""COMPUTED_VALUE"""),"-")</f>
        <v>-</v>
      </c>
      <c r="N244" s="21" t="str">
        <f>IFERROR(__xludf.DUMMYFUNCTION("""COMPUTED_VALUE"""),"-")</f>
        <v>-</v>
      </c>
      <c r="O244" s="21" t="str">
        <f>IFERROR(__xludf.DUMMYFUNCTION("""COMPUTED_VALUE"""),"-")</f>
        <v>-</v>
      </c>
      <c r="P244" s="21"/>
      <c r="Q244" s="21"/>
      <c r="R244" s="21"/>
      <c r="S244" s="21"/>
      <c r="T244" s="21"/>
      <c r="U244" s="21"/>
      <c r="V244" s="21"/>
      <c r="W244" s="21"/>
      <c r="X244" s="21"/>
      <c r="Y244" s="21"/>
      <c r="Z244" s="21"/>
    </row>
    <row r="245">
      <c r="A245" s="21" t="str">
        <f>IFERROR(__xludf.DUMMYFUNCTION("""COMPUTED_VALUE"""),"03ª GRE (Campina Grande)")</f>
        <v>03ª GRE (Campina Grande)</v>
      </c>
      <c r="B245" s="21" t="str">
        <f>IFERROR(__xludf.DUMMYFUNCTION("""COMPUTED_VALUE"""),"Soledade")</f>
        <v>Soledade</v>
      </c>
      <c r="C245" s="21">
        <f>IFERROR(__xludf.DUMMYFUNCTION("""COMPUTED_VALUE"""),2.5058304E7)</f>
        <v>25058304</v>
      </c>
      <c r="D245" s="21" t="str">
        <f>IFERROR(__xludf.DUMMYFUNCTION("""COMPUTED_VALUE"""),"EECIT Estadual Doutor Trajano Nobrega")</f>
        <v>EECIT Estadual Doutor Trajano Nobrega</v>
      </c>
      <c r="E245" s="21" t="str">
        <f>IFERROR(__xludf.DUMMYFUNCTION("""COMPUTED_VALUE"""),"URBANA")</f>
        <v>URBANA</v>
      </c>
      <c r="F245" s="21" t="str">
        <f>IFERROR(__xludf.DUMMYFUNCTION("""COMPUTED_VALUE"""),"2 Mbps")</f>
        <v>2 Mbps</v>
      </c>
      <c r="G245" s="21" t="str">
        <f>IFERROR(__xludf.DUMMYFUNCTION("""COMPUTED_VALUE"""),"-")</f>
        <v>-</v>
      </c>
      <c r="H245" s="21" t="str">
        <f>IFERROR(__xludf.DUMMYFUNCTION("""COMPUTED_VALUE"""),"-")</f>
        <v>-</v>
      </c>
      <c r="I245" s="21" t="str">
        <f>IFERROR(__xludf.DUMMYFUNCTION("""COMPUTED_VALUE"""),"-")</f>
        <v>-</v>
      </c>
      <c r="J245" s="21" t="str">
        <f>IFERROR(__xludf.DUMMYFUNCTION("""COMPUTED_VALUE"""),"-")</f>
        <v>-</v>
      </c>
      <c r="K245" s="21" t="str">
        <f>IFERROR(__xludf.DUMMYFUNCTION("""COMPUTED_VALUE"""),"-")</f>
        <v>-</v>
      </c>
      <c r="L245" s="21" t="str">
        <f>IFERROR(__xludf.DUMMYFUNCTION("""COMPUTED_VALUE"""),"-")</f>
        <v>-</v>
      </c>
      <c r="M245" s="21" t="str">
        <f>IFERROR(__xludf.DUMMYFUNCTION("""COMPUTED_VALUE"""),"-")</f>
        <v>-</v>
      </c>
      <c r="N245" s="21" t="str">
        <f>IFERROR(__xludf.DUMMYFUNCTION("""COMPUTED_VALUE"""),"-")</f>
        <v>-</v>
      </c>
      <c r="O245" s="21" t="str">
        <f>IFERROR(__xludf.DUMMYFUNCTION("""COMPUTED_VALUE"""),"-")</f>
        <v>-</v>
      </c>
      <c r="P245" s="21"/>
      <c r="Q245" s="21"/>
      <c r="R245" s="21"/>
      <c r="S245" s="21"/>
      <c r="T245" s="21"/>
      <c r="U245" s="21"/>
      <c r="V245" s="21"/>
      <c r="W245" s="21"/>
      <c r="X245" s="21"/>
      <c r="Y245" s="21"/>
      <c r="Z245" s="21"/>
    </row>
    <row r="246">
      <c r="A246" s="21" t="str">
        <f>IFERROR(__xludf.DUMMYFUNCTION("""COMPUTED_VALUE"""),"03ª GRE (Campina Grande)")</f>
        <v>03ª GRE (Campina Grande)</v>
      </c>
      <c r="B246" s="21" t="str">
        <f>IFERROR(__xludf.DUMMYFUNCTION("""COMPUTED_VALUE"""),"Soledade")</f>
        <v>Soledade</v>
      </c>
      <c r="C246" s="21">
        <f>IFERROR(__xludf.DUMMYFUNCTION("""COMPUTED_VALUE"""),2.5058371E7)</f>
        <v>25058371</v>
      </c>
      <c r="D246" s="21" t="str">
        <f>IFERROR(__xludf.DUMMYFUNCTION("""COMPUTED_VALUE"""),"EEEFM e Eja Padre José Antônio Maria Ibiapina")</f>
        <v>EEEFM e Eja Padre José Antônio Maria Ibiapina</v>
      </c>
      <c r="E246" s="21" t="str">
        <f>IFERROR(__xludf.DUMMYFUNCTION("""COMPUTED_VALUE"""),"URBANA")</f>
        <v>URBANA</v>
      </c>
      <c r="F246" s="21" t="str">
        <f>IFERROR(__xludf.DUMMYFUNCTION("""COMPUTED_VALUE"""),"2 Mbps")</f>
        <v>2 Mbps</v>
      </c>
      <c r="G246" s="21" t="str">
        <f>IFERROR(__xludf.DUMMYFUNCTION("""COMPUTED_VALUE"""),"-")</f>
        <v>-</v>
      </c>
      <c r="H246" s="21" t="str">
        <f>IFERROR(__xludf.DUMMYFUNCTION("""COMPUTED_VALUE"""),"-")</f>
        <v>-</v>
      </c>
      <c r="I246" s="21" t="str">
        <f>IFERROR(__xludf.DUMMYFUNCTION("""COMPUTED_VALUE"""),"-")</f>
        <v>-</v>
      </c>
      <c r="J246" s="21" t="str">
        <f>IFERROR(__xludf.DUMMYFUNCTION("""COMPUTED_VALUE"""),"-")</f>
        <v>-</v>
      </c>
      <c r="K246" s="21" t="str">
        <f>IFERROR(__xludf.DUMMYFUNCTION("""COMPUTED_VALUE"""),"-")</f>
        <v>-</v>
      </c>
      <c r="L246" s="21" t="str">
        <f>IFERROR(__xludf.DUMMYFUNCTION("""COMPUTED_VALUE"""),"-")</f>
        <v>-</v>
      </c>
      <c r="M246" s="21" t="str">
        <f>IFERROR(__xludf.DUMMYFUNCTION("""COMPUTED_VALUE"""),"-")</f>
        <v>-</v>
      </c>
      <c r="N246" s="21" t="str">
        <f>IFERROR(__xludf.DUMMYFUNCTION("""COMPUTED_VALUE"""),"-")</f>
        <v>-</v>
      </c>
      <c r="O246" s="21" t="str">
        <f>IFERROR(__xludf.DUMMYFUNCTION("""COMPUTED_VALUE"""),"-")</f>
        <v>-</v>
      </c>
      <c r="P246" s="21"/>
      <c r="Q246" s="21"/>
      <c r="R246" s="21"/>
      <c r="S246" s="21"/>
      <c r="T246" s="21"/>
      <c r="U246" s="21"/>
      <c r="V246" s="21"/>
      <c r="W246" s="21"/>
      <c r="X246" s="21"/>
      <c r="Y246" s="21"/>
      <c r="Z246" s="21"/>
    </row>
    <row r="247">
      <c r="A247" s="21" t="str">
        <f>IFERROR(__xludf.DUMMYFUNCTION("""COMPUTED_VALUE"""),"02ª GRE (Guarabira)")</f>
        <v>02ª GRE (Guarabira)</v>
      </c>
      <c r="B247" s="21" t="str">
        <f>IFERROR(__xludf.DUMMYFUNCTION("""COMPUTED_VALUE"""),"Araruna")</f>
        <v>Araruna</v>
      </c>
      <c r="C247" s="21">
        <f>IFERROR(__xludf.DUMMYFUNCTION("""COMPUTED_VALUE"""),2.5058975E7)</f>
        <v>25058975</v>
      </c>
      <c r="D247" s="21" t="str">
        <f>IFERROR(__xludf.DUMMYFUNCTION("""COMPUTED_VALUE"""),"Ecit Benjamin Maranhao")</f>
        <v>Ecit Benjamin Maranhao</v>
      </c>
      <c r="E247" s="21" t="str">
        <f>IFERROR(__xludf.DUMMYFUNCTION("""COMPUTED_VALUE"""),"URBANA")</f>
        <v>URBANA</v>
      </c>
      <c r="F247" s="21" t="str">
        <f>IFERROR(__xludf.DUMMYFUNCTION("""COMPUTED_VALUE"""),"2 Mbps")</f>
        <v>2 Mbps</v>
      </c>
      <c r="G247" s="21" t="str">
        <f>IFERROR(__xludf.DUMMYFUNCTION("""COMPUTED_VALUE"""),"10 Mbps")</f>
        <v>10 Mbps</v>
      </c>
      <c r="H247" s="21" t="str">
        <f>IFERROR(__xludf.DUMMYFUNCTION("""COMPUTED_VALUE"""),"-")</f>
        <v>-</v>
      </c>
      <c r="I247" s="21" t="str">
        <f>IFERROR(__xludf.DUMMYFUNCTION("""COMPUTED_VALUE"""),"-")</f>
        <v>-</v>
      </c>
      <c r="J247" s="21" t="str">
        <f>IFERROR(__xludf.DUMMYFUNCTION("""COMPUTED_VALUE"""),"100 Mbps")</f>
        <v>100 Mbps</v>
      </c>
      <c r="K247" s="21" t="str">
        <f>IFERROR(__xludf.DUMMYFUNCTION("""COMPUTED_VALUE"""),"-")</f>
        <v>-</v>
      </c>
      <c r="L247" s="21" t="str">
        <f>IFERROR(__xludf.DUMMYFUNCTION("""COMPUTED_VALUE"""),"-")</f>
        <v>-</v>
      </c>
      <c r="M247" s="21" t="str">
        <f>IFERROR(__xludf.DUMMYFUNCTION("""COMPUTED_VALUE"""),"-")</f>
        <v>-</v>
      </c>
      <c r="N247" s="21" t="str">
        <f>IFERROR(__xludf.DUMMYFUNCTION("""COMPUTED_VALUE"""),"-")</f>
        <v>-</v>
      </c>
      <c r="O247" s="21" t="str">
        <f>IFERROR(__xludf.DUMMYFUNCTION("""COMPUTED_VALUE"""),"-")</f>
        <v>-</v>
      </c>
      <c r="P247" s="21"/>
      <c r="Q247" s="21"/>
      <c r="R247" s="21"/>
      <c r="S247" s="21"/>
      <c r="T247" s="21"/>
      <c r="U247" s="21"/>
      <c r="V247" s="21"/>
      <c r="W247" s="21"/>
      <c r="X247" s="21"/>
      <c r="Y247" s="21"/>
      <c r="Z247" s="21"/>
    </row>
    <row r="248">
      <c r="A248" s="21" t="str">
        <f>IFERROR(__xludf.DUMMYFUNCTION("""COMPUTED_VALUE"""),"02ª GRE (Guarabira)")</f>
        <v>02ª GRE (Guarabira)</v>
      </c>
      <c r="B248" s="21" t="str">
        <f>IFERROR(__xludf.DUMMYFUNCTION("""COMPUTED_VALUE"""),"Riachão")</f>
        <v>Riachão</v>
      </c>
      <c r="C248" s="21">
        <f>IFERROR(__xludf.DUMMYFUNCTION("""COMPUTED_VALUE"""),2.5058991E7)</f>
        <v>25058991</v>
      </c>
      <c r="D248" s="21" t="str">
        <f>IFERROR(__xludf.DUMMYFUNCTION("""COMPUTED_VALUE"""),"ECI EEM Pedro Ribeiro de Lima")</f>
        <v>ECI EEM Pedro Ribeiro de Lima</v>
      </c>
      <c r="E248" s="21" t="str">
        <f>IFERROR(__xludf.DUMMYFUNCTION("""COMPUTED_VALUE"""),"URBANA")</f>
        <v>URBANA</v>
      </c>
      <c r="F248" s="21" t="str">
        <f>IFERROR(__xludf.DUMMYFUNCTION("""COMPUTED_VALUE"""),"2 Mbps")</f>
        <v>2 Mbps</v>
      </c>
      <c r="G248" s="21" t="str">
        <f>IFERROR(__xludf.DUMMYFUNCTION("""COMPUTED_VALUE"""),"-")</f>
        <v>-</v>
      </c>
      <c r="H248" s="21" t="str">
        <f>IFERROR(__xludf.DUMMYFUNCTION("""COMPUTED_VALUE"""),"-")</f>
        <v>-</v>
      </c>
      <c r="I248" s="21" t="str">
        <f>IFERROR(__xludf.DUMMYFUNCTION("""COMPUTED_VALUE"""),"-")</f>
        <v>-</v>
      </c>
      <c r="J248" s="21" t="str">
        <f>IFERROR(__xludf.DUMMYFUNCTION("""COMPUTED_VALUE"""),"-")</f>
        <v>-</v>
      </c>
      <c r="K248" s="21" t="str">
        <f>IFERROR(__xludf.DUMMYFUNCTION("""COMPUTED_VALUE"""),"-")</f>
        <v>-</v>
      </c>
      <c r="L248" s="21" t="str">
        <f>IFERROR(__xludf.DUMMYFUNCTION("""COMPUTED_VALUE"""),"-")</f>
        <v>-</v>
      </c>
      <c r="M248" s="21" t="str">
        <f>IFERROR(__xludf.DUMMYFUNCTION("""COMPUTED_VALUE"""),"-")</f>
        <v>-</v>
      </c>
      <c r="N248" s="21" t="str">
        <f>IFERROR(__xludf.DUMMYFUNCTION("""COMPUTED_VALUE"""),"-")</f>
        <v>-</v>
      </c>
      <c r="O248" s="21" t="str">
        <f>IFERROR(__xludf.DUMMYFUNCTION("""COMPUTED_VALUE"""),"-")</f>
        <v>-</v>
      </c>
      <c r="P248" s="21"/>
      <c r="Q248" s="21"/>
      <c r="R248" s="21"/>
      <c r="S248" s="21"/>
      <c r="T248" s="21"/>
      <c r="U248" s="21"/>
      <c r="V248" s="21"/>
      <c r="W248" s="21"/>
      <c r="X248" s="21"/>
      <c r="Y248" s="21"/>
      <c r="Z248" s="21"/>
    </row>
    <row r="249">
      <c r="A249" s="21" t="str">
        <f>IFERROR(__xludf.DUMMYFUNCTION("""COMPUTED_VALUE"""),"02ª GRE (Guarabira)")</f>
        <v>02ª GRE (Guarabira)</v>
      </c>
      <c r="B249" s="21" t="str">
        <f>IFERROR(__xludf.DUMMYFUNCTION("""COMPUTED_VALUE"""),"Araruna")</f>
        <v>Araruna</v>
      </c>
      <c r="C249" s="21">
        <f>IFERROR(__xludf.DUMMYFUNCTION("""COMPUTED_VALUE"""),2.5059017E7)</f>
        <v>25059017</v>
      </c>
      <c r="D249" s="21" t="str">
        <f>IFERROR(__xludf.DUMMYFUNCTION("""COMPUTED_VALUE"""),"EEEFM Targino Pereira")</f>
        <v>EEEFM Targino Pereira</v>
      </c>
      <c r="E249" s="21" t="str">
        <f>IFERROR(__xludf.DUMMYFUNCTION("""COMPUTED_VALUE"""),"URBANA")</f>
        <v>URBANA</v>
      </c>
      <c r="F249" s="21" t="str">
        <f>IFERROR(__xludf.DUMMYFUNCTION("""COMPUTED_VALUE"""),"2 Mbps")</f>
        <v>2 Mbps</v>
      </c>
      <c r="G249" s="21" t="str">
        <f>IFERROR(__xludf.DUMMYFUNCTION("""COMPUTED_VALUE"""),"-")</f>
        <v>-</v>
      </c>
      <c r="H249" s="21" t="str">
        <f>IFERROR(__xludf.DUMMYFUNCTION("""COMPUTED_VALUE"""),"-")</f>
        <v>-</v>
      </c>
      <c r="I249" s="21" t="str">
        <f>IFERROR(__xludf.DUMMYFUNCTION("""COMPUTED_VALUE"""),"-")</f>
        <v>-</v>
      </c>
      <c r="J249" s="21" t="str">
        <f>IFERROR(__xludf.DUMMYFUNCTION("""COMPUTED_VALUE"""),"-")</f>
        <v>-</v>
      </c>
      <c r="K249" s="21" t="str">
        <f>IFERROR(__xludf.DUMMYFUNCTION("""COMPUTED_VALUE"""),"-")</f>
        <v>-</v>
      </c>
      <c r="L249" s="21" t="str">
        <f>IFERROR(__xludf.DUMMYFUNCTION("""COMPUTED_VALUE"""),"-")</f>
        <v>-</v>
      </c>
      <c r="M249" s="21" t="str">
        <f>IFERROR(__xludf.DUMMYFUNCTION("""COMPUTED_VALUE"""),"-")</f>
        <v>-</v>
      </c>
      <c r="N249" s="21" t="str">
        <f>IFERROR(__xludf.DUMMYFUNCTION("""COMPUTED_VALUE"""),"-")</f>
        <v>-</v>
      </c>
      <c r="O249" s="21" t="str">
        <f>IFERROR(__xludf.DUMMYFUNCTION("""COMPUTED_VALUE"""),"-")</f>
        <v>-</v>
      </c>
      <c r="P249" s="21"/>
      <c r="Q249" s="21"/>
      <c r="R249" s="21"/>
      <c r="S249" s="21"/>
      <c r="T249" s="21"/>
      <c r="U249" s="21"/>
      <c r="V249" s="21"/>
      <c r="W249" s="21"/>
      <c r="X249" s="21"/>
      <c r="Y249" s="21"/>
      <c r="Z249" s="21"/>
    </row>
    <row r="250">
      <c r="A250" s="21" t="str">
        <f>IFERROR(__xludf.DUMMYFUNCTION("""COMPUTED_VALUE"""),"02ª GRE (Guarabira)")</f>
        <v>02ª GRE (Guarabira)</v>
      </c>
      <c r="B250" s="21" t="str">
        <f>IFERROR(__xludf.DUMMYFUNCTION("""COMPUTED_VALUE"""),"Cacimba de Dentro")</f>
        <v>Cacimba de Dentro</v>
      </c>
      <c r="C250" s="21">
        <f>IFERROR(__xludf.DUMMYFUNCTION("""COMPUTED_VALUE"""),2.505961E7)</f>
        <v>25059610</v>
      </c>
      <c r="D250" s="21" t="str">
        <f>IFERROR(__xludf.DUMMYFUNCTION("""COMPUTED_VALUE"""),"EEEF Perilo de Oliveira")</f>
        <v>EEEF Perilo de Oliveira</v>
      </c>
      <c r="E250" s="21" t="str">
        <f>IFERROR(__xludf.DUMMYFUNCTION("""COMPUTED_VALUE"""),"URBANA")</f>
        <v>URBANA</v>
      </c>
      <c r="F250" s="21" t="str">
        <f>IFERROR(__xludf.DUMMYFUNCTION("""COMPUTED_VALUE"""),"2 Mbps")</f>
        <v>2 Mbps</v>
      </c>
      <c r="G250" s="21" t="str">
        <f>IFERROR(__xludf.DUMMYFUNCTION("""COMPUTED_VALUE"""),"-")</f>
        <v>-</v>
      </c>
      <c r="H250" s="21" t="str">
        <f>IFERROR(__xludf.DUMMYFUNCTION("""COMPUTED_VALUE"""),"-")</f>
        <v>-</v>
      </c>
      <c r="I250" s="21" t="str">
        <f>IFERROR(__xludf.DUMMYFUNCTION("""COMPUTED_VALUE"""),"-")</f>
        <v>-</v>
      </c>
      <c r="J250" s="21" t="str">
        <f>IFERROR(__xludf.DUMMYFUNCTION("""COMPUTED_VALUE"""),"-")</f>
        <v>-</v>
      </c>
      <c r="K250" s="21" t="str">
        <f>IFERROR(__xludf.DUMMYFUNCTION("""COMPUTED_VALUE"""),"-")</f>
        <v>-</v>
      </c>
      <c r="L250" s="21" t="str">
        <f>IFERROR(__xludf.DUMMYFUNCTION("""COMPUTED_VALUE"""),"-")</f>
        <v>-</v>
      </c>
      <c r="M250" s="21" t="str">
        <f>IFERROR(__xludf.DUMMYFUNCTION("""COMPUTED_VALUE"""),"-")</f>
        <v>-</v>
      </c>
      <c r="N250" s="21" t="str">
        <f>IFERROR(__xludf.DUMMYFUNCTION("""COMPUTED_VALUE"""),"-")</f>
        <v>-</v>
      </c>
      <c r="O250" s="21" t="str">
        <f>IFERROR(__xludf.DUMMYFUNCTION("""COMPUTED_VALUE"""),"-")</f>
        <v>-</v>
      </c>
      <c r="P250" s="21"/>
      <c r="Q250" s="21"/>
      <c r="R250" s="21"/>
      <c r="S250" s="21"/>
      <c r="T250" s="21"/>
      <c r="U250" s="21"/>
      <c r="V250" s="21"/>
      <c r="W250" s="21"/>
      <c r="X250" s="21"/>
      <c r="Y250" s="21"/>
      <c r="Z250" s="21"/>
    </row>
    <row r="251">
      <c r="A251" s="21" t="str">
        <f>IFERROR(__xludf.DUMMYFUNCTION("""COMPUTED_VALUE"""),"02ª GRE (Guarabira)")</f>
        <v>02ª GRE (Guarabira)</v>
      </c>
      <c r="B251" s="21" t="str">
        <f>IFERROR(__xludf.DUMMYFUNCTION("""COMPUTED_VALUE"""),"Cacimba de Dentro")</f>
        <v>Cacimba de Dentro</v>
      </c>
      <c r="C251" s="21">
        <f>IFERROR(__xludf.DUMMYFUNCTION("""COMPUTED_VALUE"""),2.5059629E7)</f>
        <v>25059629</v>
      </c>
      <c r="D251" s="21" t="str">
        <f>IFERROR(__xludf.DUMMYFUNCTION("""COMPUTED_VALUE"""),"Eci Humberto Lucena")</f>
        <v>Eci Humberto Lucena</v>
      </c>
      <c r="E251" s="21" t="str">
        <f>IFERROR(__xludf.DUMMYFUNCTION("""COMPUTED_VALUE"""),"URBANA")</f>
        <v>URBANA</v>
      </c>
      <c r="F251" s="21" t="str">
        <f>IFERROR(__xludf.DUMMYFUNCTION("""COMPUTED_VALUE"""),"2 Mbps")</f>
        <v>2 Mbps</v>
      </c>
      <c r="G251" s="21" t="str">
        <f>IFERROR(__xludf.DUMMYFUNCTION("""COMPUTED_VALUE"""),"10 Mbps")</f>
        <v>10 Mbps</v>
      </c>
      <c r="H251" s="21" t="str">
        <f>IFERROR(__xludf.DUMMYFUNCTION("""COMPUTED_VALUE"""),"-")</f>
        <v>-</v>
      </c>
      <c r="I251" s="21" t="str">
        <f>IFERROR(__xludf.DUMMYFUNCTION("""COMPUTED_VALUE"""),"-")</f>
        <v>-</v>
      </c>
      <c r="J251" s="21" t="str">
        <f>IFERROR(__xludf.DUMMYFUNCTION("""COMPUTED_VALUE"""),"-")</f>
        <v>-</v>
      </c>
      <c r="K251" s="21" t="str">
        <f>IFERROR(__xludf.DUMMYFUNCTION("""COMPUTED_VALUE"""),"-")</f>
        <v>-</v>
      </c>
      <c r="L251" s="21" t="str">
        <f>IFERROR(__xludf.DUMMYFUNCTION("""COMPUTED_VALUE"""),"-")</f>
        <v>-</v>
      </c>
      <c r="M251" s="21" t="str">
        <f>IFERROR(__xludf.DUMMYFUNCTION("""COMPUTED_VALUE"""),"-")</f>
        <v>-</v>
      </c>
      <c r="N251" s="21" t="str">
        <f>IFERROR(__xludf.DUMMYFUNCTION("""COMPUTED_VALUE"""),"-")</f>
        <v>-</v>
      </c>
      <c r="O251" s="21" t="str">
        <f>IFERROR(__xludf.DUMMYFUNCTION("""COMPUTED_VALUE"""),"-")</f>
        <v>-</v>
      </c>
      <c r="P251" s="21"/>
      <c r="Q251" s="21"/>
      <c r="R251" s="21"/>
      <c r="S251" s="21"/>
      <c r="T251" s="21"/>
      <c r="U251" s="21"/>
      <c r="V251" s="21"/>
      <c r="W251" s="21"/>
      <c r="X251" s="21"/>
      <c r="Y251" s="21"/>
      <c r="Z251" s="21"/>
    </row>
    <row r="252">
      <c r="A252" s="21" t="str">
        <f>IFERROR(__xludf.DUMMYFUNCTION("""COMPUTED_VALUE"""),"02ª GRE (Guarabira)")</f>
        <v>02ª GRE (Guarabira)</v>
      </c>
      <c r="B252" s="21" t="str">
        <f>IFERROR(__xludf.DUMMYFUNCTION("""COMPUTED_VALUE"""),"Dona Inês")</f>
        <v>Dona Inês</v>
      </c>
      <c r="C252" s="21">
        <f>IFERROR(__xludf.DUMMYFUNCTION("""COMPUTED_VALUE"""),2.5060058E7)</f>
        <v>25060058</v>
      </c>
      <c r="D252" s="21" t="str">
        <f>IFERROR(__xludf.DUMMYFUNCTION("""COMPUTED_VALUE"""),"ECI EEM Governador Clovis Bezerra Cavalcanti")</f>
        <v>ECI EEM Governador Clovis Bezerra Cavalcanti</v>
      </c>
      <c r="E252" s="21" t="str">
        <f>IFERROR(__xludf.DUMMYFUNCTION("""COMPUTED_VALUE"""),"URBANA")</f>
        <v>URBANA</v>
      </c>
      <c r="F252" s="21" t="str">
        <f>IFERROR(__xludf.DUMMYFUNCTION("""COMPUTED_VALUE"""),"2 Mbps")</f>
        <v>2 Mbps</v>
      </c>
      <c r="G252" s="21" t="str">
        <f>IFERROR(__xludf.DUMMYFUNCTION("""COMPUTED_VALUE"""),"-")</f>
        <v>-</v>
      </c>
      <c r="H252" s="21" t="str">
        <f>IFERROR(__xludf.DUMMYFUNCTION("""COMPUTED_VALUE"""),"-")</f>
        <v>-</v>
      </c>
      <c r="I252" s="21" t="str">
        <f>IFERROR(__xludf.DUMMYFUNCTION("""COMPUTED_VALUE"""),"-")</f>
        <v>-</v>
      </c>
      <c r="J252" s="21" t="str">
        <f>IFERROR(__xludf.DUMMYFUNCTION("""COMPUTED_VALUE"""),"-")</f>
        <v>-</v>
      </c>
      <c r="K252" s="21" t="str">
        <f>IFERROR(__xludf.DUMMYFUNCTION("""COMPUTED_VALUE"""),"-")</f>
        <v>-</v>
      </c>
      <c r="L252" s="21" t="str">
        <f>IFERROR(__xludf.DUMMYFUNCTION("""COMPUTED_VALUE"""),"-")</f>
        <v>-</v>
      </c>
      <c r="M252" s="21" t="str">
        <f>IFERROR(__xludf.DUMMYFUNCTION("""COMPUTED_VALUE"""),"-")</f>
        <v>-</v>
      </c>
      <c r="N252" s="21" t="str">
        <f>IFERROR(__xludf.DUMMYFUNCTION("""COMPUTED_VALUE"""),"-")</f>
        <v>-</v>
      </c>
      <c r="O252" s="21" t="str">
        <f>IFERROR(__xludf.DUMMYFUNCTION("""COMPUTED_VALUE"""),"-")</f>
        <v>-</v>
      </c>
      <c r="P252" s="21"/>
      <c r="Q252" s="21"/>
      <c r="R252" s="21"/>
      <c r="S252" s="21"/>
      <c r="T252" s="21"/>
      <c r="U252" s="21"/>
      <c r="V252" s="21"/>
      <c r="W252" s="21"/>
      <c r="X252" s="21"/>
      <c r="Y252" s="21"/>
      <c r="Z252" s="21"/>
    </row>
    <row r="253">
      <c r="A253" s="21" t="str">
        <f>IFERROR(__xludf.DUMMYFUNCTION("""COMPUTED_VALUE"""),"02ª GRE (Guarabira)")</f>
        <v>02ª GRE (Guarabira)</v>
      </c>
      <c r="B253" s="21" t="str">
        <f>IFERROR(__xludf.DUMMYFUNCTION("""COMPUTED_VALUE"""),"Solânea")</f>
        <v>Solânea</v>
      </c>
      <c r="C253" s="21">
        <f>IFERROR(__xludf.DUMMYFUNCTION("""COMPUTED_VALUE"""),2.5060376E7)</f>
        <v>25060376</v>
      </c>
      <c r="D253" s="21" t="str">
        <f>IFERROR(__xludf.DUMMYFUNCTION("""COMPUTED_VALUE"""),"Ecit Alfredo Pessoa de Lima")</f>
        <v>Ecit Alfredo Pessoa de Lima</v>
      </c>
      <c r="E253" s="21" t="str">
        <f>IFERROR(__xludf.DUMMYFUNCTION("""COMPUTED_VALUE"""),"URBANA")</f>
        <v>URBANA</v>
      </c>
      <c r="F253" s="21" t="str">
        <f>IFERROR(__xludf.DUMMYFUNCTION("""COMPUTED_VALUE"""),"2 Mbps")</f>
        <v>2 Mbps</v>
      </c>
      <c r="G253" s="21" t="str">
        <f>IFERROR(__xludf.DUMMYFUNCTION("""COMPUTED_VALUE"""),"-")</f>
        <v>-</v>
      </c>
      <c r="H253" s="21" t="str">
        <f>IFERROR(__xludf.DUMMYFUNCTION("""COMPUTED_VALUE"""),"-")</f>
        <v>-</v>
      </c>
      <c r="I253" s="21" t="str">
        <f>IFERROR(__xludf.DUMMYFUNCTION("""COMPUTED_VALUE"""),"-")</f>
        <v>-</v>
      </c>
      <c r="J253" s="21" t="str">
        <f>IFERROR(__xludf.DUMMYFUNCTION("""COMPUTED_VALUE"""),"50 Mbps")</f>
        <v>50 Mbps</v>
      </c>
      <c r="K253" s="21" t="str">
        <f>IFERROR(__xludf.DUMMYFUNCTION("""COMPUTED_VALUE"""),"-")</f>
        <v>-</v>
      </c>
      <c r="L253" s="21" t="str">
        <f>IFERROR(__xludf.DUMMYFUNCTION("""COMPUTED_VALUE"""),"-")</f>
        <v>-</v>
      </c>
      <c r="M253" s="21" t="str">
        <f>IFERROR(__xludf.DUMMYFUNCTION("""COMPUTED_VALUE"""),"-")</f>
        <v>-</v>
      </c>
      <c r="N253" s="21" t="str">
        <f>IFERROR(__xludf.DUMMYFUNCTION("""COMPUTED_VALUE"""),"-")</f>
        <v>-</v>
      </c>
      <c r="O253" s="21" t="str">
        <f>IFERROR(__xludf.DUMMYFUNCTION("""COMPUTED_VALUE"""),"-")</f>
        <v>-</v>
      </c>
      <c r="P253" s="21"/>
      <c r="Q253" s="21"/>
      <c r="R253" s="21"/>
      <c r="S253" s="21"/>
      <c r="T253" s="21"/>
      <c r="U253" s="21"/>
      <c r="V253" s="21"/>
      <c r="W253" s="21"/>
      <c r="X253" s="21"/>
      <c r="Y253" s="21"/>
      <c r="Z253" s="21"/>
    </row>
    <row r="254">
      <c r="A254" s="21" t="str">
        <f>IFERROR(__xludf.DUMMYFUNCTION("""COMPUTED_VALUE"""),"02ª GRE (Guarabira)")</f>
        <v>02ª GRE (Guarabira)</v>
      </c>
      <c r="B254" s="21" t="str">
        <f>IFERROR(__xludf.DUMMYFUNCTION("""COMPUTED_VALUE"""),"Solânea")</f>
        <v>Solânea</v>
      </c>
      <c r="C254" s="21">
        <f>IFERROR(__xludf.DUMMYFUNCTION("""COMPUTED_VALUE"""),2.5060384E7)</f>
        <v>25060384</v>
      </c>
      <c r="D254" s="21" t="str">
        <f>IFERROR(__xludf.DUMMYFUNCTION("""COMPUTED_VALUE"""),"EEEF Celso Cirne")</f>
        <v>EEEF Celso Cirne</v>
      </c>
      <c r="E254" s="21" t="str">
        <f>IFERROR(__xludf.DUMMYFUNCTION("""COMPUTED_VALUE"""),"URBANA")</f>
        <v>URBANA</v>
      </c>
      <c r="F254" s="21" t="str">
        <f>IFERROR(__xludf.DUMMYFUNCTION("""COMPUTED_VALUE"""),"2 Mbps")</f>
        <v>2 Mbps</v>
      </c>
      <c r="G254" s="21" t="str">
        <f>IFERROR(__xludf.DUMMYFUNCTION("""COMPUTED_VALUE"""),"-")</f>
        <v>-</v>
      </c>
      <c r="H254" s="21" t="str">
        <f>IFERROR(__xludf.DUMMYFUNCTION("""COMPUTED_VALUE"""),"-")</f>
        <v>-</v>
      </c>
      <c r="I254" s="21" t="str">
        <f>IFERROR(__xludf.DUMMYFUNCTION("""COMPUTED_VALUE"""),"-")</f>
        <v>-</v>
      </c>
      <c r="J254" s="21" t="str">
        <f>IFERROR(__xludf.DUMMYFUNCTION("""COMPUTED_VALUE"""),"-")</f>
        <v>-</v>
      </c>
      <c r="K254" s="21" t="str">
        <f>IFERROR(__xludf.DUMMYFUNCTION("""COMPUTED_VALUE"""),"-")</f>
        <v>-</v>
      </c>
      <c r="L254" s="21" t="str">
        <f>IFERROR(__xludf.DUMMYFUNCTION("""COMPUTED_VALUE"""),"-")</f>
        <v>-</v>
      </c>
      <c r="M254" s="21" t="str">
        <f>IFERROR(__xludf.DUMMYFUNCTION("""COMPUTED_VALUE"""),"-")</f>
        <v>-</v>
      </c>
      <c r="N254" s="21" t="str">
        <f>IFERROR(__xludf.DUMMYFUNCTION("""COMPUTED_VALUE"""),"-")</f>
        <v>-</v>
      </c>
      <c r="O254" s="21" t="str">
        <f>IFERROR(__xludf.DUMMYFUNCTION("""COMPUTED_VALUE"""),"-")</f>
        <v>-</v>
      </c>
      <c r="P254" s="21"/>
      <c r="Q254" s="21"/>
      <c r="R254" s="21"/>
      <c r="S254" s="21"/>
      <c r="T254" s="21"/>
      <c r="U254" s="21"/>
      <c r="V254" s="21"/>
      <c r="W254" s="21"/>
      <c r="X254" s="21"/>
      <c r="Y254" s="21"/>
      <c r="Z254" s="21"/>
    </row>
    <row r="255">
      <c r="A255" s="21" t="str">
        <f>IFERROR(__xludf.DUMMYFUNCTION("""COMPUTED_VALUE"""),"02ª GRE (Guarabira)")</f>
        <v>02ª GRE (Guarabira)</v>
      </c>
      <c r="B255" s="21" t="str">
        <f>IFERROR(__xludf.DUMMYFUNCTION("""COMPUTED_VALUE"""),"Solânea")</f>
        <v>Solânea</v>
      </c>
      <c r="C255" s="21">
        <f>IFERROR(__xludf.DUMMYFUNCTION("""COMPUTED_VALUE"""),2.5060392E7)</f>
        <v>25060392</v>
      </c>
      <c r="D255" s="21" t="str">
        <f>IFERROR(__xludf.DUMMYFUNCTION("""COMPUTED_VALUE"""),"EEEF Pe Geraldo da S Pinto")</f>
        <v>EEEF Pe Geraldo da S Pinto</v>
      </c>
      <c r="E255" s="21" t="str">
        <f>IFERROR(__xludf.DUMMYFUNCTION("""COMPUTED_VALUE"""),"URBANA")</f>
        <v>URBANA</v>
      </c>
      <c r="F255" s="21" t="str">
        <f>IFERROR(__xludf.DUMMYFUNCTION("""COMPUTED_VALUE"""),"2 Mbps")</f>
        <v>2 Mbps</v>
      </c>
      <c r="G255" s="21" t="str">
        <f>IFERROR(__xludf.DUMMYFUNCTION("""COMPUTED_VALUE"""),"-")</f>
        <v>-</v>
      </c>
      <c r="H255" s="21" t="str">
        <f>IFERROR(__xludf.DUMMYFUNCTION("""COMPUTED_VALUE"""),"-")</f>
        <v>-</v>
      </c>
      <c r="I255" s="21" t="str">
        <f>IFERROR(__xludf.DUMMYFUNCTION("""COMPUTED_VALUE"""),"-")</f>
        <v>-</v>
      </c>
      <c r="J255" s="21" t="str">
        <f>IFERROR(__xludf.DUMMYFUNCTION("""COMPUTED_VALUE"""),"-")</f>
        <v>-</v>
      </c>
      <c r="K255" s="21" t="str">
        <f>IFERROR(__xludf.DUMMYFUNCTION("""COMPUTED_VALUE"""),"-")</f>
        <v>-</v>
      </c>
      <c r="L255" s="21" t="str">
        <f>IFERROR(__xludf.DUMMYFUNCTION("""COMPUTED_VALUE"""),"-")</f>
        <v>-</v>
      </c>
      <c r="M255" s="21" t="str">
        <f>IFERROR(__xludf.DUMMYFUNCTION("""COMPUTED_VALUE"""),"-")</f>
        <v>-</v>
      </c>
      <c r="N255" s="21" t="str">
        <f>IFERROR(__xludf.DUMMYFUNCTION("""COMPUTED_VALUE"""),"-")</f>
        <v>-</v>
      </c>
      <c r="O255" s="21" t="str">
        <f>IFERROR(__xludf.DUMMYFUNCTION("""COMPUTED_VALUE"""),"-")</f>
        <v>-</v>
      </c>
      <c r="P255" s="21"/>
      <c r="Q255" s="21"/>
      <c r="R255" s="21"/>
      <c r="S255" s="21"/>
      <c r="T255" s="21"/>
      <c r="U255" s="21"/>
      <c r="V255" s="21"/>
      <c r="W255" s="21"/>
      <c r="X255" s="21"/>
      <c r="Y255" s="21"/>
      <c r="Z255" s="21"/>
    </row>
    <row r="256">
      <c r="A256" s="21" t="str">
        <f>IFERROR(__xludf.DUMMYFUNCTION("""COMPUTED_VALUE"""),"02ª GRE (Guarabira)")</f>
        <v>02ª GRE (Guarabira)</v>
      </c>
      <c r="B256" s="21" t="str">
        <f>IFERROR(__xludf.DUMMYFUNCTION("""COMPUTED_VALUE"""),"Solânea")</f>
        <v>Solânea</v>
      </c>
      <c r="C256" s="21">
        <f>IFERROR(__xludf.DUMMYFUNCTION("""COMPUTED_VALUE"""),2.5060406E7)</f>
        <v>25060406</v>
      </c>
      <c r="D256" s="21" t="str">
        <f>IFERROR(__xludf.DUMMYFUNCTION("""COMPUTED_VALUE"""),"EEEFM Arlindo Ramalho")</f>
        <v>EEEFM Arlindo Ramalho</v>
      </c>
      <c r="E256" s="21" t="str">
        <f>IFERROR(__xludf.DUMMYFUNCTION("""COMPUTED_VALUE"""),"URBANA")</f>
        <v>URBANA</v>
      </c>
      <c r="F256" s="21" t="str">
        <f>IFERROR(__xludf.DUMMYFUNCTION("""COMPUTED_VALUE"""),"2 Mbps")</f>
        <v>2 Mbps</v>
      </c>
      <c r="G256" s="21" t="str">
        <f>IFERROR(__xludf.DUMMYFUNCTION("""COMPUTED_VALUE"""),"-")</f>
        <v>-</v>
      </c>
      <c r="H256" s="21" t="str">
        <f>IFERROR(__xludf.DUMMYFUNCTION("""COMPUTED_VALUE"""),"-")</f>
        <v>-</v>
      </c>
      <c r="I256" s="21" t="str">
        <f>IFERROR(__xludf.DUMMYFUNCTION("""COMPUTED_VALUE"""),"-")</f>
        <v>-</v>
      </c>
      <c r="J256" s="21" t="str">
        <f>IFERROR(__xludf.DUMMYFUNCTION("""COMPUTED_VALUE"""),"-")</f>
        <v>-</v>
      </c>
      <c r="K256" s="21" t="str">
        <f>IFERROR(__xludf.DUMMYFUNCTION("""COMPUTED_VALUE"""),"-")</f>
        <v>-</v>
      </c>
      <c r="L256" s="21" t="str">
        <f>IFERROR(__xludf.DUMMYFUNCTION("""COMPUTED_VALUE"""),"-")</f>
        <v>-</v>
      </c>
      <c r="M256" s="21" t="str">
        <f>IFERROR(__xludf.DUMMYFUNCTION("""COMPUTED_VALUE"""),"-")</f>
        <v>-</v>
      </c>
      <c r="N256" s="21" t="str">
        <f>IFERROR(__xludf.DUMMYFUNCTION("""COMPUTED_VALUE"""),"-")</f>
        <v>-</v>
      </c>
      <c r="O256" s="21" t="str">
        <f>IFERROR(__xludf.DUMMYFUNCTION("""COMPUTED_VALUE"""),"-")</f>
        <v>-</v>
      </c>
      <c r="P256" s="21"/>
      <c r="Q256" s="21"/>
      <c r="R256" s="21"/>
      <c r="S256" s="21"/>
      <c r="T256" s="21"/>
      <c r="U256" s="21"/>
      <c r="V256" s="21"/>
      <c r="W256" s="21"/>
      <c r="X256" s="21"/>
      <c r="Y256" s="21"/>
      <c r="Z256" s="21"/>
    </row>
    <row r="257">
      <c r="A257" s="21" t="str">
        <f>IFERROR(__xludf.DUMMYFUNCTION("""COMPUTED_VALUE"""),"02ª GRE (Guarabira)")</f>
        <v>02ª GRE (Guarabira)</v>
      </c>
      <c r="B257" s="21" t="str">
        <f>IFERROR(__xludf.DUMMYFUNCTION("""COMPUTED_VALUE"""),"Tacima")</f>
        <v>Tacima</v>
      </c>
      <c r="C257" s="21">
        <f>IFERROR(__xludf.DUMMYFUNCTION("""COMPUTED_VALUE"""),2.5060996E7)</f>
        <v>25060996</v>
      </c>
      <c r="D257" s="21" t="str">
        <f>IFERROR(__xludf.DUMMYFUNCTION("""COMPUTED_VALUE"""),"Eci Dr Tercilio Teixeira da Cruz")</f>
        <v>Eci Dr Tercilio Teixeira da Cruz</v>
      </c>
      <c r="E257" s="21" t="str">
        <f>IFERROR(__xludf.DUMMYFUNCTION("""COMPUTED_VALUE"""),"URBANA")</f>
        <v>URBANA</v>
      </c>
      <c r="F257" s="21" t="str">
        <f>IFERROR(__xludf.DUMMYFUNCTION("""COMPUTED_VALUE"""),"2 Mbps")</f>
        <v>2 Mbps</v>
      </c>
      <c r="G257" s="21" t="str">
        <f>IFERROR(__xludf.DUMMYFUNCTION("""COMPUTED_VALUE"""),"-")</f>
        <v>-</v>
      </c>
      <c r="H257" s="21" t="str">
        <f>IFERROR(__xludf.DUMMYFUNCTION("""COMPUTED_VALUE"""),"-")</f>
        <v>-</v>
      </c>
      <c r="I257" s="21" t="str">
        <f>IFERROR(__xludf.DUMMYFUNCTION("""COMPUTED_VALUE"""),"-")</f>
        <v>-</v>
      </c>
      <c r="J257" s="21" t="str">
        <f>IFERROR(__xludf.DUMMYFUNCTION("""COMPUTED_VALUE"""),"-")</f>
        <v>-</v>
      </c>
      <c r="K257" s="21" t="str">
        <f>IFERROR(__xludf.DUMMYFUNCTION("""COMPUTED_VALUE"""),"-")</f>
        <v>-</v>
      </c>
      <c r="L257" s="21" t="str">
        <f>IFERROR(__xludf.DUMMYFUNCTION("""COMPUTED_VALUE"""),"-")</f>
        <v>-</v>
      </c>
      <c r="M257" s="21" t="str">
        <f>IFERROR(__xludf.DUMMYFUNCTION("""COMPUTED_VALUE"""),"-")</f>
        <v>-</v>
      </c>
      <c r="N257" s="21" t="str">
        <f>IFERROR(__xludf.DUMMYFUNCTION("""COMPUTED_VALUE"""),"-")</f>
        <v>-</v>
      </c>
      <c r="O257" s="21" t="str">
        <f>IFERROR(__xludf.DUMMYFUNCTION("""COMPUTED_VALUE"""),"-")</f>
        <v>-</v>
      </c>
      <c r="P257" s="21"/>
      <c r="Q257" s="21"/>
      <c r="R257" s="21"/>
      <c r="S257" s="21"/>
      <c r="T257" s="21"/>
      <c r="U257" s="21"/>
      <c r="V257" s="21"/>
      <c r="W257" s="21"/>
      <c r="X257" s="21"/>
      <c r="Y257" s="21"/>
      <c r="Z257" s="21"/>
    </row>
    <row r="258">
      <c r="A258" s="21" t="str">
        <f>IFERROR(__xludf.DUMMYFUNCTION("""COMPUTED_VALUE"""),"02ª GRE (Guarabira)")</f>
        <v>02ª GRE (Guarabira)</v>
      </c>
      <c r="B258" s="21" t="str">
        <f>IFERROR(__xludf.DUMMYFUNCTION("""COMPUTED_VALUE"""),"Tacima")</f>
        <v>Tacima</v>
      </c>
      <c r="C258" s="21">
        <f>IFERROR(__xludf.DUMMYFUNCTION("""COMPUTED_VALUE"""),2.5061003E7)</f>
        <v>25061003</v>
      </c>
      <c r="D258" s="21" t="str">
        <f>IFERROR(__xludf.DUMMYFUNCTION("""COMPUTED_VALUE"""),"EEEF Pedro Targino")</f>
        <v>EEEF Pedro Targino</v>
      </c>
      <c r="E258" s="21" t="str">
        <f>IFERROR(__xludf.DUMMYFUNCTION("""COMPUTED_VALUE"""),"URBANA")</f>
        <v>URBANA</v>
      </c>
      <c r="F258" s="21" t="str">
        <f>IFERROR(__xludf.DUMMYFUNCTION("""COMPUTED_VALUE"""),"2 Mbps")</f>
        <v>2 Mbps</v>
      </c>
      <c r="G258" s="21" t="str">
        <f>IFERROR(__xludf.DUMMYFUNCTION("""COMPUTED_VALUE"""),"-")</f>
        <v>-</v>
      </c>
      <c r="H258" s="21" t="str">
        <f>IFERROR(__xludf.DUMMYFUNCTION("""COMPUTED_VALUE"""),"-")</f>
        <v>-</v>
      </c>
      <c r="I258" s="21" t="str">
        <f>IFERROR(__xludf.DUMMYFUNCTION("""COMPUTED_VALUE"""),"-")</f>
        <v>-</v>
      </c>
      <c r="J258" s="21" t="str">
        <f>IFERROR(__xludf.DUMMYFUNCTION("""COMPUTED_VALUE"""),"-")</f>
        <v>-</v>
      </c>
      <c r="K258" s="21" t="str">
        <f>IFERROR(__xludf.DUMMYFUNCTION("""COMPUTED_VALUE"""),"-")</f>
        <v>-</v>
      </c>
      <c r="L258" s="21" t="str">
        <f>IFERROR(__xludf.DUMMYFUNCTION("""COMPUTED_VALUE"""),"-")</f>
        <v>-</v>
      </c>
      <c r="M258" s="21" t="str">
        <f>IFERROR(__xludf.DUMMYFUNCTION("""COMPUTED_VALUE"""),"-")</f>
        <v>-</v>
      </c>
      <c r="N258" s="21" t="str">
        <f>IFERROR(__xludf.DUMMYFUNCTION("""COMPUTED_VALUE"""),"-")</f>
        <v>-</v>
      </c>
      <c r="O258" s="21" t="str">
        <f>IFERROR(__xludf.DUMMYFUNCTION("""COMPUTED_VALUE"""),"-")</f>
        <v>-</v>
      </c>
      <c r="P258" s="21"/>
      <c r="Q258" s="21"/>
      <c r="R258" s="21"/>
      <c r="S258" s="21"/>
      <c r="T258" s="21"/>
      <c r="U258" s="21"/>
      <c r="V258" s="21"/>
      <c r="W258" s="21"/>
      <c r="X258" s="21"/>
      <c r="Y258" s="21"/>
      <c r="Z258" s="21"/>
    </row>
    <row r="259">
      <c r="A259" s="21" t="str">
        <f>IFERROR(__xludf.DUMMYFUNCTION("""COMPUTED_VALUE"""),"03ª GRE (Campina Grande)")</f>
        <v>03ª GRE (Campina Grande)</v>
      </c>
      <c r="B259" s="21" t="str">
        <f>IFERROR(__xludf.DUMMYFUNCTION("""COMPUTED_VALUE"""),"Areial")</f>
        <v>Areial</v>
      </c>
      <c r="C259" s="21">
        <f>IFERROR(__xludf.DUMMYFUNCTION("""COMPUTED_VALUE"""),2.5061402E7)</f>
        <v>25061402</v>
      </c>
      <c r="D259" s="21" t="str">
        <f>IFERROR(__xludf.DUMMYFUNCTION("""COMPUTED_VALUE"""),"EECI Prefeito Francisco Apolinário Silva")</f>
        <v>EECI Prefeito Francisco Apolinário Silva</v>
      </c>
      <c r="E259" s="21" t="str">
        <f>IFERROR(__xludf.DUMMYFUNCTION("""COMPUTED_VALUE"""),"URBANA")</f>
        <v>URBANA</v>
      </c>
      <c r="F259" s="21" t="str">
        <f>IFERROR(__xludf.DUMMYFUNCTION("""COMPUTED_VALUE"""),"2 Mbps")</f>
        <v>2 Mbps</v>
      </c>
      <c r="G259" s="21" t="str">
        <f>IFERROR(__xludf.DUMMYFUNCTION("""COMPUTED_VALUE"""),"-")</f>
        <v>-</v>
      </c>
      <c r="H259" s="21" t="str">
        <f>IFERROR(__xludf.DUMMYFUNCTION("""COMPUTED_VALUE"""),"-")</f>
        <v>-</v>
      </c>
      <c r="I259" s="21" t="str">
        <f>IFERROR(__xludf.DUMMYFUNCTION("""COMPUTED_VALUE"""),"-")</f>
        <v>-</v>
      </c>
      <c r="J259" s="21" t="str">
        <f>IFERROR(__xludf.DUMMYFUNCTION("""COMPUTED_VALUE"""),"-")</f>
        <v>-</v>
      </c>
      <c r="K259" s="21" t="str">
        <f>IFERROR(__xludf.DUMMYFUNCTION("""COMPUTED_VALUE"""),"-")</f>
        <v>-</v>
      </c>
      <c r="L259" s="21" t="str">
        <f>IFERROR(__xludf.DUMMYFUNCTION("""COMPUTED_VALUE"""),"-")</f>
        <v>-</v>
      </c>
      <c r="M259" s="21" t="str">
        <f>IFERROR(__xludf.DUMMYFUNCTION("""COMPUTED_VALUE"""),"-")</f>
        <v>-</v>
      </c>
      <c r="N259" s="21" t="str">
        <f>IFERROR(__xludf.DUMMYFUNCTION("""COMPUTED_VALUE"""),"-")</f>
        <v>-</v>
      </c>
      <c r="O259" s="21" t="str">
        <f>IFERROR(__xludf.DUMMYFUNCTION("""COMPUTED_VALUE"""),"-")</f>
        <v>-</v>
      </c>
      <c r="P259" s="21"/>
      <c r="Q259" s="21"/>
      <c r="R259" s="21"/>
      <c r="S259" s="21"/>
      <c r="T259" s="21"/>
      <c r="U259" s="21"/>
      <c r="V259" s="21"/>
      <c r="W259" s="21"/>
      <c r="X259" s="21"/>
      <c r="Y259" s="21"/>
      <c r="Z259" s="21"/>
    </row>
    <row r="260">
      <c r="A260" s="21" t="str">
        <f>IFERROR(__xludf.DUMMYFUNCTION("""COMPUTED_VALUE"""),"03ª GRE (Campina Grande)")</f>
        <v>03ª GRE (Campina Grande)</v>
      </c>
      <c r="B260" s="21" t="str">
        <f>IFERROR(__xludf.DUMMYFUNCTION("""COMPUTED_VALUE"""),"Esperança")</f>
        <v>Esperança</v>
      </c>
      <c r="C260" s="21">
        <f>IFERROR(__xludf.DUMMYFUNCTION("""COMPUTED_VALUE"""),2.506172E7)</f>
        <v>25061720</v>
      </c>
      <c r="D260" s="21" t="str">
        <f>IFERROR(__xludf.DUMMYFUNCTION("""COMPUTED_VALUE"""),"EECIT Monsenhor José da Silva Coutinho")</f>
        <v>EECIT Monsenhor José da Silva Coutinho</v>
      </c>
      <c r="E260" s="21" t="str">
        <f>IFERROR(__xludf.DUMMYFUNCTION("""COMPUTED_VALUE"""),"URBANA")</f>
        <v>URBANA</v>
      </c>
      <c r="F260" s="21" t="str">
        <f>IFERROR(__xludf.DUMMYFUNCTION("""COMPUTED_VALUE"""),"5 Mbps")</f>
        <v>5 Mbps</v>
      </c>
      <c r="G260" s="21" t="str">
        <f>IFERROR(__xludf.DUMMYFUNCTION("""COMPUTED_VALUE"""),"10 Mbps")</f>
        <v>10 Mbps</v>
      </c>
      <c r="H260" s="21" t="str">
        <f>IFERROR(__xludf.DUMMYFUNCTION("""COMPUTED_VALUE"""),"-")</f>
        <v>-</v>
      </c>
      <c r="I260" s="21" t="str">
        <f>IFERROR(__xludf.DUMMYFUNCTION("""COMPUTED_VALUE"""),"-")</f>
        <v>-</v>
      </c>
      <c r="J260" s="21" t="str">
        <f>IFERROR(__xludf.DUMMYFUNCTION("""COMPUTED_VALUE"""),"100 Mbps")</f>
        <v>100 Mbps</v>
      </c>
      <c r="K260" s="21" t="str">
        <f>IFERROR(__xludf.DUMMYFUNCTION("""COMPUTED_VALUE"""),"-")</f>
        <v>-</v>
      </c>
      <c r="L260" s="21" t="str">
        <f>IFERROR(__xludf.DUMMYFUNCTION("""COMPUTED_VALUE"""),"-")</f>
        <v>-</v>
      </c>
      <c r="M260" s="21" t="str">
        <f>IFERROR(__xludf.DUMMYFUNCTION("""COMPUTED_VALUE"""),"-")</f>
        <v>-</v>
      </c>
      <c r="N260" s="21" t="str">
        <f>IFERROR(__xludf.DUMMYFUNCTION("""COMPUTED_VALUE"""),"-")</f>
        <v>-</v>
      </c>
      <c r="O260" s="21" t="str">
        <f>IFERROR(__xludf.DUMMYFUNCTION("""COMPUTED_VALUE"""),"-")</f>
        <v>-</v>
      </c>
      <c r="P260" s="21"/>
      <c r="Q260" s="21"/>
      <c r="R260" s="21"/>
      <c r="S260" s="21"/>
      <c r="T260" s="21"/>
      <c r="U260" s="21"/>
      <c r="V260" s="21"/>
      <c r="W260" s="21"/>
      <c r="X260" s="21"/>
      <c r="Y260" s="21"/>
      <c r="Z260" s="21"/>
    </row>
    <row r="261">
      <c r="A261" s="21" t="str">
        <f>IFERROR(__xludf.DUMMYFUNCTION("""COMPUTED_VALUE"""),"03ª GRE (Campina Grande)")</f>
        <v>03ª GRE (Campina Grande)</v>
      </c>
      <c r="B261" s="21" t="str">
        <f>IFERROR(__xludf.DUMMYFUNCTION("""COMPUTED_VALUE"""),"Esperança")</f>
        <v>Esperança</v>
      </c>
      <c r="C261" s="21">
        <f>IFERROR(__xludf.DUMMYFUNCTION("""COMPUTED_VALUE"""),2.5061739E7)</f>
        <v>25061739</v>
      </c>
      <c r="D261" s="21" t="str">
        <f>IFERROR(__xludf.DUMMYFUNCTION("""COMPUTED_VALUE"""),"EEEFM Irineu Joffily")</f>
        <v>EEEFM Irineu Joffily</v>
      </c>
      <c r="E261" s="21" t="str">
        <f>IFERROR(__xludf.DUMMYFUNCTION("""COMPUTED_VALUE"""),"URBANA")</f>
        <v>URBANA</v>
      </c>
      <c r="F261" s="21" t="str">
        <f>IFERROR(__xludf.DUMMYFUNCTION("""COMPUTED_VALUE"""),"5 Mbps")</f>
        <v>5 Mbps</v>
      </c>
      <c r="G261" s="21" t="str">
        <f>IFERROR(__xludf.DUMMYFUNCTION("""COMPUTED_VALUE"""),"-")</f>
        <v>-</v>
      </c>
      <c r="H261" s="21" t="str">
        <f>IFERROR(__xludf.DUMMYFUNCTION("""COMPUTED_VALUE"""),"-")</f>
        <v>-</v>
      </c>
      <c r="I261" s="21" t="str">
        <f>IFERROR(__xludf.DUMMYFUNCTION("""COMPUTED_VALUE"""),"-")</f>
        <v>-</v>
      </c>
      <c r="J261" s="21" t="str">
        <f>IFERROR(__xludf.DUMMYFUNCTION("""COMPUTED_VALUE"""),"-")</f>
        <v>-</v>
      </c>
      <c r="K261" s="21" t="str">
        <f>IFERROR(__xludf.DUMMYFUNCTION("""COMPUTED_VALUE"""),"-")</f>
        <v>-</v>
      </c>
      <c r="L261" s="21" t="str">
        <f>IFERROR(__xludf.DUMMYFUNCTION("""COMPUTED_VALUE"""),"-")</f>
        <v>-</v>
      </c>
      <c r="M261" s="21" t="str">
        <f>IFERROR(__xludf.DUMMYFUNCTION("""COMPUTED_VALUE"""),"-")</f>
        <v>-</v>
      </c>
      <c r="N261" s="21" t="str">
        <f>IFERROR(__xludf.DUMMYFUNCTION("""COMPUTED_VALUE"""),"-")</f>
        <v>-</v>
      </c>
      <c r="O261" s="21" t="str">
        <f>IFERROR(__xludf.DUMMYFUNCTION("""COMPUTED_VALUE"""),"-")</f>
        <v>-</v>
      </c>
      <c r="P261" s="21"/>
      <c r="Q261" s="21"/>
      <c r="R261" s="21"/>
      <c r="S261" s="21"/>
      <c r="T261" s="21"/>
      <c r="U261" s="21"/>
      <c r="V261" s="21"/>
      <c r="W261" s="21"/>
      <c r="X261" s="21"/>
      <c r="Y261" s="21"/>
      <c r="Z261" s="21"/>
    </row>
    <row r="262">
      <c r="A262" s="21" t="str">
        <f>IFERROR(__xludf.DUMMYFUNCTION("""COMPUTED_VALUE"""),"03ª GRE (Campina Grande)")</f>
        <v>03ª GRE (Campina Grande)</v>
      </c>
      <c r="B262" s="21" t="str">
        <f>IFERROR(__xludf.DUMMYFUNCTION("""COMPUTED_VALUE"""),"Montadas")</f>
        <v>Montadas</v>
      </c>
      <c r="C262" s="21">
        <f>IFERROR(__xludf.DUMMYFUNCTION("""COMPUTED_VALUE"""),2.5062069E7)</f>
        <v>25062069</v>
      </c>
      <c r="D262" s="21" t="str">
        <f>IFERROR(__xludf.DUMMYFUNCTION("""COMPUTED_VALUE"""),"EECI Maria José de Souza")</f>
        <v>EECI Maria José de Souza</v>
      </c>
      <c r="E262" s="21" t="str">
        <f>IFERROR(__xludf.DUMMYFUNCTION("""COMPUTED_VALUE"""),"URBANA")</f>
        <v>URBANA</v>
      </c>
      <c r="F262" s="21" t="str">
        <f>IFERROR(__xludf.DUMMYFUNCTION("""COMPUTED_VALUE"""),"2 Mbps")</f>
        <v>2 Mbps</v>
      </c>
      <c r="G262" s="21" t="str">
        <f>IFERROR(__xludf.DUMMYFUNCTION("""COMPUTED_VALUE"""),"-")</f>
        <v>-</v>
      </c>
      <c r="H262" s="21" t="str">
        <f>IFERROR(__xludf.DUMMYFUNCTION("""COMPUTED_VALUE"""),"-")</f>
        <v>-</v>
      </c>
      <c r="I262" s="21" t="str">
        <f>IFERROR(__xludf.DUMMYFUNCTION("""COMPUTED_VALUE"""),"-")</f>
        <v>-</v>
      </c>
      <c r="J262" s="21" t="str">
        <f>IFERROR(__xludf.DUMMYFUNCTION("""COMPUTED_VALUE"""),"-")</f>
        <v>-</v>
      </c>
      <c r="K262" s="21" t="str">
        <f>IFERROR(__xludf.DUMMYFUNCTION("""COMPUTED_VALUE"""),"-")</f>
        <v>-</v>
      </c>
      <c r="L262" s="21" t="str">
        <f>IFERROR(__xludf.DUMMYFUNCTION("""COMPUTED_VALUE"""),"-")</f>
        <v>-</v>
      </c>
      <c r="M262" s="21" t="str">
        <f>IFERROR(__xludf.DUMMYFUNCTION("""COMPUTED_VALUE"""),"-")</f>
        <v>-</v>
      </c>
      <c r="N262" s="21" t="str">
        <f>IFERROR(__xludf.DUMMYFUNCTION("""COMPUTED_VALUE"""),"-")</f>
        <v>-</v>
      </c>
      <c r="O262" s="21" t="str">
        <f>IFERROR(__xludf.DUMMYFUNCTION("""COMPUTED_VALUE"""),"-")</f>
        <v>-</v>
      </c>
      <c r="P262" s="21"/>
      <c r="Q262" s="21"/>
      <c r="R262" s="21"/>
      <c r="S262" s="21"/>
      <c r="T262" s="21"/>
      <c r="U262" s="21"/>
      <c r="V262" s="21"/>
      <c r="W262" s="21"/>
      <c r="X262" s="21"/>
      <c r="Y262" s="21"/>
      <c r="Z262" s="21"/>
    </row>
    <row r="263">
      <c r="A263" s="21" t="str">
        <f>IFERROR(__xludf.DUMMYFUNCTION("""COMPUTED_VALUE"""),"03ª GRE (Campina Grande)")</f>
        <v>03ª GRE (Campina Grande)</v>
      </c>
      <c r="B263" s="21" t="str">
        <f>IFERROR(__xludf.DUMMYFUNCTION("""COMPUTED_VALUE"""),"São Sebastião de Lagoa de Roça")</f>
        <v>São Sebastião de Lagoa de Roça</v>
      </c>
      <c r="C263" s="21">
        <f>IFERROR(__xludf.DUMMYFUNCTION("""COMPUTED_VALUE"""),2.506222E7)</f>
        <v>25062220</v>
      </c>
      <c r="D263" s="21" t="str">
        <f>IFERROR(__xludf.DUMMYFUNCTION("""COMPUTED_VALUE"""),"EECI Monsenhor José Borges")</f>
        <v>EECI Monsenhor José Borges</v>
      </c>
      <c r="E263" s="21" t="str">
        <f>IFERROR(__xludf.DUMMYFUNCTION("""COMPUTED_VALUE"""),"URBANA")</f>
        <v>URBANA</v>
      </c>
      <c r="F263" s="21" t="str">
        <f>IFERROR(__xludf.DUMMYFUNCTION("""COMPUTED_VALUE"""),"2 Mbps")</f>
        <v>2 Mbps</v>
      </c>
      <c r="G263" s="21" t="str">
        <f>IFERROR(__xludf.DUMMYFUNCTION("""COMPUTED_VALUE"""),"-")</f>
        <v>-</v>
      </c>
      <c r="H263" s="21" t="str">
        <f>IFERROR(__xludf.DUMMYFUNCTION("""COMPUTED_VALUE"""),"-")</f>
        <v>-</v>
      </c>
      <c r="I263" s="21" t="str">
        <f>IFERROR(__xludf.DUMMYFUNCTION("""COMPUTED_VALUE"""),"-")</f>
        <v>-</v>
      </c>
      <c r="J263" s="21" t="str">
        <f>IFERROR(__xludf.DUMMYFUNCTION("""COMPUTED_VALUE"""),"-")</f>
        <v>-</v>
      </c>
      <c r="K263" s="21" t="str">
        <f>IFERROR(__xludf.DUMMYFUNCTION("""COMPUTED_VALUE"""),"-")</f>
        <v>-</v>
      </c>
      <c r="L263" s="21" t="str">
        <f>IFERROR(__xludf.DUMMYFUNCTION("""COMPUTED_VALUE"""),"-")</f>
        <v>-</v>
      </c>
      <c r="M263" s="21" t="str">
        <f>IFERROR(__xludf.DUMMYFUNCTION("""COMPUTED_VALUE"""),"-")</f>
        <v>-</v>
      </c>
      <c r="N263" s="21" t="str">
        <f>IFERROR(__xludf.DUMMYFUNCTION("""COMPUTED_VALUE"""),"-")</f>
        <v>-</v>
      </c>
      <c r="O263" s="21" t="str">
        <f>IFERROR(__xludf.DUMMYFUNCTION("""COMPUTED_VALUE"""),"-")</f>
        <v>-</v>
      </c>
      <c r="P263" s="21"/>
      <c r="Q263" s="21"/>
      <c r="R263" s="21"/>
      <c r="S263" s="21"/>
      <c r="T263" s="21"/>
      <c r="U263" s="21"/>
      <c r="V263" s="21"/>
      <c r="W263" s="21"/>
      <c r="X263" s="21"/>
      <c r="Y263" s="21"/>
      <c r="Z263" s="21"/>
    </row>
    <row r="264">
      <c r="A264" s="21" t="str">
        <f>IFERROR(__xludf.DUMMYFUNCTION("""COMPUTED_VALUE"""),"03ª GRE (Campina Grande)")</f>
        <v>03ª GRE (Campina Grande)</v>
      </c>
      <c r="B264" s="21" t="str">
        <f>IFERROR(__xludf.DUMMYFUNCTION("""COMPUTED_VALUE"""),"São Sebastião de Lagoa de Roça")</f>
        <v>São Sebastião de Lagoa de Roça</v>
      </c>
      <c r="C264" s="21">
        <f>IFERROR(__xludf.DUMMYFUNCTION("""COMPUTED_VALUE"""),2.5062239E7)</f>
        <v>25062239</v>
      </c>
      <c r="D264" s="21" t="str">
        <f>IFERROR(__xludf.DUMMYFUNCTION("""COMPUTED_VALUE"""),"EEEF Elidio Sobreira")</f>
        <v>EEEF Elidio Sobreira</v>
      </c>
      <c r="E264" s="21" t="str">
        <f>IFERROR(__xludf.DUMMYFUNCTION("""COMPUTED_VALUE"""),"URBANA")</f>
        <v>URBANA</v>
      </c>
      <c r="F264" s="21" t="str">
        <f>IFERROR(__xludf.DUMMYFUNCTION("""COMPUTED_VALUE"""),"2 Mbps")</f>
        <v>2 Mbps</v>
      </c>
      <c r="G264" s="21" t="str">
        <f>IFERROR(__xludf.DUMMYFUNCTION("""COMPUTED_VALUE"""),"-")</f>
        <v>-</v>
      </c>
      <c r="H264" s="21" t="str">
        <f>IFERROR(__xludf.DUMMYFUNCTION("""COMPUTED_VALUE"""),"-")</f>
        <v>-</v>
      </c>
      <c r="I264" s="21" t="str">
        <f>IFERROR(__xludf.DUMMYFUNCTION("""COMPUTED_VALUE"""),"-")</f>
        <v>-</v>
      </c>
      <c r="J264" s="21" t="str">
        <f>IFERROR(__xludf.DUMMYFUNCTION("""COMPUTED_VALUE"""),"-")</f>
        <v>-</v>
      </c>
      <c r="K264" s="21" t="str">
        <f>IFERROR(__xludf.DUMMYFUNCTION("""COMPUTED_VALUE"""),"-")</f>
        <v>-</v>
      </c>
      <c r="L264" s="21" t="str">
        <f>IFERROR(__xludf.DUMMYFUNCTION("""COMPUTED_VALUE"""),"-")</f>
        <v>-</v>
      </c>
      <c r="M264" s="21" t="str">
        <f>IFERROR(__xludf.DUMMYFUNCTION("""COMPUTED_VALUE"""),"-")</f>
        <v>-</v>
      </c>
      <c r="N264" s="21" t="str">
        <f>IFERROR(__xludf.DUMMYFUNCTION("""COMPUTED_VALUE"""),"-")</f>
        <v>-</v>
      </c>
      <c r="O264" s="21" t="str">
        <f>IFERROR(__xludf.DUMMYFUNCTION("""COMPUTED_VALUE"""),"-")</f>
        <v>-</v>
      </c>
      <c r="P264" s="21"/>
      <c r="Q264" s="21"/>
      <c r="R264" s="21"/>
      <c r="S264" s="21"/>
      <c r="T264" s="21"/>
      <c r="U264" s="21"/>
      <c r="V264" s="21"/>
      <c r="W264" s="21"/>
      <c r="X264" s="21"/>
      <c r="Y264" s="21"/>
      <c r="Z264" s="21"/>
    </row>
    <row r="265">
      <c r="A265" s="21" t="str">
        <f>IFERROR(__xludf.DUMMYFUNCTION("""COMPUTED_VALUE"""),"03ª GRE (Campina Grande)")</f>
        <v>03ª GRE (Campina Grande)</v>
      </c>
      <c r="B265" s="21" t="str">
        <f>IFERROR(__xludf.DUMMYFUNCTION("""COMPUTED_VALUE"""),"Alagoa Grande")</f>
        <v>Alagoa Grande</v>
      </c>
      <c r="C265" s="21">
        <f>IFERROR(__xludf.DUMMYFUNCTION("""COMPUTED_VALUE"""),2.5062638E7)</f>
        <v>25062638</v>
      </c>
      <c r="D265" s="21" t="str">
        <f>IFERROR(__xludf.DUMMYFUNCTION("""COMPUTED_VALUE"""),"EEEFM Padre Hildon Bandeira")</f>
        <v>EEEFM Padre Hildon Bandeira</v>
      </c>
      <c r="E265" s="21" t="str">
        <f>IFERROR(__xludf.DUMMYFUNCTION("""COMPUTED_VALUE"""),"URBANA")</f>
        <v>URBANA</v>
      </c>
      <c r="F265" s="21" t="str">
        <f>IFERROR(__xludf.DUMMYFUNCTION("""COMPUTED_VALUE"""),"2 Mbps")</f>
        <v>2 Mbps</v>
      </c>
      <c r="G265" s="21" t="str">
        <f>IFERROR(__xludf.DUMMYFUNCTION("""COMPUTED_VALUE"""),"10 Mbps")</f>
        <v>10 Mbps</v>
      </c>
      <c r="H265" s="21" t="str">
        <f>IFERROR(__xludf.DUMMYFUNCTION("""COMPUTED_VALUE"""),"-")</f>
        <v>-</v>
      </c>
      <c r="I265" s="21" t="str">
        <f>IFERROR(__xludf.DUMMYFUNCTION("""COMPUTED_VALUE"""),"-")</f>
        <v>-</v>
      </c>
      <c r="J265" s="21" t="str">
        <f>IFERROR(__xludf.DUMMYFUNCTION("""COMPUTED_VALUE"""),"-")</f>
        <v>-</v>
      </c>
      <c r="K265" s="21" t="str">
        <f>IFERROR(__xludf.DUMMYFUNCTION("""COMPUTED_VALUE"""),"-")</f>
        <v>-</v>
      </c>
      <c r="L265" s="21" t="str">
        <f>IFERROR(__xludf.DUMMYFUNCTION("""COMPUTED_VALUE"""),"-")</f>
        <v>-</v>
      </c>
      <c r="M265" s="21" t="str">
        <f>IFERROR(__xludf.DUMMYFUNCTION("""COMPUTED_VALUE"""),"-")</f>
        <v>-</v>
      </c>
      <c r="N265" s="21" t="str">
        <f>IFERROR(__xludf.DUMMYFUNCTION("""COMPUTED_VALUE"""),"-")</f>
        <v>-</v>
      </c>
      <c r="O265" s="21" t="str">
        <f>IFERROR(__xludf.DUMMYFUNCTION("""COMPUTED_VALUE"""),"-")</f>
        <v>-</v>
      </c>
      <c r="P265" s="21"/>
      <c r="Q265" s="21"/>
      <c r="R265" s="21"/>
      <c r="S265" s="21"/>
      <c r="T265" s="21"/>
      <c r="U265" s="21"/>
      <c r="V265" s="21"/>
      <c r="W265" s="21"/>
      <c r="X265" s="21"/>
      <c r="Y265" s="21"/>
      <c r="Z265" s="21"/>
    </row>
    <row r="266">
      <c r="A266" s="21" t="str">
        <f>IFERROR(__xludf.DUMMYFUNCTION("""COMPUTED_VALUE"""),"03ª GRE (Campina Grande)")</f>
        <v>03ª GRE (Campina Grande)</v>
      </c>
      <c r="B266" s="21" t="str">
        <f>IFERROR(__xludf.DUMMYFUNCTION("""COMPUTED_VALUE"""),"Alagoa Grande")</f>
        <v>Alagoa Grande</v>
      </c>
      <c r="C266" s="21">
        <f>IFERROR(__xludf.DUMMYFUNCTION("""COMPUTED_VALUE"""),2.506267E7)</f>
        <v>25062670</v>
      </c>
      <c r="D266" s="21" t="str">
        <f>IFERROR(__xludf.DUMMYFUNCTION("""COMPUTED_VALUE"""),"EEEF Demonstracao Alagoa Grande")</f>
        <v>EEEF Demonstracao Alagoa Grande</v>
      </c>
      <c r="E266" s="21" t="str">
        <f>IFERROR(__xludf.DUMMYFUNCTION("""COMPUTED_VALUE"""),"URBANA")</f>
        <v>URBANA</v>
      </c>
      <c r="F266" s="21" t="str">
        <f>IFERROR(__xludf.DUMMYFUNCTION("""COMPUTED_VALUE"""),"2 Mbps")</f>
        <v>2 Mbps</v>
      </c>
      <c r="G266" s="21" t="str">
        <f>IFERROR(__xludf.DUMMYFUNCTION("""COMPUTED_VALUE"""),"10 Mbps")</f>
        <v>10 Mbps</v>
      </c>
      <c r="H266" s="21" t="str">
        <f>IFERROR(__xludf.DUMMYFUNCTION("""COMPUTED_VALUE"""),"-")</f>
        <v>-</v>
      </c>
      <c r="I266" s="21" t="str">
        <f>IFERROR(__xludf.DUMMYFUNCTION("""COMPUTED_VALUE"""),"-")</f>
        <v>-</v>
      </c>
      <c r="J266" s="21" t="str">
        <f>IFERROR(__xludf.DUMMYFUNCTION("""COMPUTED_VALUE"""),"-")</f>
        <v>-</v>
      </c>
      <c r="K266" s="21" t="str">
        <f>IFERROR(__xludf.DUMMYFUNCTION("""COMPUTED_VALUE"""),"-")</f>
        <v>-</v>
      </c>
      <c r="L266" s="21" t="str">
        <f>IFERROR(__xludf.DUMMYFUNCTION("""COMPUTED_VALUE"""),"-")</f>
        <v>-</v>
      </c>
      <c r="M266" s="21" t="str">
        <f>IFERROR(__xludf.DUMMYFUNCTION("""COMPUTED_VALUE"""),"-")</f>
        <v>-</v>
      </c>
      <c r="N266" s="21" t="str">
        <f>IFERROR(__xludf.DUMMYFUNCTION("""COMPUTED_VALUE"""),"-")</f>
        <v>-</v>
      </c>
      <c r="O266" s="21" t="str">
        <f>IFERROR(__xludf.DUMMYFUNCTION("""COMPUTED_VALUE"""),"-")</f>
        <v>-</v>
      </c>
      <c r="P266" s="21"/>
      <c r="Q266" s="21"/>
      <c r="R266" s="21"/>
      <c r="S266" s="21"/>
      <c r="T266" s="21"/>
      <c r="U266" s="21"/>
      <c r="V266" s="21"/>
      <c r="W266" s="21"/>
      <c r="X266" s="21"/>
      <c r="Y266" s="21"/>
      <c r="Z266" s="21"/>
    </row>
    <row r="267">
      <c r="A267" s="21" t="str">
        <f>IFERROR(__xludf.DUMMYFUNCTION("""COMPUTED_VALUE"""),"03ª GRE (Campina Grande)")</f>
        <v>03ª GRE (Campina Grande)</v>
      </c>
      <c r="B267" s="21" t="str">
        <f>IFERROR(__xludf.DUMMYFUNCTION("""COMPUTED_VALUE"""),"Alagoa Grande")</f>
        <v>Alagoa Grande</v>
      </c>
      <c r="C267" s="21">
        <f>IFERROR(__xludf.DUMMYFUNCTION("""COMPUTED_VALUE"""),2.5062816E7)</f>
        <v>25062816</v>
      </c>
      <c r="D267" s="21" t="str">
        <f>IFERROR(__xludf.DUMMYFUNCTION("""COMPUTED_VALUE"""),"EECIT Oswaldo Trigueiro de Albuquerque Melo")</f>
        <v>EECIT Oswaldo Trigueiro de Albuquerque Melo</v>
      </c>
      <c r="E267" s="21" t="str">
        <f>IFERROR(__xludf.DUMMYFUNCTION("""COMPUTED_VALUE"""),"URBANA")</f>
        <v>URBANA</v>
      </c>
      <c r="F267" s="21" t="str">
        <f>IFERROR(__xludf.DUMMYFUNCTION("""COMPUTED_VALUE"""),"2 Mbps")</f>
        <v>2 Mbps</v>
      </c>
      <c r="G267" s="21" t="str">
        <f>IFERROR(__xludf.DUMMYFUNCTION("""COMPUTED_VALUE"""),"10 Mbps")</f>
        <v>10 Mbps</v>
      </c>
      <c r="H267" s="21" t="str">
        <f>IFERROR(__xludf.DUMMYFUNCTION("""COMPUTED_VALUE"""),"-")</f>
        <v>-</v>
      </c>
      <c r="I267" s="21" t="str">
        <f>IFERROR(__xludf.DUMMYFUNCTION("""COMPUTED_VALUE"""),"-")</f>
        <v>-</v>
      </c>
      <c r="J267" s="21" t="str">
        <f>IFERROR(__xludf.DUMMYFUNCTION("""COMPUTED_VALUE"""),"-")</f>
        <v>-</v>
      </c>
      <c r="K267" s="21" t="str">
        <f>IFERROR(__xludf.DUMMYFUNCTION("""COMPUTED_VALUE"""),"-")</f>
        <v>-</v>
      </c>
      <c r="L267" s="21" t="str">
        <f>IFERROR(__xludf.DUMMYFUNCTION("""COMPUTED_VALUE"""),"-")</f>
        <v>-</v>
      </c>
      <c r="M267" s="21" t="str">
        <f>IFERROR(__xludf.DUMMYFUNCTION("""COMPUTED_VALUE"""),"-")</f>
        <v>-</v>
      </c>
      <c r="N267" s="21" t="str">
        <f>IFERROR(__xludf.DUMMYFUNCTION("""COMPUTED_VALUE"""),"-")</f>
        <v>-</v>
      </c>
      <c r="O267" s="21" t="str">
        <f>IFERROR(__xludf.DUMMYFUNCTION("""COMPUTED_VALUE"""),"-")</f>
        <v>-</v>
      </c>
      <c r="P267" s="21"/>
      <c r="Q267" s="21"/>
      <c r="R267" s="21"/>
      <c r="S267" s="21"/>
      <c r="T267" s="21"/>
      <c r="U267" s="21"/>
      <c r="V267" s="21"/>
      <c r="W267" s="21"/>
      <c r="X267" s="21"/>
      <c r="Y267" s="21"/>
      <c r="Z267" s="21"/>
    </row>
    <row r="268">
      <c r="A268" s="21" t="str">
        <f>IFERROR(__xludf.DUMMYFUNCTION("""COMPUTED_VALUE"""),"03ª GRE (Campina Grande)")</f>
        <v>03ª GRE (Campina Grande)</v>
      </c>
      <c r="B268" s="21" t="str">
        <f>IFERROR(__xludf.DUMMYFUNCTION("""COMPUTED_VALUE"""),"Alagoa Nova")</f>
        <v>Alagoa Nova</v>
      </c>
      <c r="C268" s="21">
        <f>IFERROR(__xludf.DUMMYFUNCTION("""COMPUTED_VALUE"""),2.506334E7)</f>
        <v>25063340</v>
      </c>
      <c r="D268" s="21" t="str">
        <f>IFERROR(__xludf.DUMMYFUNCTION("""COMPUTED_VALUE"""),"EECIT Monsenhor José Borges de Carvalho")</f>
        <v>EECIT Monsenhor José Borges de Carvalho</v>
      </c>
      <c r="E268" s="21" t="str">
        <f>IFERROR(__xludf.DUMMYFUNCTION("""COMPUTED_VALUE"""),"URBANA")</f>
        <v>URBANA</v>
      </c>
      <c r="F268" s="21" t="str">
        <f>IFERROR(__xludf.DUMMYFUNCTION("""COMPUTED_VALUE"""),"2 Mbps")</f>
        <v>2 Mbps</v>
      </c>
      <c r="G268" s="21" t="str">
        <f>IFERROR(__xludf.DUMMYFUNCTION("""COMPUTED_VALUE"""),"-")</f>
        <v>-</v>
      </c>
      <c r="H268" s="21" t="str">
        <f>IFERROR(__xludf.DUMMYFUNCTION("""COMPUTED_VALUE"""),"-")</f>
        <v>-</v>
      </c>
      <c r="I268" s="21" t="str">
        <f>IFERROR(__xludf.DUMMYFUNCTION("""COMPUTED_VALUE"""),"-")</f>
        <v>-</v>
      </c>
      <c r="J268" s="21" t="str">
        <f>IFERROR(__xludf.DUMMYFUNCTION("""COMPUTED_VALUE"""),"-")</f>
        <v>-</v>
      </c>
      <c r="K268" s="21" t="str">
        <f>IFERROR(__xludf.DUMMYFUNCTION("""COMPUTED_VALUE"""),"-")</f>
        <v>-</v>
      </c>
      <c r="L268" s="21" t="str">
        <f>IFERROR(__xludf.DUMMYFUNCTION("""COMPUTED_VALUE"""),"-")</f>
        <v>-</v>
      </c>
      <c r="M268" s="21" t="str">
        <f>IFERROR(__xludf.DUMMYFUNCTION("""COMPUTED_VALUE"""),"-")</f>
        <v>-</v>
      </c>
      <c r="N268" s="21" t="str">
        <f>IFERROR(__xludf.DUMMYFUNCTION("""COMPUTED_VALUE"""),"-")</f>
        <v>-</v>
      </c>
      <c r="O268" s="21" t="str">
        <f>IFERROR(__xludf.DUMMYFUNCTION("""COMPUTED_VALUE"""),"-")</f>
        <v>-</v>
      </c>
      <c r="P268" s="21"/>
      <c r="Q268" s="21"/>
      <c r="R268" s="21"/>
      <c r="S268" s="21"/>
      <c r="T268" s="21"/>
      <c r="U268" s="21"/>
      <c r="V268" s="21"/>
      <c r="W268" s="21"/>
      <c r="X268" s="21"/>
      <c r="Y268" s="21"/>
      <c r="Z268" s="21"/>
    </row>
    <row r="269">
      <c r="A269" s="21" t="str">
        <f>IFERROR(__xludf.DUMMYFUNCTION("""COMPUTED_VALUE"""),"03ª GRE (Campina Grande)")</f>
        <v>03ª GRE (Campina Grande)</v>
      </c>
      <c r="B269" s="21" t="str">
        <f>IFERROR(__xludf.DUMMYFUNCTION("""COMPUTED_VALUE"""),"Matinhas")</f>
        <v>Matinhas</v>
      </c>
      <c r="C269" s="21">
        <f>IFERROR(__xludf.DUMMYFUNCTION("""COMPUTED_VALUE"""),2.5063359E7)</f>
        <v>25063359</v>
      </c>
      <c r="D269" s="21" t="str">
        <f>IFERROR(__xludf.DUMMYFUNCTION("""COMPUTED_VALUE"""),"EEEFM Desembargador Arthur Virginio de Moura")</f>
        <v>EEEFM Desembargador Arthur Virginio de Moura</v>
      </c>
      <c r="E269" s="21" t="str">
        <f>IFERROR(__xludf.DUMMYFUNCTION("""COMPUTED_VALUE"""),"URBANA")</f>
        <v>URBANA</v>
      </c>
      <c r="F269" s="21" t="str">
        <f>IFERROR(__xludf.DUMMYFUNCTION("""COMPUTED_VALUE"""),"2 Mbps")</f>
        <v>2 Mbps</v>
      </c>
      <c r="G269" s="21" t="str">
        <f>IFERROR(__xludf.DUMMYFUNCTION("""COMPUTED_VALUE"""),"-")</f>
        <v>-</v>
      </c>
      <c r="H269" s="21" t="str">
        <f>IFERROR(__xludf.DUMMYFUNCTION("""COMPUTED_VALUE"""),"-")</f>
        <v>-</v>
      </c>
      <c r="I269" s="21" t="str">
        <f>IFERROR(__xludf.DUMMYFUNCTION("""COMPUTED_VALUE"""),"-")</f>
        <v>-</v>
      </c>
      <c r="J269" s="21" t="str">
        <f>IFERROR(__xludf.DUMMYFUNCTION("""COMPUTED_VALUE"""),"-")</f>
        <v>-</v>
      </c>
      <c r="K269" s="21" t="str">
        <f>IFERROR(__xludf.DUMMYFUNCTION("""COMPUTED_VALUE"""),"-")</f>
        <v>-</v>
      </c>
      <c r="L269" s="21" t="str">
        <f>IFERROR(__xludf.DUMMYFUNCTION("""COMPUTED_VALUE"""),"-")</f>
        <v>-</v>
      </c>
      <c r="M269" s="21" t="str">
        <f>IFERROR(__xludf.DUMMYFUNCTION("""COMPUTED_VALUE"""),"-")</f>
        <v>-</v>
      </c>
      <c r="N269" s="21" t="str">
        <f>IFERROR(__xludf.DUMMYFUNCTION("""COMPUTED_VALUE"""),"-")</f>
        <v>-</v>
      </c>
      <c r="O269" s="21" t="str">
        <f>IFERROR(__xludf.DUMMYFUNCTION("""COMPUTED_VALUE"""),"-")</f>
        <v>-</v>
      </c>
      <c r="P269" s="21"/>
      <c r="Q269" s="21"/>
      <c r="R269" s="21"/>
      <c r="S269" s="21"/>
      <c r="T269" s="21"/>
      <c r="U269" s="21"/>
      <c r="V269" s="21"/>
      <c r="W269" s="21"/>
      <c r="X269" s="21"/>
      <c r="Y269" s="21"/>
      <c r="Z269" s="21"/>
    </row>
    <row r="270">
      <c r="A270" s="21" t="str">
        <f>IFERROR(__xludf.DUMMYFUNCTION("""COMPUTED_VALUE"""),"03ª GRE (Campina Grande)")</f>
        <v>03ª GRE (Campina Grande)</v>
      </c>
      <c r="B270" s="21" t="str">
        <f>IFERROR(__xludf.DUMMYFUNCTION("""COMPUTED_VALUE"""),"Matinhas")</f>
        <v>Matinhas</v>
      </c>
      <c r="C270" s="21">
        <f>IFERROR(__xludf.DUMMYFUNCTION("""COMPUTED_VALUE"""),2.5063405E7)</f>
        <v>25063405</v>
      </c>
      <c r="D270" s="21" t="str">
        <f>IFERROR(__xludf.DUMMYFUNCTION("""COMPUTED_VALUE"""),"EECIT Poeta Mário Vieira da Silva")</f>
        <v>EECIT Poeta Mário Vieira da Silva</v>
      </c>
      <c r="E270" s="21" t="str">
        <f>IFERROR(__xludf.DUMMYFUNCTION("""COMPUTED_VALUE"""),"RURAL")</f>
        <v>RURAL</v>
      </c>
      <c r="F270" s="21" t="str">
        <f>IFERROR(__xludf.DUMMYFUNCTION("""COMPUTED_VALUE"""),"-")</f>
        <v>-</v>
      </c>
      <c r="G270" s="21" t="str">
        <f>IFERROR(__xludf.DUMMYFUNCTION("""COMPUTED_VALUE"""),"-")</f>
        <v>-</v>
      </c>
      <c r="H270" s="21" t="str">
        <f>IFERROR(__xludf.DUMMYFUNCTION("""COMPUTED_VALUE"""),"-")</f>
        <v>-</v>
      </c>
      <c r="I270" s="21" t="str">
        <f>IFERROR(__xludf.DUMMYFUNCTION("""COMPUTED_VALUE"""),"-")</f>
        <v>-</v>
      </c>
      <c r="J270" s="21" t="str">
        <f>IFERROR(__xludf.DUMMYFUNCTION("""COMPUTED_VALUE"""),"-")</f>
        <v>-</v>
      </c>
      <c r="K270" s="21" t="str">
        <f>IFERROR(__xludf.DUMMYFUNCTION("""COMPUTED_VALUE"""),"-")</f>
        <v>-</v>
      </c>
      <c r="L270" s="21" t="str">
        <f>IFERROR(__xludf.DUMMYFUNCTION("""COMPUTED_VALUE"""),"-")</f>
        <v>-</v>
      </c>
      <c r="M270" s="21" t="str">
        <f>IFERROR(__xludf.DUMMYFUNCTION("""COMPUTED_VALUE"""),"-")</f>
        <v>-</v>
      </c>
      <c r="N270" s="21" t="str">
        <f>IFERROR(__xludf.DUMMYFUNCTION("""COMPUTED_VALUE"""),"Satélite")</f>
        <v>Satélite</v>
      </c>
      <c r="O270" s="21" t="str">
        <f>IFERROR(__xludf.DUMMYFUNCTION("""COMPUTED_VALUE"""),"-")</f>
        <v>-</v>
      </c>
      <c r="P270" s="21"/>
      <c r="Q270" s="21"/>
      <c r="R270" s="21"/>
      <c r="S270" s="21"/>
      <c r="T270" s="21"/>
      <c r="U270" s="21"/>
      <c r="V270" s="21"/>
      <c r="W270" s="21"/>
      <c r="X270" s="21"/>
      <c r="Y270" s="21"/>
      <c r="Z270" s="21"/>
    </row>
    <row r="271">
      <c r="A271" s="21" t="str">
        <f>IFERROR(__xludf.DUMMYFUNCTION("""COMPUTED_VALUE"""),"03ª GRE (Campina Grande)")</f>
        <v>03ª GRE (Campina Grande)</v>
      </c>
      <c r="B271" s="21" t="str">
        <f>IFERROR(__xludf.DUMMYFUNCTION("""COMPUTED_VALUE"""),"Alagoa Nova")</f>
        <v>Alagoa Nova</v>
      </c>
      <c r="C271" s="21">
        <f>IFERROR(__xludf.DUMMYFUNCTION("""COMPUTED_VALUE"""),2.5063421E7)</f>
        <v>25063421</v>
      </c>
      <c r="D271" s="21" t="str">
        <f>IFERROR(__xludf.DUMMYFUNCTION("""COMPUTED_VALUE"""),"EEEFM Prof Cardoso")</f>
        <v>EEEFM Prof Cardoso</v>
      </c>
      <c r="E271" s="21" t="str">
        <f>IFERROR(__xludf.DUMMYFUNCTION("""COMPUTED_VALUE"""),"URBANA")</f>
        <v>URBANA</v>
      </c>
      <c r="F271" s="21" t="str">
        <f>IFERROR(__xludf.DUMMYFUNCTION("""COMPUTED_VALUE"""),"2 Mbps")</f>
        <v>2 Mbps</v>
      </c>
      <c r="G271" s="21" t="str">
        <f>IFERROR(__xludf.DUMMYFUNCTION("""COMPUTED_VALUE"""),"-")</f>
        <v>-</v>
      </c>
      <c r="H271" s="21" t="str">
        <f>IFERROR(__xludf.DUMMYFUNCTION("""COMPUTED_VALUE"""),"-")</f>
        <v>-</v>
      </c>
      <c r="I271" s="21" t="str">
        <f>IFERROR(__xludf.DUMMYFUNCTION("""COMPUTED_VALUE"""),"-")</f>
        <v>-</v>
      </c>
      <c r="J271" s="21" t="str">
        <f>IFERROR(__xludf.DUMMYFUNCTION("""COMPUTED_VALUE"""),"-")</f>
        <v>-</v>
      </c>
      <c r="K271" s="21" t="str">
        <f>IFERROR(__xludf.DUMMYFUNCTION("""COMPUTED_VALUE"""),"-")</f>
        <v>-</v>
      </c>
      <c r="L271" s="21" t="str">
        <f>IFERROR(__xludf.DUMMYFUNCTION("""COMPUTED_VALUE"""),"-")</f>
        <v>-</v>
      </c>
      <c r="M271" s="21" t="str">
        <f>IFERROR(__xludf.DUMMYFUNCTION("""COMPUTED_VALUE"""),"-")</f>
        <v>-</v>
      </c>
      <c r="N271" s="21" t="str">
        <f>IFERROR(__xludf.DUMMYFUNCTION("""COMPUTED_VALUE"""),"-")</f>
        <v>-</v>
      </c>
      <c r="O271" s="21" t="str">
        <f>IFERROR(__xludf.DUMMYFUNCTION("""COMPUTED_VALUE"""),"-")</f>
        <v>-</v>
      </c>
      <c r="P271" s="21"/>
      <c r="Q271" s="21"/>
      <c r="R271" s="21"/>
      <c r="S271" s="21"/>
      <c r="T271" s="21"/>
      <c r="U271" s="21"/>
      <c r="V271" s="21"/>
      <c r="W271" s="21"/>
      <c r="X271" s="21"/>
      <c r="Y271" s="21"/>
      <c r="Z271" s="21"/>
    </row>
    <row r="272">
      <c r="A272" s="21" t="str">
        <f>IFERROR(__xludf.DUMMYFUNCTION("""COMPUTED_VALUE"""),"02ª GRE (Guarabira)")</f>
        <v>02ª GRE (Guarabira)</v>
      </c>
      <c r="B272" s="21" t="str">
        <f>IFERROR(__xludf.DUMMYFUNCTION("""COMPUTED_VALUE"""),"Areia")</f>
        <v>Areia</v>
      </c>
      <c r="C272" s="21">
        <f>IFERROR(__xludf.DUMMYFUNCTION("""COMPUTED_VALUE"""),2.5064126E7)</f>
        <v>25064126</v>
      </c>
      <c r="D272" s="21" t="str">
        <f>IFERROR(__xludf.DUMMYFUNCTION("""COMPUTED_VALUE"""),"EEEEFM Carlota Barreira")</f>
        <v>EEEEFM Carlota Barreira</v>
      </c>
      <c r="E272" s="21" t="str">
        <f>IFERROR(__xludf.DUMMYFUNCTION("""COMPUTED_VALUE"""),"URBANA")</f>
        <v>URBANA</v>
      </c>
      <c r="F272" s="21" t="str">
        <f>IFERROR(__xludf.DUMMYFUNCTION("""COMPUTED_VALUE"""),"2 Mbps")</f>
        <v>2 Mbps</v>
      </c>
      <c r="G272" s="21" t="str">
        <f>IFERROR(__xludf.DUMMYFUNCTION("""COMPUTED_VALUE"""),"-")</f>
        <v>-</v>
      </c>
      <c r="H272" s="21" t="str">
        <f>IFERROR(__xludf.DUMMYFUNCTION("""COMPUTED_VALUE"""),"-")</f>
        <v>-</v>
      </c>
      <c r="I272" s="21" t="str">
        <f>IFERROR(__xludf.DUMMYFUNCTION("""COMPUTED_VALUE"""),"-")</f>
        <v>-</v>
      </c>
      <c r="J272" s="21" t="str">
        <f>IFERROR(__xludf.DUMMYFUNCTION("""COMPUTED_VALUE"""),"-")</f>
        <v>-</v>
      </c>
      <c r="K272" s="21" t="str">
        <f>IFERROR(__xludf.DUMMYFUNCTION("""COMPUTED_VALUE"""),"-")</f>
        <v>-</v>
      </c>
      <c r="L272" s="21" t="str">
        <f>IFERROR(__xludf.DUMMYFUNCTION("""COMPUTED_VALUE"""),"-")</f>
        <v>-</v>
      </c>
      <c r="M272" s="21" t="str">
        <f>IFERROR(__xludf.DUMMYFUNCTION("""COMPUTED_VALUE"""),"-")</f>
        <v>-</v>
      </c>
      <c r="N272" s="21" t="str">
        <f>IFERROR(__xludf.DUMMYFUNCTION("""COMPUTED_VALUE"""),"-")</f>
        <v>-</v>
      </c>
      <c r="O272" s="21" t="str">
        <f>IFERROR(__xludf.DUMMYFUNCTION("""COMPUTED_VALUE"""),"-")</f>
        <v>-</v>
      </c>
      <c r="P272" s="21"/>
      <c r="Q272" s="21"/>
      <c r="R272" s="21"/>
      <c r="S272" s="21"/>
      <c r="T272" s="21"/>
      <c r="U272" s="21"/>
      <c r="V272" s="21"/>
      <c r="W272" s="21"/>
      <c r="X272" s="21"/>
      <c r="Y272" s="21"/>
      <c r="Z272" s="21"/>
    </row>
    <row r="273">
      <c r="A273" s="21" t="str">
        <f>IFERROR(__xludf.DUMMYFUNCTION("""COMPUTED_VALUE"""),"02ª GRE (Guarabira)")</f>
        <v>02ª GRE (Guarabira)</v>
      </c>
      <c r="B273" s="21" t="str">
        <f>IFERROR(__xludf.DUMMYFUNCTION("""COMPUTED_VALUE"""),"Areia")</f>
        <v>Areia</v>
      </c>
      <c r="C273" s="21">
        <f>IFERROR(__xludf.DUMMYFUNCTION("""COMPUTED_VALUE"""),2.5064134E7)</f>
        <v>25064134</v>
      </c>
      <c r="D273" s="21" t="str">
        <f>IFERROR(__xludf.DUMMYFUNCTION("""COMPUTED_VALUE"""),"EECIT Ministro José Américo de Almeida")</f>
        <v>EECIT Ministro José Américo de Almeida</v>
      </c>
      <c r="E273" s="21" t="str">
        <f>IFERROR(__xludf.DUMMYFUNCTION("""COMPUTED_VALUE"""),"URBANA")</f>
        <v>URBANA</v>
      </c>
      <c r="F273" s="21" t="str">
        <f>IFERROR(__xludf.DUMMYFUNCTION("""COMPUTED_VALUE"""),"2 Mbps")</f>
        <v>2 Mbps</v>
      </c>
      <c r="G273" s="21" t="str">
        <f>IFERROR(__xludf.DUMMYFUNCTION("""COMPUTED_VALUE"""),"-")</f>
        <v>-</v>
      </c>
      <c r="H273" s="21" t="str">
        <f>IFERROR(__xludf.DUMMYFUNCTION("""COMPUTED_VALUE"""),"-")</f>
        <v>-</v>
      </c>
      <c r="I273" s="21" t="str">
        <f>IFERROR(__xludf.DUMMYFUNCTION("""COMPUTED_VALUE"""),"-")</f>
        <v>-</v>
      </c>
      <c r="J273" s="21" t="str">
        <f>IFERROR(__xludf.DUMMYFUNCTION("""COMPUTED_VALUE"""),"-")</f>
        <v>-</v>
      </c>
      <c r="K273" s="21" t="str">
        <f>IFERROR(__xludf.DUMMYFUNCTION("""COMPUTED_VALUE"""),"-")</f>
        <v>-</v>
      </c>
      <c r="L273" s="21" t="str">
        <f>IFERROR(__xludf.DUMMYFUNCTION("""COMPUTED_VALUE"""),"-")</f>
        <v>-</v>
      </c>
      <c r="M273" s="21" t="str">
        <f>IFERROR(__xludf.DUMMYFUNCTION("""COMPUTED_VALUE"""),"-")</f>
        <v>-</v>
      </c>
      <c r="N273" s="21" t="str">
        <f>IFERROR(__xludf.DUMMYFUNCTION("""COMPUTED_VALUE"""),"-")</f>
        <v>-</v>
      </c>
      <c r="O273" s="21" t="str">
        <f>IFERROR(__xludf.DUMMYFUNCTION("""COMPUTED_VALUE"""),"-")</f>
        <v>-</v>
      </c>
      <c r="P273" s="21"/>
      <c r="Q273" s="21"/>
      <c r="R273" s="21"/>
      <c r="S273" s="21"/>
      <c r="T273" s="21"/>
      <c r="U273" s="21"/>
      <c r="V273" s="21"/>
      <c r="W273" s="21"/>
      <c r="X273" s="21"/>
      <c r="Y273" s="21"/>
      <c r="Z273" s="21"/>
    </row>
    <row r="274">
      <c r="A274" s="21" t="str">
        <f>IFERROR(__xludf.DUMMYFUNCTION("""COMPUTED_VALUE"""),"02ª GRE (Guarabira)")</f>
        <v>02ª GRE (Guarabira)</v>
      </c>
      <c r="B274" s="21" t="str">
        <f>IFERROR(__xludf.DUMMYFUNCTION("""COMPUTED_VALUE"""),"Areia")</f>
        <v>Areia</v>
      </c>
      <c r="C274" s="21">
        <f>IFERROR(__xludf.DUMMYFUNCTION("""COMPUTED_VALUE"""),2.5064142E7)</f>
        <v>25064142</v>
      </c>
      <c r="D274" s="21" t="str">
        <f>IFERROR(__xludf.DUMMYFUNCTION("""COMPUTED_VALUE"""),"EEEFM Alvaro Machado")</f>
        <v>EEEFM Alvaro Machado</v>
      </c>
      <c r="E274" s="21" t="str">
        <f>IFERROR(__xludf.DUMMYFUNCTION("""COMPUTED_VALUE"""),"URBANA")</f>
        <v>URBANA</v>
      </c>
      <c r="F274" s="21" t="str">
        <f>IFERROR(__xludf.DUMMYFUNCTION("""COMPUTED_VALUE"""),"2 Mbps")</f>
        <v>2 Mbps</v>
      </c>
      <c r="G274" s="21" t="str">
        <f>IFERROR(__xludf.DUMMYFUNCTION("""COMPUTED_VALUE"""),"-")</f>
        <v>-</v>
      </c>
      <c r="H274" s="21" t="str">
        <f>IFERROR(__xludf.DUMMYFUNCTION("""COMPUTED_VALUE"""),"-")</f>
        <v>-</v>
      </c>
      <c r="I274" s="21" t="str">
        <f>IFERROR(__xludf.DUMMYFUNCTION("""COMPUTED_VALUE"""),"-")</f>
        <v>-</v>
      </c>
      <c r="J274" s="21" t="str">
        <f>IFERROR(__xludf.DUMMYFUNCTION("""COMPUTED_VALUE"""),"-")</f>
        <v>-</v>
      </c>
      <c r="K274" s="21" t="str">
        <f>IFERROR(__xludf.DUMMYFUNCTION("""COMPUTED_VALUE"""),"-")</f>
        <v>-</v>
      </c>
      <c r="L274" s="21" t="str">
        <f>IFERROR(__xludf.DUMMYFUNCTION("""COMPUTED_VALUE"""),"-")</f>
        <v>-</v>
      </c>
      <c r="M274" s="21" t="str">
        <f>IFERROR(__xludf.DUMMYFUNCTION("""COMPUTED_VALUE"""),"-")</f>
        <v>-</v>
      </c>
      <c r="N274" s="21" t="str">
        <f>IFERROR(__xludf.DUMMYFUNCTION("""COMPUTED_VALUE"""),"-")</f>
        <v>-</v>
      </c>
      <c r="O274" s="21" t="str">
        <f>IFERROR(__xludf.DUMMYFUNCTION("""COMPUTED_VALUE"""),"-")</f>
        <v>-</v>
      </c>
      <c r="P274" s="21"/>
      <c r="Q274" s="21"/>
      <c r="R274" s="21"/>
      <c r="S274" s="21"/>
      <c r="T274" s="21"/>
      <c r="U274" s="21"/>
      <c r="V274" s="21"/>
      <c r="W274" s="21"/>
      <c r="X274" s="21"/>
      <c r="Y274" s="21"/>
      <c r="Z274" s="21"/>
    </row>
    <row r="275">
      <c r="A275" s="21" t="str">
        <f>IFERROR(__xludf.DUMMYFUNCTION("""COMPUTED_VALUE"""),"02ª GRE (Guarabira)")</f>
        <v>02ª GRE (Guarabira)</v>
      </c>
      <c r="B275" s="21" t="str">
        <f>IFERROR(__xludf.DUMMYFUNCTION("""COMPUTED_VALUE"""),"Areia")</f>
        <v>Areia</v>
      </c>
      <c r="C275" s="21">
        <f>IFERROR(__xludf.DUMMYFUNCTION("""COMPUTED_VALUE"""),2.5064169E7)</f>
        <v>25064169</v>
      </c>
      <c r="D275" s="21" t="str">
        <f>IFERROR(__xludf.DUMMYFUNCTION("""COMPUTED_VALUE"""),"EEEF Mons Joao Coutinho")</f>
        <v>EEEF Mons Joao Coutinho</v>
      </c>
      <c r="E275" s="21" t="str">
        <f>IFERROR(__xludf.DUMMYFUNCTION("""COMPUTED_VALUE"""),"URBANA")</f>
        <v>URBANA</v>
      </c>
      <c r="F275" s="21" t="str">
        <f>IFERROR(__xludf.DUMMYFUNCTION("""COMPUTED_VALUE"""),"2 Mbps")</f>
        <v>2 Mbps</v>
      </c>
      <c r="G275" s="21" t="str">
        <f>IFERROR(__xludf.DUMMYFUNCTION("""COMPUTED_VALUE"""),"-")</f>
        <v>-</v>
      </c>
      <c r="H275" s="21" t="str">
        <f>IFERROR(__xludf.DUMMYFUNCTION("""COMPUTED_VALUE"""),"-")</f>
        <v>-</v>
      </c>
      <c r="I275" s="21" t="str">
        <f>IFERROR(__xludf.DUMMYFUNCTION("""COMPUTED_VALUE"""),"-")</f>
        <v>-</v>
      </c>
      <c r="J275" s="21" t="str">
        <f>IFERROR(__xludf.DUMMYFUNCTION("""COMPUTED_VALUE"""),"-")</f>
        <v>-</v>
      </c>
      <c r="K275" s="21" t="str">
        <f>IFERROR(__xludf.DUMMYFUNCTION("""COMPUTED_VALUE"""),"-")</f>
        <v>-</v>
      </c>
      <c r="L275" s="21" t="str">
        <f>IFERROR(__xludf.DUMMYFUNCTION("""COMPUTED_VALUE"""),"-")</f>
        <v>-</v>
      </c>
      <c r="M275" s="21" t="str">
        <f>IFERROR(__xludf.DUMMYFUNCTION("""COMPUTED_VALUE"""),"-")</f>
        <v>-</v>
      </c>
      <c r="N275" s="21" t="str">
        <f>IFERROR(__xludf.DUMMYFUNCTION("""COMPUTED_VALUE"""),"-")</f>
        <v>-</v>
      </c>
      <c r="O275" s="21" t="str">
        <f>IFERROR(__xludf.DUMMYFUNCTION("""COMPUTED_VALUE"""),"-")</f>
        <v>-</v>
      </c>
      <c r="P275" s="21"/>
      <c r="Q275" s="21"/>
      <c r="R275" s="21"/>
      <c r="S275" s="21"/>
      <c r="T275" s="21"/>
      <c r="U275" s="21"/>
      <c r="V275" s="21"/>
      <c r="W275" s="21"/>
      <c r="X275" s="21"/>
      <c r="Y275" s="21"/>
      <c r="Z275" s="21"/>
    </row>
    <row r="276">
      <c r="A276" s="21" t="str">
        <f>IFERROR(__xludf.DUMMYFUNCTION("""COMPUTED_VALUE"""),"02ª GRE (Guarabira)")</f>
        <v>02ª GRE (Guarabira)</v>
      </c>
      <c r="B276" s="21" t="str">
        <f>IFERROR(__xludf.DUMMYFUNCTION("""COMPUTED_VALUE"""),"Bananeiras")</f>
        <v>Bananeiras</v>
      </c>
      <c r="C276" s="21">
        <f>IFERROR(__xludf.DUMMYFUNCTION("""COMPUTED_VALUE"""),2.5064894E7)</f>
        <v>25064894</v>
      </c>
      <c r="D276" s="21" t="str">
        <f>IFERROR(__xludf.DUMMYFUNCTION("""COMPUTED_VALUE"""),"Ecit José Rocha Sobrinho")</f>
        <v>Ecit José Rocha Sobrinho</v>
      </c>
      <c r="E276" s="21" t="str">
        <f>IFERROR(__xludf.DUMMYFUNCTION("""COMPUTED_VALUE"""),"URBANA")</f>
        <v>URBANA</v>
      </c>
      <c r="F276" s="21" t="str">
        <f>IFERROR(__xludf.DUMMYFUNCTION("""COMPUTED_VALUE"""),"2 Mbps")</f>
        <v>2 Mbps</v>
      </c>
      <c r="G276" s="21" t="str">
        <f>IFERROR(__xludf.DUMMYFUNCTION("""COMPUTED_VALUE"""),"-")</f>
        <v>-</v>
      </c>
      <c r="H276" s="21" t="str">
        <f>IFERROR(__xludf.DUMMYFUNCTION("""COMPUTED_VALUE"""),"-")</f>
        <v>-</v>
      </c>
      <c r="I276" s="21" t="str">
        <f>IFERROR(__xludf.DUMMYFUNCTION("""COMPUTED_VALUE"""),"-")</f>
        <v>-</v>
      </c>
      <c r="J276" s="21" t="str">
        <f>IFERROR(__xludf.DUMMYFUNCTION("""COMPUTED_VALUE"""),"100 Mbps")</f>
        <v>100 Mbps</v>
      </c>
      <c r="K276" s="21" t="str">
        <f>IFERROR(__xludf.DUMMYFUNCTION("""COMPUTED_VALUE"""),"-")</f>
        <v>-</v>
      </c>
      <c r="L276" s="21" t="str">
        <f>IFERROR(__xludf.DUMMYFUNCTION("""COMPUTED_VALUE"""),"-")</f>
        <v>-</v>
      </c>
      <c r="M276" s="21" t="str">
        <f>IFERROR(__xludf.DUMMYFUNCTION("""COMPUTED_VALUE"""),"-")</f>
        <v>-</v>
      </c>
      <c r="N276" s="21" t="str">
        <f>IFERROR(__xludf.DUMMYFUNCTION("""COMPUTED_VALUE"""),"-")</f>
        <v>-</v>
      </c>
      <c r="O276" s="21" t="str">
        <f>IFERROR(__xludf.DUMMYFUNCTION("""COMPUTED_VALUE"""),"-")</f>
        <v>-</v>
      </c>
      <c r="P276" s="21"/>
      <c r="Q276" s="21"/>
      <c r="R276" s="21"/>
      <c r="S276" s="21"/>
      <c r="T276" s="21"/>
      <c r="U276" s="21"/>
      <c r="V276" s="21"/>
      <c r="W276" s="21"/>
      <c r="X276" s="21"/>
      <c r="Y276" s="21"/>
      <c r="Z276" s="21"/>
    </row>
    <row r="277">
      <c r="A277" s="21" t="str">
        <f>IFERROR(__xludf.DUMMYFUNCTION("""COMPUTED_VALUE"""),"02ª GRE (Guarabira)")</f>
        <v>02ª GRE (Guarabira)</v>
      </c>
      <c r="B277" s="21" t="str">
        <f>IFERROR(__xludf.DUMMYFUNCTION("""COMPUTED_VALUE"""),"Bananeiras")</f>
        <v>Bananeiras</v>
      </c>
      <c r="C277" s="21">
        <f>IFERROR(__xludf.DUMMYFUNCTION("""COMPUTED_VALUE"""),2.5065025E7)</f>
        <v>25065025</v>
      </c>
      <c r="D277" s="21" t="str">
        <f>IFERROR(__xludf.DUMMYFUNCTION("""COMPUTED_VALUE"""),"Ene Prof Pedro A de Almeida")</f>
        <v>Ene Prof Pedro A de Almeida</v>
      </c>
      <c r="E277" s="21" t="str">
        <f>IFERROR(__xludf.DUMMYFUNCTION("""COMPUTED_VALUE"""),"URBANA")</f>
        <v>URBANA</v>
      </c>
      <c r="F277" s="21" t="str">
        <f>IFERROR(__xludf.DUMMYFUNCTION("""COMPUTED_VALUE"""),"2 Mbps")</f>
        <v>2 Mbps</v>
      </c>
      <c r="G277" s="21" t="str">
        <f>IFERROR(__xludf.DUMMYFUNCTION("""COMPUTED_VALUE"""),"10 Mbps")</f>
        <v>10 Mbps</v>
      </c>
      <c r="H277" s="21" t="str">
        <f>IFERROR(__xludf.DUMMYFUNCTION("""COMPUTED_VALUE"""),"-")</f>
        <v>-</v>
      </c>
      <c r="I277" s="21" t="str">
        <f>IFERROR(__xludf.DUMMYFUNCTION("""COMPUTED_VALUE"""),"-")</f>
        <v>-</v>
      </c>
      <c r="J277" s="21" t="str">
        <f>IFERROR(__xludf.DUMMYFUNCTION("""COMPUTED_VALUE"""),"-")</f>
        <v>-</v>
      </c>
      <c r="K277" s="21" t="str">
        <f>IFERROR(__xludf.DUMMYFUNCTION("""COMPUTED_VALUE"""),"-")</f>
        <v>-</v>
      </c>
      <c r="L277" s="21" t="str">
        <f>IFERROR(__xludf.DUMMYFUNCTION("""COMPUTED_VALUE"""),"-")</f>
        <v>-</v>
      </c>
      <c r="M277" s="21" t="str">
        <f>IFERROR(__xludf.DUMMYFUNCTION("""COMPUTED_VALUE"""),"-")</f>
        <v>-</v>
      </c>
      <c r="N277" s="21" t="str">
        <f>IFERROR(__xludf.DUMMYFUNCTION("""COMPUTED_VALUE"""),"-")</f>
        <v>-</v>
      </c>
      <c r="O277" s="21" t="str">
        <f>IFERROR(__xludf.DUMMYFUNCTION("""COMPUTED_VALUE"""),"-")</f>
        <v>-</v>
      </c>
      <c r="P277" s="21"/>
      <c r="Q277" s="21"/>
      <c r="R277" s="21"/>
      <c r="S277" s="21"/>
      <c r="T277" s="21"/>
      <c r="U277" s="21"/>
      <c r="V277" s="21"/>
      <c r="W277" s="21"/>
      <c r="X277" s="21"/>
      <c r="Y277" s="21"/>
      <c r="Z277" s="21"/>
    </row>
    <row r="278">
      <c r="A278" s="21" t="str">
        <f>IFERROR(__xludf.DUMMYFUNCTION("""COMPUTED_VALUE"""),"02ª GRE (Guarabira)")</f>
        <v>02ª GRE (Guarabira)</v>
      </c>
      <c r="B278" s="21" t="str">
        <f>IFERROR(__xludf.DUMMYFUNCTION("""COMPUTED_VALUE"""),"Borborema")</f>
        <v>Borborema</v>
      </c>
      <c r="C278" s="21">
        <f>IFERROR(__xludf.DUMMYFUNCTION("""COMPUTED_VALUE"""),2.5065513E7)</f>
        <v>25065513</v>
      </c>
      <c r="D278" s="21" t="str">
        <f>IFERROR(__xludf.DUMMYFUNCTION("""COMPUTED_VALUE"""),"ECIT Efigênio Leite")</f>
        <v>ECIT Efigênio Leite</v>
      </c>
      <c r="E278" s="21" t="str">
        <f>IFERROR(__xludf.DUMMYFUNCTION("""COMPUTED_VALUE"""),"URBANA")</f>
        <v>URBANA</v>
      </c>
      <c r="F278" s="21" t="str">
        <f>IFERROR(__xludf.DUMMYFUNCTION("""COMPUTED_VALUE"""),"2 Mbps")</f>
        <v>2 Mbps</v>
      </c>
      <c r="G278" s="21" t="str">
        <f>IFERROR(__xludf.DUMMYFUNCTION("""COMPUTED_VALUE"""),"-")</f>
        <v>-</v>
      </c>
      <c r="H278" s="21" t="str">
        <f>IFERROR(__xludf.DUMMYFUNCTION("""COMPUTED_VALUE"""),"-")</f>
        <v>-</v>
      </c>
      <c r="I278" s="21" t="str">
        <f>IFERROR(__xludf.DUMMYFUNCTION("""COMPUTED_VALUE"""),"-")</f>
        <v>-</v>
      </c>
      <c r="J278" s="21" t="str">
        <f>IFERROR(__xludf.DUMMYFUNCTION("""COMPUTED_VALUE"""),"-")</f>
        <v>-</v>
      </c>
      <c r="K278" s="21" t="str">
        <f>IFERROR(__xludf.DUMMYFUNCTION("""COMPUTED_VALUE"""),"-")</f>
        <v>-</v>
      </c>
      <c r="L278" s="21" t="str">
        <f>IFERROR(__xludf.DUMMYFUNCTION("""COMPUTED_VALUE"""),"-")</f>
        <v>-</v>
      </c>
      <c r="M278" s="21" t="str">
        <f>IFERROR(__xludf.DUMMYFUNCTION("""COMPUTED_VALUE"""),"-")</f>
        <v>-</v>
      </c>
      <c r="N278" s="21" t="str">
        <f>IFERROR(__xludf.DUMMYFUNCTION("""COMPUTED_VALUE"""),"-")</f>
        <v>-</v>
      </c>
      <c r="O278" s="21" t="str">
        <f>IFERROR(__xludf.DUMMYFUNCTION("""COMPUTED_VALUE"""),"-")</f>
        <v>-</v>
      </c>
      <c r="P278" s="21"/>
      <c r="Q278" s="21"/>
      <c r="R278" s="21"/>
      <c r="S278" s="21"/>
      <c r="T278" s="21"/>
      <c r="U278" s="21"/>
      <c r="V278" s="21"/>
      <c r="W278" s="21"/>
      <c r="X278" s="21"/>
      <c r="Y278" s="21"/>
      <c r="Z278" s="21"/>
    </row>
    <row r="279">
      <c r="A279" s="21" t="str">
        <f>IFERROR(__xludf.DUMMYFUNCTION("""COMPUTED_VALUE"""),"02ª GRE (Guarabira)")</f>
        <v>02ª GRE (Guarabira)</v>
      </c>
      <c r="B279" s="21" t="str">
        <f>IFERROR(__xludf.DUMMYFUNCTION("""COMPUTED_VALUE"""),"Pilões")</f>
        <v>Pilões</v>
      </c>
      <c r="C279" s="21">
        <f>IFERROR(__xludf.DUMMYFUNCTION("""COMPUTED_VALUE"""),2.5065726E7)</f>
        <v>25065726</v>
      </c>
      <c r="D279" s="21" t="str">
        <f>IFERROR(__xludf.DUMMYFUNCTION("""COMPUTED_VALUE"""),"Eci EEFM Antonieta Correia de Menezes")</f>
        <v>Eci EEFM Antonieta Correia de Menezes</v>
      </c>
      <c r="E279" s="21" t="str">
        <f>IFERROR(__xludf.DUMMYFUNCTION("""COMPUTED_VALUE"""),"URBANA")</f>
        <v>URBANA</v>
      </c>
      <c r="F279" s="21" t="str">
        <f>IFERROR(__xludf.DUMMYFUNCTION("""COMPUTED_VALUE"""),"2 Mbps")</f>
        <v>2 Mbps</v>
      </c>
      <c r="G279" s="21" t="str">
        <f>IFERROR(__xludf.DUMMYFUNCTION("""COMPUTED_VALUE"""),"-")</f>
        <v>-</v>
      </c>
      <c r="H279" s="21" t="str">
        <f>IFERROR(__xludf.DUMMYFUNCTION("""COMPUTED_VALUE"""),"-")</f>
        <v>-</v>
      </c>
      <c r="I279" s="21" t="str">
        <f>IFERROR(__xludf.DUMMYFUNCTION("""COMPUTED_VALUE"""),"-")</f>
        <v>-</v>
      </c>
      <c r="J279" s="21" t="str">
        <f>IFERROR(__xludf.DUMMYFUNCTION("""COMPUTED_VALUE"""),"-")</f>
        <v>-</v>
      </c>
      <c r="K279" s="21" t="str">
        <f>IFERROR(__xludf.DUMMYFUNCTION("""COMPUTED_VALUE"""),"-")</f>
        <v>-</v>
      </c>
      <c r="L279" s="21" t="str">
        <f>IFERROR(__xludf.DUMMYFUNCTION("""COMPUTED_VALUE"""),"-")</f>
        <v>-</v>
      </c>
      <c r="M279" s="21" t="str">
        <f>IFERROR(__xludf.DUMMYFUNCTION("""COMPUTED_VALUE"""),"-")</f>
        <v>-</v>
      </c>
      <c r="N279" s="21" t="str">
        <f>IFERROR(__xludf.DUMMYFUNCTION("""COMPUTED_VALUE"""),"-")</f>
        <v>-</v>
      </c>
      <c r="O279" s="21" t="str">
        <f>IFERROR(__xludf.DUMMYFUNCTION("""COMPUTED_VALUE"""),"-")</f>
        <v>-</v>
      </c>
      <c r="P279" s="21"/>
      <c r="Q279" s="21"/>
      <c r="R279" s="21"/>
      <c r="S279" s="21"/>
      <c r="T279" s="21"/>
      <c r="U279" s="21"/>
      <c r="V279" s="21"/>
      <c r="W279" s="21"/>
      <c r="X279" s="21"/>
      <c r="Y279" s="21"/>
      <c r="Z279" s="21"/>
    </row>
    <row r="280">
      <c r="A280" s="21" t="str">
        <f>IFERROR(__xludf.DUMMYFUNCTION("""COMPUTED_VALUE"""),"02ª GRE (Guarabira)")</f>
        <v>02ª GRE (Guarabira)</v>
      </c>
      <c r="B280" s="21" t="str">
        <f>IFERROR(__xludf.DUMMYFUNCTION("""COMPUTED_VALUE"""),"Pilões")</f>
        <v>Pilões</v>
      </c>
      <c r="C280" s="21">
        <f>IFERROR(__xludf.DUMMYFUNCTION("""COMPUTED_VALUE"""),2.5065742E7)</f>
        <v>25065742</v>
      </c>
      <c r="D280" s="21" t="str">
        <f>IFERROR(__xludf.DUMMYFUNCTION("""COMPUTED_VALUE"""),"EEEF Dom Santino Coutinho")</f>
        <v>EEEF Dom Santino Coutinho</v>
      </c>
      <c r="E280" s="21" t="str">
        <f>IFERROR(__xludf.DUMMYFUNCTION("""COMPUTED_VALUE"""),"URBANA")</f>
        <v>URBANA</v>
      </c>
      <c r="F280" s="21" t="str">
        <f>IFERROR(__xludf.DUMMYFUNCTION("""COMPUTED_VALUE"""),"2 Mbps")</f>
        <v>2 Mbps</v>
      </c>
      <c r="G280" s="21" t="str">
        <f>IFERROR(__xludf.DUMMYFUNCTION("""COMPUTED_VALUE"""),"-")</f>
        <v>-</v>
      </c>
      <c r="H280" s="21" t="str">
        <f>IFERROR(__xludf.DUMMYFUNCTION("""COMPUTED_VALUE"""),"-")</f>
        <v>-</v>
      </c>
      <c r="I280" s="21" t="str">
        <f>IFERROR(__xludf.DUMMYFUNCTION("""COMPUTED_VALUE"""),"-")</f>
        <v>-</v>
      </c>
      <c r="J280" s="21" t="str">
        <f>IFERROR(__xludf.DUMMYFUNCTION("""COMPUTED_VALUE"""),"-")</f>
        <v>-</v>
      </c>
      <c r="K280" s="21" t="str">
        <f>IFERROR(__xludf.DUMMYFUNCTION("""COMPUTED_VALUE"""),"-")</f>
        <v>-</v>
      </c>
      <c r="L280" s="21" t="str">
        <f>IFERROR(__xludf.DUMMYFUNCTION("""COMPUTED_VALUE"""),"-")</f>
        <v>-</v>
      </c>
      <c r="M280" s="21" t="str">
        <f>IFERROR(__xludf.DUMMYFUNCTION("""COMPUTED_VALUE"""),"-")</f>
        <v>-</v>
      </c>
      <c r="N280" s="21" t="str">
        <f>IFERROR(__xludf.DUMMYFUNCTION("""COMPUTED_VALUE"""),"-")</f>
        <v>-</v>
      </c>
      <c r="O280" s="21" t="str">
        <f>IFERROR(__xludf.DUMMYFUNCTION("""COMPUTED_VALUE"""),"-")</f>
        <v>-</v>
      </c>
      <c r="P280" s="21"/>
      <c r="Q280" s="21"/>
      <c r="R280" s="21"/>
      <c r="S280" s="21"/>
      <c r="T280" s="21"/>
      <c r="U280" s="21"/>
      <c r="V280" s="21"/>
      <c r="W280" s="21"/>
      <c r="X280" s="21"/>
      <c r="Y280" s="21"/>
      <c r="Z280" s="21"/>
    </row>
    <row r="281">
      <c r="A281" s="21" t="str">
        <f>IFERROR(__xludf.DUMMYFUNCTION("""COMPUTED_VALUE"""),"02ª GRE (Guarabira)")</f>
        <v>02ª GRE (Guarabira)</v>
      </c>
      <c r="B281" s="21" t="str">
        <f>IFERROR(__xludf.DUMMYFUNCTION("""COMPUTED_VALUE"""),"Serraria")</f>
        <v>Serraria</v>
      </c>
      <c r="C281" s="21">
        <f>IFERROR(__xludf.DUMMYFUNCTION("""COMPUTED_VALUE"""),2.5066013E7)</f>
        <v>25066013</v>
      </c>
      <c r="D281" s="21" t="str">
        <f>IFERROR(__xludf.DUMMYFUNCTION("""COMPUTED_VALUE"""),"ECI EEFM ANTÔNIO BENTO")</f>
        <v>ECI EEFM ANTÔNIO BENTO</v>
      </c>
      <c r="E281" s="21" t="str">
        <f>IFERROR(__xludf.DUMMYFUNCTION("""COMPUTED_VALUE"""),"URBANA")</f>
        <v>URBANA</v>
      </c>
      <c r="F281" s="21" t="str">
        <f>IFERROR(__xludf.DUMMYFUNCTION("""COMPUTED_VALUE"""),"2 Mbps")</f>
        <v>2 Mbps</v>
      </c>
      <c r="G281" s="21" t="str">
        <f>IFERROR(__xludf.DUMMYFUNCTION("""COMPUTED_VALUE"""),"-")</f>
        <v>-</v>
      </c>
      <c r="H281" s="21" t="str">
        <f>IFERROR(__xludf.DUMMYFUNCTION("""COMPUTED_VALUE"""),"-")</f>
        <v>-</v>
      </c>
      <c r="I281" s="21" t="str">
        <f>IFERROR(__xludf.DUMMYFUNCTION("""COMPUTED_VALUE"""),"-")</f>
        <v>-</v>
      </c>
      <c r="J281" s="21" t="str">
        <f>IFERROR(__xludf.DUMMYFUNCTION("""COMPUTED_VALUE"""),"-")</f>
        <v>-</v>
      </c>
      <c r="K281" s="21" t="str">
        <f>IFERROR(__xludf.DUMMYFUNCTION("""COMPUTED_VALUE"""),"-")</f>
        <v>-</v>
      </c>
      <c r="L281" s="21" t="str">
        <f>IFERROR(__xludf.DUMMYFUNCTION("""COMPUTED_VALUE"""),"-")</f>
        <v>-</v>
      </c>
      <c r="M281" s="21" t="str">
        <f>IFERROR(__xludf.DUMMYFUNCTION("""COMPUTED_VALUE"""),"-")</f>
        <v>-</v>
      </c>
      <c r="N281" s="21" t="str">
        <f>IFERROR(__xludf.DUMMYFUNCTION("""COMPUTED_VALUE"""),"-")</f>
        <v>-</v>
      </c>
      <c r="O281" s="21" t="str">
        <f>IFERROR(__xludf.DUMMYFUNCTION("""COMPUTED_VALUE"""),"-")</f>
        <v>-</v>
      </c>
      <c r="P281" s="21"/>
      <c r="Q281" s="21"/>
      <c r="R281" s="21"/>
      <c r="S281" s="21"/>
      <c r="T281" s="21"/>
      <c r="U281" s="21"/>
      <c r="V281" s="21"/>
      <c r="W281" s="21"/>
      <c r="X281" s="21"/>
      <c r="Y281" s="21"/>
      <c r="Z281" s="21"/>
    </row>
    <row r="282">
      <c r="A282" s="21" t="str">
        <f>IFERROR(__xludf.DUMMYFUNCTION("""COMPUTED_VALUE"""),"-")</f>
        <v>-</v>
      </c>
      <c r="B282" s="21" t="str">
        <f>IFERROR(__xludf.DUMMYFUNCTION("""COMPUTED_VALUE"""),"Serraria")</f>
        <v>Serraria</v>
      </c>
      <c r="C282" s="21">
        <f>IFERROR(__xludf.DUMMYFUNCTION("""COMPUTED_VALUE"""),2.5066021E7)</f>
        <v>25066021</v>
      </c>
      <c r="D282" s="21" t="str">
        <f>IFERROR(__xludf.DUMMYFUNCTION("""COMPUTED_VALUE"""),"EEEF Francisco Duarte")</f>
        <v>EEEF Francisco Duarte</v>
      </c>
      <c r="E282" s="21" t="str">
        <f>IFERROR(__xludf.DUMMYFUNCTION("""COMPUTED_VALUE"""),"-")</f>
        <v>-</v>
      </c>
      <c r="F282" s="21" t="str">
        <f>IFERROR(__xludf.DUMMYFUNCTION("""COMPUTED_VALUE"""),"2 Mbps")</f>
        <v>2 Mbps</v>
      </c>
      <c r="G282" s="21" t="str">
        <f>IFERROR(__xludf.DUMMYFUNCTION("""COMPUTED_VALUE"""),"-")</f>
        <v>-</v>
      </c>
      <c r="H282" s="21" t="str">
        <f>IFERROR(__xludf.DUMMYFUNCTION("""COMPUTED_VALUE"""),"-")</f>
        <v>-</v>
      </c>
      <c r="I282" s="21" t="str">
        <f>IFERROR(__xludf.DUMMYFUNCTION("""COMPUTED_VALUE"""),"-")</f>
        <v>-</v>
      </c>
      <c r="J282" s="21" t="str">
        <f>IFERROR(__xludf.DUMMYFUNCTION("""COMPUTED_VALUE"""),"-")</f>
        <v>-</v>
      </c>
      <c r="K282" s="21" t="str">
        <f>IFERROR(__xludf.DUMMYFUNCTION("""COMPUTED_VALUE"""),"-")</f>
        <v>-</v>
      </c>
      <c r="L282" s="21" t="str">
        <f>IFERROR(__xludf.DUMMYFUNCTION("""COMPUTED_VALUE"""),"-")</f>
        <v>-</v>
      </c>
      <c r="M282" s="21" t="str">
        <f>IFERROR(__xludf.DUMMYFUNCTION("""COMPUTED_VALUE"""),"-")</f>
        <v>-</v>
      </c>
      <c r="N282" s="21" t="str">
        <f>IFERROR(__xludf.DUMMYFUNCTION("""COMPUTED_VALUE"""),"-")</f>
        <v>-</v>
      </c>
      <c r="O282" s="21" t="str">
        <f>IFERROR(__xludf.DUMMYFUNCTION("""COMPUTED_VALUE"""),"-")</f>
        <v>-</v>
      </c>
      <c r="P282" s="21"/>
      <c r="Q282" s="21"/>
      <c r="R282" s="21"/>
      <c r="S282" s="21"/>
      <c r="T282" s="21"/>
      <c r="U282" s="21"/>
      <c r="V282" s="21"/>
      <c r="W282" s="21"/>
      <c r="X282" s="21"/>
      <c r="Y282" s="21"/>
      <c r="Z282" s="21"/>
    </row>
    <row r="283">
      <c r="A283" s="21" t="str">
        <f>IFERROR(__xludf.DUMMYFUNCTION("""COMPUTED_VALUE"""),"02ª GRE (Guarabira)")</f>
        <v>02ª GRE (Guarabira)</v>
      </c>
      <c r="B283" s="21" t="str">
        <f>IFERROR(__xludf.DUMMYFUNCTION("""COMPUTED_VALUE"""),"Alagoinha")</f>
        <v>Alagoinha</v>
      </c>
      <c r="C283" s="21">
        <f>IFERROR(__xludf.DUMMYFUNCTION("""COMPUTED_VALUE"""),2.5066374E7)</f>
        <v>25066374</v>
      </c>
      <c r="D283" s="21" t="str">
        <f>IFERROR(__xludf.DUMMYFUNCTION("""COMPUTED_VALUE"""),"Ecit Agenor Clemente dos Santos")</f>
        <v>Ecit Agenor Clemente dos Santos</v>
      </c>
      <c r="E283" s="21" t="str">
        <f>IFERROR(__xludf.DUMMYFUNCTION("""COMPUTED_VALUE"""),"URBANA")</f>
        <v>URBANA</v>
      </c>
      <c r="F283" s="21" t="str">
        <f>IFERROR(__xludf.DUMMYFUNCTION("""COMPUTED_VALUE"""),"2 Mbps")</f>
        <v>2 Mbps</v>
      </c>
      <c r="G283" s="21" t="str">
        <f>IFERROR(__xludf.DUMMYFUNCTION("""COMPUTED_VALUE"""),"-")</f>
        <v>-</v>
      </c>
      <c r="H283" s="21" t="str">
        <f>IFERROR(__xludf.DUMMYFUNCTION("""COMPUTED_VALUE"""),"-")</f>
        <v>-</v>
      </c>
      <c r="I283" s="21" t="str">
        <f>IFERROR(__xludf.DUMMYFUNCTION("""COMPUTED_VALUE"""),"-")</f>
        <v>-</v>
      </c>
      <c r="J283" s="21" t="str">
        <f>IFERROR(__xludf.DUMMYFUNCTION("""COMPUTED_VALUE"""),"-")</f>
        <v>-</v>
      </c>
      <c r="K283" s="21" t="str">
        <f>IFERROR(__xludf.DUMMYFUNCTION("""COMPUTED_VALUE"""),"-")</f>
        <v>-</v>
      </c>
      <c r="L283" s="21" t="str">
        <f>IFERROR(__xludf.DUMMYFUNCTION("""COMPUTED_VALUE"""),"-")</f>
        <v>-</v>
      </c>
      <c r="M283" s="21" t="str">
        <f>IFERROR(__xludf.DUMMYFUNCTION("""COMPUTED_VALUE"""),"-")</f>
        <v>-</v>
      </c>
      <c r="N283" s="21" t="str">
        <f>IFERROR(__xludf.DUMMYFUNCTION("""COMPUTED_VALUE"""),"-")</f>
        <v>-</v>
      </c>
      <c r="O283" s="21" t="str">
        <f>IFERROR(__xludf.DUMMYFUNCTION("""COMPUTED_VALUE"""),"-")</f>
        <v>-</v>
      </c>
      <c r="P283" s="21"/>
      <c r="Q283" s="21"/>
      <c r="R283" s="21"/>
      <c r="S283" s="21"/>
      <c r="T283" s="21"/>
      <c r="U283" s="21"/>
      <c r="V283" s="21"/>
      <c r="W283" s="21"/>
      <c r="X283" s="21"/>
      <c r="Y283" s="21"/>
      <c r="Z283" s="21"/>
    </row>
    <row r="284">
      <c r="A284" s="21" t="str">
        <f>IFERROR(__xludf.DUMMYFUNCTION("""COMPUTED_VALUE"""),"02ª GRE (Guarabira)")</f>
        <v>02ª GRE (Guarabira)</v>
      </c>
      <c r="B284" s="21" t="str">
        <f>IFERROR(__xludf.DUMMYFUNCTION("""COMPUTED_VALUE"""),"Araçagi")</f>
        <v>Araçagi</v>
      </c>
      <c r="C284" s="21">
        <f>IFERROR(__xludf.DUMMYFUNCTION("""COMPUTED_VALUE"""),2.5066668E7)</f>
        <v>25066668</v>
      </c>
      <c r="D284" s="21" t="str">
        <f>IFERROR(__xludf.DUMMYFUNCTION("""COMPUTED_VALUE"""),"EEEFM Rodrigues de Carvalho")</f>
        <v>EEEFM Rodrigues de Carvalho</v>
      </c>
      <c r="E284" s="21" t="str">
        <f>IFERROR(__xludf.DUMMYFUNCTION("""COMPUTED_VALUE"""),"URBANA")</f>
        <v>URBANA</v>
      </c>
      <c r="F284" s="21" t="str">
        <f>IFERROR(__xludf.DUMMYFUNCTION("""COMPUTED_VALUE"""),"2 Mbps")</f>
        <v>2 Mbps</v>
      </c>
      <c r="G284" s="21" t="str">
        <f>IFERROR(__xludf.DUMMYFUNCTION("""COMPUTED_VALUE"""),"-")</f>
        <v>-</v>
      </c>
      <c r="H284" s="21" t="str">
        <f>IFERROR(__xludf.DUMMYFUNCTION("""COMPUTED_VALUE"""),"-")</f>
        <v>-</v>
      </c>
      <c r="I284" s="21" t="str">
        <f>IFERROR(__xludf.DUMMYFUNCTION("""COMPUTED_VALUE"""),"-")</f>
        <v>-</v>
      </c>
      <c r="J284" s="21" t="str">
        <f>IFERROR(__xludf.DUMMYFUNCTION("""COMPUTED_VALUE"""),"-")</f>
        <v>-</v>
      </c>
      <c r="K284" s="21" t="str">
        <f>IFERROR(__xludf.DUMMYFUNCTION("""COMPUTED_VALUE"""),"-")</f>
        <v>-</v>
      </c>
      <c r="L284" s="21" t="str">
        <f>IFERROR(__xludf.DUMMYFUNCTION("""COMPUTED_VALUE"""),"-")</f>
        <v>-</v>
      </c>
      <c r="M284" s="21" t="str">
        <f>IFERROR(__xludf.DUMMYFUNCTION("""COMPUTED_VALUE"""),"-")</f>
        <v>-</v>
      </c>
      <c r="N284" s="21" t="str">
        <f>IFERROR(__xludf.DUMMYFUNCTION("""COMPUTED_VALUE"""),"-")</f>
        <v>-</v>
      </c>
      <c r="O284" s="21" t="str">
        <f>IFERROR(__xludf.DUMMYFUNCTION("""COMPUTED_VALUE"""),"-")</f>
        <v>-</v>
      </c>
      <c r="P284" s="21"/>
      <c r="Q284" s="21"/>
      <c r="R284" s="21"/>
      <c r="S284" s="21"/>
      <c r="T284" s="21"/>
      <c r="U284" s="21"/>
      <c r="V284" s="21"/>
      <c r="W284" s="21"/>
      <c r="X284" s="21"/>
      <c r="Y284" s="21"/>
      <c r="Z284" s="21"/>
    </row>
    <row r="285">
      <c r="A285" s="21" t="str">
        <f>IFERROR(__xludf.DUMMYFUNCTION("""COMPUTED_VALUE"""),"02ª GRE (Guarabira)")</f>
        <v>02ª GRE (Guarabira)</v>
      </c>
      <c r="B285" s="21" t="str">
        <f>IFERROR(__xludf.DUMMYFUNCTION("""COMPUTED_VALUE"""),"Araçagi")</f>
        <v>Araçagi</v>
      </c>
      <c r="C285" s="21">
        <f>IFERROR(__xludf.DUMMYFUNCTION("""COMPUTED_VALUE"""),2.5066676E7)</f>
        <v>25066676</v>
      </c>
      <c r="D285" s="21" t="str">
        <f>IFERROR(__xludf.DUMMYFUNCTION("""COMPUTED_VALUE"""),"Eci Francisco Pessoa de Brito")</f>
        <v>Eci Francisco Pessoa de Brito</v>
      </c>
      <c r="E285" s="21" t="str">
        <f>IFERROR(__xludf.DUMMYFUNCTION("""COMPUTED_VALUE"""),"URBANA")</f>
        <v>URBANA</v>
      </c>
      <c r="F285" s="21" t="str">
        <f>IFERROR(__xludf.DUMMYFUNCTION("""COMPUTED_VALUE"""),"2 Mbps")</f>
        <v>2 Mbps</v>
      </c>
      <c r="G285" s="21" t="str">
        <f>IFERROR(__xludf.DUMMYFUNCTION("""COMPUTED_VALUE"""),"-")</f>
        <v>-</v>
      </c>
      <c r="H285" s="21" t="str">
        <f>IFERROR(__xludf.DUMMYFUNCTION("""COMPUTED_VALUE"""),"-")</f>
        <v>-</v>
      </c>
      <c r="I285" s="21" t="str">
        <f>IFERROR(__xludf.DUMMYFUNCTION("""COMPUTED_VALUE"""),"-")</f>
        <v>-</v>
      </c>
      <c r="J285" s="21" t="str">
        <f>IFERROR(__xludf.DUMMYFUNCTION("""COMPUTED_VALUE"""),"-")</f>
        <v>-</v>
      </c>
      <c r="K285" s="21" t="str">
        <f>IFERROR(__xludf.DUMMYFUNCTION("""COMPUTED_VALUE"""),"-")</f>
        <v>-</v>
      </c>
      <c r="L285" s="21" t="str">
        <f>IFERROR(__xludf.DUMMYFUNCTION("""COMPUTED_VALUE"""),"-")</f>
        <v>-</v>
      </c>
      <c r="M285" s="21" t="str">
        <f>IFERROR(__xludf.DUMMYFUNCTION("""COMPUTED_VALUE"""),"-")</f>
        <v>-</v>
      </c>
      <c r="N285" s="21" t="str">
        <f>IFERROR(__xludf.DUMMYFUNCTION("""COMPUTED_VALUE"""),"-")</f>
        <v>-</v>
      </c>
      <c r="O285" s="21" t="str">
        <f>IFERROR(__xludf.DUMMYFUNCTION("""COMPUTED_VALUE"""),"-")</f>
        <v>-</v>
      </c>
      <c r="P285" s="21"/>
      <c r="Q285" s="21"/>
      <c r="R285" s="21"/>
      <c r="S285" s="21"/>
      <c r="T285" s="21"/>
      <c r="U285" s="21"/>
      <c r="V285" s="21"/>
      <c r="W285" s="21"/>
      <c r="X285" s="21"/>
      <c r="Y285" s="21"/>
      <c r="Z285" s="21"/>
    </row>
    <row r="286">
      <c r="A286" s="21" t="str">
        <f>IFERROR(__xludf.DUMMYFUNCTION("""COMPUTED_VALUE"""),"02ª GRE (Guarabira)")</f>
        <v>02ª GRE (Guarabira)</v>
      </c>
      <c r="B286" s="21" t="str">
        <f>IFERROR(__xludf.DUMMYFUNCTION("""COMPUTED_VALUE"""),"Belém")</f>
        <v>Belém</v>
      </c>
      <c r="C286" s="21">
        <f>IFERROR(__xludf.DUMMYFUNCTION("""COMPUTED_VALUE"""),2.5067133E7)</f>
        <v>25067133</v>
      </c>
      <c r="D286" s="21" t="str">
        <f>IFERROR(__xludf.DUMMYFUNCTION("""COMPUTED_VALUE"""),"ECIT Engenheira Marcia Guedes Alcoforado de Carvalho")</f>
        <v>ECIT Engenheira Marcia Guedes Alcoforado de Carvalho</v>
      </c>
      <c r="E286" s="21" t="str">
        <f>IFERROR(__xludf.DUMMYFUNCTION("""COMPUTED_VALUE"""),"URBANA")</f>
        <v>URBANA</v>
      </c>
      <c r="F286" s="21" t="str">
        <f>IFERROR(__xludf.DUMMYFUNCTION("""COMPUTED_VALUE"""),"2 Mbps")</f>
        <v>2 Mbps</v>
      </c>
      <c r="G286" s="21" t="str">
        <f>IFERROR(__xludf.DUMMYFUNCTION("""COMPUTED_VALUE"""),"-")</f>
        <v>-</v>
      </c>
      <c r="H286" s="21" t="str">
        <f>IFERROR(__xludf.DUMMYFUNCTION("""COMPUTED_VALUE"""),"-")</f>
        <v>-</v>
      </c>
      <c r="I286" s="21" t="str">
        <f>IFERROR(__xludf.DUMMYFUNCTION("""COMPUTED_VALUE"""),"-")</f>
        <v>-</v>
      </c>
      <c r="J286" s="21" t="str">
        <f>IFERROR(__xludf.DUMMYFUNCTION("""COMPUTED_VALUE"""),"-")</f>
        <v>-</v>
      </c>
      <c r="K286" s="21" t="str">
        <f>IFERROR(__xludf.DUMMYFUNCTION("""COMPUTED_VALUE"""),"-")</f>
        <v>-</v>
      </c>
      <c r="L286" s="21" t="str">
        <f>IFERROR(__xludf.DUMMYFUNCTION("""COMPUTED_VALUE"""),"-")</f>
        <v>-</v>
      </c>
      <c r="M286" s="21" t="str">
        <f>IFERROR(__xludf.DUMMYFUNCTION("""COMPUTED_VALUE"""),"-")</f>
        <v>-</v>
      </c>
      <c r="N286" s="21" t="str">
        <f>IFERROR(__xludf.DUMMYFUNCTION("""COMPUTED_VALUE"""),"-")</f>
        <v>-</v>
      </c>
      <c r="O286" s="21" t="str">
        <f>IFERROR(__xludf.DUMMYFUNCTION("""COMPUTED_VALUE"""),"-")</f>
        <v>-</v>
      </c>
      <c r="P286" s="21"/>
      <c r="Q286" s="21"/>
      <c r="R286" s="21"/>
      <c r="S286" s="21"/>
      <c r="T286" s="21"/>
      <c r="U286" s="21"/>
      <c r="V286" s="21"/>
      <c r="W286" s="21"/>
      <c r="X286" s="21"/>
      <c r="Y286" s="21"/>
      <c r="Z286" s="21"/>
    </row>
    <row r="287">
      <c r="A287" s="21" t="str">
        <f>IFERROR(__xludf.DUMMYFUNCTION("""COMPUTED_VALUE"""),"02ª GRE (Guarabira)")</f>
        <v>02ª GRE (Guarabira)</v>
      </c>
      <c r="B287" s="21" t="str">
        <f>IFERROR(__xludf.DUMMYFUNCTION("""COMPUTED_VALUE"""),"Belém")</f>
        <v>Belém</v>
      </c>
      <c r="C287" s="21">
        <f>IFERROR(__xludf.DUMMYFUNCTION("""COMPUTED_VALUE"""),2.5067141E7)</f>
        <v>25067141</v>
      </c>
      <c r="D287" s="21" t="str">
        <f>IFERROR(__xludf.DUMMYFUNCTION("""COMPUTED_VALUE"""),"EEEFM Felinto Elizio")</f>
        <v>EEEFM Felinto Elizio</v>
      </c>
      <c r="E287" s="21" t="str">
        <f>IFERROR(__xludf.DUMMYFUNCTION("""COMPUTED_VALUE"""),"URBANA")</f>
        <v>URBANA</v>
      </c>
      <c r="F287" s="21" t="str">
        <f>IFERROR(__xludf.DUMMYFUNCTION("""COMPUTED_VALUE"""),"2 Mbps")</f>
        <v>2 Mbps</v>
      </c>
      <c r="G287" s="21" t="str">
        <f>IFERROR(__xludf.DUMMYFUNCTION("""COMPUTED_VALUE"""),"-")</f>
        <v>-</v>
      </c>
      <c r="H287" s="21" t="str">
        <f>IFERROR(__xludf.DUMMYFUNCTION("""COMPUTED_VALUE"""),"-")</f>
        <v>-</v>
      </c>
      <c r="I287" s="21" t="str">
        <f>IFERROR(__xludf.DUMMYFUNCTION("""COMPUTED_VALUE"""),"-")</f>
        <v>-</v>
      </c>
      <c r="J287" s="21" t="str">
        <f>IFERROR(__xludf.DUMMYFUNCTION("""COMPUTED_VALUE"""),"-")</f>
        <v>-</v>
      </c>
      <c r="K287" s="21" t="str">
        <f>IFERROR(__xludf.DUMMYFUNCTION("""COMPUTED_VALUE"""),"-")</f>
        <v>-</v>
      </c>
      <c r="L287" s="21" t="str">
        <f>IFERROR(__xludf.DUMMYFUNCTION("""COMPUTED_VALUE"""),"-")</f>
        <v>-</v>
      </c>
      <c r="M287" s="21" t="str">
        <f>IFERROR(__xludf.DUMMYFUNCTION("""COMPUTED_VALUE"""),"-")</f>
        <v>-</v>
      </c>
      <c r="N287" s="21" t="str">
        <f>IFERROR(__xludf.DUMMYFUNCTION("""COMPUTED_VALUE"""),"-")</f>
        <v>-</v>
      </c>
      <c r="O287" s="21" t="str">
        <f>IFERROR(__xludf.DUMMYFUNCTION("""COMPUTED_VALUE"""),"-")</f>
        <v>-</v>
      </c>
      <c r="P287" s="21"/>
      <c r="Q287" s="21"/>
      <c r="R287" s="21"/>
      <c r="S287" s="21"/>
      <c r="T287" s="21"/>
      <c r="U287" s="21"/>
      <c r="V287" s="21"/>
      <c r="W287" s="21"/>
      <c r="X287" s="21"/>
      <c r="Y287" s="21"/>
      <c r="Z287" s="21"/>
    </row>
    <row r="288">
      <c r="A288" s="21" t="str">
        <f>IFERROR(__xludf.DUMMYFUNCTION("""COMPUTED_VALUE"""),"02ª GRE (Guarabira)")</f>
        <v>02ª GRE (Guarabira)</v>
      </c>
      <c r="B288" s="21" t="str">
        <f>IFERROR(__xludf.DUMMYFUNCTION("""COMPUTED_VALUE"""),"Caiçara")</f>
        <v>Caiçara</v>
      </c>
      <c r="C288" s="21">
        <f>IFERROR(__xludf.DUMMYFUNCTION("""COMPUTED_VALUE"""),2.506746E7)</f>
        <v>25067460</v>
      </c>
      <c r="D288" s="21" t="str">
        <f>IFERROR(__xludf.DUMMYFUNCTION("""COMPUTED_VALUE"""),"Eci EEM Professora Maria Gertrudes de Carvalho Neves")</f>
        <v>Eci EEM Professora Maria Gertrudes de Carvalho Neves</v>
      </c>
      <c r="E288" s="21" t="str">
        <f>IFERROR(__xludf.DUMMYFUNCTION("""COMPUTED_VALUE"""),"URBANA")</f>
        <v>URBANA</v>
      </c>
      <c r="F288" s="21" t="str">
        <f>IFERROR(__xludf.DUMMYFUNCTION("""COMPUTED_VALUE"""),"2 Mbps")</f>
        <v>2 Mbps</v>
      </c>
      <c r="G288" s="21" t="str">
        <f>IFERROR(__xludf.DUMMYFUNCTION("""COMPUTED_VALUE"""),"-")</f>
        <v>-</v>
      </c>
      <c r="H288" s="21" t="str">
        <f>IFERROR(__xludf.DUMMYFUNCTION("""COMPUTED_VALUE"""),"-")</f>
        <v>-</v>
      </c>
      <c r="I288" s="21" t="str">
        <f>IFERROR(__xludf.DUMMYFUNCTION("""COMPUTED_VALUE"""),"-")</f>
        <v>-</v>
      </c>
      <c r="J288" s="21" t="str">
        <f>IFERROR(__xludf.DUMMYFUNCTION("""COMPUTED_VALUE"""),"80 Mbps")</f>
        <v>80 Mbps</v>
      </c>
      <c r="K288" s="21" t="str">
        <f>IFERROR(__xludf.DUMMYFUNCTION("""COMPUTED_VALUE"""),"-")</f>
        <v>-</v>
      </c>
      <c r="L288" s="21" t="str">
        <f>IFERROR(__xludf.DUMMYFUNCTION("""COMPUTED_VALUE"""),"-")</f>
        <v>-</v>
      </c>
      <c r="M288" s="21" t="str">
        <f>IFERROR(__xludf.DUMMYFUNCTION("""COMPUTED_VALUE"""),"-")</f>
        <v>-</v>
      </c>
      <c r="N288" s="21" t="str">
        <f>IFERROR(__xludf.DUMMYFUNCTION("""COMPUTED_VALUE"""),"-")</f>
        <v>-</v>
      </c>
      <c r="O288" s="21" t="str">
        <f>IFERROR(__xludf.DUMMYFUNCTION("""COMPUTED_VALUE"""),"-")</f>
        <v>-</v>
      </c>
      <c r="P288" s="21"/>
      <c r="Q288" s="21"/>
      <c r="R288" s="21"/>
      <c r="S288" s="21"/>
      <c r="T288" s="21"/>
      <c r="U288" s="21"/>
      <c r="V288" s="21"/>
      <c r="W288" s="21"/>
      <c r="X288" s="21"/>
      <c r="Y288" s="21"/>
      <c r="Z288" s="21"/>
    </row>
    <row r="289">
      <c r="A289" s="21" t="str">
        <f>IFERROR(__xludf.DUMMYFUNCTION("""COMPUTED_VALUE"""),"-")</f>
        <v>-</v>
      </c>
      <c r="B289" s="21" t="str">
        <f>IFERROR(__xludf.DUMMYFUNCTION("""COMPUTED_VALUE"""),"Caiçara")</f>
        <v>Caiçara</v>
      </c>
      <c r="C289" s="21">
        <f>IFERROR(__xludf.DUMMYFUNCTION("""COMPUTED_VALUE"""),2.5067478E7)</f>
        <v>25067478</v>
      </c>
      <c r="D289" s="21" t="str">
        <f>IFERROR(__xludf.DUMMYFUNCTION("""COMPUTED_VALUE"""),"EEEF Doutor Joao Soares")</f>
        <v>EEEF Doutor Joao Soares</v>
      </c>
      <c r="E289" s="21" t="str">
        <f>IFERROR(__xludf.DUMMYFUNCTION("""COMPUTED_VALUE"""),"-")</f>
        <v>-</v>
      </c>
      <c r="F289" s="21" t="str">
        <f>IFERROR(__xludf.DUMMYFUNCTION("""COMPUTED_VALUE"""),"2 Mbps")</f>
        <v>2 Mbps</v>
      </c>
      <c r="G289" s="21" t="str">
        <f>IFERROR(__xludf.DUMMYFUNCTION("""COMPUTED_VALUE"""),"-")</f>
        <v>-</v>
      </c>
      <c r="H289" s="21" t="str">
        <f>IFERROR(__xludf.DUMMYFUNCTION("""COMPUTED_VALUE"""),"-")</f>
        <v>-</v>
      </c>
      <c r="I289" s="21" t="str">
        <f>IFERROR(__xludf.DUMMYFUNCTION("""COMPUTED_VALUE"""),"-")</f>
        <v>-</v>
      </c>
      <c r="J289" s="21" t="str">
        <f>IFERROR(__xludf.DUMMYFUNCTION("""COMPUTED_VALUE"""),"-")</f>
        <v>-</v>
      </c>
      <c r="K289" s="21" t="str">
        <f>IFERROR(__xludf.DUMMYFUNCTION("""COMPUTED_VALUE"""),"-")</f>
        <v>-</v>
      </c>
      <c r="L289" s="21" t="str">
        <f>IFERROR(__xludf.DUMMYFUNCTION("""COMPUTED_VALUE"""),"-")</f>
        <v>-</v>
      </c>
      <c r="M289" s="21" t="str">
        <f>IFERROR(__xludf.DUMMYFUNCTION("""COMPUTED_VALUE"""),"-")</f>
        <v>-</v>
      </c>
      <c r="N289" s="21" t="str">
        <f>IFERROR(__xludf.DUMMYFUNCTION("""COMPUTED_VALUE"""),"-")</f>
        <v>-</v>
      </c>
      <c r="O289" s="21" t="str">
        <f>IFERROR(__xludf.DUMMYFUNCTION("""COMPUTED_VALUE"""),"-")</f>
        <v>-</v>
      </c>
      <c r="P289" s="21"/>
      <c r="Q289" s="21"/>
      <c r="R289" s="21"/>
      <c r="S289" s="21"/>
      <c r="T289" s="21"/>
      <c r="U289" s="21"/>
      <c r="V289" s="21"/>
      <c r="W289" s="21"/>
      <c r="X289" s="21"/>
      <c r="Y289" s="21"/>
      <c r="Z289" s="21"/>
    </row>
    <row r="290">
      <c r="A290" s="21" t="str">
        <f>IFERROR(__xludf.DUMMYFUNCTION("""COMPUTED_VALUE"""),"02ª GRE (Guarabira)")</f>
        <v>02ª GRE (Guarabira)</v>
      </c>
      <c r="B290" s="21" t="str">
        <f>IFERROR(__xludf.DUMMYFUNCTION("""COMPUTED_VALUE"""),"Logradouro")</f>
        <v>Logradouro</v>
      </c>
      <c r="C290" s="21">
        <f>IFERROR(__xludf.DUMMYFUNCTION("""COMPUTED_VALUE"""),2.5067737E7)</f>
        <v>25067737</v>
      </c>
      <c r="D290" s="21" t="str">
        <f>IFERROR(__xludf.DUMMYFUNCTION("""COMPUTED_VALUE"""),"ECI Pref Jose Antonio Neves")</f>
        <v>ECI Pref Jose Antonio Neves</v>
      </c>
      <c r="E290" s="21" t="str">
        <f>IFERROR(__xludf.DUMMYFUNCTION("""COMPUTED_VALUE"""),"URBANA")</f>
        <v>URBANA</v>
      </c>
      <c r="F290" s="21" t="str">
        <f>IFERROR(__xludf.DUMMYFUNCTION("""COMPUTED_VALUE"""),"2 Mbps")</f>
        <v>2 Mbps</v>
      </c>
      <c r="G290" s="21" t="str">
        <f>IFERROR(__xludf.DUMMYFUNCTION("""COMPUTED_VALUE"""),"-")</f>
        <v>-</v>
      </c>
      <c r="H290" s="21" t="str">
        <f>IFERROR(__xludf.DUMMYFUNCTION("""COMPUTED_VALUE"""),"-")</f>
        <v>-</v>
      </c>
      <c r="I290" s="21" t="str">
        <f>IFERROR(__xludf.DUMMYFUNCTION("""COMPUTED_VALUE"""),"-")</f>
        <v>-</v>
      </c>
      <c r="J290" s="21" t="str">
        <f>IFERROR(__xludf.DUMMYFUNCTION("""COMPUTED_VALUE"""),"-")</f>
        <v>-</v>
      </c>
      <c r="K290" s="21" t="str">
        <f>IFERROR(__xludf.DUMMYFUNCTION("""COMPUTED_VALUE"""),"-")</f>
        <v>-</v>
      </c>
      <c r="L290" s="21" t="str">
        <f>IFERROR(__xludf.DUMMYFUNCTION("""COMPUTED_VALUE"""),"-")</f>
        <v>-</v>
      </c>
      <c r="M290" s="21" t="str">
        <f>IFERROR(__xludf.DUMMYFUNCTION("""COMPUTED_VALUE"""),"-")</f>
        <v>-</v>
      </c>
      <c r="N290" s="21" t="str">
        <f>IFERROR(__xludf.DUMMYFUNCTION("""COMPUTED_VALUE"""),"-")</f>
        <v>-</v>
      </c>
      <c r="O290" s="21" t="str">
        <f>IFERROR(__xludf.DUMMYFUNCTION("""COMPUTED_VALUE"""),"-")</f>
        <v>-</v>
      </c>
      <c r="P290" s="21"/>
      <c r="Q290" s="21"/>
      <c r="R290" s="21"/>
      <c r="S290" s="21"/>
      <c r="T290" s="21"/>
      <c r="U290" s="21"/>
      <c r="V290" s="21"/>
      <c r="W290" s="21"/>
      <c r="X290" s="21"/>
      <c r="Y290" s="21"/>
      <c r="Z290" s="21"/>
    </row>
    <row r="291">
      <c r="A291" s="21" t="str">
        <f>IFERROR(__xludf.DUMMYFUNCTION("""COMPUTED_VALUE"""),"02ª GRE (Guarabira)")</f>
        <v>02ª GRE (Guarabira)</v>
      </c>
      <c r="B291" s="21" t="str">
        <f>IFERROR(__xludf.DUMMYFUNCTION("""COMPUTED_VALUE"""),"Cuitegi")</f>
        <v>Cuitegi</v>
      </c>
      <c r="C291" s="21">
        <f>IFERROR(__xludf.DUMMYFUNCTION("""COMPUTED_VALUE"""),2.5067869E7)</f>
        <v>25067869</v>
      </c>
      <c r="D291" s="21" t="str">
        <f>IFERROR(__xludf.DUMMYFUNCTION("""COMPUTED_VALUE"""),"Eci EEFM Odilon Nelson Dantas")</f>
        <v>Eci EEFM Odilon Nelson Dantas</v>
      </c>
      <c r="E291" s="21" t="str">
        <f>IFERROR(__xludf.DUMMYFUNCTION("""COMPUTED_VALUE"""),"URBANA")</f>
        <v>URBANA</v>
      </c>
      <c r="F291" s="21" t="str">
        <f>IFERROR(__xludf.DUMMYFUNCTION("""COMPUTED_VALUE"""),"2 Mbps")</f>
        <v>2 Mbps</v>
      </c>
      <c r="G291" s="21" t="str">
        <f>IFERROR(__xludf.DUMMYFUNCTION("""COMPUTED_VALUE"""),"-")</f>
        <v>-</v>
      </c>
      <c r="H291" s="21" t="str">
        <f>IFERROR(__xludf.DUMMYFUNCTION("""COMPUTED_VALUE"""),"-")</f>
        <v>-</v>
      </c>
      <c r="I291" s="21" t="str">
        <f>IFERROR(__xludf.DUMMYFUNCTION("""COMPUTED_VALUE"""),"-")</f>
        <v>-</v>
      </c>
      <c r="J291" s="21" t="str">
        <f>IFERROR(__xludf.DUMMYFUNCTION("""COMPUTED_VALUE"""),"-")</f>
        <v>-</v>
      </c>
      <c r="K291" s="21" t="str">
        <f>IFERROR(__xludf.DUMMYFUNCTION("""COMPUTED_VALUE"""),"-")</f>
        <v>-</v>
      </c>
      <c r="L291" s="21" t="str">
        <f>IFERROR(__xludf.DUMMYFUNCTION("""COMPUTED_VALUE"""),"-")</f>
        <v>-</v>
      </c>
      <c r="M291" s="21" t="str">
        <f>IFERROR(__xludf.DUMMYFUNCTION("""COMPUTED_VALUE"""),"-")</f>
        <v>-</v>
      </c>
      <c r="N291" s="21" t="str">
        <f>IFERROR(__xludf.DUMMYFUNCTION("""COMPUTED_VALUE"""),"-")</f>
        <v>-</v>
      </c>
      <c r="O291" s="21" t="str">
        <f>IFERROR(__xludf.DUMMYFUNCTION("""COMPUTED_VALUE"""),"-")</f>
        <v>-</v>
      </c>
      <c r="P291" s="21"/>
      <c r="Q291" s="21"/>
      <c r="R291" s="21"/>
      <c r="S291" s="21"/>
      <c r="T291" s="21"/>
      <c r="U291" s="21"/>
      <c r="V291" s="21"/>
      <c r="W291" s="21"/>
      <c r="X291" s="21"/>
      <c r="Y291" s="21"/>
      <c r="Z291" s="21"/>
    </row>
    <row r="292">
      <c r="A292" s="21" t="str">
        <f>IFERROR(__xludf.DUMMYFUNCTION("""COMPUTED_VALUE"""),"02ª GRE (Guarabira)")</f>
        <v>02ª GRE (Guarabira)</v>
      </c>
      <c r="B292" s="21" t="str">
        <f>IFERROR(__xludf.DUMMYFUNCTION("""COMPUTED_VALUE"""),"Duas Estradas")</f>
        <v>Duas Estradas</v>
      </c>
      <c r="C292" s="21">
        <f>IFERROR(__xludf.DUMMYFUNCTION("""COMPUTED_VALUE"""),2.5068075E7)</f>
        <v>25068075</v>
      </c>
      <c r="D292" s="21" t="str">
        <f>IFERROR(__xludf.DUMMYFUNCTION("""COMPUTED_VALUE"""),"Eci Sagrado Coracao de Jesus")</f>
        <v>Eci Sagrado Coracao de Jesus</v>
      </c>
      <c r="E292" s="21" t="str">
        <f>IFERROR(__xludf.DUMMYFUNCTION("""COMPUTED_VALUE"""),"URBANA")</f>
        <v>URBANA</v>
      </c>
      <c r="F292" s="21" t="str">
        <f>IFERROR(__xludf.DUMMYFUNCTION("""COMPUTED_VALUE"""),"2 Mbps")</f>
        <v>2 Mbps</v>
      </c>
      <c r="G292" s="21" t="str">
        <f>IFERROR(__xludf.DUMMYFUNCTION("""COMPUTED_VALUE"""),"-")</f>
        <v>-</v>
      </c>
      <c r="H292" s="21" t="str">
        <f>IFERROR(__xludf.DUMMYFUNCTION("""COMPUTED_VALUE"""),"-")</f>
        <v>-</v>
      </c>
      <c r="I292" s="21" t="str">
        <f>IFERROR(__xludf.DUMMYFUNCTION("""COMPUTED_VALUE"""),"-")</f>
        <v>-</v>
      </c>
      <c r="J292" s="21" t="str">
        <f>IFERROR(__xludf.DUMMYFUNCTION("""COMPUTED_VALUE"""),"-")</f>
        <v>-</v>
      </c>
      <c r="K292" s="21" t="str">
        <f>IFERROR(__xludf.DUMMYFUNCTION("""COMPUTED_VALUE"""),"-")</f>
        <v>-</v>
      </c>
      <c r="L292" s="21" t="str">
        <f>IFERROR(__xludf.DUMMYFUNCTION("""COMPUTED_VALUE"""),"-")</f>
        <v>-</v>
      </c>
      <c r="M292" s="21" t="str">
        <f>IFERROR(__xludf.DUMMYFUNCTION("""COMPUTED_VALUE"""),"-")</f>
        <v>-</v>
      </c>
      <c r="N292" s="21" t="str">
        <f>IFERROR(__xludf.DUMMYFUNCTION("""COMPUTED_VALUE"""),"-")</f>
        <v>-</v>
      </c>
      <c r="O292" s="21" t="str">
        <f>IFERROR(__xludf.DUMMYFUNCTION("""COMPUTED_VALUE"""),"-")</f>
        <v>-</v>
      </c>
      <c r="P292" s="21"/>
      <c r="Q292" s="21"/>
      <c r="R292" s="21"/>
      <c r="S292" s="21"/>
      <c r="T292" s="21"/>
      <c r="U292" s="21"/>
      <c r="V292" s="21"/>
      <c r="W292" s="21"/>
      <c r="X292" s="21"/>
      <c r="Y292" s="21"/>
      <c r="Z292" s="21"/>
    </row>
    <row r="293">
      <c r="A293" s="21" t="str">
        <f>IFERROR(__xludf.DUMMYFUNCTION("""COMPUTED_VALUE"""),"02ª GRE (Guarabira)")</f>
        <v>02ª GRE (Guarabira)</v>
      </c>
      <c r="B293" s="21" t="str">
        <f>IFERROR(__xludf.DUMMYFUNCTION("""COMPUTED_VALUE"""),"Duas Estradas")</f>
        <v>Duas Estradas</v>
      </c>
      <c r="C293" s="21">
        <f>IFERROR(__xludf.DUMMYFUNCTION("""COMPUTED_VALUE"""),2.5068083E7)</f>
        <v>25068083</v>
      </c>
      <c r="D293" s="21" t="str">
        <f>IFERROR(__xludf.DUMMYFUNCTION("""COMPUTED_VALUE"""),"EEEF Francisco Costa")</f>
        <v>EEEF Francisco Costa</v>
      </c>
      <c r="E293" s="21" t="str">
        <f>IFERROR(__xludf.DUMMYFUNCTION("""COMPUTED_VALUE"""),"URBANA")</f>
        <v>URBANA</v>
      </c>
      <c r="F293" s="21" t="str">
        <f>IFERROR(__xludf.DUMMYFUNCTION("""COMPUTED_VALUE"""),"2 Mbps")</f>
        <v>2 Mbps</v>
      </c>
      <c r="G293" s="21" t="str">
        <f>IFERROR(__xludf.DUMMYFUNCTION("""COMPUTED_VALUE"""),"-")</f>
        <v>-</v>
      </c>
      <c r="H293" s="21" t="str">
        <f>IFERROR(__xludf.DUMMYFUNCTION("""COMPUTED_VALUE"""),"-")</f>
        <v>-</v>
      </c>
      <c r="I293" s="21" t="str">
        <f>IFERROR(__xludf.DUMMYFUNCTION("""COMPUTED_VALUE"""),"-")</f>
        <v>-</v>
      </c>
      <c r="J293" s="21" t="str">
        <f>IFERROR(__xludf.DUMMYFUNCTION("""COMPUTED_VALUE"""),"-")</f>
        <v>-</v>
      </c>
      <c r="K293" s="21" t="str">
        <f>IFERROR(__xludf.DUMMYFUNCTION("""COMPUTED_VALUE"""),"-")</f>
        <v>-</v>
      </c>
      <c r="L293" s="21" t="str">
        <f>IFERROR(__xludf.DUMMYFUNCTION("""COMPUTED_VALUE"""),"-")</f>
        <v>-</v>
      </c>
      <c r="M293" s="21" t="str">
        <f>IFERROR(__xludf.DUMMYFUNCTION("""COMPUTED_VALUE"""),"-")</f>
        <v>-</v>
      </c>
      <c r="N293" s="21" t="str">
        <f>IFERROR(__xludf.DUMMYFUNCTION("""COMPUTED_VALUE"""),"-")</f>
        <v>-</v>
      </c>
      <c r="O293" s="21" t="str">
        <f>IFERROR(__xludf.DUMMYFUNCTION("""COMPUTED_VALUE"""),"-")</f>
        <v>-</v>
      </c>
      <c r="P293" s="21"/>
      <c r="Q293" s="21"/>
      <c r="R293" s="21"/>
      <c r="S293" s="21"/>
      <c r="T293" s="21"/>
      <c r="U293" s="21"/>
      <c r="V293" s="21"/>
      <c r="W293" s="21"/>
      <c r="X293" s="21"/>
      <c r="Y293" s="21"/>
      <c r="Z293" s="21"/>
    </row>
    <row r="294">
      <c r="A294" s="21" t="str">
        <f>IFERROR(__xludf.DUMMYFUNCTION("""COMPUTED_VALUE"""),"02ª GRE (Guarabira)")</f>
        <v>02ª GRE (Guarabira)</v>
      </c>
      <c r="B294" s="21" t="str">
        <f>IFERROR(__xludf.DUMMYFUNCTION("""COMPUTED_VALUE"""),"Sertãozinho")</f>
        <v>Sertãozinho</v>
      </c>
      <c r="C294" s="21">
        <f>IFERROR(__xludf.DUMMYFUNCTION("""COMPUTED_VALUE"""),2.5068342E7)</f>
        <v>25068342</v>
      </c>
      <c r="D294" s="21" t="str">
        <f>IFERROR(__xludf.DUMMYFUNCTION("""COMPUTED_VALUE"""),"ECI EEFM João de Freitas Mouzinho")</f>
        <v>ECI EEFM João de Freitas Mouzinho</v>
      </c>
      <c r="E294" s="21" t="str">
        <f>IFERROR(__xludf.DUMMYFUNCTION("""COMPUTED_VALUE"""),"URBANA")</f>
        <v>URBANA</v>
      </c>
      <c r="F294" s="21" t="str">
        <f>IFERROR(__xludf.DUMMYFUNCTION("""COMPUTED_VALUE"""),"2 Mbps")</f>
        <v>2 Mbps</v>
      </c>
      <c r="G294" s="21" t="str">
        <f>IFERROR(__xludf.DUMMYFUNCTION("""COMPUTED_VALUE"""),"-")</f>
        <v>-</v>
      </c>
      <c r="H294" s="21" t="str">
        <f>IFERROR(__xludf.DUMMYFUNCTION("""COMPUTED_VALUE"""),"-")</f>
        <v>-</v>
      </c>
      <c r="I294" s="21" t="str">
        <f>IFERROR(__xludf.DUMMYFUNCTION("""COMPUTED_VALUE"""),"-")</f>
        <v>-</v>
      </c>
      <c r="J294" s="21" t="str">
        <f>IFERROR(__xludf.DUMMYFUNCTION("""COMPUTED_VALUE"""),"-")</f>
        <v>-</v>
      </c>
      <c r="K294" s="21" t="str">
        <f>IFERROR(__xludf.DUMMYFUNCTION("""COMPUTED_VALUE"""),"-")</f>
        <v>-</v>
      </c>
      <c r="L294" s="21" t="str">
        <f>IFERROR(__xludf.DUMMYFUNCTION("""COMPUTED_VALUE"""),"-")</f>
        <v>-</v>
      </c>
      <c r="M294" s="21" t="str">
        <f>IFERROR(__xludf.DUMMYFUNCTION("""COMPUTED_VALUE"""),"-")</f>
        <v>-</v>
      </c>
      <c r="N294" s="21" t="str">
        <f>IFERROR(__xludf.DUMMYFUNCTION("""COMPUTED_VALUE"""),"-")</f>
        <v>-</v>
      </c>
      <c r="O294" s="21" t="str">
        <f>IFERROR(__xludf.DUMMYFUNCTION("""COMPUTED_VALUE"""),"-")</f>
        <v>-</v>
      </c>
      <c r="P294" s="21"/>
      <c r="Q294" s="21"/>
      <c r="R294" s="21"/>
      <c r="S294" s="21"/>
      <c r="T294" s="21"/>
      <c r="U294" s="21"/>
      <c r="V294" s="21"/>
      <c r="W294" s="21"/>
      <c r="X294" s="21"/>
      <c r="Y294" s="21"/>
      <c r="Z294" s="21"/>
    </row>
    <row r="295">
      <c r="A295" s="21" t="str">
        <f>IFERROR(__xludf.DUMMYFUNCTION("""COMPUTED_VALUE"""),"02ª GRE (Guarabira)")</f>
        <v>02ª GRE (Guarabira)</v>
      </c>
      <c r="B295" s="21" t="str">
        <f>IFERROR(__xludf.DUMMYFUNCTION("""COMPUTED_VALUE"""),"Guarabira")</f>
        <v>Guarabira</v>
      </c>
      <c r="C295" s="21">
        <f>IFERROR(__xludf.DUMMYFUNCTION("""COMPUTED_VALUE"""),2.5068628E7)</f>
        <v>25068628</v>
      </c>
      <c r="D295" s="21" t="str">
        <f>IFERROR(__xludf.DUMMYFUNCTION("""COMPUTED_VALUE"""),"ECIT Monsenhor Emiliano de Cristo")</f>
        <v>ECIT Monsenhor Emiliano de Cristo</v>
      </c>
      <c r="E295" s="21" t="str">
        <f>IFERROR(__xludf.DUMMYFUNCTION("""COMPUTED_VALUE"""),"URBANA")</f>
        <v>URBANA</v>
      </c>
      <c r="F295" s="21" t="str">
        <f>IFERROR(__xludf.DUMMYFUNCTION("""COMPUTED_VALUE"""),"10 Mbps")</f>
        <v>10 Mbps</v>
      </c>
      <c r="G295" s="21" t="str">
        <f>IFERROR(__xludf.DUMMYFUNCTION("""COMPUTED_VALUE"""),"10 Mbps")</f>
        <v>10 Mbps</v>
      </c>
      <c r="H295" s="21" t="str">
        <f>IFERROR(__xludf.DUMMYFUNCTION("""COMPUTED_VALUE"""),"-")</f>
        <v>-</v>
      </c>
      <c r="I295" s="21" t="str">
        <f>IFERROR(__xludf.DUMMYFUNCTION("""COMPUTED_VALUE"""),"-")</f>
        <v>-</v>
      </c>
      <c r="J295" s="21" t="str">
        <f>IFERROR(__xludf.DUMMYFUNCTION("""COMPUTED_VALUE"""),"100 Mbps")</f>
        <v>100 Mbps</v>
      </c>
      <c r="K295" s="21" t="str">
        <f>IFERROR(__xludf.DUMMYFUNCTION("""COMPUTED_VALUE"""),"-")</f>
        <v>-</v>
      </c>
      <c r="L295" s="21" t="str">
        <f>IFERROR(__xludf.DUMMYFUNCTION("""COMPUTED_VALUE"""),"-")</f>
        <v>-</v>
      </c>
      <c r="M295" s="21" t="str">
        <f>IFERROR(__xludf.DUMMYFUNCTION("""COMPUTED_VALUE"""),"-")</f>
        <v>-</v>
      </c>
      <c r="N295" s="21" t="str">
        <f>IFERROR(__xludf.DUMMYFUNCTION("""COMPUTED_VALUE"""),"-")</f>
        <v>-</v>
      </c>
      <c r="O295" s="21" t="str">
        <f>IFERROR(__xludf.DUMMYFUNCTION("""COMPUTED_VALUE"""),"-")</f>
        <v>-</v>
      </c>
      <c r="P295" s="21"/>
      <c r="Q295" s="21"/>
      <c r="R295" s="21"/>
      <c r="S295" s="21"/>
      <c r="T295" s="21"/>
      <c r="U295" s="21"/>
      <c r="V295" s="21"/>
      <c r="W295" s="21"/>
      <c r="X295" s="21"/>
      <c r="Y295" s="21"/>
      <c r="Z295" s="21"/>
    </row>
    <row r="296">
      <c r="A296" s="21" t="str">
        <f>IFERROR(__xludf.DUMMYFUNCTION("""COMPUTED_VALUE"""),"02ª GRE (Guarabira)")</f>
        <v>02ª GRE (Guarabira)</v>
      </c>
      <c r="B296" s="21" t="str">
        <f>IFERROR(__xludf.DUMMYFUNCTION("""COMPUTED_VALUE"""),"Guarabira")</f>
        <v>Guarabira</v>
      </c>
      <c r="C296" s="21">
        <f>IFERROR(__xludf.DUMMYFUNCTION("""COMPUTED_VALUE"""),2.5068636E7)</f>
        <v>25068636</v>
      </c>
      <c r="D296" s="21" t="str">
        <f>IFERROR(__xludf.DUMMYFUNCTION("""COMPUTED_VALUE"""),"Eci José Soares de Carvalho")</f>
        <v>Eci José Soares de Carvalho</v>
      </c>
      <c r="E296" s="21" t="str">
        <f>IFERROR(__xludf.DUMMYFUNCTION("""COMPUTED_VALUE"""),"URBANA")</f>
        <v>URBANA</v>
      </c>
      <c r="F296" s="21" t="str">
        <f>IFERROR(__xludf.DUMMYFUNCTION("""COMPUTED_VALUE"""),"5 Mbps")</f>
        <v>5 Mbps</v>
      </c>
      <c r="G296" s="21" t="str">
        <f>IFERROR(__xludf.DUMMYFUNCTION("""COMPUTED_VALUE"""),"10 Mbps")</f>
        <v>10 Mbps</v>
      </c>
      <c r="H296" s="21" t="str">
        <f>IFERROR(__xludf.DUMMYFUNCTION("""COMPUTED_VALUE"""),"-")</f>
        <v>-</v>
      </c>
      <c r="I296" s="21" t="str">
        <f>IFERROR(__xludf.DUMMYFUNCTION("""COMPUTED_VALUE"""),"-")</f>
        <v>-</v>
      </c>
      <c r="J296" s="21" t="str">
        <f>IFERROR(__xludf.DUMMYFUNCTION("""COMPUTED_VALUE"""),"100 Mbps")</f>
        <v>100 Mbps</v>
      </c>
      <c r="K296" s="21" t="str">
        <f>IFERROR(__xludf.DUMMYFUNCTION("""COMPUTED_VALUE"""),"-")</f>
        <v>-</v>
      </c>
      <c r="L296" s="21" t="str">
        <f>IFERROR(__xludf.DUMMYFUNCTION("""COMPUTED_VALUE"""),"-")</f>
        <v>-</v>
      </c>
      <c r="M296" s="21" t="str">
        <f>IFERROR(__xludf.DUMMYFUNCTION("""COMPUTED_VALUE"""),"-")</f>
        <v>-</v>
      </c>
      <c r="N296" s="21" t="str">
        <f>IFERROR(__xludf.DUMMYFUNCTION("""COMPUTED_VALUE"""),"-")</f>
        <v>-</v>
      </c>
      <c r="O296" s="21" t="str">
        <f>IFERROR(__xludf.DUMMYFUNCTION("""COMPUTED_VALUE"""),"-")</f>
        <v>-</v>
      </c>
      <c r="P296" s="21"/>
      <c r="Q296" s="21"/>
      <c r="R296" s="21"/>
      <c r="S296" s="21"/>
      <c r="T296" s="21"/>
      <c r="U296" s="21"/>
      <c r="V296" s="21"/>
      <c r="W296" s="21"/>
      <c r="X296" s="21"/>
      <c r="Y296" s="21"/>
      <c r="Z296" s="21"/>
    </row>
    <row r="297">
      <c r="A297" s="21" t="str">
        <f>IFERROR(__xludf.DUMMYFUNCTION("""COMPUTED_VALUE"""),"02ª GRE (Guarabira)")</f>
        <v>02ª GRE (Guarabira)</v>
      </c>
      <c r="B297" s="21" t="str">
        <f>IFERROR(__xludf.DUMMYFUNCTION("""COMPUTED_VALUE"""),"Guarabira")</f>
        <v>Guarabira</v>
      </c>
      <c r="C297" s="21">
        <f>IFERROR(__xludf.DUMMYFUNCTION("""COMPUTED_VALUE"""),2.5068644E7)</f>
        <v>25068644</v>
      </c>
      <c r="D297" s="21" t="str">
        <f>IFERROR(__xludf.DUMMYFUNCTION("""COMPUTED_VALUE"""),"E.E.E.F. Antenor Navarro")</f>
        <v>E.E.E.F. Antenor Navarro</v>
      </c>
      <c r="E297" s="21" t="str">
        <f>IFERROR(__xludf.DUMMYFUNCTION("""COMPUTED_VALUE"""),"URBANA")</f>
        <v>URBANA</v>
      </c>
      <c r="F297" s="21" t="str">
        <f>IFERROR(__xludf.DUMMYFUNCTION("""COMPUTED_VALUE"""),"5 Mbps")</f>
        <v>5 Mbps</v>
      </c>
      <c r="G297" s="21" t="str">
        <f>IFERROR(__xludf.DUMMYFUNCTION("""COMPUTED_VALUE"""),"10 Mbps")</f>
        <v>10 Mbps</v>
      </c>
      <c r="H297" s="21" t="str">
        <f>IFERROR(__xludf.DUMMYFUNCTION("""COMPUTED_VALUE"""),"-")</f>
        <v>-</v>
      </c>
      <c r="I297" s="21" t="str">
        <f>IFERROR(__xludf.DUMMYFUNCTION("""COMPUTED_VALUE"""),"-")</f>
        <v>-</v>
      </c>
      <c r="J297" s="21" t="str">
        <f>IFERROR(__xludf.DUMMYFUNCTION("""COMPUTED_VALUE"""),"-")</f>
        <v>-</v>
      </c>
      <c r="K297" s="21" t="str">
        <f>IFERROR(__xludf.DUMMYFUNCTION("""COMPUTED_VALUE"""),"-")</f>
        <v>-</v>
      </c>
      <c r="L297" s="21" t="str">
        <f>IFERROR(__xludf.DUMMYFUNCTION("""COMPUTED_VALUE"""),"-")</f>
        <v>-</v>
      </c>
      <c r="M297" s="21" t="str">
        <f>IFERROR(__xludf.DUMMYFUNCTION("""COMPUTED_VALUE"""),"-")</f>
        <v>-</v>
      </c>
      <c r="N297" s="21" t="str">
        <f>IFERROR(__xludf.DUMMYFUNCTION("""COMPUTED_VALUE"""),"-")</f>
        <v>-</v>
      </c>
      <c r="O297" s="21" t="str">
        <f>IFERROR(__xludf.DUMMYFUNCTION("""COMPUTED_VALUE"""),"-")</f>
        <v>-</v>
      </c>
      <c r="P297" s="21"/>
      <c r="Q297" s="21"/>
      <c r="R297" s="21"/>
      <c r="S297" s="21"/>
      <c r="T297" s="21"/>
      <c r="U297" s="21"/>
      <c r="V297" s="21"/>
      <c r="W297" s="21"/>
      <c r="X297" s="21"/>
      <c r="Y297" s="21"/>
      <c r="Z297" s="21"/>
    </row>
    <row r="298">
      <c r="A298" s="21" t="str">
        <f>IFERROR(__xludf.DUMMYFUNCTION("""COMPUTED_VALUE"""),"-")</f>
        <v>-</v>
      </c>
      <c r="B298" s="21" t="str">
        <f>IFERROR(__xludf.DUMMYFUNCTION("""COMPUTED_VALUE"""),"Guarabira")</f>
        <v>Guarabira</v>
      </c>
      <c r="C298" s="21">
        <f>IFERROR(__xludf.DUMMYFUNCTION("""COMPUTED_VALUE"""),2.5068652E7)</f>
        <v>25068652</v>
      </c>
      <c r="D298" s="21" t="str">
        <f>IFERROR(__xludf.DUMMYFUNCTION("""COMPUTED_VALUE"""),"EEEF Professor Antonio Benvindo")</f>
        <v>EEEF Professor Antonio Benvindo</v>
      </c>
      <c r="E298" s="21" t="str">
        <f>IFERROR(__xludf.DUMMYFUNCTION("""COMPUTED_VALUE"""),"-")</f>
        <v>-</v>
      </c>
      <c r="F298" s="21" t="str">
        <f>IFERROR(__xludf.DUMMYFUNCTION("""COMPUTED_VALUE"""),"10 Mbps")</f>
        <v>10 Mbps</v>
      </c>
      <c r="G298" s="21" t="str">
        <f>IFERROR(__xludf.DUMMYFUNCTION("""COMPUTED_VALUE"""),"-")</f>
        <v>-</v>
      </c>
      <c r="H298" s="21" t="str">
        <f>IFERROR(__xludf.DUMMYFUNCTION("""COMPUTED_VALUE"""),"-")</f>
        <v>-</v>
      </c>
      <c r="I298" s="21" t="str">
        <f>IFERROR(__xludf.DUMMYFUNCTION("""COMPUTED_VALUE"""),"-")</f>
        <v>-</v>
      </c>
      <c r="J298" s="21" t="str">
        <f>IFERROR(__xludf.DUMMYFUNCTION("""COMPUTED_VALUE"""),"-")</f>
        <v>-</v>
      </c>
      <c r="K298" s="21" t="str">
        <f>IFERROR(__xludf.DUMMYFUNCTION("""COMPUTED_VALUE"""),"-")</f>
        <v>-</v>
      </c>
      <c r="L298" s="21" t="str">
        <f>IFERROR(__xludf.DUMMYFUNCTION("""COMPUTED_VALUE"""),"-")</f>
        <v>-</v>
      </c>
      <c r="M298" s="21" t="str">
        <f>IFERROR(__xludf.DUMMYFUNCTION("""COMPUTED_VALUE"""),"-")</f>
        <v>-</v>
      </c>
      <c r="N298" s="21" t="str">
        <f>IFERROR(__xludf.DUMMYFUNCTION("""COMPUTED_VALUE"""),"-")</f>
        <v>-</v>
      </c>
      <c r="O298" s="21" t="str">
        <f>IFERROR(__xludf.DUMMYFUNCTION("""COMPUTED_VALUE"""),"-")</f>
        <v>-</v>
      </c>
      <c r="P298" s="21"/>
      <c r="Q298" s="21"/>
      <c r="R298" s="21"/>
      <c r="S298" s="21"/>
      <c r="T298" s="21"/>
      <c r="U298" s="21"/>
      <c r="V298" s="21"/>
      <c r="W298" s="21"/>
      <c r="X298" s="21"/>
      <c r="Y298" s="21"/>
      <c r="Z298" s="21"/>
    </row>
    <row r="299">
      <c r="A299" s="21" t="str">
        <f>IFERROR(__xludf.DUMMYFUNCTION("""COMPUTED_VALUE"""),"02ª GRE (Guarabira)")</f>
        <v>02ª GRE (Guarabira)</v>
      </c>
      <c r="B299" s="21" t="str">
        <f>IFERROR(__xludf.DUMMYFUNCTION("""COMPUTED_VALUE"""),"Guarabira")</f>
        <v>Guarabira</v>
      </c>
      <c r="C299" s="21">
        <f>IFERROR(__xludf.DUMMYFUNCTION("""COMPUTED_VALUE"""),2.506866E7)</f>
        <v>25068660</v>
      </c>
      <c r="D299" s="21" t="str">
        <f>IFERROR(__xludf.DUMMYFUNCTION("""COMPUTED_VALUE"""),"EEEF Dep Gustavo Amorim da Costa")</f>
        <v>EEEF Dep Gustavo Amorim da Costa</v>
      </c>
      <c r="E299" s="21" t="str">
        <f>IFERROR(__xludf.DUMMYFUNCTION("""COMPUTED_VALUE"""),"URBANA")</f>
        <v>URBANA</v>
      </c>
      <c r="F299" s="21" t="str">
        <f>IFERROR(__xludf.DUMMYFUNCTION("""COMPUTED_VALUE"""),"10 Mbps")</f>
        <v>10 Mbps</v>
      </c>
      <c r="G299" s="21" t="str">
        <f>IFERROR(__xludf.DUMMYFUNCTION("""COMPUTED_VALUE"""),"-")</f>
        <v>-</v>
      </c>
      <c r="H299" s="21" t="str">
        <f>IFERROR(__xludf.DUMMYFUNCTION("""COMPUTED_VALUE"""),"-")</f>
        <v>-</v>
      </c>
      <c r="I299" s="21" t="str">
        <f>IFERROR(__xludf.DUMMYFUNCTION("""COMPUTED_VALUE"""),"-")</f>
        <v>-</v>
      </c>
      <c r="J299" s="21" t="str">
        <f>IFERROR(__xludf.DUMMYFUNCTION("""COMPUTED_VALUE"""),"-")</f>
        <v>-</v>
      </c>
      <c r="K299" s="21" t="str">
        <f>IFERROR(__xludf.DUMMYFUNCTION("""COMPUTED_VALUE"""),"-")</f>
        <v>-</v>
      </c>
      <c r="L299" s="21" t="str">
        <f>IFERROR(__xludf.DUMMYFUNCTION("""COMPUTED_VALUE"""),"-")</f>
        <v>-</v>
      </c>
      <c r="M299" s="21" t="str">
        <f>IFERROR(__xludf.DUMMYFUNCTION("""COMPUTED_VALUE"""),"-")</f>
        <v>-</v>
      </c>
      <c r="N299" s="21" t="str">
        <f>IFERROR(__xludf.DUMMYFUNCTION("""COMPUTED_VALUE"""),"-")</f>
        <v>-</v>
      </c>
      <c r="O299" s="21" t="str">
        <f>IFERROR(__xludf.DUMMYFUNCTION("""COMPUTED_VALUE"""),"-")</f>
        <v>-</v>
      </c>
      <c r="P299" s="21"/>
      <c r="Q299" s="21"/>
      <c r="R299" s="21"/>
      <c r="S299" s="21"/>
      <c r="T299" s="21"/>
      <c r="U299" s="21"/>
      <c r="V299" s="21"/>
      <c r="W299" s="21"/>
      <c r="X299" s="21"/>
      <c r="Y299" s="21"/>
      <c r="Z299" s="21"/>
    </row>
    <row r="300">
      <c r="A300" s="21" t="str">
        <f>IFERROR(__xludf.DUMMYFUNCTION("""COMPUTED_VALUE"""),"02ª GRE (Guarabira)")</f>
        <v>02ª GRE (Guarabira)</v>
      </c>
      <c r="B300" s="21" t="str">
        <f>IFERROR(__xludf.DUMMYFUNCTION("""COMPUTED_VALUE"""),"Guarabira")</f>
        <v>Guarabira</v>
      </c>
      <c r="C300" s="21">
        <f>IFERROR(__xludf.DUMMYFUNCTION("""COMPUTED_VALUE"""),2.5068695E7)</f>
        <v>25068695</v>
      </c>
      <c r="D300" s="21" t="str">
        <f>IFERROR(__xludf.DUMMYFUNCTION("""COMPUTED_VALUE"""),"EEEF Des Pedro Bandeira")</f>
        <v>EEEF Des Pedro Bandeira</v>
      </c>
      <c r="E300" s="21" t="str">
        <f>IFERROR(__xludf.DUMMYFUNCTION("""COMPUTED_VALUE"""),"URBANA")</f>
        <v>URBANA</v>
      </c>
      <c r="F300" s="21" t="str">
        <f>IFERROR(__xludf.DUMMYFUNCTION("""COMPUTED_VALUE"""),"5 Mbps")</f>
        <v>5 Mbps</v>
      </c>
      <c r="G300" s="21" t="str">
        <f>IFERROR(__xludf.DUMMYFUNCTION("""COMPUTED_VALUE"""),"-")</f>
        <v>-</v>
      </c>
      <c r="H300" s="21" t="str">
        <f>IFERROR(__xludf.DUMMYFUNCTION("""COMPUTED_VALUE"""),"-")</f>
        <v>-</v>
      </c>
      <c r="I300" s="21" t="str">
        <f>IFERROR(__xludf.DUMMYFUNCTION("""COMPUTED_VALUE"""),"-")</f>
        <v>-</v>
      </c>
      <c r="J300" s="21" t="str">
        <f>IFERROR(__xludf.DUMMYFUNCTION("""COMPUTED_VALUE"""),"-")</f>
        <v>-</v>
      </c>
      <c r="K300" s="21" t="str">
        <f>IFERROR(__xludf.DUMMYFUNCTION("""COMPUTED_VALUE"""),"-")</f>
        <v>-</v>
      </c>
      <c r="L300" s="21" t="str">
        <f>IFERROR(__xludf.DUMMYFUNCTION("""COMPUTED_VALUE"""),"-")</f>
        <v>-</v>
      </c>
      <c r="M300" s="21" t="str">
        <f>IFERROR(__xludf.DUMMYFUNCTION("""COMPUTED_VALUE"""),"-")</f>
        <v>-</v>
      </c>
      <c r="N300" s="21" t="str">
        <f>IFERROR(__xludf.DUMMYFUNCTION("""COMPUTED_VALUE"""),"-")</f>
        <v>-</v>
      </c>
      <c r="O300" s="21" t="str">
        <f>IFERROR(__xludf.DUMMYFUNCTION("""COMPUTED_VALUE"""),"-")</f>
        <v>-</v>
      </c>
      <c r="P300" s="21"/>
      <c r="Q300" s="21"/>
      <c r="R300" s="21"/>
      <c r="S300" s="21"/>
      <c r="T300" s="21"/>
      <c r="U300" s="21"/>
      <c r="V300" s="21"/>
      <c r="W300" s="21"/>
      <c r="X300" s="21"/>
      <c r="Y300" s="21"/>
      <c r="Z300" s="21"/>
    </row>
    <row r="301">
      <c r="A301" s="21" t="str">
        <f>IFERROR(__xludf.DUMMYFUNCTION("""COMPUTED_VALUE"""),"02ª GRE (Guarabira)")</f>
        <v>02ª GRE (Guarabira)</v>
      </c>
      <c r="B301" s="21" t="str">
        <f>IFERROR(__xludf.DUMMYFUNCTION("""COMPUTED_VALUE"""),"Guarabira")</f>
        <v>Guarabira</v>
      </c>
      <c r="C301" s="21">
        <f>IFERROR(__xludf.DUMMYFUNCTION("""COMPUTED_VALUE"""),2.5068709E7)</f>
        <v>25068709</v>
      </c>
      <c r="D301" s="21" t="str">
        <f>IFERROR(__xludf.DUMMYFUNCTION("""COMPUTED_VALUE"""),"EEEF John Kennedy")</f>
        <v>EEEF John Kennedy</v>
      </c>
      <c r="E301" s="21" t="str">
        <f>IFERROR(__xludf.DUMMYFUNCTION("""COMPUTED_VALUE"""),"URBANA")</f>
        <v>URBANA</v>
      </c>
      <c r="F301" s="21" t="str">
        <f>IFERROR(__xludf.DUMMYFUNCTION("""COMPUTED_VALUE"""),"2 Mbps")</f>
        <v>2 Mbps</v>
      </c>
      <c r="G301" s="21" t="str">
        <f>IFERROR(__xludf.DUMMYFUNCTION("""COMPUTED_VALUE"""),"-")</f>
        <v>-</v>
      </c>
      <c r="H301" s="21" t="str">
        <f>IFERROR(__xludf.DUMMYFUNCTION("""COMPUTED_VALUE"""),"-")</f>
        <v>-</v>
      </c>
      <c r="I301" s="21" t="str">
        <f>IFERROR(__xludf.DUMMYFUNCTION("""COMPUTED_VALUE"""),"-")</f>
        <v>-</v>
      </c>
      <c r="J301" s="21" t="str">
        <f>IFERROR(__xludf.DUMMYFUNCTION("""COMPUTED_VALUE"""),"-")</f>
        <v>-</v>
      </c>
      <c r="K301" s="21" t="str">
        <f>IFERROR(__xludf.DUMMYFUNCTION("""COMPUTED_VALUE"""),"-")</f>
        <v>-</v>
      </c>
      <c r="L301" s="21" t="str">
        <f>IFERROR(__xludf.DUMMYFUNCTION("""COMPUTED_VALUE"""),"-")</f>
        <v>-</v>
      </c>
      <c r="M301" s="21" t="str">
        <f>IFERROR(__xludf.DUMMYFUNCTION("""COMPUTED_VALUE"""),"-")</f>
        <v>-</v>
      </c>
      <c r="N301" s="21" t="str">
        <f>IFERROR(__xludf.DUMMYFUNCTION("""COMPUTED_VALUE"""),"-")</f>
        <v>-</v>
      </c>
      <c r="O301" s="21" t="str">
        <f>IFERROR(__xludf.DUMMYFUNCTION("""COMPUTED_VALUE"""),"-")</f>
        <v>-</v>
      </c>
      <c r="P301" s="21"/>
      <c r="Q301" s="21"/>
      <c r="R301" s="21"/>
      <c r="S301" s="21"/>
      <c r="T301" s="21"/>
      <c r="U301" s="21"/>
      <c r="V301" s="21"/>
      <c r="W301" s="21"/>
      <c r="X301" s="21"/>
      <c r="Y301" s="21"/>
      <c r="Z301" s="21"/>
    </row>
    <row r="302">
      <c r="A302" s="21" t="str">
        <f>IFERROR(__xludf.DUMMYFUNCTION("""COMPUTED_VALUE"""),"02ª GRE (Guarabira)")</f>
        <v>02ª GRE (Guarabira)</v>
      </c>
      <c r="B302" s="21" t="str">
        <f>IFERROR(__xludf.DUMMYFUNCTION("""COMPUTED_VALUE"""),"Guarabira")</f>
        <v>Guarabira</v>
      </c>
      <c r="C302" s="21">
        <f>IFERROR(__xludf.DUMMYFUNCTION("""COMPUTED_VALUE"""),2.5068717E7)</f>
        <v>25068717</v>
      </c>
      <c r="D302" s="21" t="str">
        <f>IFERROR(__xludf.DUMMYFUNCTION("""COMPUTED_VALUE"""),"EEEF Abdon Miranda")</f>
        <v>EEEF Abdon Miranda</v>
      </c>
      <c r="E302" s="21" t="str">
        <f>IFERROR(__xludf.DUMMYFUNCTION("""COMPUTED_VALUE"""),"RURAL")</f>
        <v>RURAL</v>
      </c>
      <c r="F302" s="21" t="str">
        <f>IFERROR(__xludf.DUMMYFUNCTION("""COMPUTED_VALUE"""),"-")</f>
        <v>-</v>
      </c>
      <c r="G302" s="21" t="str">
        <f>IFERROR(__xludf.DUMMYFUNCTION("""COMPUTED_VALUE"""),"-")</f>
        <v>-</v>
      </c>
      <c r="H302" s="21" t="str">
        <f>IFERROR(__xludf.DUMMYFUNCTION("""COMPUTED_VALUE"""),"-")</f>
        <v>-</v>
      </c>
      <c r="I302" s="21" t="str">
        <f>IFERROR(__xludf.DUMMYFUNCTION("""COMPUTED_VALUE"""),"-")</f>
        <v>-</v>
      </c>
      <c r="J302" s="21" t="str">
        <f>IFERROR(__xludf.DUMMYFUNCTION("""COMPUTED_VALUE"""),"-")</f>
        <v>-</v>
      </c>
      <c r="K302" s="21" t="str">
        <f>IFERROR(__xludf.DUMMYFUNCTION("""COMPUTED_VALUE"""),"-")</f>
        <v>-</v>
      </c>
      <c r="L302" s="21" t="str">
        <f>IFERROR(__xludf.DUMMYFUNCTION("""COMPUTED_VALUE"""),"-")</f>
        <v>-</v>
      </c>
      <c r="M302" s="21" t="str">
        <f>IFERROR(__xludf.DUMMYFUNCTION("""COMPUTED_VALUE"""),"-")</f>
        <v>-</v>
      </c>
      <c r="N302" s="21" t="str">
        <f>IFERROR(__xludf.DUMMYFUNCTION("""COMPUTED_VALUE"""),"Black Box (3G)")</f>
        <v>Black Box (3G)</v>
      </c>
      <c r="O302" s="21" t="str">
        <f>IFERROR(__xludf.DUMMYFUNCTION("""COMPUTED_VALUE"""),"-")</f>
        <v>-</v>
      </c>
      <c r="P302" s="21"/>
      <c r="Q302" s="21"/>
      <c r="R302" s="21"/>
      <c r="S302" s="21"/>
      <c r="T302" s="21"/>
      <c r="U302" s="21"/>
      <c r="V302" s="21"/>
      <c r="W302" s="21"/>
      <c r="X302" s="21"/>
      <c r="Y302" s="21"/>
      <c r="Z302" s="21"/>
    </row>
    <row r="303">
      <c r="A303" s="21" t="str">
        <f>IFERROR(__xludf.DUMMYFUNCTION("""COMPUTED_VALUE"""),"02ª GRE (Guarabira)")</f>
        <v>02ª GRE (Guarabira)</v>
      </c>
      <c r="B303" s="21" t="str">
        <f>IFERROR(__xludf.DUMMYFUNCTION("""COMPUTED_VALUE"""),"Guarabira")</f>
        <v>Guarabira</v>
      </c>
      <c r="C303" s="21">
        <f>IFERROR(__xludf.DUMMYFUNCTION("""COMPUTED_VALUE"""),2.5068725E7)</f>
        <v>25068725</v>
      </c>
      <c r="D303" s="21" t="str">
        <f>IFERROR(__xludf.DUMMYFUNCTION("""COMPUTED_VALUE"""),"EEEM Professor Edgardo Julio")</f>
        <v>EEEM Professor Edgardo Julio</v>
      </c>
      <c r="E303" s="21" t="str">
        <f>IFERROR(__xludf.DUMMYFUNCTION("""COMPUTED_VALUE"""),"URBANA")</f>
        <v>URBANA</v>
      </c>
      <c r="F303" s="21" t="str">
        <f>IFERROR(__xludf.DUMMYFUNCTION("""COMPUTED_VALUE"""),"2 Mbps")</f>
        <v>2 Mbps</v>
      </c>
      <c r="G303" s="21" t="str">
        <f>IFERROR(__xludf.DUMMYFUNCTION("""COMPUTED_VALUE"""),"-")</f>
        <v>-</v>
      </c>
      <c r="H303" s="21" t="str">
        <f>IFERROR(__xludf.DUMMYFUNCTION("""COMPUTED_VALUE"""),"-")</f>
        <v>-</v>
      </c>
      <c r="I303" s="21" t="str">
        <f>IFERROR(__xludf.DUMMYFUNCTION("""COMPUTED_VALUE"""),"-")</f>
        <v>-</v>
      </c>
      <c r="J303" s="21" t="str">
        <f>IFERROR(__xludf.DUMMYFUNCTION("""COMPUTED_VALUE"""),"-")</f>
        <v>-</v>
      </c>
      <c r="K303" s="21" t="str">
        <f>IFERROR(__xludf.DUMMYFUNCTION("""COMPUTED_VALUE"""),"-")</f>
        <v>-</v>
      </c>
      <c r="L303" s="21" t="str">
        <f>IFERROR(__xludf.DUMMYFUNCTION("""COMPUTED_VALUE"""),"-")</f>
        <v>-</v>
      </c>
      <c r="M303" s="21" t="str">
        <f>IFERROR(__xludf.DUMMYFUNCTION("""COMPUTED_VALUE"""),"-")</f>
        <v>-</v>
      </c>
      <c r="N303" s="21" t="str">
        <f>IFERROR(__xludf.DUMMYFUNCTION("""COMPUTED_VALUE"""),"-")</f>
        <v>-</v>
      </c>
      <c r="O303" s="21" t="str">
        <f>IFERROR(__xludf.DUMMYFUNCTION("""COMPUTED_VALUE"""),"-")</f>
        <v>-</v>
      </c>
      <c r="P303" s="21"/>
      <c r="Q303" s="21"/>
      <c r="R303" s="21"/>
      <c r="S303" s="21"/>
      <c r="T303" s="21"/>
      <c r="U303" s="21"/>
      <c r="V303" s="21"/>
      <c r="W303" s="21"/>
      <c r="X303" s="21"/>
      <c r="Y303" s="21"/>
      <c r="Z303" s="21"/>
    </row>
    <row r="304">
      <c r="A304" s="21" t="str">
        <f>IFERROR(__xludf.DUMMYFUNCTION("""COMPUTED_VALUE"""),"02ª GRE (Guarabira)")</f>
        <v>02ª GRE (Guarabira)</v>
      </c>
      <c r="B304" s="21" t="str">
        <f>IFERROR(__xludf.DUMMYFUNCTION("""COMPUTED_VALUE"""),"Guarabira")</f>
        <v>Guarabira</v>
      </c>
      <c r="C304" s="21">
        <f>IFERROR(__xludf.DUMMYFUNCTION("""COMPUTED_VALUE"""),2.5068733E7)</f>
        <v>25068733</v>
      </c>
      <c r="D304" s="21" t="str">
        <f>IFERROR(__xludf.DUMMYFUNCTION("""COMPUTED_VALUE"""),"EEEF Joao Francelino da Silva")</f>
        <v>EEEF Joao Francelino da Silva</v>
      </c>
      <c r="E304" s="21" t="str">
        <f>IFERROR(__xludf.DUMMYFUNCTION("""COMPUTED_VALUE"""),"URBANA")</f>
        <v>URBANA</v>
      </c>
      <c r="F304" s="21" t="str">
        <f>IFERROR(__xludf.DUMMYFUNCTION("""COMPUTED_VALUE"""),"2 Mbps")</f>
        <v>2 Mbps</v>
      </c>
      <c r="G304" s="21" t="str">
        <f>IFERROR(__xludf.DUMMYFUNCTION("""COMPUTED_VALUE"""),"-")</f>
        <v>-</v>
      </c>
      <c r="H304" s="21" t="str">
        <f>IFERROR(__xludf.DUMMYFUNCTION("""COMPUTED_VALUE"""),"-")</f>
        <v>-</v>
      </c>
      <c r="I304" s="21" t="str">
        <f>IFERROR(__xludf.DUMMYFUNCTION("""COMPUTED_VALUE"""),"-")</f>
        <v>-</v>
      </c>
      <c r="J304" s="21" t="str">
        <f>IFERROR(__xludf.DUMMYFUNCTION("""COMPUTED_VALUE"""),"-")</f>
        <v>-</v>
      </c>
      <c r="K304" s="21" t="str">
        <f>IFERROR(__xludf.DUMMYFUNCTION("""COMPUTED_VALUE"""),"-")</f>
        <v>-</v>
      </c>
      <c r="L304" s="21" t="str">
        <f>IFERROR(__xludf.DUMMYFUNCTION("""COMPUTED_VALUE"""),"-")</f>
        <v>-</v>
      </c>
      <c r="M304" s="21" t="str">
        <f>IFERROR(__xludf.DUMMYFUNCTION("""COMPUTED_VALUE"""),"-")</f>
        <v>-</v>
      </c>
      <c r="N304" s="21" t="str">
        <f>IFERROR(__xludf.DUMMYFUNCTION("""COMPUTED_VALUE"""),"-")</f>
        <v>-</v>
      </c>
      <c r="O304" s="21" t="str">
        <f>IFERROR(__xludf.DUMMYFUNCTION("""COMPUTED_VALUE"""),"-")</f>
        <v>-</v>
      </c>
      <c r="P304" s="21"/>
      <c r="Q304" s="21"/>
      <c r="R304" s="21"/>
      <c r="S304" s="21"/>
      <c r="T304" s="21"/>
      <c r="U304" s="21"/>
      <c r="V304" s="21"/>
      <c r="W304" s="21"/>
      <c r="X304" s="21"/>
      <c r="Y304" s="21"/>
      <c r="Z304" s="21"/>
    </row>
    <row r="305">
      <c r="A305" s="21" t="str">
        <f>IFERROR(__xludf.DUMMYFUNCTION("""COMPUTED_VALUE"""),"02ª GRE (Guarabira)")</f>
        <v>02ª GRE (Guarabira)</v>
      </c>
      <c r="B305" s="21" t="str">
        <f>IFERROR(__xludf.DUMMYFUNCTION("""COMPUTED_VALUE"""),"Lagoa de Dentro")</f>
        <v>Lagoa de Dentro</v>
      </c>
      <c r="C305" s="21">
        <f>IFERROR(__xludf.DUMMYFUNCTION("""COMPUTED_VALUE"""),2.5069357E7)</f>
        <v>25069357</v>
      </c>
      <c r="D305" s="21" t="str">
        <f>IFERROR(__xludf.DUMMYFUNCTION("""COMPUTED_VALUE"""),"EEEFM Ivan Bichara Sobreira")</f>
        <v>EEEFM Ivan Bichara Sobreira</v>
      </c>
      <c r="E305" s="21" t="str">
        <f>IFERROR(__xludf.DUMMYFUNCTION("""COMPUTED_VALUE"""),"URBANA")</f>
        <v>URBANA</v>
      </c>
      <c r="F305" s="21" t="str">
        <f>IFERROR(__xludf.DUMMYFUNCTION("""COMPUTED_VALUE"""),"2 Mbps")</f>
        <v>2 Mbps</v>
      </c>
      <c r="G305" s="21" t="str">
        <f>IFERROR(__xludf.DUMMYFUNCTION("""COMPUTED_VALUE"""),"-")</f>
        <v>-</v>
      </c>
      <c r="H305" s="21" t="str">
        <f>IFERROR(__xludf.DUMMYFUNCTION("""COMPUTED_VALUE"""),"-")</f>
        <v>-</v>
      </c>
      <c r="I305" s="21" t="str">
        <f>IFERROR(__xludf.DUMMYFUNCTION("""COMPUTED_VALUE"""),"-")</f>
        <v>-</v>
      </c>
      <c r="J305" s="21" t="str">
        <f>IFERROR(__xludf.DUMMYFUNCTION("""COMPUTED_VALUE"""),"-")</f>
        <v>-</v>
      </c>
      <c r="K305" s="21" t="str">
        <f>IFERROR(__xludf.DUMMYFUNCTION("""COMPUTED_VALUE"""),"-")</f>
        <v>-</v>
      </c>
      <c r="L305" s="21" t="str">
        <f>IFERROR(__xludf.DUMMYFUNCTION("""COMPUTED_VALUE"""),"-")</f>
        <v>-</v>
      </c>
      <c r="M305" s="21" t="str">
        <f>IFERROR(__xludf.DUMMYFUNCTION("""COMPUTED_VALUE"""),"-")</f>
        <v>-</v>
      </c>
      <c r="N305" s="21" t="str">
        <f>IFERROR(__xludf.DUMMYFUNCTION("""COMPUTED_VALUE"""),"-")</f>
        <v>-</v>
      </c>
      <c r="O305" s="21" t="str">
        <f>IFERROR(__xludf.DUMMYFUNCTION("""COMPUTED_VALUE"""),"-")</f>
        <v>-</v>
      </c>
      <c r="P305" s="21"/>
      <c r="Q305" s="21"/>
      <c r="R305" s="21"/>
      <c r="S305" s="21"/>
      <c r="T305" s="21"/>
      <c r="U305" s="21"/>
      <c r="V305" s="21"/>
      <c r="W305" s="21"/>
      <c r="X305" s="21"/>
      <c r="Y305" s="21"/>
      <c r="Z305" s="21"/>
    </row>
    <row r="306">
      <c r="A306" s="21" t="str">
        <f>IFERROR(__xludf.DUMMYFUNCTION("""COMPUTED_VALUE"""),"02ª GRE (Guarabira)")</f>
        <v>02ª GRE (Guarabira)</v>
      </c>
      <c r="B306" s="21" t="str">
        <f>IFERROR(__xludf.DUMMYFUNCTION("""COMPUTED_VALUE"""),"Lagoa de Dentro")</f>
        <v>Lagoa de Dentro</v>
      </c>
      <c r="C306" s="21">
        <f>IFERROR(__xludf.DUMMYFUNCTION("""COMPUTED_VALUE"""),2.5069373E7)</f>
        <v>25069373</v>
      </c>
      <c r="D306" s="21" t="str">
        <f>IFERROR(__xludf.DUMMYFUNCTION("""COMPUTED_VALUE"""),"EEEFM Getulio Vargas")</f>
        <v>EEEFM Getulio Vargas</v>
      </c>
      <c r="E306" s="21" t="str">
        <f>IFERROR(__xludf.DUMMYFUNCTION("""COMPUTED_VALUE"""),"URBANA")</f>
        <v>URBANA</v>
      </c>
      <c r="F306" s="21" t="str">
        <f>IFERROR(__xludf.DUMMYFUNCTION("""COMPUTED_VALUE"""),"2 Mbps")</f>
        <v>2 Mbps</v>
      </c>
      <c r="G306" s="21" t="str">
        <f>IFERROR(__xludf.DUMMYFUNCTION("""COMPUTED_VALUE"""),"-")</f>
        <v>-</v>
      </c>
      <c r="H306" s="21" t="str">
        <f>IFERROR(__xludf.DUMMYFUNCTION("""COMPUTED_VALUE"""),"-")</f>
        <v>-</v>
      </c>
      <c r="I306" s="21" t="str">
        <f>IFERROR(__xludf.DUMMYFUNCTION("""COMPUTED_VALUE"""),"-")</f>
        <v>-</v>
      </c>
      <c r="J306" s="21" t="str">
        <f>IFERROR(__xludf.DUMMYFUNCTION("""COMPUTED_VALUE"""),"-")</f>
        <v>-</v>
      </c>
      <c r="K306" s="21" t="str">
        <f>IFERROR(__xludf.DUMMYFUNCTION("""COMPUTED_VALUE"""),"-")</f>
        <v>-</v>
      </c>
      <c r="L306" s="21" t="str">
        <f>IFERROR(__xludf.DUMMYFUNCTION("""COMPUTED_VALUE"""),"-")</f>
        <v>-</v>
      </c>
      <c r="M306" s="21" t="str">
        <f>IFERROR(__xludf.DUMMYFUNCTION("""COMPUTED_VALUE"""),"-")</f>
        <v>-</v>
      </c>
      <c r="N306" s="21" t="str">
        <f>IFERROR(__xludf.DUMMYFUNCTION("""COMPUTED_VALUE"""),"-")</f>
        <v>-</v>
      </c>
      <c r="O306" s="21" t="str">
        <f>IFERROR(__xludf.DUMMYFUNCTION("""COMPUTED_VALUE"""),"-")</f>
        <v>-</v>
      </c>
      <c r="P306" s="21"/>
      <c r="Q306" s="21"/>
      <c r="R306" s="21"/>
      <c r="S306" s="21"/>
      <c r="T306" s="21"/>
      <c r="U306" s="21"/>
      <c r="V306" s="21"/>
      <c r="W306" s="21"/>
      <c r="X306" s="21"/>
      <c r="Y306" s="21"/>
      <c r="Z306" s="21"/>
    </row>
    <row r="307">
      <c r="A307" s="21" t="str">
        <f>IFERROR(__xludf.DUMMYFUNCTION("""COMPUTED_VALUE"""),"02ª GRE (Guarabira)")</f>
        <v>02ª GRE (Guarabira)</v>
      </c>
      <c r="B307" s="21" t="str">
        <f>IFERROR(__xludf.DUMMYFUNCTION("""COMPUTED_VALUE"""),"Mulungu")</f>
        <v>Mulungu</v>
      </c>
      <c r="C307" s="21">
        <f>IFERROR(__xludf.DUMMYFUNCTION("""COMPUTED_VALUE"""),2.5069675E7)</f>
        <v>25069675</v>
      </c>
      <c r="D307" s="21" t="str">
        <f>IFERROR(__xludf.DUMMYFUNCTION("""COMPUTED_VALUE"""),"ECIT EEFM Major Antonio de Aquino")</f>
        <v>ECIT EEFM Major Antonio de Aquino</v>
      </c>
      <c r="E307" s="21" t="str">
        <f>IFERROR(__xludf.DUMMYFUNCTION("""COMPUTED_VALUE"""),"URBANA")</f>
        <v>URBANA</v>
      </c>
      <c r="F307" s="21" t="str">
        <f>IFERROR(__xludf.DUMMYFUNCTION("""COMPUTED_VALUE"""),"2 Mbps")</f>
        <v>2 Mbps</v>
      </c>
      <c r="G307" s="21" t="str">
        <f>IFERROR(__xludf.DUMMYFUNCTION("""COMPUTED_VALUE"""),"-")</f>
        <v>-</v>
      </c>
      <c r="H307" s="21" t="str">
        <f>IFERROR(__xludf.DUMMYFUNCTION("""COMPUTED_VALUE"""),"-")</f>
        <v>-</v>
      </c>
      <c r="I307" s="21" t="str">
        <f>IFERROR(__xludf.DUMMYFUNCTION("""COMPUTED_VALUE"""),"-")</f>
        <v>-</v>
      </c>
      <c r="J307" s="21" t="str">
        <f>IFERROR(__xludf.DUMMYFUNCTION("""COMPUTED_VALUE"""),"-")</f>
        <v>-</v>
      </c>
      <c r="K307" s="21" t="str">
        <f>IFERROR(__xludf.DUMMYFUNCTION("""COMPUTED_VALUE"""),"-")</f>
        <v>-</v>
      </c>
      <c r="L307" s="21" t="str">
        <f>IFERROR(__xludf.DUMMYFUNCTION("""COMPUTED_VALUE"""),"-")</f>
        <v>-</v>
      </c>
      <c r="M307" s="21" t="str">
        <f>IFERROR(__xludf.DUMMYFUNCTION("""COMPUTED_VALUE"""),"-")</f>
        <v>-</v>
      </c>
      <c r="N307" s="21" t="str">
        <f>IFERROR(__xludf.DUMMYFUNCTION("""COMPUTED_VALUE"""),"-")</f>
        <v>-</v>
      </c>
      <c r="O307" s="21" t="str">
        <f>IFERROR(__xludf.DUMMYFUNCTION("""COMPUTED_VALUE"""),"-")</f>
        <v>-</v>
      </c>
      <c r="P307" s="21"/>
      <c r="Q307" s="21"/>
      <c r="R307" s="21"/>
      <c r="S307" s="21"/>
      <c r="T307" s="21"/>
      <c r="U307" s="21"/>
      <c r="V307" s="21"/>
      <c r="W307" s="21"/>
      <c r="X307" s="21"/>
      <c r="Y307" s="21"/>
      <c r="Z307" s="21"/>
    </row>
    <row r="308">
      <c r="A308" s="21" t="str">
        <f>IFERROR(__xludf.DUMMYFUNCTION("""COMPUTED_VALUE"""),"02ª GRE (Guarabira)")</f>
        <v>02ª GRE (Guarabira)</v>
      </c>
      <c r="B308" s="21" t="str">
        <f>IFERROR(__xludf.DUMMYFUNCTION("""COMPUTED_VALUE"""),"Mulungu")</f>
        <v>Mulungu</v>
      </c>
      <c r="C308" s="21">
        <f>IFERROR(__xludf.DUMMYFUNCTION("""COMPUTED_VALUE"""),2.5069683E7)</f>
        <v>25069683</v>
      </c>
      <c r="D308" s="21" t="str">
        <f>IFERROR(__xludf.DUMMYFUNCTION("""COMPUTED_VALUE"""),"EEEF Jardilina Cruz Pereira")</f>
        <v>EEEF Jardilina Cruz Pereira</v>
      </c>
      <c r="E308" s="21" t="str">
        <f>IFERROR(__xludf.DUMMYFUNCTION("""COMPUTED_VALUE"""),"RURAL")</f>
        <v>RURAL</v>
      </c>
      <c r="F308" s="21" t="str">
        <f>IFERROR(__xludf.DUMMYFUNCTION("""COMPUTED_VALUE"""),"-")</f>
        <v>-</v>
      </c>
      <c r="G308" s="21" t="str">
        <f>IFERROR(__xludf.DUMMYFUNCTION("""COMPUTED_VALUE"""),"-")</f>
        <v>-</v>
      </c>
      <c r="H308" s="21" t="str">
        <f>IFERROR(__xludf.DUMMYFUNCTION("""COMPUTED_VALUE"""),"-")</f>
        <v>-</v>
      </c>
      <c r="I308" s="21" t="str">
        <f>IFERROR(__xludf.DUMMYFUNCTION("""COMPUTED_VALUE"""),"-")</f>
        <v>-</v>
      </c>
      <c r="J308" s="21" t="str">
        <f>IFERROR(__xludf.DUMMYFUNCTION("""COMPUTED_VALUE"""),"-")</f>
        <v>-</v>
      </c>
      <c r="K308" s="21" t="str">
        <f>IFERROR(__xludf.DUMMYFUNCTION("""COMPUTED_VALUE"""),"-")</f>
        <v>-</v>
      </c>
      <c r="L308" s="21" t="str">
        <f>IFERROR(__xludf.DUMMYFUNCTION("""COMPUTED_VALUE"""),"-")</f>
        <v>-</v>
      </c>
      <c r="M308" s="21" t="str">
        <f>IFERROR(__xludf.DUMMYFUNCTION("""COMPUTED_VALUE"""),"-")</f>
        <v>-</v>
      </c>
      <c r="N308" s="21" t="str">
        <f>IFERROR(__xludf.DUMMYFUNCTION("""COMPUTED_VALUE"""),"Satélite")</f>
        <v>Satélite</v>
      </c>
      <c r="O308" s="21">
        <f>IFERROR(__xludf.DUMMYFUNCTION("""COMPUTED_VALUE"""),20.0)</f>
        <v>20</v>
      </c>
      <c r="P308" s="21"/>
      <c r="Q308" s="21"/>
      <c r="R308" s="21"/>
      <c r="S308" s="21"/>
      <c r="T308" s="21"/>
      <c r="U308" s="21"/>
      <c r="V308" s="21"/>
      <c r="W308" s="21"/>
      <c r="X308" s="21"/>
      <c r="Y308" s="21"/>
      <c r="Z308" s="21"/>
    </row>
    <row r="309">
      <c r="A309" s="21" t="str">
        <f>IFERROR(__xludf.DUMMYFUNCTION("""COMPUTED_VALUE"""),"02ª GRE (Guarabira)")</f>
        <v>02ª GRE (Guarabira)</v>
      </c>
      <c r="B309" s="21" t="str">
        <f>IFERROR(__xludf.DUMMYFUNCTION("""COMPUTED_VALUE"""),"Mulungu")</f>
        <v>Mulungu</v>
      </c>
      <c r="C309" s="21">
        <f>IFERROR(__xludf.DUMMYFUNCTION("""COMPUTED_VALUE"""),2.5069721E7)</f>
        <v>25069721</v>
      </c>
      <c r="D309" s="21" t="str">
        <f>IFERROR(__xludf.DUMMYFUNCTION("""COMPUTED_VALUE"""),"EEEF D Amaro Beltrao")</f>
        <v>EEEF D Amaro Beltrao</v>
      </c>
      <c r="E309" s="21" t="str">
        <f>IFERROR(__xludf.DUMMYFUNCTION("""COMPUTED_VALUE"""),"URBANA")</f>
        <v>URBANA</v>
      </c>
      <c r="F309" s="21" t="str">
        <f>IFERROR(__xludf.DUMMYFUNCTION("""COMPUTED_VALUE"""),"2 Mbps")</f>
        <v>2 Mbps</v>
      </c>
      <c r="G309" s="21" t="str">
        <f>IFERROR(__xludf.DUMMYFUNCTION("""COMPUTED_VALUE"""),"-")</f>
        <v>-</v>
      </c>
      <c r="H309" s="21" t="str">
        <f>IFERROR(__xludf.DUMMYFUNCTION("""COMPUTED_VALUE"""),"-")</f>
        <v>-</v>
      </c>
      <c r="I309" s="21" t="str">
        <f>IFERROR(__xludf.DUMMYFUNCTION("""COMPUTED_VALUE"""),"-")</f>
        <v>-</v>
      </c>
      <c r="J309" s="21" t="str">
        <f>IFERROR(__xludf.DUMMYFUNCTION("""COMPUTED_VALUE"""),"-")</f>
        <v>-</v>
      </c>
      <c r="K309" s="21" t="str">
        <f>IFERROR(__xludf.DUMMYFUNCTION("""COMPUTED_VALUE"""),"-")</f>
        <v>-</v>
      </c>
      <c r="L309" s="21" t="str">
        <f>IFERROR(__xludf.DUMMYFUNCTION("""COMPUTED_VALUE"""),"-")</f>
        <v>-</v>
      </c>
      <c r="M309" s="21" t="str">
        <f>IFERROR(__xludf.DUMMYFUNCTION("""COMPUTED_VALUE"""),"-")</f>
        <v>-</v>
      </c>
      <c r="N309" s="21" t="str">
        <f>IFERROR(__xludf.DUMMYFUNCTION("""COMPUTED_VALUE"""),"-")</f>
        <v>-</v>
      </c>
      <c r="O309" s="21" t="str">
        <f>IFERROR(__xludf.DUMMYFUNCTION("""COMPUTED_VALUE"""),"-")</f>
        <v>-</v>
      </c>
      <c r="P309" s="21"/>
      <c r="Q309" s="21"/>
      <c r="R309" s="21"/>
      <c r="S309" s="21"/>
      <c r="T309" s="21"/>
      <c r="U309" s="21"/>
      <c r="V309" s="21"/>
      <c r="W309" s="21"/>
      <c r="X309" s="21"/>
      <c r="Y309" s="21"/>
      <c r="Z309" s="21"/>
    </row>
    <row r="310">
      <c r="A310" s="21" t="str">
        <f>IFERROR(__xludf.DUMMYFUNCTION("""COMPUTED_VALUE"""),"02ª GRE (Guarabira)")</f>
        <v>02ª GRE (Guarabira)</v>
      </c>
      <c r="B310" s="21" t="str">
        <f>IFERROR(__xludf.DUMMYFUNCTION("""COMPUTED_VALUE"""),"Pilõezinhos")</f>
        <v>Pilõezinhos</v>
      </c>
      <c r="C310" s="21">
        <f>IFERROR(__xludf.DUMMYFUNCTION("""COMPUTED_VALUE"""),2.5070088E7)</f>
        <v>25070088</v>
      </c>
      <c r="D310" s="21" t="str">
        <f>IFERROR(__xludf.DUMMYFUNCTION("""COMPUTED_VALUE"""),"ECI Silvio Porto")</f>
        <v>ECI Silvio Porto</v>
      </c>
      <c r="E310" s="21" t="str">
        <f>IFERROR(__xludf.DUMMYFUNCTION("""COMPUTED_VALUE"""),"URBANA")</f>
        <v>URBANA</v>
      </c>
      <c r="F310" s="21" t="str">
        <f>IFERROR(__xludf.DUMMYFUNCTION("""COMPUTED_VALUE"""),"2 Mbps")</f>
        <v>2 Mbps</v>
      </c>
      <c r="G310" s="21" t="str">
        <f>IFERROR(__xludf.DUMMYFUNCTION("""COMPUTED_VALUE"""),"-")</f>
        <v>-</v>
      </c>
      <c r="H310" s="21" t="str">
        <f>IFERROR(__xludf.DUMMYFUNCTION("""COMPUTED_VALUE"""),"-")</f>
        <v>-</v>
      </c>
      <c r="I310" s="21" t="str">
        <f>IFERROR(__xludf.DUMMYFUNCTION("""COMPUTED_VALUE"""),"-")</f>
        <v>-</v>
      </c>
      <c r="J310" s="21" t="str">
        <f>IFERROR(__xludf.DUMMYFUNCTION("""COMPUTED_VALUE"""),"-")</f>
        <v>-</v>
      </c>
      <c r="K310" s="21" t="str">
        <f>IFERROR(__xludf.DUMMYFUNCTION("""COMPUTED_VALUE"""),"-")</f>
        <v>-</v>
      </c>
      <c r="L310" s="21" t="str">
        <f>IFERROR(__xludf.DUMMYFUNCTION("""COMPUTED_VALUE"""),"-")</f>
        <v>-</v>
      </c>
      <c r="M310" s="21" t="str">
        <f>IFERROR(__xludf.DUMMYFUNCTION("""COMPUTED_VALUE"""),"-")</f>
        <v>-</v>
      </c>
      <c r="N310" s="21" t="str">
        <f>IFERROR(__xludf.DUMMYFUNCTION("""COMPUTED_VALUE"""),"-")</f>
        <v>-</v>
      </c>
      <c r="O310" s="21" t="str">
        <f>IFERROR(__xludf.DUMMYFUNCTION("""COMPUTED_VALUE"""),"-")</f>
        <v>-</v>
      </c>
      <c r="P310" s="21"/>
      <c r="Q310" s="21"/>
      <c r="R310" s="21"/>
      <c r="S310" s="21"/>
      <c r="T310" s="21"/>
      <c r="U310" s="21"/>
      <c r="V310" s="21"/>
      <c r="W310" s="21"/>
      <c r="X310" s="21"/>
      <c r="Y310" s="21"/>
      <c r="Z310" s="21"/>
    </row>
    <row r="311">
      <c r="A311" s="21" t="str">
        <f>IFERROR(__xludf.DUMMYFUNCTION("""COMPUTED_VALUE"""),"02ª GRE (Guarabira)")</f>
        <v>02ª GRE (Guarabira)</v>
      </c>
      <c r="B311" s="21" t="str">
        <f>IFERROR(__xludf.DUMMYFUNCTION("""COMPUTED_VALUE"""),"Pirpirituba")</f>
        <v>Pirpirituba</v>
      </c>
      <c r="C311" s="21">
        <f>IFERROR(__xludf.DUMMYFUNCTION("""COMPUTED_VALUE"""),2.507029E7)</f>
        <v>25070290</v>
      </c>
      <c r="D311" s="21" t="str">
        <f>IFERROR(__xludf.DUMMYFUNCTION("""COMPUTED_VALUE"""),"EEEFM Monsenhor Walfredo Leal")</f>
        <v>EEEFM Monsenhor Walfredo Leal</v>
      </c>
      <c r="E311" s="21" t="str">
        <f>IFERROR(__xludf.DUMMYFUNCTION("""COMPUTED_VALUE"""),"URBANA")</f>
        <v>URBANA</v>
      </c>
      <c r="F311" s="21" t="str">
        <f>IFERROR(__xludf.DUMMYFUNCTION("""COMPUTED_VALUE"""),"2 Mbps")</f>
        <v>2 Mbps</v>
      </c>
      <c r="G311" s="21" t="str">
        <f>IFERROR(__xludf.DUMMYFUNCTION("""COMPUTED_VALUE"""),"-")</f>
        <v>-</v>
      </c>
      <c r="H311" s="21" t="str">
        <f>IFERROR(__xludf.DUMMYFUNCTION("""COMPUTED_VALUE"""),"-")</f>
        <v>-</v>
      </c>
      <c r="I311" s="21" t="str">
        <f>IFERROR(__xludf.DUMMYFUNCTION("""COMPUTED_VALUE"""),"-")</f>
        <v>-</v>
      </c>
      <c r="J311" s="21" t="str">
        <f>IFERROR(__xludf.DUMMYFUNCTION("""COMPUTED_VALUE"""),"-")</f>
        <v>-</v>
      </c>
      <c r="K311" s="21" t="str">
        <f>IFERROR(__xludf.DUMMYFUNCTION("""COMPUTED_VALUE"""),"-")</f>
        <v>-</v>
      </c>
      <c r="L311" s="21" t="str">
        <f>IFERROR(__xludf.DUMMYFUNCTION("""COMPUTED_VALUE"""),"-")</f>
        <v>-</v>
      </c>
      <c r="M311" s="21" t="str">
        <f>IFERROR(__xludf.DUMMYFUNCTION("""COMPUTED_VALUE"""),"-")</f>
        <v>-</v>
      </c>
      <c r="N311" s="21" t="str">
        <f>IFERROR(__xludf.DUMMYFUNCTION("""COMPUTED_VALUE"""),"-")</f>
        <v>-</v>
      </c>
      <c r="O311" s="21" t="str">
        <f>IFERROR(__xludf.DUMMYFUNCTION("""COMPUTED_VALUE"""),"-")</f>
        <v>-</v>
      </c>
      <c r="P311" s="21"/>
      <c r="Q311" s="21"/>
      <c r="R311" s="21"/>
      <c r="S311" s="21"/>
      <c r="T311" s="21"/>
      <c r="U311" s="21"/>
      <c r="V311" s="21"/>
      <c r="W311" s="21"/>
      <c r="X311" s="21"/>
      <c r="Y311" s="21"/>
      <c r="Z311" s="21"/>
    </row>
    <row r="312">
      <c r="A312" s="21" t="str">
        <f>IFERROR(__xludf.DUMMYFUNCTION("""COMPUTED_VALUE"""),"02ª GRE (Guarabira)")</f>
        <v>02ª GRE (Guarabira)</v>
      </c>
      <c r="B312" s="21" t="str">
        <f>IFERROR(__xludf.DUMMYFUNCTION("""COMPUTED_VALUE"""),"Sertãozinho")</f>
        <v>Sertãozinho</v>
      </c>
      <c r="C312" s="21">
        <f>IFERROR(__xludf.DUMMYFUNCTION("""COMPUTED_VALUE"""),2.5070304E7)</f>
        <v>25070304</v>
      </c>
      <c r="D312" s="21" t="str">
        <f>IFERROR(__xludf.DUMMYFUNCTION("""COMPUTED_VALUE"""),"EEEF Belmira Arruda Alcoforado")</f>
        <v>EEEF Belmira Arruda Alcoforado</v>
      </c>
      <c r="E312" s="21" t="str">
        <f>IFERROR(__xludf.DUMMYFUNCTION("""COMPUTED_VALUE"""),"URBANA")</f>
        <v>URBANA</v>
      </c>
      <c r="F312" s="21" t="str">
        <f>IFERROR(__xludf.DUMMYFUNCTION("""COMPUTED_VALUE"""),"2 Mbps")</f>
        <v>2 Mbps</v>
      </c>
      <c r="G312" s="21" t="str">
        <f>IFERROR(__xludf.DUMMYFUNCTION("""COMPUTED_VALUE"""),"-")</f>
        <v>-</v>
      </c>
      <c r="H312" s="21" t="str">
        <f>IFERROR(__xludf.DUMMYFUNCTION("""COMPUTED_VALUE"""),"-")</f>
        <v>-</v>
      </c>
      <c r="I312" s="21" t="str">
        <f>IFERROR(__xludf.DUMMYFUNCTION("""COMPUTED_VALUE"""),"-")</f>
        <v>-</v>
      </c>
      <c r="J312" s="21" t="str">
        <f>IFERROR(__xludf.DUMMYFUNCTION("""COMPUTED_VALUE"""),"-")</f>
        <v>-</v>
      </c>
      <c r="K312" s="21" t="str">
        <f>IFERROR(__xludf.DUMMYFUNCTION("""COMPUTED_VALUE"""),"-")</f>
        <v>-</v>
      </c>
      <c r="L312" s="21" t="str">
        <f>IFERROR(__xludf.DUMMYFUNCTION("""COMPUTED_VALUE"""),"-")</f>
        <v>-</v>
      </c>
      <c r="M312" s="21" t="str">
        <f>IFERROR(__xludf.DUMMYFUNCTION("""COMPUTED_VALUE"""),"-")</f>
        <v>-</v>
      </c>
      <c r="N312" s="21" t="str">
        <f>IFERROR(__xludf.DUMMYFUNCTION("""COMPUTED_VALUE"""),"-")</f>
        <v>-</v>
      </c>
      <c r="O312" s="21" t="str">
        <f>IFERROR(__xludf.DUMMYFUNCTION("""COMPUTED_VALUE"""),"-")</f>
        <v>-</v>
      </c>
      <c r="P312" s="21"/>
      <c r="Q312" s="21"/>
      <c r="R312" s="21"/>
      <c r="S312" s="21"/>
      <c r="T312" s="21"/>
      <c r="U312" s="21"/>
      <c r="V312" s="21"/>
      <c r="W312" s="21"/>
      <c r="X312" s="21"/>
      <c r="Y312" s="21"/>
      <c r="Z312" s="21"/>
    </row>
    <row r="313">
      <c r="A313" s="21" t="str">
        <f>IFERROR(__xludf.DUMMYFUNCTION("""COMPUTED_VALUE"""),"02ª GRE (Guarabira)")</f>
        <v>02ª GRE (Guarabira)</v>
      </c>
      <c r="B313" s="21" t="str">
        <f>IFERROR(__xludf.DUMMYFUNCTION("""COMPUTED_VALUE"""),"Pirpirituba")</f>
        <v>Pirpirituba</v>
      </c>
      <c r="C313" s="21">
        <f>IFERROR(__xludf.DUMMYFUNCTION("""COMPUTED_VALUE"""),2.5070312E7)</f>
        <v>25070312</v>
      </c>
      <c r="D313" s="21" t="str">
        <f>IFERROR(__xludf.DUMMYFUNCTION("""COMPUTED_VALUE"""),"Eci Augusto de Almeida")</f>
        <v>Eci Augusto de Almeida</v>
      </c>
      <c r="E313" s="21" t="str">
        <f>IFERROR(__xludf.DUMMYFUNCTION("""COMPUTED_VALUE"""),"URBANA")</f>
        <v>URBANA</v>
      </c>
      <c r="F313" s="21" t="str">
        <f>IFERROR(__xludf.DUMMYFUNCTION("""COMPUTED_VALUE"""),"2 Mbps")</f>
        <v>2 Mbps</v>
      </c>
      <c r="G313" s="21" t="str">
        <f>IFERROR(__xludf.DUMMYFUNCTION("""COMPUTED_VALUE"""),"-")</f>
        <v>-</v>
      </c>
      <c r="H313" s="21" t="str">
        <f>IFERROR(__xludf.DUMMYFUNCTION("""COMPUTED_VALUE"""),"-")</f>
        <v>-</v>
      </c>
      <c r="I313" s="21" t="str">
        <f>IFERROR(__xludf.DUMMYFUNCTION("""COMPUTED_VALUE"""),"-")</f>
        <v>-</v>
      </c>
      <c r="J313" s="21" t="str">
        <f>IFERROR(__xludf.DUMMYFUNCTION("""COMPUTED_VALUE"""),"-")</f>
        <v>-</v>
      </c>
      <c r="K313" s="21" t="str">
        <f>IFERROR(__xludf.DUMMYFUNCTION("""COMPUTED_VALUE"""),"-")</f>
        <v>-</v>
      </c>
      <c r="L313" s="21" t="str">
        <f>IFERROR(__xludf.DUMMYFUNCTION("""COMPUTED_VALUE"""),"-")</f>
        <v>-</v>
      </c>
      <c r="M313" s="21" t="str">
        <f>IFERROR(__xludf.DUMMYFUNCTION("""COMPUTED_VALUE"""),"-")</f>
        <v>-</v>
      </c>
      <c r="N313" s="21" t="str">
        <f>IFERROR(__xludf.DUMMYFUNCTION("""COMPUTED_VALUE"""),"-")</f>
        <v>-</v>
      </c>
      <c r="O313" s="21" t="str">
        <f>IFERROR(__xludf.DUMMYFUNCTION("""COMPUTED_VALUE"""),"-")</f>
        <v>-</v>
      </c>
      <c r="P313" s="21"/>
      <c r="Q313" s="21"/>
      <c r="R313" s="21"/>
      <c r="S313" s="21"/>
      <c r="T313" s="21"/>
      <c r="U313" s="21"/>
      <c r="V313" s="21"/>
      <c r="W313" s="21"/>
      <c r="X313" s="21"/>
      <c r="Y313" s="21"/>
      <c r="Z313" s="21"/>
    </row>
    <row r="314">
      <c r="A314" s="21" t="str">
        <f>IFERROR(__xludf.DUMMYFUNCTION("""COMPUTED_VALUE"""),"02ª GRE (Guarabira)")</f>
        <v>02ª GRE (Guarabira)</v>
      </c>
      <c r="B314" s="21" t="str">
        <f>IFERROR(__xludf.DUMMYFUNCTION("""COMPUTED_VALUE"""),"Serra da Raiz")</f>
        <v>Serra da Raiz</v>
      </c>
      <c r="C314" s="21">
        <f>IFERROR(__xludf.DUMMYFUNCTION("""COMPUTED_VALUE"""),2.5070576E7)</f>
        <v>25070576</v>
      </c>
      <c r="D314" s="21" t="str">
        <f>IFERROR(__xludf.DUMMYFUNCTION("""COMPUTED_VALUE"""),"ECI Maria Jose Miranda Burity")</f>
        <v>ECI Maria Jose Miranda Burity</v>
      </c>
      <c r="E314" s="21" t="str">
        <f>IFERROR(__xludf.DUMMYFUNCTION("""COMPUTED_VALUE"""),"URBANA")</f>
        <v>URBANA</v>
      </c>
      <c r="F314" s="21" t="str">
        <f>IFERROR(__xludf.DUMMYFUNCTION("""COMPUTED_VALUE"""),"2 Mbps")</f>
        <v>2 Mbps</v>
      </c>
      <c r="G314" s="21" t="str">
        <f>IFERROR(__xludf.DUMMYFUNCTION("""COMPUTED_VALUE"""),"-")</f>
        <v>-</v>
      </c>
      <c r="H314" s="21" t="str">
        <f>IFERROR(__xludf.DUMMYFUNCTION("""COMPUTED_VALUE"""),"-")</f>
        <v>-</v>
      </c>
      <c r="I314" s="21" t="str">
        <f>IFERROR(__xludf.DUMMYFUNCTION("""COMPUTED_VALUE"""),"-")</f>
        <v>-</v>
      </c>
      <c r="J314" s="21" t="str">
        <f>IFERROR(__xludf.DUMMYFUNCTION("""COMPUTED_VALUE"""),"-")</f>
        <v>-</v>
      </c>
      <c r="K314" s="21" t="str">
        <f>IFERROR(__xludf.DUMMYFUNCTION("""COMPUTED_VALUE"""),"-")</f>
        <v>-</v>
      </c>
      <c r="L314" s="21" t="str">
        <f>IFERROR(__xludf.DUMMYFUNCTION("""COMPUTED_VALUE"""),"-")</f>
        <v>-</v>
      </c>
      <c r="M314" s="21" t="str">
        <f>IFERROR(__xludf.DUMMYFUNCTION("""COMPUTED_VALUE"""),"-")</f>
        <v>-</v>
      </c>
      <c r="N314" s="21" t="str">
        <f>IFERROR(__xludf.DUMMYFUNCTION("""COMPUTED_VALUE"""),"-")</f>
        <v>-</v>
      </c>
      <c r="O314" s="21" t="str">
        <f>IFERROR(__xludf.DUMMYFUNCTION("""COMPUTED_VALUE"""),"-")</f>
        <v>-</v>
      </c>
      <c r="P314" s="21"/>
      <c r="Q314" s="21"/>
      <c r="R314" s="21"/>
      <c r="S314" s="21"/>
      <c r="T314" s="21"/>
      <c r="U314" s="21"/>
      <c r="V314" s="21"/>
      <c r="W314" s="21"/>
      <c r="X314" s="21"/>
      <c r="Y314" s="21"/>
      <c r="Z314" s="21"/>
    </row>
    <row r="315">
      <c r="A315" s="21" t="str">
        <f>IFERROR(__xludf.DUMMYFUNCTION("""COMPUTED_VALUE"""),"02ª GRE (Guarabira)")</f>
        <v>02ª GRE (Guarabira)</v>
      </c>
      <c r="B315" s="21" t="str">
        <f>IFERROR(__xludf.DUMMYFUNCTION("""COMPUTED_VALUE"""),"Serra da Raiz")</f>
        <v>Serra da Raiz</v>
      </c>
      <c r="C315" s="21">
        <f>IFERROR(__xludf.DUMMYFUNCTION("""COMPUTED_VALUE"""),2.5070584E7)</f>
        <v>25070584</v>
      </c>
      <c r="D315" s="21" t="str">
        <f>IFERROR(__xludf.DUMMYFUNCTION("""COMPUTED_VALUE"""),"EEEF Padre Emidio Fernandes")</f>
        <v>EEEF Padre Emidio Fernandes</v>
      </c>
      <c r="E315" s="21" t="str">
        <f>IFERROR(__xludf.DUMMYFUNCTION("""COMPUTED_VALUE"""),"URBANA")</f>
        <v>URBANA</v>
      </c>
      <c r="F315" s="21" t="str">
        <f>IFERROR(__xludf.DUMMYFUNCTION("""COMPUTED_VALUE"""),"2 Mbps")</f>
        <v>2 Mbps</v>
      </c>
      <c r="G315" s="21" t="str">
        <f>IFERROR(__xludf.DUMMYFUNCTION("""COMPUTED_VALUE"""),"-")</f>
        <v>-</v>
      </c>
      <c r="H315" s="21" t="str">
        <f>IFERROR(__xludf.DUMMYFUNCTION("""COMPUTED_VALUE"""),"-")</f>
        <v>-</v>
      </c>
      <c r="I315" s="21" t="str">
        <f>IFERROR(__xludf.DUMMYFUNCTION("""COMPUTED_VALUE"""),"-")</f>
        <v>-</v>
      </c>
      <c r="J315" s="21" t="str">
        <f>IFERROR(__xludf.DUMMYFUNCTION("""COMPUTED_VALUE"""),"-")</f>
        <v>-</v>
      </c>
      <c r="K315" s="21" t="str">
        <f>IFERROR(__xludf.DUMMYFUNCTION("""COMPUTED_VALUE"""),"-")</f>
        <v>-</v>
      </c>
      <c r="L315" s="21" t="str">
        <f>IFERROR(__xludf.DUMMYFUNCTION("""COMPUTED_VALUE"""),"-")</f>
        <v>-</v>
      </c>
      <c r="M315" s="21" t="str">
        <f>IFERROR(__xludf.DUMMYFUNCTION("""COMPUTED_VALUE"""),"-")</f>
        <v>-</v>
      </c>
      <c r="N315" s="21" t="str">
        <f>IFERROR(__xludf.DUMMYFUNCTION("""COMPUTED_VALUE"""),"-")</f>
        <v>-</v>
      </c>
      <c r="O315" s="21" t="str">
        <f>IFERROR(__xludf.DUMMYFUNCTION("""COMPUTED_VALUE"""),"-")</f>
        <v>-</v>
      </c>
      <c r="P315" s="21"/>
      <c r="Q315" s="21"/>
      <c r="R315" s="21"/>
      <c r="S315" s="21"/>
      <c r="T315" s="21"/>
      <c r="U315" s="21"/>
      <c r="V315" s="21"/>
      <c r="W315" s="21"/>
      <c r="X315" s="21"/>
      <c r="Y315" s="21"/>
      <c r="Z315" s="21"/>
    </row>
    <row r="316">
      <c r="A316" s="21" t="str">
        <f>IFERROR(__xludf.DUMMYFUNCTION("""COMPUTED_VALUE"""),"03ª GRE (Campina Grande)")</f>
        <v>03ª GRE (Campina Grande)</v>
      </c>
      <c r="B316" s="21" t="str">
        <f>IFERROR(__xludf.DUMMYFUNCTION("""COMPUTED_VALUE"""),"Campina Grande")</f>
        <v>Campina Grande</v>
      </c>
      <c r="C316" s="21">
        <f>IFERROR(__xludf.DUMMYFUNCTION("""COMPUTED_VALUE"""),2.5070703E7)</f>
        <v>25070703</v>
      </c>
      <c r="D316" s="21" t="str">
        <f>IFERROR(__xludf.DUMMYFUNCTION("""COMPUTED_VALUE"""),"EEEFM Caic José Jofilly")</f>
        <v>EEEFM Caic José Jofilly</v>
      </c>
      <c r="E316" s="21" t="str">
        <f>IFERROR(__xludf.DUMMYFUNCTION("""COMPUTED_VALUE"""),"URBANA")</f>
        <v>URBANA</v>
      </c>
      <c r="F316" s="21" t="str">
        <f>IFERROR(__xludf.DUMMYFUNCTION("""COMPUTED_VALUE"""),"5 Mbps")</f>
        <v>5 Mbps</v>
      </c>
      <c r="G316" s="21" t="str">
        <f>IFERROR(__xludf.DUMMYFUNCTION("""COMPUTED_VALUE"""),"-")</f>
        <v>-</v>
      </c>
      <c r="H316" s="21" t="str">
        <f>IFERROR(__xludf.DUMMYFUNCTION("""COMPUTED_VALUE"""),"-")</f>
        <v>-</v>
      </c>
      <c r="I316" s="21" t="str">
        <f>IFERROR(__xludf.DUMMYFUNCTION("""COMPUTED_VALUE"""),"-")</f>
        <v>-</v>
      </c>
      <c r="J316" s="21" t="str">
        <f>IFERROR(__xludf.DUMMYFUNCTION("""COMPUTED_VALUE"""),"-")</f>
        <v>-</v>
      </c>
      <c r="K316" s="21" t="str">
        <f>IFERROR(__xludf.DUMMYFUNCTION("""COMPUTED_VALUE"""),"-")</f>
        <v>-</v>
      </c>
      <c r="L316" s="21" t="str">
        <f>IFERROR(__xludf.DUMMYFUNCTION("""COMPUTED_VALUE"""),"-")</f>
        <v>-</v>
      </c>
      <c r="M316" s="21" t="str">
        <f>IFERROR(__xludf.DUMMYFUNCTION("""COMPUTED_VALUE"""),"-")</f>
        <v>-</v>
      </c>
      <c r="N316" s="21" t="str">
        <f>IFERROR(__xludf.DUMMYFUNCTION("""COMPUTED_VALUE"""),"-")</f>
        <v>-</v>
      </c>
      <c r="O316" s="21" t="str">
        <f>IFERROR(__xludf.DUMMYFUNCTION("""COMPUTED_VALUE"""),"-")</f>
        <v>-</v>
      </c>
      <c r="P316" s="21"/>
      <c r="Q316" s="21"/>
      <c r="R316" s="21"/>
      <c r="S316" s="21"/>
      <c r="T316" s="21"/>
      <c r="U316" s="21"/>
      <c r="V316" s="21"/>
      <c r="W316" s="21"/>
      <c r="X316" s="21"/>
      <c r="Y316" s="21"/>
      <c r="Z316" s="21"/>
    </row>
    <row r="317">
      <c r="A317" s="21" t="str">
        <f>IFERROR(__xludf.DUMMYFUNCTION("""COMPUTED_VALUE"""),"03ª GRE (Campina Grande)")</f>
        <v>03ª GRE (Campina Grande)</v>
      </c>
      <c r="B317" s="21" t="str">
        <f>IFERROR(__xludf.DUMMYFUNCTION("""COMPUTED_VALUE"""),"Campina Grande")</f>
        <v>Campina Grande</v>
      </c>
      <c r="C317" s="21">
        <f>IFERROR(__xludf.DUMMYFUNCTION("""COMPUTED_VALUE"""),2.5071394E7)</f>
        <v>25071394</v>
      </c>
      <c r="D317" s="21" t="str">
        <f>IFERROR(__xludf.DUMMYFUNCTION("""COMPUTED_VALUE"""),"EECI Monsenhor Sales")</f>
        <v>EECI Monsenhor Sales</v>
      </c>
      <c r="E317" s="21" t="str">
        <f>IFERROR(__xludf.DUMMYFUNCTION("""COMPUTED_VALUE"""),"RURAL")</f>
        <v>RURAL</v>
      </c>
      <c r="F317" s="21" t="str">
        <f>IFERROR(__xludf.DUMMYFUNCTION("""COMPUTED_VALUE"""),"5 Mbps")</f>
        <v>5 Mbps</v>
      </c>
      <c r="G317" s="21" t="str">
        <f>IFERROR(__xludf.DUMMYFUNCTION("""COMPUTED_VALUE"""),"-")</f>
        <v>-</v>
      </c>
      <c r="H317" s="21" t="str">
        <f>IFERROR(__xludf.DUMMYFUNCTION("""COMPUTED_VALUE"""),"-")</f>
        <v>-</v>
      </c>
      <c r="I317" s="21" t="str">
        <f>IFERROR(__xludf.DUMMYFUNCTION("""COMPUTED_VALUE"""),"-")</f>
        <v>-</v>
      </c>
      <c r="J317" s="21" t="str">
        <f>IFERROR(__xludf.DUMMYFUNCTION("""COMPUTED_VALUE"""),"-")</f>
        <v>-</v>
      </c>
      <c r="K317" s="21" t="str">
        <f>IFERROR(__xludf.DUMMYFUNCTION("""COMPUTED_VALUE"""),"-")</f>
        <v>-</v>
      </c>
      <c r="L317" s="21" t="str">
        <f>IFERROR(__xludf.DUMMYFUNCTION("""COMPUTED_VALUE"""),"-")</f>
        <v>-</v>
      </c>
      <c r="M317" s="21" t="str">
        <f>IFERROR(__xludf.DUMMYFUNCTION("""COMPUTED_VALUE"""),"-")</f>
        <v>-</v>
      </c>
      <c r="N317" s="21" t="str">
        <f>IFERROR(__xludf.DUMMYFUNCTION("""COMPUTED_VALUE"""),"-")</f>
        <v>-</v>
      </c>
      <c r="O317" s="21" t="str">
        <f>IFERROR(__xludf.DUMMYFUNCTION("""COMPUTED_VALUE"""),"-")</f>
        <v>-</v>
      </c>
      <c r="P317" s="21"/>
      <c r="Q317" s="21"/>
      <c r="R317" s="21"/>
      <c r="S317" s="21"/>
      <c r="T317" s="21"/>
      <c r="U317" s="21"/>
      <c r="V317" s="21"/>
      <c r="W317" s="21"/>
      <c r="X317" s="21"/>
      <c r="Y317" s="21"/>
      <c r="Z317" s="21"/>
    </row>
    <row r="318">
      <c r="A318" s="21" t="str">
        <f>IFERROR(__xludf.DUMMYFUNCTION("""COMPUTED_VALUE"""),"03ª GRE (Campina Grande)")</f>
        <v>03ª GRE (Campina Grande)</v>
      </c>
      <c r="B318" s="21" t="str">
        <f>IFERROR(__xludf.DUMMYFUNCTION("""COMPUTED_VALUE"""),"Campina Grande")</f>
        <v>Campina Grande</v>
      </c>
      <c r="C318" s="21">
        <f>IFERROR(__xludf.DUMMYFUNCTION("""COMPUTED_VALUE"""),2.5071939E7)</f>
        <v>25071939</v>
      </c>
      <c r="D318" s="21" t="str">
        <f>IFERROR(__xludf.DUMMYFUNCTION("""COMPUTED_VALUE"""),"EECI Audiocomunicação de Campina Grande Demóstenes Cunha lima")</f>
        <v>EECI Audiocomunicação de Campina Grande Demóstenes Cunha lima</v>
      </c>
      <c r="E318" s="21" t="str">
        <f>IFERROR(__xludf.DUMMYFUNCTION("""COMPUTED_VALUE"""),"URBANA")</f>
        <v>URBANA</v>
      </c>
      <c r="F318" s="21" t="str">
        <f>IFERROR(__xludf.DUMMYFUNCTION("""COMPUTED_VALUE"""),"5 Mbps")</f>
        <v>5 Mbps</v>
      </c>
      <c r="G318" s="21" t="str">
        <f>IFERROR(__xludf.DUMMYFUNCTION("""COMPUTED_VALUE"""),"10 Mbps")</f>
        <v>10 Mbps</v>
      </c>
      <c r="H318" s="21" t="str">
        <f>IFERROR(__xludf.DUMMYFUNCTION("""COMPUTED_VALUE"""),"-")</f>
        <v>-</v>
      </c>
      <c r="I318" s="21" t="str">
        <f>IFERROR(__xludf.DUMMYFUNCTION("""COMPUTED_VALUE"""),"-")</f>
        <v>-</v>
      </c>
      <c r="J318" s="21" t="str">
        <f>IFERROR(__xludf.DUMMYFUNCTION("""COMPUTED_VALUE"""),"-")</f>
        <v>-</v>
      </c>
      <c r="K318" s="21" t="str">
        <f>IFERROR(__xludf.DUMMYFUNCTION("""COMPUTED_VALUE"""),"-")</f>
        <v>-</v>
      </c>
      <c r="L318" s="21" t="str">
        <f>IFERROR(__xludf.DUMMYFUNCTION("""COMPUTED_VALUE"""),"-")</f>
        <v>-</v>
      </c>
      <c r="M318" s="21" t="str">
        <f>IFERROR(__xludf.DUMMYFUNCTION("""COMPUTED_VALUE"""),"-")</f>
        <v>-</v>
      </c>
      <c r="N318" s="21" t="str">
        <f>IFERROR(__xludf.DUMMYFUNCTION("""COMPUTED_VALUE"""),"-")</f>
        <v>-</v>
      </c>
      <c r="O318" s="21" t="str">
        <f>IFERROR(__xludf.DUMMYFUNCTION("""COMPUTED_VALUE"""),"-")</f>
        <v>-</v>
      </c>
      <c r="P318" s="21"/>
      <c r="Q318" s="21"/>
      <c r="R318" s="21"/>
      <c r="S318" s="21"/>
      <c r="T318" s="21"/>
      <c r="U318" s="21"/>
      <c r="V318" s="21"/>
      <c r="W318" s="21"/>
      <c r="X318" s="21"/>
      <c r="Y318" s="21"/>
      <c r="Z318" s="21"/>
    </row>
    <row r="319">
      <c r="A319" s="21" t="str">
        <f>IFERROR(__xludf.DUMMYFUNCTION("""COMPUTED_VALUE"""),"03ª GRE (Campina Grande)")</f>
        <v>03ª GRE (Campina Grande)</v>
      </c>
      <c r="B319" s="21" t="str">
        <f>IFERROR(__xludf.DUMMYFUNCTION("""COMPUTED_VALUE"""),"Campina Grande")</f>
        <v>Campina Grande</v>
      </c>
      <c r="C319" s="21">
        <f>IFERROR(__xludf.DUMMYFUNCTION("""COMPUTED_VALUE"""),2.5072005E7)</f>
        <v>25072005</v>
      </c>
      <c r="D319" s="21" t="str">
        <f>IFERROR(__xludf.DUMMYFUNCTION("""COMPUTED_VALUE"""),"EEEFM Ademar Veloso Silveira")</f>
        <v>EEEFM Ademar Veloso Silveira</v>
      </c>
      <c r="E319" s="21" t="str">
        <f>IFERROR(__xludf.DUMMYFUNCTION("""COMPUTED_VALUE"""),"URBANA")</f>
        <v>URBANA</v>
      </c>
      <c r="F319" s="21" t="str">
        <f>IFERROR(__xludf.DUMMYFUNCTION("""COMPUTED_VALUE"""),"2 Mbps")</f>
        <v>2 Mbps</v>
      </c>
      <c r="G319" s="21" t="str">
        <f>IFERROR(__xludf.DUMMYFUNCTION("""COMPUTED_VALUE"""),"10 Mbps")</f>
        <v>10 Mbps</v>
      </c>
      <c r="H319" s="21" t="str">
        <f>IFERROR(__xludf.DUMMYFUNCTION("""COMPUTED_VALUE"""),"-")</f>
        <v>-</v>
      </c>
      <c r="I319" s="21" t="str">
        <f>IFERROR(__xludf.DUMMYFUNCTION("""COMPUTED_VALUE"""),"-")</f>
        <v>-</v>
      </c>
      <c r="J319" s="21" t="str">
        <f>IFERROR(__xludf.DUMMYFUNCTION("""COMPUTED_VALUE"""),"-")</f>
        <v>-</v>
      </c>
      <c r="K319" s="21" t="str">
        <f>IFERROR(__xludf.DUMMYFUNCTION("""COMPUTED_VALUE"""),"-")</f>
        <v>-</v>
      </c>
      <c r="L319" s="21" t="str">
        <f>IFERROR(__xludf.DUMMYFUNCTION("""COMPUTED_VALUE"""),"-")</f>
        <v>-</v>
      </c>
      <c r="M319" s="21" t="str">
        <f>IFERROR(__xludf.DUMMYFUNCTION("""COMPUTED_VALUE"""),"-")</f>
        <v>-</v>
      </c>
      <c r="N319" s="21" t="str">
        <f>IFERROR(__xludf.DUMMYFUNCTION("""COMPUTED_VALUE"""),"-")</f>
        <v>-</v>
      </c>
      <c r="O319" s="21" t="str">
        <f>IFERROR(__xludf.DUMMYFUNCTION("""COMPUTED_VALUE"""),"-")</f>
        <v>-</v>
      </c>
      <c r="P319" s="21"/>
      <c r="Q319" s="21"/>
      <c r="R319" s="21"/>
      <c r="S319" s="21"/>
      <c r="T319" s="21"/>
      <c r="U319" s="21"/>
      <c r="V319" s="21"/>
      <c r="W319" s="21"/>
      <c r="X319" s="21"/>
      <c r="Y319" s="21"/>
      <c r="Z319" s="21"/>
    </row>
    <row r="320">
      <c r="A320" s="21" t="str">
        <f>IFERROR(__xludf.DUMMYFUNCTION("""COMPUTED_VALUE"""),"03ª GRE (Campina Grande)")</f>
        <v>03ª GRE (Campina Grande)</v>
      </c>
      <c r="B320" s="21" t="str">
        <f>IFERROR(__xludf.DUMMYFUNCTION("""COMPUTED_VALUE"""),"Campina Grande")</f>
        <v>Campina Grande</v>
      </c>
      <c r="C320" s="21">
        <f>IFERROR(__xludf.DUMMYFUNCTION("""COMPUTED_VALUE"""),2.5072013E7)</f>
        <v>25072013</v>
      </c>
      <c r="D320" s="21" t="str">
        <f>IFERROR(__xludf.DUMMYFUNCTION("""COMPUTED_VALUE"""),"EECIT Professor Raul Córdula")</f>
        <v>EECIT Professor Raul Córdula</v>
      </c>
      <c r="E320" s="21" t="str">
        <f>IFERROR(__xludf.DUMMYFUNCTION("""COMPUTED_VALUE"""),"URBANA")</f>
        <v>URBANA</v>
      </c>
      <c r="F320" s="21" t="str">
        <f>IFERROR(__xludf.DUMMYFUNCTION("""COMPUTED_VALUE"""),"5 Mbps")</f>
        <v>5 Mbps</v>
      </c>
      <c r="G320" s="21" t="str">
        <f>IFERROR(__xludf.DUMMYFUNCTION("""COMPUTED_VALUE"""),"(CANCELAMENTO SOLICITADO À GECAD EM 06/03/2024)")</f>
        <v>(CANCELAMENTO SOLICITADO À GECAD EM 06/03/2024)</v>
      </c>
      <c r="H320" s="21" t="str">
        <f>IFERROR(__xludf.DUMMYFUNCTION("""COMPUTED_VALUE"""),"-")</f>
        <v>-</v>
      </c>
      <c r="I320" s="21" t="str">
        <f>IFERROR(__xludf.DUMMYFUNCTION("""COMPUTED_VALUE"""),"-")</f>
        <v>-</v>
      </c>
      <c r="J320" s="21" t="str">
        <f>IFERROR(__xludf.DUMMYFUNCTION("""COMPUTED_VALUE"""),"100 Mbps")</f>
        <v>100 Mbps</v>
      </c>
      <c r="K320" s="21" t="str">
        <f>IFERROR(__xludf.DUMMYFUNCTION("""COMPUTED_VALUE"""),"-")</f>
        <v>-</v>
      </c>
      <c r="L320" s="21" t="str">
        <f>IFERROR(__xludf.DUMMYFUNCTION("""COMPUTED_VALUE"""),"-")</f>
        <v>-</v>
      </c>
      <c r="M320" s="21" t="str">
        <f>IFERROR(__xludf.DUMMYFUNCTION("""COMPUTED_VALUE"""),"-")</f>
        <v>-</v>
      </c>
      <c r="N320" s="21" t="str">
        <f>IFERROR(__xludf.DUMMYFUNCTION("""COMPUTED_VALUE"""),"-")</f>
        <v>-</v>
      </c>
      <c r="O320" s="21" t="str">
        <f>IFERROR(__xludf.DUMMYFUNCTION("""COMPUTED_VALUE"""),"-")</f>
        <v>-</v>
      </c>
      <c r="P320" s="21"/>
      <c r="Q320" s="21"/>
      <c r="R320" s="21"/>
      <c r="S320" s="21"/>
      <c r="T320" s="21"/>
      <c r="U320" s="21"/>
      <c r="V320" s="21"/>
      <c r="W320" s="21"/>
      <c r="X320" s="21"/>
      <c r="Y320" s="21"/>
      <c r="Z320" s="21"/>
    </row>
    <row r="321">
      <c r="A321" s="21" t="str">
        <f>IFERROR(__xludf.DUMMYFUNCTION("""COMPUTED_VALUE"""),"03ª GRE (Campina Grande)")</f>
        <v>03ª GRE (Campina Grande)</v>
      </c>
      <c r="B321" s="21" t="str">
        <f>IFERROR(__xludf.DUMMYFUNCTION("""COMPUTED_VALUE"""),"Campina Grande")</f>
        <v>Campina Grande</v>
      </c>
      <c r="C321" s="21">
        <f>IFERROR(__xludf.DUMMYFUNCTION("""COMPUTED_VALUE"""),2.5072021E7)</f>
        <v>25072021</v>
      </c>
      <c r="D321" s="21" t="str">
        <f>IFERROR(__xludf.DUMMYFUNCTION("""COMPUTED_VALUE"""),"EEEFM Senador Argemiro de Figueiredo")</f>
        <v>EEEFM Senador Argemiro de Figueiredo</v>
      </c>
      <c r="E321" s="21" t="str">
        <f>IFERROR(__xludf.DUMMYFUNCTION("""COMPUTED_VALUE"""),"URBANA")</f>
        <v>URBANA</v>
      </c>
      <c r="F321" s="21" t="str">
        <f>IFERROR(__xludf.DUMMYFUNCTION("""COMPUTED_VALUE"""),"2 Mbps")</f>
        <v>2 Mbps</v>
      </c>
      <c r="G321" s="21" t="str">
        <f>IFERROR(__xludf.DUMMYFUNCTION("""COMPUTED_VALUE"""),"10 Mbps")</f>
        <v>10 Mbps</v>
      </c>
      <c r="H321" s="21" t="str">
        <f>IFERROR(__xludf.DUMMYFUNCTION("""COMPUTED_VALUE"""),"-")</f>
        <v>-</v>
      </c>
      <c r="I321" s="21" t="str">
        <f>IFERROR(__xludf.DUMMYFUNCTION("""COMPUTED_VALUE"""),"-")</f>
        <v>-</v>
      </c>
      <c r="J321" s="21" t="str">
        <f>IFERROR(__xludf.DUMMYFUNCTION("""COMPUTED_VALUE"""),"100 Mbps")</f>
        <v>100 Mbps</v>
      </c>
      <c r="K321" s="21" t="str">
        <f>IFERROR(__xludf.DUMMYFUNCTION("""COMPUTED_VALUE"""),"-")</f>
        <v>-</v>
      </c>
      <c r="L321" s="21" t="str">
        <f>IFERROR(__xludf.DUMMYFUNCTION("""COMPUTED_VALUE"""),"-")</f>
        <v>-</v>
      </c>
      <c r="M321" s="21" t="str">
        <f>IFERROR(__xludf.DUMMYFUNCTION("""COMPUTED_VALUE"""),"-")</f>
        <v>-</v>
      </c>
      <c r="N321" s="21" t="str">
        <f>IFERROR(__xludf.DUMMYFUNCTION("""COMPUTED_VALUE"""),"-")</f>
        <v>-</v>
      </c>
      <c r="O321" s="21" t="str">
        <f>IFERROR(__xludf.DUMMYFUNCTION("""COMPUTED_VALUE"""),"-")</f>
        <v>-</v>
      </c>
      <c r="P321" s="21"/>
      <c r="Q321" s="21"/>
      <c r="R321" s="21"/>
      <c r="S321" s="21"/>
      <c r="T321" s="21"/>
      <c r="U321" s="21"/>
      <c r="V321" s="21"/>
      <c r="W321" s="21"/>
      <c r="X321" s="21"/>
      <c r="Y321" s="21"/>
      <c r="Z321" s="21"/>
    </row>
    <row r="322">
      <c r="A322" s="21" t="str">
        <f>IFERROR(__xludf.DUMMYFUNCTION("""COMPUTED_VALUE"""),"03ª GRE (Campina Grande)")</f>
        <v>03ª GRE (Campina Grande)</v>
      </c>
      <c r="B322" s="21" t="str">
        <f>IFERROR(__xludf.DUMMYFUNCTION("""COMPUTED_VALUE"""),"Campina Grande")</f>
        <v>Campina Grande</v>
      </c>
      <c r="C322" s="21">
        <f>IFERROR(__xludf.DUMMYFUNCTION("""COMPUTED_VALUE"""),2.507203E7)</f>
        <v>25072030</v>
      </c>
      <c r="D322" s="21" t="str">
        <f>IFERROR(__xludf.DUMMYFUNCTION("""COMPUTED_VALUE"""),"EECIT Nenzinha Cunha Lima")</f>
        <v>EECIT Nenzinha Cunha Lima</v>
      </c>
      <c r="E322" s="21" t="str">
        <f>IFERROR(__xludf.DUMMYFUNCTION("""COMPUTED_VALUE"""),"URBANA")</f>
        <v>URBANA</v>
      </c>
      <c r="F322" s="21" t="str">
        <f>IFERROR(__xludf.DUMMYFUNCTION("""COMPUTED_VALUE"""),"2 Mbps")</f>
        <v>2 Mbps</v>
      </c>
      <c r="G322" s="21" t="str">
        <f>IFERROR(__xludf.DUMMYFUNCTION("""COMPUTED_VALUE"""),"10 Mbps")</f>
        <v>10 Mbps</v>
      </c>
      <c r="H322" s="21" t="str">
        <f>IFERROR(__xludf.DUMMYFUNCTION("""COMPUTED_VALUE"""),"-")</f>
        <v>-</v>
      </c>
      <c r="I322" s="21" t="str">
        <f>IFERROR(__xludf.DUMMYFUNCTION("""COMPUTED_VALUE"""),"-")</f>
        <v>-</v>
      </c>
      <c r="J322" s="21" t="str">
        <f>IFERROR(__xludf.DUMMYFUNCTION("""COMPUTED_VALUE"""),"100 Mbps")</f>
        <v>100 Mbps</v>
      </c>
      <c r="K322" s="21" t="str">
        <f>IFERROR(__xludf.DUMMYFUNCTION("""COMPUTED_VALUE"""),"-")</f>
        <v>-</v>
      </c>
      <c r="L322" s="21" t="str">
        <f>IFERROR(__xludf.DUMMYFUNCTION("""COMPUTED_VALUE"""),"-")</f>
        <v>-</v>
      </c>
      <c r="M322" s="21" t="str">
        <f>IFERROR(__xludf.DUMMYFUNCTION("""COMPUTED_VALUE"""),"-")</f>
        <v>-</v>
      </c>
      <c r="N322" s="21" t="str">
        <f>IFERROR(__xludf.DUMMYFUNCTION("""COMPUTED_VALUE"""),"-")</f>
        <v>-</v>
      </c>
      <c r="O322" s="21" t="str">
        <f>IFERROR(__xludf.DUMMYFUNCTION("""COMPUTED_VALUE"""),"-")</f>
        <v>-</v>
      </c>
      <c r="P322" s="21"/>
      <c r="Q322" s="21"/>
      <c r="R322" s="21"/>
      <c r="S322" s="21"/>
      <c r="T322" s="21"/>
      <c r="U322" s="21"/>
      <c r="V322" s="21"/>
      <c r="W322" s="21"/>
      <c r="X322" s="21"/>
      <c r="Y322" s="21"/>
      <c r="Z322" s="21"/>
    </row>
    <row r="323">
      <c r="A323" s="21" t="str">
        <f>IFERROR(__xludf.DUMMYFUNCTION("""COMPUTED_VALUE"""),"03ª GRE (Campina Grande)")</f>
        <v>03ª GRE (Campina Grande)</v>
      </c>
      <c r="B323" s="21" t="str">
        <f>IFERROR(__xludf.DUMMYFUNCTION("""COMPUTED_VALUE"""),"Campina Grande")</f>
        <v>Campina Grande</v>
      </c>
      <c r="C323" s="21">
        <f>IFERROR(__xludf.DUMMYFUNCTION("""COMPUTED_VALUE"""),2.5072056E7)</f>
        <v>25072056</v>
      </c>
      <c r="D323" s="21" t="str">
        <f>IFERROR(__xludf.DUMMYFUNCTION("""COMPUTED_VALUE"""),"EEEFM Poeta Carlos Drumond de Andrade")</f>
        <v>EEEFM Poeta Carlos Drumond de Andrade</v>
      </c>
      <c r="E323" s="21" t="str">
        <f>IFERROR(__xludf.DUMMYFUNCTION("""COMPUTED_VALUE"""),"URBANA")</f>
        <v>URBANA</v>
      </c>
      <c r="F323" s="21" t="str">
        <f>IFERROR(__xludf.DUMMYFUNCTION("""COMPUTED_VALUE"""),"-")</f>
        <v>-</v>
      </c>
      <c r="G323" s="21" t="str">
        <f>IFERROR(__xludf.DUMMYFUNCTION("""COMPUTED_VALUE"""),"-")</f>
        <v>-</v>
      </c>
      <c r="H323" s="21" t="str">
        <f>IFERROR(__xludf.DUMMYFUNCTION("""COMPUTED_VALUE"""),"-")</f>
        <v>-</v>
      </c>
      <c r="I323" s="21" t="str">
        <f>IFERROR(__xludf.DUMMYFUNCTION("""COMPUTED_VALUE"""),"-")</f>
        <v>-</v>
      </c>
      <c r="J323" s="21" t="str">
        <f>IFERROR(__xludf.DUMMYFUNCTION("""COMPUTED_VALUE"""),"-")</f>
        <v>-</v>
      </c>
      <c r="K323" s="21" t="str">
        <f>IFERROR(__xludf.DUMMYFUNCTION("""COMPUTED_VALUE"""),"-")</f>
        <v>-</v>
      </c>
      <c r="L323" s="21" t="str">
        <f>IFERROR(__xludf.DUMMYFUNCTION("""COMPUTED_VALUE"""),"-")</f>
        <v>-</v>
      </c>
      <c r="M323" s="21" t="str">
        <f>IFERROR(__xludf.DUMMYFUNCTION("""COMPUTED_VALUE"""),"-")</f>
        <v>-</v>
      </c>
      <c r="N323" s="21" t="str">
        <f>IFERROR(__xludf.DUMMYFUNCTION("""COMPUTED_VALUE"""),"-")</f>
        <v>-</v>
      </c>
      <c r="O323" s="21" t="str">
        <f>IFERROR(__xludf.DUMMYFUNCTION("""COMPUTED_VALUE"""),"-")</f>
        <v>-</v>
      </c>
      <c r="P323" s="21"/>
      <c r="Q323" s="21"/>
      <c r="R323" s="21"/>
      <c r="S323" s="21"/>
      <c r="T323" s="21"/>
      <c r="U323" s="21"/>
      <c r="V323" s="21"/>
      <c r="W323" s="21"/>
      <c r="X323" s="21"/>
      <c r="Y323" s="21"/>
      <c r="Z323" s="21"/>
    </row>
    <row r="324">
      <c r="A324" s="21" t="str">
        <f>IFERROR(__xludf.DUMMYFUNCTION("""COMPUTED_VALUE"""),"03ª GRE (Campina Grande)")</f>
        <v>03ª GRE (Campina Grande)</v>
      </c>
      <c r="B324" s="21" t="str">
        <f>IFERROR(__xludf.DUMMYFUNCTION("""COMPUTED_VALUE"""),"Campina Grande")</f>
        <v>Campina Grande</v>
      </c>
      <c r="C324" s="21">
        <f>IFERROR(__xludf.DUMMYFUNCTION("""COMPUTED_VALUE"""),2.5072064E7)</f>
        <v>25072064</v>
      </c>
      <c r="D324" s="21" t="str">
        <f>IFERROR(__xludf.DUMMYFUNCTION("""COMPUTED_VALUE"""),"EEEFM Maria Augusta Lucena Brito")</f>
        <v>EEEFM Maria Augusta Lucena Brito</v>
      </c>
      <c r="E324" s="21" t="str">
        <f>IFERROR(__xludf.DUMMYFUNCTION("""COMPUTED_VALUE"""),"RURAL")</f>
        <v>RURAL</v>
      </c>
      <c r="F324" s="21" t="str">
        <f>IFERROR(__xludf.DUMMYFUNCTION("""COMPUTED_VALUE"""),"-")</f>
        <v>-</v>
      </c>
      <c r="G324" s="21" t="str">
        <f>IFERROR(__xludf.DUMMYFUNCTION("""COMPUTED_VALUE"""),"-")</f>
        <v>-</v>
      </c>
      <c r="H324" s="21" t="str">
        <f>IFERROR(__xludf.DUMMYFUNCTION("""COMPUTED_VALUE"""),"-")</f>
        <v>-</v>
      </c>
      <c r="I324" s="21" t="str">
        <f>IFERROR(__xludf.DUMMYFUNCTION("""COMPUTED_VALUE"""),"-")</f>
        <v>-</v>
      </c>
      <c r="J324" s="21" t="str">
        <f>IFERROR(__xludf.DUMMYFUNCTION("""COMPUTED_VALUE"""),"-")</f>
        <v>-</v>
      </c>
      <c r="K324" s="21" t="str">
        <f>IFERROR(__xludf.DUMMYFUNCTION("""COMPUTED_VALUE"""),"-")</f>
        <v>-</v>
      </c>
      <c r="L324" s="21" t="str">
        <f>IFERROR(__xludf.DUMMYFUNCTION("""COMPUTED_VALUE"""),"-")</f>
        <v>-</v>
      </c>
      <c r="M324" s="21" t="str">
        <f>IFERROR(__xludf.DUMMYFUNCTION("""COMPUTED_VALUE"""),"-")</f>
        <v>-</v>
      </c>
      <c r="N324" s="21" t="str">
        <f>IFERROR(__xludf.DUMMYFUNCTION("""COMPUTED_VALUE"""),"Black Box (3G)")</f>
        <v>Black Box (3G)</v>
      </c>
      <c r="O324" s="21" t="str">
        <f>IFERROR(__xludf.DUMMYFUNCTION("""COMPUTED_VALUE"""),"-")</f>
        <v>-</v>
      </c>
      <c r="P324" s="21"/>
      <c r="Q324" s="21"/>
      <c r="R324" s="21"/>
      <c r="S324" s="21"/>
      <c r="T324" s="21"/>
      <c r="U324" s="21"/>
      <c r="V324" s="21"/>
      <c r="W324" s="21"/>
      <c r="X324" s="21"/>
      <c r="Y324" s="21"/>
      <c r="Z324" s="21"/>
    </row>
    <row r="325">
      <c r="A325" s="21" t="str">
        <f>IFERROR(__xludf.DUMMYFUNCTION("""COMPUTED_VALUE"""),"03ª GRE (Campina Grande)")</f>
        <v>03ª GRE (Campina Grande)</v>
      </c>
      <c r="B325" s="21" t="str">
        <f>IFERROR(__xludf.DUMMYFUNCTION("""COMPUTED_VALUE"""),"Campina Grande")</f>
        <v>Campina Grande</v>
      </c>
      <c r="C325" s="21">
        <f>IFERROR(__xludf.DUMMYFUNCTION("""COMPUTED_VALUE"""),2.507208E7)</f>
        <v>25072080</v>
      </c>
      <c r="D325" s="21" t="str">
        <f>IFERROR(__xludf.DUMMYFUNCTION("""COMPUTED_VALUE"""),"EEEFM Nina Alves de Lima")</f>
        <v>EEEFM Nina Alves de Lima</v>
      </c>
      <c r="E325" s="21" t="str">
        <f>IFERROR(__xludf.DUMMYFUNCTION("""COMPUTED_VALUE"""),"URBANA")</f>
        <v>URBANA</v>
      </c>
      <c r="F325" s="21" t="str">
        <f>IFERROR(__xludf.DUMMYFUNCTION("""COMPUTED_VALUE"""),"2 Mbps")</f>
        <v>2 Mbps</v>
      </c>
      <c r="G325" s="21" t="str">
        <f>IFERROR(__xludf.DUMMYFUNCTION("""COMPUTED_VALUE"""),"-")</f>
        <v>-</v>
      </c>
      <c r="H325" s="21" t="str">
        <f>IFERROR(__xludf.DUMMYFUNCTION("""COMPUTED_VALUE"""),"-")</f>
        <v>-</v>
      </c>
      <c r="I325" s="21" t="str">
        <f>IFERROR(__xludf.DUMMYFUNCTION("""COMPUTED_VALUE"""),"-")</f>
        <v>-</v>
      </c>
      <c r="J325" s="21" t="str">
        <f>IFERROR(__xludf.DUMMYFUNCTION("""COMPUTED_VALUE"""),"-")</f>
        <v>-</v>
      </c>
      <c r="K325" s="21" t="str">
        <f>IFERROR(__xludf.DUMMYFUNCTION("""COMPUTED_VALUE"""),"-")</f>
        <v>-</v>
      </c>
      <c r="L325" s="21" t="str">
        <f>IFERROR(__xludf.DUMMYFUNCTION("""COMPUTED_VALUE"""),"-")</f>
        <v>-</v>
      </c>
      <c r="M325" s="21" t="str">
        <f>IFERROR(__xludf.DUMMYFUNCTION("""COMPUTED_VALUE"""),"-")</f>
        <v>-</v>
      </c>
      <c r="N325" s="21" t="str">
        <f>IFERROR(__xludf.DUMMYFUNCTION("""COMPUTED_VALUE"""),"-")</f>
        <v>-</v>
      </c>
      <c r="O325" s="21" t="str">
        <f>IFERROR(__xludf.DUMMYFUNCTION("""COMPUTED_VALUE"""),"-")</f>
        <v>-</v>
      </c>
      <c r="P325" s="21"/>
      <c r="Q325" s="21"/>
      <c r="R325" s="21"/>
      <c r="S325" s="21"/>
      <c r="T325" s="21"/>
      <c r="U325" s="21"/>
      <c r="V325" s="21"/>
      <c r="W325" s="21"/>
      <c r="X325" s="21"/>
      <c r="Y325" s="21"/>
      <c r="Z325" s="21"/>
    </row>
    <row r="326">
      <c r="A326" s="21" t="str">
        <f>IFERROR(__xludf.DUMMYFUNCTION("""COMPUTED_VALUE"""),"03ª GRE (Campina Grande)")</f>
        <v>03ª GRE (Campina Grande)</v>
      </c>
      <c r="B326" s="21" t="str">
        <f>IFERROR(__xludf.DUMMYFUNCTION("""COMPUTED_VALUE"""),"Campina Grande")</f>
        <v>Campina Grande</v>
      </c>
      <c r="C326" s="21">
        <f>IFERROR(__xludf.DUMMYFUNCTION("""COMPUTED_VALUE"""),2.5072099E7)</f>
        <v>25072099</v>
      </c>
      <c r="D326" s="21" t="str">
        <f>IFERROR(__xludf.DUMMYFUNCTION("""COMPUTED_VALUE"""),"EECI Assis Chateaubriand")</f>
        <v>EECI Assis Chateaubriand</v>
      </c>
      <c r="E326" s="21" t="str">
        <f>IFERROR(__xludf.DUMMYFUNCTION("""COMPUTED_VALUE"""),"URBANA")</f>
        <v>URBANA</v>
      </c>
      <c r="F326" s="21" t="str">
        <f>IFERROR(__xludf.DUMMYFUNCTION("""COMPUTED_VALUE"""),"2 Mbps")</f>
        <v>2 Mbps</v>
      </c>
      <c r="G326" s="21" t="str">
        <f>IFERROR(__xludf.DUMMYFUNCTION("""COMPUTED_VALUE"""),"-")</f>
        <v>-</v>
      </c>
      <c r="H326" s="21" t="str">
        <f>IFERROR(__xludf.DUMMYFUNCTION("""COMPUTED_VALUE"""),"-")</f>
        <v>-</v>
      </c>
      <c r="I326" s="21" t="str">
        <f>IFERROR(__xludf.DUMMYFUNCTION("""COMPUTED_VALUE"""),"-")</f>
        <v>-</v>
      </c>
      <c r="J326" s="21" t="str">
        <f>IFERROR(__xludf.DUMMYFUNCTION("""COMPUTED_VALUE"""),"100 Mbps")</f>
        <v>100 Mbps</v>
      </c>
      <c r="K326" s="21" t="str">
        <f>IFERROR(__xludf.DUMMYFUNCTION("""COMPUTED_VALUE"""),"-")</f>
        <v>-</v>
      </c>
      <c r="L326" s="21" t="str">
        <f>IFERROR(__xludf.DUMMYFUNCTION("""COMPUTED_VALUE"""),"-")</f>
        <v>-</v>
      </c>
      <c r="M326" s="21" t="str">
        <f>IFERROR(__xludf.DUMMYFUNCTION("""COMPUTED_VALUE"""),"-")</f>
        <v>-</v>
      </c>
      <c r="N326" s="21" t="str">
        <f>IFERROR(__xludf.DUMMYFUNCTION("""COMPUTED_VALUE"""),"-")</f>
        <v>-</v>
      </c>
      <c r="O326" s="21" t="str">
        <f>IFERROR(__xludf.DUMMYFUNCTION("""COMPUTED_VALUE"""),"-")</f>
        <v>-</v>
      </c>
      <c r="P326" s="21"/>
      <c r="Q326" s="21"/>
      <c r="R326" s="21"/>
      <c r="S326" s="21"/>
      <c r="T326" s="21"/>
      <c r="U326" s="21"/>
      <c r="V326" s="21"/>
      <c r="W326" s="21"/>
      <c r="X326" s="21"/>
      <c r="Y326" s="21"/>
      <c r="Z326" s="21"/>
    </row>
    <row r="327">
      <c r="A327" s="21" t="str">
        <f>IFERROR(__xludf.DUMMYFUNCTION("""COMPUTED_VALUE"""),"03ª GRE (Campina Grande)")</f>
        <v>03ª GRE (Campina Grande)</v>
      </c>
      <c r="B327" s="21" t="str">
        <f>IFERROR(__xludf.DUMMYFUNCTION("""COMPUTED_VALUE"""),"Campina Grande")</f>
        <v>Campina Grande</v>
      </c>
      <c r="C327" s="21">
        <f>IFERROR(__xludf.DUMMYFUNCTION("""COMPUTED_VALUE"""),2.5072102E7)</f>
        <v>25072102</v>
      </c>
      <c r="D327" s="21" t="str">
        <f>IFERROR(__xludf.DUMMYFUNCTION("""COMPUTED_VALUE"""),"EECI Deputado Álvaro Gaudencio de Queiroz")</f>
        <v>EECI Deputado Álvaro Gaudencio de Queiroz</v>
      </c>
      <c r="E327" s="21" t="str">
        <f>IFERROR(__xludf.DUMMYFUNCTION("""COMPUTED_VALUE"""),"URBANA")</f>
        <v>URBANA</v>
      </c>
      <c r="F327" s="21" t="str">
        <f>IFERROR(__xludf.DUMMYFUNCTION("""COMPUTED_VALUE"""),"10 Mbps")</f>
        <v>10 Mbps</v>
      </c>
      <c r="G327" s="21" t="str">
        <f>IFERROR(__xludf.DUMMYFUNCTION("""COMPUTED_VALUE"""),"-")</f>
        <v>-</v>
      </c>
      <c r="H327" s="21" t="str">
        <f>IFERROR(__xludf.DUMMYFUNCTION("""COMPUTED_VALUE"""),"-")</f>
        <v>-</v>
      </c>
      <c r="I327" s="21" t="str">
        <f>IFERROR(__xludf.DUMMYFUNCTION("""COMPUTED_VALUE"""),"-")</f>
        <v>-</v>
      </c>
      <c r="J327" s="21" t="str">
        <f>IFERROR(__xludf.DUMMYFUNCTION("""COMPUTED_VALUE"""),"-")</f>
        <v>-</v>
      </c>
      <c r="K327" s="21" t="str">
        <f>IFERROR(__xludf.DUMMYFUNCTION("""COMPUTED_VALUE"""),"-")</f>
        <v>-</v>
      </c>
      <c r="L327" s="21" t="str">
        <f>IFERROR(__xludf.DUMMYFUNCTION("""COMPUTED_VALUE"""),"-")</f>
        <v>-</v>
      </c>
      <c r="M327" s="21" t="str">
        <f>IFERROR(__xludf.DUMMYFUNCTION("""COMPUTED_VALUE"""),"-")</f>
        <v>-</v>
      </c>
      <c r="N327" s="21" t="str">
        <f>IFERROR(__xludf.DUMMYFUNCTION("""COMPUTED_VALUE"""),"-")</f>
        <v>-</v>
      </c>
      <c r="O327" s="21" t="str">
        <f>IFERROR(__xludf.DUMMYFUNCTION("""COMPUTED_VALUE"""),"-")</f>
        <v>-</v>
      </c>
      <c r="P327" s="21"/>
      <c r="Q327" s="21"/>
      <c r="R327" s="21"/>
      <c r="S327" s="21"/>
      <c r="T327" s="21"/>
      <c r="U327" s="21"/>
      <c r="V327" s="21"/>
      <c r="W327" s="21"/>
      <c r="X327" s="21"/>
      <c r="Y327" s="21"/>
      <c r="Z327" s="21"/>
    </row>
    <row r="328">
      <c r="A328" s="21" t="str">
        <f>IFERROR(__xludf.DUMMYFUNCTION("""COMPUTED_VALUE"""),"03ª GRE (Campina Grande)")</f>
        <v>03ª GRE (Campina Grande)</v>
      </c>
      <c r="B328" s="21" t="str">
        <f>IFERROR(__xludf.DUMMYFUNCTION("""COMPUTED_VALUE"""),"Campina Grande")</f>
        <v>Campina Grande</v>
      </c>
      <c r="C328" s="21">
        <f>IFERROR(__xludf.DUMMYFUNCTION("""COMPUTED_VALUE"""),2.507211E7)</f>
        <v>25072110</v>
      </c>
      <c r="D328" s="21" t="str">
        <f>IFERROR(__xludf.DUMMYFUNCTION("""COMPUTED_VALUE"""),"EECI Félix Araújo")</f>
        <v>EECI Félix Araújo</v>
      </c>
      <c r="E328" s="21" t="str">
        <f>IFERROR(__xludf.DUMMYFUNCTION("""COMPUTED_VALUE"""),"URBANA")</f>
        <v>URBANA</v>
      </c>
      <c r="F328" s="21" t="str">
        <f>IFERROR(__xludf.DUMMYFUNCTION("""COMPUTED_VALUE"""),"2 Mbps")</f>
        <v>2 Mbps</v>
      </c>
      <c r="G328" s="21" t="str">
        <f>IFERROR(__xludf.DUMMYFUNCTION("""COMPUTED_VALUE"""),"10 Mbps")</f>
        <v>10 Mbps</v>
      </c>
      <c r="H328" s="21" t="str">
        <f>IFERROR(__xludf.DUMMYFUNCTION("""COMPUTED_VALUE"""),"-")</f>
        <v>-</v>
      </c>
      <c r="I328" s="21" t="str">
        <f>IFERROR(__xludf.DUMMYFUNCTION("""COMPUTED_VALUE"""),"-")</f>
        <v>-</v>
      </c>
      <c r="J328" s="21" t="str">
        <f>IFERROR(__xludf.DUMMYFUNCTION("""COMPUTED_VALUE"""),"-")</f>
        <v>-</v>
      </c>
      <c r="K328" s="21" t="str">
        <f>IFERROR(__xludf.DUMMYFUNCTION("""COMPUTED_VALUE"""),"-")</f>
        <v>-</v>
      </c>
      <c r="L328" s="21" t="str">
        <f>IFERROR(__xludf.DUMMYFUNCTION("""COMPUTED_VALUE"""),"-")</f>
        <v>-</v>
      </c>
      <c r="M328" s="21" t="str">
        <f>IFERROR(__xludf.DUMMYFUNCTION("""COMPUTED_VALUE"""),"-")</f>
        <v>-</v>
      </c>
      <c r="N328" s="21" t="str">
        <f>IFERROR(__xludf.DUMMYFUNCTION("""COMPUTED_VALUE"""),"-")</f>
        <v>-</v>
      </c>
      <c r="O328" s="21" t="str">
        <f>IFERROR(__xludf.DUMMYFUNCTION("""COMPUTED_VALUE"""),"-")</f>
        <v>-</v>
      </c>
      <c r="P328" s="21"/>
      <c r="Q328" s="21"/>
      <c r="R328" s="21"/>
      <c r="S328" s="21"/>
      <c r="T328" s="21"/>
      <c r="U328" s="21"/>
      <c r="V328" s="21"/>
      <c r="W328" s="21"/>
      <c r="X328" s="21"/>
      <c r="Y328" s="21"/>
      <c r="Z328" s="21"/>
    </row>
    <row r="329">
      <c r="A329" s="21" t="str">
        <f>IFERROR(__xludf.DUMMYFUNCTION("""COMPUTED_VALUE"""),"03ª GRE (Campina Grande)")</f>
        <v>03ª GRE (Campina Grande)</v>
      </c>
      <c r="B329" s="21" t="str">
        <f>IFERROR(__xludf.DUMMYFUNCTION("""COMPUTED_VALUE"""),"Campina Grande")</f>
        <v>Campina Grande</v>
      </c>
      <c r="C329" s="21">
        <f>IFERROR(__xludf.DUMMYFUNCTION("""COMPUTED_VALUE"""),2.5072129E7)</f>
        <v>25072129</v>
      </c>
      <c r="D329" s="21" t="str">
        <f>IFERROR(__xludf.DUMMYFUNCTION("""COMPUTED_VALUE"""),"EEEFM Sao Sebastiao")</f>
        <v>EEEFM Sao Sebastiao</v>
      </c>
      <c r="E329" s="21" t="str">
        <f>IFERROR(__xludf.DUMMYFUNCTION("""COMPUTED_VALUE"""),"URBANA")</f>
        <v>URBANA</v>
      </c>
      <c r="F329" s="21" t="str">
        <f>IFERROR(__xludf.DUMMYFUNCTION("""COMPUTED_VALUE"""),"5 Mbps")</f>
        <v>5 Mbps</v>
      </c>
      <c r="G329" s="21" t="str">
        <f>IFERROR(__xludf.DUMMYFUNCTION("""COMPUTED_VALUE"""),"10 Mbps")</f>
        <v>10 Mbps</v>
      </c>
      <c r="H329" s="21" t="str">
        <f>IFERROR(__xludf.DUMMYFUNCTION("""COMPUTED_VALUE"""),"-")</f>
        <v>-</v>
      </c>
      <c r="I329" s="21" t="str">
        <f>IFERROR(__xludf.DUMMYFUNCTION("""COMPUTED_VALUE"""),"-")</f>
        <v>-</v>
      </c>
      <c r="J329" s="21" t="str">
        <f>IFERROR(__xludf.DUMMYFUNCTION("""COMPUTED_VALUE"""),"100 Mbps")</f>
        <v>100 Mbps</v>
      </c>
      <c r="K329" s="21" t="str">
        <f>IFERROR(__xludf.DUMMYFUNCTION("""COMPUTED_VALUE"""),"-")</f>
        <v>-</v>
      </c>
      <c r="L329" s="21" t="str">
        <f>IFERROR(__xludf.DUMMYFUNCTION("""COMPUTED_VALUE"""),"-")</f>
        <v>-</v>
      </c>
      <c r="M329" s="21" t="str">
        <f>IFERROR(__xludf.DUMMYFUNCTION("""COMPUTED_VALUE"""),"-")</f>
        <v>-</v>
      </c>
      <c r="N329" s="21" t="str">
        <f>IFERROR(__xludf.DUMMYFUNCTION("""COMPUTED_VALUE"""),"-")</f>
        <v>-</v>
      </c>
      <c r="O329" s="21" t="str">
        <f>IFERROR(__xludf.DUMMYFUNCTION("""COMPUTED_VALUE"""),"-")</f>
        <v>-</v>
      </c>
      <c r="P329" s="21"/>
      <c r="Q329" s="21"/>
      <c r="R329" s="21"/>
      <c r="S329" s="21"/>
      <c r="T329" s="21"/>
      <c r="U329" s="21"/>
      <c r="V329" s="21"/>
      <c r="W329" s="21"/>
      <c r="X329" s="21"/>
      <c r="Y329" s="21"/>
      <c r="Z329" s="21"/>
    </row>
    <row r="330">
      <c r="A330" s="21" t="str">
        <f>IFERROR(__xludf.DUMMYFUNCTION("""COMPUTED_VALUE"""),"03ª GRE (Campina Grande)")</f>
        <v>03ª GRE (Campina Grande)</v>
      </c>
      <c r="B330" s="21" t="str">
        <f>IFERROR(__xludf.DUMMYFUNCTION("""COMPUTED_VALUE"""),"Campina Grande")</f>
        <v>Campina Grande</v>
      </c>
      <c r="C330" s="21">
        <f>IFERROR(__xludf.DUMMYFUNCTION("""COMPUTED_VALUE"""),2.5072137E7)</f>
        <v>25072137</v>
      </c>
      <c r="D330" s="21" t="str">
        <f>IFERROR(__xludf.DUMMYFUNCTION("""COMPUTED_VALUE"""),"EECIT Professor Anésio Leão")</f>
        <v>EECIT Professor Anésio Leão</v>
      </c>
      <c r="E330" s="21" t="str">
        <f>IFERROR(__xludf.DUMMYFUNCTION("""COMPUTED_VALUE"""),"URBANA")</f>
        <v>URBANA</v>
      </c>
      <c r="F330" s="21" t="str">
        <f>IFERROR(__xludf.DUMMYFUNCTION("""COMPUTED_VALUE"""),"2 Mbps")</f>
        <v>2 Mbps</v>
      </c>
      <c r="G330" s="21" t="str">
        <f>IFERROR(__xludf.DUMMYFUNCTION("""COMPUTED_VALUE"""),"-")</f>
        <v>-</v>
      </c>
      <c r="H330" s="21" t="str">
        <f>IFERROR(__xludf.DUMMYFUNCTION("""COMPUTED_VALUE"""),"-")</f>
        <v>-</v>
      </c>
      <c r="I330" s="21" t="str">
        <f>IFERROR(__xludf.DUMMYFUNCTION("""COMPUTED_VALUE"""),"-")</f>
        <v>-</v>
      </c>
      <c r="J330" s="21" t="str">
        <f>IFERROR(__xludf.DUMMYFUNCTION("""COMPUTED_VALUE"""),"100 Mbps")</f>
        <v>100 Mbps</v>
      </c>
      <c r="K330" s="21" t="str">
        <f>IFERROR(__xludf.DUMMYFUNCTION("""COMPUTED_VALUE"""),"-")</f>
        <v>-</v>
      </c>
      <c r="L330" s="21" t="str">
        <f>IFERROR(__xludf.DUMMYFUNCTION("""COMPUTED_VALUE"""),"-")</f>
        <v>-</v>
      </c>
      <c r="M330" s="21" t="str">
        <f>IFERROR(__xludf.DUMMYFUNCTION("""COMPUTED_VALUE"""),"-")</f>
        <v>-</v>
      </c>
      <c r="N330" s="21" t="str">
        <f>IFERROR(__xludf.DUMMYFUNCTION("""COMPUTED_VALUE"""),"-")</f>
        <v>-</v>
      </c>
      <c r="O330" s="21" t="str">
        <f>IFERROR(__xludf.DUMMYFUNCTION("""COMPUTED_VALUE"""),"-")</f>
        <v>-</v>
      </c>
      <c r="P330" s="21"/>
      <c r="Q330" s="21"/>
      <c r="R330" s="21"/>
      <c r="S330" s="21"/>
      <c r="T330" s="21"/>
      <c r="U330" s="21"/>
      <c r="V330" s="21"/>
      <c r="W330" s="21"/>
      <c r="X330" s="21"/>
      <c r="Y330" s="21"/>
      <c r="Z330" s="21"/>
    </row>
    <row r="331">
      <c r="A331" s="21" t="str">
        <f>IFERROR(__xludf.DUMMYFUNCTION("""COMPUTED_VALUE"""),"03ª GRE (Campina Grande)")</f>
        <v>03ª GRE (Campina Grande)</v>
      </c>
      <c r="B331" s="21" t="str">
        <f>IFERROR(__xludf.DUMMYFUNCTION("""COMPUTED_VALUE"""),"Campina Grande")</f>
        <v>Campina Grande</v>
      </c>
      <c r="C331" s="21">
        <f>IFERROR(__xludf.DUMMYFUNCTION("""COMPUTED_VALUE"""),2.5072145E7)</f>
        <v>25072145</v>
      </c>
      <c r="D331" s="21" t="str">
        <f>IFERROR(__xludf.DUMMYFUNCTION("""COMPUTED_VALUE"""),"EEEFM Dom Luiz Gonzaga Fernandes")</f>
        <v>EEEFM Dom Luiz Gonzaga Fernandes</v>
      </c>
      <c r="E331" s="21" t="str">
        <f>IFERROR(__xludf.DUMMYFUNCTION("""COMPUTED_VALUE"""),"URBANA")</f>
        <v>URBANA</v>
      </c>
      <c r="F331" s="21" t="str">
        <f>IFERROR(__xludf.DUMMYFUNCTION("""COMPUTED_VALUE"""),"5 Mbps")</f>
        <v>5 Mbps</v>
      </c>
      <c r="G331" s="21" t="str">
        <f>IFERROR(__xludf.DUMMYFUNCTION("""COMPUTED_VALUE"""),"-")</f>
        <v>-</v>
      </c>
      <c r="H331" s="21" t="str">
        <f>IFERROR(__xludf.DUMMYFUNCTION("""COMPUTED_VALUE"""),"-")</f>
        <v>-</v>
      </c>
      <c r="I331" s="21" t="str">
        <f>IFERROR(__xludf.DUMMYFUNCTION("""COMPUTED_VALUE"""),"-")</f>
        <v>-</v>
      </c>
      <c r="J331" s="21" t="str">
        <f>IFERROR(__xludf.DUMMYFUNCTION("""COMPUTED_VALUE"""),"100 Mbps")</f>
        <v>100 Mbps</v>
      </c>
      <c r="K331" s="21" t="str">
        <f>IFERROR(__xludf.DUMMYFUNCTION("""COMPUTED_VALUE"""),"-")</f>
        <v>-</v>
      </c>
      <c r="L331" s="21" t="str">
        <f>IFERROR(__xludf.DUMMYFUNCTION("""COMPUTED_VALUE"""),"-")</f>
        <v>-</v>
      </c>
      <c r="M331" s="21" t="str">
        <f>IFERROR(__xludf.DUMMYFUNCTION("""COMPUTED_VALUE"""),"-")</f>
        <v>-</v>
      </c>
      <c r="N331" s="21" t="str">
        <f>IFERROR(__xludf.DUMMYFUNCTION("""COMPUTED_VALUE"""),"-")</f>
        <v>-</v>
      </c>
      <c r="O331" s="21" t="str">
        <f>IFERROR(__xludf.DUMMYFUNCTION("""COMPUTED_VALUE"""),"-")</f>
        <v>-</v>
      </c>
      <c r="P331" s="21"/>
      <c r="Q331" s="21"/>
      <c r="R331" s="21"/>
      <c r="S331" s="21"/>
      <c r="T331" s="21"/>
      <c r="U331" s="21"/>
      <c r="V331" s="21"/>
      <c r="W331" s="21"/>
      <c r="X331" s="21"/>
      <c r="Y331" s="21"/>
      <c r="Z331" s="21"/>
    </row>
    <row r="332">
      <c r="A332" s="21" t="str">
        <f>IFERROR(__xludf.DUMMYFUNCTION("""COMPUTED_VALUE"""),"03ª GRE (Campina Grande)")</f>
        <v>03ª GRE (Campina Grande)</v>
      </c>
      <c r="B332" s="21" t="str">
        <f>IFERROR(__xludf.DUMMYFUNCTION("""COMPUTED_VALUE"""),"Campina Grande")</f>
        <v>Campina Grande</v>
      </c>
      <c r="C332" s="21">
        <f>IFERROR(__xludf.DUMMYFUNCTION("""COMPUTED_VALUE"""),2.5072153E7)</f>
        <v>25072153</v>
      </c>
      <c r="D332" s="21" t="str">
        <f>IFERROR(__xludf.DUMMYFUNCTION("""COMPUTED_VALUE"""),"EECIT Severino Cabral")</f>
        <v>EECIT Severino Cabral</v>
      </c>
      <c r="E332" s="21" t="str">
        <f>IFERROR(__xludf.DUMMYFUNCTION("""COMPUTED_VALUE"""),"URBANA")</f>
        <v>URBANA</v>
      </c>
      <c r="F332" s="21" t="str">
        <f>IFERROR(__xludf.DUMMYFUNCTION("""COMPUTED_VALUE"""),"2 Mbps")</f>
        <v>2 Mbps</v>
      </c>
      <c r="G332" s="21" t="str">
        <f>IFERROR(__xludf.DUMMYFUNCTION("""COMPUTED_VALUE"""),"10 Mbps")</f>
        <v>10 Mbps</v>
      </c>
      <c r="H332" s="21" t="str">
        <f>IFERROR(__xludf.DUMMYFUNCTION("""COMPUTED_VALUE"""),"-")</f>
        <v>-</v>
      </c>
      <c r="I332" s="21" t="str">
        <f>IFERROR(__xludf.DUMMYFUNCTION("""COMPUTED_VALUE"""),"-")</f>
        <v>-</v>
      </c>
      <c r="J332" s="21" t="str">
        <f>IFERROR(__xludf.DUMMYFUNCTION("""COMPUTED_VALUE"""),"100 Mbps")</f>
        <v>100 Mbps</v>
      </c>
      <c r="K332" s="21" t="str">
        <f>IFERROR(__xludf.DUMMYFUNCTION("""COMPUTED_VALUE"""),"-")</f>
        <v>-</v>
      </c>
      <c r="L332" s="21" t="str">
        <f>IFERROR(__xludf.DUMMYFUNCTION("""COMPUTED_VALUE"""),"-")</f>
        <v>-</v>
      </c>
      <c r="M332" s="21" t="str">
        <f>IFERROR(__xludf.DUMMYFUNCTION("""COMPUTED_VALUE"""),"-")</f>
        <v>-</v>
      </c>
      <c r="N332" s="21" t="str">
        <f>IFERROR(__xludf.DUMMYFUNCTION("""COMPUTED_VALUE"""),"-")</f>
        <v>-</v>
      </c>
      <c r="O332" s="21" t="str">
        <f>IFERROR(__xludf.DUMMYFUNCTION("""COMPUTED_VALUE"""),"-")</f>
        <v>-</v>
      </c>
      <c r="P332" s="21"/>
      <c r="Q332" s="21"/>
      <c r="R332" s="21"/>
      <c r="S332" s="21"/>
      <c r="T332" s="21"/>
      <c r="U332" s="21"/>
      <c r="V332" s="21"/>
      <c r="W332" s="21"/>
      <c r="X332" s="21"/>
      <c r="Y332" s="21"/>
      <c r="Z332" s="21"/>
    </row>
    <row r="333">
      <c r="A333" s="21" t="str">
        <f>IFERROR(__xludf.DUMMYFUNCTION("""COMPUTED_VALUE"""),"03ª GRE (Campina Grande)")</f>
        <v>03ª GRE (Campina Grande)</v>
      </c>
      <c r="B333" s="21" t="str">
        <f>IFERROR(__xludf.DUMMYFUNCTION("""COMPUTED_VALUE"""),"Campina Grande")</f>
        <v>Campina Grande</v>
      </c>
      <c r="C333" s="21">
        <f>IFERROR(__xludf.DUMMYFUNCTION("""COMPUTED_VALUE"""),2.5072161E7)</f>
        <v>25072161</v>
      </c>
      <c r="D333" s="21" t="str">
        <f>IFERROR(__xludf.DUMMYFUNCTION("""COMPUTED_VALUE"""),"EEEF Nossa Senhora do Rosario")</f>
        <v>EEEF Nossa Senhora do Rosario</v>
      </c>
      <c r="E333" s="21" t="str">
        <f>IFERROR(__xludf.DUMMYFUNCTION("""COMPUTED_VALUE"""),"URBANA")</f>
        <v>URBANA</v>
      </c>
      <c r="F333" s="21" t="str">
        <f>IFERROR(__xludf.DUMMYFUNCTION("""COMPUTED_VALUE"""),"2 Mbps")</f>
        <v>2 Mbps</v>
      </c>
      <c r="G333" s="21" t="str">
        <f>IFERROR(__xludf.DUMMYFUNCTION("""COMPUTED_VALUE"""),"-")</f>
        <v>-</v>
      </c>
      <c r="H333" s="21" t="str">
        <f>IFERROR(__xludf.DUMMYFUNCTION("""COMPUTED_VALUE"""),"-")</f>
        <v>-</v>
      </c>
      <c r="I333" s="21" t="str">
        <f>IFERROR(__xludf.DUMMYFUNCTION("""COMPUTED_VALUE"""),"-")</f>
        <v>-</v>
      </c>
      <c r="J333" s="21" t="str">
        <f>IFERROR(__xludf.DUMMYFUNCTION("""COMPUTED_VALUE"""),"-")</f>
        <v>-</v>
      </c>
      <c r="K333" s="21" t="str">
        <f>IFERROR(__xludf.DUMMYFUNCTION("""COMPUTED_VALUE"""),"-")</f>
        <v>-</v>
      </c>
      <c r="L333" s="21" t="str">
        <f>IFERROR(__xludf.DUMMYFUNCTION("""COMPUTED_VALUE"""),"-")</f>
        <v>-</v>
      </c>
      <c r="M333" s="21" t="str">
        <f>IFERROR(__xludf.DUMMYFUNCTION("""COMPUTED_VALUE"""),"-")</f>
        <v>-</v>
      </c>
      <c r="N333" s="21" t="str">
        <f>IFERROR(__xludf.DUMMYFUNCTION("""COMPUTED_VALUE"""),"-")</f>
        <v>-</v>
      </c>
      <c r="O333" s="21" t="str">
        <f>IFERROR(__xludf.DUMMYFUNCTION("""COMPUTED_VALUE"""),"-")</f>
        <v>-</v>
      </c>
      <c r="P333" s="21"/>
      <c r="Q333" s="21"/>
      <c r="R333" s="21"/>
      <c r="S333" s="21"/>
      <c r="T333" s="21"/>
      <c r="U333" s="21"/>
      <c r="V333" s="21"/>
      <c r="W333" s="21"/>
      <c r="X333" s="21"/>
      <c r="Y333" s="21"/>
      <c r="Z333" s="21"/>
    </row>
    <row r="334">
      <c r="A334" s="21" t="str">
        <f>IFERROR(__xludf.DUMMYFUNCTION("""COMPUTED_VALUE"""),"03ª GRE (Campina Grande)")</f>
        <v>03ª GRE (Campina Grande)</v>
      </c>
      <c r="B334" s="21" t="str">
        <f>IFERROR(__xludf.DUMMYFUNCTION("""COMPUTED_VALUE"""),"Campina Grande")</f>
        <v>Campina Grande</v>
      </c>
      <c r="C334" s="21">
        <f>IFERROR(__xludf.DUMMYFUNCTION("""COMPUTED_VALUE"""),2.5072196E7)</f>
        <v>25072196</v>
      </c>
      <c r="D334" s="21" t="str">
        <f>IFERROR(__xludf.DUMMYFUNCTION("""COMPUTED_VALUE"""),"EEEF Antonio Vicente")</f>
        <v>EEEF Antonio Vicente</v>
      </c>
      <c r="E334" s="21" t="str">
        <f>IFERROR(__xludf.DUMMYFUNCTION("""COMPUTED_VALUE"""),"URBANA")</f>
        <v>URBANA</v>
      </c>
      <c r="F334" s="21" t="str">
        <f>IFERROR(__xludf.DUMMYFUNCTION("""COMPUTED_VALUE"""),"2 Mbps")</f>
        <v>2 Mbps</v>
      </c>
      <c r="G334" s="21" t="str">
        <f>IFERROR(__xludf.DUMMYFUNCTION("""COMPUTED_VALUE"""),"-")</f>
        <v>-</v>
      </c>
      <c r="H334" s="21" t="str">
        <f>IFERROR(__xludf.DUMMYFUNCTION("""COMPUTED_VALUE"""),"-")</f>
        <v>-</v>
      </c>
      <c r="I334" s="21" t="str">
        <f>IFERROR(__xludf.DUMMYFUNCTION("""COMPUTED_VALUE"""),"-")</f>
        <v>-</v>
      </c>
      <c r="J334" s="21" t="str">
        <f>IFERROR(__xludf.DUMMYFUNCTION("""COMPUTED_VALUE"""),"-")</f>
        <v>-</v>
      </c>
      <c r="K334" s="21" t="str">
        <f>IFERROR(__xludf.DUMMYFUNCTION("""COMPUTED_VALUE"""),"-")</f>
        <v>-</v>
      </c>
      <c r="L334" s="21" t="str">
        <f>IFERROR(__xludf.DUMMYFUNCTION("""COMPUTED_VALUE"""),"-")</f>
        <v>-</v>
      </c>
      <c r="M334" s="21" t="str">
        <f>IFERROR(__xludf.DUMMYFUNCTION("""COMPUTED_VALUE"""),"-")</f>
        <v>-</v>
      </c>
      <c r="N334" s="21" t="str">
        <f>IFERROR(__xludf.DUMMYFUNCTION("""COMPUTED_VALUE"""),"-")</f>
        <v>-</v>
      </c>
      <c r="O334" s="21" t="str">
        <f>IFERROR(__xludf.DUMMYFUNCTION("""COMPUTED_VALUE"""),"-")</f>
        <v>-</v>
      </c>
      <c r="P334" s="21"/>
      <c r="Q334" s="21"/>
      <c r="R334" s="21"/>
      <c r="S334" s="21"/>
      <c r="T334" s="21"/>
      <c r="U334" s="21"/>
      <c r="V334" s="21"/>
      <c r="W334" s="21"/>
      <c r="X334" s="21"/>
      <c r="Y334" s="21"/>
      <c r="Z334" s="21"/>
    </row>
    <row r="335">
      <c r="A335" s="21" t="str">
        <f>IFERROR(__xludf.DUMMYFUNCTION("""COMPUTED_VALUE"""),"03ª GRE (Campina Grande)")</f>
        <v>03ª GRE (Campina Grande)</v>
      </c>
      <c r="B335" s="21" t="str">
        <f>IFERROR(__xludf.DUMMYFUNCTION("""COMPUTED_VALUE"""),"Campina Grande")</f>
        <v>Campina Grande</v>
      </c>
      <c r="C335" s="21">
        <f>IFERROR(__xludf.DUMMYFUNCTION("""COMPUTED_VALUE"""),2.50722E7)</f>
        <v>25072200</v>
      </c>
      <c r="D335" s="21" t="str">
        <f>IFERROR(__xludf.DUMMYFUNCTION("""COMPUTED_VALUE"""),"EEEF Augusto dos Anjos")</f>
        <v>EEEF Augusto dos Anjos</v>
      </c>
      <c r="E335" s="21" t="str">
        <f>IFERROR(__xludf.DUMMYFUNCTION("""COMPUTED_VALUE"""),"URBANA")</f>
        <v>URBANA</v>
      </c>
      <c r="F335" s="21" t="str">
        <f>IFERROR(__xludf.DUMMYFUNCTION("""COMPUTED_VALUE"""),"2 Mbps")</f>
        <v>2 Mbps</v>
      </c>
      <c r="G335" s="21" t="str">
        <f>IFERROR(__xludf.DUMMYFUNCTION("""COMPUTED_VALUE"""),"-")</f>
        <v>-</v>
      </c>
      <c r="H335" s="21" t="str">
        <f>IFERROR(__xludf.DUMMYFUNCTION("""COMPUTED_VALUE"""),"-")</f>
        <v>-</v>
      </c>
      <c r="I335" s="21" t="str">
        <f>IFERROR(__xludf.DUMMYFUNCTION("""COMPUTED_VALUE"""),"-")</f>
        <v>-</v>
      </c>
      <c r="J335" s="21" t="str">
        <f>IFERROR(__xludf.DUMMYFUNCTION("""COMPUTED_VALUE"""),"-")</f>
        <v>-</v>
      </c>
      <c r="K335" s="21" t="str">
        <f>IFERROR(__xludf.DUMMYFUNCTION("""COMPUTED_VALUE"""),"-")</f>
        <v>-</v>
      </c>
      <c r="L335" s="21" t="str">
        <f>IFERROR(__xludf.DUMMYFUNCTION("""COMPUTED_VALUE"""),"-")</f>
        <v>-</v>
      </c>
      <c r="M335" s="21" t="str">
        <f>IFERROR(__xludf.DUMMYFUNCTION("""COMPUTED_VALUE"""),"-")</f>
        <v>-</v>
      </c>
      <c r="N335" s="21" t="str">
        <f>IFERROR(__xludf.DUMMYFUNCTION("""COMPUTED_VALUE"""),"-")</f>
        <v>-</v>
      </c>
      <c r="O335" s="21" t="str">
        <f>IFERROR(__xludf.DUMMYFUNCTION("""COMPUTED_VALUE"""),"-")</f>
        <v>-</v>
      </c>
      <c r="P335" s="21"/>
      <c r="Q335" s="21"/>
      <c r="R335" s="21"/>
      <c r="S335" s="21"/>
      <c r="T335" s="21"/>
      <c r="U335" s="21"/>
      <c r="V335" s="21"/>
      <c r="W335" s="21"/>
      <c r="X335" s="21"/>
      <c r="Y335" s="21"/>
      <c r="Z335" s="21"/>
    </row>
    <row r="336">
      <c r="A336" s="21" t="str">
        <f>IFERROR(__xludf.DUMMYFUNCTION("""COMPUTED_VALUE"""),"03ª GRE (Campina Grande)")</f>
        <v>03ª GRE (Campina Grande)</v>
      </c>
      <c r="B336" s="21" t="str">
        <f>IFERROR(__xludf.DUMMYFUNCTION("""COMPUTED_VALUE"""),"Campina Grande")</f>
        <v>Campina Grande</v>
      </c>
      <c r="C336" s="21">
        <f>IFERROR(__xludf.DUMMYFUNCTION("""COMPUTED_VALUE"""),2.5072218E7)</f>
        <v>25072218</v>
      </c>
      <c r="D336" s="21" t="str">
        <f>IFERROR(__xludf.DUMMYFUNCTION("""COMPUTED_VALUE"""),"EEEFM Clementino Procopio")</f>
        <v>EEEFM Clementino Procopio</v>
      </c>
      <c r="E336" s="21" t="str">
        <f>IFERROR(__xludf.DUMMYFUNCTION("""COMPUTED_VALUE"""),"URBANA")</f>
        <v>URBANA</v>
      </c>
      <c r="F336" s="21" t="str">
        <f>IFERROR(__xludf.DUMMYFUNCTION("""COMPUTED_VALUE"""),"5 Mbps")</f>
        <v>5 Mbps</v>
      </c>
      <c r="G336" s="21" t="str">
        <f>IFERROR(__xludf.DUMMYFUNCTION("""COMPUTED_VALUE"""),"10 Mbps")</f>
        <v>10 Mbps</v>
      </c>
      <c r="H336" s="21" t="str">
        <f>IFERROR(__xludf.DUMMYFUNCTION("""COMPUTED_VALUE"""),"-")</f>
        <v>-</v>
      </c>
      <c r="I336" s="21" t="str">
        <f>IFERROR(__xludf.DUMMYFUNCTION("""COMPUTED_VALUE"""),"-")</f>
        <v>-</v>
      </c>
      <c r="J336" s="21" t="str">
        <f>IFERROR(__xludf.DUMMYFUNCTION("""COMPUTED_VALUE"""),"100 Mbps")</f>
        <v>100 Mbps</v>
      </c>
      <c r="K336" s="21" t="str">
        <f>IFERROR(__xludf.DUMMYFUNCTION("""COMPUTED_VALUE"""),"-")</f>
        <v>-</v>
      </c>
      <c r="L336" s="21" t="str">
        <f>IFERROR(__xludf.DUMMYFUNCTION("""COMPUTED_VALUE"""),"-")</f>
        <v>-</v>
      </c>
      <c r="M336" s="21" t="str">
        <f>IFERROR(__xludf.DUMMYFUNCTION("""COMPUTED_VALUE"""),"-")</f>
        <v>-</v>
      </c>
      <c r="N336" s="21" t="str">
        <f>IFERROR(__xludf.DUMMYFUNCTION("""COMPUTED_VALUE"""),"-")</f>
        <v>-</v>
      </c>
      <c r="O336" s="21" t="str">
        <f>IFERROR(__xludf.DUMMYFUNCTION("""COMPUTED_VALUE"""),"-")</f>
        <v>-</v>
      </c>
      <c r="P336" s="21"/>
      <c r="Q336" s="21"/>
      <c r="R336" s="21"/>
      <c r="S336" s="21"/>
      <c r="T336" s="21"/>
      <c r="U336" s="21"/>
      <c r="V336" s="21"/>
      <c r="W336" s="21"/>
      <c r="X336" s="21"/>
      <c r="Y336" s="21"/>
      <c r="Z336" s="21"/>
    </row>
    <row r="337">
      <c r="A337" s="21" t="str">
        <f>IFERROR(__xludf.DUMMYFUNCTION("""COMPUTED_VALUE"""),"03ª GRE (Campina Grande)")</f>
        <v>03ª GRE (Campina Grande)</v>
      </c>
      <c r="B337" s="21" t="str">
        <f>IFERROR(__xludf.DUMMYFUNCTION("""COMPUTED_VALUE"""),"Campina Grande")</f>
        <v>Campina Grande</v>
      </c>
      <c r="C337" s="21">
        <f>IFERROR(__xludf.DUMMYFUNCTION("""COMPUTED_VALUE"""),2.5072226E7)</f>
        <v>25072226</v>
      </c>
      <c r="D337" s="21" t="str">
        <f>IFERROR(__xludf.DUMMYFUNCTION("""COMPUTED_VALUE"""),"EEEF de Aplicação")</f>
        <v>EEEF de Aplicação</v>
      </c>
      <c r="E337" s="21" t="str">
        <f>IFERROR(__xludf.DUMMYFUNCTION("""COMPUTED_VALUE"""),"URBANA")</f>
        <v>URBANA</v>
      </c>
      <c r="F337" s="21" t="str">
        <f>IFERROR(__xludf.DUMMYFUNCTION("""COMPUTED_VALUE"""),"2 Mbps")</f>
        <v>2 Mbps</v>
      </c>
      <c r="G337" s="21" t="str">
        <f>IFERROR(__xludf.DUMMYFUNCTION("""COMPUTED_VALUE"""),"10 Mbps")</f>
        <v>10 Mbps</v>
      </c>
      <c r="H337" s="21" t="str">
        <f>IFERROR(__xludf.DUMMYFUNCTION("""COMPUTED_VALUE"""),"-")</f>
        <v>-</v>
      </c>
      <c r="I337" s="21" t="str">
        <f>IFERROR(__xludf.DUMMYFUNCTION("""COMPUTED_VALUE"""),"-")</f>
        <v>-</v>
      </c>
      <c r="J337" s="21" t="str">
        <f>IFERROR(__xludf.DUMMYFUNCTION("""COMPUTED_VALUE"""),"-")</f>
        <v>-</v>
      </c>
      <c r="K337" s="21" t="str">
        <f>IFERROR(__xludf.DUMMYFUNCTION("""COMPUTED_VALUE"""),"-")</f>
        <v>-</v>
      </c>
      <c r="L337" s="21" t="str">
        <f>IFERROR(__xludf.DUMMYFUNCTION("""COMPUTED_VALUE"""),"-")</f>
        <v>-</v>
      </c>
      <c r="M337" s="21" t="str">
        <f>IFERROR(__xludf.DUMMYFUNCTION("""COMPUTED_VALUE"""),"-")</f>
        <v>-</v>
      </c>
      <c r="N337" s="21" t="str">
        <f>IFERROR(__xludf.DUMMYFUNCTION("""COMPUTED_VALUE"""),"-")</f>
        <v>-</v>
      </c>
      <c r="O337" s="21" t="str">
        <f>IFERROR(__xludf.DUMMYFUNCTION("""COMPUTED_VALUE"""),"-")</f>
        <v>-</v>
      </c>
      <c r="P337" s="21"/>
      <c r="Q337" s="21"/>
      <c r="R337" s="21"/>
      <c r="S337" s="21"/>
      <c r="T337" s="21"/>
      <c r="U337" s="21"/>
      <c r="V337" s="21"/>
      <c r="W337" s="21"/>
      <c r="X337" s="21"/>
      <c r="Y337" s="21"/>
      <c r="Z337" s="21"/>
    </row>
    <row r="338">
      <c r="A338" s="21" t="str">
        <f>IFERROR(__xludf.DUMMYFUNCTION("""COMPUTED_VALUE"""),"03ª GRE (Campina Grande)")</f>
        <v>03ª GRE (Campina Grande)</v>
      </c>
      <c r="B338" s="21" t="str">
        <f>IFERROR(__xludf.DUMMYFUNCTION("""COMPUTED_VALUE"""),"Campina Grande")</f>
        <v>Campina Grande</v>
      </c>
      <c r="C338" s="21">
        <f>IFERROR(__xludf.DUMMYFUNCTION("""COMPUTED_VALUE"""),2.5072234E7)</f>
        <v>25072234</v>
      </c>
      <c r="D338" s="21" t="str">
        <f>IFERROR(__xludf.DUMMYFUNCTION("""COMPUTED_VALUE"""),"EEEFM Monte Santo")</f>
        <v>EEEFM Monte Santo</v>
      </c>
      <c r="E338" s="21" t="str">
        <f>IFERROR(__xludf.DUMMYFUNCTION("""COMPUTED_VALUE"""),"URBANA")</f>
        <v>URBANA</v>
      </c>
      <c r="F338" s="21" t="str">
        <f>IFERROR(__xludf.DUMMYFUNCTION("""COMPUTED_VALUE"""),"2 Mbps")</f>
        <v>2 Mbps</v>
      </c>
      <c r="G338" s="21" t="str">
        <f>IFERROR(__xludf.DUMMYFUNCTION("""COMPUTED_VALUE"""),"-")</f>
        <v>-</v>
      </c>
      <c r="H338" s="21" t="str">
        <f>IFERROR(__xludf.DUMMYFUNCTION("""COMPUTED_VALUE"""),"-")</f>
        <v>-</v>
      </c>
      <c r="I338" s="21" t="str">
        <f>IFERROR(__xludf.DUMMYFUNCTION("""COMPUTED_VALUE"""),"-")</f>
        <v>-</v>
      </c>
      <c r="J338" s="21" t="str">
        <f>IFERROR(__xludf.DUMMYFUNCTION("""COMPUTED_VALUE"""),"-")</f>
        <v>-</v>
      </c>
      <c r="K338" s="21" t="str">
        <f>IFERROR(__xludf.DUMMYFUNCTION("""COMPUTED_VALUE"""),"-")</f>
        <v>-</v>
      </c>
      <c r="L338" s="21" t="str">
        <f>IFERROR(__xludf.DUMMYFUNCTION("""COMPUTED_VALUE"""),"-")</f>
        <v>-</v>
      </c>
      <c r="M338" s="21" t="str">
        <f>IFERROR(__xludf.DUMMYFUNCTION("""COMPUTED_VALUE"""),"-")</f>
        <v>-</v>
      </c>
      <c r="N338" s="21" t="str">
        <f>IFERROR(__xludf.DUMMYFUNCTION("""COMPUTED_VALUE"""),"-")</f>
        <v>-</v>
      </c>
      <c r="O338" s="21" t="str">
        <f>IFERROR(__xludf.DUMMYFUNCTION("""COMPUTED_VALUE"""),"-")</f>
        <v>-</v>
      </c>
      <c r="P338" s="21"/>
      <c r="Q338" s="21"/>
      <c r="R338" s="21"/>
      <c r="S338" s="21"/>
      <c r="T338" s="21"/>
      <c r="U338" s="21"/>
      <c r="V338" s="21"/>
      <c r="W338" s="21"/>
      <c r="X338" s="21"/>
      <c r="Y338" s="21"/>
      <c r="Z338" s="21"/>
    </row>
    <row r="339">
      <c r="A339" s="21" t="str">
        <f>IFERROR(__xludf.DUMMYFUNCTION("""COMPUTED_VALUE"""),"03ª GRE (Campina Grande)")</f>
        <v>03ª GRE (Campina Grande)</v>
      </c>
      <c r="B339" s="21" t="str">
        <f>IFERROR(__xludf.DUMMYFUNCTION("""COMPUTED_VALUE"""),"Campina Grande")</f>
        <v>Campina Grande</v>
      </c>
      <c r="C339" s="21">
        <f>IFERROR(__xludf.DUMMYFUNCTION("""COMPUTED_VALUE"""),2.5072242E7)</f>
        <v>25072242</v>
      </c>
      <c r="D339" s="21" t="str">
        <f>IFERROR(__xludf.DUMMYFUNCTION("""COMPUTED_VALUE"""),"EEEFM Jose Pinheiro")</f>
        <v>EEEFM Jose Pinheiro</v>
      </c>
      <c r="E339" s="21" t="str">
        <f>IFERROR(__xludf.DUMMYFUNCTION("""COMPUTED_VALUE"""),"URBANA")</f>
        <v>URBANA</v>
      </c>
      <c r="F339" s="21" t="str">
        <f>IFERROR(__xludf.DUMMYFUNCTION("""COMPUTED_VALUE"""),"2 Mbps")</f>
        <v>2 Mbps</v>
      </c>
      <c r="G339" s="21" t="str">
        <f>IFERROR(__xludf.DUMMYFUNCTION("""COMPUTED_VALUE"""),"10 Mbps")</f>
        <v>10 Mbps</v>
      </c>
      <c r="H339" s="21" t="str">
        <f>IFERROR(__xludf.DUMMYFUNCTION("""COMPUTED_VALUE"""),"-")</f>
        <v>-</v>
      </c>
      <c r="I339" s="21" t="str">
        <f>IFERROR(__xludf.DUMMYFUNCTION("""COMPUTED_VALUE"""),"-")</f>
        <v>-</v>
      </c>
      <c r="J339" s="21" t="str">
        <f>IFERROR(__xludf.DUMMYFUNCTION("""COMPUTED_VALUE"""),"-")</f>
        <v>-</v>
      </c>
      <c r="K339" s="21" t="str">
        <f>IFERROR(__xludf.DUMMYFUNCTION("""COMPUTED_VALUE"""),"-")</f>
        <v>-</v>
      </c>
      <c r="L339" s="21" t="str">
        <f>IFERROR(__xludf.DUMMYFUNCTION("""COMPUTED_VALUE"""),"-")</f>
        <v>-</v>
      </c>
      <c r="M339" s="21" t="str">
        <f>IFERROR(__xludf.DUMMYFUNCTION("""COMPUTED_VALUE"""),"-")</f>
        <v>-</v>
      </c>
      <c r="N339" s="21" t="str">
        <f>IFERROR(__xludf.DUMMYFUNCTION("""COMPUTED_VALUE"""),"-")</f>
        <v>-</v>
      </c>
      <c r="O339" s="21" t="str">
        <f>IFERROR(__xludf.DUMMYFUNCTION("""COMPUTED_VALUE"""),"-")</f>
        <v>-</v>
      </c>
      <c r="P339" s="21"/>
      <c r="Q339" s="21"/>
      <c r="R339" s="21"/>
      <c r="S339" s="21"/>
      <c r="T339" s="21"/>
      <c r="U339" s="21"/>
      <c r="V339" s="21"/>
      <c r="W339" s="21"/>
      <c r="X339" s="21"/>
      <c r="Y339" s="21"/>
      <c r="Z339" s="21"/>
    </row>
    <row r="340">
      <c r="A340" s="21" t="str">
        <f>IFERROR(__xludf.DUMMYFUNCTION("""COMPUTED_VALUE"""),"03ª GRE (Campina Grande)")</f>
        <v>03ª GRE (Campina Grande)</v>
      </c>
      <c r="B340" s="21" t="str">
        <f>IFERROR(__xludf.DUMMYFUNCTION("""COMPUTED_VALUE"""),"Campina Grande")</f>
        <v>Campina Grande</v>
      </c>
      <c r="C340" s="21">
        <f>IFERROR(__xludf.DUMMYFUNCTION("""COMPUTED_VALUE"""),2.5072277E7)</f>
        <v>25072277</v>
      </c>
      <c r="D340" s="21" t="str">
        <f>IFERROR(__xludf.DUMMYFUNCTION("""COMPUTED_VALUE"""),"EECI Monte Carmelo")</f>
        <v>EECI Monte Carmelo</v>
      </c>
      <c r="E340" s="21" t="str">
        <f>IFERROR(__xludf.DUMMYFUNCTION("""COMPUTED_VALUE"""),"URBANA")</f>
        <v>URBANA</v>
      </c>
      <c r="F340" s="21" t="str">
        <f>IFERROR(__xludf.DUMMYFUNCTION("""COMPUTED_VALUE"""),"5 Mbps")</f>
        <v>5 Mbps</v>
      </c>
      <c r="G340" s="21" t="str">
        <f>IFERROR(__xludf.DUMMYFUNCTION("""COMPUTED_VALUE"""),"10 Mbps")</f>
        <v>10 Mbps</v>
      </c>
      <c r="H340" s="21" t="str">
        <f>IFERROR(__xludf.DUMMYFUNCTION("""COMPUTED_VALUE"""),"-")</f>
        <v>-</v>
      </c>
      <c r="I340" s="21" t="str">
        <f>IFERROR(__xludf.DUMMYFUNCTION("""COMPUTED_VALUE"""),"-")</f>
        <v>-</v>
      </c>
      <c r="J340" s="21" t="str">
        <f>IFERROR(__xludf.DUMMYFUNCTION("""COMPUTED_VALUE"""),"100 Mbps")</f>
        <v>100 Mbps</v>
      </c>
      <c r="K340" s="21" t="str">
        <f>IFERROR(__xludf.DUMMYFUNCTION("""COMPUTED_VALUE"""),"-")</f>
        <v>-</v>
      </c>
      <c r="L340" s="21" t="str">
        <f>IFERROR(__xludf.DUMMYFUNCTION("""COMPUTED_VALUE"""),"-")</f>
        <v>-</v>
      </c>
      <c r="M340" s="21" t="str">
        <f>IFERROR(__xludf.DUMMYFUNCTION("""COMPUTED_VALUE"""),"-")</f>
        <v>-</v>
      </c>
      <c r="N340" s="21" t="str">
        <f>IFERROR(__xludf.DUMMYFUNCTION("""COMPUTED_VALUE"""),"-")</f>
        <v>-</v>
      </c>
      <c r="O340" s="21" t="str">
        <f>IFERROR(__xludf.DUMMYFUNCTION("""COMPUTED_VALUE"""),"-")</f>
        <v>-</v>
      </c>
      <c r="P340" s="21"/>
      <c r="Q340" s="21"/>
      <c r="R340" s="21"/>
      <c r="S340" s="21"/>
      <c r="T340" s="21"/>
      <c r="U340" s="21"/>
      <c r="V340" s="21"/>
      <c r="W340" s="21"/>
      <c r="X340" s="21"/>
      <c r="Y340" s="21"/>
      <c r="Z340" s="21"/>
    </row>
    <row r="341">
      <c r="A341" s="21" t="str">
        <f>IFERROR(__xludf.DUMMYFUNCTION("""COMPUTED_VALUE"""),"03ª GRE (Campina Grande)")</f>
        <v>03ª GRE (Campina Grande)</v>
      </c>
      <c r="B341" s="21" t="str">
        <f>IFERROR(__xludf.DUMMYFUNCTION("""COMPUTED_VALUE"""),"Campina Grande")</f>
        <v>Campina Grande</v>
      </c>
      <c r="C341" s="21">
        <f>IFERROR(__xludf.DUMMYFUNCTION("""COMPUTED_VALUE"""),2.5072285E7)</f>
        <v>25072285</v>
      </c>
      <c r="D341" s="21" t="str">
        <f>IFERROR(__xludf.DUMMYFUNCTION("""COMPUTED_VALUE"""),"EEEFM Murilo Braga")</f>
        <v>EEEFM Murilo Braga</v>
      </c>
      <c r="E341" s="21" t="str">
        <f>IFERROR(__xludf.DUMMYFUNCTION("""COMPUTED_VALUE"""),"URBANA")</f>
        <v>URBANA</v>
      </c>
      <c r="F341" s="21" t="str">
        <f>IFERROR(__xludf.DUMMYFUNCTION("""COMPUTED_VALUE"""),"2 Mbps")</f>
        <v>2 Mbps</v>
      </c>
      <c r="G341" s="21" t="str">
        <f>IFERROR(__xludf.DUMMYFUNCTION("""COMPUTED_VALUE"""),"-")</f>
        <v>-</v>
      </c>
      <c r="H341" s="21" t="str">
        <f>IFERROR(__xludf.DUMMYFUNCTION("""COMPUTED_VALUE"""),"-")</f>
        <v>-</v>
      </c>
      <c r="I341" s="21" t="str">
        <f>IFERROR(__xludf.DUMMYFUNCTION("""COMPUTED_VALUE"""),"-")</f>
        <v>-</v>
      </c>
      <c r="J341" s="21" t="str">
        <f>IFERROR(__xludf.DUMMYFUNCTION("""COMPUTED_VALUE"""),"-")</f>
        <v>-</v>
      </c>
      <c r="K341" s="21" t="str">
        <f>IFERROR(__xludf.DUMMYFUNCTION("""COMPUTED_VALUE"""),"-")</f>
        <v>-</v>
      </c>
      <c r="L341" s="21" t="str">
        <f>IFERROR(__xludf.DUMMYFUNCTION("""COMPUTED_VALUE"""),"-")</f>
        <v>-</v>
      </c>
      <c r="M341" s="21" t="str">
        <f>IFERROR(__xludf.DUMMYFUNCTION("""COMPUTED_VALUE"""),"-")</f>
        <v>-</v>
      </c>
      <c r="N341" s="21" t="str">
        <f>IFERROR(__xludf.DUMMYFUNCTION("""COMPUTED_VALUE"""),"-")</f>
        <v>-</v>
      </c>
      <c r="O341" s="21" t="str">
        <f>IFERROR(__xludf.DUMMYFUNCTION("""COMPUTED_VALUE"""),"-")</f>
        <v>-</v>
      </c>
      <c r="P341" s="21"/>
      <c r="Q341" s="21"/>
      <c r="R341" s="21"/>
      <c r="S341" s="21"/>
      <c r="T341" s="21"/>
      <c r="U341" s="21"/>
      <c r="V341" s="21"/>
      <c r="W341" s="21"/>
      <c r="X341" s="21"/>
      <c r="Y341" s="21"/>
      <c r="Z341" s="21"/>
    </row>
    <row r="342">
      <c r="A342" s="21" t="str">
        <f>IFERROR(__xludf.DUMMYFUNCTION("""COMPUTED_VALUE"""),"03ª GRE (Campina Grande)")</f>
        <v>03ª GRE (Campina Grande)</v>
      </c>
      <c r="B342" s="21" t="str">
        <f>IFERROR(__xludf.DUMMYFUNCTION("""COMPUTED_VALUE"""),"Campina Grande")</f>
        <v>Campina Grande</v>
      </c>
      <c r="C342" s="21">
        <f>IFERROR(__xludf.DUMMYFUNCTION("""COMPUTED_VALUE"""),2.5072293E7)</f>
        <v>25072293</v>
      </c>
      <c r="D342" s="21" t="str">
        <f>IFERROR(__xludf.DUMMYFUNCTION("""COMPUTED_VALUE"""),"EEEFM Nossa Senhora Aparecida")</f>
        <v>EEEFM Nossa Senhora Aparecida</v>
      </c>
      <c r="E342" s="21" t="str">
        <f>IFERROR(__xludf.DUMMYFUNCTION("""COMPUTED_VALUE"""),"URBANA")</f>
        <v>URBANA</v>
      </c>
      <c r="F342" s="21" t="str">
        <f>IFERROR(__xludf.DUMMYFUNCTION("""COMPUTED_VALUE"""),"10 Mbps")</f>
        <v>10 Mbps</v>
      </c>
      <c r="G342" s="21" t="str">
        <f>IFERROR(__xludf.DUMMYFUNCTION("""COMPUTED_VALUE"""),"-")</f>
        <v>-</v>
      </c>
      <c r="H342" s="21" t="str">
        <f>IFERROR(__xludf.DUMMYFUNCTION("""COMPUTED_VALUE"""),"-")</f>
        <v>-</v>
      </c>
      <c r="I342" s="21" t="str">
        <f>IFERROR(__xludf.DUMMYFUNCTION("""COMPUTED_VALUE"""),"-")</f>
        <v>-</v>
      </c>
      <c r="J342" s="21" t="str">
        <f>IFERROR(__xludf.DUMMYFUNCTION("""COMPUTED_VALUE"""),"-")</f>
        <v>-</v>
      </c>
      <c r="K342" s="21" t="str">
        <f>IFERROR(__xludf.DUMMYFUNCTION("""COMPUTED_VALUE"""),"-")</f>
        <v>-</v>
      </c>
      <c r="L342" s="21" t="str">
        <f>IFERROR(__xludf.DUMMYFUNCTION("""COMPUTED_VALUE"""),"-")</f>
        <v>-</v>
      </c>
      <c r="M342" s="21" t="str">
        <f>IFERROR(__xludf.DUMMYFUNCTION("""COMPUTED_VALUE"""),"-")</f>
        <v>-</v>
      </c>
      <c r="N342" s="21" t="str">
        <f>IFERROR(__xludf.DUMMYFUNCTION("""COMPUTED_VALUE"""),"-")</f>
        <v>-</v>
      </c>
      <c r="O342" s="21" t="str">
        <f>IFERROR(__xludf.DUMMYFUNCTION("""COMPUTED_VALUE"""),"-")</f>
        <v>-</v>
      </c>
      <c r="P342" s="21"/>
      <c r="Q342" s="21"/>
      <c r="R342" s="21"/>
      <c r="S342" s="21"/>
      <c r="T342" s="21"/>
      <c r="U342" s="21"/>
      <c r="V342" s="21"/>
      <c r="W342" s="21"/>
      <c r="X342" s="21"/>
      <c r="Y342" s="21"/>
      <c r="Z342" s="21"/>
    </row>
    <row r="343">
      <c r="A343" s="21" t="str">
        <f>IFERROR(__xludf.DUMMYFUNCTION("""COMPUTED_VALUE"""),"03ª GRE (Campina Grande)")</f>
        <v>03ª GRE (Campina Grande)</v>
      </c>
      <c r="B343" s="21" t="str">
        <f>IFERROR(__xludf.DUMMYFUNCTION("""COMPUTED_VALUE"""),"Campina Grande")</f>
        <v>Campina Grande</v>
      </c>
      <c r="C343" s="21">
        <f>IFERROR(__xludf.DUMMYFUNCTION("""COMPUTED_VALUE"""),2.5072307E7)</f>
        <v>25072307</v>
      </c>
      <c r="D343" s="21" t="str">
        <f>IFERROR(__xludf.DUMMYFUNCTION("""COMPUTED_VALUE"""),"EECI Solon de Lucena")</f>
        <v>EECI Solon de Lucena</v>
      </c>
      <c r="E343" s="21" t="str">
        <f>IFERROR(__xludf.DUMMYFUNCTION("""COMPUTED_VALUE"""),"URBANA")</f>
        <v>URBANA</v>
      </c>
      <c r="F343" s="21" t="str">
        <f>IFERROR(__xludf.DUMMYFUNCTION("""COMPUTED_VALUE"""),"10 Mbps")</f>
        <v>10 Mbps</v>
      </c>
      <c r="G343" s="21" t="str">
        <f>IFERROR(__xludf.DUMMYFUNCTION("""COMPUTED_VALUE"""),"-")</f>
        <v>-</v>
      </c>
      <c r="H343" s="21" t="str">
        <f>IFERROR(__xludf.DUMMYFUNCTION("""COMPUTED_VALUE"""),"-")</f>
        <v>-</v>
      </c>
      <c r="I343" s="21" t="str">
        <f>IFERROR(__xludf.DUMMYFUNCTION("""COMPUTED_VALUE"""),"-")</f>
        <v>-</v>
      </c>
      <c r="J343" s="21" t="str">
        <f>IFERROR(__xludf.DUMMYFUNCTION("""COMPUTED_VALUE"""),"100 Mbps")</f>
        <v>100 Mbps</v>
      </c>
      <c r="K343" s="21" t="str">
        <f>IFERROR(__xludf.DUMMYFUNCTION("""COMPUTED_VALUE"""),"-")</f>
        <v>-</v>
      </c>
      <c r="L343" s="21" t="str">
        <f>IFERROR(__xludf.DUMMYFUNCTION("""COMPUTED_VALUE"""),"-")</f>
        <v>-</v>
      </c>
      <c r="M343" s="21" t="str">
        <f>IFERROR(__xludf.DUMMYFUNCTION("""COMPUTED_VALUE"""),"-")</f>
        <v>-</v>
      </c>
      <c r="N343" s="21" t="str">
        <f>IFERROR(__xludf.DUMMYFUNCTION("""COMPUTED_VALUE"""),"-")</f>
        <v>-</v>
      </c>
      <c r="O343" s="21" t="str">
        <f>IFERROR(__xludf.DUMMYFUNCTION("""COMPUTED_VALUE"""),"-")</f>
        <v>-</v>
      </c>
      <c r="P343" s="21"/>
      <c r="Q343" s="21"/>
      <c r="R343" s="21"/>
      <c r="S343" s="21"/>
      <c r="T343" s="21"/>
      <c r="U343" s="21"/>
      <c r="V343" s="21"/>
      <c r="W343" s="21"/>
      <c r="X343" s="21"/>
      <c r="Y343" s="21"/>
      <c r="Z343" s="21"/>
    </row>
    <row r="344">
      <c r="A344" s="21" t="str">
        <f>IFERROR(__xludf.DUMMYFUNCTION("""COMPUTED_VALUE"""),"03ª GRE (Campina Grande)")</f>
        <v>03ª GRE (Campina Grande)</v>
      </c>
      <c r="B344" s="21" t="str">
        <f>IFERROR(__xludf.DUMMYFUNCTION("""COMPUTED_VALUE"""),"Campina Grande")</f>
        <v>Campina Grande</v>
      </c>
      <c r="C344" s="21">
        <f>IFERROR(__xludf.DUMMYFUNCTION("""COMPUTED_VALUE"""),2.5072315E7)</f>
        <v>25072315</v>
      </c>
      <c r="D344" s="21" t="str">
        <f>IFERROR(__xludf.DUMMYFUNCTION("""COMPUTED_VALUE"""),"EEEF Santo Antonio")</f>
        <v>EEEF Santo Antonio</v>
      </c>
      <c r="E344" s="21" t="str">
        <f>IFERROR(__xludf.DUMMYFUNCTION("""COMPUTED_VALUE"""),"URBANA")</f>
        <v>URBANA</v>
      </c>
      <c r="F344" s="21" t="str">
        <f>IFERROR(__xludf.DUMMYFUNCTION("""COMPUTED_VALUE"""),"10 Mbps")</f>
        <v>10 Mbps</v>
      </c>
      <c r="G344" s="21" t="str">
        <f>IFERROR(__xludf.DUMMYFUNCTION("""COMPUTED_VALUE"""),"-")</f>
        <v>-</v>
      </c>
      <c r="H344" s="21" t="str">
        <f>IFERROR(__xludf.DUMMYFUNCTION("""COMPUTED_VALUE"""),"-")</f>
        <v>-</v>
      </c>
      <c r="I344" s="21" t="str">
        <f>IFERROR(__xludf.DUMMYFUNCTION("""COMPUTED_VALUE"""),"-")</f>
        <v>-</v>
      </c>
      <c r="J344" s="21" t="str">
        <f>IFERROR(__xludf.DUMMYFUNCTION("""COMPUTED_VALUE"""),"-")</f>
        <v>-</v>
      </c>
      <c r="K344" s="21" t="str">
        <f>IFERROR(__xludf.DUMMYFUNCTION("""COMPUTED_VALUE"""),"-")</f>
        <v>-</v>
      </c>
      <c r="L344" s="21" t="str">
        <f>IFERROR(__xludf.DUMMYFUNCTION("""COMPUTED_VALUE"""),"-")</f>
        <v>-</v>
      </c>
      <c r="M344" s="21" t="str">
        <f>IFERROR(__xludf.DUMMYFUNCTION("""COMPUTED_VALUE"""),"-")</f>
        <v>-</v>
      </c>
      <c r="N344" s="21" t="str">
        <f>IFERROR(__xludf.DUMMYFUNCTION("""COMPUTED_VALUE"""),"-")</f>
        <v>-</v>
      </c>
      <c r="O344" s="21" t="str">
        <f>IFERROR(__xludf.DUMMYFUNCTION("""COMPUTED_VALUE"""),"-")</f>
        <v>-</v>
      </c>
      <c r="P344" s="21"/>
      <c r="Q344" s="21"/>
      <c r="R344" s="21"/>
      <c r="S344" s="21"/>
      <c r="T344" s="21"/>
      <c r="U344" s="21"/>
      <c r="V344" s="21"/>
      <c r="W344" s="21"/>
      <c r="X344" s="21"/>
      <c r="Y344" s="21"/>
      <c r="Z344" s="21"/>
    </row>
    <row r="345">
      <c r="A345" s="21" t="str">
        <f>IFERROR(__xludf.DUMMYFUNCTION("""COMPUTED_VALUE"""),"03ª GRE (Campina Grande)")</f>
        <v>03ª GRE (Campina Grande)</v>
      </c>
      <c r="B345" s="21" t="str">
        <f>IFERROR(__xludf.DUMMYFUNCTION("""COMPUTED_VALUE"""),"Campina Grande")</f>
        <v>Campina Grande</v>
      </c>
      <c r="C345" s="21">
        <f>IFERROR(__xludf.DUMMYFUNCTION("""COMPUTED_VALUE"""),2.507234E7)</f>
        <v>25072340</v>
      </c>
      <c r="D345" s="21" t="str">
        <f>IFERROR(__xludf.DUMMYFUNCTION("""COMPUTED_VALUE"""),"EEEFM Escritor Alceu do Amoroso Lima")</f>
        <v>EEEFM Escritor Alceu do Amoroso Lima</v>
      </c>
      <c r="E345" s="21" t="str">
        <f>IFERROR(__xludf.DUMMYFUNCTION("""COMPUTED_VALUE"""),"URBANA")</f>
        <v>URBANA</v>
      </c>
      <c r="F345" s="21" t="str">
        <f>IFERROR(__xludf.DUMMYFUNCTION("""COMPUTED_VALUE"""),"10 Mbps")</f>
        <v>10 Mbps</v>
      </c>
      <c r="G345" s="21" t="str">
        <f>IFERROR(__xludf.DUMMYFUNCTION("""COMPUTED_VALUE"""),"-")</f>
        <v>-</v>
      </c>
      <c r="H345" s="21" t="str">
        <f>IFERROR(__xludf.DUMMYFUNCTION("""COMPUTED_VALUE"""),"-")</f>
        <v>-</v>
      </c>
      <c r="I345" s="21" t="str">
        <f>IFERROR(__xludf.DUMMYFUNCTION("""COMPUTED_VALUE"""),"-")</f>
        <v>-</v>
      </c>
      <c r="J345" s="21" t="str">
        <f>IFERROR(__xludf.DUMMYFUNCTION("""COMPUTED_VALUE"""),"-")</f>
        <v>-</v>
      </c>
      <c r="K345" s="21" t="str">
        <f>IFERROR(__xludf.DUMMYFUNCTION("""COMPUTED_VALUE"""),"-")</f>
        <v>-</v>
      </c>
      <c r="L345" s="21" t="str">
        <f>IFERROR(__xludf.DUMMYFUNCTION("""COMPUTED_VALUE"""),"-")</f>
        <v>-</v>
      </c>
      <c r="M345" s="21" t="str">
        <f>IFERROR(__xludf.DUMMYFUNCTION("""COMPUTED_VALUE"""),"-")</f>
        <v>-</v>
      </c>
      <c r="N345" s="21" t="str">
        <f>IFERROR(__xludf.DUMMYFUNCTION("""COMPUTED_VALUE"""),"-")</f>
        <v>-</v>
      </c>
      <c r="O345" s="21" t="str">
        <f>IFERROR(__xludf.DUMMYFUNCTION("""COMPUTED_VALUE"""),"-")</f>
        <v>-</v>
      </c>
      <c r="P345" s="21"/>
      <c r="Q345" s="21"/>
      <c r="R345" s="21"/>
      <c r="S345" s="21"/>
      <c r="T345" s="21"/>
      <c r="U345" s="21"/>
      <c r="V345" s="21"/>
      <c r="W345" s="21"/>
      <c r="X345" s="21"/>
      <c r="Y345" s="21"/>
      <c r="Z345" s="21"/>
    </row>
    <row r="346">
      <c r="A346" s="21" t="str">
        <f>IFERROR(__xludf.DUMMYFUNCTION("""COMPUTED_VALUE"""),"03ª GRE (Campina Grande)")</f>
        <v>03ª GRE (Campina Grande)</v>
      </c>
      <c r="B346" s="21" t="str">
        <f>IFERROR(__xludf.DUMMYFUNCTION("""COMPUTED_VALUE"""),"Campina Grande")</f>
        <v>Campina Grande</v>
      </c>
      <c r="C346" s="21">
        <f>IFERROR(__xludf.DUMMYFUNCTION("""COMPUTED_VALUE"""),2.5072374E7)</f>
        <v>25072374</v>
      </c>
      <c r="D346" s="21" t="str">
        <f>IFERROR(__xludf.DUMMYFUNCTION("""COMPUTED_VALUE"""),"EEEF Maria Emilia Oliveira de Almeida")</f>
        <v>EEEF Maria Emilia Oliveira de Almeida</v>
      </c>
      <c r="E346" s="21" t="str">
        <f>IFERROR(__xludf.DUMMYFUNCTION("""COMPUTED_VALUE"""),"URBANA")</f>
        <v>URBANA</v>
      </c>
      <c r="F346" s="21" t="str">
        <f>IFERROR(__xludf.DUMMYFUNCTION("""COMPUTED_VALUE"""),"2 Mbps")</f>
        <v>2 Mbps</v>
      </c>
      <c r="G346" s="21" t="str">
        <f>IFERROR(__xludf.DUMMYFUNCTION("""COMPUTED_VALUE"""),"10 Mbps")</f>
        <v>10 Mbps</v>
      </c>
      <c r="H346" s="21" t="str">
        <f>IFERROR(__xludf.DUMMYFUNCTION("""COMPUTED_VALUE"""),"-")</f>
        <v>-</v>
      </c>
      <c r="I346" s="21" t="str">
        <f>IFERROR(__xludf.DUMMYFUNCTION("""COMPUTED_VALUE"""),"-")</f>
        <v>-</v>
      </c>
      <c r="J346" s="21" t="str">
        <f>IFERROR(__xludf.DUMMYFUNCTION("""COMPUTED_VALUE"""),"-")</f>
        <v>-</v>
      </c>
      <c r="K346" s="21" t="str">
        <f>IFERROR(__xludf.DUMMYFUNCTION("""COMPUTED_VALUE"""),"-")</f>
        <v>-</v>
      </c>
      <c r="L346" s="21" t="str">
        <f>IFERROR(__xludf.DUMMYFUNCTION("""COMPUTED_VALUE"""),"-")</f>
        <v>-</v>
      </c>
      <c r="M346" s="21" t="str">
        <f>IFERROR(__xludf.DUMMYFUNCTION("""COMPUTED_VALUE"""),"-")</f>
        <v>-</v>
      </c>
      <c r="N346" s="21" t="str">
        <f>IFERROR(__xludf.DUMMYFUNCTION("""COMPUTED_VALUE"""),"-")</f>
        <v>-</v>
      </c>
      <c r="O346" s="21" t="str">
        <f>IFERROR(__xludf.DUMMYFUNCTION("""COMPUTED_VALUE"""),"-")</f>
        <v>-</v>
      </c>
      <c r="P346" s="21"/>
      <c r="Q346" s="21"/>
      <c r="R346" s="21"/>
      <c r="S346" s="21"/>
      <c r="T346" s="21"/>
      <c r="U346" s="21"/>
      <c r="V346" s="21"/>
      <c r="W346" s="21"/>
      <c r="X346" s="21"/>
      <c r="Y346" s="21"/>
      <c r="Z346" s="21"/>
    </row>
    <row r="347">
      <c r="A347" s="21" t="str">
        <f>IFERROR(__xludf.DUMMYFUNCTION("""COMPUTED_VALUE"""),"03ª GRE (Campina Grande)")</f>
        <v>03ª GRE (Campina Grande)</v>
      </c>
      <c r="B347" s="21" t="str">
        <f>IFERROR(__xludf.DUMMYFUNCTION("""COMPUTED_VALUE"""),"Campina Grande")</f>
        <v>Campina Grande</v>
      </c>
      <c r="C347" s="21">
        <f>IFERROR(__xludf.DUMMYFUNCTION("""COMPUTED_VALUE"""),2.5072404E7)</f>
        <v>25072404</v>
      </c>
      <c r="D347" s="21" t="str">
        <f>IFERROR(__xludf.DUMMYFUNCTION("""COMPUTED_VALUE"""),"EEEFM Rubens Dutra Segundo")</f>
        <v>EEEFM Rubens Dutra Segundo</v>
      </c>
      <c r="E347" s="21" t="str">
        <f>IFERROR(__xludf.DUMMYFUNCTION("""COMPUTED_VALUE"""),"RURAL")</f>
        <v>RURAL</v>
      </c>
      <c r="F347" s="21" t="str">
        <f>IFERROR(__xludf.DUMMYFUNCTION("""COMPUTED_VALUE"""),"-")</f>
        <v>-</v>
      </c>
      <c r="G347" s="21" t="str">
        <f>IFERROR(__xludf.DUMMYFUNCTION("""COMPUTED_VALUE"""),"-")</f>
        <v>-</v>
      </c>
      <c r="H347" s="21" t="str">
        <f>IFERROR(__xludf.DUMMYFUNCTION("""COMPUTED_VALUE"""),"-")</f>
        <v>-</v>
      </c>
      <c r="I347" s="21" t="str">
        <f>IFERROR(__xludf.DUMMYFUNCTION("""COMPUTED_VALUE"""),"-")</f>
        <v>-</v>
      </c>
      <c r="J347" s="21" t="str">
        <f>IFERROR(__xludf.DUMMYFUNCTION("""COMPUTED_VALUE"""),"-")</f>
        <v>-</v>
      </c>
      <c r="K347" s="21" t="str">
        <f>IFERROR(__xludf.DUMMYFUNCTION("""COMPUTED_VALUE"""),"-")</f>
        <v>-</v>
      </c>
      <c r="L347" s="21" t="str">
        <f>IFERROR(__xludf.DUMMYFUNCTION("""COMPUTED_VALUE"""),"-")</f>
        <v>-</v>
      </c>
      <c r="M347" s="21" t="str">
        <f>IFERROR(__xludf.DUMMYFUNCTION("""COMPUTED_VALUE"""),"-")</f>
        <v>-</v>
      </c>
      <c r="N347" s="21" t="str">
        <f>IFERROR(__xludf.DUMMYFUNCTION("""COMPUTED_VALUE"""),"Satélite")</f>
        <v>Satélite</v>
      </c>
      <c r="O347" s="21" t="str">
        <f>IFERROR(__xludf.DUMMYFUNCTION("""COMPUTED_VALUE"""),"-")</f>
        <v>-</v>
      </c>
      <c r="P347" s="21"/>
      <c r="Q347" s="21"/>
      <c r="R347" s="21"/>
      <c r="S347" s="21"/>
      <c r="T347" s="21"/>
      <c r="U347" s="21"/>
      <c r="V347" s="21"/>
      <c r="W347" s="21"/>
      <c r="X347" s="21"/>
      <c r="Y347" s="21"/>
      <c r="Z347" s="21"/>
    </row>
    <row r="348">
      <c r="A348" s="21" t="str">
        <f>IFERROR(__xludf.DUMMYFUNCTION("""COMPUTED_VALUE"""),"03ª GRE (Campina Grande)")</f>
        <v>03ª GRE (Campina Grande)</v>
      </c>
      <c r="B348" s="21" t="str">
        <f>IFERROR(__xludf.DUMMYFUNCTION("""COMPUTED_VALUE"""),"Campina Grande")</f>
        <v>Campina Grande</v>
      </c>
      <c r="C348" s="21">
        <f>IFERROR(__xludf.DUMMYFUNCTION("""COMPUTED_VALUE"""),2.5072412E7)</f>
        <v>25072412</v>
      </c>
      <c r="D348" s="21" t="str">
        <f>IFERROR(__xludf.DUMMYFUNCTION("""COMPUTED_VALUE"""),"EECI Virginius da Gama e Melo")</f>
        <v>EECI Virginius da Gama e Melo</v>
      </c>
      <c r="E348" s="21" t="str">
        <f>IFERROR(__xludf.DUMMYFUNCTION("""COMPUTED_VALUE"""),"URBANA")</f>
        <v>URBANA</v>
      </c>
      <c r="F348" s="21" t="str">
        <f>IFERROR(__xludf.DUMMYFUNCTION("""COMPUTED_VALUE"""),"-")</f>
        <v>-</v>
      </c>
      <c r="G348" s="21" t="str">
        <f>IFERROR(__xludf.DUMMYFUNCTION("""COMPUTED_VALUE"""),"-")</f>
        <v>-</v>
      </c>
      <c r="H348" s="21" t="str">
        <f>IFERROR(__xludf.DUMMYFUNCTION("""COMPUTED_VALUE"""),"-")</f>
        <v>-</v>
      </c>
      <c r="I348" s="21" t="str">
        <f>IFERROR(__xludf.DUMMYFUNCTION("""COMPUTED_VALUE"""),"-")</f>
        <v>-</v>
      </c>
      <c r="J348" s="21" t="str">
        <f>IFERROR(__xludf.DUMMYFUNCTION("""COMPUTED_VALUE"""),"100 Mbps")</f>
        <v>100 Mbps</v>
      </c>
      <c r="K348" s="21" t="str">
        <f>IFERROR(__xludf.DUMMYFUNCTION("""COMPUTED_VALUE"""),"-")</f>
        <v>-</v>
      </c>
      <c r="L348" s="21" t="str">
        <f>IFERROR(__xludf.DUMMYFUNCTION("""COMPUTED_VALUE"""),"-")</f>
        <v>-</v>
      </c>
      <c r="M348" s="21" t="str">
        <f>IFERROR(__xludf.DUMMYFUNCTION("""COMPUTED_VALUE"""),"-")</f>
        <v>-</v>
      </c>
      <c r="N348" s="21" t="str">
        <f>IFERROR(__xludf.DUMMYFUNCTION("""COMPUTED_VALUE"""),"-")</f>
        <v>-</v>
      </c>
      <c r="O348" s="21" t="str">
        <f>IFERROR(__xludf.DUMMYFUNCTION("""COMPUTED_VALUE"""),"-")</f>
        <v>-</v>
      </c>
      <c r="P348" s="21"/>
      <c r="Q348" s="21"/>
      <c r="R348" s="21"/>
      <c r="S348" s="21"/>
      <c r="T348" s="21"/>
      <c r="U348" s="21"/>
      <c r="V348" s="21"/>
      <c r="W348" s="21"/>
      <c r="X348" s="21"/>
      <c r="Y348" s="21"/>
      <c r="Z348" s="21"/>
    </row>
    <row r="349">
      <c r="A349" s="21" t="str">
        <f>IFERROR(__xludf.DUMMYFUNCTION("""COMPUTED_VALUE"""),"03ª GRE (Campina Grande)")</f>
        <v>03ª GRE (Campina Grande)</v>
      </c>
      <c r="B349" s="21" t="str">
        <f>IFERROR(__xludf.DUMMYFUNCTION("""COMPUTED_VALUE"""),"Campina Grande")</f>
        <v>Campina Grande</v>
      </c>
      <c r="C349" s="21">
        <f>IFERROR(__xludf.DUMMYFUNCTION("""COMPUTED_VALUE"""),2.507242E7)</f>
        <v>25072420</v>
      </c>
      <c r="D349" s="21" t="str">
        <f>IFERROR(__xludf.DUMMYFUNCTION("""COMPUTED_VALUE"""),"EECIT DR Elpidio de Almeida")</f>
        <v>EECIT DR Elpidio de Almeida</v>
      </c>
      <c r="E349" s="21" t="str">
        <f>IFERROR(__xludf.DUMMYFUNCTION("""COMPUTED_VALUE"""),"URBANA")</f>
        <v>URBANA</v>
      </c>
      <c r="F349" s="21" t="str">
        <f>IFERROR(__xludf.DUMMYFUNCTION("""COMPUTED_VALUE"""),"2 Mbps")</f>
        <v>2 Mbps</v>
      </c>
      <c r="G349" s="21" t="str">
        <f>IFERROR(__xludf.DUMMYFUNCTION("""COMPUTED_VALUE"""),"10 Mbps")</f>
        <v>10 Mbps</v>
      </c>
      <c r="H349" s="21" t="str">
        <f>IFERROR(__xludf.DUMMYFUNCTION("""COMPUTED_VALUE"""),"-")</f>
        <v>-</v>
      </c>
      <c r="I349" s="21" t="str">
        <f>IFERROR(__xludf.DUMMYFUNCTION("""COMPUTED_VALUE"""),"-")</f>
        <v>-</v>
      </c>
      <c r="J349" s="21" t="str">
        <f>IFERROR(__xludf.DUMMYFUNCTION("""COMPUTED_VALUE"""),"100 Mbps")</f>
        <v>100 Mbps</v>
      </c>
      <c r="K349" s="21" t="str">
        <f>IFERROR(__xludf.DUMMYFUNCTION("""COMPUTED_VALUE"""),"-")</f>
        <v>-</v>
      </c>
      <c r="L349" s="21" t="str">
        <f>IFERROR(__xludf.DUMMYFUNCTION("""COMPUTED_VALUE"""),"-")</f>
        <v>-</v>
      </c>
      <c r="M349" s="21" t="str">
        <f>IFERROR(__xludf.DUMMYFUNCTION("""COMPUTED_VALUE"""),"-")</f>
        <v>-</v>
      </c>
      <c r="N349" s="21" t="str">
        <f>IFERROR(__xludf.DUMMYFUNCTION("""COMPUTED_VALUE"""),"-")</f>
        <v>-</v>
      </c>
      <c r="O349" s="21" t="str">
        <f>IFERROR(__xludf.DUMMYFUNCTION("""COMPUTED_VALUE"""),"-")</f>
        <v>-</v>
      </c>
      <c r="P349" s="21"/>
      <c r="Q349" s="21"/>
      <c r="R349" s="21"/>
      <c r="S349" s="21"/>
      <c r="T349" s="21"/>
      <c r="U349" s="21"/>
      <c r="V349" s="21"/>
      <c r="W349" s="21"/>
      <c r="X349" s="21"/>
      <c r="Y349" s="21"/>
      <c r="Z349" s="21"/>
    </row>
    <row r="350">
      <c r="A350" s="21" t="str">
        <f>IFERROR(__xludf.DUMMYFUNCTION("""COMPUTED_VALUE"""),"03ª GRE (Campina Grande)")</f>
        <v>03ª GRE (Campina Grande)</v>
      </c>
      <c r="B350" s="21" t="str">
        <f>IFERROR(__xludf.DUMMYFUNCTION("""COMPUTED_VALUE"""),"Campina Grande")</f>
        <v>Campina Grande</v>
      </c>
      <c r="C350" s="21">
        <f>IFERROR(__xludf.DUMMYFUNCTION("""COMPUTED_VALUE"""),2.5072439E7)</f>
        <v>25072439</v>
      </c>
      <c r="D350" s="21" t="str">
        <f>IFERROR(__xludf.DUMMYFUNCTION("""COMPUTED_VALUE"""),"EECI Hortencio Sousa Ribeiro (Premen)")</f>
        <v>EECI Hortencio Sousa Ribeiro (Premen)</v>
      </c>
      <c r="E350" s="21" t="str">
        <f>IFERROR(__xludf.DUMMYFUNCTION("""COMPUTED_VALUE"""),"URBANA")</f>
        <v>URBANA</v>
      </c>
      <c r="F350" s="21" t="str">
        <f>IFERROR(__xludf.DUMMYFUNCTION("""COMPUTED_VALUE"""),"5 Mbps")</f>
        <v>5 Mbps</v>
      </c>
      <c r="G350" s="21" t="str">
        <f>IFERROR(__xludf.DUMMYFUNCTION("""COMPUTED_VALUE"""),"10 Mbps")</f>
        <v>10 Mbps</v>
      </c>
      <c r="H350" s="21" t="str">
        <f>IFERROR(__xludf.DUMMYFUNCTION("""COMPUTED_VALUE"""),"-")</f>
        <v>-</v>
      </c>
      <c r="I350" s="21" t="str">
        <f>IFERROR(__xludf.DUMMYFUNCTION("""COMPUTED_VALUE"""),"-")</f>
        <v>-</v>
      </c>
      <c r="J350" s="21" t="str">
        <f>IFERROR(__xludf.DUMMYFUNCTION("""COMPUTED_VALUE"""),"50 Mbps")</f>
        <v>50 Mbps</v>
      </c>
      <c r="K350" s="21" t="str">
        <f>IFERROR(__xludf.DUMMYFUNCTION("""COMPUTED_VALUE"""),"-")</f>
        <v>-</v>
      </c>
      <c r="L350" s="21" t="str">
        <f>IFERROR(__xludf.DUMMYFUNCTION("""COMPUTED_VALUE"""),"-")</f>
        <v>-</v>
      </c>
      <c r="M350" s="21" t="str">
        <f>IFERROR(__xludf.DUMMYFUNCTION("""COMPUTED_VALUE"""),"-")</f>
        <v>-</v>
      </c>
      <c r="N350" s="21" t="str">
        <f>IFERROR(__xludf.DUMMYFUNCTION("""COMPUTED_VALUE"""),"-")</f>
        <v>-</v>
      </c>
      <c r="O350" s="21" t="str">
        <f>IFERROR(__xludf.DUMMYFUNCTION("""COMPUTED_VALUE"""),"-")</f>
        <v>-</v>
      </c>
      <c r="P350" s="21"/>
      <c r="Q350" s="21"/>
      <c r="R350" s="21"/>
      <c r="S350" s="21"/>
      <c r="T350" s="21"/>
      <c r="U350" s="21"/>
      <c r="V350" s="21"/>
      <c r="W350" s="21"/>
      <c r="X350" s="21"/>
      <c r="Y350" s="21"/>
      <c r="Z350" s="21"/>
    </row>
    <row r="351">
      <c r="A351" s="21" t="str">
        <f>IFERROR(__xludf.DUMMYFUNCTION("""COMPUTED_VALUE"""),"03ª GRE (Campina Grande)")</f>
        <v>03ª GRE (Campina Grande)</v>
      </c>
      <c r="B351" s="21" t="str">
        <f>IFERROR(__xludf.DUMMYFUNCTION("""COMPUTED_VALUE"""),"Campina Grande")</f>
        <v>Campina Grande</v>
      </c>
      <c r="C351" s="21">
        <f>IFERROR(__xludf.DUMMYFUNCTION("""COMPUTED_VALUE"""),2.5072692E7)</f>
        <v>25072692</v>
      </c>
      <c r="D351" s="21" t="str">
        <f>IFERROR(__xludf.DUMMYFUNCTION("""COMPUTED_VALUE"""),"EEEM Pe Emidio Viana Correia")</f>
        <v>EEEM Pe Emidio Viana Correia</v>
      </c>
      <c r="E351" s="21" t="str">
        <f>IFERROR(__xludf.DUMMYFUNCTION("""COMPUTED_VALUE"""),"URBANA")</f>
        <v>URBANA</v>
      </c>
      <c r="F351" s="21" t="str">
        <f>IFERROR(__xludf.DUMMYFUNCTION("""COMPUTED_VALUE"""),"5 Mbps")</f>
        <v>5 Mbps</v>
      </c>
      <c r="G351" s="21" t="str">
        <f>IFERROR(__xludf.DUMMYFUNCTION("""COMPUTED_VALUE"""),"10 Mbps")</f>
        <v>10 Mbps</v>
      </c>
      <c r="H351" s="21" t="str">
        <f>IFERROR(__xludf.DUMMYFUNCTION("""COMPUTED_VALUE"""),"-")</f>
        <v>-</v>
      </c>
      <c r="I351" s="21" t="str">
        <f>IFERROR(__xludf.DUMMYFUNCTION("""COMPUTED_VALUE"""),"-")</f>
        <v>-</v>
      </c>
      <c r="J351" s="21" t="str">
        <f>IFERROR(__xludf.DUMMYFUNCTION("""COMPUTED_VALUE"""),"50 Mbps")</f>
        <v>50 Mbps</v>
      </c>
      <c r="K351" s="21" t="str">
        <f>IFERROR(__xludf.DUMMYFUNCTION("""COMPUTED_VALUE"""),"-")</f>
        <v>-</v>
      </c>
      <c r="L351" s="21" t="str">
        <f>IFERROR(__xludf.DUMMYFUNCTION("""COMPUTED_VALUE"""),"-")</f>
        <v>-</v>
      </c>
      <c r="M351" s="21" t="str">
        <f>IFERROR(__xludf.DUMMYFUNCTION("""COMPUTED_VALUE"""),"-")</f>
        <v>-</v>
      </c>
      <c r="N351" s="21" t="str">
        <f>IFERROR(__xludf.DUMMYFUNCTION("""COMPUTED_VALUE"""),"-")</f>
        <v>-</v>
      </c>
      <c r="O351" s="21" t="str">
        <f>IFERROR(__xludf.DUMMYFUNCTION("""COMPUTED_VALUE"""),"-")</f>
        <v>-</v>
      </c>
      <c r="P351" s="21"/>
      <c r="Q351" s="21"/>
      <c r="R351" s="21"/>
      <c r="S351" s="21"/>
      <c r="T351" s="21"/>
      <c r="U351" s="21"/>
      <c r="V351" s="21"/>
      <c r="W351" s="21"/>
      <c r="X351" s="21"/>
      <c r="Y351" s="21"/>
      <c r="Z351" s="21"/>
    </row>
    <row r="352">
      <c r="A352" s="21" t="str">
        <f>IFERROR(__xludf.DUMMYFUNCTION("""COMPUTED_VALUE"""),"03ª GRE (Campina Grande)")</f>
        <v>03ª GRE (Campina Grande)</v>
      </c>
      <c r="B352" s="21" t="str">
        <f>IFERROR(__xludf.DUMMYFUNCTION("""COMPUTED_VALUE"""),"Boa Vista")</f>
        <v>Boa Vista</v>
      </c>
      <c r="C352" s="21">
        <f>IFERROR(__xludf.DUMMYFUNCTION("""COMPUTED_VALUE"""),2.5075918E7)</f>
        <v>25075918</v>
      </c>
      <c r="D352" s="21" t="str">
        <f>IFERROR(__xludf.DUMMYFUNCTION("""COMPUTED_VALUE"""),"EECI Teodósio de Oliveira Ledo")</f>
        <v>EECI Teodósio de Oliveira Ledo</v>
      </c>
      <c r="E352" s="21" t="str">
        <f>IFERROR(__xludf.DUMMYFUNCTION("""COMPUTED_VALUE"""),"URBANA")</f>
        <v>URBANA</v>
      </c>
      <c r="F352" s="21" t="str">
        <f>IFERROR(__xludf.DUMMYFUNCTION("""COMPUTED_VALUE"""),"2 Mbps")</f>
        <v>2 Mbps</v>
      </c>
      <c r="G352" s="21" t="str">
        <f>IFERROR(__xludf.DUMMYFUNCTION("""COMPUTED_VALUE"""),"-")</f>
        <v>-</v>
      </c>
      <c r="H352" s="21" t="str">
        <f>IFERROR(__xludf.DUMMYFUNCTION("""COMPUTED_VALUE"""),"-")</f>
        <v>-</v>
      </c>
      <c r="I352" s="21" t="str">
        <f>IFERROR(__xludf.DUMMYFUNCTION("""COMPUTED_VALUE"""),"-")</f>
        <v>-</v>
      </c>
      <c r="J352" s="21" t="str">
        <f>IFERROR(__xludf.DUMMYFUNCTION("""COMPUTED_VALUE"""),"-")</f>
        <v>-</v>
      </c>
      <c r="K352" s="21" t="str">
        <f>IFERROR(__xludf.DUMMYFUNCTION("""COMPUTED_VALUE"""),"-")</f>
        <v>-</v>
      </c>
      <c r="L352" s="21" t="str">
        <f>IFERROR(__xludf.DUMMYFUNCTION("""COMPUTED_VALUE"""),"-")</f>
        <v>-</v>
      </c>
      <c r="M352" s="21" t="str">
        <f>IFERROR(__xludf.DUMMYFUNCTION("""COMPUTED_VALUE"""),"-")</f>
        <v>-</v>
      </c>
      <c r="N352" s="21" t="str">
        <f>IFERROR(__xludf.DUMMYFUNCTION("""COMPUTED_VALUE"""),"-")</f>
        <v>-</v>
      </c>
      <c r="O352" s="21" t="str">
        <f>IFERROR(__xludf.DUMMYFUNCTION("""COMPUTED_VALUE"""),"-")</f>
        <v>-</v>
      </c>
      <c r="P352" s="21"/>
      <c r="Q352" s="21"/>
      <c r="R352" s="21"/>
      <c r="S352" s="21"/>
      <c r="T352" s="21"/>
      <c r="U352" s="21"/>
      <c r="V352" s="21"/>
      <c r="W352" s="21"/>
      <c r="X352" s="21"/>
      <c r="Y352" s="21"/>
      <c r="Z352" s="21"/>
    </row>
    <row r="353">
      <c r="A353" s="21" t="str">
        <f>IFERROR(__xludf.DUMMYFUNCTION("""COMPUTED_VALUE"""),"03ª GRE (Campina Grande)")</f>
        <v>03ª GRE (Campina Grande)</v>
      </c>
      <c r="B353" s="21" t="str">
        <f>IFERROR(__xludf.DUMMYFUNCTION("""COMPUTED_VALUE"""),"Campina Grande")</f>
        <v>Campina Grande</v>
      </c>
      <c r="C353" s="21">
        <f>IFERROR(__xludf.DUMMYFUNCTION("""COMPUTED_VALUE"""),2.50764E7)</f>
        <v>25076400</v>
      </c>
      <c r="D353" s="21" t="str">
        <f>IFERROR(__xludf.DUMMYFUNCTION("""COMPUTED_VALUE"""),"EEEFM Prof Antonio Oliveira")</f>
        <v>EEEFM Prof Antonio Oliveira</v>
      </c>
      <c r="E353" s="21" t="str">
        <f>IFERROR(__xludf.DUMMYFUNCTION("""COMPUTED_VALUE"""),"URBANA")</f>
        <v>URBANA</v>
      </c>
      <c r="F353" s="21" t="str">
        <f>IFERROR(__xludf.DUMMYFUNCTION("""COMPUTED_VALUE"""),"5 Mbps")</f>
        <v>5 Mbps</v>
      </c>
      <c r="G353" s="21" t="str">
        <f>IFERROR(__xludf.DUMMYFUNCTION("""COMPUTED_VALUE"""),"-")</f>
        <v>-</v>
      </c>
      <c r="H353" s="21" t="str">
        <f>IFERROR(__xludf.DUMMYFUNCTION("""COMPUTED_VALUE"""),"-")</f>
        <v>-</v>
      </c>
      <c r="I353" s="21" t="str">
        <f>IFERROR(__xludf.DUMMYFUNCTION("""COMPUTED_VALUE"""),"-")</f>
        <v>-</v>
      </c>
      <c r="J353" s="21" t="str">
        <f>IFERROR(__xludf.DUMMYFUNCTION("""COMPUTED_VALUE"""),"100 Mbps")</f>
        <v>100 Mbps</v>
      </c>
      <c r="K353" s="21" t="str">
        <f>IFERROR(__xludf.DUMMYFUNCTION("""COMPUTED_VALUE"""),"-")</f>
        <v>-</v>
      </c>
      <c r="L353" s="21" t="str">
        <f>IFERROR(__xludf.DUMMYFUNCTION("""COMPUTED_VALUE"""),"-")</f>
        <v>-</v>
      </c>
      <c r="M353" s="21" t="str">
        <f>IFERROR(__xludf.DUMMYFUNCTION("""COMPUTED_VALUE"""),"-")</f>
        <v>-</v>
      </c>
      <c r="N353" s="21" t="str">
        <f>IFERROR(__xludf.DUMMYFUNCTION("""COMPUTED_VALUE"""),"-")</f>
        <v>-</v>
      </c>
      <c r="O353" s="21" t="str">
        <f>IFERROR(__xludf.DUMMYFUNCTION("""COMPUTED_VALUE"""),"-")</f>
        <v>-</v>
      </c>
      <c r="P353" s="21"/>
      <c r="Q353" s="21"/>
      <c r="R353" s="21"/>
      <c r="S353" s="21"/>
      <c r="T353" s="21"/>
      <c r="U353" s="21"/>
      <c r="V353" s="21"/>
      <c r="W353" s="21"/>
      <c r="X353" s="21"/>
      <c r="Y353" s="21"/>
      <c r="Z353" s="21"/>
    </row>
    <row r="354">
      <c r="A354" s="21" t="str">
        <f>IFERROR(__xludf.DUMMYFUNCTION("""COMPUTED_VALUE"""),"03ª GRE (Campina Grande)")</f>
        <v>03ª GRE (Campina Grande)</v>
      </c>
      <c r="B354" s="21" t="str">
        <f>IFERROR(__xludf.DUMMYFUNCTION("""COMPUTED_VALUE"""),"Campina Grande")</f>
        <v>Campina Grande</v>
      </c>
      <c r="C354" s="21">
        <f>IFERROR(__xludf.DUMMYFUNCTION("""COMPUTED_VALUE"""),2.5076582E7)</f>
        <v>25076582</v>
      </c>
      <c r="D354" s="21" t="str">
        <f>IFERROR(__xludf.DUMMYFUNCTION("""COMPUTED_VALUE"""),"EECI Irmã Joaquina Sampaio")</f>
        <v>EECI Irmã Joaquina Sampaio</v>
      </c>
      <c r="E354" s="21" t="str">
        <f>IFERROR(__xludf.DUMMYFUNCTION("""COMPUTED_VALUE"""),"URBANA")</f>
        <v>URBANA</v>
      </c>
      <c r="F354" s="21" t="str">
        <f>IFERROR(__xludf.DUMMYFUNCTION("""COMPUTED_VALUE"""),"2 Mbps")</f>
        <v>2 Mbps</v>
      </c>
      <c r="G354" s="21" t="str">
        <f>IFERROR(__xludf.DUMMYFUNCTION("""COMPUTED_VALUE"""),"-")</f>
        <v>-</v>
      </c>
      <c r="H354" s="21" t="str">
        <f>IFERROR(__xludf.DUMMYFUNCTION("""COMPUTED_VALUE"""),"-")</f>
        <v>-</v>
      </c>
      <c r="I354" s="21" t="str">
        <f>IFERROR(__xludf.DUMMYFUNCTION("""COMPUTED_VALUE"""),"-")</f>
        <v>-</v>
      </c>
      <c r="J354" s="21" t="str">
        <f>IFERROR(__xludf.DUMMYFUNCTION("""COMPUTED_VALUE"""),"-")</f>
        <v>-</v>
      </c>
      <c r="K354" s="21" t="str">
        <f>IFERROR(__xludf.DUMMYFUNCTION("""COMPUTED_VALUE"""),"-")</f>
        <v>-</v>
      </c>
      <c r="L354" s="21" t="str">
        <f>IFERROR(__xludf.DUMMYFUNCTION("""COMPUTED_VALUE"""),"-")</f>
        <v>-</v>
      </c>
      <c r="M354" s="21" t="str">
        <f>IFERROR(__xludf.DUMMYFUNCTION("""COMPUTED_VALUE"""),"-")</f>
        <v>-</v>
      </c>
      <c r="N354" s="21" t="str">
        <f>IFERROR(__xludf.DUMMYFUNCTION("""COMPUTED_VALUE"""),"-")</f>
        <v>-</v>
      </c>
      <c r="O354" s="21" t="str">
        <f>IFERROR(__xludf.DUMMYFUNCTION("""COMPUTED_VALUE"""),"-")</f>
        <v>-</v>
      </c>
      <c r="P354" s="21"/>
      <c r="Q354" s="21"/>
      <c r="R354" s="21"/>
      <c r="S354" s="21"/>
      <c r="T354" s="21"/>
      <c r="U354" s="21"/>
      <c r="V354" s="21"/>
      <c r="W354" s="21"/>
      <c r="X354" s="21"/>
      <c r="Y354" s="21"/>
      <c r="Z354" s="21"/>
    </row>
    <row r="355">
      <c r="A355" s="21" t="str">
        <f>IFERROR(__xludf.DUMMYFUNCTION("""COMPUTED_VALUE"""),"03ª GRE (Campina Grande)")</f>
        <v>03ª GRE (Campina Grande)</v>
      </c>
      <c r="B355" s="21" t="str">
        <f>IFERROR(__xludf.DUMMYFUNCTION("""COMPUTED_VALUE"""),"Campina Grande")</f>
        <v>Campina Grande</v>
      </c>
      <c r="C355" s="21">
        <f>IFERROR(__xludf.DUMMYFUNCTION("""COMPUTED_VALUE"""),2.507659E7)</f>
        <v>25076590</v>
      </c>
      <c r="D355" s="21" t="str">
        <f>IFERROR(__xludf.DUMMYFUNCTION("""COMPUTED_VALUE"""),"EECI José Miguel Leão")</f>
        <v>EECI José Miguel Leão</v>
      </c>
      <c r="E355" s="21" t="str">
        <f>IFERROR(__xludf.DUMMYFUNCTION("""COMPUTED_VALUE"""),"RURAL")</f>
        <v>RURAL</v>
      </c>
      <c r="F355" s="21" t="str">
        <f>IFERROR(__xludf.DUMMYFUNCTION("""COMPUTED_VALUE"""),"-")</f>
        <v>-</v>
      </c>
      <c r="G355" s="21" t="str">
        <f>IFERROR(__xludf.DUMMYFUNCTION("""COMPUTED_VALUE"""),"-")</f>
        <v>-</v>
      </c>
      <c r="H355" s="21" t="str">
        <f>IFERROR(__xludf.DUMMYFUNCTION("""COMPUTED_VALUE"""),"-")</f>
        <v>-</v>
      </c>
      <c r="I355" s="21" t="str">
        <f>IFERROR(__xludf.DUMMYFUNCTION("""COMPUTED_VALUE"""),"-")</f>
        <v>-</v>
      </c>
      <c r="J355" s="21" t="str">
        <f>IFERROR(__xludf.DUMMYFUNCTION("""COMPUTED_VALUE"""),"-")</f>
        <v>-</v>
      </c>
      <c r="K355" s="21" t="str">
        <f>IFERROR(__xludf.DUMMYFUNCTION("""COMPUTED_VALUE"""),"-")</f>
        <v>-</v>
      </c>
      <c r="L355" s="21" t="str">
        <f>IFERROR(__xludf.DUMMYFUNCTION("""COMPUTED_VALUE"""),"-")</f>
        <v>-</v>
      </c>
      <c r="M355" s="21" t="str">
        <f>IFERROR(__xludf.DUMMYFUNCTION("""COMPUTED_VALUE"""),"-")</f>
        <v>-</v>
      </c>
      <c r="N355" s="21" t="str">
        <f>IFERROR(__xludf.DUMMYFUNCTION("""COMPUTED_VALUE"""),"-")</f>
        <v>-</v>
      </c>
      <c r="O355" s="21" t="str">
        <f>IFERROR(__xludf.DUMMYFUNCTION("""COMPUTED_VALUE"""),"-")</f>
        <v>-</v>
      </c>
      <c r="P355" s="21"/>
      <c r="Q355" s="21"/>
      <c r="R355" s="21"/>
      <c r="S355" s="21"/>
      <c r="T355" s="21"/>
      <c r="U355" s="21"/>
      <c r="V355" s="21"/>
      <c r="W355" s="21"/>
      <c r="X355" s="21"/>
      <c r="Y355" s="21"/>
      <c r="Z355" s="21"/>
    </row>
    <row r="356">
      <c r="A356" s="21" t="str">
        <f>IFERROR(__xludf.DUMMYFUNCTION("""COMPUTED_VALUE"""),"15ª GRE (Queimadas)")</f>
        <v>15ª GRE (Queimadas)</v>
      </c>
      <c r="B356" s="21" t="str">
        <f>IFERROR(__xludf.DUMMYFUNCTION("""COMPUTED_VALUE"""),"Fagundes")</f>
        <v>Fagundes</v>
      </c>
      <c r="C356" s="21">
        <f>IFERROR(__xludf.DUMMYFUNCTION("""COMPUTED_VALUE"""),2.5077147E7)</f>
        <v>25077147</v>
      </c>
      <c r="D356" s="21" t="str">
        <f>IFERROR(__xludf.DUMMYFUNCTION("""COMPUTED_VALUE"""),"EECI Joana Emília da Silva")</f>
        <v>EECI Joana Emília da Silva</v>
      </c>
      <c r="E356" s="21" t="str">
        <f>IFERROR(__xludf.DUMMYFUNCTION("""COMPUTED_VALUE"""),"URBANA")</f>
        <v>URBANA</v>
      </c>
      <c r="F356" s="21" t="str">
        <f>IFERROR(__xludf.DUMMYFUNCTION("""COMPUTED_VALUE"""),"2 Mbps")</f>
        <v>2 Mbps</v>
      </c>
      <c r="G356" s="21" t="str">
        <f>IFERROR(__xludf.DUMMYFUNCTION("""COMPUTED_VALUE"""),"-")</f>
        <v>-</v>
      </c>
      <c r="H356" s="21" t="str">
        <f>IFERROR(__xludf.DUMMYFUNCTION("""COMPUTED_VALUE"""),"-")</f>
        <v>-</v>
      </c>
      <c r="I356" s="21" t="str">
        <f>IFERROR(__xludf.DUMMYFUNCTION("""COMPUTED_VALUE"""),"-")</f>
        <v>-</v>
      </c>
      <c r="J356" s="21" t="str">
        <f>IFERROR(__xludf.DUMMYFUNCTION("""COMPUTED_VALUE"""),"-")</f>
        <v>-</v>
      </c>
      <c r="K356" s="21" t="str">
        <f>IFERROR(__xludf.DUMMYFUNCTION("""COMPUTED_VALUE"""),"-")</f>
        <v>-</v>
      </c>
      <c r="L356" s="21" t="str">
        <f>IFERROR(__xludf.DUMMYFUNCTION("""COMPUTED_VALUE"""),"-")</f>
        <v>-</v>
      </c>
      <c r="M356" s="21" t="str">
        <f>IFERROR(__xludf.DUMMYFUNCTION("""COMPUTED_VALUE"""),"-")</f>
        <v>-</v>
      </c>
      <c r="N356" s="21" t="str">
        <f>IFERROR(__xludf.DUMMYFUNCTION("""COMPUTED_VALUE"""),"-")</f>
        <v>-</v>
      </c>
      <c r="O356" s="21" t="str">
        <f>IFERROR(__xludf.DUMMYFUNCTION("""COMPUTED_VALUE"""),"-")</f>
        <v>-</v>
      </c>
      <c r="P356" s="21"/>
      <c r="Q356" s="21"/>
      <c r="R356" s="21"/>
      <c r="S356" s="21"/>
      <c r="T356" s="21"/>
      <c r="U356" s="21"/>
      <c r="V356" s="21"/>
      <c r="W356" s="21"/>
      <c r="X356" s="21"/>
      <c r="Y356" s="21"/>
      <c r="Z356" s="21"/>
    </row>
    <row r="357">
      <c r="A357" s="21" t="str">
        <f>IFERROR(__xludf.DUMMYFUNCTION("""COMPUTED_VALUE"""),"15ª GRE (Queimadas)")</f>
        <v>15ª GRE (Queimadas)</v>
      </c>
      <c r="B357" s="21" t="str">
        <f>IFERROR(__xludf.DUMMYFUNCTION("""COMPUTED_VALUE"""),"Fagundes")</f>
        <v>Fagundes</v>
      </c>
      <c r="C357" s="21">
        <f>IFERROR(__xludf.DUMMYFUNCTION("""COMPUTED_VALUE"""),2.5077163E7)</f>
        <v>25077163</v>
      </c>
      <c r="D357" s="21" t="str">
        <f>IFERROR(__xludf.DUMMYFUNCTION("""COMPUTED_VALUE"""),"EEEF Frei Alberto")</f>
        <v>EEEF Frei Alberto</v>
      </c>
      <c r="E357" s="21" t="str">
        <f>IFERROR(__xludf.DUMMYFUNCTION("""COMPUTED_VALUE"""),"URBANA")</f>
        <v>URBANA</v>
      </c>
      <c r="F357" s="21" t="str">
        <f>IFERROR(__xludf.DUMMYFUNCTION("""COMPUTED_VALUE"""),"2 Mbps")</f>
        <v>2 Mbps</v>
      </c>
      <c r="G357" s="21" t="str">
        <f>IFERROR(__xludf.DUMMYFUNCTION("""COMPUTED_VALUE"""),"-")</f>
        <v>-</v>
      </c>
      <c r="H357" s="21" t="str">
        <f>IFERROR(__xludf.DUMMYFUNCTION("""COMPUTED_VALUE"""),"-")</f>
        <v>-</v>
      </c>
      <c r="I357" s="21" t="str">
        <f>IFERROR(__xludf.DUMMYFUNCTION("""COMPUTED_VALUE"""),"-")</f>
        <v>-</v>
      </c>
      <c r="J357" s="21" t="str">
        <f>IFERROR(__xludf.DUMMYFUNCTION("""COMPUTED_VALUE"""),"-")</f>
        <v>-</v>
      </c>
      <c r="K357" s="21" t="str">
        <f>IFERROR(__xludf.DUMMYFUNCTION("""COMPUTED_VALUE"""),"-")</f>
        <v>-</v>
      </c>
      <c r="L357" s="21" t="str">
        <f>IFERROR(__xludf.DUMMYFUNCTION("""COMPUTED_VALUE"""),"-")</f>
        <v>-</v>
      </c>
      <c r="M357" s="21" t="str">
        <f>IFERROR(__xludf.DUMMYFUNCTION("""COMPUTED_VALUE"""),"100 Mbps")</f>
        <v>100 Mbps</v>
      </c>
      <c r="N357" s="21" t="str">
        <f>IFERROR(__xludf.DUMMYFUNCTION("""COMPUTED_VALUE"""),"-")</f>
        <v>-</v>
      </c>
      <c r="O357" s="21" t="str">
        <f>IFERROR(__xludf.DUMMYFUNCTION("""COMPUTED_VALUE"""),"-")</f>
        <v>-</v>
      </c>
      <c r="P357" s="21"/>
      <c r="Q357" s="21"/>
      <c r="R357" s="21"/>
      <c r="S357" s="21"/>
      <c r="T357" s="21"/>
      <c r="U357" s="21"/>
      <c r="V357" s="21"/>
      <c r="W357" s="21"/>
      <c r="X357" s="21"/>
      <c r="Y357" s="21"/>
      <c r="Z357" s="21"/>
    </row>
    <row r="358">
      <c r="A358" s="21" t="str">
        <f>IFERROR(__xludf.DUMMYFUNCTION("""COMPUTED_VALUE"""),"03ª GRE (Campina Grande)")</f>
        <v>03ª GRE (Campina Grande)</v>
      </c>
      <c r="B358" s="21" t="str">
        <f>IFERROR(__xludf.DUMMYFUNCTION("""COMPUTED_VALUE"""),"Lagoa Seca")</f>
        <v>Lagoa Seca</v>
      </c>
      <c r="C358" s="21">
        <f>IFERROR(__xludf.DUMMYFUNCTION("""COMPUTED_VALUE"""),2.5077759E7)</f>
        <v>25077759</v>
      </c>
      <c r="D358" s="21" t="str">
        <f>IFERROR(__xludf.DUMMYFUNCTION("""COMPUTED_VALUE"""),"EECIT Francisca Martiniano da Rocha")</f>
        <v>EECIT Francisca Martiniano da Rocha</v>
      </c>
      <c r="E358" s="21" t="str">
        <f>IFERROR(__xludf.DUMMYFUNCTION("""COMPUTED_VALUE"""),"URBANA")</f>
        <v>URBANA</v>
      </c>
      <c r="F358" s="21" t="str">
        <f>IFERROR(__xludf.DUMMYFUNCTION("""COMPUTED_VALUE"""),"2 Mbps")</f>
        <v>2 Mbps</v>
      </c>
      <c r="G358" s="21" t="str">
        <f>IFERROR(__xludf.DUMMYFUNCTION("""COMPUTED_VALUE"""),"-")</f>
        <v>-</v>
      </c>
      <c r="H358" s="21" t="str">
        <f>IFERROR(__xludf.DUMMYFUNCTION("""COMPUTED_VALUE"""),"-")</f>
        <v>-</v>
      </c>
      <c r="I358" s="21" t="str">
        <f>IFERROR(__xludf.DUMMYFUNCTION("""COMPUTED_VALUE"""),"-")</f>
        <v>-</v>
      </c>
      <c r="J358" s="21" t="str">
        <f>IFERROR(__xludf.DUMMYFUNCTION("""COMPUTED_VALUE"""),"-")</f>
        <v>-</v>
      </c>
      <c r="K358" s="21" t="str">
        <f>IFERROR(__xludf.DUMMYFUNCTION("""COMPUTED_VALUE"""),"-")</f>
        <v>-</v>
      </c>
      <c r="L358" s="21" t="str">
        <f>IFERROR(__xludf.DUMMYFUNCTION("""COMPUTED_VALUE"""),"-")</f>
        <v>-</v>
      </c>
      <c r="M358" s="21" t="str">
        <f>IFERROR(__xludf.DUMMYFUNCTION("""COMPUTED_VALUE"""),"-")</f>
        <v>-</v>
      </c>
      <c r="N358" s="21" t="str">
        <f>IFERROR(__xludf.DUMMYFUNCTION("""COMPUTED_VALUE"""),"-")</f>
        <v>-</v>
      </c>
      <c r="O358" s="21" t="str">
        <f>IFERROR(__xludf.DUMMYFUNCTION("""COMPUTED_VALUE"""),"-")</f>
        <v>-</v>
      </c>
      <c r="P358" s="21"/>
      <c r="Q358" s="21"/>
      <c r="R358" s="21"/>
      <c r="S358" s="21"/>
      <c r="T358" s="21"/>
      <c r="U358" s="21"/>
      <c r="V358" s="21"/>
      <c r="W358" s="21"/>
      <c r="X358" s="21"/>
      <c r="Y358" s="21"/>
      <c r="Z358" s="21"/>
    </row>
    <row r="359">
      <c r="A359" s="21" t="str">
        <f>IFERROR(__xludf.DUMMYFUNCTION("""COMPUTED_VALUE"""),"03ª GRE (Campina Grande)")</f>
        <v>03ª GRE (Campina Grande)</v>
      </c>
      <c r="B359" s="21" t="str">
        <f>IFERROR(__xludf.DUMMYFUNCTION("""COMPUTED_VALUE"""),"Massaranduba")</f>
        <v>Massaranduba</v>
      </c>
      <c r="C359" s="21">
        <f>IFERROR(__xludf.DUMMYFUNCTION("""COMPUTED_VALUE"""),2.5078135E7)</f>
        <v>25078135</v>
      </c>
      <c r="D359" s="21" t="str">
        <f>IFERROR(__xludf.DUMMYFUNCTION("""COMPUTED_VALUE"""),"EECI Maria Zeca de Souza.")</f>
        <v>EECI Maria Zeca de Souza.</v>
      </c>
      <c r="E359" s="21" t="str">
        <f>IFERROR(__xludf.DUMMYFUNCTION("""COMPUTED_VALUE"""),"URBANA")</f>
        <v>URBANA</v>
      </c>
      <c r="F359" s="21" t="str">
        <f>IFERROR(__xludf.DUMMYFUNCTION("""COMPUTED_VALUE"""),"2 Mbps")</f>
        <v>2 Mbps</v>
      </c>
      <c r="G359" s="21" t="str">
        <f>IFERROR(__xludf.DUMMYFUNCTION("""COMPUTED_VALUE"""),"-")</f>
        <v>-</v>
      </c>
      <c r="H359" s="21" t="str">
        <f>IFERROR(__xludf.DUMMYFUNCTION("""COMPUTED_VALUE"""),"-")</f>
        <v>-</v>
      </c>
      <c r="I359" s="21" t="str">
        <f>IFERROR(__xludf.DUMMYFUNCTION("""COMPUTED_VALUE"""),"-")</f>
        <v>-</v>
      </c>
      <c r="J359" s="21" t="str">
        <f>IFERROR(__xludf.DUMMYFUNCTION("""COMPUTED_VALUE"""),"-")</f>
        <v>-</v>
      </c>
      <c r="K359" s="21" t="str">
        <f>IFERROR(__xludf.DUMMYFUNCTION("""COMPUTED_VALUE"""),"-")</f>
        <v>-</v>
      </c>
      <c r="L359" s="21" t="str">
        <f>IFERROR(__xludf.DUMMYFUNCTION("""COMPUTED_VALUE"""),"-")</f>
        <v>-</v>
      </c>
      <c r="M359" s="21" t="str">
        <f>IFERROR(__xludf.DUMMYFUNCTION("""COMPUTED_VALUE"""),"-")</f>
        <v>-</v>
      </c>
      <c r="N359" s="21" t="str">
        <f>IFERROR(__xludf.DUMMYFUNCTION("""COMPUTED_VALUE"""),"-")</f>
        <v>-</v>
      </c>
      <c r="O359" s="21" t="str">
        <f>IFERROR(__xludf.DUMMYFUNCTION("""COMPUTED_VALUE"""),"-")</f>
        <v>-</v>
      </c>
      <c r="P359" s="21"/>
      <c r="Q359" s="21"/>
      <c r="R359" s="21"/>
      <c r="S359" s="21"/>
      <c r="T359" s="21"/>
      <c r="U359" s="21"/>
      <c r="V359" s="21"/>
      <c r="W359" s="21"/>
      <c r="X359" s="21"/>
      <c r="Y359" s="21"/>
      <c r="Z359" s="21"/>
    </row>
    <row r="360">
      <c r="A360" s="21" t="str">
        <f>IFERROR(__xludf.DUMMYFUNCTION("""COMPUTED_VALUE"""),"03ª GRE (Campina Grande)")</f>
        <v>03ª GRE (Campina Grande)</v>
      </c>
      <c r="B360" s="21" t="str">
        <f>IFERROR(__xludf.DUMMYFUNCTION("""COMPUTED_VALUE"""),"Massaranduba")</f>
        <v>Massaranduba</v>
      </c>
      <c r="C360" s="21">
        <f>IFERROR(__xludf.DUMMYFUNCTION("""COMPUTED_VALUE"""),2.5078143E7)</f>
        <v>25078143</v>
      </c>
      <c r="D360" s="21" t="str">
        <f>IFERROR(__xludf.DUMMYFUNCTION("""COMPUTED_VALUE"""),"EEEFM Everaldo Agra")</f>
        <v>EEEFM Everaldo Agra</v>
      </c>
      <c r="E360" s="21" t="str">
        <f>IFERROR(__xludf.DUMMYFUNCTION("""COMPUTED_VALUE"""),"RURAL")</f>
        <v>RURAL</v>
      </c>
      <c r="F360" s="21" t="str">
        <f>IFERROR(__xludf.DUMMYFUNCTION("""COMPUTED_VALUE"""),"-")</f>
        <v>-</v>
      </c>
      <c r="G360" s="21" t="str">
        <f>IFERROR(__xludf.DUMMYFUNCTION("""COMPUTED_VALUE"""),"-")</f>
        <v>-</v>
      </c>
      <c r="H360" s="21" t="str">
        <f>IFERROR(__xludf.DUMMYFUNCTION("""COMPUTED_VALUE"""),"-")</f>
        <v>-</v>
      </c>
      <c r="I360" s="21" t="str">
        <f>IFERROR(__xludf.DUMMYFUNCTION("""COMPUTED_VALUE"""),"-")</f>
        <v>-</v>
      </c>
      <c r="J360" s="21" t="str">
        <f>IFERROR(__xludf.DUMMYFUNCTION("""COMPUTED_VALUE"""),"-")</f>
        <v>-</v>
      </c>
      <c r="K360" s="21" t="str">
        <f>IFERROR(__xludf.DUMMYFUNCTION("""COMPUTED_VALUE"""),"-")</f>
        <v>-</v>
      </c>
      <c r="L360" s="21" t="str">
        <f>IFERROR(__xludf.DUMMYFUNCTION("""COMPUTED_VALUE"""),"-")</f>
        <v>-</v>
      </c>
      <c r="M360" s="21" t="str">
        <f>IFERROR(__xludf.DUMMYFUNCTION("""COMPUTED_VALUE"""),"-")</f>
        <v>-</v>
      </c>
      <c r="N360" s="21" t="str">
        <f>IFERROR(__xludf.DUMMYFUNCTION("""COMPUTED_VALUE"""),"-")</f>
        <v>-</v>
      </c>
      <c r="O360" s="21" t="str">
        <f>IFERROR(__xludf.DUMMYFUNCTION("""COMPUTED_VALUE"""),"-")</f>
        <v>-</v>
      </c>
      <c r="P360" s="21"/>
      <c r="Q360" s="21"/>
      <c r="R360" s="21"/>
      <c r="S360" s="21"/>
      <c r="T360" s="21"/>
      <c r="U360" s="21"/>
      <c r="V360" s="21"/>
      <c r="W360" s="21"/>
      <c r="X360" s="21"/>
      <c r="Y360" s="21"/>
      <c r="Z360" s="21"/>
    </row>
    <row r="361">
      <c r="A361" s="21" t="str">
        <f>IFERROR(__xludf.DUMMYFUNCTION("""COMPUTED_VALUE"""),"03ª GRE (Campina Grande)")</f>
        <v>03ª GRE (Campina Grande)</v>
      </c>
      <c r="B361" s="21" t="str">
        <f>IFERROR(__xludf.DUMMYFUNCTION("""COMPUTED_VALUE"""),"Puxinanã")</f>
        <v>Puxinanã</v>
      </c>
      <c r="C361" s="21">
        <f>IFERROR(__xludf.DUMMYFUNCTION("""COMPUTED_VALUE"""),2.507855E7)</f>
        <v>25078550</v>
      </c>
      <c r="D361" s="21" t="str">
        <f>IFERROR(__xludf.DUMMYFUNCTION("""COMPUTED_VALUE"""),"EECIT Plínio Lemos")</f>
        <v>EECIT Plínio Lemos</v>
      </c>
      <c r="E361" s="21" t="str">
        <f>IFERROR(__xludf.DUMMYFUNCTION("""COMPUTED_VALUE"""),"URBANA")</f>
        <v>URBANA</v>
      </c>
      <c r="F361" s="21" t="str">
        <f>IFERROR(__xludf.DUMMYFUNCTION("""COMPUTED_VALUE"""),"2 Mbps")</f>
        <v>2 Mbps</v>
      </c>
      <c r="G361" s="21" t="str">
        <f>IFERROR(__xludf.DUMMYFUNCTION("""COMPUTED_VALUE"""),"10 Mbps")</f>
        <v>10 Mbps</v>
      </c>
      <c r="H361" s="21" t="str">
        <f>IFERROR(__xludf.DUMMYFUNCTION("""COMPUTED_VALUE"""),"-")</f>
        <v>-</v>
      </c>
      <c r="I361" s="21" t="str">
        <f>IFERROR(__xludf.DUMMYFUNCTION("""COMPUTED_VALUE"""),"-")</f>
        <v>-</v>
      </c>
      <c r="J361" s="21" t="str">
        <f>IFERROR(__xludf.DUMMYFUNCTION("""COMPUTED_VALUE"""),"-")</f>
        <v>-</v>
      </c>
      <c r="K361" s="21" t="str">
        <f>IFERROR(__xludf.DUMMYFUNCTION("""COMPUTED_VALUE"""),"-")</f>
        <v>-</v>
      </c>
      <c r="L361" s="21" t="str">
        <f>IFERROR(__xludf.DUMMYFUNCTION("""COMPUTED_VALUE"""),"-")</f>
        <v>-</v>
      </c>
      <c r="M361" s="21" t="str">
        <f>IFERROR(__xludf.DUMMYFUNCTION("""COMPUTED_VALUE"""),"-")</f>
        <v>-</v>
      </c>
      <c r="N361" s="21" t="str">
        <f>IFERROR(__xludf.DUMMYFUNCTION("""COMPUTED_VALUE"""),"-")</f>
        <v>-</v>
      </c>
      <c r="O361" s="21" t="str">
        <f>IFERROR(__xludf.DUMMYFUNCTION("""COMPUTED_VALUE"""),"-")</f>
        <v>-</v>
      </c>
      <c r="P361" s="21"/>
      <c r="Q361" s="21"/>
      <c r="R361" s="21"/>
      <c r="S361" s="21"/>
      <c r="T361" s="21"/>
      <c r="U361" s="21"/>
      <c r="V361" s="21"/>
      <c r="W361" s="21"/>
      <c r="X361" s="21"/>
      <c r="Y361" s="21"/>
      <c r="Z361" s="21"/>
    </row>
    <row r="362">
      <c r="A362" s="21" t="str">
        <f>IFERROR(__xludf.DUMMYFUNCTION("""COMPUTED_VALUE"""),"03ª GRE (Campina Grande)")</f>
        <v>03ª GRE (Campina Grande)</v>
      </c>
      <c r="B362" s="21" t="str">
        <f>IFERROR(__xludf.DUMMYFUNCTION("""COMPUTED_VALUE"""),"Puxinanã")</f>
        <v>Puxinanã</v>
      </c>
      <c r="C362" s="21">
        <f>IFERROR(__xludf.DUMMYFUNCTION("""COMPUTED_VALUE"""),2.5078569E7)</f>
        <v>25078569</v>
      </c>
      <c r="D362" s="21" t="str">
        <f>IFERROR(__xludf.DUMMYFUNCTION("""COMPUTED_VALUE"""),"EEEFM Severiano Pedro do Nascimento")</f>
        <v>EEEFM Severiano Pedro do Nascimento</v>
      </c>
      <c r="E362" s="21" t="str">
        <f>IFERROR(__xludf.DUMMYFUNCTION("""COMPUTED_VALUE"""),"RURAL")</f>
        <v>RURAL</v>
      </c>
      <c r="F362" s="21" t="str">
        <f>IFERROR(__xludf.DUMMYFUNCTION("""COMPUTED_VALUE"""),"-")</f>
        <v>-</v>
      </c>
      <c r="G362" s="21" t="str">
        <f>IFERROR(__xludf.DUMMYFUNCTION("""COMPUTED_VALUE"""),"-")</f>
        <v>-</v>
      </c>
      <c r="H362" s="21" t="str">
        <f>IFERROR(__xludf.DUMMYFUNCTION("""COMPUTED_VALUE"""),"-")</f>
        <v>-</v>
      </c>
      <c r="I362" s="21" t="str">
        <f>IFERROR(__xludf.DUMMYFUNCTION("""COMPUTED_VALUE"""),"-")</f>
        <v>-</v>
      </c>
      <c r="J362" s="21" t="str">
        <f>IFERROR(__xludf.DUMMYFUNCTION("""COMPUTED_VALUE"""),"-")</f>
        <v>-</v>
      </c>
      <c r="K362" s="21" t="str">
        <f>IFERROR(__xludf.DUMMYFUNCTION("""COMPUTED_VALUE"""),"-")</f>
        <v>-</v>
      </c>
      <c r="L362" s="21" t="str">
        <f>IFERROR(__xludf.DUMMYFUNCTION("""COMPUTED_VALUE"""),"-")</f>
        <v>-</v>
      </c>
      <c r="M362" s="21" t="str">
        <f>IFERROR(__xludf.DUMMYFUNCTION("""COMPUTED_VALUE"""),"-")</f>
        <v>-</v>
      </c>
      <c r="N362" s="21" t="str">
        <f>IFERROR(__xludf.DUMMYFUNCTION("""COMPUTED_VALUE"""),"Black Box (3G)")</f>
        <v>Black Box (3G)</v>
      </c>
      <c r="O362" s="21" t="str">
        <f>IFERROR(__xludf.DUMMYFUNCTION("""COMPUTED_VALUE"""),"-")</f>
        <v>-</v>
      </c>
      <c r="P362" s="21"/>
      <c r="Q362" s="21"/>
      <c r="R362" s="21"/>
      <c r="S362" s="21"/>
      <c r="T362" s="21"/>
      <c r="U362" s="21"/>
      <c r="V362" s="21"/>
      <c r="W362" s="21"/>
      <c r="X362" s="21"/>
      <c r="Y362" s="21"/>
      <c r="Z362" s="21"/>
    </row>
    <row r="363">
      <c r="A363" s="21" t="str">
        <f>IFERROR(__xludf.DUMMYFUNCTION("""COMPUTED_VALUE"""),"03ª GRE (Campina Grande)")</f>
        <v>03ª GRE (Campina Grande)</v>
      </c>
      <c r="B363" s="21" t="str">
        <f>IFERROR(__xludf.DUMMYFUNCTION("""COMPUTED_VALUE"""),"Puxinanã")</f>
        <v>Puxinanã</v>
      </c>
      <c r="C363" s="21">
        <f>IFERROR(__xludf.DUMMYFUNCTION("""COMPUTED_VALUE"""),2.5078577E7)</f>
        <v>25078577</v>
      </c>
      <c r="D363" s="21" t="str">
        <f>IFERROR(__xludf.DUMMYFUNCTION("""COMPUTED_VALUE"""),"EEEFM Conego Antonio Galdino")</f>
        <v>EEEFM Conego Antonio Galdino</v>
      </c>
      <c r="E363" s="21" t="str">
        <f>IFERROR(__xludf.DUMMYFUNCTION("""COMPUTED_VALUE"""),"URBANA")</f>
        <v>URBANA</v>
      </c>
      <c r="F363" s="21" t="str">
        <f>IFERROR(__xludf.DUMMYFUNCTION("""COMPUTED_VALUE"""),"2 Mbps")</f>
        <v>2 Mbps</v>
      </c>
      <c r="G363" s="21" t="str">
        <f>IFERROR(__xludf.DUMMYFUNCTION("""COMPUTED_VALUE"""),"-")</f>
        <v>-</v>
      </c>
      <c r="H363" s="21" t="str">
        <f>IFERROR(__xludf.DUMMYFUNCTION("""COMPUTED_VALUE"""),"-")</f>
        <v>-</v>
      </c>
      <c r="I363" s="21" t="str">
        <f>IFERROR(__xludf.DUMMYFUNCTION("""COMPUTED_VALUE"""),"-")</f>
        <v>-</v>
      </c>
      <c r="J363" s="21" t="str">
        <f>IFERROR(__xludf.DUMMYFUNCTION("""COMPUTED_VALUE"""),"-")</f>
        <v>-</v>
      </c>
      <c r="K363" s="21" t="str">
        <f>IFERROR(__xludf.DUMMYFUNCTION("""COMPUTED_VALUE"""),"-")</f>
        <v>-</v>
      </c>
      <c r="L363" s="21" t="str">
        <f>IFERROR(__xludf.DUMMYFUNCTION("""COMPUTED_VALUE"""),"-")</f>
        <v>-</v>
      </c>
      <c r="M363" s="21" t="str">
        <f>IFERROR(__xludf.DUMMYFUNCTION("""COMPUTED_VALUE"""),"-")</f>
        <v>-</v>
      </c>
      <c r="N363" s="21" t="str">
        <f>IFERROR(__xludf.DUMMYFUNCTION("""COMPUTED_VALUE"""),"-")</f>
        <v>-</v>
      </c>
      <c r="O363" s="21" t="str">
        <f>IFERROR(__xludf.DUMMYFUNCTION("""COMPUTED_VALUE"""),"-")</f>
        <v>-</v>
      </c>
      <c r="P363" s="21"/>
      <c r="Q363" s="21"/>
      <c r="R363" s="21"/>
      <c r="S363" s="21"/>
      <c r="T363" s="21"/>
      <c r="U363" s="21"/>
      <c r="V363" s="21"/>
      <c r="W363" s="21"/>
      <c r="X363" s="21"/>
      <c r="Y363" s="21"/>
      <c r="Z363" s="21"/>
    </row>
    <row r="364">
      <c r="A364" s="21" t="str">
        <f>IFERROR(__xludf.DUMMYFUNCTION("""COMPUTED_VALUE"""),"15ª GRE (Queimadas)")</f>
        <v>15ª GRE (Queimadas)</v>
      </c>
      <c r="B364" s="21" t="str">
        <f>IFERROR(__xludf.DUMMYFUNCTION("""COMPUTED_VALUE"""),"Queimadas")</f>
        <v>Queimadas</v>
      </c>
      <c r="C364" s="21">
        <f>IFERROR(__xludf.DUMMYFUNCTION("""COMPUTED_VALUE"""),2.5078992E7)</f>
        <v>25078992</v>
      </c>
      <c r="D364" s="21" t="str">
        <f>IFERROR(__xludf.DUMMYFUNCTION("""COMPUTED_VALUE"""),"EECIT Francisco Ernesto do Rego")</f>
        <v>EECIT Francisco Ernesto do Rego</v>
      </c>
      <c r="E364" s="21" t="str">
        <f>IFERROR(__xludf.DUMMYFUNCTION("""COMPUTED_VALUE"""),"URBANA")</f>
        <v>URBANA</v>
      </c>
      <c r="F364" s="21" t="str">
        <f>IFERROR(__xludf.DUMMYFUNCTION("""COMPUTED_VALUE"""),"2 Mbps")</f>
        <v>2 Mbps</v>
      </c>
      <c r="G364" s="21" t="str">
        <f>IFERROR(__xludf.DUMMYFUNCTION("""COMPUTED_VALUE"""),"-")</f>
        <v>-</v>
      </c>
      <c r="H364" s="21" t="str">
        <f>IFERROR(__xludf.DUMMYFUNCTION("""COMPUTED_VALUE"""),"-")</f>
        <v>-</v>
      </c>
      <c r="I364" s="21" t="str">
        <f>IFERROR(__xludf.DUMMYFUNCTION("""COMPUTED_VALUE"""),"-")</f>
        <v>-</v>
      </c>
      <c r="J364" s="21" t="str">
        <f>IFERROR(__xludf.DUMMYFUNCTION("""COMPUTED_VALUE"""),"30 Mbps")</f>
        <v>30 Mbps</v>
      </c>
      <c r="K364" s="21" t="str">
        <f>IFERROR(__xludf.DUMMYFUNCTION("""COMPUTED_VALUE"""),"-")</f>
        <v>-</v>
      </c>
      <c r="L364" s="21" t="str">
        <f>IFERROR(__xludf.DUMMYFUNCTION("""COMPUTED_VALUE"""),"-")</f>
        <v>-</v>
      </c>
      <c r="M364" s="21" t="str">
        <f>IFERROR(__xludf.DUMMYFUNCTION("""COMPUTED_VALUE"""),"-")</f>
        <v>-</v>
      </c>
      <c r="N364" s="21" t="str">
        <f>IFERROR(__xludf.DUMMYFUNCTION("""COMPUTED_VALUE"""),"-")</f>
        <v>-</v>
      </c>
      <c r="O364" s="21" t="str">
        <f>IFERROR(__xludf.DUMMYFUNCTION("""COMPUTED_VALUE"""),"-")</f>
        <v>-</v>
      </c>
      <c r="P364" s="21"/>
      <c r="Q364" s="21"/>
      <c r="R364" s="21"/>
      <c r="S364" s="21"/>
      <c r="T364" s="21"/>
      <c r="U364" s="21"/>
      <c r="V364" s="21"/>
      <c r="W364" s="21"/>
      <c r="X364" s="21"/>
      <c r="Y364" s="21"/>
      <c r="Z364" s="21"/>
    </row>
    <row r="365">
      <c r="A365" s="21" t="str">
        <f>IFERROR(__xludf.DUMMYFUNCTION("""COMPUTED_VALUE"""),"15ª GRE (Queimadas)")</f>
        <v>15ª GRE (Queimadas)</v>
      </c>
      <c r="B365" s="21" t="str">
        <f>IFERROR(__xludf.DUMMYFUNCTION("""COMPUTED_VALUE"""),"Queimadas")</f>
        <v>Queimadas</v>
      </c>
      <c r="C365" s="21">
        <f>IFERROR(__xludf.DUMMYFUNCTION("""COMPUTED_VALUE"""),2.5079115E7)</f>
        <v>25079115</v>
      </c>
      <c r="D365" s="21" t="str">
        <f>IFERROR(__xludf.DUMMYFUNCTION("""COMPUTED_VALUE"""),"EEEFM E EJA Jose Tavares")</f>
        <v>EEEFM E EJA Jose Tavares</v>
      </c>
      <c r="E365" s="21" t="str">
        <f>IFERROR(__xludf.DUMMYFUNCTION("""COMPUTED_VALUE"""),"URBANA")</f>
        <v>URBANA</v>
      </c>
      <c r="F365" s="21" t="str">
        <f>IFERROR(__xludf.DUMMYFUNCTION("""COMPUTED_VALUE"""),"2 Mbps")</f>
        <v>2 Mbps</v>
      </c>
      <c r="G365" s="21" t="str">
        <f>IFERROR(__xludf.DUMMYFUNCTION("""COMPUTED_VALUE"""),"-")</f>
        <v>-</v>
      </c>
      <c r="H365" s="21" t="str">
        <f>IFERROR(__xludf.DUMMYFUNCTION("""COMPUTED_VALUE"""),"-")</f>
        <v>-</v>
      </c>
      <c r="I365" s="21" t="str">
        <f>IFERROR(__xludf.DUMMYFUNCTION("""COMPUTED_VALUE"""),"-")</f>
        <v>-</v>
      </c>
      <c r="J365" s="21" t="str">
        <f>IFERROR(__xludf.DUMMYFUNCTION("""COMPUTED_VALUE"""),"-")</f>
        <v>-</v>
      </c>
      <c r="K365" s="21" t="str">
        <f>IFERROR(__xludf.DUMMYFUNCTION("""COMPUTED_VALUE"""),"-")</f>
        <v>-</v>
      </c>
      <c r="L365" s="21" t="str">
        <f>IFERROR(__xludf.DUMMYFUNCTION("""COMPUTED_VALUE"""),"-")</f>
        <v>-</v>
      </c>
      <c r="M365" s="21" t="str">
        <f>IFERROR(__xludf.DUMMYFUNCTION("""COMPUTED_VALUE"""),"-")</f>
        <v>-</v>
      </c>
      <c r="N365" s="21" t="str">
        <f>IFERROR(__xludf.DUMMYFUNCTION("""COMPUTED_VALUE"""),"-")</f>
        <v>-</v>
      </c>
      <c r="O365" s="21" t="str">
        <f>IFERROR(__xludf.DUMMYFUNCTION("""COMPUTED_VALUE"""),"-")</f>
        <v>-</v>
      </c>
      <c r="P365" s="21"/>
      <c r="Q365" s="21"/>
      <c r="R365" s="21"/>
      <c r="S365" s="21"/>
      <c r="T365" s="21"/>
      <c r="U365" s="21"/>
      <c r="V365" s="21"/>
      <c r="W365" s="21"/>
      <c r="X365" s="21"/>
      <c r="Y365" s="21"/>
      <c r="Z365" s="21"/>
    </row>
    <row r="366">
      <c r="A366" s="21" t="str">
        <f>IFERROR(__xludf.DUMMYFUNCTION("""COMPUTED_VALUE"""),"03ª GRE (Campina Grande)")</f>
        <v>03ª GRE (Campina Grande)</v>
      </c>
      <c r="B366" s="21" t="str">
        <f>IFERROR(__xludf.DUMMYFUNCTION("""COMPUTED_VALUE"""),"Serra Redonda")</f>
        <v>Serra Redonda</v>
      </c>
      <c r="C366" s="21">
        <f>IFERROR(__xludf.DUMMYFUNCTION("""COMPUTED_VALUE"""),2.5080016E7)</f>
        <v>25080016</v>
      </c>
      <c r="D366" s="21" t="str">
        <f>IFERROR(__xludf.DUMMYFUNCTION("""COMPUTED_VALUE"""),"EECIT Dom Adauto")</f>
        <v>EECIT Dom Adauto</v>
      </c>
      <c r="E366" s="21" t="str">
        <f>IFERROR(__xludf.DUMMYFUNCTION("""COMPUTED_VALUE"""),"URBANA")</f>
        <v>URBANA</v>
      </c>
      <c r="F366" s="21" t="str">
        <f>IFERROR(__xludf.DUMMYFUNCTION("""COMPUTED_VALUE"""),"2 Mbps")</f>
        <v>2 Mbps</v>
      </c>
      <c r="G366" s="21" t="str">
        <f>IFERROR(__xludf.DUMMYFUNCTION("""COMPUTED_VALUE"""),"-")</f>
        <v>-</v>
      </c>
      <c r="H366" s="21" t="str">
        <f>IFERROR(__xludf.DUMMYFUNCTION("""COMPUTED_VALUE"""),"-")</f>
        <v>-</v>
      </c>
      <c r="I366" s="21" t="str">
        <f>IFERROR(__xludf.DUMMYFUNCTION("""COMPUTED_VALUE"""),"-")</f>
        <v>-</v>
      </c>
      <c r="J366" s="21" t="str">
        <f>IFERROR(__xludf.DUMMYFUNCTION("""COMPUTED_VALUE"""),"-")</f>
        <v>-</v>
      </c>
      <c r="K366" s="21" t="str">
        <f>IFERROR(__xludf.DUMMYFUNCTION("""COMPUTED_VALUE"""),"-")</f>
        <v>-</v>
      </c>
      <c r="L366" s="21" t="str">
        <f>IFERROR(__xludf.DUMMYFUNCTION("""COMPUTED_VALUE"""),"-")</f>
        <v>-</v>
      </c>
      <c r="M366" s="21" t="str">
        <f>IFERROR(__xludf.DUMMYFUNCTION("""COMPUTED_VALUE"""),"-")</f>
        <v>-</v>
      </c>
      <c r="N366" s="21" t="str">
        <f>IFERROR(__xludf.DUMMYFUNCTION("""COMPUTED_VALUE"""),"-")</f>
        <v>-</v>
      </c>
      <c r="O366" s="21" t="str">
        <f>IFERROR(__xludf.DUMMYFUNCTION("""COMPUTED_VALUE"""),"-")</f>
        <v>-</v>
      </c>
      <c r="P366" s="21"/>
      <c r="Q366" s="21"/>
      <c r="R366" s="21"/>
      <c r="S366" s="21"/>
      <c r="T366" s="21"/>
      <c r="U366" s="21"/>
      <c r="V366" s="21"/>
      <c r="W366" s="21"/>
      <c r="X366" s="21"/>
      <c r="Y366" s="21"/>
      <c r="Z366" s="21"/>
    </row>
    <row r="367">
      <c r="A367" s="21" t="str">
        <f>IFERROR(__xludf.DUMMYFUNCTION("""COMPUTED_VALUE"""),"12ª GRE (Itabaiana)")</f>
        <v>12ª GRE (Itabaiana)</v>
      </c>
      <c r="B367" s="21" t="str">
        <f>IFERROR(__xludf.DUMMYFUNCTION("""COMPUTED_VALUE"""),"Caldas Brandão")</f>
        <v>Caldas Brandão</v>
      </c>
      <c r="C367" s="21">
        <f>IFERROR(__xludf.DUMMYFUNCTION("""COMPUTED_VALUE"""),2.5080261E7)</f>
        <v>25080261</v>
      </c>
      <c r="D367" s="21" t="str">
        <f>IFERROR(__xludf.DUMMYFUNCTION("""COMPUTED_VALUE"""),"Eci EEM Manoel Avelino Paiva")</f>
        <v>Eci EEM Manoel Avelino Paiva</v>
      </c>
      <c r="E367" s="21" t="str">
        <f>IFERROR(__xludf.DUMMYFUNCTION("""COMPUTED_VALUE"""),"URBANA")</f>
        <v>URBANA</v>
      </c>
      <c r="F367" s="21" t="str">
        <f>IFERROR(__xludf.DUMMYFUNCTION("""COMPUTED_VALUE"""),"2 Mbps")</f>
        <v>2 Mbps</v>
      </c>
      <c r="G367" s="21" t="str">
        <f>IFERROR(__xludf.DUMMYFUNCTION("""COMPUTED_VALUE"""),"-")</f>
        <v>-</v>
      </c>
      <c r="H367" s="21" t="str">
        <f>IFERROR(__xludf.DUMMYFUNCTION("""COMPUTED_VALUE"""),"-")</f>
        <v>-</v>
      </c>
      <c r="I367" s="21" t="str">
        <f>IFERROR(__xludf.DUMMYFUNCTION("""COMPUTED_VALUE"""),"-")</f>
        <v>-</v>
      </c>
      <c r="J367" s="21" t="str">
        <f>IFERROR(__xludf.DUMMYFUNCTION("""COMPUTED_VALUE"""),"-")</f>
        <v>-</v>
      </c>
      <c r="K367" s="21" t="str">
        <f>IFERROR(__xludf.DUMMYFUNCTION("""COMPUTED_VALUE"""),"-")</f>
        <v>-</v>
      </c>
      <c r="L367" s="21" t="str">
        <f>IFERROR(__xludf.DUMMYFUNCTION("""COMPUTED_VALUE"""),"-")</f>
        <v>-</v>
      </c>
      <c r="M367" s="21" t="str">
        <f>IFERROR(__xludf.DUMMYFUNCTION("""COMPUTED_VALUE"""),"-")</f>
        <v>-</v>
      </c>
      <c r="N367" s="21" t="str">
        <f>IFERROR(__xludf.DUMMYFUNCTION("""COMPUTED_VALUE"""),"-")</f>
        <v>-</v>
      </c>
      <c r="O367" s="21" t="str">
        <f>IFERROR(__xludf.DUMMYFUNCTION("""COMPUTED_VALUE"""),"-")</f>
        <v>-</v>
      </c>
      <c r="P367" s="21"/>
      <c r="Q367" s="21"/>
      <c r="R367" s="21"/>
      <c r="S367" s="21"/>
      <c r="T367" s="21"/>
      <c r="U367" s="21"/>
      <c r="V367" s="21"/>
      <c r="W367" s="21"/>
      <c r="X367" s="21"/>
      <c r="Y367" s="21"/>
      <c r="Z367" s="21"/>
    </row>
    <row r="368">
      <c r="A368" s="21" t="str">
        <f>IFERROR(__xludf.DUMMYFUNCTION("""COMPUTED_VALUE"""),"12ª GRE (Itabaiana)")</f>
        <v>12ª GRE (Itabaiana)</v>
      </c>
      <c r="B368" s="21" t="str">
        <f>IFERROR(__xludf.DUMMYFUNCTION("""COMPUTED_VALUE"""),"Caldas Brandão")</f>
        <v>Caldas Brandão</v>
      </c>
      <c r="C368" s="21">
        <f>IFERROR(__xludf.DUMMYFUNCTION("""COMPUTED_VALUE"""),2.508027E7)</f>
        <v>25080270</v>
      </c>
      <c r="D368" s="21" t="str">
        <f>IFERROR(__xludf.DUMMYFUNCTION("""COMPUTED_VALUE"""),"EEEFM de Caldas Brandão")</f>
        <v>EEEFM de Caldas Brandão</v>
      </c>
      <c r="E368" s="21" t="str">
        <f>IFERROR(__xludf.DUMMYFUNCTION("""COMPUTED_VALUE"""),"URBANA")</f>
        <v>URBANA</v>
      </c>
      <c r="F368" s="21" t="str">
        <f>IFERROR(__xludf.DUMMYFUNCTION("""COMPUTED_VALUE"""),"2 Mbps")</f>
        <v>2 Mbps</v>
      </c>
      <c r="G368" s="21" t="str">
        <f>IFERROR(__xludf.DUMMYFUNCTION("""COMPUTED_VALUE"""),"-")</f>
        <v>-</v>
      </c>
      <c r="H368" s="21" t="str">
        <f>IFERROR(__xludf.DUMMYFUNCTION("""COMPUTED_VALUE"""),"-")</f>
        <v>-</v>
      </c>
      <c r="I368" s="21" t="str">
        <f>IFERROR(__xludf.DUMMYFUNCTION("""COMPUTED_VALUE"""),"-")</f>
        <v>-</v>
      </c>
      <c r="J368" s="21" t="str">
        <f>IFERROR(__xludf.DUMMYFUNCTION("""COMPUTED_VALUE"""),"-")</f>
        <v>-</v>
      </c>
      <c r="K368" s="21" t="str">
        <f>IFERROR(__xludf.DUMMYFUNCTION("""COMPUTED_VALUE"""),"-")</f>
        <v>-</v>
      </c>
      <c r="L368" s="21" t="str">
        <f>IFERROR(__xludf.DUMMYFUNCTION("""COMPUTED_VALUE"""),"-")</f>
        <v>-</v>
      </c>
      <c r="M368" s="21" t="str">
        <f>IFERROR(__xludf.DUMMYFUNCTION("""COMPUTED_VALUE"""),"-")</f>
        <v>-</v>
      </c>
      <c r="N368" s="21" t="str">
        <f>IFERROR(__xludf.DUMMYFUNCTION("""COMPUTED_VALUE"""),"-")</f>
        <v>-</v>
      </c>
      <c r="O368" s="21" t="str">
        <f>IFERROR(__xludf.DUMMYFUNCTION("""COMPUTED_VALUE"""),"-")</f>
        <v>-</v>
      </c>
      <c r="P368" s="21"/>
      <c r="Q368" s="21"/>
      <c r="R368" s="21"/>
      <c r="S368" s="21"/>
      <c r="T368" s="21"/>
      <c r="U368" s="21"/>
      <c r="V368" s="21"/>
      <c r="W368" s="21"/>
      <c r="X368" s="21"/>
      <c r="Y368" s="21"/>
      <c r="Z368" s="21"/>
    </row>
    <row r="369">
      <c r="A369" s="21" t="str">
        <f>IFERROR(__xludf.DUMMYFUNCTION("""COMPUTED_VALUE"""),"12ª GRE (Itabaiana)")</f>
        <v>12ª GRE (Itabaiana)</v>
      </c>
      <c r="B369" s="21" t="str">
        <f>IFERROR(__xludf.DUMMYFUNCTION("""COMPUTED_VALUE"""),"Gurinhém")</f>
        <v>Gurinhém</v>
      </c>
      <c r="C369" s="21">
        <f>IFERROR(__xludf.DUMMYFUNCTION("""COMPUTED_VALUE"""),2.5080407E7)</f>
        <v>25080407</v>
      </c>
      <c r="D369" s="21" t="str">
        <f>IFERROR(__xludf.DUMMYFUNCTION("""COMPUTED_VALUE"""),"ECI JOÃO RIBEIRO")</f>
        <v>ECI JOÃO RIBEIRO</v>
      </c>
      <c r="E369" s="21" t="str">
        <f>IFERROR(__xludf.DUMMYFUNCTION("""COMPUTED_VALUE"""),"URBANA")</f>
        <v>URBANA</v>
      </c>
      <c r="F369" s="21" t="str">
        <f>IFERROR(__xludf.DUMMYFUNCTION("""COMPUTED_VALUE"""),"2 Mbps")</f>
        <v>2 Mbps</v>
      </c>
      <c r="G369" s="21" t="str">
        <f>IFERROR(__xludf.DUMMYFUNCTION("""COMPUTED_VALUE"""),"-")</f>
        <v>-</v>
      </c>
      <c r="H369" s="21" t="str">
        <f>IFERROR(__xludf.DUMMYFUNCTION("""COMPUTED_VALUE"""),"-")</f>
        <v>-</v>
      </c>
      <c r="I369" s="21" t="str">
        <f>IFERROR(__xludf.DUMMYFUNCTION("""COMPUTED_VALUE"""),"-")</f>
        <v>-</v>
      </c>
      <c r="J369" s="21" t="str">
        <f>IFERROR(__xludf.DUMMYFUNCTION("""COMPUTED_VALUE"""),"-")</f>
        <v>-</v>
      </c>
      <c r="K369" s="21" t="str">
        <f>IFERROR(__xludf.DUMMYFUNCTION("""COMPUTED_VALUE"""),"-")</f>
        <v>-</v>
      </c>
      <c r="L369" s="21" t="str">
        <f>IFERROR(__xludf.DUMMYFUNCTION("""COMPUTED_VALUE"""),"-")</f>
        <v>-</v>
      </c>
      <c r="M369" s="21" t="str">
        <f>IFERROR(__xludf.DUMMYFUNCTION("""COMPUTED_VALUE"""),"-")</f>
        <v>-</v>
      </c>
      <c r="N369" s="21" t="str">
        <f>IFERROR(__xludf.DUMMYFUNCTION("""COMPUTED_VALUE"""),"-")</f>
        <v>-</v>
      </c>
      <c r="O369" s="21" t="str">
        <f>IFERROR(__xludf.DUMMYFUNCTION("""COMPUTED_VALUE"""),"-")</f>
        <v>-</v>
      </c>
      <c r="P369" s="21"/>
      <c r="Q369" s="21"/>
      <c r="R369" s="21"/>
      <c r="S369" s="21"/>
      <c r="T369" s="21"/>
      <c r="U369" s="21"/>
      <c r="V369" s="21"/>
      <c r="W369" s="21"/>
      <c r="X369" s="21"/>
      <c r="Y369" s="21"/>
      <c r="Z369" s="21"/>
    </row>
    <row r="370">
      <c r="A370" s="21" t="str">
        <f>IFERROR(__xludf.DUMMYFUNCTION("""COMPUTED_VALUE"""),"12ª GRE (Itabaiana)")</f>
        <v>12ª GRE (Itabaiana)</v>
      </c>
      <c r="B370" s="21" t="str">
        <f>IFERROR(__xludf.DUMMYFUNCTION("""COMPUTED_VALUE"""),"Ingá")</f>
        <v>Ingá</v>
      </c>
      <c r="C370" s="21">
        <f>IFERROR(__xludf.DUMMYFUNCTION("""COMPUTED_VALUE"""),2.5080849E7)</f>
        <v>25080849</v>
      </c>
      <c r="D370" s="21" t="str">
        <f>IFERROR(__xludf.DUMMYFUNCTION("""COMPUTED_VALUE"""),"ECITE Luís Gonzaga Burity")</f>
        <v>ECITE Luís Gonzaga Burity</v>
      </c>
      <c r="E370" s="21" t="str">
        <f>IFERROR(__xludf.DUMMYFUNCTION("""COMPUTED_VALUE"""),"URBANA")</f>
        <v>URBANA</v>
      </c>
      <c r="F370" s="21" t="str">
        <f>IFERROR(__xludf.DUMMYFUNCTION("""COMPUTED_VALUE"""),"2 Mbps")</f>
        <v>2 Mbps</v>
      </c>
      <c r="G370" s="21" t="str">
        <f>IFERROR(__xludf.DUMMYFUNCTION("""COMPUTED_VALUE"""),"-")</f>
        <v>-</v>
      </c>
      <c r="H370" s="21" t="str">
        <f>IFERROR(__xludf.DUMMYFUNCTION("""COMPUTED_VALUE"""),"-")</f>
        <v>-</v>
      </c>
      <c r="I370" s="21" t="str">
        <f>IFERROR(__xludf.DUMMYFUNCTION("""COMPUTED_VALUE"""),"-")</f>
        <v>-</v>
      </c>
      <c r="J370" s="21" t="str">
        <f>IFERROR(__xludf.DUMMYFUNCTION("""COMPUTED_VALUE"""),"-")</f>
        <v>-</v>
      </c>
      <c r="K370" s="21" t="str">
        <f>IFERROR(__xludf.DUMMYFUNCTION("""COMPUTED_VALUE"""),"-")</f>
        <v>-</v>
      </c>
      <c r="L370" s="21" t="str">
        <f>IFERROR(__xludf.DUMMYFUNCTION("""COMPUTED_VALUE"""),"-")</f>
        <v>-</v>
      </c>
      <c r="M370" s="21" t="str">
        <f>IFERROR(__xludf.DUMMYFUNCTION("""COMPUTED_VALUE"""),"-")</f>
        <v>-</v>
      </c>
      <c r="N370" s="21" t="str">
        <f>IFERROR(__xludf.DUMMYFUNCTION("""COMPUTED_VALUE"""),"-")</f>
        <v>-</v>
      </c>
      <c r="O370" s="21" t="str">
        <f>IFERROR(__xludf.DUMMYFUNCTION("""COMPUTED_VALUE"""),"-")</f>
        <v>-</v>
      </c>
      <c r="P370" s="21"/>
      <c r="Q370" s="21"/>
      <c r="R370" s="21"/>
      <c r="S370" s="21"/>
      <c r="T370" s="21"/>
      <c r="U370" s="21"/>
      <c r="V370" s="21"/>
      <c r="W370" s="21"/>
      <c r="X370" s="21"/>
      <c r="Y370" s="21"/>
      <c r="Z370" s="21"/>
    </row>
    <row r="371">
      <c r="A371" s="21" t="str">
        <f>IFERROR(__xludf.DUMMYFUNCTION("""COMPUTED_VALUE"""),"-")</f>
        <v>-</v>
      </c>
      <c r="B371" s="21" t="str">
        <f>IFERROR(__xludf.DUMMYFUNCTION("""COMPUTED_VALUE"""),"Ingá")</f>
        <v>Ingá</v>
      </c>
      <c r="C371" s="21">
        <f>IFERROR(__xludf.DUMMYFUNCTION("""COMPUTED_VALUE"""),2.5080873E7)</f>
        <v>25080873</v>
      </c>
      <c r="D371" s="21" t="str">
        <f>IFERROR(__xludf.DUMMYFUNCTION("""COMPUTED_VALUE"""),"EEEIF Abel da Silva (MUNICIPALIZADA)")</f>
        <v>EEEIF Abel da Silva (MUNICIPALIZADA)</v>
      </c>
      <c r="E371" s="21" t="str">
        <f>IFERROR(__xludf.DUMMYFUNCTION("""COMPUTED_VALUE"""),"-")</f>
        <v>-</v>
      </c>
      <c r="F371" s="21" t="str">
        <f>IFERROR(__xludf.DUMMYFUNCTION("""COMPUTED_VALUE"""),"2 Mbps")</f>
        <v>2 Mbps</v>
      </c>
      <c r="G371" s="21" t="str">
        <f>IFERROR(__xludf.DUMMYFUNCTION("""COMPUTED_VALUE"""),"-")</f>
        <v>-</v>
      </c>
      <c r="H371" s="21" t="str">
        <f>IFERROR(__xludf.DUMMYFUNCTION("""COMPUTED_VALUE"""),"-")</f>
        <v>-</v>
      </c>
      <c r="I371" s="21" t="str">
        <f>IFERROR(__xludf.DUMMYFUNCTION("""COMPUTED_VALUE"""),"-")</f>
        <v>-</v>
      </c>
      <c r="J371" s="21" t="str">
        <f>IFERROR(__xludf.DUMMYFUNCTION("""COMPUTED_VALUE"""),"-")</f>
        <v>-</v>
      </c>
      <c r="K371" s="21" t="str">
        <f>IFERROR(__xludf.DUMMYFUNCTION("""COMPUTED_VALUE"""),"-")</f>
        <v>-</v>
      </c>
      <c r="L371" s="21" t="str">
        <f>IFERROR(__xludf.DUMMYFUNCTION("""COMPUTED_VALUE"""),"-")</f>
        <v>-</v>
      </c>
      <c r="M371" s="21" t="str">
        <f>IFERROR(__xludf.DUMMYFUNCTION("""COMPUTED_VALUE"""),"-")</f>
        <v>-</v>
      </c>
      <c r="N371" s="21" t="str">
        <f>IFERROR(__xludf.DUMMYFUNCTION("""COMPUTED_VALUE"""),"-")</f>
        <v>-</v>
      </c>
      <c r="O371" s="21" t="str">
        <f>IFERROR(__xludf.DUMMYFUNCTION("""COMPUTED_VALUE"""),"-")</f>
        <v>-</v>
      </c>
      <c r="P371" s="21" t="str">
        <f>IFERROR(__xludf.DUMMYFUNCTION("""COMPUTED_VALUE"""),"MUNICIPALIZADA")</f>
        <v>MUNICIPALIZADA</v>
      </c>
      <c r="Q371" s="21" t="str">
        <f>IFERROR(__xludf.DUMMYFUNCTION("""COMPUTED_VALUE"""),"S")</f>
        <v>S</v>
      </c>
      <c r="R371" s="21"/>
      <c r="S371" s="21"/>
      <c r="T371" s="21"/>
      <c r="U371" s="21"/>
      <c r="V371" s="21"/>
      <c r="W371" s="21"/>
      <c r="X371" s="21"/>
      <c r="Y371" s="21"/>
      <c r="Z371" s="21"/>
    </row>
    <row r="372">
      <c r="A372" s="21" t="str">
        <f>IFERROR(__xludf.DUMMYFUNCTION("""COMPUTED_VALUE"""),"12ª GRE (Itabaiana)")</f>
        <v>12ª GRE (Itabaiana)</v>
      </c>
      <c r="B372" s="21" t="str">
        <f>IFERROR(__xludf.DUMMYFUNCTION("""COMPUTED_VALUE"""),"Ingá")</f>
        <v>Ingá</v>
      </c>
      <c r="C372" s="21">
        <f>IFERROR(__xludf.DUMMYFUNCTION("""COMPUTED_VALUE"""),2.5080881E7)</f>
        <v>25080881</v>
      </c>
      <c r="D372" s="21" t="str">
        <f>IFERROR(__xludf.DUMMYFUNCTION("""COMPUTED_VALUE"""),"EEEF Professor Rangel")</f>
        <v>EEEF Professor Rangel</v>
      </c>
      <c r="E372" s="21" t="str">
        <f>IFERROR(__xludf.DUMMYFUNCTION("""COMPUTED_VALUE"""),"URBANA")</f>
        <v>URBANA</v>
      </c>
      <c r="F372" s="21" t="str">
        <f>IFERROR(__xludf.DUMMYFUNCTION("""COMPUTED_VALUE"""),"2 Mbps")</f>
        <v>2 Mbps</v>
      </c>
      <c r="G372" s="21" t="str">
        <f>IFERROR(__xludf.DUMMYFUNCTION("""COMPUTED_VALUE"""),"10 Mbps")</f>
        <v>10 Mbps</v>
      </c>
      <c r="H372" s="21" t="str">
        <f>IFERROR(__xludf.DUMMYFUNCTION("""COMPUTED_VALUE"""),"-")</f>
        <v>-</v>
      </c>
      <c r="I372" s="21" t="str">
        <f>IFERROR(__xludf.DUMMYFUNCTION("""COMPUTED_VALUE"""),"-")</f>
        <v>-</v>
      </c>
      <c r="J372" s="21" t="str">
        <f>IFERROR(__xludf.DUMMYFUNCTION("""COMPUTED_VALUE"""),"-")</f>
        <v>-</v>
      </c>
      <c r="K372" s="21" t="str">
        <f>IFERROR(__xludf.DUMMYFUNCTION("""COMPUTED_VALUE"""),"-")</f>
        <v>-</v>
      </c>
      <c r="L372" s="21" t="str">
        <f>IFERROR(__xludf.DUMMYFUNCTION("""COMPUTED_VALUE"""),"-")</f>
        <v>-</v>
      </c>
      <c r="M372" s="21" t="str">
        <f>IFERROR(__xludf.DUMMYFUNCTION("""COMPUTED_VALUE"""),"-")</f>
        <v>-</v>
      </c>
      <c r="N372" s="21" t="str">
        <f>IFERROR(__xludf.DUMMYFUNCTION("""COMPUTED_VALUE"""),"-")</f>
        <v>-</v>
      </c>
      <c r="O372" s="21" t="str">
        <f>IFERROR(__xludf.DUMMYFUNCTION("""COMPUTED_VALUE"""),"-")</f>
        <v>-</v>
      </c>
      <c r="P372" s="21"/>
      <c r="Q372" s="21"/>
      <c r="R372" s="21"/>
      <c r="S372" s="21"/>
      <c r="T372" s="21"/>
      <c r="U372" s="21"/>
      <c r="V372" s="21"/>
      <c r="W372" s="21"/>
      <c r="X372" s="21"/>
      <c r="Y372" s="21"/>
      <c r="Z372" s="21"/>
    </row>
    <row r="373">
      <c r="A373" s="21" t="str">
        <f>IFERROR(__xludf.DUMMYFUNCTION("""COMPUTED_VALUE"""),"12ª GRE (Itabaiana)")</f>
        <v>12ª GRE (Itabaiana)</v>
      </c>
      <c r="B373" s="21" t="str">
        <f>IFERROR(__xludf.DUMMYFUNCTION("""COMPUTED_VALUE"""),"Riachão do Bacamarte")</f>
        <v>Riachão do Bacamarte</v>
      </c>
      <c r="C373" s="21">
        <f>IFERROR(__xludf.DUMMYFUNCTION("""COMPUTED_VALUE"""),2.5081349E7)</f>
        <v>25081349</v>
      </c>
      <c r="D373" s="21" t="str">
        <f>IFERROR(__xludf.DUMMYFUNCTION("""COMPUTED_VALUE"""),"EEEFM Adauto Cabral de Vasconcelos")</f>
        <v>EEEFM Adauto Cabral de Vasconcelos</v>
      </c>
      <c r="E373" s="21" t="str">
        <f>IFERROR(__xludf.DUMMYFUNCTION("""COMPUTED_VALUE"""),"URBANA")</f>
        <v>URBANA</v>
      </c>
      <c r="F373" s="21" t="str">
        <f>IFERROR(__xludf.DUMMYFUNCTION("""COMPUTED_VALUE"""),"2 Mbps")</f>
        <v>2 Mbps</v>
      </c>
      <c r="G373" s="21" t="str">
        <f>IFERROR(__xludf.DUMMYFUNCTION("""COMPUTED_VALUE"""),"-")</f>
        <v>-</v>
      </c>
      <c r="H373" s="21" t="str">
        <f>IFERROR(__xludf.DUMMYFUNCTION("""COMPUTED_VALUE"""),"-")</f>
        <v>-</v>
      </c>
      <c r="I373" s="21" t="str">
        <f>IFERROR(__xludf.DUMMYFUNCTION("""COMPUTED_VALUE"""),"-")</f>
        <v>-</v>
      </c>
      <c r="J373" s="21" t="str">
        <f>IFERROR(__xludf.DUMMYFUNCTION("""COMPUTED_VALUE"""),"-")</f>
        <v>-</v>
      </c>
      <c r="K373" s="21" t="str">
        <f>IFERROR(__xludf.DUMMYFUNCTION("""COMPUTED_VALUE"""),"-")</f>
        <v>-</v>
      </c>
      <c r="L373" s="21" t="str">
        <f>IFERROR(__xludf.DUMMYFUNCTION("""COMPUTED_VALUE"""),"-")</f>
        <v>-</v>
      </c>
      <c r="M373" s="21" t="str">
        <f>IFERROR(__xludf.DUMMYFUNCTION("""COMPUTED_VALUE"""),"-")</f>
        <v>-</v>
      </c>
      <c r="N373" s="21" t="str">
        <f>IFERROR(__xludf.DUMMYFUNCTION("""COMPUTED_VALUE"""),"-")</f>
        <v>-</v>
      </c>
      <c r="O373" s="21" t="str">
        <f>IFERROR(__xludf.DUMMYFUNCTION("""COMPUTED_VALUE"""),"-")</f>
        <v>-</v>
      </c>
      <c r="P373" s="21"/>
      <c r="Q373" s="21"/>
      <c r="R373" s="21"/>
      <c r="S373" s="21"/>
      <c r="T373" s="21"/>
      <c r="U373" s="21"/>
      <c r="V373" s="21"/>
      <c r="W373" s="21"/>
      <c r="X373" s="21"/>
      <c r="Y373" s="21"/>
      <c r="Z373" s="21"/>
    </row>
    <row r="374">
      <c r="A374" s="21" t="str">
        <f>IFERROR(__xludf.DUMMYFUNCTION("""COMPUTED_VALUE"""),"12ª GRE (Itabaiana)")</f>
        <v>12ª GRE (Itabaiana)</v>
      </c>
      <c r="B374" s="21" t="str">
        <f>IFERROR(__xludf.DUMMYFUNCTION("""COMPUTED_VALUE"""),"Itabaiana")</f>
        <v>Itabaiana</v>
      </c>
      <c r="C374" s="21">
        <f>IFERROR(__xludf.DUMMYFUNCTION("""COMPUTED_VALUE"""),2.5081403E7)</f>
        <v>25081403</v>
      </c>
      <c r="D374" s="21" t="str">
        <f>IFERROR(__xludf.DUMMYFUNCTION("""COMPUTED_VALUE"""),"Ecit de Itabaiana Doutor Antônio Batista Santiago")</f>
        <v>Ecit de Itabaiana Doutor Antônio Batista Santiago</v>
      </c>
      <c r="E374" s="21" t="str">
        <f>IFERROR(__xludf.DUMMYFUNCTION("""COMPUTED_VALUE"""),"URBANA")</f>
        <v>URBANA</v>
      </c>
      <c r="F374" s="21" t="str">
        <f>IFERROR(__xludf.DUMMYFUNCTION("""COMPUTED_VALUE"""),"2 Mbps")</f>
        <v>2 Mbps</v>
      </c>
      <c r="G374" s="21" t="str">
        <f>IFERROR(__xludf.DUMMYFUNCTION("""COMPUTED_VALUE"""),"10 Mbps")</f>
        <v>10 Mbps</v>
      </c>
      <c r="H374" s="21" t="str">
        <f>IFERROR(__xludf.DUMMYFUNCTION("""COMPUTED_VALUE"""),"-")</f>
        <v>-</v>
      </c>
      <c r="I374" s="21" t="str">
        <f>IFERROR(__xludf.DUMMYFUNCTION("""COMPUTED_VALUE"""),"-")</f>
        <v>-</v>
      </c>
      <c r="J374" s="21" t="str">
        <f>IFERROR(__xludf.DUMMYFUNCTION("""COMPUTED_VALUE"""),"100 Mbps")</f>
        <v>100 Mbps</v>
      </c>
      <c r="K374" s="21" t="str">
        <f>IFERROR(__xludf.DUMMYFUNCTION("""COMPUTED_VALUE"""),"-")</f>
        <v>-</v>
      </c>
      <c r="L374" s="21" t="str">
        <f>IFERROR(__xludf.DUMMYFUNCTION("""COMPUTED_VALUE"""),"-")</f>
        <v>-</v>
      </c>
      <c r="M374" s="21" t="str">
        <f>IFERROR(__xludf.DUMMYFUNCTION("""COMPUTED_VALUE"""),"-")</f>
        <v>-</v>
      </c>
      <c r="N374" s="21" t="str">
        <f>IFERROR(__xludf.DUMMYFUNCTION("""COMPUTED_VALUE"""),"-")</f>
        <v>-</v>
      </c>
      <c r="O374" s="21" t="str">
        <f>IFERROR(__xludf.DUMMYFUNCTION("""COMPUTED_VALUE"""),"-")</f>
        <v>-</v>
      </c>
      <c r="P374" s="21"/>
      <c r="Q374" s="21"/>
      <c r="R374" s="21"/>
      <c r="S374" s="21"/>
      <c r="T374" s="21"/>
      <c r="U374" s="21"/>
      <c r="V374" s="21"/>
      <c r="W374" s="21"/>
      <c r="X374" s="21"/>
      <c r="Y374" s="21"/>
      <c r="Z374" s="21"/>
    </row>
    <row r="375">
      <c r="A375" s="21" t="str">
        <f>IFERROR(__xludf.DUMMYFUNCTION("""COMPUTED_VALUE"""),"12ª GRE (Itabaiana)")</f>
        <v>12ª GRE (Itabaiana)</v>
      </c>
      <c r="B375" s="21" t="str">
        <f>IFERROR(__xludf.DUMMYFUNCTION("""COMPUTED_VALUE"""),"Itabaiana")</f>
        <v>Itabaiana</v>
      </c>
      <c r="C375" s="21">
        <f>IFERROR(__xludf.DUMMYFUNCTION("""COMPUTED_VALUE"""),2.5081411E7)</f>
        <v>25081411</v>
      </c>
      <c r="D375" s="21" t="str">
        <f>IFERROR(__xludf.DUMMYFUNCTION("""COMPUTED_VALUE"""),"EEEF Profª Odete Mendes N Oliveira")</f>
        <v>EEEF Profª Odete Mendes N Oliveira</v>
      </c>
      <c r="E375" s="21" t="str">
        <f>IFERROR(__xludf.DUMMYFUNCTION("""COMPUTED_VALUE"""),"RURAL")</f>
        <v>RURAL</v>
      </c>
      <c r="F375" s="21" t="str">
        <f>IFERROR(__xludf.DUMMYFUNCTION("""COMPUTED_VALUE"""),"-")</f>
        <v>-</v>
      </c>
      <c r="G375" s="21" t="str">
        <f>IFERROR(__xludf.DUMMYFUNCTION("""COMPUTED_VALUE"""),"-")</f>
        <v>-</v>
      </c>
      <c r="H375" s="21" t="str">
        <f>IFERROR(__xludf.DUMMYFUNCTION("""COMPUTED_VALUE"""),"-")</f>
        <v>-</v>
      </c>
      <c r="I375" s="21" t="str">
        <f>IFERROR(__xludf.DUMMYFUNCTION("""COMPUTED_VALUE"""),"-")</f>
        <v>-</v>
      </c>
      <c r="J375" s="21" t="str">
        <f>IFERROR(__xludf.DUMMYFUNCTION("""COMPUTED_VALUE"""),"-")</f>
        <v>-</v>
      </c>
      <c r="K375" s="21" t="str">
        <f>IFERROR(__xludf.DUMMYFUNCTION("""COMPUTED_VALUE"""),"-")</f>
        <v>-</v>
      </c>
      <c r="L375" s="21" t="str">
        <f>IFERROR(__xludf.DUMMYFUNCTION("""COMPUTED_VALUE"""),"-")</f>
        <v>-</v>
      </c>
      <c r="M375" s="21" t="str">
        <f>IFERROR(__xludf.DUMMYFUNCTION("""COMPUTED_VALUE"""),"-")</f>
        <v>-</v>
      </c>
      <c r="N375" s="21" t="str">
        <f>IFERROR(__xludf.DUMMYFUNCTION("""COMPUTED_VALUE"""),"Satélite")</f>
        <v>Satélite</v>
      </c>
      <c r="O375" s="21" t="str">
        <f>IFERROR(__xludf.DUMMYFUNCTION("""COMPUTED_VALUE"""),"-")</f>
        <v>-</v>
      </c>
      <c r="P375" s="21"/>
      <c r="Q375" s="21"/>
      <c r="R375" s="21"/>
      <c r="S375" s="21"/>
      <c r="T375" s="21"/>
      <c r="U375" s="21"/>
      <c r="V375" s="21"/>
      <c r="W375" s="21"/>
      <c r="X375" s="21"/>
      <c r="Y375" s="21"/>
      <c r="Z375" s="21"/>
    </row>
    <row r="376">
      <c r="A376" s="21" t="str">
        <f>IFERROR(__xludf.DUMMYFUNCTION("""COMPUTED_VALUE"""),"-")</f>
        <v>-</v>
      </c>
      <c r="B376" s="21" t="str">
        <f>IFERROR(__xludf.DUMMYFUNCTION("""COMPUTED_VALUE"""),"Itabaiana")</f>
        <v>Itabaiana</v>
      </c>
      <c r="C376" s="21">
        <f>IFERROR(__xludf.DUMMYFUNCTION("""COMPUTED_VALUE"""),2.5081438E7)</f>
        <v>25081438</v>
      </c>
      <c r="D376" s="21" t="str">
        <f>IFERROR(__xludf.DUMMYFUNCTION("""COMPUTED_VALUE"""),"EEE F Dr Joao Florentino Meira de Vasconcelos (MUNICIPALIZADA)")</f>
        <v>EEE F Dr Joao Florentino Meira de Vasconcelos (MUNICIPALIZADA)</v>
      </c>
      <c r="E376" s="21" t="str">
        <f>IFERROR(__xludf.DUMMYFUNCTION("""COMPUTED_VALUE"""),"-")</f>
        <v>-</v>
      </c>
      <c r="F376" s="21" t="str">
        <f>IFERROR(__xludf.DUMMYFUNCTION("""COMPUTED_VALUE"""),"2 Mbps")</f>
        <v>2 Mbps</v>
      </c>
      <c r="G376" s="21" t="str">
        <f>IFERROR(__xludf.DUMMYFUNCTION("""COMPUTED_VALUE"""),"-")</f>
        <v>-</v>
      </c>
      <c r="H376" s="21" t="str">
        <f>IFERROR(__xludf.DUMMYFUNCTION("""COMPUTED_VALUE"""),"-")</f>
        <v>-</v>
      </c>
      <c r="I376" s="21" t="str">
        <f>IFERROR(__xludf.DUMMYFUNCTION("""COMPUTED_VALUE"""),"-")</f>
        <v>-</v>
      </c>
      <c r="J376" s="21" t="str">
        <f>IFERROR(__xludf.DUMMYFUNCTION("""COMPUTED_VALUE"""),"-")</f>
        <v>-</v>
      </c>
      <c r="K376" s="21" t="str">
        <f>IFERROR(__xludf.DUMMYFUNCTION("""COMPUTED_VALUE"""),"-")</f>
        <v>-</v>
      </c>
      <c r="L376" s="21" t="str">
        <f>IFERROR(__xludf.DUMMYFUNCTION("""COMPUTED_VALUE"""),"-")</f>
        <v>-</v>
      </c>
      <c r="M376" s="21" t="str">
        <f>IFERROR(__xludf.DUMMYFUNCTION("""COMPUTED_VALUE"""),"-")</f>
        <v>-</v>
      </c>
      <c r="N376" s="21" t="str">
        <f>IFERROR(__xludf.DUMMYFUNCTION("""COMPUTED_VALUE"""),"-")</f>
        <v>-</v>
      </c>
      <c r="O376" s="21" t="str">
        <f>IFERROR(__xludf.DUMMYFUNCTION("""COMPUTED_VALUE"""),"-")</f>
        <v>-</v>
      </c>
      <c r="P376" s="21" t="str">
        <f>IFERROR(__xludf.DUMMYFUNCTION("""COMPUTED_VALUE"""),"MUNICIPALIZADA")</f>
        <v>MUNICIPALIZADA</v>
      </c>
      <c r="Q376" s="21" t="str">
        <f>IFERROR(__xludf.DUMMYFUNCTION("""COMPUTED_VALUE"""),"S")</f>
        <v>S</v>
      </c>
      <c r="R376" s="21"/>
      <c r="S376" s="21"/>
      <c r="T376" s="21"/>
      <c r="U376" s="21"/>
      <c r="V376" s="21"/>
      <c r="W376" s="21"/>
      <c r="X376" s="21"/>
      <c r="Y376" s="21"/>
      <c r="Z376" s="21"/>
    </row>
    <row r="377">
      <c r="A377" s="21" t="str">
        <f>IFERROR(__xludf.DUMMYFUNCTION("""COMPUTED_VALUE"""),"12ª GRE (Itabaiana)")</f>
        <v>12ª GRE (Itabaiana)</v>
      </c>
      <c r="B377" s="21" t="str">
        <f>IFERROR(__xludf.DUMMYFUNCTION("""COMPUTED_VALUE"""),"Itabaiana")</f>
        <v>Itabaiana</v>
      </c>
      <c r="C377" s="21">
        <f>IFERROR(__xludf.DUMMYFUNCTION("""COMPUTED_VALUE"""),2.5081454E7)</f>
        <v>25081454</v>
      </c>
      <c r="D377" s="21" t="str">
        <f>IFERROR(__xludf.DUMMYFUNCTION("""COMPUTED_VALUE"""),"EEEFM Joao Fagundes de Oliveira")</f>
        <v>EEEFM Joao Fagundes de Oliveira</v>
      </c>
      <c r="E377" s="21" t="str">
        <f>IFERROR(__xludf.DUMMYFUNCTION("""COMPUTED_VALUE"""),"URBANA")</f>
        <v>URBANA</v>
      </c>
      <c r="F377" s="21" t="str">
        <f>IFERROR(__xludf.DUMMYFUNCTION("""COMPUTED_VALUE"""),"2 Mbps")</f>
        <v>2 Mbps</v>
      </c>
      <c r="G377" s="21" t="str">
        <f>IFERROR(__xludf.DUMMYFUNCTION("""COMPUTED_VALUE"""),"-")</f>
        <v>-</v>
      </c>
      <c r="H377" s="21" t="str">
        <f>IFERROR(__xludf.DUMMYFUNCTION("""COMPUTED_VALUE"""),"-")</f>
        <v>-</v>
      </c>
      <c r="I377" s="21" t="str">
        <f>IFERROR(__xludf.DUMMYFUNCTION("""COMPUTED_VALUE"""),"-")</f>
        <v>-</v>
      </c>
      <c r="J377" s="21" t="str">
        <f>IFERROR(__xludf.DUMMYFUNCTION("""COMPUTED_VALUE"""),"-")</f>
        <v>-</v>
      </c>
      <c r="K377" s="21" t="str">
        <f>IFERROR(__xludf.DUMMYFUNCTION("""COMPUTED_VALUE"""),"-")</f>
        <v>-</v>
      </c>
      <c r="L377" s="21" t="str">
        <f>IFERROR(__xludf.DUMMYFUNCTION("""COMPUTED_VALUE"""),"-")</f>
        <v>-</v>
      </c>
      <c r="M377" s="21" t="str">
        <f>IFERROR(__xludf.DUMMYFUNCTION("""COMPUTED_VALUE"""),"-")</f>
        <v>-</v>
      </c>
      <c r="N377" s="21" t="str">
        <f>IFERROR(__xludf.DUMMYFUNCTION("""COMPUTED_VALUE"""),"-")</f>
        <v>-</v>
      </c>
      <c r="O377" s="21" t="str">
        <f>IFERROR(__xludf.DUMMYFUNCTION("""COMPUTED_VALUE"""),"-")</f>
        <v>-</v>
      </c>
      <c r="P377" s="21"/>
      <c r="Q377" s="21"/>
      <c r="R377" s="21"/>
      <c r="S377" s="21"/>
      <c r="T377" s="21"/>
      <c r="U377" s="21"/>
      <c r="V377" s="21"/>
      <c r="W377" s="21"/>
      <c r="X377" s="21"/>
      <c r="Y377" s="21"/>
      <c r="Z377" s="21"/>
    </row>
    <row r="378">
      <c r="A378" s="21" t="str">
        <f>IFERROR(__xludf.DUMMYFUNCTION("""COMPUTED_VALUE"""),"-")</f>
        <v>-</v>
      </c>
      <c r="B378" s="21" t="str">
        <f>IFERROR(__xludf.DUMMYFUNCTION("""COMPUTED_VALUE"""),"Itabaiana")</f>
        <v>Itabaiana</v>
      </c>
      <c r="C378" s="21">
        <f>IFERROR(__xludf.DUMMYFUNCTION("""COMPUTED_VALUE"""),2.5081462E7)</f>
        <v>25081462</v>
      </c>
      <c r="D378" s="21" t="str">
        <f>IFERROR(__xludf.DUMMYFUNCTION("""COMPUTED_VALUE"""),"EEEF Profº Mendonca (MUNICIPALIZADA)")</f>
        <v>EEEF Profº Mendonca (MUNICIPALIZADA)</v>
      </c>
      <c r="E378" s="21" t="str">
        <f>IFERROR(__xludf.DUMMYFUNCTION("""COMPUTED_VALUE"""),"-")</f>
        <v>-</v>
      </c>
      <c r="F378" s="21" t="str">
        <f>IFERROR(__xludf.DUMMYFUNCTION("""COMPUTED_VALUE"""),"2 Mbps")</f>
        <v>2 Mbps</v>
      </c>
      <c r="G378" s="21" t="str">
        <f>IFERROR(__xludf.DUMMYFUNCTION("""COMPUTED_VALUE"""),"-")</f>
        <v>-</v>
      </c>
      <c r="H378" s="21" t="str">
        <f>IFERROR(__xludf.DUMMYFUNCTION("""COMPUTED_VALUE"""),"-")</f>
        <v>-</v>
      </c>
      <c r="I378" s="21" t="str">
        <f>IFERROR(__xludf.DUMMYFUNCTION("""COMPUTED_VALUE"""),"-")</f>
        <v>-</v>
      </c>
      <c r="J378" s="21" t="str">
        <f>IFERROR(__xludf.DUMMYFUNCTION("""COMPUTED_VALUE"""),"-")</f>
        <v>-</v>
      </c>
      <c r="K378" s="21" t="str">
        <f>IFERROR(__xludf.DUMMYFUNCTION("""COMPUTED_VALUE"""),"-")</f>
        <v>-</v>
      </c>
      <c r="L378" s="21" t="str">
        <f>IFERROR(__xludf.DUMMYFUNCTION("""COMPUTED_VALUE"""),"-")</f>
        <v>-</v>
      </c>
      <c r="M378" s="21" t="str">
        <f>IFERROR(__xludf.DUMMYFUNCTION("""COMPUTED_VALUE"""),"-")</f>
        <v>-</v>
      </c>
      <c r="N378" s="21" t="str">
        <f>IFERROR(__xludf.DUMMYFUNCTION("""COMPUTED_VALUE"""),"-")</f>
        <v>-</v>
      </c>
      <c r="O378" s="21" t="str">
        <f>IFERROR(__xludf.DUMMYFUNCTION("""COMPUTED_VALUE"""),"-")</f>
        <v>-</v>
      </c>
      <c r="P378" s="21" t="str">
        <f>IFERROR(__xludf.DUMMYFUNCTION("""COMPUTED_VALUE"""),"MUNICIPALIZADA")</f>
        <v>MUNICIPALIZADA</v>
      </c>
      <c r="Q378" s="21" t="str">
        <f>IFERROR(__xludf.DUMMYFUNCTION("""COMPUTED_VALUE"""),"S")</f>
        <v>S</v>
      </c>
      <c r="R378" s="21"/>
      <c r="S378" s="21"/>
      <c r="T378" s="21"/>
      <c r="U378" s="21"/>
      <c r="V378" s="21"/>
      <c r="W378" s="21"/>
      <c r="X378" s="21"/>
      <c r="Y378" s="21"/>
      <c r="Z378" s="21"/>
    </row>
    <row r="379">
      <c r="A379" s="21" t="str">
        <f>IFERROR(__xludf.DUMMYFUNCTION("""COMPUTED_VALUE"""),"12ª GRE (Itabaiana)")</f>
        <v>12ª GRE (Itabaiana)</v>
      </c>
      <c r="B379" s="21" t="str">
        <f>IFERROR(__xludf.DUMMYFUNCTION("""COMPUTED_VALUE"""),"Itatuba")</f>
        <v>Itatuba</v>
      </c>
      <c r="C379" s="21">
        <f>IFERROR(__xludf.DUMMYFUNCTION("""COMPUTED_VALUE"""),2.5081888E7)</f>
        <v>25081888</v>
      </c>
      <c r="D379" s="21" t="str">
        <f>IFERROR(__xludf.DUMMYFUNCTION("""COMPUTED_VALUE"""),"EECI José Rodrigues de Ataíde")</f>
        <v>EECI José Rodrigues de Ataíde</v>
      </c>
      <c r="E379" s="21" t="str">
        <f>IFERROR(__xludf.DUMMYFUNCTION("""COMPUTED_VALUE"""),"URBANA")</f>
        <v>URBANA</v>
      </c>
      <c r="F379" s="21" t="str">
        <f>IFERROR(__xludf.DUMMYFUNCTION("""COMPUTED_VALUE"""),"2 Mbps")</f>
        <v>2 Mbps</v>
      </c>
      <c r="G379" s="21" t="str">
        <f>IFERROR(__xludf.DUMMYFUNCTION("""COMPUTED_VALUE"""),"-")</f>
        <v>-</v>
      </c>
      <c r="H379" s="21" t="str">
        <f>IFERROR(__xludf.DUMMYFUNCTION("""COMPUTED_VALUE"""),"-")</f>
        <v>-</v>
      </c>
      <c r="I379" s="21" t="str">
        <f>IFERROR(__xludf.DUMMYFUNCTION("""COMPUTED_VALUE"""),"-")</f>
        <v>-</v>
      </c>
      <c r="J379" s="21" t="str">
        <f>IFERROR(__xludf.DUMMYFUNCTION("""COMPUTED_VALUE"""),"-")</f>
        <v>-</v>
      </c>
      <c r="K379" s="21" t="str">
        <f>IFERROR(__xludf.DUMMYFUNCTION("""COMPUTED_VALUE"""),"-")</f>
        <v>-</v>
      </c>
      <c r="L379" s="21" t="str">
        <f>IFERROR(__xludf.DUMMYFUNCTION("""COMPUTED_VALUE"""),"-")</f>
        <v>-</v>
      </c>
      <c r="M379" s="21" t="str">
        <f>IFERROR(__xludf.DUMMYFUNCTION("""COMPUTED_VALUE"""),"-")</f>
        <v>-</v>
      </c>
      <c r="N379" s="21" t="str">
        <f>IFERROR(__xludf.DUMMYFUNCTION("""COMPUTED_VALUE"""),"-")</f>
        <v>-</v>
      </c>
      <c r="O379" s="21" t="str">
        <f>IFERROR(__xludf.DUMMYFUNCTION("""COMPUTED_VALUE"""),"-")</f>
        <v>-</v>
      </c>
      <c r="P379" s="21"/>
      <c r="Q379" s="21"/>
      <c r="R379" s="21"/>
      <c r="S379" s="21"/>
      <c r="T379" s="21"/>
      <c r="U379" s="21"/>
      <c r="V379" s="21"/>
      <c r="W379" s="21"/>
      <c r="X379" s="21"/>
      <c r="Y379" s="21"/>
      <c r="Z379" s="21"/>
    </row>
    <row r="380">
      <c r="A380" s="21" t="str">
        <f>IFERROR(__xludf.DUMMYFUNCTION("""COMPUTED_VALUE"""),"12ª GRE (Itabaiana)")</f>
        <v>12ª GRE (Itabaiana)</v>
      </c>
      <c r="B380" s="21" t="str">
        <f>IFERROR(__xludf.DUMMYFUNCTION("""COMPUTED_VALUE"""),"Juarez Távora")</f>
        <v>Juarez Távora</v>
      </c>
      <c r="C380" s="21">
        <f>IFERROR(__xludf.DUMMYFUNCTION("""COMPUTED_VALUE"""),2.5082272E7)</f>
        <v>25082272</v>
      </c>
      <c r="D380" s="21" t="str">
        <f>IFERROR(__xludf.DUMMYFUNCTION("""COMPUTED_VALUE"""),"EEEFM DOM ADAUTO")</f>
        <v>EEEFM DOM ADAUTO</v>
      </c>
      <c r="E380" s="21" t="str">
        <f>IFERROR(__xludf.DUMMYFUNCTION("""COMPUTED_VALUE"""),"URBANA")</f>
        <v>URBANA</v>
      </c>
      <c r="F380" s="21" t="str">
        <f>IFERROR(__xludf.DUMMYFUNCTION("""COMPUTED_VALUE"""),"2 Mbps")</f>
        <v>2 Mbps</v>
      </c>
      <c r="G380" s="21" t="str">
        <f>IFERROR(__xludf.DUMMYFUNCTION("""COMPUTED_VALUE"""),"-")</f>
        <v>-</v>
      </c>
      <c r="H380" s="21" t="str">
        <f>IFERROR(__xludf.DUMMYFUNCTION("""COMPUTED_VALUE"""),"-")</f>
        <v>-</v>
      </c>
      <c r="I380" s="21" t="str">
        <f>IFERROR(__xludf.DUMMYFUNCTION("""COMPUTED_VALUE"""),"-")</f>
        <v>-</v>
      </c>
      <c r="J380" s="21" t="str">
        <f>IFERROR(__xludf.DUMMYFUNCTION("""COMPUTED_VALUE"""),"-")</f>
        <v>-</v>
      </c>
      <c r="K380" s="21" t="str">
        <f>IFERROR(__xludf.DUMMYFUNCTION("""COMPUTED_VALUE"""),"-")</f>
        <v>-</v>
      </c>
      <c r="L380" s="21" t="str">
        <f>IFERROR(__xludf.DUMMYFUNCTION("""COMPUTED_VALUE"""),"-")</f>
        <v>-</v>
      </c>
      <c r="M380" s="21" t="str">
        <f>IFERROR(__xludf.DUMMYFUNCTION("""COMPUTED_VALUE"""),"-")</f>
        <v>-</v>
      </c>
      <c r="N380" s="21" t="str">
        <f>IFERROR(__xludf.DUMMYFUNCTION("""COMPUTED_VALUE"""),"-")</f>
        <v>-</v>
      </c>
      <c r="O380" s="21" t="str">
        <f>IFERROR(__xludf.DUMMYFUNCTION("""COMPUTED_VALUE"""),"-")</f>
        <v>-</v>
      </c>
      <c r="P380" s="21"/>
      <c r="Q380" s="21"/>
      <c r="R380" s="21"/>
      <c r="S380" s="21"/>
      <c r="T380" s="21"/>
      <c r="U380" s="21"/>
      <c r="V380" s="21"/>
      <c r="W380" s="21"/>
      <c r="X380" s="21"/>
      <c r="Y380" s="21"/>
      <c r="Z380" s="21"/>
    </row>
    <row r="381">
      <c r="A381" s="21" t="str">
        <f>IFERROR(__xludf.DUMMYFUNCTION("""COMPUTED_VALUE"""),"12ª GRE (Itabaiana)")</f>
        <v>12ª GRE (Itabaiana)</v>
      </c>
      <c r="B381" s="21" t="str">
        <f>IFERROR(__xludf.DUMMYFUNCTION("""COMPUTED_VALUE"""),"Mogeiro")</f>
        <v>Mogeiro</v>
      </c>
      <c r="C381" s="21">
        <f>IFERROR(__xludf.DUMMYFUNCTION("""COMPUTED_VALUE"""),2.5082493E7)</f>
        <v>25082493</v>
      </c>
      <c r="D381" s="21" t="str">
        <f>IFERROR(__xludf.DUMMYFUNCTION("""COMPUTED_VALUE"""),"Ecit Otavia Silveira")</f>
        <v>Ecit Otavia Silveira</v>
      </c>
      <c r="E381" s="21" t="str">
        <f>IFERROR(__xludf.DUMMYFUNCTION("""COMPUTED_VALUE"""),"URBANA")</f>
        <v>URBANA</v>
      </c>
      <c r="F381" s="21" t="str">
        <f>IFERROR(__xludf.DUMMYFUNCTION("""COMPUTED_VALUE"""),"2 Mbps")</f>
        <v>2 Mbps</v>
      </c>
      <c r="G381" s="21" t="str">
        <f>IFERROR(__xludf.DUMMYFUNCTION("""COMPUTED_VALUE"""),"10 Mbps")</f>
        <v>10 Mbps</v>
      </c>
      <c r="H381" s="21" t="str">
        <f>IFERROR(__xludf.DUMMYFUNCTION("""COMPUTED_VALUE"""),"-")</f>
        <v>-</v>
      </c>
      <c r="I381" s="21" t="str">
        <f>IFERROR(__xludf.DUMMYFUNCTION("""COMPUTED_VALUE"""),"-")</f>
        <v>-</v>
      </c>
      <c r="J381" s="21" t="str">
        <f>IFERROR(__xludf.DUMMYFUNCTION("""COMPUTED_VALUE"""),"-")</f>
        <v>-</v>
      </c>
      <c r="K381" s="21" t="str">
        <f>IFERROR(__xludf.DUMMYFUNCTION("""COMPUTED_VALUE"""),"-")</f>
        <v>-</v>
      </c>
      <c r="L381" s="21" t="str">
        <f>IFERROR(__xludf.DUMMYFUNCTION("""COMPUTED_VALUE"""),"-")</f>
        <v>-</v>
      </c>
      <c r="M381" s="21" t="str">
        <f>IFERROR(__xludf.DUMMYFUNCTION("""COMPUTED_VALUE"""),"-")</f>
        <v>-</v>
      </c>
      <c r="N381" s="21" t="str">
        <f>IFERROR(__xludf.DUMMYFUNCTION("""COMPUTED_VALUE"""),"-")</f>
        <v>-</v>
      </c>
      <c r="O381" s="21" t="str">
        <f>IFERROR(__xludf.DUMMYFUNCTION("""COMPUTED_VALUE"""),"-")</f>
        <v>-</v>
      </c>
      <c r="P381" s="21"/>
      <c r="Q381" s="21"/>
      <c r="R381" s="21"/>
      <c r="S381" s="21"/>
      <c r="T381" s="21"/>
      <c r="U381" s="21"/>
      <c r="V381" s="21"/>
      <c r="W381" s="21"/>
      <c r="X381" s="21"/>
      <c r="Y381" s="21"/>
      <c r="Z381" s="21"/>
    </row>
    <row r="382">
      <c r="A382" s="21" t="str">
        <f>IFERROR(__xludf.DUMMYFUNCTION("""COMPUTED_VALUE"""),"12ª GRE (Itabaiana)")</f>
        <v>12ª GRE (Itabaiana)</v>
      </c>
      <c r="B382" s="21" t="str">
        <f>IFERROR(__xludf.DUMMYFUNCTION("""COMPUTED_VALUE"""),"Salgado de São Félix")</f>
        <v>Salgado de São Félix</v>
      </c>
      <c r="C382" s="21">
        <f>IFERROR(__xludf.DUMMYFUNCTION("""COMPUTED_VALUE"""),2.5082922E7)</f>
        <v>25082922</v>
      </c>
      <c r="D382" s="21" t="str">
        <f>IFERROR(__xludf.DUMMYFUNCTION("""COMPUTED_VALUE"""),"Eci Ana Ribeiro")</f>
        <v>Eci Ana Ribeiro</v>
      </c>
      <c r="E382" s="21" t="str">
        <f>IFERROR(__xludf.DUMMYFUNCTION("""COMPUTED_VALUE"""),"URBANA")</f>
        <v>URBANA</v>
      </c>
      <c r="F382" s="21" t="str">
        <f>IFERROR(__xludf.DUMMYFUNCTION("""COMPUTED_VALUE"""),"2 Mbps")</f>
        <v>2 Mbps</v>
      </c>
      <c r="G382" s="21" t="str">
        <f>IFERROR(__xludf.DUMMYFUNCTION("""COMPUTED_VALUE"""),"-")</f>
        <v>-</v>
      </c>
      <c r="H382" s="21" t="str">
        <f>IFERROR(__xludf.DUMMYFUNCTION("""COMPUTED_VALUE"""),"-")</f>
        <v>-</v>
      </c>
      <c r="I382" s="21" t="str">
        <f>IFERROR(__xludf.DUMMYFUNCTION("""COMPUTED_VALUE"""),"-")</f>
        <v>-</v>
      </c>
      <c r="J382" s="21" t="str">
        <f>IFERROR(__xludf.DUMMYFUNCTION("""COMPUTED_VALUE"""),"-")</f>
        <v>-</v>
      </c>
      <c r="K382" s="21" t="str">
        <f>IFERROR(__xludf.DUMMYFUNCTION("""COMPUTED_VALUE"""),"-")</f>
        <v>-</v>
      </c>
      <c r="L382" s="21" t="str">
        <f>IFERROR(__xludf.DUMMYFUNCTION("""COMPUTED_VALUE"""),"-")</f>
        <v>-</v>
      </c>
      <c r="M382" s="21" t="str">
        <f>IFERROR(__xludf.DUMMYFUNCTION("""COMPUTED_VALUE"""),"-")</f>
        <v>-</v>
      </c>
      <c r="N382" s="21" t="str">
        <f>IFERROR(__xludf.DUMMYFUNCTION("""COMPUTED_VALUE"""),"-")</f>
        <v>-</v>
      </c>
      <c r="O382" s="21" t="str">
        <f>IFERROR(__xludf.DUMMYFUNCTION("""COMPUTED_VALUE"""),"-")</f>
        <v>-</v>
      </c>
      <c r="P382" s="21"/>
      <c r="Q382" s="21"/>
      <c r="R382" s="21"/>
      <c r="S382" s="21"/>
      <c r="T382" s="21"/>
      <c r="U382" s="21"/>
      <c r="V382" s="21"/>
      <c r="W382" s="21"/>
      <c r="X382" s="21"/>
      <c r="Y382" s="21"/>
      <c r="Z382" s="21"/>
    </row>
    <row r="383">
      <c r="A383" s="21" t="str">
        <f>IFERROR(__xludf.DUMMYFUNCTION("""COMPUTED_VALUE"""),"12ª GRE (Itabaiana)")</f>
        <v>12ª GRE (Itabaiana)</v>
      </c>
      <c r="B383" s="21" t="str">
        <f>IFERROR(__xludf.DUMMYFUNCTION("""COMPUTED_VALUE"""),"Salgado de São Félix")</f>
        <v>Salgado de São Félix</v>
      </c>
      <c r="C383" s="21">
        <f>IFERROR(__xludf.DUMMYFUNCTION("""COMPUTED_VALUE"""),2.5082949E7)</f>
        <v>25082949</v>
      </c>
      <c r="D383" s="21" t="str">
        <f>IFERROR(__xludf.DUMMYFUNCTION("""COMPUTED_VALUE"""),"EEEFM Arnaldo Maroja")</f>
        <v>EEEFM Arnaldo Maroja</v>
      </c>
      <c r="E383" s="21" t="str">
        <f>IFERROR(__xludf.DUMMYFUNCTION("""COMPUTED_VALUE"""),"RURAL")</f>
        <v>RURAL</v>
      </c>
      <c r="F383" s="21" t="str">
        <f>IFERROR(__xludf.DUMMYFUNCTION("""COMPUTED_VALUE"""),"-")</f>
        <v>-</v>
      </c>
      <c r="G383" s="21" t="str">
        <f>IFERROR(__xludf.DUMMYFUNCTION("""COMPUTED_VALUE"""),"-")</f>
        <v>-</v>
      </c>
      <c r="H383" s="21" t="str">
        <f>IFERROR(__xludf.DUMMYFUNCTION("""COMPUTED_VALUE"""),"-")</f>
        <v>-</v>
      </c>
      <c r="I383" s="21" t="str">
        <f>IFERROR(__xludf.DUMMYFUNCTION("""COMPUTED_VALUE"""),"-")</f>
        <v>-</v>
      </c>
      <c r="J383" s="21" t="str">
        <f>IFERROR(__xludf.DUMMYFUNCTION("""COMPUTED_VALUE"""),"-")</f>
        <v>-</v>
      </c>
      <c r="K383" s="21" t="str">
        <f>IFERROR(__xludf.DUMMYFUNCTION("""COMPUTED_VALUE"""),"-")</f>
        <v>-</v>
      </c>
      <c r="L383" s="21" t="str">
        <f>IFERROR(__xludf.DUMMYFUNCTION("""COMPUTED_VALUE"""),"-")</f>
        <v>-</v>
      </c>
      <c r="M383" s="21" t="str">
        <f>IFERROR(__xludf.DUMMYFUNCTION("""COMPUTED_VALUE"""),"-")</f>
        <v>-</v>
      </c>
      <c r="N383" s="21" t="str">
        <f>IFERROR(__xludf.DUMMYFUNCTION("""COMPUTED_VALUE"""),"Satélite")</f>
        <v>Satélite</v>
      </c>
      <c r="O383" s="21" t="str">
        <f>IFERROR(__xludf.DUMMYFUNCTION("""COMPUTED_VALUE"""),"-")</f>
        <v>-</v>
      </c>
      <c r="P383" s="21"/>
      <c r="Q383" s="21"/>
      <c r="R383" s="21"/>
      <c r="S383" s="21"/>
      <c r="T383" s="21"/>
      <c r="U383" s="21"/>
      <c r="V383" s="21"/>
      <c r="W383" s="21"/>
      <c r="X383" s="21"/>
      <c r="Y383" s="21"/>
      <c r="Z383" s="21"/>
    </row>
    <row r="384">
      <c r="A384" s="21" t="str">
        <f>IFERROR(__xludf.DUMMYFUNCTION("""COMPUTED_VALUE"""),"12ª GRE (Itabaiana)")</f>
        <v>12ª GRE (Itabaiana)</v>
      </c>
      <c r="B384" s="21" t="str">
        <f>IFERROR(__xludf.DUMMYFUNCTION("""COMPUTED_VALUE"""),"Salgado de São Félix")</f>
        <v>Salgado de São Félix</v>
      </c>
      <c r="C384" s="21">
        <f>IFERROR(__xludf.DUMMYFUNCTION("""COMPUTED_VALUE"""),2.5082957E7)</f>
        <v>25082957</v>
      </c>
      <c r="D384" s="21" t="str">
        <f>IFERROR(__xludf.DUMMYFUNCTION("""COMPUTED_VALUE"""),"EEEFM de Dois Riachos")</f>
        <v>EEEFM de Dois Riachos</v>
      </c>
      <c r="E384" s="21" t="str">
        <f>IFERROR(__xludf.DUMMYFUNCTION("""COMPUTED_VALUE"""),"RURAL")</f>
        <v>RURAL</v>
      </c>
      <c r="F384" s="21" t="str">
        <f>IFERROR(__xludf.DUMMYFUNCTION("""COMPUTED_VALUE"""),"-")</f>
        <v>-</v>
      </c>
      <c r="G384" s="21" t="str">
        <f>IFERROR(__xludf.DUMMYFUNCTION("""COMPUTED_VALUE"""),"-")</f>
        <v>-</v>
      </c>
      <c r="H384" s="21" t="str">
        <f>IFERROR(__xludf.DUMMYFUNCTION("""COMPUTED_VALUE"""),"-")</f>
        <v>-</v>
      </c>
      <c r="I384" s="21" t="str">
        <f>IFERROR(__xludf.DUMMYFUNCTION("""COMPUTED_VALUE"""),"-")</f>
        <v>-</v>
      </c>
      <c r="J384" s="21" t="str">
        <f>IFERROR(__xludf.DUMMYFUNCTION("""COMPUTED_VALUE"""),"-")</f>
        <v>-</v>
      </c>
      <c r="K384" s="21" t="str">
        <f>IFERROR(__xludf.DUMMYFUNCTION("""COMPUTED_VALUE"""),"-")</f>
        <v>-</v>
      </c>
      <c r="L384" s="21" t="str">
        <f>IFERROR(__xludf.DUMMYFUNCTION("""COMPUTED_VALUE"""),"-")</f>
        <v>-</v>
      </c>
      <c r="M384" s="21" t="str">
        <f>IFERROR(__xludf.DUMMYFUNCTION("""COMPUTED_VALUE"""),"-")</f>
        <v>-</v>
      </c>
      <c r="N384" s="21" t="str">
        <f>IFERROR(__xludf.DUMMYFUNCTION("""COMPUTED_VALUE"""),"Satélite")</f>
        <v>Satélite</v>
      </c>
      <c r="O384" s="21">
        <f>IFERROR(__xludf.DUMMYFUNCTION("""COMPUTED_VALUE"""),20.0)</f>
        <v>20</v>
      </c>
      <c r="P384" s="21"/>
      <c r="Q384" s="21"/>
      <c r="R384" s="21"/>
      <c r="S384" s="21"/>
      <c r="T384" s="21"/>
      <c r="U384" s="21"/>
      <c r="V384" s="21"/>
      <c r="W384" s="21"/>
      <c r="X384" s="21"/>
      <c r="Y384" s="21"/>
      <c r="Z384" s="21"/>
    </row>
    <row r="385">
      <c r="A385" s="21" t="str">
        <f>IFERROR(__xludf.DUMMYFUNCTION("""COMPUTED_VALUE"""),"15ª GRE (Queimadas)")</f>
        <v>15ª GRE (Queimadas)</v>
      </c>
      <c r="B385" s="21" t="str">
        <f>IFERROR(__xludf.DUMMYFUNCTION("""COMPUTED_VALUE"""),"Aroeiras")</f>
        <v>Aroeiras</v>
      </c>
      <c r="C385" s="21">
        <f>IFERROR(__xludf.DUMMYFUNCTION("""COMPUTED_VALUE"""),2.508349E7)</f>
        <v>25083490</v>
      </c>
      <c r="D385" s="21" t="str">
        <f>IFERROR(__xludf.DUMMYFUNCTION("""COMPUTED_VALUE"""),"EECI Deputado Carlos Pessoa Filho")</f>
        <v>EECI Deputado Carlos Pessoa Filho</v>
      </c>
      <c r="E385" s="21" t="str">
        <f>IFERROR(__xludf.DUMMYFUNCTION("""COMPUTED_VALUE"""),"URBANA")</f>
        <v>URBANA</v>
      </c>
      <c r="F385" s="21" t="str">
        <f>IFERROR(__xludf.DUMMYFUNCTION("""COMPUTED_VALUE"""),"2 Mbps")</f>
        <v>2 Mbps</v>
      </c>
      <c r="G385" s="21" t="str">
        <f>IFERROR(__xludf.DUMMYFUNCTION("""COMPUTED_VALUE"""),"-")</f>
        <v>-</v>
      </c>
      <c r="H385" s="21" t="str">
        <f>IFERROR(__xludf.DUMMYFUNCTION("""COMPUTED_VALUE"""),"-")</f>
        <v>-</v>
      </c>
      <c r="I385" s="21" t="str">
        <f>IFERROR(__xludf.DUMMYFUNCTION("""COMPUTED_VALUE"""),"-")</f>
        <v>-</v>
      </c>
      <c r="J385" s="21" t="str">
        <f>IFERROR(__xludf.DUMMYFUNCTION("""COMPUTED_VALUE"""),"-")</f>
        <v>-</v>
      </c>
      <c r="K385" s="21" t="str">
        <f>IFERROR(__xludf.DUMMYFUNCTION("""COMPUTED_VALUE"""),"-")</f>
        <v>-</v>
      </c>
      <c r="L385" s="21" t="str">
        <f>IFERROR(__xludf.DUMMYFUNCTION("""COMPUTED_VALUE"""),"-")</f>
        <v>-</v>
      </c>
      <c r="M385" s="21" t="str">
        <f>IFERROR(__xludf.DUMMYFUNCTION("""COMPUTED_VALUE"""),"-")</f>
        <v>-</v>
      </c>
      <c r="N385" s="21" t="str">
        <f>IFERROR(__xludf.DUMMYFUNCTION("""COMPUTED_VALUE"""),"-")</f>
        <v>-</v>
      </c>
      <c r="O385" s="21" t="str">
        <f>IFERROR(__xludf.DUMMYFUNCTION("""COMPUTED_VALUE"""),"-")</f>
        <v>-</v>
      </c>
      <c r="P385" s="21"/>
      <c r="Q385" s="21"/>
      <c r="R385" s="21"/>
      <c r="S385" s="21"/>
      <c r="T385" s="21"/>
      <c r="U385" s="21"/>
      <c r="V385" s="21"/>
      <c r="W385" s="21"/>
      <c r="X385" s="21"/>
      <c r="Y385" s="21"/>
      <c r="Z385" s="21"/>
    </row>
    <row r="386">
      <c r="A386" s="21" t="str">
        <f>IFERROR(__xludf.DUMMYFUNCTION("""COMPUTED_VALUE"""),"15ª GRE (Queimadas)")</f>
        <v>15ª GRE (Queimadas)</v>
      </c>
      <c r="B386" s="21" t="str">
        <f>IFERROR(__xludf.DUMMYFUNCTION("""COMPUTED_VALUE"""),"Aroeiras")</f>
        <v>Aroeiras</v>
      </c>
      <c r="C386" s="21">
        <f>IFERROR(__xludf.DUMMYFUNCTION("""COMPUTED_VALUE"""),2.5083597E7)</f>
        <v>25083597</v>
      </c>
      <c r="D386" s="21" t="str">
        <f>IFERROR(__xludf.DUMMYFUNCTION("""COMPUTED_VALUE"""),"EEEFM Major Jose Barbosa")</f>
        <v>EEEFM Major Jose Barbosa</v>
      </c>
      <c r="E386" s="21" t="str">
        <f>IFERROR(__xludf.DUMMYFUNCTION("""COMPUTED_VALUE"""),"URBANA")</f>
        <v>URBANA</v>
      </c>
      <c r="F386" s="21" t="str">
        <f>IFERROR(__xludf.DUMMYFUNCTION("""COMPUTED_VALUE"""),"2 Mbps")</f>
        <v>2 Mbps</v>
      </c>
      <c r="G386" s="21" t="str">
        <f>IFERROR(__xludf.DUMMYFUNCTION("""COMPUTED_VALUE"""),"-")</f>
        <v>-</v>
      </c>
      <c r="H386" s="21" t="str">
        <f>IFERROR(__xludf.DUMMYFUNCTION("""COMPUTED_VALUE"""),"-")</f>
        <v>-</v>
      </c>
      <c r="I386" s="21" t="str">
        <f>IFERROR(__xludf.DUMMYFUNCTION("""COMPUTED_VALUE"""),"-")</f>
        <v>-</v>
      </c>
      <c r="J386" s="21" t="str">
        <f>IFERROR(__xludf.DUMMYFUNCTION("""COMPUTED_VALUE"""),"-")</f>
        <v>-</v>
      </c>
      <c r="K386" s="21" t="str">
        <f>IFERROR(__xludf.DUMMYFUNCTION("""COMPUTED_VALUE"""),"-")</f>
        <v>-</v>
      </c>
      <c r="L386" s="21" t="str">
        <f>IFERROR(__xludf.DUMMYFUNCTION("""COMPUTED_VALUE"""),"-")</f>
        <v>-</v>
      </c>
      <c r="M386" s="21" t="str">
        <f>IFERROR(__xludf.DUMMYFUNCTION("""COMPUTED_VALUE"""),"-")</f>
        <v>-</v>
      </c>
      <c r="N386" s="21" t="str">
        <f>IFERROR(__xludf.DUMMYFUNCTION("""COMPUTED_VALUE"""),"-")</f>
        <v>-</v>
      </c>
      <c r="O386" s="21" t="str">
        <f>IFERROR(__xludf.DUMMYFUNCTION("""COMPUTED_VALUE"""),"-")</f>
        <v>-</v>
      </c>
      <c r="P386" s="21"/>
      <c r="Q386" s="21"/>
      <c r="R386" s="21"/>
      <c r="S386" s="21"/>
      <c r="T386" s="21"/>
      <c r="U386" s="21"/>
      <c r="V386" s="21"/>
      <c r="W386" s="21"/>
      <c r="X386" s="21"/>
      <c r="Y386" s="21"/>
      <c r="Z386" s="21"/>
    </row>
    <row r="387">
      <c r="A387" s="21" t="str">
        <f>IFERROR(__xludf.DUMMYFUNCTION("""COMPUTED_VALUE"""),"15ª GRE (Queimadas)")</f>
        <v>15ª GRE (Queimadas)</v>
      </c>
      <c r="B387" s="21" t="str">
        <f>IFERROR(__xludf.DUMMYFUNCTION("""COMPUTED_VALUE"""),"Gado Bravo")</f>
        <v>Gado Bravo</v>
      </c>
      <c r="C387" s="21">
        <f>IFERROR(__xludf.DUMMYFUNCTION("""COMPUTED_VALUE"""),2.5084445E7)</f>
        <v>25084445</v>
      </c>
      <c r="D387" s="21" t="str">
        <f>IFERROR(__xludf.DUMMYFUNCTION("""COMPUTED_VALUE"""),"EECI Joao da Silva Monteiro")</f>
        <v>EECI Joao da Silva Monteiro</v>
      </c>
      <c r="E387" s="21" t="str">
        <f>IFERROR(__xludf.DUMMYFUNCTION("""COMPUTED_VALUE"""),"URBANA")</f>
        <v>URBANA</v>
      </c>
      <c r="F387" s="21" t="str">
        <f>IFERROR(__xludf.DUMMYFUNCTION("""COMPUTED_VALUE"""),"2 Mbps")</f>
        <v>2 Mbps</v>
      </c>
      <c r="G387" s="21" t="str">
        <f>IFERROR(__xludf.DUMMYFUNCTION("""COMPUTED_VALUE"""),"-")</f>
        <v>-</v>
      </c>
      <c r="H387" s="21" t="str">
        <f>IFERROR(__xludf.DUMMYFUNCTION("""COMPUTED_VALUE"""),"-")</f>
        <v>-</v>
      </c>
      <c r="I387" s="21" t="str">
        <f>IFERROR(__xludf.DUMMYFUNCTION("""COMPUTED_VALUE"""),"-")</f>
        <v>-</v>
      </c>
      <c r="J387" s="21" t="str">
        <f>IFERROR(__xludf.DUMMYFUNCTION("""COMPUTED_VALUE"""),"-")</f>
        <v>-</v>
      </c>
      <c r="K387" s="21" t="str">
        <f>IFERROR(__xludf.DUMMYFUNCTION("""COMPUTED_VALUE"""),"-")</f>
        <v>-</v>
      </c>
      <c r="L387" s="21" t="str">
        <f>IFERROR(__xludf.DUMMYFUNCTION("""COMPUTED_VALUE"""),"-")</f>
        <v>-</v>
      </c>
      <c r="M387" s="21" t="str">
        <f>IFERROR(__xludf.DUMMYFUNCTION("""COMPUTED_VALUE"""),"-")</f>
        <v>-</v>
      </c>
      <c r="N387" s="21" t="str">
        <f>IFERROR(__xludf.DUMMYFUNCTION("""COMPUTED_VALUE"""),"-")</f>
        <v>-</v>
      </c>
      <c r="O387" s="21" t="str">
        <f>IFERROR(__xludf.DUMMYFUNCTION("""COMPUTED_VALUE"""),"-")</f>
        <v>-</v>
      </c>
      <c r="P387" s="21"/>
      <c r="Q387" s="21"/>
      <c r="R387" s="21"/>
      <c r="S387" s="21"/>
      <c r="T387" s="21"/>
      <c r="U387" s="21"/>
      <c r="V387" s="21"/>
      <c r="W387" s="21"/>
      <c r="X387" s="21"/>
      <c r="Y387" s="21"/>
      <c r="Z387" s="21"/>
    </row>
    <row r="388">
      <c r="A388" s="21" t="str">
        <f>IFERROR(__xludf.DUMMYFUNCTION("""COMPUTED_VALUE"""),"15ª GRE (Queimadas)")</f>
        <v>15ª GRE (Queimadas)</v>
      </c>
      <c r="B388" s="21" t="str">
        <f>IFERROR(__xludf.DUMMYFUNCTION("""COMPUTED_VALUE"""),"Natuba")</f>
        <v>Natuba</v>
      </c>
      <c r="C388" s="21">
        <f>IFERROR(__xludf.DUMMYFUNCTION("""COMPUTED_VALUE"""),2.5084526E7)</f>
        <v>25084526</v>
      </c>
      <c r="D388" s="21" t="str">
        <f>IFERROR(__xludf.DUMMYFUNCTION("""COMPUTED_VALUE"""),"EECIT Francisco de Albuquerque Montenegro")</f>
        <v>EECIT Francisco de Albuquerque Montenegro</v>
      </c>
      <c r="E388" s="21" t="str">
        <f>IFERROR(__xludf.DUMMYFUNCTION("""COMPUTED_VALUE"""),"URBANA")</f>
        <v>URBANA</v>
      </c>
      <c r="F388" s="21" t="str">
        <f>IFERROR(__xludf.DUMMYFUNCTION("""COMPUTED_VALUE"""),"2 Mbps")</f>
        <v>2 Mbps</v>
      </c>
      <c r="G388" s="21" t="str">
        <f>IFERROR(__xludf.DUMMYFUNCTION("""COMPUTED_VALUE"""),"10 Mbps")</f>
        <v>10 Mbps</v>
      </c>
      <c r="H388" s="21" t="str">
        <f>IFERROR(__xludf.DUMMYFUNCTION("""COMPUTED_VALUE"""),"-")</f>
        <v>-</v>
      </c>
      <c r="I388" s="21" t="str">
        <f>IFERROR(__xludf.DUMMYFUNCTION("""COMPUTED_VALUE"""),"-")</f>
        <v>-</v>
      </c>
      <c r="J388" s="21" t="str">
        <f>IFERROR(__xludf.DUMMYFUNCTION("""COMPUTED_VALUE"""),"-")</f>
        <v>-</v>
      </c>
      <c r="K388" s="21" t="str">
        <f>IFERROR(__xludf.DUMMYFUNCTION("""COMPUTED_VALUE"""),"-")</f>
        <v>-</v>
      </c>
      <c r="L388" s="21" t="str">
        <f>IFERROR(__xludf.DUMMYFUNCTION("""COMPUTED_VALUE"""),"-")</f>
        <v>-</v>
      </c>
      <c r="M388" s="21" t="str">
        <f>IFERROR(__xludf.DUMMYFUNCTION("""COMPUTED_VALUE"""),"-")</f>
        <v>-</v>
      </c>
      <c r="N388" s="21" t="str">
        <f>IFERROR(__xludf.DUMMYFUNCTION("""COMPUTED_VALUE"""),"-")</f>
        <v>-</v>
      </c>
      <c r="O388" s="21" t="str">
        <f>IFERROR(__xludf.DUMMYFUNCTION("""COMPUTED_VALUE"""),"-")</f>
        <v>-</v>
      </c>
      <c r="P388" s="21"/>
      <c r="Q388" s="21"/>
      <c r="R388" s="21"/>
      <c r="S388" s="21"/>
      <c r="T388" s="21"/>
      <c r="U388" s="21"/>
      <c r="V388" s="21"/>
      <c r="W388" s="21"/>
      <c r="X388" s="21"/>
      <c r="Y388" s="21"/>
      <c r="Z388" s="21"/>
    </row>
    <row r="389">
      <c r="A389" s="21" t="str">
        <f>IFERROR(__xludf.DUMMYFUNCTION("""COMPUTED_VALUE"""),"15ª GRE (Queimadas)")</f>
        <v>15ª GRE (Queimadas)</v>
      </c>
      <c r="B389" s="21" t="str">
        <f>IFERROR(__xludf.DUMMYFUNCTION("""COMPUTED_VALUE"""),"Natuba")</f>
        <v>Natuba</v>
      </c>
      <c r="C389" s="21">
        <f>IFERROR(__xludf.DUMMYFUNCTION("""COMPUTED_VALUE"""),2.5084542E7)</f>
        <v>25084542</v>
      </c>
      <c r="D389" s="21" t="str">
        <f>IFERROR(__xludf.DUMMYFUNCTION("""COMPUTED_VALUE"""),"EEEF Dr Carlos Pessoa")</f>
        <v>EEEF Dr Carlos Pessoa</v>
      </c>
      <c r="E389" s="21" t="str">
        <f>IFERROR(__xludf.DUMMYFUNCTION("""COMPUTED_VALUE"""),"URBANA")</f>
        <v>URBANA</v>
      </c>
      <c r="F389" s="21" t="str">
        <f>IFERROR(__xludf.DUMMYFUNCTION("""COMPUTED_VALUE"""),"2 Mbps")</f>
        <v>2 Mbps</v>
      </c>
      <c r="G389" s="21" t="str">
        <f>IFERROR(__xludf.DUMMYFUNCTION("""COMPUTED_VALUE"""),"-")</f>
        <v>-</v>
      </c>
      <c r="H389" s="21" t="str">
        <f>IFERROR(__xludf.DUMMYFUNCTION("""COMPUTED_VALUE"""),"-")</f>
        <v>-</v>
      </c>
      <c r="I389" s="21" t="str">
        <f>IFERROR(__xludf.DUMMYFUNCTION("""COMPUTED_VALUE"""),"-")</f>
        <v>-</v>
      </c>
      <c r="J389" s="21" t="str">
        <f>IFERROR(__xludf.DUMMYFUNCTION("""COMPUTED_VALUE"""),"-")</f>
        <v>-</v>
      </c>
      <c r="K389" s="21" t="str">
        <f>IFERROR(__xludf.DUMMYFUNCTION("""COMPUTED_VALUE"""),"-")</f>
        <v>-</v>
      </c>
      <c r="L389" s="21" t="str">
        <f>IFERROR(__xludf.DUMMYFUNCTION("""COMPUTED_VALUE"""),"-")</f>
        <v>-</v>
      </c>
      <c r="M389" s="21" t="str">
        <f>IFERROR(__xludf.DUMMYFUNCTION("""COMPUTED_VALUE"""),"-")</f>
        <v>-</v>
      </c>
      <c r="N389" s="21" t="str">
        <f>IFERROR(__xludf.DUMMYFUNCTION("""COMPUTED_VALUE"""),"-")</f>
        <v>-</v>
      </c>
      <c r="O389" s="21" t="str">
        <f>IFERROR(__xludf.DUMMYFUNCTION("""COMPUTED_VALUE"""),"-")</f>
        <v>-</v>
      </c>
      <c r="P389" s="21"/>
      <c r="Q389" s="21"/>
      <c r="R389" s="21"/>
      <c r="S389" s="21"/>
      <c r="T389" s="21"/>
      <c r="U389" s="21"/>
      <c r="V389" s="21"/>
      <c r="W389" s="21"/>
      <c r="X389" s="21"/>
      <c r="Y389" s="21"/>
      <c r="Z389" s="21"/>
    </row>
    <row r="390">
      <c r="A390" s="21" t="str">
        <f>IFERROR(__xludf.DUMMYFUNCTION("""COMPUTED_VALUE"""),"15ª GRE (Queimadas)")</f>
        <v>15ª GRE (Queimadas)</v>
      </c>
      <c r="B390" s="21" t="str">
        <f>IFERROR(__xludf.DUMMYFUNCTION("""COMPUTED_VALUE"""),"Umbuzeiro")</f>
        <v>Umbuzeiro</v>
      </c>
      <c r="C390" s="21">
        <f>IFERROR(__xludf.DUMMYFUNCTION("""COMPUTED_VALUE"""),2.508495E7)</f>
        <v>25084950</v>
      </c>
      <c r="D390" s="21" t="str">
        <f>IFERROR(__xludf.DUMMYFUNCTION("""COMPUTED_VALUE"""),"EECIT Presidente João Pessoa")</f>
        <v>EECIT Presidente João Pessoa</v>
      </c>
      <c r="E390" s="21" t="str">
        <f>IFERROR(__xludf.DUMMYFUNCTION("""COMPUTED_VALUE"""),"URBANA")</f>
        <v>URBANA</v>
      </c>
      <c r="F390" s="21" t="str">
        <f>IFERROR(__xludf.DUMMYFUNCTION("""COMPUTED_VALUE"""),"2 Mbps")</f>
        <v>2 Mbps</v>
      </c>
      <c r="G390" s="21" t="str">
        <f>IFERROR(__xludf.DUMMYFUNCTION("""COMPUTED_VALUE"""),"-")</f>
        <v>-</v>
      </c>
      <c r="H390" s="21" t="str">
        <f>IFERROR(__xludf.DUMMYFUNCTION("""COMPUTED_VALUE"""),"-")</f>
        <v>-</v>
      </c>
      <c r="I390" s="21" t="str">
        <f>IFERROR(__xludf.DUMMYFUNCTION("""COMPUTED_VALUE"""),"-")</f>
        <v>-</v>
      </c>
      <c r="J390" s="21" t="str">
        <f>IFERROR(__xludf.DUMMYFUNCTION("""COMPUTED_VALUE"""),"-")</f>
        <v>-</v>
      </c>
      <c r="K390" s="21" t="str">
        <f>IFERROR(__xludf.DUMMYFUNCTION("""COMPUTED_VALUE"""),"-")</f>
        <v>-</v>
      </c>
      <c r="L390" s="21" t="str">
        <f>IFERROR(__xludf.DUMMYFUNCTION("""COMPUTED_VALUE"""),"-")</f>
        <v>-</v>
      </c>
      <c r="M390" s="21" t="str">
        <f>IFERROR(__xludf.DUMMYFUNCTION("""COMPUTED_VALUE"""),"-")</f>
        <v>-</v>
      </c>
      <c r="N390" s="21" t="str">
        <f>IFERROR(__xludf.DUMMYFUNCTION("""COMPUTED_VALUE"""),"-")</f>
        <v>-</v>
      </c>
      <c r="O390" s="21" t="str">
        <f>IFERROR(__xludf.DUMMYFUNCTION("""COMPUTED_VALUE"""),"-")</f>
        <v>-</v>
      </c>
      <c r="P390" s="21"/>
      <c r="Q390" s="21"/>
      <c r="R390" s="21"/>
      <c r="S390" s="21"/>
      <c r="T390" s="21"/>
      <c r="U390" s="21"/>
      <c r="V390" s="21"/>
      <c r="W390" s="21"/>
      <c r="X390" s="21"/>
      <c r="Y390" s="21"/>
      <c r="Z390" s="21"/>
    </row>
    <row r="391">
      <c r="A391" s="21" t="str">
        <f>IFERROR(__xludf.DUMMYFUNCTION("""COMPUTED_VALUE"""),"15ª GRE (Queimadas)")</f>
        <v>15ª GRE (Queimadas)</v>
      </c>
      <c r="B391" s="21" t="str">
        <f>IFERROR(__xludf.DUMMYFUNCTION("""COMPUTED_VALUE"""),"Santa Cecília")</f>
        <v>Santa Cecília</v>
      </c>
      <c r="C391" s="21">
        <f>IFERROR(__xludf.DUMMYFUNCTION("""COMPUTED_VALUE"""),2.5084992E7)</f>
        <v>25084992</v>
      </c>
      <c r="D391" s="21" t="str">
        <f>IFERROR(__xludf.DUMMYFUNCTION("""COMPUTED_VALUE"""),"EECI Antonio Francisco Gomes")</f>
        <v>EECI Antonio Francisco Gomes</v>
      </c>
      <c r="E391" s="21" t="str">
        <f>IFERROR(__xludf.DUMMYFUNCTION("""COMPUTED_VALUE"""),"URBANA")</f>
        <v>URBANA</v>
      </c>
      <c r="F391" s="21" t="str">
        <f>IFERROR(__xludf.DUMMYFUNCTION("""COMPUTED_VALUE"""),"2 Mbps")</f>
        <v>2 Mbps</v>
      </c>
      <c r="G391" s="21" t="str">
        <f>IFERROR(__xludf.DUMMYFUNCTION("""COMPUTED_VALUE"""),"-")</f>
        <v>-</v>
      </c>
      <c r="H391" s="21" t="str">
        <f>IFERROR(__xludf.DUMMYFUNCTION("""COMPUTED_VALUE"""),"-")</f>
        <v>-</v>
      </c>
      <c r="I391" s="21" t="str">
        <f>IFERROR(__xludf.DUMMYFUNCTION("""COMPUTED_VALUE"""),"-")</f>
        <v>-</v>
      </c>
      <c r="J391" s="21" t="str">
        <f>IFERROR(__xludf.DUMMYFUNCTION("""COMPUTED_VALUE"""),"-")</f>
        <v>-</v>
      </c>
      <c r="K391" s="21" t="str">
        <f>IFERROR(__xludf.DUMMYFUNCTION("""COMPUTED_VALUE"""),"-")</f>
        <v>-</v>
      </c>
      <c r="L391" s="21" t="str">
        <f>IFERROR(__xludf.DUMMYFUNCTION("""COMPUTED_VALUE"""),"-")</f>
        <v>-</v>
      </c>
      <c r="M391" s="21" t="str">
        <f>IFERROR(__xludf.DUMMYFUNCTION("""COMPUTED_VALUE"""),"-")</f>
        <v>-</v>
      </c>
      <c r="N391" s="21" t="str">
        <f>IFERROR(__xludf.DUMMYFUNCTION("""COMPUTED_VALUE"""),"-")</f>
        <v>-</v>
      </c>
      <c r="O391" s="21" t="str">
        <f>IFERROR(__xludf.DUMMYFUNCTION("""COMPUTED_VALUE"""),"-")</f>
        <v>-</v>
      </c>
      <c r="P391" s="21"/>
      <c r="Q391" s="21"/>
      <c r="R391" s="21"/>
      <c r="S391" s="21"/>
      <c r="T391" s="21"/>
      <c r="U391" s="21"/>
      <c r="V391" s="21"/>
      <c r="W391" s="21"/>
      <c r="X391" s="21"/>
      <c r="Y391" s="21"/>
      <c r="Z391" s="21"/>
    </row>
    <row r="392">
      <c r="A392" s="21" t="str">
        <f>IFERROR(__xludf.DUMMYFUNCTION("""COMPUTED_VALUE"""),"14ª GRE (Mamanguape)")</f>
        <v>14ª GRE (Mamanguape)</v>
      </c>
      <c r="B392" s="21" t="str">
        <f>IFERROR(__xludf.DUMMYFUNCTION("""COMPUTED_VALUE"""),"Baía da Traição")</f>
        <v>Baía da Traição</v>
      </c>
      <c r="C392" s="21">
        <f>IFERROR(__xludf.DUMMYFUNCTION("""COMPUTED_VALUE"""),2.5085875E7)</f>
        <v>25085875</v>
      </c>
      <c r="D392" s="21" t="str">
        <f>IFERROR(__xludf.DUMMYFUNCTION("""COMPUTED_VALUE"""),"EEEFM Matias Freire")</f>
        <v>EEEFM Matias Freire</v>
      </c>
      <c r="E392" s="21" t="str">
        <f>IFERROR(__xludf.DUMMYFUNCTION("""COMPUTED_VALUE"""),"URBANA")</f>
        <v>URBANA</v>
      </c>
      <c r="F392" s="21" t="str">
        <f>IFERROR(__xludf.DUMMYFUNCTION("""COMPUTED_VALUE"""),"2 Mbps")</f>
        <v>2 Mbps</v>
      </c>
      <c r="G392" s="21" t="str">
        <f>IFERROR(__xludf.DUMMYFUNCTION("""COMPUTED_VALUE"""),"10 Mbps")</f>
        <v>10 Mbps</v>
      </c>
      <c r="H392" s="21" t="str">
        <f>IFERROR(__xludf.DUMMYFUNCTION("""COMPUTED_VALUE"""),"-")</f>
        <v>-</v>
      </c>
      <c r="I392" s="21" t="str">
        <f>IFERROR(__xludf.DUMMYFUNCTION("""COMPUTED_VALUE"""),"-")</f>
        <v>-</v>
      </c>
      <c r="J392" s="21" t="str">
        <f>IFERROR(__xludf.DUMMYFUNCTION("""COMPUTED_VALUE"""),"-")</f>
        <v>-</v>
      </c>
      <c r="K392" s="21" t="str">
        <f>IFERROR(__xludf.DUMMYFUNCTION("""COMPUTED_VALUE"""),"-")</f>
        <v>-</v>
      </c>
      <c r="L392" s="21" t="str">
        <f>IFERROR(__xludf.DUMMYFUNCTION("""COMPUTED_VALUE"""),"-")</f>
        <v>-</v>
      </c>
      <c r="M392" s="21" t="str">
        <f>IFERROR(__xludf.DUMMYFUNCTION("""COMPUTED_VALUE"""),"-")</f>
        <v>-</v>
      </c>
      <c r="N392" s="21" t="str">
        <f>IFERROR(__xludf.DUMMYFUNCTION("""COMPUTED_VALUE"""),"-")</f>
        <v>-</v>
      </c>
      <c r="O392" s="21" t="str">
        <f>IFERROR(__xludf.DUMMYFUNCTION("""COMPUTED_VALUE"""),"-")</f>
        <v>-</v>
      </c>
      <c r="P392" s="21"/>
      <c r="Q392" s="21"/>
      <c r="R392" s="21"/>
      <c r="S392" s="21"/>
      <c r="T392" s="21"/>
      <c r="U392" s="21"/>
      <c r="V392" s="21"/>
      <c r="W392" s="21"/>
      <c r="X392" s="21"/>
      <c r="Y392" s="21"/>
      <c r="Z392" s="21"/>
    </row>
    <row r="393">
      <c r="A393" s="21" t="str">
        <f>IFERROR(__xludf.DUMMYFUNCTION("""COMPUTED_VALUE"""),"14ª GRE (Mamanguape)")</f>
        <v>14ª GRE (Mamanguape)</v>
      </c>
      <c r="B393" s="21" t="str">
        <f>IFERROR(__xludf.DUMMYFUNCTION("""COMPUTED_VALUE"""),"Itapororoca")</f>
        <v>Itapororoca</v>
      </c>
      <c r="C393" s="21">
        <f>IFERROR(__xludf.DUMMYFUNCTION("""COMPUTED_VALUE"""),2.5086049E7)</f>
        <v>25086049</v>
      </c>
      <c r="D393" s="21" t="str">
        <f>IFERROR(__xludf.DUMMYFUNCTION("""COMPUTED_VALUE"""),"Eci Severino Felix de Brito")</f>
        <v>Eci Severino Felix de Brito</v>
      </c>
      <c r="E393" s="21" t="str">
        <f>IFERROR(__xludf.DUMMYFUNCTION("""COMPUTED_VALUE"""),"URBANA")</f>
        <v>URBANA</v>
      </c>
      <c r="F393" s="21" t="str">
        <f>IFERROR(__xludf.DUMMYFUNCTION("""COMPUTED_VALUE"""),"2 Mbps")</f>
        <v>2 Mbps</v>
      </c>
      <c r="G393" s="21" t="str">
        <f>IFERROR(__xludf.DUMMYFUNCTION("""COMPUTED_VALUE"""),"-")</f>
        <v>-</v>
      </c>
      <c r="H393" s="21" t="str">
        <f>IFERROR(__xludf.DUMMYFUNCTION("""COMPUTED_VALUE"""),"-")</f>
        <v>-</v>
      </c>
      <c r="I393" s="21" t="str">
        <f>IFERROR(__xludf.DUMMYFUNCTION("""COMPUTED_VALUE"""),"-")</f>
        <v>-</v>
      </c>
      <c r="J393" s="21" t="str">
        <f>IFERROR(__xludf.DUMMYFUNCTION("""COMPUTED_VALUE"""),"-")</f>
        <v>-</v>
      </c>
      <c r="K393" s="21" t="str">
        <f>IFERROR(__xludf.DUMMYFUNCTION("""COMPUTED_VALUE"""),"-")</f>
        <v>-</v>
      </c>
      <c r="L393" s="21" t="str">
        <f>IFERROR(__xludf.DUMMYFUNCTION("""COMPUTED_VALUE"""),"-")</f>
        <v>-</v>
      </c>
      <c r="M393" s="21" t="str">
        <f>IFERROR(__xludf.DUMMYFUNCTION("""COMPUTED_VALUE"""),"-")</f>
        <v>-</v>
      </c>
      <c r="N393" s="21" t="str">
        <f>IFERROR(__xludf.DUMMYFUNCTION("""COMPUTED_VALUE"""),"-")</f>
        <v>-</v>
      </c>
      <c r="O393" s="21" t="str">
        <f>IFERROR(__xludf.DUMMYFUNCTION("""COMPUTED_VALUE"""),"-")</f>
        <v>-</v>
      </c>
      <c r="P393" s="21"/>
      <c r="Q393" s="21"/>
      <c r="R393" s="21"/>
      <c r="S393" s="21"/>
      <c r="T393" s="21"/>
      <c r="U393" s="21"/>
      <c r="V393" s="21"/>
      <c r="W393" s="21"/>
      <c r="X393" s="21"/>
      <c r="Y393" s="21"/>
      <c r="Z393" s="21"/>
    </row>
    <row r="394">
      <c r="A394" s="21" t="str">
        <f>IFERROR(__xludf.DUMMYFUNCTION("""COMPUTED_VALUE"""),"14ª GRE (Mamanguape)")</f>
        <v>14ª GRE (Mamanguape)</v>
      </c>
      <c r="B394" s="21" t="str">
        <f>IFERROR(__xludf.DUMMYFUNCTION("""COMPUTED_VALUE"""),"Jacaraú")</f>
        <v>Jacaraú</v>
      </c>
      <c r="C394" s="21">
        <f>IFERROR(__xludf.DUMMYFUNCTION("""COMPUTED_VALUE"""),2.5086316E7)</f>
        <v>25086316</v>
      </c>
      <c r="D394" s="21" t="str">
        <f>IFERROR(__xludf.DUMMYFUNCTION("""COMPUTED_VALUE"""),"Ecit Alzira Lisboa")</f>
        <v>Ecit Alzira Lisboa</v>
      </c>
      <c r="E394" s="21" t="str">
        <f>IFERROR(__xludf.DUMMYFUNCTION("""COMPUTED_VALUE"""),"URBANA")</f>
        <v>URBANA</v>
      </c>
      <c r="F394" s="21" t="str">
        <f>IFERROR(__xludf.DUMMYFUNCTION("""COMPUTED_VALUE"""),"2 Mbps")</f>
        <v>2 Mbps</v>
      </c>
      <c r="G394" s="21" t="str">
        <f>IFERROR(__xludf.DUMMYFUNCTION("""COMPUTED_VALUE"""),"-")</f>
        <v>-</v>
      </c>
      <c r="H394" s="21" t="str">
        <f>IFERROR(__xludf.DUMMYFUNCTION("""COMPUTED_VALUE"""),"-")</f>
        <v>-</v>
      </c>
      <c r="I394" s="21" t="str">
        <f>IFERROR(__xludf.DUMMYFUNCTION("""COMPUTED_VALUE"""),"-")</f>
        <v>-</v>
      </c>
      <c r="J394" s="21" t="str">
        <f>IFERROR(__xludf.DUMMYFUNCTION("""COMPUTED_VALUE"""),"-")</f>
        <v>-</v>
      </c>
      <c r="K394" s="21" t="str">
        <f>IFERROR(__xludf.DUMMYFUNCTION("""COMPUTED_VALUE"""),"-")</f>
        <v>-</v>
      </c>
      <c r="L394" s="21" t="str">
        <f>IFERROR(__xludf.DUMMYFUNCTION("""COMPUTED_VALUE"""),"-")</f>
        <v>-</v>
      </c>
      <c r="M394" s="21" t="str">
        <f>IFERROR(__xludf.DUMMYFUNCTION("""COMPUTED_VALUE"""),"-")</f>
        <v>-</v>
      </c>
      <c r="N394" s="21" t="str">
        <f>IFERROR(__xludf.DUMMYFUNCTION("""COMPUTED_VALUE"""),"-")</f>
        <v>-</v>
      </c>
      <c r="O394" s="21" t="str">
        <f>IFERROR(__xludf.DUMMYFUNCTION("""COMPUTED_VALUE"""),"-")</f>
        <v>-</v>
      </c>
      <c r="P394" s="21"/>
      <c r="Q394" s="21"/>
      <c r="R394" s="21"/>
      <c r="S394" s="21"/>
      <c r="T394" s="21"/>
      <c r="U394" s="21"/>
      <c r="V394" s="21"/>
      <c r="W394" s="21"/>
      <c r="X394" s="21"/>
      <c r="Y394" s="21"/>
      <c r="Z394" s="21"/>
    </row>
    <row r="395">
      <c r="A395" s="21" t="str">
        <f>IFERROR(__xludf.DUMMYFUNCTION("""COMPUTED_VALUE"""),"14ª GRE (Mamanguape)")</f>
        <v>14ª GRE (Mamanguape)</v>
      </c>
      <c r="B395" s="21" t="str">
        <f>IFERROR(__xludf.DUMMYFUNCTION("""COMPUTED_VALUE"""),"Pedro Régis")</f>
        <v>Pedro Régis</v>
      </c>
      <c r="C395" s="21">
        <f>IFERROR(__xludf.DUMMYFUNCTION("""COMPUTED_VALUE"""),2.5086324E7)</f>
        <v>25086324</v>
      </c>
      <c r="D395" s="21" t="str">
        <f>IFERROR(__xludf.DUMMYFUNCTION("""COMPUTED_VALUE"""),"ECIEEFM Margarida Dias")</f>
        <v>ECIEEFM Margarida Dias</v>
      </c>
      <c r="E395" s="21" t="str">
        <f>IFERROR(__xludf.DUMMYFUNCTION("""COMPUTED_VALUE"""),"URBANA")</f>
        <v>URBANA</v>
      </c>
      <c r="F395" s="21" t="str">
        <f>IFERROR(__xludf.DUMMYFUNCTION("""COMPUTED_VALUE"""),"2 Mbps")</f>
        <v>2 Mbps</v>
      </c>
      <c r="G395" s="21" t="str">
        <f>IFERROR(__xludf.DUMMYFUNCTION("""COMPUTED_VALUE"""),"-")</f>
        <v>-</v>
      </c>
      <c r="H395" s="21" t="str">
        <f>IFERROR(__xludf.DUMMYFUNCTION("""COMPUTED_VALUE"""),"-")</f>
        <v>-</v>
      </c>
      <c r="I395" s="21" t="str">
        <f>IFERROR(__xludf.DUMMYFUNCTION("""COMPUTED_VALUE"""),"-")</f>
        <v>-</v>
      </c>
      <c r="J395" s="21" t="str">
        <f>IFERROR(__xludf.DUMMYFUNCTION("""COMPUTED_VALUE"""),"100 Mbps")</f>
        <v>100 Mbps</v>
      </c>
      <c r="K395" s="21" t="str">
        <f>IFERROR(__xludf.DUMMYFUNCTION("""COMPUTED_VALUE"""),"-")</f>
        <v>-</v>
      </c>
      <c r="L395" s="21" t="str">
        <f>IFERROR(__xludf.DUMMYFUNCTION("""COMPUTED_VALUE"""),"-")</f>
        <v>-</v>
      </c>
      <c r="M395" s="21" t="str">
        <f>IFERROR(__xludf.DUMMYFUNCTION("""COMPUTED_VALUE"""),"-")</f>
        <v>-</v>
      </c>
      <c r="N395" s="21" t="str">
        <f>IFERROR(__xludf.DUMMYFUNCTION("""COMPUTED_VALUE"""),"-")</f>
        <v>-</v>
      </c>
      <c r="O395" s="21" t="str">
        <f>IFERROR(__xludf.DUMMYFUNCTION("""COMPUTED_VALUE"""),"-")</f>
        <v>-</v>
      </c>
      <c r="P395" s="21"/>
      <c r="Q395" s="21"/>
      <c r="R395" s="21"/>
      <c r="S395" s="21"/>
      <c r="T395" s="21"/>
      <c r="U395" s="21"/>
      <c r="V395" s="21"/>
      <c r="W395" s="21"/>
      <c r="X395" s="21"/>
      <c r="Y395" s="21"/>
      <c r="Z395" s="21"/>
    </row>
    <row r="396">
      <c r="A396" s="21" t="str">
        <f>IFERROR(__xludf.DUMMYFUNCTION("""COMPUTED_VALUE"""),"14ª GRE (Mamanguape)")</f>
        <v>14ª GRE (Mamanguape)</v>
      </c>
      <c r="B396" s="21" t="str">
        <f>IFERROR(__xludf.DUMMYFUNCTION("""COMPUTED_VALUE"""),"Jacaraú")</f>
        <v>Jacaraú</v>
      </c>
      <c r="C396" s="21">
        <f>IFERROR(__xludf.DUMMYFUNCTION("""COMPUTED_VALUE"""),2.5086332E7)</f>
        <v>25086332</v>
      </c>
      <c r="D396" s="21" t="str">
        <f>IFERROR(__xludf.DUMMYFUNCTION("""COMPUTED_VALUE"""),"EEEFM Castro Pinto")</f>
        <v>EEEFM Castro Pinto</v>
      </c>
      <c r="E396" s="21" t="str">
        <f>IFERROR(__xludf.DUMMYFUNCTION("""COMPUTED_VALUE"""),"URBANA")</f>
        <v>URBANA</v>
      </c>
      <c r="F396" s="21" t="str">
        <f>IFERROR(__xludf.DUMMYFUNCTION("""COMPUTED_VALUE"""),"2 Mbps")</f>
        <v>2 Mbps</v>
      </c>
      <c r="G396" s="21" t="str">
        <f>IFERROR(__xludf.DUMMYFUNCTION("""COMPUTED_VALUE"""),"-")</f>
        <v>-</v>
      </c>
      <c r="H396" s="21" t="str">
        <f>IFERROR(__xludf.DUMMYFUNCTION("""COMPUTED_VALUE"""),"-")</f>
        <v>-</v>
      </c>
      <c r="I396" s="21" t="str">
        <f>IFERROR(__xludf.DUMMYFUNCTION("""COMPUTED_VALUE"""),"-")</f>
        <v>-</v>
      </c>
      <c r="J396" s="21" t="str">
        <f>IFERROR(__xludf.DUMMYFUNCTION("""COMPUTED_VALUE"""),"-")</f>
        <v>-</v>
      </c>
      <c r="K396" s="21" t="str">
        <f>IFERROR(__xludf.DUMMYFUNCTION("""COMPUTED_VALUE"""),"-")</f>
        <v>-</v>
      </c>
      <c r="L396" s="21" t="str">
        <f>IFERROR(__xludf.DUMMYFUNCTION("""COMPUTED_VALUE"""),"-")</f>
        <v>-</v>
      </c>
      <c r="M396" s="21" t="str">
        <f>IFERROR(__xludf.DUMMYFUNCTION("""COMPUTED_VALUE"""),"-")</f>
        <v>-</v>
      </c>
      <c r="N396" s="21" t="str">
        <f>IFERROR(__xludf.DUMMYFUNCTION("""COMPUTED_VALUE"""),"-")</f>
        <v>-</v>
      </c>
      <c r="O396" s="21" t="str">
        <f>IFERROR(__xludf.DUMMYFUNCTION("""COMPUTED_VALUE"""),"-")</f>
        <v>-</v>
      </c>
      <c r="P396" s="21"/>
      <c r="Q396" s="21"/>
      <c r="R396" s="21"/>
      <c r="S396" s="21"/>
      <c r="T396" s="21"/>
      <c r="U396" s="21"/>
      <c r="V396" s="21"/>
      <c r="W396" s="21"/>
      <c r="X396" s="21"/>
      <c r="Y396" s="21"/>
      <c r="Z396" s="21"/>
    </row>
    <row r="397">
      <c r="A397" s="21" t="str">
        <f>IFERROR(__xludf.DUMMYFUNCTION("""COMPUTED_VALUE"""),"14ª GRE (Mamanguape)")</f>
        <v>14ª GRE (Mamanguape)</v>
      </c>
      <c r="B397" s="21" t="str">
        <f>IFERROR(__xludf.DUMMYFUNCTION("""COMPUTED_VALUE"""),"Mamanguape")</f>
        <v>Mamanguape</v>
      </c>
      <c r="C397" s="21">
        <f>IFERROR(__xludf.DUMMYFUNCTION("""COMPUTED_VALUE"""),2.5086901E7)</f>
        <v>25086901</v>
      </c>
      <c r="D397" s="21" t="str">
        <f>IFERROR(__xludf.DUMMYFUNCTION("""COMPUTED_VALUE"""),"Escola Cidadã Integral E.E.F.M Senador Rui Carneiro")</f>
        <v>Escola Cidadã Integral E.E.F.M Senador Rui Carneiro</v>
      </c>
      <c r="E397" s="21" t="str">
        <f>IFERROR(__xludf.DUMMYFUNCTION("""COMPUTED_VALUE"""),"URBANA")</f>
        <v>URBANA</v>
      </c>
      <c r="F397" s="21" t="str">
        <f>IFERROR(__xludf.DUMMYFUNCTION("""COMPUTED_VALUE"""),"5 Mbps")</f>
        <v>5 Mbps</v>
      </c>
      <c r="G397" s="21" t="str">
        <f>IFERROR(__xludf.DUMMYFUNCTION("""COMPUTED_VALUE"""),"10 Mbps")</f>
        <v>10 Mbps</v>
      </c>
      <c r="H397" s="21" t="str">
        <f>IFERROR(__xludf.DUMMYFUNCTION("""COMPUTED_VALUE"""),"-")</f>
        <v>-</v>
      </c>
      <c r="I397" s="21" t="str">
        <f>IFERROR(__xludf.DUMMYFUNCTION("""COMPUTED_VALUE"""),"-")</f>
        <v>-</v>
      </c>
      <c r="J397" s="21" t="str">
        <f>IFERROR(__xludf.DUMMYFUNCTION("""COMPUTED_VALUE"""),"100 Mbps")</f>
        <v>100 Mbps</v>
      </c>
      <c r="K397" s="21" t="str">
        <f>IFERROR(__xludf.DUMMYFUNCTION("""COMPUTED_VALUE"""),"-")</f>
        <v>-</v>
      </c>
      <c r="L397" s="21" t="str">
        <f>IFERROR(__xludf.DUMMYFUNCTION("""COMPUTED_VALUE"""),"-")</f>
        <v>-</v>
      </c>
      <c r="M397" s="21" t="str">
        <f>IFERROR(__xludf.DUMMYFUNCTION("""COMPUTED_VALUE"""),"-")</f>
        <v>-</v>
      </c>
      <c r="N397" s="21" t="str">
        <f>IFERROR(__xludf.DUMMYFUNCTION("""COMPUTED_VALUE"""),"-")</f>
        <v>-</v>
      </c>
      <c r="O397" s="21" t="str">
        <f>IFERROR(__xludf.DUMMYFUNCTION("""COMPUTED_VALUE"""),"-")</f>
        <v>-</v>
      </c>
      <c r="P397" s="21"/>
      <c r="Q397" s="21"/>
      <c r="R397" s="21"/>
      <c r="S397" s="21"/>
      <c r="T397" s="21"/>
      <c r="U397" s="21"/>
      <c r="V397" s="21"/>
      <c r="W397" s="21"/>
      <c r="X397" s="21"/>
      <c r="Y397" s="21"/>
      <c r="Z397" s="21"/>
    </row>
    <row r="398">
      <c r="A398" s="21" t="str">
        <f>IFERROR(__xludf.DUMMYFUNCTION("""COMPUTED_VALUE"""),"14ª GRE (Mamanguape)")</f>
        <v>14ª GRE (Mamanguape)</v>
      </c>
      <c r="B398" s="21" t="str">
        <f>IFERROR(__xludf.DUMMYFUNCTION("""COMPUTED_VALUE"""),"Mamanguape")</f>
        <v>Mamanguape</v>
      </c>
      <c r="C398" s="21">
        <f>IFERROR(__xludf.DUMMYFUNCTION("""COMPUTED_VALUE"""),2.508691E7)</f>
        <v>25086910</v>
      </c>
      <c r="D398" s="21" t="str">
        <f>IFERROR(__xludf.DUMMYFUNCTION("""COMPUTED_VALUE"""),"EEEF Prof Antonio Garcez")</f>
        <v>EEEF Prof Antonio Garcez</v>
      </c>
      <c r="E398" s="21" t="str">
        <f>IFERROR(__xludf.DUMMYFUNCTION("""COMPUTED_VALUE"""),"RURAL")</f>
        <v>RURAL</v>
      </c>
      <c r="F398" s="21" t="str">
        <f>IFERROR(__xludf.DUMMYFUNCTION("""COMPUTED_VALUE"""),"-")</f>
        <v>-</v>
      </c>
      <c r="G398" s="21" t="str">
        <f>IFERROR(__xludf.DUMMYFUNCTION("""COMPUTED_VALUE"""),"-")</f>
        <v>-</v>
      </c>
      <c r="H398" s="21" t="str">
        <f>IFERROR(__xludf.DUMMYFUNCTION("""COMPUTED_VALUE"""),"-")</f>
        <v>-</v>
      </c>
      <c r="I398" s="21" t="str">
        <f>IFERROR(__xludf.DUMMYFUNCTION("""COMPUTED_VALUE"""),"-")</f>
        <v>-</v>
      </c>
      <c r="J398" s="21" t="str">
        <f>IFERROR(__xludf.DUMMYFUNCTION("""COMPUTED_VALUE"""),"-")</f>
        <v>-</v>
      </c>
      <c r="K398" s="21" t="str">
        <f>IFERROR(__xludf.DUMMYFUNCTION("""COMPUTED_VALUE"""),"-")</f>
        <v>-</v>
      </c>
      <c r="L398" s="21" t="str">
        <f>IFERROR(__xludf.DUMMYFUNCTION("""COMPUTED_VALUE"""),"-")</f>
        <v>-</v>
      </c>
      <c r="M398" s="21" t="str">
        <f>IFERROR(__xludf.DUMMYFUNCTION("""COMPUTED_VALUE"""),"-")</f>
        <v>-</v>
      </c>
      <c r="N398" s="21" t="str">
        <f>IFERROR(__xludf.DUMMYFUNCTION("""COMPUTED_VALUE"""),"Black Box (3G)")</f>
        <v>Black Box (3G)</v>
      </c>
      <c r="O398" s="21" t="str">
        <f>IFERROR(__xludf.DUMMYFUNCTION("""COMPUTED_VALUE"""),"-")</f>
        <v>-</v>
      </c>
      <c r="P398" s="21"/>
      <c r="Q398" s="21"/>
      <c r="R398" s="21"/>
      <c r="S398" s="21"/>
      <c r="T398" s="21"/>
      <c r="U398" s="21"/>
      <c r="V398" s="21"/>
      <c r="W398" s="21"/>
      <c r="X398" s="21"/>
      <c r="Y398" s="21"/>
      <c r="Z398" s="21"/>
    </row>
    <row r="399">
      <c r="A399" s="21" t="str">
        <f>IFERROR(__xludf.DUMMYFUNCTION("""COMPUTED_VALUE"""),"14ª GRE (Mamanguape)")</f>
        <v>14ª GRE (Mamanguape)</v>
      </c>
      <c r="B399" s="21" t="str">
        <f>IFERROR(__xludf.DUMMYFUNCTION("""COMPUTED_VALUE"""),"Mamanguape")</f>
        <v>Mamanguape</v>
      </c>
      <c r="C399" s="21">
        <f>IFERROR(__xludf.DUMMYFUNCTION("""COMPUTED_VALUE"""),2.5086928E7)</f>
        <v>25086928</v>
      </c>
      <c r="D399" s="21" t="str">
        <f>IFERROR(__xludf.DUMMYFUNCTION("""COMPUTED_VALUE"""),"EEEFM Professor Luiz Aprígio")</f>
        <v>EEEFM Professor Luiz Aprígio</v>
      </c>
      <c r="E399" s="21" t="str">
        <f>IFERROR(__xludf.DUMMYFUNCTION("""COMPUTED_VALUE"""),"URBANA")</f>
        <v>URBANA</v>
      </c>
      <c r="F399" s="21" t="str">
        <f>IFERROR(__xludf.DUMMYFUNCTION("""COMPUTED_VALUE"""),"5 Mbps")</f>
        <v>5 Mbps</v>
      </c>
      <c r="G399" s="21" t="str">
        <f>IFERROR(__xludf.DUMMYFUNCTION("""COMPUTED_VALUE"""),"-")</f>
        <v>-</v>
      </c>
      <c r="H399" s="21" t="str">
        <f>IFERROR(__xludf.DUMMYFUNCTION("""COMPUTED_VALUE"""),"-")</f>
        <v>-</v>
      </c>
      <c r="I399" s="21" t="str">
        <f>IFERROR(__xludf.DUMMYFUNCTION("""COMPUTED_VALUE"""),"-")</f>
        <v>-</v>
      </c>
      <c r="J399" s="21" t="str">
        <f>IFERROR(__xludf.DUMMYFUNCTION("""COMPUTED_VALUE"""),"-")</f>
        <v>-</v>
      </c>
      <c r="K399" s="21" t="str">
        <f>IFERROR(__xludf.DUMMYFUNCTION("""COMPUTED_VALUE"""),"-")</f>
        <v>-</v>
      </c>
      <c r="L399" s="21" t="str">
        <f>IFERROR(__xludf.DUMMYFUNCTION("""COMPUTED_VALUE"""),"-")</f>
        <v>-</v>
      </c>
      <c r="M399" s="21" t="str">
        <f>IFERROR(__xludf.DUMMYFUNCTION("""COMPUTED_VALUE"""),"-")</f>
        <v>-</v>
      </c>
      <c r="N399" s="21" t="str">
        <f>IFERROR(__xludf.DUMMYFUNCTION("""COMPUTED_VALUE"""),"-")</f>
        <v>-</v>
      </c>
      <c r="O399" s="21" t="str">
        <f>IFERROR(__xludf.DUMMYFUNCTION("""COMPUTED_VALUE"""),"-")</f>
        <v>-</v>
      </c>
      <c r="P399" s="21"/>
      <c r="Q399" s="21"/>
      <c r="R399" s="21"/>
      <c r="S399" s="21"/>
      <c r="T399" s="21"/>
      <c r="U399" s="21"/>
      <c r="V399" s="21"/>
      <c r="W399" s="21"/>
      <c r="X399" s="21"/>
      <c r="Y399" s="21"/>
      <c r="Z399" s="21"/>
    </row>
    <row r="400">
      <c r="A400" s="21" t="str">
        <f>IFERROR(__xludf.DUMMYFUNCTION("""COMPUTED_VALUE"""),"14ª GRE (Mamanguape)")</f>
        <v>14ª GRE (Mamanguape)</v>
      </c>
      <c r="B400" s="21" t="str">
        <f>IFERROR(__xludf.DUMMYFUNCTION("""COMPUTED_VALUE"""),"Mamanguape")</f>
        <v>Mamanguape</v>
      </c>
      <c r="C400" s="21">
        <f>IFERROR(__xludf.DUMMYFUNCTION("""COMPUTED_VALUE"""),2.5086936E7)</f>
        <v>25086936</v>
      </c>
      <c r="D400" s="21" t="str">
        <f>IFERROR(__xludf.DUMMYFUNCTION("""COMPUTED_VALUE"""),"EEEF Ii e Eja Umbelina Garcez")</f>
        <v>EEEF Ii e Eja Umbelina Garcez</v>
      </c>
      <c r="E400" s="21" t="str">
        <f>IFERROR(__xludf.DUMMYFUNCTION("""COMPUTED_VALUE"""),"URBANA")</f>
        <v>URBANA</v>
      </c>
      <c r="F400" s="21" t="str">
        <f>IFERROR(__xludf.DUMMYFUNCTION("""COMPUTED_VALUE"""),"5 Mbps")</f>
        <v>5 Mbps</v>
      </c>
      <c r="G400" s="21" t="str">
        <f>IFERROR(__xludf.DUMMYFUNCTION("""COMPUTED_VALUE"""),"-")</f>
        <v>-</v>
      </c>
      <c r="H400" s="21" t="str">
        <f>IFERROR(__xludf.DUMMYFUNCTION("""COMPUTED_VALUE"""),"-")</f>
        <v>-</v>
      </c>
      <c r="I400" s="21" t="str">
        <f>IFERROR(__xludf.DUMMYFUNCTION("""COMPUTED_VALUE"""),"-")</f>
        <v>-</v>
      </c>
      <c r="J400" s="21" t="str">
        <f>IFERROR(__xludf.DUMMYFUNCTION("""COMPUTED_VALUE"""),"-")</f>
        <v>-</v>
      </c>
      <c r="K400" s="21" t="str">
        <f>IFERROR(__xludf.DUMMYFUNCTION("""COMPUTED_VALUE"""),"-")</f>
        <v>-</v>
      </c>
      <c r="L400" s="21" t="str">
        <f>IFERROR(__xludf.DUMMYFUNCTION("""COMPUTED_VALUE"""),"-")</f>
        <v>-</v>
      </c>
      <c r="M400" s="21" t="str">
        <f>IFERROR(__xludf.DUMMYFUNCTION("""COMPUTED_VALUE"""),"-")</f>
        <v>-</v>
      </c>
      <c r="N400" s="21" t="str">
        <f>IFERROR(__xludf.DUMMYFUNCTION("""COMPUTED_VALUE"""),"-")</f>
        <v>-</v>
      </c>
      <c r="O400" s="21" t="str">
        <f>IFERROR(__xludf.DUMMYFUNCTION("""COMPUTED_VALUE"""),"-")</f>
        <v>-</v>
      </c>
      <c r="P400" s="21"/>
      <c r="Q400" s="21"/>
      <c r="R400" s="21"/>
      <c r="S400" s="21"/>
      <c r="T400" s="21"/>
      <c r="U400" s="21"/>
      <c r="V400" s="21"/>
      <c r="W400" s="21"/>
      <c r="X400" s="21"/>
      <c r="Y400" s="21"/>
      <c r="Z400" s="21"/>
    </row>
    <row r="401">
      <c r="A401" s="21" t="str">
        <f>IFERROR(__xludf.DUMMYFUNCTION("""COMPUTED_VALUE"""),"14ª GRE (Mamanguape)")</f>
        <v>14ª GRE (Mamanguape)</v>
      </c>
      <c r="B401" s="21" t="str">
        <f>IFERROR(__xludf.DUMMYFUNCTION("""COMPUTED_VALUE"""),"Capim")</f>
        <v>Capim</v>
      </c>
      <c r="C401" s="21">
        <f>IFERROR(__xludf.DUMMYFUNCTION("""COMPUTED_VALUE"""),2.5087304E7)</f>
        <v>25087304</v>
      </c>
      <c r="D401" s="21" t="str">
        <f>IFERROR(__xludf.DUMMYFUNCTION("""COMPUTED_VALUE"""),"Eci EEM José Wilson de Albuquerque Melo")</f>
        <v>Eci EEM José Wilson de Albuquerque Melo</v>
      </c>
      <c r="E401" s="21" t="str">
        <f>IFERROR(__xludf.DUMMYFUNCTION("""COMPUTED_VALUE"""),"URBANA")</f>
        <v>URBANA</v>
      </c>
      <c r="F401" s="21" t="str">
        <f>IFERROR(__xludf.DUMMYFUNCTION("""COMPUTED_VALUE"""),"2 Mbps")</f>
        <v>2 Mbps</v>
      </c>
      <c r="G401" s="21" t="str">
        <f>IFERROR(__xludf.DUMMYFUNCTION("""COMPUTED_VALUE"""),"-")</f>
        <v>-</v>
      </c>
      <c r="H401" s="21" t="str">
        <f>IFERROR(__xludf.DUMMYFUNCTION("""COMPUTED_VALUE"""),"-")</f>
        <v>-</v>
      </c>
      <c r="I401" s="21" t="str">
        <f>IFERROR(__xludf.DUMMYFUNCTION("""COMPUTED_VALUE"""),"-")</f>
        <v>-</v>
      </c>
      <c r="J401" s="21" t="str">
        <f>IFERROR(__xludf.DUMMYFUNCTION("""COMPUTED_VALUE"""),"-")</f>
        <v>-</v>
      </c>
      <c r="K401" s="21" t="str">
        <f>IFERROR(__xludf.DUMMYFUNCTION("""COMPUTED_VALUE"""),"-")</f>
        <v>-</v>
      </c>
      <c r="L401" s="21" t="str">
        <f>IFERROR(__xludf.DUMMYFUNCTION("""COMPUTED_VALUE"""),"-")</f>
        <v>-</v>
      </c>
      <c r="M401" s="21" t="str">
        <f>IFERROR(__xludf.DUMMYFUNCTION("""COMPUTED_VALUE"""),"-")</f>
        <v>-</v>
      </c>
      <c r="N401" s="21" t="str">
        <f>IFERROR(__xludf.DUMMYFUNCTION("""COMPUTED_VALUE"""),"-")</f>
        <v>-</v>
      </c>
      <c r="O401" s="21" t="str">
        <f>IFERROR(__xludf.DUMMYFUNCTION("""COMPUTED_VALUE"""),"-")</f>
        <v>-</v>
      </c>
      <c r="P401" s="21"/>
      <c r="Q401" s="21"/>
      <c r="R401" s="21"/>
      <c r="S401" s="21"/>
      <c r="T401" s="21"/>
      <c r="U401" s="21"/>
      <c r="V401" s="21"/>
      <c r="W401" s="21"/>
      <c r="X401" s="21"/>
      <c r="Y401" s="21"/>
      <c r="Z401" s="21"/>
    </row>
    <row r="402">
      <c r="A402" s="21" t="str">
        <f>IFERROR(__xludf.DUMMYFUNCTION("""COMPUTED_VALUE"""),"14ª GRE (Mamanguape)")</f>
        <v>14ª GRE (Mamanguape)</v>
      </c>
      <c r="B402" s="21" t="str">
        <f>IFERROR(__xludf.DUMMYFUNCTION("""COMPUTED_VALUE"""),"Cuité de Mamanguape")</f>
        <v>Cuité de Mamanguape</v>
      </c>
      <c r="C402" s="21">
        <f>IFERROR(__xludf.DUMMYFUNCTION("""COMPUTED_VALUE"""),2.5087355E7)</f>
        <v>25087355</v>
      </c>
      <c r="D402" s="21" t="str">
        <f>IFERROR(__xludf.DUMMYFUNCTION("""COMPUTED_VALUE"""),"Eci EEM Professor Renato Fonseca Filho")</f>
        <v>Eci EEM Professor Renato Fonseca Filho</v>
      </c>
      <c r="E402" s="21" t="str">
        <f>IFERROR(__xludf.DUMMYFUNCTION("""COMPUTED_VALUE"""),"URBANA")</f>
        <v>URBANA</v>
      </c>
      <c r="F402" s="21" t="str">
        <f>IFERROR(__xludf.DUMMYFUNCTION("""COMPUTED_VALUE"""),"2 Mbps")</f>
        <v>2 Mbps</v>
      </c>
      <c r="G402" s="21" t="str">
        <f>IFERROR(__xludf.DUMMYFUNCTION("""COMPUTED_VALUE"""),"-")</f>
        <v>-</v>
      </c>
      <c r="H402" s="21" t="str">
        <f>IFERROR(__xludf.DUMMYFUNCTION("""COMPUTED_VALUE"""),"-")</f>
        <v>-</v>
      </c>
      <c r="I402" s="21" t="str">
        <f>IFERROR(__xludf.DUMMYFUNCTION("""COMPUTED_VALUE"""),"-")</f>
        <v>-</v>
      </c>
      <c r="J402" s="21" t="str">
        <f>IFERROR(__xludf.DUMMYFUNCTION("""COMPUTED_VALUE"""),"-")</f>
        <v>-</v>
      </c>
      <c r="K402" s="21" t="str">
        <f>IFERROR(__xludf.DUMMYFUNCTION("""COMPUTED_VALUE"""),"-")</f>
        <v>-</v>
      </c>
      <c r="L402" s="21" t="str">
        <f>IFERROR(__xludf.DUMMYFUNCTION("""COMPUTED_VALUE"""),"-")</f>
        <v>-</v>
      </c>
      <c r="M402" s="21" t="str">
        <f>IFERROR(__xludf.DUMMYFUNCTION("""COMPUTED_VALUE"""),"-")</f>
        <v>-</v>
      </c>
      <c r="N402" s="21" t="str">
        <f>IFERROR(__xludf.DUMMYFUNCTION("""COMPUTED_VALUE"""),"-")</f>
        <v>-</v>
      </c>
      <c r="O402" s="21" t="str">
        <f>IFERROR(__xludf.DUMMYFUNCTION("""COMPUTED_VALUE"""),"-")</f>
        <v>-</v>
      </c>
      <c r="P402" s="21"/>
      <c r="Q402" s="21"/>
      <c r="R402" s="21"/>
      <c r="S402" s="21"/>
      <c r="T402" s="21"/>
      <c r="U402" s="21"/>
      <c r="V402" s="21"/>
      <c r="W402" s="21"/>
      <c r="X402" s="21"/>
      <c r="Y402" s="21"/>
      <c r="Z402" s="21"/>
    </row>
    <row r="403">
      <c r="A403" s="21" t="str">
        <f>IFERROR(__xludf.DUMMYFUNCTION("""COMPUTED_VALUE"""),"14ª GRE (Mamanguape)")</f>
        <v>14ª GRE (Mamanguape)</v>
      </c>
      <c r="B403" s="21" t="str">
        <f>IFERROR(__xludf.DUMMYFUNCTION("""COMPUTED_VALUE"""),"Mamanguape")</f>
        <v>Mamanguape</v>
      </c>
      <c r="C403" s="21">
        <f>IFERROR(__xludf.DUMMYFUNCTION("""COMPUTED_VALUE"""),2.5087657E7)</f>
        <v>25087657</v>
      </c>
      <c r="D403" s="21" t="str">
        <f>IFERROR(__xludf.DUMMYFUNCTION("""COMPUTED_VALUE"""),"EEEF Antonio Pinto Barbalho")</f>
        <v>EEEF Antonio Pinto Barbalho</v>
      </c>
      <c r="E403" s="21" t="str">
        <f>IFERROR(__xludf.DUMMYFUNCTION("""COMPUTED_VALUE"""),"RURAL")</f>
        <v>RURAL</v>
      </c>
      <c r="F403" s="21" t="str">
        <f>IFERROR(__xludf.DUMMYFUNCTION("""COMPUTED_VALUE"""),"-")</f>
        <v>-</v>
      </c>
      <c r="G403" s="21" t="str">
        <f>IFERROR(__xludf.DUMMYFUNCTION("""COMPUTED_VALUE"""),"-")</f>
        <v>-</v>
      </c>
      <c r="H403" s="21" t="str">
        <f>IFERROR(__xludf.DUMMYFUNCTION("""COMPUTED_VALUE"""),"-")</f>
        <v>-</v>
      </c>
      <c r="I403" s="21" t="str">
        <f>IFERROR(__xludf.DUMMYFUNCTION("""COMPUTED_VALUE"""),"-")</f>
        <v>-</v>
      </c>
      <c r="J403" s="21" t="str">
        <f>IFERROR(__xludf.DUMMYFUNCTION("""COMPUTED_VALUE"""),"-")</f>
        <v>-</v>
      </c>
      <c r="K403" s="21" t="str">
        <f>IFERROR(__xludf.DUMMYFUNCTION("""COMPUTED_VALUE"""),"-")</f>
        <v>-</v>
      </c>
      <c r="L403" s="21" t="str">
        <f>IFERROR(__xludf.DUMMYFUNCTION("""COMPUTED_VALUE"""),"-")</f>
        <v>-</v>
      </c>
      <c r="M403" s="21" t="str">
        <f>IFERROR(__xludf.DUMMYFUNCTION("""COMPUTED_VALUE"""),"-")</f>
        <v>-</v>
      </c>
      <c r="N403" s="21" t="str">
        <f>IFERROR(__xludf.DUMMYFUNCTION("""COMPUTED_VALUE"""),"Satélite")</f>
        <v>Satélite</v>
      </c>
      <c r="O403" s="21" t="str">
        <f>IFERROR(__xludf.DUMMYFUNCTION("""COMPUTED_VALUE"""),"-")</f>
        <v>-</v>
      </c>
      <c r="P403" s="21"/>
      <c r="Q403" s="21"/>
      <c r="R403" s="21"/>
      <c r="S403" s="21"/>
      <c r="T403" s="21"/>
      <c r="U403" s="21"/>
      <c r="V403" s="21"/>
      <c r="W403" s="21"/>
      <c r="X403" s="21"/>
      <c r="Y403" s="21"/>
      <c r="Z403" s="21"/>
    </row>
    <row r="404">
      <c r="A404" s="21" t="str">
        <f>IFERROR(__xludf.DUMMYFUNCTION("""COMPUTED_VALUE"""),"14ª GRE (Mamanguape)")</f>
        <v>14ª GRE (Mamanguape)</v>
      </c>
      <c r="B404" s="21" t="str">
        <f>IFERROR(__xludf.DUMMYFUNCTION("""COMPUTED_VALUE"""),"Mamanguape")</f>
        <v>Mamanguape</v>
      </c>
      <c r="C404" s="21">
        <f>IFERROR(__xludf.DUMMYFUNCTION("""COMPUTED_VALUE"""),2.5087665E7)</f>
        <v>25087665</v>
      </c>
      <c r="D404" s="21" t="str">
        <f>IFERROR(__xludf.DUMMYFUNCTION("""COMPUTED_VALUE"""),"EEEF Dr Jose A da Trindade")</f>
        <v>EEEF Dr Jose A da Trindade</v>
      </c>
      <c r="E404" s="21" t="str">
        <f>IFERROR(__xludf.DUMMYFUNCTION("""COMPUTED_VALUE"""),"RURAL")</f>
        <v>RURAL</v>
      </c>
      <c r="F404" s="21" t="str">
        <f>IFERROR(__xludf.DUMMYFUNCTION("""COMPUTED_VALUE"""),"-")</f>
        <v>-</v>
      </c>
      <c r="G404" s="21" t="str">
        <f>IFERROR(__xludf.DUMMYFUNCTION("""COMPUTED_VALUE"""),"-")</f>
        <v>-</v>
      </c>
      <c r="H404" s="21" t="str">
        <f>IFERROR(__xludf.DUMMYFUNCTION("""COMPUTED_VALUE"""),"-")</f>
        <v>-</v>
      </c>
      <c r="I404" s="21" t="str">
        <f>IFERROR(__xludf.DUMMYFUNCTION("""COMPUTED_VALUE"""),"-")</f>
        <v>-</v>
      </c>
      <c r="J404" s="21" t="str">
        <f>IFERROR(__xludf.DUMMYFUNCTION("""COMPUTED_VALUE"""),"-")</f>
        <v>-</v>
      </c>
      <c r="K404" s="21" t="str">
        <f>IFERROR(__xludf.DUMMYFUNCTION("""COMPUTED_VALUE"""),"-")</f>
        <v>-</v>
      </c>
      <c r="L404" s="21" t="str">
        <f>IFERROR(__xludf.DUMMYFUNCTION("""COMPUTED_VALUE"""),"-")</f>
        <v>-</v>
      </c>
      <c r="M404" s="21" t="str">
        <f>IFERROR(__xludf.DUMMYFUNCTION("""COMPUTED_VALUE"""),"-")</f>
        <v>-</v>
      </c>
      <c r="N404" s="21"/>
      <c r="O404" s="21">
        <f>IFERROR(__xludf.DUMMYFUNCTION("""COMPUTED_VALUE"""),20.0)</f>
        <v>20</v>
      </c>
      <c r="P404" s="21"/>
      <c r="Q404" s="21"/>
      <c r="R404" s="21"/>
      <c r="S404" s="21"/>
      <c r="T404" s="21"/>
      <c r="U404" s="21"/>
      <c r="V404" s="21"/>
      <c r="W404" s="21"/>
      <c r="X404" s="21"/>
      <c r="Y404" s="21"/>
      <c r="Z404" s="21"/>
    </row>
    <row r="405">
      <c r="A405" s="21" t="str">
        <f>IFERROR(__xludf.DUMMYFUNCTION("""COMPUTED_VALUE"""),"14ª GRE (Mamanguape)")</f>
        <v>14ª GRE (Mamanguape)</v>
      </c>
      <c r="B405" s="21" t="str">
        <f>IFERROR(__xludf.DUMMYFUNCTION("""COMPUTED_VALUE"""),"Curral de Cima")</f>
        <v>Curral de Cima</v>
      </c>
      <c r="C405" s="21">
        <f>IFERROR(__xludf.DUMMYFUNCTION("""COMPUTED_VALUE"""),2.5087673E7)</f>
        <v>25087673</v>
      </c>
      <c r="D405" s="21" t="str">
        <f>IFERROR(__xludf.DUMMYFUNCTION("""COMPUTED_VALUE"""),"Eci Henrique Fernandes de Farias")</f>
        <v>Eci Henrique Fernandes de Farias</v>
      </c>
      <c r="E405" s="21" t="str">
        <f>IFERROR(__xludf.DUMMYFUNCTION("""COMPUTED_VALUE"""),"URBANA")</f>
        <v>URBANA</v>
      </c>
      <c r="F405" s="21" t="str">
        <f>IFERROR(__xludf.DUMMYFUNCTION("""COMPUTED_VALUE"""),"2 Mbps")</f>
        <v>2 Mbps</v>
      </c>
      <c r="G405" s="21" t="str">
        <f>IFERROR(__xludf.DUMMYFUNCTION("""COMPUTED_VALUE"""),"-")</f>
        <v>-</v>
      </c>
      <c r="H405" s="21" t="str">
        <f>IFERROR(__xludf.DUMMYFUNCTION("""COMPUTED_VALUE"""),"-")</f>
        <v>-</v>
      </c>
      <c r="I405" s="21" t="str">
        <f>IFERROR(__xludf.DUMMYFUNCTION("""COMPUTED_VALUE"""),"-")</f>
        <v>-</v>
      </c>
      <c r="J405" s="21" t="str">
        <f>IFERROR(__xludf.DUMMYFUNCTION("""COMPUTED_VALUE"""),"100 Mbps")</f>
        <v>100 Mbps</v>
      </c>
      <c r="K405" s="21" t="str">
        <f>IFERROR(__xludf.DUMMYFUNCTION("""COMPUTED_VALUE"""),"-")</f>
        <v>-</v>
      </c>
      <c r="L405" s="21" t="str">
        <f>IFERROR(__xludf.DUMMYFUNCTION("""COMPUTED_VALUE"""),"-")</f>
        <v>-</v>
      </c>
      <c r="M405" s="21" t="str">
        <f>IFERROR(__xludf.DUMMYFUNCTION("""COMPUTED_VALUE"""),"-")</f>
        <v>-</v>
      </c>
      <c r="N405" s="21" t="str">
        <f>IFERROR(__xludf.DUMMYFUNCTION("""COMPUTED_VALUE"""),"-")</f>
        <v>-</v>
      </c>
      <c r="O405" s="21" t="str">
        <f>IFERROR(__xludf.DUMMYFUNCTION("""COMPUTED_VALUE"""),"-")</f>
        <v>-</v>
      </c>
      <c r="P405" s="21"/>
      <c r="Q405" s="21"/>
      <c r="R405" s="21"/>
      <c r="S405" s="21"/>
      <c r="T405" s="21"/>
      <c r="U405" s="21"/>
      <c r="V405" s="21"/>
      <c r="W405" s="21"/>
      <c r="X405" s="21"/>
      <c r="Y405" s="21"/>
      <c r="Z405" s="21"/>
    </row>
    <row r="406">
      <c r="A406" s="21" t="str">
        <f>IFERROR(__xludf.DUMMYFUNCTION("""COMPUTED_VALUE"""),"14ª GRE (Mamanguape)")</f>
        <v>14ª GRE (Mamanguape)</v>
      </c>
      <c r="B406" s="21" t="str">
        <f>IFERROR(__xludf.DUMMYFUNCTION("""COMPUTED_VALUE"""),"Mataraca")</f>
        <v>Mataraca</v>
      </c>
      <c r="C406" s="21">
        <f>IFERROR(__xludf.DUMMYFUNCTION("""COMPUTED_VALUE"""),2.5087738E7)</f>
        <v>25087738</v>
      </c>
      <c r="D406" s="21" t="str">
        <f>IFERROR(__xludf.DUMMYFUNCTION("""COMPUTED_VALUE"""),"Escola Cidadã Integral de Ensino Fundamental e Médio Pedro Poti")</f>
        <v>Escola Cidadã Integral de Ensino Fundamental e Médio Pedro Poti</v>
      </c>
      <c r="E406" s="21" t="str">
        <f>IFERROR(__xludf.DUMMYFUNCTION("""COMPUTED_VALUE"""),"URBANA")</f>
        <v>URBANA</v>
      </c>
      <c r="F406" s="21" t="str">
        <f>IFERROR(__xludf.DUMMYFUNCTION("""COMPUTED_VALUE"""),"2 Mbps")</f>
        <v>2 Mbps</v>
      </c>
      <c r="G406" s="21" t="str">
        <f>IFERROR(__xludf.DUMMYFUNCTION("""COMPUTED_VALUE"""),"-")</f>
        <v>-</v>
      </c>
      <c r="H406" s="21" t="str">
        <f>IFERROR(__xludf.DUMMYFUNCTION("""COMPUTED_VALUE"""),"-")</f>
        <v>-</v>
      </c>
      <c r="I406" s="21" t="str">
        <f>IFERROR(__xludf.DUMMYFUNCTION("""COMPUTED_VALUE"""),"-")</f>
        <v>-</v>
      </c>
      <c r="J406" s="21" t="str">
        <f>IFERROR(__xludf.DUMMYFUNCTION("""COMPUTED_VALUE"""),"-")</f>
        <v>-</v>
      </c>
      <c r="K406" s="21" t="str">
        <f>IFERROR(__xludf.DUMMYFUNCTION("""COMPUTED_VALUE"""),"-")</f>
        <v>-</v>
      </c>
      <c r="L406" s="21" t="str">
        <f>IFERROR(__xludf.DUMMYFUNCTION("""COMPUTED_VALUE"""),"-")</f>
        <v>-</v>
      </c>
      <c r="M406" s="21" t="str">
        <f>IFERROR(__xludf.DUMMYFUNCTION("""COMPUTED_VALUE"""),"-")</f>
        <v>-</v>
      </c>
      <c r="N406" s="21" t="str">
        <f>IFERROR(__xludf.DUMMYFUNCTION("""COMPUTED_VALUE"""),"-")</f>
        <v>-</v>
      </c>
      <c r="O406" s="21" t="str">
        <f>IFERROR(__xludf.DUMMYFUNCTION("""COMPUTED_VALUE"""),"-")</f>
        <v>-</v>
      </c>
      <c r="P406" s="21"/>
      <c r="Q406" s="21"/>
      <c r="R406" s="21"/>
      <c r="S406" s="21"/>
      <c r="T406" s="21"/>
      <c r="U406" s="21"/>
      <c r="V406" s="21"/>
      <c r="W406" s="21"/>
      <c r="X406" s="21"/>
      <c r="Y406" s="21"/>
      <c r="Z406" s="21"/>
    </row>
    <row r="407">
      <c r="A407" s="21" t="str">
        <f>IFERROR(__xludf.DUMMYFUNCTION("""COMPUTED_VALUE"""),"14ª GRE (Mamanguape)")</f>
        <v>14ª GRE (Mamanguape)</v>
      </c>
      <c r="B407" s="21" t="str">
        <f>IFERROR(__xludf.DUMMYFUNCTION("""COMPUTED_VALUE"""),"Rio Tinto")</f>
        <v>Rio Tinto</v>
      </c>
      <c r="C407" s="21">
        <f>IFERROR(__xludf.DUMMYFUNCTION("""COMPUTED_VALUE"""),2.508786E7)</f>
        <v>25087860</v>
      </c>
      <c r="D407" s="21" t="str">
        <f>IFERROR(__xludf.DUMMYFUNCTION("""COMPUTED_VALUE"""),"ECIT Professor Luiz Gonzaga Burity")</f>
        <v>ECIT Professor Luiz Gonzaga Burity</v>
      </c>
      <c r="E407" s="21" t="str">
        <f>IFERROR(__xludf.DUMMYFUNCTION("""COMPUTED_VALUE"""),"URBANA")</f>
        <v>URBANA</v>
      </c>
      <c r="F407" s="21" t="str">
        <f>IFERROR(__xludf.DUMMYFUNCTION("""COMPUTED_VALUE"""),"2 Mbps")</f>
        <v>2 Mbps</v>
      </c>
      <c r="G407" s="21" t="str">
        <f>IFERROR(__xludf.DUMMYFUNCTION("""COMPUTED_VALUE"""),"-")</f>
        <v>-</v>
      </c>
      <c r="H407" s="21" t="str">
        <f>IFERROR(__xludf.DUMMYFUNCTION("""COMPUTED_VALUE"""),"-")</f>
        <v>-</v>
      </c>
      <c r="I407" s="21" t="str">
        <f>IFERROR(__xludf.DUMMYFUNCTION("""COMPUTED_VALUE"""),"-")</f>
        <v>-</v>
      </c>
      <c r="J407" s="21" t="str">
        <f>IFERROR(__xludf.DUMMYFUNCTION("""COMPUTED_VALUE"""),"30 Mbps")</f>
        <v>30 Mbps</v>
      </c>
      <c r="K407" s="21" t="str">
        <f>IFERROR(__xludf.DUMMYFUNCTION("""COMPUTED_VALUE"""),"-")</f>
        <v>-</v>
      </c>
      <c r="L407" s="21" t="str">
        <f>IFERROR(__xludf.DUMMYFUNCTION("""COMPUTED_VALUE"""),"-")</f>
        <v>-</v>
      </c>
      <c r="M407" s="21" t="str">
        <f>IFERROR(__xludf.DUMMYFUNCTION("""COMPUTED_VALUE"""),"-")</f>
        <v>-</v>
      </c>
      <c r="N407" s="21" t="str">
        <f>IFERROR(__xludf.DUMMYFUNCTION("""COMPUTED_VALUE"""),"-")</f>
        <v>-</v>
      </c>
      <c r="O407" s="21" t="str">
        <f>IFERROR(__xludf.DUMMYFUNCTION("""COMPUTED_VALUE"""),"-")</f>
        <v>-</v>
      </c>
      <c r="P407" s="21"/>
      <c r="Q407" s="21"/>
      <c r="R407" s="21"/>
      <c r="S407" s="21"/>
      <c r="T407" s="21"/>
      <c r="U407" s="21"/>
      <c r="V407" s="21"/>
      <c r="W407" s="21"/>
      <c r="X407" s="21"/>
      <c r="Y407" s="21"/>
      <c r="Z407" s="21"/>
    </row>
    <row r="408">
      <c r="A408" s="21" t="str">
        <f>IFERROR(__xludf.DUMMYFUNCTION("""COMPUTED_VALUE"""),"14ª GRE (Mamanguape)")</f>
        <v>14ª GRE (Mamanguape)</v>
      </c>
      <c r="B408" s="21" t="str">
        <f>IFERROR(__xludf.DUMMYFUNCTION("""COMPUTED_VALUE"""),"Rio Tinto")</f>
        <v>Rio Tinto</v>
      </c>
      <c r="C408" s="21">
        <f>IFERROR(__xludf.DUMMYFUNCTION("""COMPUTED_VALUE"""),2.5087878E7)</f>
        <v>25087878</v>
      </c>
      <c r="D408" s="21" t="str">
        <f>IFERROR(__xludf.DUMMYFUNCTION("""COMPUTED_VALUE"""),"EEIEFM Guilherme da Silveira")</f>
        <v>EEIEFM Guilherme da Silveira</v>
      </c>
      <c r="E408" s="21" t="str">
        <f>IFERROR(__xludf.DUMMYFUNCTION("""COMPUTED_VALUE"""),"URBANA")</f>
        <v>URBANA</v>
      </c>
      <c r="F408" s="21" t="str">
        <f>IFERROR(__xludf.DUMMYFUNCTION("""COMPUTED_VALUE"""),"2 Mbps")</f>
        <v>2 Mbps</v>
      </c>
      <c r="G408" s="21" t="str">
        <f>IFERROR(__xludf.DUMMYFUNCTION("""COMPUTED_VALUE"""),"-")</f>
        <v>-</v>
      </c>
      <c r="H408" s="21" t="str">
        <f>IFERROR(__xludf.DUMMYFUNCTION("""COMPUTED_VALUE"""),"-")</f>
        <v>-</v>
      </c>
      <c r="I408" s="21" t="str">
        <f>IFERROR(__xludf.DUMMYFUNCTION("""COMPUTED_VALUE"""),"-")</f>
        <v>-</v>
      </c>
      <c r="J408" s="21" t="str">
        <f>IFERROR(__xludf.DUMMYFUNCTION("""COMPUTED_VALUE"""),"-")</f>
        <v>-</v>
      </c>
      <c r="K408" s="21" t="str">
        <f>IFERROR(__xludf.DUMMYFUNCTION("""COMPUTED_VALUE"""),"-")</f>
        <v>-</v>
      </c>
      <c r="L408" s="21" t="str">
        <f>IFERROR(__xludf.DUMMYFUNCTION("""COMPUTED_VALUE"""),"-")</f>
        <v>-</v>
      </c>
      <c r="M408" s="21" t="str">
        <f>IFERROR(__xludf.DUMMYFUNCTION("""COMPUTED_VALUE"""),"-")</f>
        <v>-</v>
      </c>
      <c r="N408" s="21" t="str">
        <f>IFERROR(__xludf.DUMMYFUNCTION("""COMPUTED_VALUE"""),"-")</f>
        <v>-</v>
      </c>
      <c r="O408" s="21" t="str">
        <f>IFERROR(__xludf.DUMMYFUNCTION("""COMPUTED_VALUE"""),"-")</f>
        <v>-</v>
      </c>
      <c r="P408" s="21"/>
      <c r="Q408" s="21"/>
      <c r="R408" s="21"/>
      <c r="S408" s="21"/>
      <c r="T408" s="21"/>
      <c r="U408" s="21"/>
      <c r="V408" s="21"/>
      <c r="W408" s="21"/>
      <c r="X408" s="21"/>
      <c r="Y408" s="21"/>
      <c r="Z408" s="21"/>
    </row>
    <row r="409">
      <c r="A409" s="21" t="str">
        <f>IFERROR(__xludf.DUMMYFUNCTION("""COMPUTED_VALUE"""),"14ª GRE (Mamanguape)")</f>
        <v>14ª GRE (Mamanguape)</v>
      </c>
      <c r="B409" s="21" t="str">
        <f>IFERROR(__xludf.DUMMYFUNCTION("""COMPUTED_VALUE"""),"Rio Tinto")</f>
        <v>Rio Tinto</v>
      </c>
      <c r="C409" s="21">
        <f>IFERROR(__xludf.DUMMYFUNCTION("""COMPUTED_VALUE"""),2.5087894E7)</f>
        <v>25087894</v>
      </c>
      <c r="D409" s="21" t="str">
        <f>IFERROR(__xludf.DUMMYFUNCTION("""COMPUTED_VALUE"""),"EEIEFM Drº Jose Lopes Ribeiro")</f>
        <v>EEIEFM Drº Jose Lopes Ribeiro</v>
      </c>
      <c r="E409" s="21" t="str">
        <f>IFERROR(__xludf.DUMMYFUNCTION("""COMPUTED_VALUE"""),"URBANA")</f>
        <v>URBANA</v>
      </c>
      <c r="F409" s="21" t="str">
        <f>IFERROR(__xludf.DUMMYFUNCTION("""COMPUTED_VALUE"""),"2 Mbps")</f>
        <v>2 Mbps</v>
      </c>
      <c r="G409" s="21" t="str">
        <f>IFERROR(__xludf.DUMMYFUNCTION("""COMPUTED_VALUE"""),"-")</f>
        <v>-</v>
      </c>
      <c r="H409" s="21" t="str">
        <f>IFERROR(__xludf.DUMMYFUNCTION("""COMPUTED_VALUE"""),"-")</f>
        <v>-</v>
      </c>
      <c r="I409" s="21" t="str">
        <f>IFERROR(__xludf.DUMMYFUNCTION("""COMPUTED_VALUE"""),"-")</f>
        <v>-</v>
      </c>
      <c r="J409" s="21" t="str">
        <f>IFERROR(__xludf.DUMMYFUNCTION("""COMPUTED_VALUE"""),"-")</f>
        <v>-</v>
      </c>
      <c r="K409" s="21" t="str">
        <f>IFERROR(__xludf.DUMMYFUNCTION("""COMPUTED_VALUE"""),"-")</f>
        <v>-</v>
      </c>
      <c r="L409" s="21" t="str">
        <f>IFERROR(__xludf.DUMMYFUNCTION("""COMPUTED_VALUE"""),"-")</f>
        <v>-</v>
      </c>
      <c r="M409" s="21" t="str">
        <f>IFERROR(__xludf.DUMMYFUNCTION("""COMPUTED_VALUE"""),"-")</f>
        <v>-</v>
      </c>
      <c r="N409" s="21" t="str">
        <f>IFERROR(__xludf.DUMMYFUNCTION("""COMPUTED_VALUE"""),"-")</f>
        <v>-</v>
      </c>
      <c r="O409" s="21" t="str">
        <f>IFERROR(__xludf.DUMMYFUNCTION("""COMPUTED_VALUE"""),"-")</f>
        <v>-</v>
      </c>
      <c r="P409" s="21"/>
      <c r="Q409" s="21"/>
      <c r="R409" s="21"/>
      <c r="S409" s="21"/>
      <c r="T409" s="21"/>
      <c r="U409" s="21"/>
      <c r="V409" s="21"/>
      <c r="W409" s="21"/>
      <c r="X409" s="21"/>
      <c r="Y409" s="21"/>
      <c r="Z409" s="21"/>
    </row>
    <row r="410">
      <c r="A410" s="21" t="str">
        <f>IFERROR(__xludf.DUMMYFUNCTION("""COMPUTED_VALUE"""),"14ª GRE (Mamanguape)")</f>
        <v>14ª GRE (Mamanguape)</v>
      </c>
      <c r="B410" s="21" t="str">
        <f>IFERROR(__xludf.DUMMYFUNCTION("""COMPUTED_VALUE"""),"Rio Tinto")</f>
        <v>Rio Tinto</v>
      </c>
      <c r="C410" s="21">
        <f>IFERROR(__xludf.DUMMYFUNCTION("""COMPUTED_VALUE"""),2.5087908E7)</f>
        <v>25087908</v>
      </c>
      <c r="D410" s="21" t="str">
        <f>IFERROR(__xludf.DUMMYFUNCTION("""COMPUTED_VALUE"""),"EEEFM Frederico Lundgren")</f>
        <v>EEEFM Frederico Lundgren</v>
      </c>
      <c r="E410" s="21" t="str">
        <f>IFERROR(__xludf.DUMMYFUNCTION("""COMPUTED_VALUE"""),"URBANA")</f>
        <v>URBANA</v>
      </c>
      <c r="F410" s="21" t="str">
        <f>IFERROR(__xludf.DUMMYFUNCTION("""COMPUTED_VALUE"""),"2 Mbps")</f>
        <v>2 Mbps</v>
      </c>
      <c r="G410" s="21" t="str">
        <f>IFERROR(__xludf.DUMMYFUNCTION("""COMPUTED_VALUE"""),"-")</f>
        <v>-</v>
      </c>
      <c r="H410" s="21" t="str">
        <f>IFERROR(__xludf.DUMMYFUNCTION("""COMPUTED_VALUE"""),"-")</f>
        <v>-</v>
      </c>
      <c r="I410" s="21" t="str">
        <f>IFERROR(__xludf.DUMMYFUNCTION("""COMPUTED_VALUE"""),"-")</f>
        <v>-</v>
      </c>
      <c r="J410" s="21" t="str">
        <f>IFERROR(__xludf.DUMMYFUNCTION("""COMPUTED_VALUE"""),"-")</f>
        <v>-</v>
      </c>
      <c r="K410" s="21" t="str">
        <f>IFERROR(__xludf.DUMMYFUNCTION("""COMPUTED_VALUE"""),"-")</f>
        <v>-</v>
      </c>
      <c r="L410" s="21" t="str">
        <f>IFERROR(__xludf.DUMMYFUNCTION("""COMPUTED_VALUE"""),"-")</f>
        <v>-</v>
      </c>
      <c r="M410" s="21" t="str">
        <f>IFERROR(__xludf.DUMMYFUNCTION("""COMPUTED_VALUE"""),"-")</f>
        <v>-</v>
      </c>
      <c r="N410" s="21" t="str">
        <f>IFERROR(__xludf.DUMMYFUNCTION("""COMPUTED_VALUE"""),"-")</f>
        <v>-</v>
      </c>
      <c r="O410" s="21" t="str">
        <f>IFERROR(__xludf.DUMMYFUNCTION("""COMPUTED_VALUE"""),"-")</f>
        <v>-</v>
      </c>
      <c r="P410" s="21"/>
      <c r="Q410" s="21"/>
      <c r="R410" s="21"/>
      <c r="S410" s="21"/>
      <c r="T410" s="21"/>
      <c r="U410" s="21"/>
      <c r="V410" s="21"/>
      <c r="W410" s="21"/>
      <c r="X410" s="21"/>
      <c r="Y410" s="21"/>
      <c r="Z410" s="21"/>
    </row>
    <row r="411">
      <c r="A411" s="21" t="str">
        <f>IFERROR(__xludf.DUMMYFUNCTION("""COMPUTED_VALUE"""),"14ª GRE (Mamanguape)")</f>
        <v>14ª GRE (Mamanguape)</v>
      </c>
      <c r="B411" s="21" t="str">
        <f>IFERROR(__xludf.DUMMYFUNCTION("""COMPUTED_VALUE"""),"Marcação")</f>
        <v>Marcação</v>
      </c>
      <c r="C411" s="21">
        <f>IFERROR(__xludf.DUMMYFUNCTION("""COMPUTED_VALUE"""),2.5087983E7)</f>
        <v>25087983</v>
      </c>
      <c r="D411" s="21" t="str">
        <f>IFERROR(__xludf.DUMMYFUNCTION("""COMPUTED_VALUE"""),"EEEIEF Isaura Soares de Lima")</f>
        <v>EEEIEF Isaura Soares de Lima</v>
      </c>
      <c r="E411" s="21" t="str">
        <f>IFERROR(__xludf.DUMMYFUNCTION("""COMPUTED_VALUE"""),"RURAL")</f>
        <v>RURAL</v>
      </c>
      <c r="F411" s="21" t="str">
        <f>IFERROR(__xludf.DUMMYFUNCTION("""COMPUTED_VALUE"""),"-")</f>
        <v>-</v>
      </c>
      <c r="G411" s="21" t="str">
        <f>IFERROR(__xludf.DUMMYFUNCTION("""COMPUTED_VALUE"""),"-")</f>
        <v>-</v>
      </c>
      <c r="H411" s="21" t="str">
        <f>IFERROR(__xludf.DUMMYFUNCTION("""COMPUTED_VALUE"""),"-")</f>
        <v>-</v>
      </c>
      <c r="I411" s="21" t="str">
        <f>IFERROR(__xludf.DUMMYFUNCTION("""COMPUTED_VALUE"""),"-")</f>
        <v>-</v>
      </c>
      <c r="J411" s="21" t="str">
        <f>IFERROR(__xludf.DUMMYFUNCTION("""COMPUTED_VALUE"""),"-")</f>
        <v>-</v>
      </c>
      <c r="K411" s="21" t="str">
        <f>IFERROR(__xludf.DUMMYFUNCTION("""COMPUTED_VALUE"""),"-")</f>
        <v>-</v>
      </c>
      <c r="L411" s="21" t="str">
        <f>IFERROR(__xludf.DUMMYFUNCTION("""COMPUTED_VALUE"""),"-")</f>
        <v>-</v>
      </c>
      <c r="M411" s="21" t="str">
        <f>IFERROR(__xludf.DUMMYFUNCTION("""COMPUTED_VALUE"""),"-")</f>
        <v>-</v>
      </c>
      <c r="N411" s="21" t="str">
        <f>IFERROR(__xludf.DUMMYFUNCTION("""COMPUTED_VALUE"""),"-")</f>
        <v>-</v>
      </c>
      <c r="O411" s="21" t="str">
        <f>IFERROR(__xludf.DUMMYFUNCTION("""COMPUTED_VALUE"""),"-")</f>
        <v>-</v>
      </c>
      <c r="P411" s="21"/>
      <c r="Q411" s="21"/>
      <c r="R411" s="21"/>
      <c r="S411" s="21"/>
      <c r="T411" s="21"/>
      <c r="U411" s="21"/>
      <c r="V411" s="21"/>
      <c r="W411" s="21"/>
      <c r="X411" s="21"/>
      <c r="Y411" s="21"/>
      <c r="Z411" s="21"/>
    </row>
    <row r="412">
      <c r="A412" s="21" t="str">
        <f>IFERROR(__xludf.DUMMYFUNCTION("""COMPUTED_VALUE"""),"14ª GRE (Mamanguape)")</f>
        <v>14ª GRE (Mamanguape)</v>
      </c>
      <c r="B412" s="21" t="str">
        <f>IFERROR(__xludf.DUMMYFUNCTION("""COMPUTED_VALUE"""),"Rio Tinto")</f>
        <v>Rio Tinto</v>
      </c>
      <c r="C412" s="21">
        <f>IFERROR(__xludf.DUMMYFUNCTION("""COMPUTED_VALUE"""),2.5088025E7)</f>
        <v>25088025</v>
      </c>
      <c r="D412" s="21" t="str">
        <f>IFERROR(__xludf.DUMMYFUNCTION("""COMPUTED_VALUE"""),"EEEF Profª Angelita Bezerra de Assis")</f>
        <v>EEEF Profª Angelita Bezerra de Assis</v>
      </c>
      <c r="E412" s="21" t="str">
        <f>IFERROR(__xludf.DUMMYFUNCTION("""COMPUTED_VALUE"""),"RURAL")</f>
        <v>RURAL</v>
      </c>
      <c r="F412" s="21" t="str">
        <f>IFERROR(__xludf.DUMMYFUNCTION("""COMPUTED_VALUE"""),"-")</f>
        <v>-</v>
      </c>
      <c r="G412" s="21" t="str">
        <f>IFERROR(__xludf.DUMMYFUNCTION("""COMPUTED_VALUE"""),"-")</f>
        <v>-</v>
      </c>
      <c r="H412" s="21" t="str">
        <f>IFERROR(__xludf.DUMMYFUNCTION("""COMPUTED_VALUE"""),"-")</f>
        <v>-</v>
      </c>
      <c r="I412" s="21" t="str">
        <f>IFERROR(__xludf.DUMMYFUNCTION("""COMPUTED_VALUE"""),"-")</f>
        <v>-</v>
      </c>
      <c r="J412" s="21" t="str">
        <f>IFERROR(__xludf.DUMMYFUNCTION("""COMPUTED_VALUE"""),"-")</f>
        <v>-</v>
      </c>
      <c r="K412" s="21" t="str">
        <f>IFERROR(__xludf.DUMMYFUNCTION("""COMPUTED_VALUE"""),"-")</f>
        <v>-</v>
      </c>
      <c r="L412" s="21" t="str">
        <f>IFERROR(__xludf.DUMMYFUNCTION("""COMPUTED_VALUE"""),"-")</f>
        <v>-</v>
      </c>
      <c r="M412" s="21" t="str">
        <f>IFERROR(__xludf.DUMMYFUNCTION("""COMPUTED_VALUE"""),"-")</f>
        <v>-</v>
      </c>
      <c r="N412" s="21" t="str">
        <f>IFERROR(__xludf.DUMMYFUNCTION("""COMPUTED_VALUE"""),"-")</f>
        <v>-</v>
      </c>
      <c r="O412" s="21" t="str">
        <f>IFERROR(__xludf.DUMMYFUNCTION("""COMPUTED_VALUE"""),"-")</f>
        <v>-</v>
      </c>
      <c r="P412" s="21"/>
      <c r="Q412" s="21"/>
      <c r="R412" s="21"/>
      <c r="S412" s="21"/>
      <c r="T412" s="21"/>
      <c r="U412" s="21"/>
      <c r="V412" s="21"/>
      <c r="W412" s="21"/>
      <c r="X412" s="21"/>
      <c r="Y412" s="21"/>
      <c r="Z412" s="21"/>
    </row>
    <row r="413">
      <c r="A413" s="21" t="str">
        <f>IFERROR(__xludf.DUMMYFUNCTION("""COMPUTED_VALUE"""),"14ª GRE (Mamanguape)")</f>
        <v>14ª GRE (Mamanguape)</v>
      </c>
      <c r="B413" s="21" t="str">
        <f>IFERROR(__xludf.DUMMYFUNCTION("""COMPUTED_VALUE"""),"Marcação")</f>
        <v>Marcação</v>
      </c>
      <c r="C413" s="21">
        <f>IFERROR(__xludf.DUMMYFUNCTION("""COMPUTED_VALUE"""),2.5088068E7)</f>
        <v>25088068</v>
      </c>
      <c r="D413" s="21" t="str">
        <f>IFERROR(__xludf.DUMMYFUNCTION("""COMPUTED_VALUE"""),"ECI E.I.E.I.E.F.M Índio Antonio Sinésio da Silva")</f>
        <v>ECI E.I.E.I.E.F.M Índio Antonio Sinésio da Silva</v>
      </c>
      <c r="E413" s="21" t="str">
        <f>IFERROR(__xludf.DUMMYFUNCTION("""COMPUTED_VALUE"""),"RURAL")</f>
        <v>RURAL</v>
      </c>
      <c r="F413" s="21" t="str">
        <f>IFERROR(__xludf.DUMMYFUNCTION("""COMPUTED_VALUE"""),"-")</f>
        <v>-</v>
      </c>
      <c r="G413" s="21" t="str">
        <f>IFERROR(__xludf.DUMMYFUNCTION("""COMPUTED_VALUE"""),"-")</f>
        <v>-</v>
      </c>
      <c r="H413" s="21" t="str">
        <f>IFERROR(__xludf.DUMMYFUNCTION("""COMPUTED_VALUE"""),"-")</f>
        <v>-</v>
      </c>
      <c r="I413" s="21" t="str">
        <f>IFERROR(__xludf.DUMMYFUNCTION("""COMPUTED_VALUE"""),"-")</f>
        <v>-</v>
      </c>
      <c r="J413" s="21" t="str">
        <f>IFERROR(__xludf.DUMMYFUNCTION("""COMPUTED_VALUE"""),"-")</f>
        <v>-</v>
      </c>
      <c r="K413" s="21" t="str">
        <f>IFERROR(__xludf.DUMMYFUNCTION("""COMPUTED_VALUE"""),"-")</f>
        <v>-</v>
      </c>
      <c r="L413" s="21" t="str">
        <f>IFERROR(__xludf.DUMMYFUNCTION("""COMPUTED_VALUE"""),"-")</f>
        <v>-</v>
      </c>
      <c r="M413" s="21" t="str">
        <f>IFERROR(__xludf.DUMMYFUNCTION("""COMPUTED_VALUE"""),"-")</f>
        <v>-</v>
      </c>
      <c r="N413" s="21" t="str">
        <f>IFERROR(__xludf.DUMMYFUNCTION("""COMPUTED_VALUE"""),"Black Box (3G)")</f>
        <v>Black Box (3G)</v>
      </c>
      <c r="O413" s="21">
        <f>IFERROR(__xludf.DUMMYFUNCTION("""COMPUTED_VALUE"""),20.0)</f>
        <v>20</v>
      </c>
      <c r="P413" s="21"/>
      <c r="Q413" s="21"/>
      <c r="R413" s="21"/>
      <c r="S413" s="21"/>
      <c r="T413" s="21"/>
      <c r="U413" s="21"/>
      <c r="V413" s="21"/>
      <c r="W413" s="21"/>
      <c r="X413" s="21"/>
      <c r="Y413" s="21"/>
      <c r="Z413" s="21"/>
    </row>
    <row r="414">
      <c r="A414" s="21" t="str">
        <f>IFERROR(__xludf.DUMMYFUNCTION("""COMPUTED_VALUE"""),"14ª GRE (Mamanguape)")</f>
        <v>14ª GRE (Mamanguape)</v>
      </c>
      <c r="B414" s="21" t="str">
        <f>IFERROR(__xludf.DUMMYFUNCTION("""COMPUTED_VALUE"""),"Rio Tinto")</f>
        <v>Rio Tinto</v>
      </c>
      <c r="C414" s="21">
        <f>IFERROR(__xludf.DUMMYFUNCTION("""COMPUTED_VALUE"""),2.508822E7)</f>
        <v>25088220</v>
      </c>
      <c r="D414" s="21" t="str">
        <f>IFERROR(__xludf.DUMMYFUNCTION("""COMPUTED_VALUE"""),"EEIEF Cacique Domingos Barbosa dos Santos")</f>
        <v>EEIEF Cacique Domingos Barbosa dos Santos</v>
      </c>
      <c r="E414" s="21" t="str">
        <f>IFERROR(__xludf.DUMMYFUNCTION("""COMPUTED_VALUE"""),"RURAL")</f>
        <v>RURAL</v>
      </c>
      <c r="F414" s="21" t="str">
        <f>IFERROR(__xludf.DUMMYFUNCTION("""COMPUTED_VALUE"""),"-")</f>
        <v>-</v>
      </c>
      <c r="G414" s="21" t="str">
        <f>IFERROR(__xludf.DUMMYFUNCTION("""COMPUTED_VALUE"""),"-")</f>
        <v>-</v>
      </c>
      <c r="H414" s="21" t="str">
        <f>IFERROR(__xludf.DUMMYFUNCTION("""COMPUTED_VALUE"""),"-")</f>
        <v>-</v>
      </c>
      <c r="I414" s="21" t="str">
        <f>IFERROR(__xludf.DUMMYFUNCTION("""COMPUTED_VALUE"""),"-")</f>
        <v>-</v>
      </c>
      <c r="J414" s="21" t="str">
        <f>IFERROR(__xludf.DUMMYFUNCTION("""COMPUTED_VALUE"""),"-")</f>
        <v>-</v>
      </c>
      <c r="K414" s="21" t="str">
        <f>IFERROR(__xludf.DUMMYFUNCTION("""COMPUTED_VALUE"""),"-")</f>
        <v>-</v>
      </c>
      <c r="L414" s="21" t="str">
        <f>IFERROR(__xludf.DUMMYFUNCTION("""COMPUTED_VALUE"""),"-")</f>
        <v>-</v>
      </c>
      <c r="M414" s="21" t="str">
        <f>IFERROR(__xludf.DUMMYFUNCTION("""COMPUTED_VALUE"""),"-")</f>
        <v>-</v>
      </c>
      <c r="N414" s="21" t="str">
        <f>IFERROR(__xludf.DUMMYFUNCTION("""COMPUTED_VALUE"""),"Satélite")</f>
        <v>Satélite</v>
      </c>
      <c r="O414" s="21">
        <f>IFERROR(__xludf.DUMMYFUNCTION("""COMPUTED_VALUE"""),20.0)</f>
        <v>20</v>
      </c>
      <c r="P414" s="21"/>
      <c r="Q414" s="21"/>
      <c r="R414" s="21"/>
      <c r="S414" s="21"/>
      <c r="T414" s="21"/>
      <c r="U414" s="21"/>
      <c r="V414" s="21"/>
      <c r="W414" s="21"/>
      <c r="X414" s="21"/>
      <c r="Y414" s="21"/>
      <c r="Z414" s="21"/>
    </row>
    <row r="415">
      <c r="A415" s="21" t="str">
        <f>IFERROR(__xludf.DUMMYFUNCTION("""COMPUTED_VALUE"""),"16ª GRE (Santa Rita)")</f>
        <v>16ª GRE (Santa Rita)</v>
      </c>
      <c r="B415" s="21" t="str">
        <f>IFERROR(__xludf.DUMMYFUNCTION("""COMPUTED_VALUE"""),"Cruz do Espírito Santo")</f>
        <v>Cruz do Espírito Santo</v>
      </c>
      <c r="C415" s="21">
        <f>IFERROR(__xludf.DUMMYFUNCTION("""COMPUTED_VALUE"""),2.5088521E7)</f>
        <v>25088521</v>
      </c>
      <c r="D415" s="21" t="str">
        <f>IFERROR(__xludf.DUMMYFUNCTION("""COMPUTED_VALUE"""),"EEEF Faz Cobe")</f>
        <v>EEEF Faz Cobe</v>
      </c>
      <c r="E415" s="21" t="str">
        <f>IFERROR(__xludf.DUMMYFUNCTION("""COMPUTED_VALUE"""),"RURAL")</f>
        <v>RURAL</v>
      </c>
      <c r="F415" s="21" t="str">
        <f>IFERROR(__xludf.DUMMYFUNCTION("""COMPUTED_VALUE"""),"-")</f>
        <v>-</v>
      </c>
      <c r="G415" s="21" t="str">
        <f>IFERROR(__xludf.DUMMYFUNCTION("""COMPUTED_VALUE"""),"-")</f>
        <v>-</v>
      </c>
      <c r="H415" s="21" t="str">
        <f>IFERROR(__xludf.DUMMYFUNCTION("""COMPUTED_VALUE"""),"-")</f>
        <v>-</v>
      </c>
      <c r="I415" s="21" t="str">
        <f>IFERROR(__xludf.DUMMYFUNCTION("""COMPUTED_VALUE"""),"-")</f>
        <v>-</v>
      </c>
      <c r="J415" s="21" t="str">
        <f>IFERROR(__xludf.DUMMYFUNCTION("""COMPUTED_VALUE"""),"-")</f>
        <v>-</v>
      </c>
      <c r="K415" s="21" t="str">
        <f>IFERROR(__xludf.DUMMYFUNCTION("""COMPUTED_VALUE"""),"-")</f>
        <v>-</v>
      </c>
      <c r="L415" s="21" t="str">
        <f>IFERROR(__xludf.DUMMYFUNCTION("""COMPUTED_VALUE"""),"-")</f>
        <v>-</v>
      </c>
      <c r="M415" s="21" t="str">
        <f>IFERROR(__xludf.DUMMYFUNCTION("""COMPUTED_VALUE"""),"-")</f>
        <v>-</v>
      </c>
      <c r="N415" s="21"/>
      <c r="O415" s="21" t="str">
        <f>IFERROR(__xludf.DUMMYFUNCTION("""COMPUTED_VALUE"""),"-")</f>
        <v>-</v>
      </c>
      <c r="P415" s="21"/>
      <c r="Q415" s="21"/>
      <c r="R415" s="21"/>
      <c r="S415" s="21"/>
      <c r="T415" s="21"/>
      <c r="U415" s="21"/>
      <c r="V415" s="21"/>
      <c r="W415" s="21"/>
      <c r="X415" s="21"/>
      <c r="Y415" s="21"/>
      <c r="Z415" s="21"/>
    </row>
    <row r="416">
      <c r="A416" s="21" t="str">
        <f>IFERROR(__xludf.DUMMYFUNCTION("""COMPUTED_VALUE"""),"16ª GRE (Santa Rita)")</f>
        <v>16ª GRE (Santa Rita)</v>
      </c>
      <c r="B416" s="21" t="str">
        <f>IFERROR(__xludf.DUMMYFUNCTION("""COMPUTED_VALUE"""),"Cruz do Espírito Santo")</f>
        <v>Cruz do Espírito Santo</v>
      </c>
      <c r="C416" s="21">
        <f>IFERROR(__xludf.DUMMYFUNCTION("""COMPUTED_VALUE"""),2.508853E7)</f>
        <v>25088530</v>
      </c>
      <c r="D416" s="21" t="str">
        <f>IFERROR(__xludf.DUMMYFUNCTION("""COMPUTED_VALUE"""),"Ecit EEFM Deputado Fernando Milanez")</f>
        <v>Ecit EEFM Deputado Fernando Milanez</v>
      </c>
      <c r="E416" s="21" t="str">
        <f>IFERROR(__xludf.DUMMYFUNCTION("""COMPUTED_VALUE"""),"URBANA")</f>
        <v>URBANA</v>
      </c>
      <c r="F416" s="21" t="str">
        <f>IFERROR(__xludf.DUMMYFUNCTION("""COMPUTED_VALUE"""),"2 Mbps")</f>
        <v>2 Mbps</v>
      </c>
      <c r="G416" s="21" t="str">
        <f>IFERROR(__xludf.DUMMYFUNCTION("""COMPUTED_VALUE"""),"-")</f>
        <v>-</v>
      </c>
      <c r="H416" s="21" t="str">
        <f>IFERROR(__xludf.DUMMYFUNCTION("""COMPUTED_VALUE"""),"-")</f>
        <v>-</v>
      </c>
      <c r="I416" s="21" t="str">
        <f>IFERROR(__xludf.DUMMYFUNCTION("""COMPUTED_VALUE"""),"-")</f>
        <v>-</v>
      </c>
      <c r="J416" s="21" t="str">
        <f>IFERROR(__xludf.DUMMYFUNCTION("""COMPUTED_VALUE"""),"-")</f>
        <v>-</v>
      </c>
      <c r="K416" s="21" t="str">
        <f>IFERROR(__xludf.DUMMYFUNCTION("""COMPUTED_VALUE"""),"-")</f>
        <v>-</v>
      </c>
      <c r="L416" s="21" t="str">
        <f>IFERROR(__xludf.DUMMYFUNCTION("""COMPUTED_VALUE"""),"-")</f>
        <v>-</v>
      </c>
      <c r="M416" s="21" t="str">
        <f>IFERROR(__xludf.DUMMYFUNCTION("""COMPUTED_VALUE"""),"-")</f>
        <v>-</v>
      </c>
      <c r="N416" s="21" t="str">
        <f>IFERROR(__xludf.DUMMYFUNCTION("""COMPUTED_VALUE"""),"-")</f>
        <v>-</v>
      </c>
      <c r="O416" s="21" t="str">
        <f>IFERROR(__xludf.DUMMYFUNCTION("""COMPUTED_VALUE"""),"-")</f>
        <v>-</v>
      </c>
      <c r="P416" s="21"/>
      <c r="Q416" s="21"/>
      <c r="R416" s="21"/>
      <c r="S416" s="21"/>
      <c r="T416" s="21"/>
      <c r="U416" s="21"/>
      <c r="V416" s="21"/>
      <c r="W416" s="21"/>
      <c r="X416" s="21"/>
      <c r="Y416" s="21"/>
      <c r="Z416" s="21"/>
    </row>
    <row r="417">
      <c r="A417" s="21" t="str">
        <f>IFERROR(__xludf.DUMMYFUNCTION("""COMPUTED_VALUE"""),"16ª GRE (Santa Rita)")</f>
        <v>16ª GRE (Santa Rita)</v>
      </c>
      <c r="B417" s="21" t="str">
        <f>IFERROR(__xludf.DUMMYFUNCTION("""COMPUTED_VALUE"""),"Cruz do Espírito Santo")</f>
        <v>Cruz do Espírito Santo</v>
      </c>
      <c r="C417" s="21">
        <f>IFERROR(__xludf.DUMMYFUNCTION("""COMPUTED_VALUE"""),2.5088572E7)</f>
        <v>25088572</v>
      </c>
      <c r="D417" s="21" t="str">
        <f>IFERROR(__xludf.DUMMYFUNCTION("""COMPUTED_VALUE"""),"EEEFM Flavio Ribeiro Coutinho")</f>
        <v>EEEFM Flavio Ribeiro Coutinho</v>
      </c>
      <c r="E417" s="21" t="str">
        <f>IFERROR(__xludf.DUMMYFUNCTION("""COMPUTED_VALUE"""),"URBANA")</f>
        <v>URBANA</v>
      </c>
      <c r="F417" s="21" t="str">
        <f>IFERROR(__xludf.DUMMYFUNCTION("""COMPUTED_VALUE"""),"2 Mbps")</f>
        <v>2 Mbps</v>
      </c>
      <c r="G417" s="21" t="str">
        <f>IFERROR(__xludf.DUMMYFUNCTION("""COMPUTED_VALUE"""),"10 Mbps")</f>
        <v>10 Mbps</v>
      </c>
      <c r="H417" s="21" t="str">
        <f>IFERROR(__xludf.DUMMYFUNCTION("""COMPUTED_VALUE"""),"-")</f>
        <v>-</v>
      </c>
      <c r="I417" s="21" t="str">
        <f>IFERROR(__xludf.DUMMYFUNCTION("""COMPUTED_VALUE"""),"-")</f>
        <v>-</v>
      </c>
      <c r="J417" s="21" t="str">
        <f>IFERROR(__xludf.DUMMYFUNCTION("""COMPUTED_VALUE"""),"-")</f>
        <v>-</v>
      </c>
      <c r="K417" s="21" t="str">
        <f>IFERROR(__xludf.DUMMYFUNCTION("""COMPUTED_VALUE"""),"-")</f>
        <v>-</v>
      </c>
      <c r="L417" s="21" t="str">
        <f>IFERROR(__xludf.DUMMYFUNCTION("""COMPUTED_VALUE"""),"-")</f>
        <v>-</v>
      </c>
      <c r="M417" s="21" t="str">
        <f>IFERROR(__xludf.DUMMYFUNCTION("""COMPUTED_VALUE"""),"-")</f>
        <v>-</v>
      </c>
      <c r="N417" s="21" t="str">
        <f>IFERROR(__xludf.DUMMYFUNCTION("""COMPUTED_VALUE"""),"-")</f>
        <v>-</v>
      </c>
      <c r="O417" s="21" t="str">
        <f>IFERROR(__xludf.DUMMYFUNCTION("""COMPUTED_VALUE"""),"-")</f>
        <v>-</v>
      </c>
      <c r="P417" s="21"/>
      <c r="Q417" s="21"/>
      <c r="R417" s="21"/>
      <c r="S417" s="21"/>
      <c r="T417" s="21"/>
      <c r="U417" s="21"/>
      <c r="V417" s="21"/>
      <c r="W417" s="21"/>
      <c r="X417" s="21"/>
      <c r="Y417" s="21"/>
      <c r="Z417" s="21"/>
    </row>
    <row r="418">
      <c r="A418" s="21" t="str">
        <f>IFERROR(__xludf.DUMMYFUNCTION("""COMPUTED_VALUE"""),"16ª GRE (Santa Rita)")</f>
        <v>16ª GRE (Santa Rita)</v>
      </c>
      <c r="B418" s="21" t="str">
        <f>IFERROR(__xludf.DUMMYFUNCTION("""COMPUTED_VALUE"""),"Cruz do Espírito Santo")</f>
        <v>Cruz do Espírito Santo</v>
      </c>
      <c r="C418" s="21">
        <f>IFERROR(__xludf.DUMMYFUNCTION("""COMPUTED_VALUE"""),2.5088602E7)</f>
        <v>25088602</v>
      </c>
      <c r="D418" s="21" t="str">
        <f>IFERROR(__xludf.DUMMYFUNCTION("""COMPUTED_VALUE"""),"EEEF Campo de Sementes e Mudas")</f>
        <v>EEEF Campo de Sementes e Mudas</v>
      </c>
      <c r="E418" s="21" t="str">
        <f>IFERROR(__xludf.DUMMYFUNCTION("""COMPUTED_VALUE"""),"RURAL")</f>
        <v>RURAL</v>
      </c>
      <c r="F418" s="21" t="str">
        <f>IFERROR(__xludf.DUMMYFUNCTION("""COMPUTED_VALUE"""),"-")</f>
        <v>-</v>
      </c>
      <c r="G418" s="21" t="str">
        <f>IFERROR(__xludf.DUMMYFUNCTION("""COMPUTED_VALUE"""),"-")</f>
        <v>-</v>
      </c>
      <c r="H418" s="21" t="str">
        <f>IFERROR(__xludf.DUMMYFUNCTION("""COMPUTED_VALUE"""),"-")</f>
        <v>-</v>
      </c>
      <c r="I418" s="21" t="str">
        <f>IFERROR(__xludf.DUMMYFUNCTION("""COMPUTED_VALUE"""),"-")</f>
        <v>-</v>
      </c>
      <c r="J418" s="21" t="str">
        <f>IFERROR(__xludf.DUMMYFUNCTION("""COMPUTED_VALUE"""),"100 Mbps")</f>
        <v>100 Mbps</v>
      </c>
      <c r="K418" s="21" t="str">
        <f>IFERROR(__xludf.DUMMYFUNCTION("""COMPUTED_VALUE"""),"-")</f>
        <v>-</v>
      </c>
      <c r="L418" s="21" t="str">
        <f>IFERROR(__xludf.DUMMYFUNCTION("""COMPUTED_VALUE"""),"-")</f>
        <v>-</v>
      </c>
      <c r="M418" s="21" t="str">
        <f>IFERROR(__xludf.DUMMYFUNCTION("""COMPUTED_VALUE"""),"-")</f>
        <v>-</v>
      </c>
      <c r="N418" s="21"/>
      <c r="O418" s="21" t="str">
        <f>IFERROR(__xludf.DUMMYFUNCTION("""COMPUTED_VALUE"""),"-")</f>
        <v>-</v>
      </c>
      <c r="P418" s="21"/>
      <c r="Q418" s="21"/>
      <c r="R418" s="21"/>
      <c r="S418" s="21"/>
      <c r="T418" s="21"/>
      <c r="U418" s="21"/>
      <c r="V418" s="21"/>
      <c r="W418" s="21"/>
      <c r="X418" s="21"/>
      <c r="Y418" s="21"/>
      <c r="Z418" s="21"/>
    </row>
    <row r="419">
      <c r="A419" s="21" t="str">
        <f>IFERROR(__xludf.DUMMYFUNCTION("""COMPUTED_VALUE"""),"12ª GRE (Itabaiana)")</f>
        <v>12ª GRE (Itabaiana)</v>
      </c>
      <c r="B419" s="21" t="str">
        <f>IFERROR(__xludf.DUMMYFUNCTION("""COMPUTED_VALUE"""),"Juripiranga")</f>
        <v>Juripiranga</v>
      </c>
      <c r="C419" s="21">
        <f>IFERROR(__xludf.DUMMYFUNCTION("""COMPUTED_VALUE"""),2.5088785E7)</f>
        <v>25088785</v>
      </c>
      <c r="D419" s="21" t="str">
        <f>IFERROR(__xludf.DUMMYFUNCTION("""COMPUTED_VALUE"""),"ECI Teonas da Cunha Cavalcanti")</f>
        <v>ECI Teonas da Cunha Cavalcanti</v>
      </c>
      <c r="E419" s="21" t="str">
        <f>IFERROR(__xludf.DUMMYFUNCTION("""COMPUTED_VALUE"""),"URBANA")</f>
        <v>URBANA</v>
      </c>
      <c r="F419" s="21" t="str">
        <f>IFERROR(__xludf.DUMMYFUNCTION("""COMPUTED_VALUE"""),"2 Mbps")</f>
        <v>2 Mbps</v>
      </c>
      <c r="G419" s="21" t="str">
        <f>IFERROR(__xludf.DUMMYFUNCTION("""COMPUTED_VALUE"""),"10 Mbps")</f>
        <v>10 Mbps</v>
      </c>
      <c r="H419" s="21" t="str">
        <f>IFERROR(__xludf.DUMMYFUNCTION("""COMPUTED_VALUE"""),"-")</f>
        <v>-</v>
      </c>
      <c r="I419" s="21" t="str">
        <f>IFERROR(__xludf.DUMMYFUNCTION("""COMPUTED_VALUE"""),"-")</f>
        <v>-</v>
      </c>
      <c r="J419" s="21" t="str">
        <f>IFERROR(__xludf.DUMMYFUNCTION("""COMPUTED_VALUE"""),"100 Mbps")</f>
        <v>100 Mbps</v>
      </c>
      <c r="K419" s="21" t="str">
        <f>IFERROR(__xludf.DUMMYFUNCTION("""COMPUTED_VALUE"""),"-")</f>
        <v>-</v>
      </c>
      <c r="L419" s="21" t="str">
        <f>IFERROR(__xludf.DUMMYFUNCTION("""COMPUTED_VALUE"""),"-")</f>
        <v>-</v>
      </c>
      <c r="M419" s="21" t="str">
        <f>IFERROR(__xludf.DUMMYFUNCTION("""COMPUTED_VALUE"""),"-")</f>
        <v>-</v>
      </c>
      <c r="N419" s="21" t="str">
        <f>IFERROR(__xludf.DUMMYFUNCTION("""COMPUTED_VALUE"""),"-")</f>
        <v>-</v>
      </c>
      <c r="O419" s="21" t="str">
        <f>IFERROR(__xludf.DUMMYFUNCTION("""COMPUTED_VALUE"""),"-")</f>
        <v>-</v>
      </c>
      <c r="P419" s="21"/>
      <c r="Q419" s="21"/>
      <c r="R419" s="21"/>
      <c r="S419" s="21"/>
      <c r="T419" s="21"/>
      <c r="U419" s="21"/>
      <c r="V419" s="21"/>
      <c r="W419" s="21"/>
      <c r="X419" s="21"/>
      <c r="Y419" s="21"/>
      <c r="Z419" s="21"/>
    </row>
    <row r="420">
      <c r="A420" s="21" t="str">
        <f>IFERROR(__xludf.DUMMYFUNCTION("""COMPUTED_VALUE"""),"12ª GRE (Itabaiana)")</f>
        <v>12ª GRE (Itabaiana)</v>
      </c>
      <c r="B420" s="21" t="str">
        <f>IFERROR(__xludf.DUMMYFUNCTION("""COMPUTED_VALUE"""),"Juripiranga")</f>
        <v>Juripiranga</v>
      </c>
      <c r="C420" s="21">
        <f>IFERROR(__xludf.DUMMYFUNCTION("""COMPUTED_VALUE"""),2.5088793E7)</f>
        <v>25088793</v>
      </c>
      <c r="D420" s="21" t="str">
        <f>IFERROR(__xludf.DUMMYFUNCTION("""COMPUTED_VALUE"""),"EEEFM Demetrio Toledo")</f>
        <v>EEEFM Demetrio Toledo</v>
      </c>
      <c r="E420" s="21" t="str">
        <f>IFERROR(__xludf.DUMMYFUNCTION("""COMPUTED_VALUE"""),"URBANA")</f>
        <v>URBANA</v>
      </c>
      <c r="F420" s="21" t="str">
        <f>IFERROR(__xludf.DUMMYFUNCTION("""COMPUTED_VALUE"""),"2 Mbps")</f>
        <v>2 Mbps</v>
      </c>
      <c r="G420" s="21" t="str">
        <f>IFERROR(__xludf.DUMMYFUNCTION("""COMPUTED_VALUE"""),"10 Mbps")</f>
        <v>10 Mbps</v>
      </c>
      <c r="H420" s="21" t="str">
        <f>IFERROR(__xludf.DUMMYFUNCTION("""COMPUTED_VALUE"""),"-")</f>
        <v>-</v>
      </c>
      <c r="I420" s="21" t="str">
        <f>IFERROR(__xludf.DUMMYFUNCTION("""COMPUTED_VALUE"""),"-")</f>
        <v>-</v>
      </c>
      <c r="J420" s="21" t="str">
        <f>IFERROR(__xludf.DUMMYFUNCTION("""COMPUTED_VALUE"""),"-")</f>
        <v>-</v>
      </c>
      <c r="K420" s="21" t="str">
        <f>IFERROR(__xludf.DUMMYFUNCTION("""COMPUTED_VALUE"""),"-")</f>
        <v>-</v>
      </c>
      <c r="L420" s="21" t="str">
        <f>IFERROR(__xludf.DUMMYFUNCTION("""COMPUTED_VALUE"""),"-")</f>
        <v>-</v>
      </c>
      <c r="M420" s="21" t="str">
        <f>IFERROR(__xludf.DUMMYFUNCTION("""COMPUTED_VALUE"""),"-")</f>
        <v>-</v>
      </c>
      <c r="N420" s="21" t="str">
        <f>IFERROR(__xludf.DUMMYFUNCTION("""COMPUTED_VALUE"""),"-")</f>
        <v>-</v>
      </c>
      <c r="O420" s="21" t="str">
        <f>IFERROR(__xludf.DUMMYFUNCTION("""COMPUTED_VALUE"""),"-")</f>
        <v>-</v>
      </c>
      <c r="P420" s="21"/>
      <c r="Q420" s="21"/>
      <c r="R420" s="21"/>
      <c r="S420" s="21"/>
      <c r="T420" s="21"/>
      <c r="U420" s="21"/>
      <c r="V420" s="21"/>
      <c r="W420" s="21"/>
      <c r="X420" s="21"/>
      <c r="Y420" s="21"/>
      <c r="Z420" s="21"/>
    </row>
    <row r="421">
      <c r="A421" s="21" t="str">
        <f>IFERROR(__xludf.DUMMYFUNCTION("""COMPUTED_VALUE"""),"16ª GRE (Santa Rita)")</f>
        <v>16ª GRE (Santa Rita)</v>
      </c>
      <c r="B421" s="21" t="str">
        <f>IFERROR(__xludf.DUMMYFUNCTION("""COMPUTED_VALUE"""),"Mari")</f>
        <v>Mari</v>
      </c>
      <c r="C421" s="21">
        <f>IFERROR(__xludf.DUMMYFUNCTION("""COMPUTED_VALUE"""),2.5088963E7)</f>
        <v>25088963</v>
      </c>
      <c r="D421" s="21" t="str">
        <f>IFERROR(__xludf.DUMMYFUNCTION("""COMPUTED_VALUE"""),"EEEIEF Augusto dos Anjos")</f>
        <v>EEEIEF Augusto dos Anjos</v>
      </c>
      <c r="E421" s="21" t="str">
        <f>IFERROR(__xludf.DUMMYFUNCTION("""COMPUTED_VALUE"""),"URBANA")</f>
        <v>URBANA</v>
      </c>
      <c r="F421" s="21" t="str">
        <f>IFERROR(__xludf.DUMMYFUNCTION("""COMPUTED_VALUE"""),"2 Mbps")</f>
        <v>2 Mbps</v>
      </c>
      <c r="G421" s="21" t="str">
        <f>IFERROR(__xludf.DUMMYFUNCTION("""COMPUTED_VALUE"""),"-")</f>
        <v>-</v>
      </c>
      <c r="H421" s="21" t="str">
        <f>IFERROR(__xludf.DUMMYFUNCTION("""COMPUTED_VALUE"""),"-")</f>
        <v>-</v>
      </c>
      <c r="I421" s="21" t="str">
        <f>IFERROR(__xludf.DUMMYFUNCTION("""COMPUTED_VALUE"""),"-")</f>
        <v>-</v>
      </c>
      <c r="J421" s="21" t="str">
        <f>IFERROR(__xludf.DUMMYFUNCTION("""COMPUTED_VALUE"""),"-")</f>
        <v>-</v>
      </c>
      <c r="K421" s="21" t="str">
        <f>IFERROR(__xludf.DUMMYFUNCTION("""COMPUTED_VALUE"""),"-")</f>
        <v>-</v>
      </c>
      <c r="L421" s="21" t="str">
        <f>IFERROR(__xludf.DUMMYFUNCTION("""COMPUTED_VALUE"""),"-")</f>
        <v>-</v>
      </c>
      <c r="M421" s="21" t="str">
        <f>IFERROR(__xludf.DUMMYFUNCTION("""COMPUTED_VALUE"""),"-")</f>
        <v>-</v>
      </c>
      <c r="N421" s="21" t="str">
        <f>IFERROR(__xludf.DUMMYFUNCTION("""COMPUTED_VALUE"""),"-")</f>
        <v>-</v>
      </c>
      <c r="O421" s="21" t="str">
        <f>IFERROR(__xludf.DUMMYFUNCTION("""COMPUTED_VALUE"""),"-")</f>
        <v>-</v>
      </c>
      <c r="P421" s="21"/>
      <c r="Q421" s="21"/>
      <c r="R421" s="21"/>
      <c r="S421" s="21"/>
      <c r="T421" s="21"/>
      <c r="U421" s="21"/>
      <c r="V421" s="21"/>
      <c r="W421" s="21"/>
      <c r="X421" s="21"/>
      <c r="Y421" s="21"/>
      <c r="Z421" s="21"/>
    </row>
    <row r="422">
      <c r="A422" s="21" t="str">
        <f>IFERROR(__xludf.DUMMYFUNCTION("""COMPUTED_VALUE"""),"16ª GRE (Santa Rita)")</f>
        <v>16ª GRE (Santa Rita)</v>
      </c>
      <c r="B422" s="21" t="str">
        <f>IFERROR(__xludf.DUMMYFUNCTION("""COMPUTED_VALUE"""),"Mari")</f>
        <v>Mari</v>
      </c>
      <c r="C422" s="21">
        <f>IFERROR(__xludf.DUMMYFUNCTION("""COMPUTED_VALUE"""),2.5088971E7)</f>
        <v>25088971</v>
      </c>
      <c r="D422" s="21" t="str">
        <f>IFERROR(__xludf.DUMMYFUNCTION("""COMPUTED_VALUE"""),"EEEF Luiz Maria de Franca")</f>
        <v>EEEF Luiz Maria de Franca</v>
      </c>
      <c r="E422" s="21" t="str">
        <f>IFERROR(__xludf.DUMMYFUNCTION("""COMPUTED_VALUE"""),"URBANA")</f>
        <v>URBANA</v>
      </c>
      <c r="F422" s="21" t="str">
        <f>IFERROR(__xludf.DUMMYFUNCTION("""COMPUTED_VALUE"""),"2 Mbps")</f>
        <v>2 Mbps</v>
      </c>
      <c r="G422" s="21" t="str">
        <f>IFERROR(__xludf.DUMMYFUNCTION("""COMPUTED_VALUE"""),"-")</f>
        <v>-</v>
      </c>
      <c r="H422" s="21" t="str">
        <f>IFERROR(__xludf.DUMMYFUNCTION("""COMPUTED_VALUE"""),"-")</f>
        <v>-</v>
      </c>
      <c r="I422" s="21" t="str">
        <f>IFERROR(__xludf.DUMMYFUNCTION("""COMPUTED_VALUE"""),"-")</f>
        <v>-</v>
      </c>
      <c r="J422" s="21" t="str">
        <f>IFERROR(__xludf.DUMMYFUNCTION("""COMPUTED_VALUE"""),"-")</f>
        <v>-</v>
      </c>
      <c r="K422" s="21" t="str">
        <f>IFERROR(__xludf.DUMMYFUNCTION("""COMPUTED_VALUE"""),"-")</f>
        <v>-</v>
      </c>
      <c r="L422" s="21" t="str">
        <f>IFERROR(__xludf.DUMMYFUNCTION("""COMPUTED_VALUE"""),"-")</f>
        <v>-</v>
      </c>
      <c r="M422" s="21" t="str">
        <f>IFERROR(__xludf.DUMMYFUNCTION("""COMPUTED_VALUE"""),"-")</f>
        <v>-</v>
      </c>
      <c r="N422" s="21" t="str">
        <f>IFERROR(__xludf.DUMMYFUNCTION("""COMPUTED_VALUE"""),"-")</f>
        <v>-</v>
      </c>
      <c r="O422" s="21" t="str">
        <f>IFERROR(__xludf.DUMMYFUNCTION("""COMPUTED_VALUE"""),"-")</f>
        <v>-</v>
      </c>
      <c r="P422" s="21"/>
      <c r="Q422" s="21"/>
      <c r="R422" s="21"/>
      <c r="S422" s="21"/>
      <c r="T422" s="21"/>
      <c r="U422" s="21"/>
      <c r="V422" s="21"/>
      <c r="W422" s="21"/>
      <c r="X422" s="21"/>
      <c r="Y422" s="21"/>
      <c r="Z422" s="21"/>
    </row>
    <row r="423">
      <c r="A423" s="21" t="str">
        <f>IFERROR(__xludf.DUMMYFUNCTION("""COMPUTED_VALUE"""),"16ª GRE (Santa Rita)")</f>
        <v>16ª GRE (Santa Rita)</v>
      </c>
      <c r="B423" s="21" t="str">
        <f>IFERROR(__xludf.DUMMYFUNCTION("""COMPUTED_VALUE"""),"Mari")</f>
        <v>Mari</v>
      </c>
      <c r="C423" s="21">
        <f>IFERROR(__xludf.DUMMYFUNCTION("""COMPUTED_VALUE"""),2.5089013E7)</f>
        <v>25089013</v>
      </c>
      <c r="D423" s="21" t="str">
        <f>IFERROR(__xludf.DUMMYFUNCTION("""COMPUTED_VALUE"""),"Eci José Paulo de Franca")</f>
        <v>Eci José Paulo de Franca</v>
      </c>
      <c r="E423" s="21" t="str">
        <f>IFERROR(__xludf.DUMMYFUNCTION("""COMPUTED_VALUE"""),"URBANA")</f>
        <v>URBANA</v>
      </c>
      <c r="F423" s="21" t="str">
        <f>IFERROR(__xludf.DUMMYFUNCTION("""COMPUTED_VALUE"""),"2 Mbps")</f>
        <v>2 Mbps</v>
      </c>
      <c r="G423" s="21" t="str">
        <f>IFERROR(__xludf.DUMMYFUNCTION("""COMPUTED_VALUE"""),"-")</f>
        <v>-</v>
      </c>
      <c r="H423" s="21" t="str">
        <f>IFERROR(__xludf.DUMMYFUNCTION("""COMPUTED_VALUE"""),"-")</f>
        <v>-</v>
      </c>
      <c r="I423" s="21" t="str">
        <f>IFERROR(__xludf.DUMMYFUNCTION("""COMPUTED_VALUE"""),"-")</f>
        <v>-</v>
      </c>
      <c r="J423" s="21" t="str">
        <f>IFERROR(__xludf.DUMMYFUNCTION("""COMPUTED_VALUE"""),"100 Mbps")</f>
        <v>100 Mbps</v>
      </c>
      <c r="K423" s="21" t="str">
        <f>IFERROR(__xludf.DUMMYFUNCTION("""COMPUTED_VALUE"""),"-")</f>
        <v>-</v>
      </c>
      <c r="L423" s="21" t="str">
        <f>IFERROR(__xludf.DUMMYFUNCTION("""COMPUTED_VALUE"""),"-")</f>
        <v>-</v>
      </c>
      <c r="M423" s="21" t="str">
        <f>IFERROR(__xludf.DUMMYFUNCTION("""COMPUTED_VALUE"""),"-")</f>
        <v>-</v>
      </c>
      <c r="N423" s="21" t="str">
        <f>IFERROR(__xludf.DUMMYFUNCTION("""COMPUTED_VALUE"""),"-")</f>
        <v>-</v>
      </c>
      <c r="O423" s="21" t="str">
        <f>IFERROR(__xludf.DUMMYFUNCTION("""COMPUTED_VALUE"""),"-")</f>
        <v>-</v>
      </c>
      <c r="P423" s="21"/>
      <c r="Q423" s="21"/>
      <c r="R423" s="21"/>
      <c r="S423" s="21"/>
      <c r="T423" s="21"/>
      <c r="U423" s="21"/>
      <c r="V423" s="21"/>
      <c r="W423" s="21"/>
      <c r="X423" s="21"/>
      <c r="Y423" s="21"/>
      <c r="Z423" s="21"/>
    </row>
    <row r="424">
      <c r="A424" s="21" t="str">
        <f>IFERROR(__xludf.DUMMYFUNCTION("""COMPUTED_VALUE"""),"12ª GRE (Itabaiana)")</f>
        <v>12ª GRE (Itabaiana)</v>
      </c>
      <c r="B424" s="21" t="str">
        <f>IFERROR(__xludf.DUMMYFUNCTION("""COMPUTED_VALUE"""),"São José dos Ramos")</f>
        <v>São José dos Ramos</v>
      </c>
      <c r="C424" s="21">
        <f>IFERROR(__xludf.DUMMYFUNCTION("""COMPUTED_VALUE"""),2.5089242E7)</f>
        <v>25089242</v>
      </c>
      <c r="D424" s="21" t="str">
        <f>IFERROR(__xludf.DUMMYFUNCTION("""COMPUTED_VALUE"""),"ECIEEFM JOCELYN VELLOSO BORGES")</f>
        <v>ECIEEFM JOCELYN VELLOSO BORGES</v>
      </c>
      <c r="E424" s="21" t="str">
        <f>IFERROR(__xludf.DUMMYFUNCTION("""COMPUTED_VALUE"""),"URBANA")</f>
        <v>URBANA</v>
      </c>
      <c r="F424" s="21" t="str">
        <f>IFERROR(__xludf.DUMMYFUNCTION("""COMPUTED_VALUE"""),"2 Mbps")</f>
        <v>2 Mbps</v>
      </c>
      <c r="G424" s="21" t="str">
        <f>IFERROR(__xludf.DUMMYFUNCTION("""COMPUTED_VALUE"""),"-")</f>
        <v>-</v>
      </c>
      <c r="H424" s="21" t="str">
        <f>IFERROR(__xludf.DUMMYFUNCTION("""COMPUTED_VALUE"""),"-")</f>
        <v>-</v>
      </c>
      <c r="I424" s="21" t="str">
        <f>IFERROR(__xludf.DUMMYFUNCTION("""COMPUTED_VALUE"""),"-")</f>
        <v>-</v>
      </c>
      <c r="J424" s="21" t="str">
        <f>IFERROR(__xludf.DUMMYFUNCTION("""COMPUTED_VALUE"""),"-")</f>
        <v>-</v>
      </c>
      <c r="K424" s="21" t="str">
        <f>IFERROR(__xludf.DUMMYFUNCTION("""COMPUTED_VALUE"""),"-")</f>
        <v>-</v>
      </c>
      <c r="L424" s="21" t="str">
        <f>IFERROR(__xludf.DUMMYFUNCTION("""COMPUTED_VALUE"""),"-")</f>
        <v>-</v>
      </c>
      <c r="M424" s="21" t="str">
        <f>IFERROR(__xludf.DUMMYFUNCTION("""COMPUTED_VALUE"""),"-")</f>
        <v>-</v>
      </c>
      <c r="N424" s="21" t="str">
        <f>IFERROR(__xludf.DUMMYFUNCTION("""COMPUTED_VALUE"""),"-")</f>
        <v>-</v>
      </c>
      <c r="O424" s="21" t="str">
        <f>IFERROR(__xludf.DUMMYFUNCTION("""COMPUTED_VALUE"""),"-")</f>
        <v>-</v>
      </c>
      <c r="P424" s="21"/>
      <c r="Q424" s="21"/>
      <c r="R424" s="21"/>
      <c r="S424" s="21"/>
      <c r="T424" s="21"/>
      <c r="U424" s="21"/>
      <c r="V424" s="21"/>
      <c r="W424" s="21"/>
      <c r="X424" s="21"/>
      <c r="Y424" s="21"/>
      <c r="Z424" s="21"/>
    </row>
    <row r="425">
      <c r="A425" s="21" t="str">
        <f>IFERROR(__xludf.DUMMYFUNCTION("""COMPUTED_VALUE"""),"12ª GRE (Itabaiana)")</f>
        <v>12ª GRE (Itabaiana)</v>
      </c>
      <c r="B425" s="21" t="str">
        <f>IFERROR(__xludf.DUMMYFUNCTION("""COMPUTED_VALUE"""),"Pilar")</f>
        <v>Pilar</v>
      </c>
      <c r="C425" s="21">
        <f>IFERROR(__xludf.DUMMYFUNCTION("""COMPUTED_VALUE"""),2.508925E7)</f>
        <v>25089250</v>
      </c>
      <c r="D425" s="21" t="str">
        <f>IFERROR(__xludf.DUMMYFUNCTION("""COMPUTED_VALUE"""),"Eci EEM José Lins do Rego")</f>
        <v>Eci EEM José Lins do Rego</v>
      </c>
      <c r="E425" s="21" t="str">
        <f>IFERROR(__xludf.DUMMYFUNCTION("""COMPUTED_VALUE"""),"URBANA")</f>
        <v>URBANA</v>
      </c>
      <c r="F425" s="21" t="str">
        <f>IFERROR(__xludf.DUMMYFUNCTION("""COMPUTED_VALUE"""),"2 Mbps")</f>
        <v>2 Mbps</v>
      </c>
      <c r="G425" s="21" t="str">
        <f>IFERROR(__xludf.DUMMYFUNCTION("""COMPUTED_VALUE"""),"-")</f>
        <v>-</v>
      </c>
      <c r="H425" s="21" t="str">
        <f>IFERROR(__xludf.DUMMYFUNCTION("""COMPUTED_VALUE"""),"-")</f>
        <v>-</v>
      </c>
      <c r="I425" s="21" t="str">
        <f>IFERROR(__xludf.DUMMYFUNCTION("""COMPUTED_VALUE"""),"-")</f>
        <v>-</v>
      </c>
      <c r="J425" s="21" t="str">
        <f>IFERROR(__xludf.DUMMYFUNCTION("""COMPUTED_VALUE"""),"-")</f>
        <v>-</v>
      </c>
      <c r="K425" s="21" t="str">
        <f>IFERROR(__xludf.DUMMYFUNCTION("""COMPUTED_VALUE"""),"-")</f>
        <v>-</v>
      </c>
      <c r="L425" s="21" t="str">
        <f>IFERROR(__xludf.DUMMYFUNCTION("""COMPUTED_VALUE"""),"-")</f>
        <v>-</v>
      </c>
      <c r="M425" s="21" t="str">
        <f>IFERROR(__xludf.DUMMYFUNCTION("""COMPUTED_VALUE"""),"-")</f>
        <v>-</v>
      </c>
      <c r="N425" s="21" t="str">
        <f>IFERROR(__xludf.DUMMYFUNCTION("""COMPUTED_VALUE"""),"-")</f>
        <v>-</v>
      </c>
      <c r="O425" s="21" t="str">
        <f>IFERROR(__xludf.DUMMYFUNCTION("""COMPUTED_VALUE"""),"-")</f>
        <v>-</v>
      </c>
      <c r="P425" s="21"/>
      <c r="Q425" s="21"/>
      <c r="R425" s="21"/>
      <c r="S425" s="21"/>
      <c r="T425" s="21"/>
      <c r="U425" s="21"/>
      <c r="V425" s="21"/>
      <c r="W425" s="21"/>
      <c r="X425" s="21"/>
      <c r="Y425" s="21"/>
      <c r="Z425" s="21"/>
    </row>
    <row r="426">
      <c r="A426" s="21" t="str">
        <f>IFERROR(__xludf.DUMMYFUNCTION("""COMPUTED_VALUE"""),"-")</f>
        <v>-</v>
      </c>
      <c r="B426" s="21" t="str">
        <f>IFERROR(__xludf.DUMMYFUNCTION("""COMPUTED_VALUE"""),"Pilar")</f>
        <v>Pilar</v>
      </c>
      <c r="C426" s="21">
        <f>IFERROR(__xludf.DUMMYFUNCTION("""COMPUTED_VALUE"""),2.5089293E7)</f>
        <v>25089293</v>
      </c>
      <c r="D426" s="21" t="str">
        <f>IFERROR(__xludf.DUMMYFUNCTION("""COMPUTED_VALUE"""),"EEEF Dr Jose Maria (MUNICIPALIZADA)")</f>
        <v>EEEF Dr Jose Maria (MUNICIPALIZADA)</v>
      </c>
      <c r="E426" s="21" t="str">
        <f>IFERROR(__xludf.DUMMYFUNCTION("""COMPUTED_VALUE"""),"-")</f>
        <v>-</v>
      </c>
      <c r="F426" s="21" t="str">
        <f>IFERROR(__xludf.DUMMYFUNCTION("""COMPUTED_VALUE"""),"2 Mbps")</f>
        <v>2 Mbps</v>
      </c>
      <c r="G426" s="21" t="str">
        <f>IFERROR(__xludf.DUMMYFUNCTION("""COMPUTED_VALUE"""),"-")</f>
        <v>-</v>
      </c>
      <c r="H426" s="21" t="str">
        <f>IFERROR(__xludf.DUMMYFUNCTION("""COMPUTED_VALUE"""),"-")</f>
        <v>-</v>
      </c>
      <c r="I426" s="21" t="str">
        <f>IFERROR(__xludf.DUMMYFUNCTION("""COMPUTED_VALUE"""),"-")</f>
        <v>-</v>
      </c>
      <c r="J426" s="21" t="str">
        <f>IFERROR(__xludf.DUMMYFUNCTION("""COMPUTED_VALUE"""),"-")</f>
        <v>-</v>
      </c>
      <c r="K426" s="21" t="str">
        <f>IFERROR(__xludf.DUMMYFUNCTION("""COMPUTED_VALUE"""),"-")</f>
        <v>-</v>
      </c>
      <c r="L426" s="21" t="str">
        <f>IFERROR(__xludf.DUMMYFUNCTION("""COMPUTED_VALUE"""),"-")</f>
        <v>-</v>
      </c>
      <c r="M426" s="21" t="str">
        <f>IFERROR(__xludf.DUMMYFUNCTION("""COMPUTED_VALUE"""),"-")</f>
        <v>-</v>
      </c>
      <c r="N426" s="21" t="str">
        <f>IFERROR(__xludf.DUMMYFUNCTION("""COMPUTED_VALUE"""),"-")</f>
        <v>-</v>
      </c>
      <c r="O426" s="21" t="str">
        <f>IFERROR(__xludf.DUMMYFUNCTION("""COMPUTED_VALUE"""),"-")</f>
        <v>-</v>
      </c>
      <c r="P426" s="21" t="str">
        <f>IFERROR(__xludf.DUMMYFUNCTION("""COMPUTED_VALUE"""),"MUNICIPALIZADA")</f>
        <v>MUNICIPALIZADA</v>
      </c>
      <c r="Q426" s="21" t="str">
        <f>IFERROR(__xludf.DUMMYFUNCTION("""COMPUTED_VALUE"""),"S")</f>
        <v>S</v>
      </c>
      <c r="R426" s="21"/>
      <c r="S426" s="21"/>
      <c r="T426" s="21"/>
      <c r="U426" s="21"/>
      <c r="V426" s="21"/>
      <c r="W426" s="21"/>
      <c r="X426" s="21"/>
      <c r="Y426" s="21"/>
      <c r="Z426" s="21"/>
    </row>
    <row r="427">
      <c r="A427" s="21" t="str">
        <f>IFERROR(__xludf.DUMMYFUNCTION("""COMPUTED_VALUE"""),"12ª GRE (Itabaiana)")</f>
        <v>12ª GRE (Itabaiana)</v>
      </c>
      <c r="B427" s="21" t="str">
        <f>IFERROR(__xludf.DUMMYFUNCTION("""COMPUTED_VALUE"""),"São Miguel de Taipu")</f>
        <v>São Miguel de Taipu</v>
      </c>
      <c r="C427" s="21">
        <f>IFERROR(__xludf.DUMMYFUNCTION("""COMPUTED_VALUE"""),2.5089552E7)</f>
        <v>25089552</v>
      </c>
      <c r="D427" s="21" t="str">
        <f>IFERROR(__xludf.DUMMYFUNCTION("""COMPUTED_VALUE"""),"EEEFM Maria Lins")</f>
        <v>EEEFM Maria Lins</v>
      </c>
      <c r="E427" s="21" t="str">
        <f>IFERROR(__xludf.DUMMYFUNCTION("""COMPUTED_VALUE"""),"URBANA")</f>
        <v>URBANA</v>
      </c>
      <c r="F427" s="21" t="str">
        <f>IFERROR(__xludf.DUMMYFUNCTION("""COMPUTED_VALUE"""),"2 Mbps")</f>
        <v>2 Mbps</v>
      </c>
      <c r="G427" s="21" t="str">
        <f>IFERROR(__xludf.DUMMYFUNCTION("""COMPUTED_VALUE"""),"-")</f>
        <v>-</v>
      </c>
      <c r="H427" s="21" t="str">
        <f>IFERROR(__xludf.DUMMYFUNCTION("""COMPUTED_VALUE"""),"-")</f>
        <v>-</v>
      </c>
      <c r="I427" s="21" t="str">
        <f>IFERROR(__xludf.DUMMYFUNCTION("""COMPUTED_VALUE"""),"-")</f>
        <v>-</v>
      </c>
      <c r="J427" s="21" t="str">
        <f>IFERROR(__xludf.DUMMYFUNCTION("""COMPUTED_VALUE"""),"-")</f>
        <v>-</v>
      </c>
      <c r="K427" s="21" t="str">
        <f>IFERROR(__xludf.DUMMYFUNCTION("""COMPUTED_VALUE"""),"-")</f>
        <v>-</v>
      </c>
      <c r="L427" s="21" t="str">
        <f>IFERROR(__xludf.DUMMYFUNCTION("""COMPUTED_VALUE"""),"-")</f>
        <v>-</v>
      </c>
      <c r="M427" s="21" t="str">
        <f>IFERROR(__xludf.DUMMYFUNCTION("""COMPUTED_VALUE"""),"-")</f>
        <v>-</v>
      </c>
      <c r="N427" s="21" t="str">
        <f>IFERROR(__xludf.DUMMYFUNCTION("""COMPUTED_VALUE"""),"-")</f>
        <v>-</v>
      </c>
      <c r="O427" s="21" t="str">
        <f>IFERROR(__xludf.DUMMYFUNCTION("""COMPUTED_VALUE"""),"-")</f>
        <v>-</v>
      </c>
      <c r="P427" s="21"/>
      <c r="Q427" s="21"/>
      <c r="R427" s="21"/>
      <c r="S427" s="21"/>
      <c r="T427" s="21"/>
      <c r="U427" s="21"/>
      <c r="V427" s="21"/>
      <c r="W427" s="21"/>
      <c r="X427" s="21"/>
      <c r="Y427" s="21"/>
      <c r="Z427" s="21"/>
    </row>
    <row r="428">
      <c r="A428" s="21" t="str">
        <f>IFERROR(__xludf.DUMMYFUNCTION("""COMPUTED_VALUE"""),"12ª GRE (Itabaiana)")</f>
        <v>12ª GRE (Itabaiana)</v>
      </c>
      <c r="B428" s="21" t="str">
        <f>IFERROR(__xludf.DUMMYFUNCTION("""COMPUTED_VALUE"""),"São Miguel de Taipu")</f>
        <v>São Miguel de Taipu</v>
      </c>
      <c r="C428" s="21">
        <f>IFERROR(__xludf.DUMMYFUNCTION("""COMPUTED_VALUE"""),2.508956E7)</f>
        <v>25089560</v>
      </c>
      <c r="D428" s="21" t="str">
        <f>IFERROR(__xludf.DUMMYFUNCTION("""COMPUTED_VALUE"""),"EEEFM Severina de Holanda Cavalcanti")</f>
        <v>EEEFM Severina de Holanda Cavalcanti</v>
      </c>
      <c r="E428" s="21" t="str">
        <f>IFERROR(__xludf.DUMMYFUNCTION("""COMPUTED_VALUE"""),"RURAL")</f>
        <v>RURAL</v>
      </c>
      <c r="F428" s="21" t="str">
        <f>IFERROR(__xludf.DUMMYFUNCTION("""COMPUTED_VALUE"""),"-")</f>
        <v>-</v>
      </c>
      <c r="G428" s="21" t="str">
        <f>IFERROR(__xludf.DUMMYFUNCTION("""COMPUTED_VALUE"""),"-")</f>
        <v>-</v>
      </c>
      <c r="H428" s="21" t="str">
        <f>IFERROR(__xludf.DUMMYFUNCTION("""COMPUTED_VALUE"""),"-")</f>
        <v>-</v>
      </c>
      <c r="I428" s="21" t="str">
        <f>IFERROR(__xludf.DUMMYFUNCTION("""COMPUTED_VALUE"""),"-")</f>
        <v>-</v>
      </c>
      <c r="J428" s="21" t="str">
        <f>IFERROR(__xludf.DUMMYFUNCTION("""COMPUTED_VALUE"""),"-")</f>
        <v>-</v>
      </c>
      <c r="K428" s="21" t="str">
        <f>IFERROR(__xludf.DUMMYFUNCTION("""COMPUTED_VALUE"""),"-")</f>
        <v>-</v>
      </c>
      <c r="L428" s="21" t="str">
        <f>IFERROR(__xludf.DUMMYFUNCTION("""COMPUTED_VALUE"""),"-")</f>
        <v>-</v>
      </c>
      <c r="M428" s="21" t="str">
        <f>IFERROR(__xludf.DUMMYFUNCTION("""COMPUTED_VALUE"""),"-")</f>
        <v>-</v>
      </c>
      <c r="N428" s="21" t="str">
        <f>IFERROR(__xludf.DUMMYFUNCTION("""COMPUTED_VALUE"""),"Black Box (3G)")</f>
        <v>Black Box (3G)</v>
      </c>
      <c r="O428" s="21" t="str">
        <f>IFERROR(__xludf.DUMMYFUNCTION("""COMPUTED_VALUE"""),"-")</f>
        <v>-</v>
      </c>
      <c r="P428" s="21"/>
      <c r="Q428" s="21"/>
      <c r="R428" s="21"/>
      <c r="S428" s="21"/>
      <c r="T428" s="21"/>
      <c r="U428" s="21"/>
      <c r="V428" s="21"/>
      <c r="W428" s="21"/>
      <c r="X428" s="21"/>
      <c r="Y428" s="21"/>
      <c r="Z428" s="21"/>
    </row>
    <row r="429">
      <c r="A429" s="21" t="str">
        <f>IFERROR(__xludf.DUMMYFUNCTION("""COMPUTED_VALUE"""),"16ª GRE (Santa Rita)")</f>
        <v>16ª GRE (Santa Rita)</v>
      </c>
      <c r="B429" s="21" t="str">
        <f>IFERROR(__xludf.DUMMYFUNCTION("""COMPUTED_VALUE"""),"Sapé")</f>
        <v>Sapé</v>
      </c>
      <c r="C429" s="21">
        <f>IFERROR(__xludf.DUMMYFUNCTION("""COMPUTED_VALUE"""),2.5089773E7)</f>
        <v>25089773</v>
      </c>
      <c r="D429" s="21" t="str">
        <f>IFERROR(__xludf.DUMMYFUNCTION("""COMPUTED_VALUE"""),"EEEF Stella da Cunha Santos")</f>
        <v>EEEF Stella da Cunha Santos</v>
      </c>
      <c r="E429" s="21" t="str">
        <f>IFERROR(__xludf.DUMMYFUNCTION("""COMPUTED_VALUE"""),"URBANA")</f>
        <v>URBANA</v>
      </c>
      <c r="F429" s="21" t="str">
        <f>IFERROR(__xludf.DUMMYFUNCTION("""COMPUTED_VALUE"""),"2 Mbps")</f>
        <v>2 Mbps</v>
      </c>
      <c r="G429" s="21" t="str">
        <f>IFERROR(__xludf.DUMMYFUNCTION("""COMPUTED_VALUE"""),"10 Mbps")</f>
        <v>10 Mbps</v>
      </c>
      <c r="H429" s="21" t="str">
        <f>IFERROR(__xludf.DUMMYFUNCTION("""COMPUTED_VALUE"""),"-")</f>
        <v>-</v>
      </c>
      <c r="I429" s="21" t="str">
        <f>IFERROR(__xludf.DUMMYFUNCTION("""COMPUTED_VALUE"""),"-")</f>
        <v>-</v>
      </c>
      <c r="J429" s="21" t="str">
        <f>IFERROR(__xludf.DUMMYFUNCTION("""COMPUTED_VALUE"""),"-")</f>
        <v>-</v>
      </c>
      <c r="K429" s="21" t="str">
        <f>IFERROR(__xludf.DUMMYFUNCTION("""COMPUTED_VALUE"""),"-")</f>
        <v>-</v>
      </c>
      <c r="L429" s="21" t="str">
        <f>IFERROR(__xludf.DUMMYFUNCTION("""COMPUTED_VALUE"""),"-")</f>
        <v>-</v>
      </c>
      <c r="M429" s="21" t="str">
        <f>IFERROR(__xludf.DUMMYFUNCTION("""COMPUTED_VALUE"""),"-")</f>
        <v>-</v>
      </c>
      <c r="N429" s="21" t="str">
        <f>IFERROR(__xludf.DUMMYFUNCTION("""COMPUTED_VALUE"""),"-")</f>
        <v>-</v>
      </c>
      <c r="O429" s="21" t="str">
        <f>IFERROR(__xludf.DUMMYFUNCTION("""COMPUTED_VALUE"""),"-")</f>
        <v>-</v>
      </c>
      <c r="P429" s="21"/>
      <c r="Q429" s="21"/>
      <c r="R429" s="21"/>
      <c r="S429" s="21"/>
      <c r="T429" s="21"/>
      <c r="U429" s="21"/>
      <c r="V429" s="21"/>
      <c r="W429" s="21"/>
      <c r="X429" s="21"/>
      <c r="Y429" s="21"/>
      <c r="Z429" s="21"/>
    </row>
    <row r="430">
      <c r="A430" s="21" t="str">
        <f>IFERROR(__xludf.DUMMYFUNCTION("""COMPUTED_VALUE"""),"16ª GRE (Santa Rita)")</f>
        <v>16ª GRE (Santa Rita)</v>
      </c>
      <c r="B430" s="21" t="str">
        <f>IFERROR(__xludf.DUMMYFUNCTION("""COMPUTED_VALUE"""),"Sapé")</f>
        <v>Sapé</v>
      </c>
      <c r="C430" s="21">
        <f>IFERROR(__xludf.DUMMYFUNCTION("""COMPUTED_VALUE"""),2.5089781E7)</f>
        <v>25089781</v>
      </c>
      <c r="D430" s="21" t="str">
        <f>IFERROR(__xludf.DUMMYFUNCTION("""COMPUTED_VALUE"""),"Eci Monsenhor Odilon Alves Pedrosa")</f>
        <v>Eci Monsenhor Odilon Alves Pedrosa</v>
      </c>
      <c r="E430" s="21" t="str">
        <f>IFERROR(__xludf.DUMMYFUNCTION("""COMPUTED_VALUE"""),"URBANA")</f>
        <v>URBANA</v>
      </c>
      <c r="F430" s="21" t="str">
        <f>IFERROR(__xludf.DUMMYFUNCTION("""COMPUTED_VALUE"""),"2 Mbps")</f>
        <v>2 Mbps</v>
      </c>
      <c r="G430" s="21" t="str">
        <f>IFERROR(__xludf.DUMMYFUNCTION("""COMPUTED_VALUE"""),"10 Mbps")</f>
        <v>10 Mbps</v>
      </c>
      <c r="H430" s="21" t="str">
        <f>IFERROR(__xludf.DUMMYFUNCTION("""COMPUTED_VALUE"""),"-")</f>
        <v>-</v>
      </c>
      <c r="I430" s="21" t="str">
        <f>IFERROR(__xludf.DUMMYFUNCTION("""COMPUTED_VALUE"""),"-")</f>
        <v>-</v>
      </c>
      <c r="J430" s="21" t="str">
        <f>IFERROR(__xludf.DUMMYFUNCTION("""COMPUTED_VALUE"""),"100 Mbps")</f>
        <v>100 Mbps</v>
      </c>
      <c r="K430" s="21" t="str">
        <f>IFERROR(__xludf.DUMMYFUNCTION("""COMPUTED_VALUE"""),"-")</f>
        <v>-</v>
      </c>
      <c r="L430" s="21" t="str">
        <f>IFERROR(__xludf.DUMMYFUNCTION("""COMPUTED_VALUE"""),"-")</f>
        <v>-</v>
      </c>
      <c r="M430" s="21" t="str">
        <f>IFERROR(__xludf.DUMMYFUNCTION("""COMPUTED_VALUE"""),"-")</f>
        <v>-</v>
      </c>
      <c r="N430" s="21" t="str">
        <f>IFERROR(__xludf.DUMMYFUNCTION("""COMPUTED_VALUE"""),"-")</f>
        <v>-</v>
      </c>
      <c r="O430" s="21" t="str">
        <f>IFERROR(__xludf.DUMMYFUNCTION("""COMPUTED_VALUE"""),"-")</f>
        <v>-</v>
      </c>
      <c r="P430" s="21"/>
      <c r="Q430" s="21"/>
      <c r="R430" s="21"/>
      <c r="S430" s="21"/>
      <c r="T430" s="21"/>
      <c r="U430" s="21"/>
      <c r="V430" s="21"/>
      <c r="W430" s="21"/>
      <c r="X430" s="21"/>
      <c r="Y430" s="21"/>
      <c r="Z430" s="21"/>
    </row>
    <row r="431">
      <c r="A431" s="21" t="str">
        <f>IFERROR(__xludf.DUMMYFUNCTION("""COMPUTED_VALUE"""),"16ª GRE (Santa Rita)")</f>
        <v>16ª GRE (Santa Rita)</v>
      </c>
      <c r="B431" s="21" t="str">
        <f>IFERROR(__xludf.DUMMYFUNCTION("""COMPUTED_VALUE"""),"Sapé")</f>
        <v>Sapé</v>
      </c>
      <c r="C431" s="21">
        <f>IFERROR(__xludf.DUMMYFUNCTION("""COMPUTED_VALUE"""),2.5089811E7)</f>
        <v>25089811</v>
      </c>
      <c r="D431" s="21" t="str">
        <f>IFERROR(__xludf.DUMMYFUNCTION("""COMPUTED_VALUE"""),"EEEF Fazenda Buracao")</f>
        <v>EEEF Fazenda Buracao</v>
      </c>
      <c r="E431" s="21" t="str">
        <f>IFERROR(__xludf.DUMMYFUNCTION("""COMPUTED_VALUE"""),"RURAL")</f>
        <v>RURAL</v>
      </c>
      <c r="F431" s="21" t="str">
        <f>IFERROR(__xludf.DUMMYFUNCTION("""COMPUTED_VALUE"""),"2 Mbps")</f>
        <v>2 Mbps</v>
      </c>
      <c r="G431" s="21" t="str">
        <f>IFERROR(__xludf.DUMMYFUNCTION("""COMPUTED_VALUE"""),"-")</f>
        <v>-</v>
      </c>
      <c r="H431" s="21" t="str">
        <f>IFERROR(__xludf.DUMMYFUNCTION("""COMPUTED_VALUE"""),"-")</f>
        <v>-</v>
      </c>
      <c r="I431" s="21" t="str">
        <f>IFERROR(__xludf.DUMMYFUNCTION("""COMPUTED_VALUE"""),"-")</f>
        <v>-</v>
      </c>
      <c r="J431" s="21" t="str">
        <f>IFERROR(__xludf.DUMMYFUNCTION("""COMPUTED_VALUE"""),"-")</f>
        <v>-</v>
      </c>
      <c r="K431" s="21" t="str">
        <f>IFERROR(__xludf.DUMMYFUNCTION("""COMPUTED_VALUE"""),"-")</f>
        <v>-</v>
      </c>
      <c r="L431" s="21" t="str">
        <f>IFERROR(__xludf.DUMMYFUNCTION("""COMPUTED_VALUE"""),"-")</f>
        <v>-</v>
      </c>
      <c r="M431" s="21" t="str">
        <f>IFERROR(__xludf.DUMMYFUNCTION("""COMPUTED_VALUE"""),"-")</f>
        <v>-</v>
      </c>
      <c r="N431" s="21" t="str">
        <f>IFERROR(__xludf.DUMMYFUNCTION("""COMPUTED_VALUE"""),"Black Box (3G)")</f>
        <v>Black Box (3G)</v>
      </c>
      <c r="O431" s="21">
        <f>IFERROR(__xludf.DUMMYFUNCTION("""COMPUTED_VALUE"""),40.0)</f>
        <v>40</v>
      </c>
      <c r="P431" s="21"/>
      <c r="Q431" s="21"/>
      <c r="R431" s="21"/>
      <c r="S431" s="21"/>
      <c r="T431" s="21"/>
      <c r="U431" s="21"/>
      <c r="V431" s="21"/>
      <c r="W431" s="21"/>
      <c r="X431" s="21"/>
      <c r="Y431" s="21"/>
      <c r="Z431" s="21"/>
    </row>
    <row r="432">
      <c r="A432" s="21" t="str">
        <f>IFERROR(__xludf.DUMMYFUNCTION("""COMPUTED_VALUE"""),"16ª GRE (Santa Rita)")</f>
        <v>16ª GRE (Santa Rita)</v>
      </c>
      <c r="B432" s="21" t="str">
        <f>IFERROR(__xludf.DUMMYFUNCTION("""COMPUTED_VALUE"""),"Sapé")</f>
        <v>Sapé</v>
      </c>
      <c r="C432" s="21">
        <f>IFERROR(__xludf.DUMMYFUNCTION("""COMPUTED_VALUE"""),2.508982E7)</f>
        <v>25089820</v>
      </c>
      <c r="D432" s="21" t="str">
        <f>IFERROR(__xludf.DUMMYFUNCTION("""COMPUTED_VALUE"""),"EEEFM Gentil Lins")</f>
        <v>EEEFM Gentil Lins</v>
      </c>
      <c r="E432" s="21" t="str">
        <f>IFERROR(__xludf.DUMMYFUNCTION("""COMPUTED_VALUE"""),"URBANA")</f>
        <v>URBANA</v>
      </c>
      <c r="F432" s="21" t="str">
        <f>IFERROR(__xludf.DUMMYFUNCTION("""COMPUTED_VALUE"""),"2 Mbps")</f>
        <v>2 Mbps</v>
      </c>
      <c r="G432" s="21" t="str">
        <f>IFERROR(__xludf.DUMMYFUNCTION("""COMPUTED_VALUE"""),"-")</f>
        <v>-</v>
      </c>
      <c r="H432" s="21" t="str">
        <f>IFERROR(__xludf.DUMMYFUNCTION("""COMPUTED_VALUE"""),"-")</f>
        <v>-</v>
      </c>
      <c r="I432" s="21" t="str">
        <f>IFERROR(__xludf.DUMMYFUNCTION("""COMPUTED_VALUE"""),"-")</f>
        <v>-</v>
      </c>
      <c r="J432" s="21" t="str">
        <f>IFERROR(__xludf.DUMMYFUNCTION("""COMPUTED_VALUE"""),"-")</f>
        <v>-</v>
      </c>
      <c r="K432" s="21" t="str">
        <f>IFERROR(__xludf.DUMMYFUNCTION("""COMPUTED_VALUE"""),"-")</f>
        <v>-</v>
      </c>
      <c r="L432" s="21" t="str">
        <f>IFERROR(__xludf.DUMMYFUNCTION("""COMPUTED_VALUE"""),"-")</f>
        <v>-</v>
      </c>
      <c r="M432" s="21" t="str">
        <f>IFERROR(__xludf.DUMMYFUNCTION("""COMPUTED_VALUE"""),"-")</f>
        <v>-</v>
      </c>
      <c r="N432" s="21" t="str">
        <f>IFERROR(__xludf.DUMMYFUNCTION("""COMPUTED_VALUE"""),"-")</f>
        <v>-</v>
      </c>
      <c r="O432" s="21" t="str">
        <f>IFERROR(__xludf.DUMMYFUNCTION("""COMPUTED_VALUE"""),"-")</f>
        <v>-</v>
      </c>
      <c r="P432" s="21"/>
      <c r="Q432" s="21"/>
      <c r="R432" s="21"/>
      <c r="S432" s="21"/>
      <c r="T432" s="21"/>
      <c r="U432" s="21"/>
      <c r="V432" s="21"/>
      <c r="W432" s="21"/>
      <c r="X432" s="21"/>
      <c r="Y432" s="21"/>
      <c r="Z432" s="21"/>
    </row>
    <row r="433">
      <c r="A433" s="21" t="str">
        <f>IFERROR(__xludf.DUMMYFUNCTION("""COMPUTED_VALUE"""),"16ª GRE (Santa Rita)")</f>
        <v>16ª GRE (Santa Rita)</v>
      </c>
      <c r="B433" s="21" t="str">
        <f>IFERROR(__xludf.DUMMYFUNCTION("""COMPUTED_VALUE"""),"Riachão do Poço")</f>
        <v>Riachão do Poço</v>
      </c>
      <c r="C433" s="21">
        <f>IFERROR(__xludf.DUMMYFUNCTION("""COMPUTED_VALUE"""),2.5089838E7)</f>
        <v>25089838</v>
      </c>
      <c r="D433" s="21" t="str">
        <f>IFERROR(__xludf.DUMMYFUNCTION("""COMPUTED_VALUE"""),"Eci EEFM Riachao do Poco")</f>
        <v>Eci EEFM Riachao do Poco</v>
      </c>
      <c r="E433" s="21" t="str">
        <f>IFERROR(__xludf.DUMMYFUNCTION("""COMPUTED_VALUE"""),"URBANA")</f>
        <v>URBANA</v>
      </c>
      <c r="F433" s="21" t="str">
        <f>IFERROR(__xludf.DUMMYFUNCTION("""COMPUTED_VALUE"""),"2 Mbps")</f>
        <v>2 Mbps</v>
      </c>
      <c r="G433" s="21" t="str">
        <f>IFERROR(__xludf.DUMMYFUNCTION("""COMPUTED_VALUE"""),"-")</f>
        <v>-</v>
      </c>
      <c r="H433" s="21" t="str">
        <f>IFERROR(__xludf.DUMMYFUNCTION("""COMPUTED_VALUE"""),"-")</f>
        <v>-</v>
      </c>
      <c r="I433" s="21" t="str">
        <f>IFERROR(__xludf.DUMMYFUNCTION("""COMPUTED_VALUE"""),"-")</f>
        <v>-</v>
      </c>
      <c r="J433" s="21" t="str">
        <f>IFERROR(__xludf.DUMMYFUNCTION("""COMPUTED_VALUE"""),"-")</f>
        <v>-</v>
      </c>
      <c r="K433" s="21" t="str">
        <f>IFERROR(__xludf.DUMMYFUNCTION("""COMPUTED_VALUE"""),"-")</f>
        <v>-</v>
      </c>
      <c r="L433" s="21" t="str">
        <f>IFERROR(__xludf.DUMMYFUNCTION("""COMPUTED_VALUE"""),"-")</f>
        <v>-</v>
      </c>
      <c r="M433" s="21" t="str">
        <f>IFERROR(__xludf.DUMMYFUNCTION("""COMPUTED_VALUE"""),"-")</f>
        <v>-</v>
      </c>
      <c r="N433" s="21" t="str">
        <f>IFERROR(__xludf.DUMMYFUNCTION("""COMPUTED_VALUE"""),"-")</f>
        <v>-</v>
      </c>
      <c r="O433" s="21" t="str">
        <f>IFERROR(__xludf.DUMMYFUNCTION("""COMPUTED_VALUE"""),"-")</f>
        <v>-</v>
      </c>
      <c r="P433" s="21"/>
      <c r="Q433" s="21"/>
      <c r="R433" s="21"/>
      <c r="S433" s="21"/>
      <c r="T433" s="21"/>
      <c r="U433" s="21"/>
      <c r="V433" s="21"/>
      <c r="W433" s="21"/>
      <c r="X433" s="21"/>
      <c r="Y433" s="21"/>
      <c r="Z433" s="21"/>
    </row>
    <row r="434">
      <c r="A434" s="21" t="str">
        <f>IFERROR(__xludf.DUMMYFUNCTION("""COMPUTED_VALUE"""),"16ª GRE (Santa Rita)")</f>
        <v>16ª GRE (Santa Rita)</v>
      </c>
      <c r="B434" s="21" t="str">
        <f>IFERROR(__xludf.DUMMYFUNCTION("""COMPUTED_VALUE"""),"Sapé")</f>
        <v>Sapé</v>
      </c>
      <c r="C434" s="21">
        <f>IFERROR(__xludf.DUMMYFUNCTION("""COMPUTED_VALUE"""),2.5090135E7)</f>
        <v>25090135</v>
      </c>
      <c r="D434" s="21" t="str">
        <f>IFERROR(__xludf.DUMMYFUNCTION("""COMPUTED_VALUE"""),"Eci Cassiano Ribeiro Coutinho")</f>
        <v>Eci Cassiano Ribeiro Coutinho</v>
      </c>
      <c r="E434" s="21" t="str">
        <f>IFERROR(__xludf.DUMMYFUNCTION("""COMPUTED_VALUE"""),"URBANA")</f>
        <v>URBANA</v>
      </c>
      <c r="F434" s="21" t="str">
        <f>IFERROR(__xludf.DUMMYFUNCTION("""COMPUTED_VALUE"""),"2 Mbps")</f>
        <v>2 Mbps</v>
      </c>
      <c r="G434" s="21" t="str">
        <f>IFERROR(__xludf.DUMMYFUNCTION("""COMPUTED_VALUE"""),"-")</f>
        <v>-</v>
      </c>
      <c r="H434" s="21" t="str">
        <f>IFERROR(__xludf.DUMMYFUNCTION("""COMPUTED_VALUE"""),"-")</f>
        <v>-</v>
      </c>
      <c r="I434" s="21" t="str">
        <f>IFERROR(__xludf.DUMMYFUNCTION("""COMPUTED_VALUE"""),"-")</f>
        <v>-</v>
      </c>
      <c r="J434" s="21" t="str">
        <f>IFERROR(__xludf.DUMMYFUNCTION("""COMPUTED_VALUE"""),"50 Mbps")</f>
        <v>50 Mbps</v>
      </c>
      <c r="K434" s="21" t="str">
        <f>IFERROR(__xludf.DUMMYFUNCTION("""COMPUTED_VALUE"""),"-")</f>
        <v>-</v>
      </c>
      <c r="L434" s="21" t="str">
        <f>IFERROR(__xludf.DUMMYFUNCTION("""COMPUTED_VALUE"""),"-")</f>
        <v>-</v>
      </c>
      <c r="M434" s="21" t="str">
        <f>IFERROR(__xludf.DUMMYFUNCTION("""COMPUTED_VALUE"""),"-")</f>
        <v>-</v>
      </c>
      <c r="N434" s="21" t="str">
        <f>IFERROR(__xludf.DUMMYFUNCTION("""COMPUTED_VALUE"""),"-")</f>
        <v>-</v>
      </c>
      <c r="O434" s="21" t="str">
        <f>IFERROR(__xludf.DUMMYFUNCTION("""COMPUTED_VALUE"""),"-")</f>
        <v>-</v>
      </c>
      <c r="P434" s="21"/>
      <c r="Q434" s="21"/>
      <c r="R434" s="21"/>
      <c r="S434" s="21"/>
      <c r="T434" s="21"/>
      <c r="U434" s="21"/>
      <c r="V434" s="21"/>
      <c r="W434" s="21"/>
      <c r="X434" s="21"/>
      <c r="Y434" s="21"/>
      <c r="Z434" s="21"/>
    </row>
    <row r="435">
      <c r="A435" s="21" t="str">
        <f>IFERROR(__xludf.DUMMYFUNCTION("""COMPUTED_VALUE"""),"16ª GRE (Santa Rita)")</f>
        <v>16ª GRE (Santa Rita)</v>
      </c>
      <c r="B435" s="21" t="str">
        <f>IFERROR(__xludf.DUMMYFUNCTION("""COMPUTED_VALUE"""),"Bayeux")</f>
        <v>Bayeux</v>
      </c>
      <c r="C435" s="21">
        <f>IFERROR(__xludf.DUMMYFUNCTION("""COMPUTED_VALUE"""),2.5090879E7)</f>
        <v>25090879</v>
      </c>
      <c r="D435" s="21" t="str">
        <f>IFERROR(__xludf.DUMMYFUNCTION("""COMPUTED_VALUE"""),"EEEFM Eng Jose Davila Lins")</f>
        <v>EEEFM Eng Jose Davila Lins</v>
      </c>
      <c r="E435" s="21" t="str">
        <f>IFERROR(__xludf.DUMMYFUNCTION("""COMPUTED_VALUE"""),"URBANA")</f>
        <v>URBANA</v>
      </c>
      <c r="F435" s="21" t="str">
        <f>IFERROR(__xludf.DUMMYFUNCTION("""COMPUTED_VALUE"""),"2 Mbps")</f>
        <v>2 Mbps</v>
      </c>
      <c r="G435" s="21" t="str">
        <f>IFERROR(__xludf.DUMMYFUNCTION("""COMPUTED_VALUE"""),"-")</f>
        <v>-</v>
      </c>
      <c r="H435" s="21" t="str">
        <f>IFERROR(__xludf.DUMMYFUNCTION("""COMPUTED_VALUE"""),"-")</f>
        <v>-</v>
      </c>
      <c r="I435" s="21" t="str">
        <f>IFERROR(__xludf.DUMMYFUNCTION("""COMPUTED_VALUE"""),"-")</f>
        <v>-</v>
      </c>
      <c r="J435" s="21" t="str">
        <f>IFERROR(__xludf.DUMMYFUNCTION("""COMPUTED_VALUE"""),"-")</f>
        <v>-</v>
      </c>
      <c r="K435" s="21" t="str">
        <f>IFERROR(__xludf.DUMMYFUNCTION("""COMPUTED_VALUE"""),"-")</f>
        <v>-</v>
      </c>
      <c r="L435" s="21" t="str">
        <f>IFERROR(__xludf.DUMMYFUNCTION("""COMPUTED_VALUE"""),"-")</f>
        <v>-</v>
      </c>
      <c r="M435" s="21" t="str">
        <f>IFERROR(__xludf.DUMMYFUNCTION("""COMPUTED_VALUE"""),"-")</f>
        <v>-</v>
      </c>
      <c r="N435" s="21" t="str">
        <f>IFERROR(__xludf.DUMMYFUNCTION("""COMPUTED_VALUE"""),"-")</f>
        <v>-</v>
      </c>
      <c r="O435" s="21" t="str">
        <f>IFERROR(__xludf.DUMMYFUNCTION("""COMPUTED_VALUE"""),"-")</f>
        <v>-</v>
      </c>
      <c r="P435" s="21"/>
      <c r="Q435" s="21"/>
      <c r="R435" s="21"/>
      <c r="S435" s="21"/>
      <c r="T435" s="21"/>
      <c r="U435" s="21"/>
      <c r="V435" s="21"/>
      <c r="W435" s="21"/>
      <c r="X435" s="21"/>
      <c r="Y435" s="21"/>
      <c r="Z435" s="21"/>
    </row>
    <row r="436">
      <c r="A436" s="21" t="str">
        <f>IFERROR(__xludf.DUMMYFUNCTION("""COMPUTED_VALUE"""),"16ª GRE (Santa Rita)")</f>
        <v>16ª GRE (Santa Rita)</v>
      </c>
      <c r="B436" s="21" t="str">
        <f>IFERROR(__xludf.DUMMYFUNCTION("""COMPUTED_VALUE"""),"Bayeux")</f>
        <v>Bayeux</v>
      </c>
      <c r="C436" s="21">
        <f>IFERROR(__xludf.DUMMYFUNCTION("""COMPUTED_VALUE"""),2.5090887E7)</f>
        <v>25090887</v>
      </c>
      <c r="D436" s="21" t="str">
        <f>IFERROR(__xludf.DUMMYFUNCTION("""COMPUTED_VALUE"""),"Ecit Professor Antonio Gomes")</f>
        <v>Ecit Professor Antonio Gomes</v>
      </c>
      <c r="E436" s="21" t="str">
        <f>IFERROR(__xludf.DUMMYFUNCTION("""COMPUTED_VALUE"""),"URBANA")</f>
        <v>URBANA</v>
      </c>
      <c r="F436" s="21" t="str">
        <f>IFERROR(__xludf.DUMMYFUNCTION("""COMPUTED_VALUE"""),"2 Mbps")</f>
        <v>2 Mbps</v>
      </c>
      <c r="G436" s="21" t="str">
        <f>IFERROR(__xludf.DUMMYFUNCTION("""COMPUTED_VALUE"""),"-")</f>
        <v>-</v>
      </c>
      <c r="H436" s="21" t="str">
        <f>IFERROR(__xludf.DUMMYFUNCTION("""COMPUTED_VALUE"""),"-")</f>
        <v>-</v>
      </c>
      <c r="I436" s="21" t="str">
        <f>IFERROR(__xludf.DUMMYFUNCTION("""COMPUTED_VALUE"""),"-")</f>
        <v>-</v>
      </c>
      <c r="J436" s="21" t="str">
        <f>IFERROR(__xludf.DUMMYFUNCTION("""COMPUTED_VALUE"""),"100 Mbps")</f>
        <v>100 Mbps</v>
      </c>
      <c r="K436" s="21" t="str">
        <f>IFERROR(__xludf.DUMMYFUNCTION("""COMPUTED_VALUE"""),"-")</f>
        <v>-</v>
      </c>
      <c r="L436" s="21" t="str">
        <f>IFERROR(__xludf.DUMMYFUNCTION("""COMPUTED_VALUE"""),"-")</f>
        <v>-</v>
      </c>
      <c r="M436" s="21" t="str">
        <f>IFERROR(__xludf.DUMMYFUNCTION("""COMPUTED_VALUE"""),"-")</f>
        <v>-</v>
      </c>
      <c r="N436" s="21" t="str">
        <f>IFERROR(__xludf.DUMMYFUNCTION("""COMPUTED_VALUE"""),"-")</f>
        <v>-</v>
      </c>
      <c r="O436" s="21" t="str">
        <f>IFERROR(__xludf.DUMMYFUNCTION("""COMPUTED_VALUE"""),"-")</f>
        <v>-</v>
      </c>
      <c r="P436" s="21"/>
      <c r="Q436" s="21"/>
      <c r="R436" s="21"/>
      <c r="S436" s="21"/>
      <c r="T436" s="21"/>
      <c r="U436" s="21"/>
      <c r="V436" s="21"/>
      <c r="W436" s="21"/>
      <c r="X436" s="21"/>
      <c r="Y436" s="21"/>
      <c r="Z436" s="21"/>
    </row>
    <row r="437">
      <c r="A437" s="21" t="str">
        <f>IFERROR(__xludf.DUMMYFUNCTION("""COMPUTED_VALUE"""),"16ª GRE (Santa Rita)")</f>
        <v>16ª GRE (Santa Rita)</v>
      </c>
      <c r="B437" s="21" t="str">
        <f>IFERROR(__xludf.DUMMYFUNCTION("""COMPUTED_VALUE"""),"Bayeux")</f>
        <v>Bayeux</v>
      </c>
      <c r="C437" s="21">
        <f>IFERROR(__xludf.DUMMYFUNCTION("""COMPUTED_VALUE"""),2.5090909E7)</f>
        <v>25090909</v>
      </c>
      <c r="D437" s="21" t="str">
        <f>IFERROR(__xludf.DUMMYFUNCTION("""COMPUTED_VALUE"""),"Eci Irineu Pinto")</f>
        <v>Eci Irineu Pinto</v>
      </c>
      <c r="E437" s="21" t="str">
        <f>IFERROR(__xludf.DUMMYFUNCTION("""COMPUTED_VALUE"""),"URBANA")</f>
        <v>URBANA</v>
      </c>
      <c r="F437" s="21" t="str">
        <f>IFERROR(__xludf.DUMMYFUNCTION("""COMPUTED_VALUE"""),"2 Mbps")</f>
        <v>2 Mbps</v>
      </c>
      <c r="G437" s="21" t="str">
        <f>IFERROR(__xludf.DUMMYFUNCTION("""COMPUTED_VALUE"""),"10 Mbps")</f>
        <v>10 Mbps</v>
      </c>
      <c r="H437" s="21" t="str">
        <f>IFERROR(__xludf.DUMMYFUNCTION("""COMPUTED_VALUE"""),"-")</f>
        <v>-</v>
      </c>
      <c r="I437" s="21" t="str">
        <f>IFERROR(__xludf.DUMMYFUNCTION("""COMPUTED_VALUE"""),"-")</f>
        <v>-</v>
      </c>
      <c r="J437" s="21" t="str">
        <f>IFERROR(__xludf.DUMMYFUNCTION("""COMPUTED_VALUE"""),"-")</f>
        <v>-</v>
      </c>
      <c r="K437" s="21" t="str">
        <f>IFERROR(__xludf.DUMMYFUNCTION("""COMPUTED_VALUE"""),"-")</f>
        <v>-</v>
      </c>
      <c r="L437" s="21" t="str">
        <f>IFERROR(__xludf.DUMMYFUNCTION("""COMPUTED_VALUE"""),"-")</f>
        <v>-</v>
      </c>
      <c r="M437" s="21" t="str">
        <f>IFERROR(__xludf.DUMMYFUNCTION("""COMPUTED_VALUE"""),"-")</f>
        <v>-</v>
      </c>
      <c r="N437" s="21" t="str">
        <f>IFERROR(__xludf.DUMMYFUNCTION("""COMPUTED_VALUE"""),"-")</f>
        <v>-</v>
      </c>
      <c r="O437" s="21" t="str">
        <f>IFERROR(__xludf.DUMMYFUNCTION("""COMPUTED_VALUE"""),"-")</f>
        <v>-</v>
      </c>
      <c r="P437" s="21"/>
      <c r="Q437" s="21"/>
      <c r="R437" s="21"/>
      <c r="S437" s="21"/>
      <c r="T437" s="21"/>
      <c r="U437" s="21"/>
      <c r="V437" s="21"/>
      <c r="W437" s="21"/>
      <c r="X437" s="21"/>
      <c r="Y437" s="21"/>
      <c r="Z437" s="21"/>
    </row>
    <row r="438">
      <c r="A438" s="21" t="str">
        <f>IFERROR(__xludf.DUMMYFUNCTION("""COMPUTED_VALUE"""),"16ª GRE (Santa Rita)")</f>
        <v>16ª GRE (Santa Rita)</v>
      </c>
      <c r="B438" s="21" t="str">
        <f>IFERROR(__xludf.DUMMYFUNCTION("""COMPUTED_VALUE"""),"Bayeux")</f>
        <v>Bayeux</v>
      </c>
      <c r="C438" s="21">
        <f>IFERROR(__xludf.DUMMYFUNCTION("""COMPUTED_VALUE"""),2.5090933E7)</f>
        <v>25090933</v>
      </c>
      <c r="D438" s="21" t="str">
        <f>IFERROR(__xludf.DUMMYFUNCTION("""COMPUTED_VALUE"""),"EEEF Alvaro de Carvalho")</f>
        <v>EEEF Alvaro de Carvalho</v>
      </c>
      <c r="E438" s="21" t="str">
        <f>IFERROR(__xludf.DUMMYFUNCTION("""COMPUTED_VALUE"""),"URBANA")</f>
        <v>URBANA</v>
      </c>
      <c r="F438" s="21" t="str">
        <f>IFERROR(__xludf.DUMMYFUNCTION("""COMPUTED_VALUE"""),"2 Mbps")</f>
        <v>2 Mbps</v>
      </c>
      <c r="G438" s="21" t="str">
        <f>IFERROR(__xludf.DUMMYFUNCTION("""COMPUTED_VALUE"""),"-")</f>
        <v>-</v>
      </c>
      <c r="H438" s="21" t="str">
        <f>IFERROR(__xludf.DUMMYFUNCTION("""COMPUTED_VALUE"""),"-")</f>
        <v>-</v>
      </c>
      <c r="I438" s="21" t="str">
        <f>IFERROR(__xludf.DUMMYFUNCTION("""COMPUTED_VALUE"""),"-")</f>
        <v>-</v>
      </c>
      <c r="J438" s="21" t="str">
        <f>IFERROR(__xludf.DUMMYFUNCTION("""COMPUTED_VALUE"""),"-")</f>
        <v>-</v>
      </c>
      <c r="K438" s="21" t="str">
        <f>IFERROR(__xludf.DUMMYFUNCTION("""COMPUTED_VALUE"""),"-")</f>
        <v>-</v>
      </c>
      <c r="L438" s="21" t="str">
        <f>IFERROR(__xludf.DUMMYFUNCTION("""COMPUTED_VALUE"""),"-")</f>
        <v>-</v>
      </c>
      <c r="M438" s="21" t="str">
        <f>IFERROR(__xludf.DUMMYFUNCTION("""COMPUTED_VALUE"""),"-")</f>
        <v>-</v>
      </c>
      <c r="N438" s="21" t="str">
        <f>IFERROR(__xludf.DUMMYFUNCTION("""COMPUTED_VALUE"""),"-")</f>
        <v>-</v>
      </c>
      <c r="O438" s="21" t="str">
        <f>IFERROR(__xludf.DUMMYFUNCTION("""COMPUTED_VALUE"""),"-")</f>
        <v>-</v>
      </c>
      <c r="P438" s="21"/>
      <c r="Q438" s="21"/>
      <c r="R438" s="21"/>
      <c r="S438" s="21"/>
      <c r="T438" s="21"/>
      <c r="U438" s="21"/>
      <c r="V438" s="21"/>
      <c r="W438" s="21"/>
      <c r="X438" s="21"/>
      <c r="Y438" s="21"/>
      <c r="Z438" s="21"/>
    </row>
    <row r="439">
      <c r="A439" s="21" t="str">
        <f>IFERROR(__xludf.DUMMYFUNCTION("""COMPUTED_VALUE"""),"16ª GRE (Santa Rita)")</f>
        <v>16ª GRE (Santa Rita)</v>
      </c>
      <c r="B439" s="21" t="str">
        <f>IFERROR(__xludf.DUMMYFUNCTION("""COMPUTED_VALUE"""),"Bayeux")</f>
        <v>Bayeux</v>
      </c>
      <c r="C439" s="21">
        <f>IFERROR(__xludf.DUMMYFUNCTION("""COMPUTED_VALUE"""),2.5090941E7)</f>
        <v>25090941</v>
      </c>
      <c r="D439" s="21" t="str">
        <f>IFERROR(__xludf.DUMMYFUNCTION("""COMPUTED_VALUE"""),"EEEF Anita Garibaldi")</f>
        <v>EEEF Anita Garibaldi</v>
      </c>
      <c r="E439" s="21" t="str">
        <f>IFERROR(__xludf.DUMMYFUNCTION("""COMPUTED_VALUE"""),"URBANA")</f>
        <v>URBANA</v>
      </c>
      <c r="F439" s="21" t="str">
        <f>IFERROR(__xludf.DUMMYFUNCTION("""COMPUTED_VALUE"""),"5 Mbps")</f>
        <v>5 Mbps</v>
      </c>
      <c r="G439" s="21" t="str">
        <f>IFERROR(__xludf.DUMMYFUNCTION("""COMPUTED_VALUE"""),"-")</f>
        <v>-</v>
      </c>
      <c r="H439" s="21" t="str">
        <f>IFERROR(__xludf.DUMMYFUNCTION("""COMPUTED_VALUE"""),"-")</f>
        <v>-</v>
      </c>
      <c r="I439" s="21" t="str">
        <f>IFERROR(__xludf.DUMMYFUNCTION("""COMPUTED_VALUE"""),"-")</f>
        <v>-</v>
      </c>
      <c r="J439" s="21" t="str">
        <f>IFERROR(__xludf.DUMMYFUNCTION("""COMPUTED_VALUE"""),"-")</f>
        <v>-</v>
      </c>
      <c r="K439" s="21" t="str">
        <f>IFERROR(__xludf.DUMMYFUNCTION("""COMPUTED_VALUE"""),"-")</f>
        <v>-</v>
      </c>
      <c r="L439" s="21" t="str">
        <f>IFERROR(__xludf.DUMMYFUNCTION("""COMPUTED_VALUE"""),"-")</f>
        <v>-</v>
      </c>
      <c r="M439" s="21" t="str">
        <f>IFERROR(__xludf.DUMMYFUNCTION("""COMPUTED_VALUE"""),"-")</f>
        <v>-</v>
      </c>
      <c r="N439" s="21" t="str">
        <f>IFERROR(__xludf.DUMMYFUNCTION("""COMPUTED_VALUE"""),"-")</f>
        <v>-</v>
      </c>
      <c r="O439" s="21" t="str">
        <f>IFERROR(__xludf.DUMMYFUNCTION("""COMPUTED_VALUE"""),"-")</f>
        <v>-</v>
      </c>
      <c r="P439" s="21"/>
      <c r="Q439" s="21"/>
      <c r="R439" s="21"/>
      <c r="S439" s="21"/>
      <c r="T439" s="21"/>
      <c r="U439" s="21"/>
      <c r="V439" s="21"/>
      <c r="W439" s="21"/>
      <c r="X439" s="21"/>
      <c r="Y439" s="21"/>
      <c r="Z439" s="21"/>
    </row>
    <row r="440">
      <c r="A440" s="21" t="str">
        <f>IFERROR(__xludf.DUMMYFUNCTION("""COMPUTED_VALUE"""),"16ª GRE (Santa Rita)")</f>
        <v>16ª GRE (Santa Rita)</v>
      </c>
      <c r="B440" s="21" t="str">
        <f>IFERROR(__xludf.DUMMYFUNCTION("""COMPUTED_VALUE"""),"Bayeux")</f>
        <v>Bayeux</v>
      </c>
      <c r="C440" s="21">
        <f>IFERROR(__xludf.DUMMYFUNCTION("""COMPUTED_VALUE"""),2.5090976E7)</f>
        <v>25090976</v>
      </c>
      <c r="D440" s="21" t="str">
        <f>IFERROR(__xludf.DUMMYFUNCTION("""COMPUTED_VALUE"""),"EEEF Getulio Vargas")</f>
        <v>EEEF Getulio Vargas</v>
      </c>
      <c r="E440" s="21" t="str">
        <f>IFERROR(__xludf.DUMMYFUNCTION("""COMPUTED_VALUE"""),"URBANA")</f>
        <v>URBANA</v>
      </c>
      <c r="F440" s="21" t="str">
        <f>IFERROR(__xludf.DUMMYFUNCTION("""COMPUTED_VALUE"""),"2 Mbps")</f>
        <v>2 Mbps</v>
      </c>
      <c r="G440" s="21" t="str">
        <f>IFERROR(__xludf.DUMMYFUNCTION("""COMPUTED_VALUE"""),"-")</f>
        <v>-</v>
      </c>
      <c r="H440" s="21" t="str">
        <f>IFERROR(__xludf.DUMMYFUNCTION("""COMPUTED_VALUE"""),"-")</f>
        <v>-</v>
      </c>
      <c r="I440" s="21" t="str">
        <f>IFERROR(__xludf.DUMMYFUNCTION("""COMPUTED_VALUE"""),"-")</f>
        <v>-</v>
      </c>
      <c r="J440" s="21" t="str">
        <f>IFERROR(__xludf.DUMMYFUNCTION("""COMPUTED_VALUE"""),"-")</f>
        <v>-</v>
      </c>
      <c r="K440" s="21" t="str">
        <f>IFERROR(__xludf.DUMMYFUNCTION("""COMPUTED_VALUE"""),"-")</f>
        <v>-</v>
      </c>
      <c r="L440" s="21" t="str">
        <f>IFERROR(__xludf.DUMMYFUNCTION("""COMPUTED_VALUE"""),"-")</f>
        <v>-</v>
      </c>
      <c r="M440" s="21" t="str">
        <f>IFERROR(__xludf.DUMMYFUNCTION("""COMPUTED_VALUE"""),"-")</f>
        <v>-</v>
      </c>
      <c r="N440" s="21" t="str">
        <f>IFERROR(__xludf.DUMMYFUNCTION("""COMPUTED_VALUE"""),"-")</f>
        <v>-</v>
      </c>
      <c r="O440" s="21" t="str">
        <f>IFERROR(__xludf.DUMMYFUNCTION("""COMPUTED_VALUE"""),"-")</f>
        <v>-</v>
      </c>
      <c r="P440" s="21"/>
      <c r="Q440" s="21"/>
      <c r="R440" s="21"/>
      <c r="S440" s="21"/>
      <c r="T440" s="21"/>
      <c r="U440" s="21"/>
      <c r="V440" s="21"/>
      <c r="W440" s="21"/>
      <c r="X440" s="21"/>
      <c r="Y440" s="21"/>
      <c r="Z440" s="21"/>
    </row>
    <row r="441">
      <c r="A441" s="21" t="str">
        <f>IFERROR(__xludf.DUMMYFUNCTION("""COMPUTED_VALUE"""),"16ª GRE (Santa Rita)")</f>
        <v>16ª GRE (Santa Rita)</v>
      </c>
      <c r="B441" s="21" t="str">
        <f>IFERROR(__xludf.DUMMYFUNCTION("""COMPUTED_VALUE"""),"Bayeux")</f>
        <v>Bayeux</v>
      </c>
      <c r="C441" s="21">
        <f>IFERROR(__xludf.DUMMYFUNCTION("""COMPUTED_VALUE"""),2.5090984E7)</f>
        <v>25090984</v>
      </c>
      <c r="D441" s="21" t="str">
        <f>IFERROR(__xludf.DUMMYFUNCTION("""COMPUTED_VALUE"""),"Eci EEFM Joao Caetano")</f>
        <v>Eci EEFM Joao Caetano</v>
      </c>
      <c r="E441" s="21" t="str">
        <f>IFERROR(__xludf.DUMMYFUNCTION("""COMPUTED_VALUE"""),"URBANA")</f>
        <v>URBANA</v>
      </c>
      <c r="F441" s="21" t="str">
        <f>IFERROR(__xludf.DUMMYFUNCTION("""COMPUTED_VALUE"""),"5 Mbps")</f>
        <v>5 Mbps</v>
      </c>
      <c r="G441" s="21" t="str">
        <f>IFERROR(__xludf.DUMMYFUNCTION("""COMPUTED_VALUE"""),"-")</f>
        <v>-</v>
      </c>
      <c r="H441" s="21" t="str">
        <f>IFERROR(__xludf.DUMMYFUNCTION("""COMPUTED_VALUE"""),"-")</f>
        <v>-</v>
      </c>
      <c r="I441" s="21" t="str">
        <f>IFERROR(__xludf.DUMMYFUNCTION("""COMPUTED_VALUE"""),"-")</f>
        <v>-</v>
      </c>
      <c r="J441" s="21" t="str">
        <f>IFERROR(__xludf.DUMMYFUNCTION("""COMPUTED_VALUE"""),"-")</f>
        <v>-</v>
      </c>
      <c r="K441" s="21" t="str">
        <f>IFERROR(__xludf.DUMMYFUNCTION("""COMPUTED_VALUE"""),"-")</f>
        <v>-</v>
      </c>
      <c r="L441" s="21" t="str">
        <f>IFERROR(__xludf.DUMMYFUNCTION("""COMPUTED_VALUE"""),"-")</f>
        <v>-</v>
      </c>
      <c r="M441" s="21" t="str">
        <f>IFERROR(__xludf.DUMMYFUNCTION("""COMPUTED_VALUE"""),"-")</f>
        <v>-</v>
      </c>
      <c r="N441" s="21" t="str">
        <f>IFERROR(__xludf.DUMMYFUNCTION("""COMPUTED_VALUE"""),"-")</f>
        <v>-</v>
      </c>
      <c r="O441" s="21" t="str">
        <f>IFERROR(__xludf.DUMMYFUNCTION("""COMPUTED_VALUE"""),"-")</f>
        <v>-</v>
      </c>
      <c r="P441" s="21"/>
      <c r="Q441" s="21"/>
      <c r="R441" s="21"/>
      <c r="S441" s="21"/>
      <c r="T441" s="21"/>
      <c r="U441" s="21"/>
      <c r="V441" s="21"/>
      <c r="W441" s="21"/>
      <c r="X441" s="21"/>
      <c r="Y441" s="21"/>
      <c r="Z441" s="21"/>
    </row>
    <row r="442">
      <c r="A442" s="21" t="str">
        <f>IFERROR(__xludf.DUMMYFUNCTION("""COMPUTED_VALUE"""),"16ª GRE (Santa Rita)")</f>
        <v>16ª GRE (Santa Rita)</v>
      </c>
      <c r="B442" s="21" t="str">
        <f>IFERROR(__xludf.DUMMYFUNCTION("""COMPUTED_VALUE"""),"Bayeux")</f>
        <v>Bayeux</v>
      </c>
      <c r="C442" s="21">
        <f>IFERROR(__xludf.DUMMYFUNCTION("""COMPUTED_VALUE"""),2.5090992E7)</f>
        <v>25090992</v>
      </c>
      <c r="D442" s="21" t="str">
        <f>IFERROR(__xludf.DUMMYFUNCTION("""COMPUTED_VALUE"""),"EEEF Senador Teotonio Vilela")</f>
        <v>EEEF Senador Teotonio Vilela</v>
      </c>
      <c r="E442" s="21" t="str">
        <f>IFERROR(__xludf.DUMMYFUNCTION("""COMPUTED_VALUE"""),"URBANA")</f>
        <v>URBANA</v>
      </c>
      <c r="F442" s="21" t="str">
        <f>IFERROR(__xludf.DUMMYFUNCTION("""COMPUTED_VALUE"""),"5 Mbps")</f>
        <v>5 Mbps</v>
      </c>
      <c r="G442" s="21" t="str">
        <f>IFERROR(__xludf.DUMMYFUNCTION("""COMPUTED_VALUE"""),"-")</f>
        <v>-</v>
      </c>
      <c r="H442" s="21" t="str">
        <f>IFERROR(__xludf.DUMMYFUNCTION("""COMPUTED_VALUE"""),"-")</f>
        <v>-</v>
      </c>
      <c r="I442" s="21" t="str">
        <f>IFERROR(__xludf.DUMMYFUNCTION("""COMPUTED_VALUE"""),"-")</f>
        <v>-</v>
      </c>
      <c r="J442" s="21" t="str">
        <f>IFERROR(__xludf.DUMMYFUNCTION("""COMPUTED_VALUE"""),"-")</f>
        <v>-</v>
      </c>
      <c r="K442" s="21" t="str">
        <f>IFERROR(__xludf.DUMMYFUNCTION("""COMPUTED_VALUE"""),"-")</f>
        <v>-</v>
      </c>
      <c r="L442" s="21" t="str">
        <f>IFERROR(__xludf.DUMMYFUNCTION("""COMPUTED_VALUE"""),"-")</f>
        <v>-</v>
      </c>
      <c r="M442" s="21" t="str">
        <f>IFERROR(__xludf.DUMMYFUNCTION("""COMPUTED_VALUE"""),"-")</f>
        <v>-</v>
      </c>
      <c r="N442" s="21" t="str">
        <f>IFERROR(__xludf.DUMMYFUNCTION("""COMPUTED_VALUE"""),"-")</f>
        <v>-</v>
      </c>
      <c r="O442" s="21" t="str">
        <f>IFERROR(__xludf.DUMMYFUNCTION("""COMPUTED_VALUE"""),"-")</f>
        <v>-</v>
      </c>
      <c r="P442" s="21"/>
      <c r="Q442" s="21"/>
      <c r="R442" s="21"/>
      <c r="S442" s="21"/>
      <c r="T442" s="21"/>
      <c r="U442" s="21"/>
      <c r="V442" s="21"/>
      <c r="W442" s="21"/>
      <c r="X442" s="21"/>
      <c r="Y442" s="21"/>
      <c r="Z442" s="21"/>
    </row>
    <row r="443">
      <c r="A443" s="21" t="str">
        <f>IFERROR(__xludf.DUMMYFUNCTION("""COMPUTED_VALUE"""),"16ª GRE (Santa Rita)")</f>
        <v>16ª GRE (Santa Rita)</v>
      </c>
      <c r="B443" s="21" t="str">
        <f>IFERROR(__xludf.DUMMYFUNCTION("""COMPUTED_VALUE"""),"Bayeux")</f>
        <v>Bayeux</v>
      </c>
      <c r="C443" s="21">
        <f>IFERROR(__xludf.DUMMYFUNCTION("""COMPUTED_VALUE"""),2.5091E7)</f>
        <v>25091000</v>
      </c>
      <c r="D443" s="21" t="str">
        <f>IFERROR(__xludf.DUMMYFUNCTION("""COMPUTED_VALUE"""),"EEEF Tancredo Neves")</f>
        <v>EEEF Tancredo Neves</v>
      </c>
      <c r="E443" s="21" t="str">
        <f>IFERROR(__xludf.DUMMYFUNCTION("""COMPUTED_VALUE"""),"URBANA")</f>
        <v>URBANA</v>
      </c>
      <c r="F443" s="21" t="str">
        <f>IFERROR(__xludf.DUMMYFUNCTION("""COMPUTED_VALUE"""),"5 Mbps")</f>
        <v>5 Mbps</v>
      </c>
      <c r="G443" s="21" t="str">
        <f>IFERROR(__xludf.DUMMYFUNCTION("""COMPUTED_VALUE"""),"-")</f>
        <v>-</v>
      </c>
      <c r="H443" s="21" t="str">
        <f>IFERROR(__xludf.DUMMYFUNCTION("""COMPUTED_VALUE"""),"-")</f>
        <v>-</v>
      </c>
      <c r="I443" s="21" t="str">
        <f>IFERROR(__xludf.DUMMYFUNCTION("""COMPUTED_VALUE"""),"-")</f>
        <v>-</v>
      </c>
      <c r="J443" s="21" t="str">
        <f>IFERROR(__xludf.DUMMYFUNCTION("""COMPUTED_VALUE"""),"-")</f>
        <v>-</v>
      </c>
      <c r="K443" s="21" t="str">
        <f>IFERROR(__xludf.DUMMYFUNCTION("""COMPUTED_VALUE"""),"-")</f>
        <v>-</v>
      </c>
      <c r="L443" s="21" t="str">
        <f>IFERROR(__xludf.DUMMYFUNCTION("""COMPUTED_VALUE"""),"-")</f>
        <v>-</v>
      </c>
      <c r="M443" s="21" t="str">
        <f>IFERROR(__xludf.DUMMYFUNCTION("""COMPUTED_VALUE"""),"-")</f>
        <v>-</v>
      </c>
      <c r="N443" s="21" t="str">
        <f>IFERROR(__xludf.DUMMYFUNCTION("""COMPUTED_VALUE"""),"-")</f>
        <v>-</v>
      </c>
      <c r="O443" s="21" t="str">
        <f>IFERROR(__xludf.DUMMYFUNCTION("""COMPUTED_VALUE"""),"-")</f>
        <v>-</v>
      </c>
      <c r="P443" s="21"/>
      <c r="Q443" s="21"/>
      <c r="R443" s="21"/>
      <c r="S443" s="21"/>
      <c r="T443" s="21"/>
      <c r="U443" s="21"/>
      <c r="V443" s="21"/>
      <c r="W443" s="21"/>
      <c r="X443" s="21"/>
      <c r="Y443" s="21"/>
      <c r="Z443" s="21"/>
    </row>
    <row r="444">
      <c r="A444" s="21" t="str">
        <f>IFERROR(__xludf.DUMMYFUNCTION("""COMPUTED_VALUE"""),"16ª GRE (Santa Rita)")</f>
        <v>16ª GRE (Santa Rita)</v>
      </c>
      <c r="B444" s="21" t="str">
        <f>IFERROR(__xludf.DUMMYFUNCTION("""COMPUTED_VALUE"""),"Bayeux")</f>
        <v>Bayeux</v>
      </c>
      <c r="C444" s="21">
        <f>IFERROR(__xludf.DUMMYFUNCTION("""COMPUTED_VALUE"""),2.5091018E7)</f>
        <v>25091018</v>
      </c>
      <c r="D444" s="21" t="str">
        <f>IFERROR(__xludf.DUMMYFUNCTION("""COMPUTED_VALUE"""),"EEEF Veraldo Leite")</f>
        <v>EEEF Veraldo Leite</v>
      </c>
      <c r="E444" s="21" t="str">
        <f>IFERROR(__xludf.DUMMYFUNCTION("""COMPUTED_VALUE"""),"URBANA")</f>
        <v>URBANA</v>
      </c>
      <c r="F444" s="21" t="str">
        <f>IFERROR(__xludf.DUMMYFUNCTION("""COMPUTED_VALUE"""),"5 Mbps")</f>
        <v>5 Mbps</v>
      </c>
      <c r="G444" s="21" t="str">
        <f>IFERROR(__xludf.DUMMYFUNCTION("""COMPUTED_VALUE"""),"-")</f>
        <v>-</v>
      </c>
      <c r="H444" s="21" t="str">
        <f>IFERROR(__xludf.DUMMYFUNCTION("""COMPUTED_VALUE"""),"-")</f>
        <v>-</v>
      </c>
      <c r="I444" s="21" t="str">
        <f>IFERROR(__xludf.DUMMYFUNCTION("""COMPUTED_VALUE"""),"-")</f>
        <v>-</v>
      </c>
      <c r="J444" s="21" t="str">
        <f>IFERROR(__xludf.DUMMYFUNCTION("""COMPUTED_VALUE"""),"-")</f>
        <v>-</v>
      </c>
      <c r="K444" s="21" t="str">
        <f>IFERROR(__xludf.DUMMYFUNCTION("""COMPUTED_VALUE"""),"-")</f>
        <v>-</v>
      </c>
      <c r="L444" s="21" t="str">
        <f>IFERROR(__xludf.DUMMYFUNCTION("""COMPUTED_VALUE"""),"-")</f>
        <v>-</v>
      </c>
      <c r="M444" s="21" t="str">
        <f>IFERROR(__xludf.DUMMYFUNCTION("""COMPUTED_VALUE"""),"-")</f>
        <v>-</v>
      </c>
      <c r="N444" s="21" t="str">
        <f>IFERROR(__xludf.DUMMYFUNCTION("""COMPUTED_VALUE"""),"-")</f>
        <v>-</v>
      </c>
      <c r="O444" s="21" t="str">
        <f>IFERROR(__xludf.DUMMYFUNCTION("""COMPUTED_VALUE"""),"-")</f>
        <v>-</v>
      </c>
      <c r="P444" s="21"/>
      <c r="Q444" s="21"/>
      <c r="R444" s="21"/>
      <c r="S444" s="21"/>
      <c r="T444" s="21"/>
      <c r="U444" s="21"/>
      <c r="V444" s="21"/>
      <c r="W444" s="21"/>
      <c r="X444" s="21"/>
      <c r="Y444" s="21"/>
      <c r="Z444" s="21"/>
    </row>
    <row r="445">
      <c r="A445" s="21" t="str">
        <f>IFERROR(__xludf.DUMMYFUNCTION("""COMPUTED_VALUE"""),"16ª GRE (Santa Rita)")</f>
        <v>16ª GRE (Santa Rita)</v>
      </c>
      <c r="B445" s="21" t="str">
        <f>IFERROR(__xludf.DUMMYFUNCTION("""COMPUTED_VALUE"""),"Cabedelo")</f>
        <v>Cabedelo</v>
      </c>
      <c r="C445" s="21">
        <f>IFERROR(__xludf.DUMMYFUNCTION("""COMPUTED_VALUE"""),2.5091549E7)</f>
        <v>25091549</v>
      </c>
      <c r="D445" s="21" t="str">
        <f>IFERROR(__xludf.DUMMYFUNCTION("""COMPUTED_VALUE"""),"Ecite Jose Guedes Cavalcante")</f>
        <v>Ecite Jose Guedes Cavalcante</v>
      </c>
      <c r="E445" s="21" t="str">
        <f>IFERROR(__xludf.DUMMYFUNCTION("""COMPUTED_VALUE"""),"URBANA")</f>
        <v>URBANA</v>
      </c>
      <c r="F445" s="21" t="str">
        <f>IFERROR(__xludf.DUMMYFUNCTION("""COMPUTED_VALUE"""),"5 Mbps")</f>
        <v>5 Mbps</v>
      </c>
      <c r="G445" s="21" t="str">
        <f>IFERROR(__xludf.DUMMYFUNCTION("""COMPUTED_VALUE"""),"10 Mbps")</f>
        <v>10 Mbps</v>
      </c>
      <c r="H445" s="21" t="str">
        <f>IFERROR(__xludf.DUMMYFUNCTION("""COMPUTED_VALUE"""),"-")</f>
        <v>-</v>
      </c>
      <c r="I445" s="21" t="str">
        <f>IFERROR(__xludf.DUMMYFUNCTION("""COMPUTED_VALUE"""),"-")</f>
        <v>-</v>
      </c>
      <c r="J445" s="21" t="str">
        <f>IFERROR(__xludf.DUMMYFUNCTION("""COMPUTED_VALUE"""),"-")</f>
        <v>-</v>
      </c>
      <c r="K445" s="21" t="str">
        <f>IFERROR(__xludf.DUMMYFUNCTION("""COMPUTED_VALUE"""),"-")</f>
        <v>-</v>
      </c>
      <c r="L445" s="21" t="str">
        <f>IFERROR(__xludf.DUMMYFUNCTION("""COMPUTED_VALUE"""),"-")</f>
        <v>-</v>
      </c>
      <c r="M445" s="21" t="str">
        <f>IFERROR(__xludf.DUMMYFUNCTION("""COMPUTED_VALUE"""),"-")</f>
        <v>-</v>
      </c>
      <c r="N445" s="21" t="str">
        <f>IFERROR(__xludf.DUMMYFUNCTION("""COMPUTED_VALUE"""),"-")</f>
        <v>-</v>
      </c>
      <c r="O445" s="21" t="str">
        <f>IFERROR(__xludf.DUMMYFUNCTION("""COMPUTED_VALUE"""),"-")</f>
        <v>-</v>
      </c>
      <c r="P445" s="21"/>
      <c r="Q445" s="21"/>
      <c r="R445" s="21"/>
      <c r="S445" s="21"/>
      <c r="T445" s="21"/>
      <c r="U445" s="21"/>
      <c r="V445" s="21"/>
      <c r="W445" s="21"/>
      <c r="X445" s="21"/>
      <c r="Y445" s="21"/>
      <c r="Z445" s="21"/>
    </row>
    <row r="446">
      <c r="A446" s="21" t="str">
        <f>IFERROR(__xludf.DUMMYFUNCTION("""COMPUTED_VALUE"""),"16ª GRE (Santa Rita)")</f>
        <v>16ª GRE (Santa Rita)</v>
      </c>
      <c r="B446" s="21" t="str">
        <f>IFERROR(__xludf.DUMMYFUNCTION("""COMPUTED_VALUE"""),"Cabedelo")</f>
        <v>Cabedelo</v>
      </c>
      <c r="C446" s="21">
        <f>IFERROR(__xludf.DUMMYFUNCTION("""COMPUTED_VALUE"""),2.5091565E7)</f>
        <v>25091565</v>
      </c>
      <c r="D446" s="21" t="str">
        <f>IFERROR(__xludf.DUMMYFUNCTION("""COMPUTED_VALUE"""),"EEEF Augusto Severo")</f>
        <v>EEEF Augusto Severo</v>
      </c>
      <c r="E446" s="21" t="str">
        <f>IFERROR(__xludf.DUMMYFUNCTION("""COMPUTED_VALUE"""),"URBANA")</f>
        <v>URBANA</v>
      </c>
      <c r="F446" s="21" t="str">
        <f>IFERROR(__xludf.DUMMYFUNCTION("""COMPUTED_VALUE"""),"5 Mbps")</f>
        <v>5 Mbps</v>
      </c>
      <c r="G446" s="21" t="str">
        <f>IFERROR(__xludf.DUMMYFUNCTION("""COMPUTED_VALUE"""),"-")</f>
        <v>-</v>
      </c>
      <c r="H446" s="21" t="str">
        <f>IFERROR(__xludf.DUMMYFUNCTION("""COMPUTED_VALUE"""),"-")</f>
        <v>-</v>
      </c>
      <c r="I446" s="21" t="str">
        <f>IFERROR(__xludf.DUMMYFUNCTION("""COMPUTED_VALUE"""),"-")</f>
        <v>-</v>
      </c>
      <c r="J446" s="21" t="str">
        <f>IFERROR(__xludf.DUMMYFUNCTION("""COMPUTED_VALUE"""),"-")</f>
        <v>-</v>
      </c>
      <c r="K446" s="21" t="str">
        <f>IFERROR(__xludf.DUMMYFUNCTION("""COMPUTED_VALUE"""),"-")</f>
        <v>-</v>
      </c>
      <c r="L446" s="21" t="str">
        <f>IFERROR(__xludf.DUMMYFUNCTION("""COMPUTED_VALUE"""),"-")</f>
        <v>-</v>
      </c>
      <c r="M446" s="21" t="str">
        <f>IFERROR(__xludf.DUMMYFUNCTION("""COMPUTED_VALUE"""),"-")</f>
        <v>-</v>
      </c>
      <c r="N446" s="21" t="str">
        <f>IFERROR(__xludf.DUMMYFUNCTION("""COMPUTED_VALUE"""),"-")</f>
        <v>-</v>
      </c>
      <c r="O446" s="21" t="str">
        <f>IFERROR(__xludf.DUMMYFUNCTION("""COMPUTED_VALUE"""),"-")</f>
        <v>-</v>
      </c>
      <c r="P446" s="21"/>
      <c r="Q446" s="21"/>
      <c r="R446" s="21"/>
      <c r="S446" s="21"/>
      <c r="T446" s="21"/>
      <c r="U446" s="21"/>
      <c r="V446" s="21"/>
      <c r="W446" s="21"/>
      <c r="X446" s="21"/>
      <c r="Y446" s="21"/>
      <c r="Z446" s="21"/>
    </row>
    <row r="447">
      <c r="A447" s="21" t="str">
        <f>IFERROR(__xludf.DUMMYFUNCTION("""COMPUTED_VALUE"""),"16ª GRE (Santa Rita)")</f>
        <v>16ª GRE (Santa Rita)</v>
      </c>
      <c r="B447" s="21" t="str">
        <f>IFERROR(__xludf.DUMMYFUNCTION("""COMPUTED_VALUE"""),"Cabedelo")</f>
        <v>Cabedelo</v>
      </c>
      <c r="C447" s="21">
        <f>IFERROR(__xludf.DUMMYFUNCTION("""COMPUTED_VALUE"""),2.5091573E7)</f>
        <v>25091573</v>
      </c>
      <c r="D447" s="21" t="str">
        <f>IFERROR(__xludf.DUMMYFUNCTION("""COMPUTED_VALUE"""),"EEEF Joao XXIII")</f>
        <v>EEEF Joao XXIII</v>
      </c>
      <c r="E447" s="21" t="str">
        <f>IFERROR(__xludf.DUMMYFUNCTION("""COMPUTED_VALUE"""),"URBANA")</f>
        <v>URBANA</v>
      </c>
      <c r="F447" s="21" t="str">
        <f>IFERROR(__xludf.DUMMYFUNCTION("""COMPUTED_VALUE"""),"2 Mbps")</f>
        <v>2 Mbps</v>
      </c>
      <c r="G447" s="21" t="str">
        <f>IFERROR(__xludf.DUMMYFUNCTION("""COMPUTED_VALUE"""),"-")</f>
        <v>-</v>
      </c>
      <c r="H447" s="21" t="str">
        <f>IFERROR(__xludf.DUMMYFUNCTION("""COMPUTED_VALUE"""),"-")</f>
        <v>-</v>
      </c>
      <c r="I447" s="21" t="str">
        <f>IFERROR(__xludf.DUMMYFUNCTION("""COMPUTED_VALUE"""),"-")</f>
        <v>-</v>
      </c>
      <c r="J447" s="21" t="str">
        <f>IFERROR(__xludf.DUMMYFUNCTION("""COMPUTED_VALUE"""),"-")</f>
        <v>-</v>
      </c>
      <c r="K447" s="21" t="str">
        <f>IFERROR(__xludf.DUMMYFUNCTION("""COMPUTED_VALUE"""),"-")</f>
        <v>-</v>
      </c>
      <c r="L447" s="21" t="str">
        <f>IFERROR(__xludf.DUMMYFUNCTION("""COMPUTED_VALUE"""),"-")</f>
        <v>-</v>
      </c>
      <c r="M447" s="21" t="str">
        <f>IFERROR(__xludf.DUMMYFUNCTION("""COMPUTED_VALUE"""),"-")</f>
        <v>-</v>
      </c>
      <c r="N447" s="21" t="str">
        <f>IFERROR(__xludf.DUMMYFUNCTION("""COMPUTED_VALUE"""),"-")</f>
        <v>-</v>
      </c>
      <c r="O447" s="21" t="str">
        <f>IFERROR(__xludf.DUMMYFUNCTION("""COMPUTED_VALUE"""),"-")</f>
        <v>-</v>
      </c>
      <c r="P447" s="21"/>
      <c r="Q447" s="21"/>
      <c r="R447" s="21"/>
      <c r="S447" s="21"/>
      <c r="T447" s="21"/>
      <c r="U447" s="21"/>
      <c r="V447" s="21"/>
      <c r="W447" s="21"/>
      <c r="X447" s="21"/>
      <c r="Y447" s="21"/>
      <c r="Z447" s="21"/>
    </row>
    <row r="448">
      <c r="A448" s="21" t="str">
        <f>IFERROR(__xludf.DUMMYFUNCTION("""COMPUTED_VALUE"""),"16ª GRE (Santa Rita)")</f>
        <v>16ª GRE (Santa Rita)</v>
      </c>
      <c r="B448" s="21" t="str">
        <f>IFERROR(__xludf.DUMMYFUNCTION("""COMPUTED_VALUE"""),"Cabedelo")</f>
        <v>Cabedelo</v>
      </c>
      <c r="C448" s="21">
        <f>IFERROR(__xludf.DUMMYFUNCTION("""COMPUTED_VALUE"""),2.5091603E7)</f>
        <v>25091603</v>
      </c>
      <c r="D448" s="21" t="str">
        <f>IFERROR(__xludf.DUMMYFUNCTION("""COMPUTED_VALUE"""),"EEEFM Pedro Americo")</f>
        <v>EEEFM Pedro Americo</v>
      </c>
      <c r="E448" s="21" t="str">
        <f>IFERROR(__xludf.DUMMYFUNCTION("""COMPUTED_VALUE"""),"URBANA")</f>
        <v>URBANA</v>
      </c>
      <c r="F448" s="21" t="str">
        <f>IFERROR(__xludf.DUMMYFUNCTION("""COMPUTED_VALUE"""),"5 Mbps")</f>
        <v>5 Mbps</v>
      </c>
      <c r="G448" s="21" t="str">
        <f>IFERROR(__xludf.DUMMYFUNCTION("""COMPUTED_VALUE"""),"-")</f>
        <v>-</v>
      </c>
      <c r="H448" s="21" t="str">
        <f>IFERROR(__xludf.DUMMYFUNCTION("""COMPUTED_VALUE"""),"-")</f>
        <v>-</v>
      </c>
      <c r="I448" s="21" t="str">
        <f>IFERROR(__xludf.DUMMYFUNCTION("""COMPUTED_VALUE"""),"-")</f>
        <v>-</v>
      </c>
      <c r="J448" s="21" t="str">
        <f>IFERROR(__xludf.DUMMYFUNCTION("""COMPUTED_VALUE"""),"-")</f>
        <v>-</v>
      </c>
      <c r="K448" s="21" t="str">
        <f>IFERROR(__xludf.DUMMYFUNCTION("""COMPUTED_VALUE"""),"-")</f>
        <v>-</v>
      </c>
      <c r="L448" s="21" t="str">
        <f>IFERROR(__xludf.DUMMYFUNCTION("""COMPUTED_VALUE"""),"-")</f>
        <v>-</v>
      </c>
      <c r="M448" s="21" t="str">
        <f>IFERROR(__xludf.DUMMYFUNCTION("""COMPUTED_VALUE"""),"-")</f>
        <v>-</v>
      </c>
      <c r="N448" s="21" t="str">
        <f>IFERROR(__xludf.DUMMYFUNCTION("""COMPUTED_VALUE"""),"-")</f>
        <v>-</v>
      </c>
      <c r="O448" s="21" t="str">
        <f>IFERROR(__xludf.DUMMYFUNCTION("""COMPUTED_VALUE"""),"-")</f>
        <v>-</v>
      </c>
      <c r="P448" s="21"/>
      <c r="Q448" s="21"/>
      <c r="R448" s="21"/>
      <c r="S448" s="21"/>
      <c r="T448" s="21"/>
      <c r="U448" s="21"/>
      <c r="V448" s="21"/>
      <c r="W448" s="21"/>
      <c r="X448" s="21"/>
      <c r="Y448" s="21"/>
      <c r="Z448" s="21"/>
    </row>
    <row r="449">
      <c r="A449" s="21" t="str">
        <f>IFERROR(__xludf.DUMMYFUNCTION("""COMPUTED_VALUE"""),"16ª GRE (Santa Rita)")</f>
        <v>16ª GRE (Santa Rita)</v>
      </c>
      <c r="B449" s="21" t="str">
        <f>IFERROR(__xludf.DUMMYFUNCTION("""COMPUTED_VALUE"""),"Cabedelo")</f>
        <v>Cabedelo</v>
      </c>
      <c r="C449" s="21">
        <f>IFERROR(__xludf.DUMMYFUNCTION("""COMPUTED_VALUE"""),2.5091611E7)</f>
        <v>25091611</v>
      </c>
      <c r="D449" s="21" t="str">
        <f>IFERROR(__xludf.DUMMYFUNCTION("""COMPUTED_VALUE"""),"EEEFM Professor Pedro Anibal Moura")</f>
        <v>EEEFM Professor Pedro Anibal Moura</v>
      </c>
      <c r="E449" s="21" t="str">
        <f>IFERROR(__xludf.DUMMYFUNCTION("""COMPUTED_VALUE"""),"URBANA")</f>
        <v>URBANA</v>
      </c>
      <c r="F449" s="21" t="str">
        <f>IFERROR(__xludf.DUMMYFUNCTION("""COMPUTED_VALUE"""),"5 Mbps")</f>
        <v>5 Mbps</v>
      </c>
      <c r="G449" s="21" t="str">
        <f>IFERROR(__xludf.DUMMYFUNCTION("""COMPUTED_VALUE"""),"10 Mbps")</f>
        <v>10 Mbps</v>
      </c>
      <c r="H449" s="21" t="str">
        <f>IFERROR(__xludf.DUMMYFUNCTION("""COMPUTED_VALUE"""),"-")</f>
        <v>-</v>
      </c>
      <c r="I449" s="21" t="str">
        <f>IFERROR(__xludf.DUMMYFUNCTION("""COMPUTED_VALUE"""),"-")</f>
        <v>-</v>
      </c>
      <c r="J449" s="21" t="str">
        <f>IFERROR(__xludf.DUMMYFUNCTION("""COMPUTED_VALUE"""),"-")</f>
        <v>-</v>
      </c>
      <c r="K449" s="21" t="str">
        <f>IFERROR(__xludf.DUMMYFUNCTION("""COMPUTED_VALUE"""),"-")</f>
        <v>-</v>
      </c>
      <c r="L449" s="21" t="str">
        <f>IFERROR(__xludf.DUMMYFUNCTION("""COMPUTED_VALUE"""),"-")</f>
        <v>-</v>
      </c>
      <c r="M449" s="21" t="str">
        <f>IFERROR(__xludf.DUMMYFUNCTION("""COMPUTED_VALUE"""),"-")</f>
        <v>-</v>
      </c>
      <c r="N449" s="21" t="str">
        <f>IFERROR(__xludf.DUMMYFUNCTION("""COMPUTED_VALUE"""),"-")</f>
        <v>-</v>
      </c>
      <c r="O449" s="21" t="str">
        <f>IFERROR(__xludf.DUMMYFUNCTION("""COMPUTED_VALUE"""),"-")</f>
        <v>-</v>
      </c>
      <c r="P449" s="21"/>
      <c r="Q449" s="21"/>
      <c r="R449" s="21"/>
      <c r="S449" s="21"/>
      <c r="T449" s="21"/>
      <c r="U449" s="21"/>
      <c r="V449" s="21"/>
      <c r="W449" s="21"/>
      <c r="X449" s="21"/>
      <c r="Y449" s="21"/>
      <c r="Z449" s="21"/>
    </row>
    <row r="450">
      <c r="A450" s="21" t="str">
        <f>IFERROR(__xludf.DUMMYFUNCTION("""COMPUTED_VALUE"""),"16ª GRE (Santa Rita)")</f>
        <v>16ª GRE (Santa Rita)</v>
      </c>
      <c r="B450" s="21" t="str">
        <f>IFERROR(__xludf.DUMMYFUNCTION("""COMPUTED_VALUE"""),"Cabedelo")</f>
        <v>Cabedelo</v>
      </c>
      <c r="C450" s="21">
        <f>IFERROR(__xludf.DUMMYFUNCTION("""COMPUTED_VALUE"""),2.509162E7)</f>
        <v>25091620</v>
      </c>
      <c r="D450" s="21" t="str">
        <f>IFERROR(__xludf.DUMMYFUNCTION("""COMPUTED_VALUE"""),"Ecit EEFM Abreu e Lima")</f>
        <v>Ecit EEFM Abreu e Lima</v>
      </c>
      <c r="E450" s="21" t="str">
        <f>IFERROR(__xludf.DUMMYFUNCTION("""COMPUTED_VALUE"""),"URBANA")</f>
        <v>URBANA</v>
      </c>
      <c r="F450" s="21" t="str">
        <f>IFERROR(__xludf.DUMMYFUNCTION("""COMPUTED_VALUE"""),"2 Mbps")</f>
        <v>2 Mbps</v>
      </c>
      <c r="G450" s="21" t="str">
        <f>IFERROR(__xludf.DUMMYFUNCTION("""COMPUTED_VALUE"""),"-")</f>
        <v>-</v>
      </c>
      <c r="H450" s="21" t="str">
        <f>IFERROR(__xludf.DUMMYFUNCTION("""COMPUTED_VALUE"""),"-")</f>
        <v>-</v>
      </c>
      <c r="I450" s="21" t="str">
        <f>IFERROR(__xludf.DUMMYFUNCTION("""COMPUTED_VALUE"""),"-")</f>
        <v>-</v>
      </c>
      <c r="J450" s="21" t="str">
        <f>IFERROR(__xludf.DUMMYFUNCTION("""COMPUTED_VALUE"""),"-")</f>
        <v>-</v>
      </c>
      <c r="K450" s="21" t="str">
        <f>IFERROR(__xludf.DUMMYFUNCTION("""COMPUTED_VALUE"""),"-")</f>
        <v>-</v>
      </c>
      <c r="L450" s="21" t="str">
        <f>IFERROR(__xludf.DUMMYFUNCTION("""COMPUTED_VALUE"""),"-")</f>
        <v>-</v>
      </c>
      <c r="M450" s="21" t="str">
        <f>IFERROR(__xludf.DUMMYFUNCTION("""COMPUTED_VALUE"""),"-")</f>
        <v>-</v>
      </c>
      <c r="N450" s="21" t="str">
        <f>IFERROR(__xludf.DUMMYFUNCTION("""COMPUTED_VALUE"""),"-")</f>
        <v>-</v>
      </c>
      <c r="O450" s="21" t="str">
        <f>IFERROR(__xludf.DUMMYFUNCTION("""COMPUTED_VALUE"""),"-")</f>
        <v>-</v>
      </c>
      <c r="P450" s="21"/>
      <c r="Q450" s="21"/>
      <c r="R450" s="21"/>
      <c r="S450" s="21"/>
      <c r="T450" s="21"/>
      <c r="U450" s="21"/>
      <c r="V450" s="21"/>
      <c r="W450" s="21"/>
      <c r="X450" s="21"/>
      <c r="Y450" s="21"/>
      <c r="Z450" s="21"/>
    </row>
    <row r="451">
      <c r="A451" s="21" t="str">
        <f>IFERROR(__xludf.DUMMYFUNCTION("""COMPUTED_VALUE"""),"16ª GRE (Santa Rita)")</f>
        <v>16ª GRE (Santa Rita)</v>
      </c>
      <c r="B451" s="21" t="str">
        <f>IFERROR(__xludf.DUMMYFUNCTION("""COMPUTED_VALUE"""),"Cabedelo")</f>
        <v>Cabedelo</v>
      </c>
      <c r="C451" s="21">
        <f>IFERROR(__xludf.DUMMYFUNCTION("""COMPUTED_VALUE"""),2.5091638E7)</f>
        <v>25091638</v>
      </c>
      <c r="D451" s="21" t="str">
        <f>IFERROR(__xludf.DUMMYFUNCTION("""COMPUTED_VALUE"""),"ECI Imaculada Conceição")</f>
        <v>ECI Imaculada Conceição</v>
      </c>
      <c r="E451" s="21" t="str">
        <f>IFERROR(__xludf.DUMMYFUNCTION("""COMPUTED_VALUE"""),"URBANA")</f>
        <v>URBANA</v>
      </c>
      <c r="F451" s="21" t="str">
        <f>IFERROR(__xludf.DUMMYFUNCTION("""COMPUTED_VALUE"""),"2 Mbps")</f>
        <v>2 Mbps</v>
      </c>
      <c r="G451" s="21" t="str">
        <f>IFERROR(__xludf.DUMMYFUNCTION("""COMPUTED_VALUE"""),"-")</f>
        <v>-</v>
      </c>
      <c r="H451" s="21" t="str">
        <f>IFERROR(__xludf.DUMMYFUNCTION("""COMPUTED_VALUE"""),"-")</f>
        <v>-</v>
      </c>
      <c r="I451" s="21" t="str">
        <f>IFERROR(__xludf.DUMMYFUNCTION("""COMPUTED_VALUE"""),"-")</f>
        <v>-</v>
      </c>
      <c r="J451" s="21" t="str">
        <f>IFERROR(__xludf.DUMMYFUNCTION("""COMPUTED_VALUE"""),"-")</f>
        <v>-</v>
      </c>
      <c r="K451" s="21" t="str">
        <f>IFERROR(__xludf.DUMMYFUNCTION("""COMPUTED_VALUE"""),"-")</f>
        <v>-</v>
      </c>
      <c r="L451" s="21" t="str">
        <f>IFERROR(__xludf.DUMMYFUNCTION("""COMPUTED_VALUE"""),"-")</f>
        <v>-</v>
      </c>
      <c r="M451" s="21" t="str">
        <f>IFERROR(__xludf.DUMMYFUNCTION("""COMPUTED_VALUE"""),"-")</f>
        <v>-</v>
      </c>
      <c r="N451" s="21" t="str">
        <f>IFERROR(__xludf.DUMMYFUNCTION("""COMPUTED_VALUE"""),"-")</f>
        <v>-</v>
      </c>
      <c r="O451" s="21" t="str">
        <f>IFERROR(__xludf.DUMMYFUNCTION("""COMPUTED_VALUE"""),"-")</f>
        <v>-</v>
      </c>
      <c r="P451" s="21"/>
      <c r="Q451" s="21"/>
      <c r="R451" s="21"/>
      <c r="S451" s="21"/>
      <c r="T451" s="21"/>
      <c r="U451" s="21"/>
      <c r="V451" s="21"/>
      <c r="W451" s="21"/>
      <c r="X451" s="21"/>
      <c r="Y451" s="21"/>
      <c r="Z451" s="21"/>
    </row>
    <row r="452">
      <c r="A452" s="21" t="str">
        <f>IFERROR(__xludf.DUMMYFUNCTION("""COMPUTED_VALUE"""),"16ª GRE (Santa Rita)")</f>
        <v>16ª GRE (Santa Rita)</v>
      </c>
      <c r="B452" s="21" t="str">
        <f>IFERROR(__xludf.DUMMYFUNCTION("""COMPUTED_VALUE"""),"Cabedelo")</f>
        <v>Cabedelo</v>
      </c>
      <c r="C452" s="21">
        <f>IFERROR(__xludf.DUMMYFUNCTION("""COMPUTED_VALUE"""),2.5091646E7)</f>
        <v>25091646</v>
      </c>
      <c r="D452" s="21" t="str">
        <f>IFERROR(__xludf.DUMMYFUNCTION("""COMPUTED_VALUE"""),"EEEF Pe Antônio Vieira")</f>
        <v>EEEF Pe Antônio Vieira</v>
      </c>
      <c r="E452" s="21" t="str">
        <f>IFERROR(__xludf.DUMMYFUNCTION("""COMPUTED_VALUE"""),"URBANA")</f>
        <v>URBANA</v>
      </c>
      <c r="F452" s="21" t="str">
        <f>IFERROR(__xludf.DUMMYFUNCTION("""COMPUTED_VALUE"""),"10 Mbps")</f>
        <v>10 Mbps</v>
      </c>
      <c r="G452" s="21" t="str">
        <f>IFERROR(__xludf.DUMMYFUNCTION("""COMPUTED_VALUE"""),"-")</f>
        <v>-</v>
      </c>
      <c r="H452" s="21" t="str">
        <f>IFERROR(__xludf.DUMMYFUNCTION("""COMPUTED_VALUE"""),"-")</f>
        <v>-</v>
      </c>
      <c r="I452" s="21" t="str">
        <f>IFERROR(__xludf.DUMMYFUNCTION("""COMPUTED_VALUE"""),"-")</f>
        <v>-</v>
      </c>
      <c r="J452" s="21" t="str">
        <f>IFERROR(__xludf.DUMMYFUNCTION("""COMPUTED_VALUE"""),"-")</f>
        <v>-</v>
      </c>
      <c r="K452" s="21" t="str">
        <f>IFERROR(__xludf.DUMMYFUNCTION("""COMPUTED_VALUE"""),"-")</f>
        <v>-</v>
      </c>
      <c r="L452" s="21" t="str">
        <f>IFERROR(__xludf.DUMMYFUNCTION("""COMPUTED_VALUE"""),"-")</f>
        <v>-</v>
      </c>
      <c r="M452" s="21" t="str">
        <f>IFERROR(__xludf.DUMMYFUNCTION("""COMPUTED_VALUE"""),"-")</f>
        <v>-</v>
      </c>
      <c r="N452" s="21" t="str">
        <f>IFERROR(__xludf.DUMMYFUNCTION("""COMPUTED_VALUE"""),"-")</f>
        <v>-</v>
      </c>
      <c r="O452" s="21" t="str">
        <f>IFERROR(__xludf.DUMMYFUNCTION("""COMPUTED_VALUE"""),"-")</f>
        <v>-</v>
      </c>
      <c r="P452" s="21"/>
      <c r="Q452" s="21"/>
      <c r="R452" s="21"/>
      <c r="S452" s="21"/>
      <c r="T452" s="21"/>
      <c r="U452" s="21"/>
      <c r="V452" s="21"/>
      <c r="W452" s="21"/>
      <c r="X452" s="21"/>
      <c r="Y452" s="21"/>
      <c r="Z452" s="21"/>
    </row>
    <row r="453">
      <c r="A453" s="21" t="str">
        <f>IFERROR(__xludf.DUMMYFUNCTION("""COMPUTED_VALUE"""),"16ª GRE (Santa Rita)")</f>
        <v>16ª GRE (Santa Rita)</v>
      </c>
      <c r="B453" s="21" t="str">
        <f>IFERROR(__xludf.DUMMYFUNCTION("""COMPUTED_VALUE"""),"Cabedelo")</f>
        <v>Cabedelo</v>
      </c>
      <c r="C453" s="21">
        <f>IFERROR(__xludf.DUMMYFUNCTION("""COMPUTED_VALUE"""),2.5091654E7)</f>
        <v>25091654</v>
      </c>
      <c r="D453" s="21" t="str">
        <f>IFERROR(__xludf.DUMMYFUNCTION("""COMPUTED_VALUE"""),"EEEF Sao Judas Tadeu")</f>
        <v>EEEF Sao Judas Tadeu</v>
      </c>
      <c r="E453" s="21" t="str">
        <f>IFERROR(__xludf.DUMMYFUNCTION("""COMPUTED_VALUE"""),"URBANA")</f>
        <v>URBANA</v>
      </c>
      <c r="F453" s="21" t="str">
        <f>IFERROR(__xludf.DUMMYFUNCTION("""COMPUTED_VALUE"""),"2 Mbps")</f>
        <v>2 Mbps</v>
      </c>
      <c r="G453" s="21" t="str">
        <f>IFERROR(__xludf.DUMMYFUNCTION("""COMPUTED_VALUE"""),"-")</f>
        <v>-</v>
      </c>
      <c r="H453" s="21" t="str">
        <f>IFERROR(__xludf.DUMMYFUNCTION("""COMPUTED_VALUE"""),"-")</f>
        <v>-</v>
      </c>
      <c r="I453" s="21" t="str">
        <f>IFERROR(__xludf.DUMMYFUNCTION("""COMPUTED_VALUE"""),"-")</f>
        <v>-</v>
      </c>
      <c r="J453" s="21" t="str">
        <f>IFERROR(__xludf.DUMMYFUNCTION("""COMPUTED_VALUE"""),"-")</f>
        <v>-</v>
      </c>
      <c r="K453" s="21" t="str">
        <f>IFERROR(__xludf.DUMMYFUNCTION("""COMPUTED_VALUE"""),"-")</f>
        <v>-</v>
      </c>
      <c r="L453" s="21" t="str">
        <f>IFERROR(__xludf.DUMMYFUNCTION("""COMPUTED_VALUE"""),"-")</f>
        <v>-</v>
      </c>
      <c r="M453" s="21" t="str">
        <f>IFERROR(__xludf.DUMMYFUNCTION("""COMPUTED_VALUE"""),"-")</f>
        <v>-</v>
      </c>
      <c r="N453" s="21" t="str">
        <f>IFERROR(__xludf.DUMMYFUNCTION("""COMPUTED_VALUE"""),"-")</f>
        <v>-</v>
      </c>
      <c r="O453" s="21" t="str">
        <f>IFERROR(__xludf.DUMMYFUNCTION("""COMPUTED_VALUE"""),"-")</f>
        <v>-</v>
      </c>
      <c r="P453" s="21"/>
      <c r="Q453" s="21"/>
      <c r="R453" s="21"/>
      <c r="S453" s="21"/>
      <c r="T453" s="21"/>
      <c r="U453" s="21"/>
      <c r="V453" s="21"/>
      <c r="W453" s="21"/>
      <c r="X453" s="21"/>
      <c r="Y453" s="21"/>
      <c r="Z453" s="21"/>
    </row>
    <row r="454">
      <c r="A454" s="21" t="str">
        <f>IFERROR(__xludf.DUMMYFUNCTION("""COMPUTED_VALUE"""),"16ª GRE (Santa Rita)")</f>
        <v>16ª GRE (Santa Rita)</v>
      </c>
      <c r="B454" s="21" t="str">
        <f>IFERROR(__xludf.DUMMYFUNCTION("""COMPUTED_VALUE"""),"Conde")</f>
        <v>Conde</v>
      </c>
      <c r="C454" s="21">
        <f>IFERROR(__xludf.DUMMYFUNCTION("""COMPUTED_VALUE"""),2.5092111E7)</f>
        <v>25092111</v>
      </c>
      <c r="D454" s="21" t="str">
        <f>IFERROR(__xludf.DUMMYFUNCTION("""COMPUTED_VALUE"""),"EEEFM Prof Joao da Cunha Vinagre")</f>
        <v>EEEFM Prof Joao da Cunha Vinagre</v>
      </c>
      <c r="E454" s="21" t="str">
        <f>IFERROR(__xludf.DUMMYFUNCTION("""COMPUTED_VALUE"""),"URBANA")</f>
        <v>URBANA</v>
      </c>
      <c r="F454" s="21" t="str">
        <f>IFERROR(__xludf.DUMMYFUNCTION("""COMPUTED_VALUE"""),"2 Mbps")</f>
        <v>2 Mbps</v>
      </c>
      <c r="G454" s="21" t="str">
        <f>IFERROR(__xludf.DUMMYFUNCTION("""COMPUTED_VALUE"""),"-")</f>
        <v>-</v>
      </c>
      <c r="H454" s="21" t="str">
        <f>IFERROR(__xludf.DUMMYFUNCTION("""COMPUTED_VALUE"""),"-")</f>
        <v>-</v>
      </c>
      <c r="I454" s="21" t="str">
        <f>IFERROR(__xludf.DUMMYFUNCTION("""COMPUTED_VALUE"""),"-")</f>
        <v>-</v>
      </c>
      <c r="J454" s="21" t="str">
        <f>IFERROR(__xludf.DUMMYFUNCTION("""COMPUTED_VALUE"""),"-")</f>
        <v>-</v>
      </c>
      <c r="K454" s="21" t="str">
        <f>IFERROR(__xludf.DUMMYFUNCTION("""COMPUTED_VALUE"""),"-")</f>
        <v>-</v>
      </c>
      <c r="L454" s="21" t="str">
        <f>IFERROR(__xludf.DUMMYFUNCTION("""COMPUTED_VALUE"""),"-")</f>
        <v>-</v>
      </c>
      <c r="M454" s="21" t="str">
        <f>IFERROR(__xludf.DUMMYFUNCTION("""COMPUTED_VALUE"""),"-")</f>
        <v>-</v>
      </c>
      <c r="N454" s="21" t="str">
        <f>IFERROR(__xludf.DUMMYFUNCTION("""COMPUTED_VALUE"""),"-")</f>
        <v>-</v>
      </c>
      <c r="O454" s="21" t="str">
        <f>IFERROR(__xludf.DUMMYFUNCTION("""COMPUTED_VALUE"""),"-")</f>
        <v>-</v>
      </c>
      <c r="P454" s="21"/>
      <c r="Q454" s="21"/>
      <c r="R454" s="21"/>
      <c r="S454" s="21"/>
      <c r="T454" s="21"/>
      <c r="U454" s="21"/>
      <c r="V454" s="21"/>
      <c r="W454" s="21"/>
      <c r="X454" s="21"/>
      <c r="Y454" s="21"/>
      <c r="Z454" s="21"/>
    </row>
    <row r="455">
      <c r="A455" s="21" t="str">
        <f>IFERROR(__xludf.DUMMYFUNCTION("""COMPUTED_VALUE"""),"-")</f>
        <v>-</v>
      </c>
      <c r="B455" s="21" t="str">
        <f>IFERROR(__xludf.DUMMYFUNCTION("""COMPUTED_VALUE"""),"João Pessoa")</f>
        <v>João Pessoa</v>
      </c>
      <c r="C455" s="21">
        <f>IFERROR(__xludf.DUMMYFUNCTION("""COMPUTED_VALUE"""),2.5092316E7)</f>
        <v>25092316</v>
      </c>
      <c r="D455" s="21" t="str">
        <f>IFERROR(__xludf.DUMMYFUNCTION("""COMPUTED_VALUE"""),"EEEF Prof Concita Barros")</f>
        <v>EEEF Prof Concita Barros</v>
      </c>
      <c r="E455" s="21" t="str">
        <f>IFERROR(__xludf.DUMMYFUNCTION("""COMPUTED_VALUE"""),"-")</f>
        <v>-</v>
      </c>
      <c r="F455" s="21" t="str">
        <f>IFERROR(__xludf.DUMMYFUNCTION("""COMPUTED_VALUE"""),"2 Mbps")</f>
        <v>2 Mbps</v>
      </c>
      <c r="G455" s="21" t="str">
        <f>IFERROR(__xludf.DUMMYFUNCTION("""COMPUTED_VALUE"""),"-")</f>
        <v>-</v>
      </c>
      <c r="H455" s="21" t="str">
        <f>IFERROR(__xludf.DUMMYFUNCTION("""COMPUTED_VALUE"""),"-")</f>
        <v>-</v>
      </c>
      <c r="I455" s="21" t="str">
        <f>IFERROR(__xludf.DUMMYFUNCTION("""COMPUTED_VALUE"""),"-")</f>
        <v>-</v>
      </c>
      <c r="J455" s="21" t="str">
        <f>IFERROR(__xludf.DUMMYFUNCTION("""COMPUTED_VALUE"""),"-")</f>
        <v>-</v>
      </c>
      <c r="K455" s="21" t="str">
        <f>IFERROR(__xludf.DUMMYFUNCTION("""COMPUTED_VALUE"""),"-")</f>
        <v>-</v>
      </c>
      <c r="L455" s="21" t="str">
        <f>IFERROR(__xludf.DUMMYFUNCTION("""COMPUTED_VALUE"""),"-")</f>
        <v>-</v>
      </c>
      <c r="M455" s="21" t="str">
        <f>IFERROR(__xludf.DUMMYFUNCTION("""COMPUTED_VALUE"""),"-")</f>
        <v>-</v>
      </c>
      <c r="N455" s="21" t="str">
        <f>IFERROR(__xludf.DUMMYFUNCTION("""COMPUTED_VALUE"""),"-")</f>
        <v>-</v>
      </c>
      <c r="O455" s="21" t="str">
        <f>IFERROR(__xludf.DUMMYFUNCTION("""COMPUTED_VALUE"""),"-")</f>
        <v>-</v>
      </c>
      <c r="P455" s="21"/>
      <c r="Q455" s="21"/>
      <c r="R455" s="21"/>
      <c r="S455" s="21"/>
      <c r="T455" s="21"/>
      <c r="U455" s="21"/>
      <c r="V455" s="21"/>
      <c r="W455" s="21"/>
      <c r="X455" s="21"/>
      <c r="Y455" s="21"/>
      <c r="Z455" s="21"/>
    </row>
    <row r="456">
      <c r="A456" s="21" t="str">
        <f>IFERROR(__xludf.DUMMYFUNCTION("""COMPUTED_VALUE"""),"01ª GRE (João Pessoa)")</f>
        <v>01ª GRE (João Pessoa)</v>
      </c>
      <c r="B456" s="21" t="str">
        <f>IFERROR(__xludf.DUMMYFUNCTION("""COMPUTED_VALUE"""),"João Pessoa")</f>
        <v>João Pessoa</v>
      </c>
      <c r="C456" s="21">
        <f>IFERROR(__xludf.DUMMYFUNCTION("""COMPUTED_VALUE"""),2.5092332E7)</f>
        <v>25092332</v>
      </c>
      <c r="D456" s="21" t="str">
        <f>IFERROR(__xludf.DUMMYFUNCTION("""COMPUTED_VALUE"""),"EEEF Professora Dagmar Mendonca Limeira")</f>
        <v>EEEF Professora Dagmar Mendonca Limeira</v>
      </c>
      <c r="E456" s="21" t="str">
        <f>IFERROR(__xludf.DUMMYFUNCTION("""COMPUTED_VALUE"""),"URBANA")</f>
        <v>URBANA</v>
      </c>
      <c r="F456" s="21" t="str">
        <f>IFERROR(__xludf.DUMMYFUNCTION("""COMPUTED_VALUE"""),"2 Mbps")</f>
        <v>2 Mbps</v>
      </c>
      <c r="G456" s="21" t="str">
        <f>IFERROR(__xludf.DUMMYFUNCTION("""COMPUTED_VALUE"""),"-")</f>
        <v>-</v>
      </c>
      <c r="H456" s="21" t="str">
        <f>IFERROR(__xludf.DUMMYFUNCTION("""COMPUTED_VALUE"""),"-")</f>
        <v>-</v>
      </c>
      <c r="I456" s="21" t="str">
        <f>IFERROR(__xludf.DUMMYFUNCTION("""COMPUTED_VALUE"""),"-")</f>
        <v>-</v>
      </c>
      <c r="J456" s="21" t="str">
        <f>IFERROR(__xludf.DUMMYFUNCTION("""COMPUTED_VALUE"""),"-")</f>
        <v>-</v>
      </c>
      <c r="K456" s="21" t="str">
        <f>IFERROR(__xludf.DUMMYFUNCTION("""COMPUTED_VALUE"""),"100 Mbps")</f>
        <v>100 Mbps</v>
      </c>
      <c r="L456" s="21" t="str">
        <f>IFERROR(__xludf.DUMMYFUNCTION("""COMPUTED_VALUE"""),"-")</f>
        <v>-</v>
      </c>
      <c r="M456" s="21" t="str">
        <f>IFERROR(__xludf.DUMMYFUNCTION("""COMPUTED_VALUE"""),"-")</f>
        <v>-</v>
      </c>
      <c r="N456" s="21" t="str">
        <f>IFERROR(__xludf.DUMMYFUNCTION("""COMPUTED_VALUE"""),"-")</f>
        <v>-</v>
      </c>
      <c r="O456" s="21" t="str">
        <f>IFERROR(__xludf.DUMMYFUNCTION("""COMPUTED_VALUE"""),"-")</f>
        <v>-</v>
      </c>
      <c r="P456" s="21"/>
      <c r="Q456" s="21"/>
      <c r="R456" s="21"/>
      <c r="S456" s="21"/>
      <c r="T456" s="21"/>
      <c r="U456" s="21"/>
      <c r="V456" s="21"/>
      <c r="W456" s="21"/>
      <c r="X456" s="21"/>
      <c r="Y456" s="21"/>
      <c r="Z456" s="21"/>
    </row>
    <row r="457">
      <c r="A457" s="21" t="str">
        <f>IFERROR(__xludf.DUMMYFUNCTION("""COMPUTED_VALUE"""),"01ª GRE (João Pessoa)")</f>
        <v>01ª GRE (João Pessoa)</v>
      </c>
      <c r="B457" s="21" t="str">
        <f>IFERROR(__xludf.DUMMYFUNCTION("""COMPUTED_VALUE"""),"João Pessoa")</f>
        <v>João Pessoa</v>
      </c>
      <c r="C457" s="21">
        <f>IFERROR(__xludf.DUMMYFUNCTION("""COMPUTED_VALUE"""),2.5092839E7)</f>
        <v>25092839</v>
      </c>
      <c r="D457" s="21" t="str">
        <f>IFERROR(__xludf.DUMMYFUNCTION("""COMPUTED_VALUE"""),"CEEEA Sesquicentenario")</f>
        <v>CEEEA Sesquicentenario</v>
      </c>
      <c r="E457" s="21" t="str">
        <f>IFERROR(__xludf.DUMMYFUNCTION("""COMPUTED_VALUE"""),"URBANA")</f>
        <v>URBANA</v>
      </c>
      <c r="F457" s="21" t="str">
        <f>IFERROR(__xludf.DUMMYFUNCTION("""COMPUTED_VALUE"""),"10 Mbps")</f>
        <v>10 Mbps</v>
      </c>
      <c r="G457" s="21" t="str">
        <f>IFERROR(__xludf.DUMMYFUNCTION("""COMPUTED_VALUE"""),"10 Mbps")</f>
        <v>10 Mbps</v>
      </c>
      <c r="H457" s="21" t="str">
        <f>IFERROR(__xludf.DUMMYFUNCTION("""COMPUTED_VALUE"""),"-")</f>
        <v>-</v>
      </c>
      <c r="I457" s="21" t="str">
        <f>IFERROR(__xludf.DUMMYFUNCTION("""COMPUTED_VALUE"""),"-")</f>
        <v>-</v>
      </c>
      <c r="J457" s="21" t="str">
        <f>IFERROR(__xludf.DUMMYFUNCTION("""COMPUTED_VALUE"""),"100 Mbps")</f>
        <v>100 Mbps</v>
      </c>
      <c r="K457" s="21" t="str">
        <f>IFERROR(__xludf.DUMMYFUNCTION("""COMPUTED_VALUE"""),"-")</f>
        <v>-</v>
      </c>
      <c r="L457" s="21" t="str">
        <f>IFERROR(__xludf.DUMMYFUNCTION("""COMPUTED_VALUE"""),"-")</f>
        <v>-</v>
      </c>
      <c r="M457" s="21" t="str">
        <f>IFERROR(__xludf.DUMMYFUNCTION("""COMPUTED_VALUE"""),"-")</f>
        <v>-</v>
      </c>
      <c r="N457" s="21" t="str">
        <f>IFERROR(__xludf.DUMMYFUNCTION("""COMPUTED_VALUE"""),"-")</f>
        <v>-</v>
      </c>
      <c r="O457" s="21" t="str">
        <f>IFERROR(__xludf.DUMMYFUNCTION("""COMPUTED_VALUE"""),"-")</f>
        <v>-</v>
      </c>
      <c r="P457" s="21"/>
      <c r="Q457" s="21"/>
      <c r="R457" s="21"/>
      <c r="S457" s="21"/>
      <c r="T457" s="21"/>
      <c r="U457" s="21"/>
      <c r="V457" s="21"/>
      <c r="W457" s="21"/>
      <c r="X457" s="21"/>
      <c r="Y457" s="21"/>
      <c r="Z457" s="21"/>
    </row>
    <row r="458">
      <c r="A458" s="21" t="str">
        <f>IFERROR(__xludf.DUMMYFUNCTION("""COMPUTED_VALUE"""),"01ª GRE (João Pessoa)")</f>
        <v>01ª GRE (João Pessoa)</v>
      </c>
      <c r="B458" s="21" t="str">
        <f>IFERROR(__xludf.DUMMYFUNCTION("""COMPUTED_VALUE"""),"João Pessoa")</f>
        <v>João Pessoa</v>
      </c>
      <c r="C458" s="21">
        <f>IFERROR(__xludf.DUMMYFUNCTION("""COMPUTED_VALUE"""),2.5092871E7)</f>
        <v>25092871</v>
      </c>
      <c r="D458" s="21" t="str">
        <f>IFERROR(__xludf.DUMMYFUNCTION("""COMPUTED_VALUE"""),"Centro Profis Dep Antonio Cabral - CPDAC")</f>
        <v>Centro Profis Dep Antonio Cabral - CPDAC</v>
      </c>
      <c r="E458" s="21" t="str">
        <f>IFERROR(__xludf.DUMMYFUNCTION("""COMPUTED_VALUE"""),"URBANA")</f>
        <v>URBANA</v>
      </c>
      <c r="F458" s="21" t="str">
        <f>IFERROR(__xludf.DUMMYFUNCTION("""COMPUTED_VALUE"""),"2 Mbps")</f>
        <v>2 Mbps</v>
      </c>
      <c r="G458" s="21" t="str">
        <f>IFERROR(__xludf.DUMMYFUNCTION("""COMPUTED_VALUE"""),"10 Mbps")</f>
        <v>10 Mbps</v>
      </c>
      <c r="H458" s="21" t="str">
        <f>IFERROR(__xludf.DUMMYFUNCTION("""COMPUTED_VALUE"""),"-")</f>
        <v>-</v>
      </c>
      <c r="I458" s="21" t="str">
        <f>IFERROR(__xludf.DUMMYFUNCTION("""COMPUTED_VALUE"""),"-")</f>
        <v>-</v>
      </c>
      <c r="J458" s="21" t="str">
        <f>IFERROR(__xludf.DUMMYFUNCTION("""COMPUTED_VALUE"""),"50 Mbps")</f>
        <v>50 Mbps</v>
      </c>
      <c r="K458" s="21" t="str">
        <f>IFERROR(__xludf.DUMMYFUNCTION("""COMPUTED_VALUE"""),"-")</f>
        <v>-</v>
      </c>
      <c r="L458" s="21" t="str">
        <f>IFERROR(__xludf.DUMMYFUNCTION("""COMPUTED_VALUE"""),"-")</f>
        <v>-</v>
      </c>
      <c r="M458" s="21" t="str">
        <f>IFERROR(__xludf.DUMMYFUNCTION("""COMPUTED_VALUE"""),"-")</f>
        <v>-</v>
      </c>
      <c r="N458" s="21" t="str">
        <f>IFERROR(__xludf.DUMMYFUNCTION("""COMPUTED_VALUE"""),"-")</f>
        <v>-</v>
      </c>
      <c r="O458" s="21" t="str">
        <f>IFERROR(__xludf.DUMMYFUNCTION("""COMPUTED_VALUE"""),"-")</f>
        <v>-</v>
      </c>
      <c r="P458" s="21"/>
      <c r="Q458" s="21"/>
      <c r="R458" s="21"/>
      <c r="S458" s="21"/>
      <c r="T458" s="21"/>
      <c r="U458" s="21"/>
      <c r="V458" s="21"/>
      <c r="W458" s="21"/>
      <c r="X458" s="21"/>
      <c r="Y458" s="21"/>
      <c r="Z458" s="21"/>
    </row>
    <row r="459">
      <c r="A459" s="21" t="str">
        <f>IFERROR(__xludf.DUMMYFUNCTION("""COMPUTED_VALUE"""),"01ª GRE (João Pessoa)")</f>
        <v>01ª GRE (João Pessoa)</v>
      </c>
      <c r="B459" s="21" t="str">
        <f>IFERROR(__xludf.DUMMYFUNCTION("""COMPUTED_VALUE"""),"João Pessoa")</f>
        <v>João Pessoa</v>
      </c>
      <c r="C459" s="21">
        <f>IFERROR(__xludf.DUMMYFUNCTION("""COMPUTED_VALUE"""),2.5092898E7)</f>
        <v>25092898</v>
      </c>
      <c r="D459" s="21" t="str">
        <f>IFERROR(__xludf.DUMMYFUNCTION("""COMPUTED_VALUE"""),"EEEFM de Eja Professor Geraldo Lafayette Bezerra")</f>
        <v>EEEFM de Eja Professor Geraldo Lafayette Bezerra</v>
      </c>
      <c r="E459" s="21" t="str">
        <f>IFERROR(__xludf.DUMMYFUNCTION("""COMPUTED_VALUE"""),"URBANA")</f>
        <v>URBANA</v>
      </c>
      <c r="F459" s="21" t="str">
        <f>IFERROR(__xludf.DUMMYFUNCTION("""COMPUTED_VALUE"""),"2 Mbps")</f>
        <v>2 Mbps</v>
      </c>
      <c r="G459" s="21" t="str">
        <f>IFERROR(__xludf.DUMMYFUNCTION("""COMPUTED_VALUE"""),"-")</f>
        <v>-</v>
      </c>
      <c r="H459" s="21" t="str">
        <f>IFERROR(__xludf.DUMMYFUNCTION("""COMPUTED_VALUE"""),"-")</f>
        <v>-</v>
      </c>
      <c r="I459" s="21" t="str">
        <f>IFERROR(__xludf.DUMMYFUNCTION("""COMPUTED_VALUE"""),"-")</f>
        <v>-</v>
      </c>
      <c r="J459" s="21" t="str">
        <f>IFERROR(__xludf.DUMMYFUNCTION("""COMPUTED_VALUE"""),"-")</f>
        <v>-</v>
      </c>
      <c r="K459" s="21" t="str">
        <f>IFERROR(__xludf.DUMMYFUNCTION("""COMPUTED_VALUE"""),"100 Mbps")</f>
        <v>100 Mbps</v>
      </c>
      <c r="L459" s="21" t="str">
        <f>IFERROR(__xludf.DUMMYFUNCTION("""COMPUTED_VALUE"""),"-")</f>
        <v>-</v>
      </c>
      <c r="M459" s="21" t="str">
        <f>IFERROR(__xludf.DUMMYFUNCTION("""COMPUTED_VALUE"""),"-")</f>
        <v>-</v>
      </c>
      <c r="N459" s="21" t="str">
        <f>IFERROR(__xludf.DUMMYFUNCTION("""COMPUTED_VALUE"""),"-")</f>
        <v>-</v>
      </c>
      <c r="O459" s="21" t="str">
        <f>IFERROR(__xludf.DUMMYFUNCTION("""COMPUTED_VALUE"""),"-")</f>
        <v>-</v>
      </c>
      <c r="P459" s="21"/>
      <c r="Q459" s="21"/>
      <c r="R459" s="21"/>
      <c r="S459" s="21"/>
      <c r="T459" s="21"/>
      <c r="U459" s="21"/>
      <c r="V459" s="21"/>
      <c r="W459" s="21"/>
      <c r="X459" s="21"/>
      <c r="Y459" s="21"/>
      <c r="Z459" s="21"/>
    </row>
    <row r="460">
      <c r="A460" s="21" t="str">
        <f>IFERROR(__xludf.DUMMYFUNCTION("""COMPUTED_VALUE"""),"01ª GRE (João Pessoa)")</f>
        <v>01ª GRE (João Pessoa)</v>
      </c>
      <c r="B460" s="21" t="str">
        <f>IFERROR(__xludf.DUMMYFUNCTION("""COMPUTED_VALUE"""),"João Pessoa")</f>
        <v>João Pessoa</v>
      </c>
      <c r="C460" s="21">
        <f>IFERROR(__xludf.DUMMYFUNCTION("""COMPUTED_VALUE"""),2.5093622E7)</f>
        <v>25093622</v>
      </c>
      <c r="D460" s="21" t="str">
        <f>IFERROR(__xludf.DUMMYFUNCTION("""COMPUTED_VALUE"""),"EEEF Francisco Campos")</f>
        <v>EEEF Francisco Campos</v>
      </c>
      <c r="E460" s="21" t="str">
        <f>IFERROR(__xludf.DUMMYFUNCTION("""COMPUTED_VALUE"""),"URBANA")</f>
        <v>URBANA</v>
      </c>
      <c r="F460" s="21" t="str">
        <f>IFERROR(__xludf.DUMMYFUNCTION("""COMPUTED_VALUE"""),"5 Mbps")</f>
        <v>5 Mbps</v>
      </c>
      <c r="G460" s="21" t="str">
        <f>IFERROR(__xludf.DUMMYFUNCTION("""COMPUTED_VALUE"""),"-")</f>
        <v>-</v>
      </c>
      <c r="H460" s="21" t="str">
        <f>IFERROR(__xludf.DUMMYFUNCTION("""COMPUTED_VALUE"""),"-")</f>
        <v>-</v>
      </c>
      <c r="I460" s="21" t="str">
        <f>IFERROR(__xludf.DUMMYFUNCTION("""COMPUTED_VALUE"""),"-")</f>
        <v>-</v>
      </c>
      <c r="J460" s="21" t="str">
        <f>IFERROR(__xludf.DUMMYFUNCTION("""COMPUTED_VALUE"""),"-")</f>
        <v>-</v>
      </c>
      <c r="K460" s="21" t="str">
        <f>IFERROR(__xludf.DUMMYFUNCTION("""COMPUTED_VALUE"""),"100 Mbps")</f>
        <v>100 Mbps</v>
      </c>
      <c r="L460" s="21" t="str">
        <f>IFERROR(__xludf.DUMMYFUNCTION("""COMPUTED_VALUE"""),"-")</f>
        <v>-</v>
      </c>
      <c r="M460" s="21" t="str">
        <f>IFERROR(__xludf.DUMMYFUNCTION("""COMPUTED_VALUE"""),"-")</f>
        <v>-</v>
      </c>
      <c r="N460" s="21" t="str">
        <f>IFERROR(__xludf.DUMMYFUNCTION("""COMPUTED_VALUE"""),"-")</f>
        <v>-</v>
      </c>
      <c r="O460" s="21" t="str">
        <f>IFERROR(__xludf.DUMMYFUNCTION("""COMPUTED_VALUE"""),"-")</f>
        <v>-</v>
      </c>
      <c r="P460" s="21"/>
      <c r="Q460" s="21"/>
      <c r="R460" s="21"/>
      <c r="S460" s="21"/>
      <c r="T460" s="21"/>
      <c r="U460" s="21"/>
      <c r="V460" s="21"/>
      <c r="W460" s="21"/>
      <c r="X460" s="21"/>
      <c r="Y460" s="21"/>
      <c r="Z460" s="21"/>
    </row>
    <row r="461">
      <c r="A461" s="21" t="str">
        <f>IFERROR(__xludf.DUMMYFUNCTION("""COMPUTED_VALUE"""),"-")</f>
        <v>-</v>
      </c>
      <c r="B461" s="21" t="str">
        <f>IFERROR(__xludf.DUMMYFUNCTION("""COMPUTED_VALUE"""),"João Pessoa")</f>
        <v>João Pessoa</v>
      </c>
      <c r="C461" s="21">
        <f>IFERROR(__xludf.DUMMYFUNCTION("""COMPUTED_VALUE"""),2.5093746E7)</f>
        <v>25093746</v>
      </c>
      <c r="D461" s="21" t="str">
        <f>IFERROR(__xludf.DUMMYFUNCTION("""COMPUTED_VALUE"""),"EEEF Prof Tercia Bonavides Lins (MUNICIPALIZADA)")</f>
        <v>EEEF Prof Tercia Bonavides Lins (MUNICIPALIZADA)</v>
      </c>
      <c r="E461" s="21" t="str">
        <f>IFERROR(__xludf.DUMMYFUNCTION("""COMPUTED_VALUE"""),"-")</f>
        <v>-</v>
      </c>
      <c r="F461" s="21" t="str">
        <f>IFERROR(__xludf.DUMMYFUNCTION("""COMPUTED_VALUE"""),"2 Mbps")</f>
        <v>2 Mbps</v>
      </c>
      <c r="G461" s="21" t="str">
        <f>IFERROR(__xludf.DUMMYFUNCTION("""COMPUTED_VALUE"""),"-")</f>
        <v>-</v>
      </c>
      <c r="H461" s="21" t="str">
        <f>IFERROR(__xludf.DUMMYFUNCTION("""COMPUTED_VALUE"""),"-")</f>
        <v>-</v>
      </c>
      <c r="I461" s="21" t="str">
        <f>IFERROR(__xludf.DUMMYFUNCTION("""COMPUTED_VALUE"""),"-")</f>
        <v>-</v>
      </c>
      <c r="J461" s="21" t="str">
        <f>IFERROR(__xludf.DUMMYFUNCTION("""COMPUTED_VALUE"""),"-")</f>
        <v>-</v>
      </c>
      <c r="K461" s="21" t="str">
        <f>IFERROR(__xludf.DUMMYFUNCTION("""COMPUTED_VALUE"""),"100 Mbps")</f>
        <v>100 Mbps</v>
      </c>
      <c r="L461" s="21" t="str">
        <f>IFERROR(__xludf.DUMMYFUNCTION("""COMPUTED_VALUE"""),"-")</f>
        <v>-</v>
      </c>
      <c r="M461" s="21" t="str">
        <f>IFERROR(__xludf.DUMMYFUNCTION("""COMPUTED_VALUE"""),"-")</f>
        <v>-</v>
      </c>
      <c r="N461" s="21" t="str">
        <f>IFERROR(__xludf.DUMMYFUNCTION("""COMPUTED_VALUE"""),"-")</f>
        <v>-</v>
      </c>
      <c r="O461" s="21" t="str">
        <f>IFERROR(__xludf.DUMMYFUNCTION("""COMPUTED_VALUE"""),"-")</f>
        <v>-</v>
      </c>
      <c r="P461" s="21" t="str">
        <f>IFERROR(__xludf.DUMMYFUNCTION("""COMPUTED_VALUE"""),"MUNICIPALIZADA")</f>
        <v>MUNICIPALIZADA</v>
      </c>
      <c r="Q461" s="21" t="str">
        <f>IFERROR(__xludf.DUMMYFUNCTION("""COMPUTED_VALUE"""),"S")</f>
        <v>S</v>
      </c>
      <c r="R461" s="21"/>
      <c r="S461" s="21"/>
      <c r="T461" s="21"/>
      <c r="U461" s="21"/>
      <c r="V461" s="21"/>
      <c r="W461" s="21"/>
      <c r="X461" s="21"/>
      <c r="Y461" s="21"/>
      <c r="Z461" s="21"/>
    </row>
    <row r="462">
      <c r="A462" s="21" t="str">
        <f>IFERROR(__xludf.DUMMYFUNCTION("""COMPUTED_VALUE"""),"-")</f>
        <v>-</v>
      </c>
      <c r="B462" s="21" t="str">
        <f>IFERROR(__xludf.DUMMYFUNCTION("""COMPUTED_VALUE"""),"João Pessoa")</f>
        <v>João Pessoa</v>
      </c>
      <c r="C462" s="21">
        <f>IFERROR(__xludf.DUMMYFUNCTION("""COMPUTED_VALUE"""),2.5093754E7)</f>
        <v>25093754</v>
      </c>
      <c r="D462" s="21" t="str">
        <f>IFERROR(__xludf.DUMMYFUNCTION("""COMPUTED_VALUE"""),"EEEF Capistrano de Abreu (MUNICIPALIZADA)")</f>
        <v>EEEF Capistrano de Abreu (MUNICIPALIZADA)</v>
      </c>
      <c r="E462" s="21" t="str">
        <f>IFERROR(__xludf.DUMMYFUNCTION("""COMPUTED_VALUE"""),"-")</f>
        <v>-</v>
      </c>
      <c r="F462" s="21" t="str">
        <f>IFERROR(__xludf.DUMMYFUNCTION("""COMPUTED_VALUE"""),"10 Mbps")</f>
        <v>10 Mbps</v>
      </c>
      <c r="G462" s="21" t="str">
        <f>IFERROR(__xludf.DUMMYFUNCTION("""COMPUTED_VALUE"""),"-")</f>
        <v>-</v>
      </c>
      <c r="H462" s="21" t="str">
        <f>IFERROR(__xludf.DUMMYFUNCTION("""COMPUTED_VALUE"""),"-")</f>
        <v>-</v>
      </c>
      <c r="I462" s="21" t="str">
        <f>IFERROR(__xludf.DUMMYFUNCTION("""COMPUTED_VALUE"""),"-")</f>
        <v>-</v>
      </c>
      <c r="J462" s="21" t="str">
        <f>IFERROR(__xludf.DUMMYFUNCTION("""COMPUTED_VALUE"""),"-")</f>
        <v>-</v>
      </c>
      <c r="K462" s="21" t="str">
        <f>IFERROR(__xludf.DUMMYFUNCTION("""COMPUTED_VALUE"""),"-")</f>
        <v>-</v>
      </c>
      <c r="L462" s="21" t="str">
        <f>IFERROR(__xludf.DUMMYFUNCTION("""COMPUTED_VALUE"""),"-")</f>
        <v>-</v>
      </c>
      <c r="M462" s="21" t="str">
        <f>IFERROR(__xludf.DUMMYFUNCTION("""COMPUTED_VALUE"""),"-")</f>
        <v>-</v>
      </c>
      <c r="N462" s="21" t="str">
        <f>IFERROR(__xludf.DUMMYFUNCTION("""COMPUTED_VALUE"""),"-")</f>
        <v>-</v>
      </c>
      <c r="O462" s="21" t="str">
        <f>IFERROR(__xludf.DUMMYFUNCTION("""COMPUTED_VALUE"""),"-")</f>
        <v>-</v>
      </c>
      <c r="P462" s="21" t="str">
        <f>IFERROR(__xludf.DUMMYFUNCTION("""COMPUTED_VALUE"""),"MUNICIPALIZADA")</f>
        <v>MUNICIPALIZADA</v>
      </c>
      <c r="Q462" s="21" t="str">
        <f>IFERROR(__xludf.DUMMYFUNCTION("""COMPUTED_VALUE"""),"S")</f>
        <v>S</v>
      </c>
      <c r="R462" s="21"/>
      <c r="S462" s="21"/>
      <c r="T462" s="21"/>
      <c r="U462" s="21"/>
      <c r="V462" s="21"/>
      <c r="W462" s="21"/>
      <c r="X462" s="21"/>
      <c r="Y462" s="21"/>
      <c r="Z462" s="21"/>
    </row>
    <row r="463">
      <c r="A463" s="21" t="str">
        <f>IFERROR(__xludf.DUMMYFUNCTION("""COMPUTED_VALUE"""),"-")</f>
        <v>-</v>
      </c>
      <c r="B463" s="21" t="str">
        <f>IFERROR(__xludf.DUMMYFUNCTION("""COMPUTED_VALUE"""),"João Pessoa")</f>
        <v>João Pessoa</v>
      </c>
      <c r="C463" s="21">
        <f>IFERROR(__xludf.DUMMYFUNCTION("""COMPUTED_VALUE"""),2.5093819E7)</f>
        <v>25093819</v>
      </c>
      <c r="D463" s="21" t="str">
        <f>IFERROR(__xludf.DUMMYFUNCTION("""COMPUTED_VALUE"""),"Escola Estadual de Educacao Especial")</f>
        <v>Escola Estadual de Educacao Especial</v>
      </c>
      <c r="E463" s="21" t="str">
        <f>IFERROR(__xludf.DUMMYFUNCTION("""COMPUTED_VALUE"""),"-")</f>
        <v>-</v>
      </c>
      <c r="F463" s="21" t="str">
        <f>IFERROR(__xludf.DUMMYFUNCTION("""COMPUTED_VALUE"""),"2 Mbps")</f>
        <v>2 Mbps</v>
      </c>
      <c r="G463" s="21" t="str">
        <f>IFERROR(__xludf.DUMMYFUNCTION("""COMPUTED_VALUE"""),"10 Mbps")</f>
        <v>10 Mbps</v>
      </c>
      <c r="H463" s="21" t="str">
        <f>IFERROR(__xludf.DUMMYFUNCTION("""COMPUTED_VALUE"""),"-")</f>
        <v>-</v>
      </c>
      <c r="I463" s="21" t="str">
        <f>IFERROR(__xludf.DUMMYFUNCTION("""COMPUTED_VALUE"""),"-")</f>
        <v>-</v>
      </c>
      <c r="J463" s="21" t="str">
        <f>IFERROR(__xludf.DUMMYFUNCTION("""COMPUTED_VALUE"""),"-")</f>
        <v>-</v>
      </c>
      <c r="K463" s="21" t="str">
        <f>IFERROR(__xludf.DUMMYFUNCTION("""COMPUTED_VALUE"""),"-")</f>
        <v>-</v>
      </c>
      <c r="L463" s="21" t="str">
        <f>IFERROR(__xludf.DUMMYFUNCTION("""COMPUTED_VALUE"""),"-")</f>
        <v>-</v>
      </c>
      <c r="M463" s="21" t="str">
        <f>IFERROR(__xludf.DUMMYFUNCTION("""COMPUTED_VALUE"""),"-")</f>
        <v>-</v>
      </c>
      <c r="N463" s="21" t="str">
        <f>IFERROR(__xludf.DUMMYFUNCTION("""COMPUTED_VALUE"""),"-")</f>
        <v>-</v>
      </c>
      <c r="O463" s="21" t="str">
        <f>IFERROR(__xludf.DUMMYFUNCTION("""COMPUTED_VALUE"""),"-")</f>
        <v>-</v>
      </c>
      <c r="P463" s="21"/>
      <c r="Q463" s="21"/>
      <c r="R463" s="21"/>
      <c r="S463" s="21"/>
      <c r="T463" s="21"/>
      <c r="U463" s="21"/>
      <c r="V463" s="21"/>
      <c r="W463" s="21"/>
      <c r="X463" s="21"/>
      <c r="Y463" s="21"/>
      <c r="Z463" s="21"/>
    </row>
    <row r="464">
      <c r="A464" s="21" t="str">
        <f>IFERROR(__xludf.DUMMYFUNCTION("""COMPUTED_VALUE"""),"01ª GRE (João Pessoa)")</f>
        <v>01ª GRE (João Pessoa)</v>
      </c>
      <c r="B464" s="21" t="str">
        <f>IFERROR(__xludf.DUMMYFUNCTION("""COMPUTED_VALUE"""),"João Pessoa")</f>
        <v>João Pessoa</v>
      </c>
      <c r="C464" s="21">
        <f>IFERROR(__xludf.DUMMYFUNCTION("""COMPUTED_VALUE"""),2.5093827E7)</f>
        <v>25093827</v>
      </c>
      <c r="D464" s="21" t="str">
        <f>IFERROR(__xludf.DUMMYFUNCTION("""COMPUTED_VALUE"""),"EEEF Claudina Mangueira de Moura")</f>
        <v>EEEF Claudina Mangueira de Moura</v>
      </c>
      <c r="E464" s="21" t="str">
        <f>IFERROR(__xludf.DUMMYFUNCTION("""COMPUTED_VALUE"""),"URBANA")</f>
        <v>URBANA</v>
      </c>
      <c r="F464" s="21" t="str">
        <f>IFERROR(__xludf.DUMMYFUNCTION("""COMPUTED_VALUE"""),"5 Mbps")</f>
        <v>5 Mbps</v>
      </c>
      <c r="G464" s="21" t="str">
        <f>IFERROR(__xludf.DUMMYFUNCTION("""COMPUTED_VALUE"""),"-")</f>
        <v>-</v>
      </c>
      <c r="H464" s="21" t="str">
        <f>IFERROR(__xludf.DUMMYFUNCTION("""COMPUTED_VALUE"""),"-")</f>
        <v>-</v>
      </c>
      <c r="I464" s="21" t="str">
        <f>IFERROR(__xludf.DUMMYFUNCTION("""COMPUTED_VALUE"""),"-")</f>
        <v>-</v>
      </c>
      <c r="J464" s="21" t="str">
        <f>IFERROR(__xludf.DUMMYFUNCTION("""COMPUTED_VALUE"""),"-")</f>
        <v>-</v>
      </c>
      <c r="K464" s="21" t="str">
        <f>IFERROR(__xludf.DUMMYFUNCTION("""COMPUTED_VALUE"""),"100 Mbps")</f>
        <v>100 Mbps</v>
      </c>
      <c r="L464" s="21" t="str">
        <f>IFERROR(__xludf.DUMMYFUNCTION("""COMPUTED_VALUE"""),"-")</f>
        <v>-</v>
      </c>
      <c r="M464" s="21" t="str">
        <f>IFERROR(__xludf.DUMMYFUNCTION("""COMPUTED_VALUE"""),"-")</f>
        <v>-</v>
      </c>
      <c r="N464" s="21" t="str">
        <f>IFERROR(__xludf.DUMMYFUNCTION("""COMPUTED_VALUE"""),"-")</f>
        <v>-</v>
      </c>
      <c r="O464" s="21" t="str">
        <f>IFERROR(__xludf.DUMMYFUNCTION("""COMPUTED_VALUE"""),"-")</f>
        <v>-</v>
      </c>
      <c r="P464" s="21"/>
      <c r="Q464" s="21"/>
      <c r="R464" s="21"/>
      <c r="S464" s="21"/>
      <c r="T464" s="21"/>
      <c r="U464" s="21"/>
      <c r="V464" s="21"/>
      <c r="W464" s="21"/>
      <c r="X464" s="21"/>
      <c r="Y464" s="21"/>
      <c r="Z464" s="21"/>
    </row>
    <row r="465">
      <c r="A465" s="21" t="str">
        <f>IFERROR(__xludf.DUMMYFUNCTION("""COMPUTED_VALUE"""),"01ª GRE (João Pessoa)")</f>
        <v>01ª GRE (João Pessoa)</v>
      </c>
      <c r="B465" s="21" t="str">
        <f>IFERROR(__xludf.DUMMYFUNCTION("""COMPUTED_VALUE"""),"João Pessoa")</f>
        <v>João Pessoa</v>
      </c>
      <c r="C465" s="21">
        <f>IFERROR(__xludf.DUMMYFUNCTION("""COMPUTED_VALUE"""),2.5093835E7)</f>
        <v>25093835</v>
      </c>
      <c r="D465" s="21" t="str">
        <f>IFERROR(__xludf.DUMMYFUNCTION("""COMPUTED_VALUE"""),"ECI Luís Ramalho")</f>
        <v>ECI Luís Ramalho</v>
      </c>
      <c r="E465" s="21" t="str">
        <f>IFERROR(__xludf.DUMMYFUNCTION("""COMPUTED_VALUE"""),"URBANA")</f>
        <v>URBANA</v>
      </c>
      <c r="F465" s="21" t="str">
        <f>IFERROR(__xludf.DUMMYFUNCTION("""COMPUTED_VALUE"""),"2 Mbps")</f>
        <v>2 Mbps</v>
      </c>
      <c r="G465" s="21" t="str">
        <f>IFERROR(__xludf.DUMMYFUNCTION("""COMPUTED_VALUE"""),"-")</f>
        <v>-</v>
      </c>
      <c r="H465" s="21" t="str">
        <f>IFERROR(__xludf.DUMMYFUNCTION("""COMPUTED_VALUE"""),"-")</f>
        <v>-</v>
      </c>
      <c r="I465" s="21" t="str">
        <f>IFERROR(__xludf.DUMMYFUNCTION("""COMPUTED_VALUE"""),"-")</f>
        <v>-</v>
      </c>
      <c r="J465" s="21" t="str">
        <f>IFERROR(__xludf.DUMMYFUNCTION("""COMPUTED_VALUE"""),"100 Mbps")</f>
        <v>100 Mbps</v>
      </c>
      <c r="K465" s="21" t="str">
        <f>IFERROR(__xludf.DUMMYFUNCTION("""COMPUTED_VALUE"""),"100 Mbps")</f>
        <v>100 Mbps</v>
      </c>
      <c r="L465" s="21" t="str">
        <f>IFERROR(__xludf.DUMMYFUNCTION("""COMPUTED_VALUE"""),"-")</f>
        <v>-</v>
      </c>
      <c r="M465" s="21" t="str">
        <f>IFERROR(__xludf.DUMMYFUNCTION("""COMPUTED_VALUE"""),"-")</f>
        <v>-</v>
      </c>
      <c r="N465" s="21" t="str">
        <f>IFERROR(__xludf.DUMMYFUNCTION("""COMPUTED_VALUE"""),"-")</f>
        <v>-</v>
      </c>
      <c r="O465" s="21" t="str">
        <f>IFERROR(__xludf.DUMMYFUNCTION("""COMPUTED_VALUE"""),"-")</f>
        <v>-</v>
      </c>
      <c r="P465" s="21"/>
      <c r="Q465" s="21"/>
      <c r="R465" s="21"/>
      <c r="S465" s="21"/>
      <c r="T465" s="21"/>
      <c r="U465" s="21"/>
      <c r="V465" s="21"/>
      <c r="W465" s="21"/>
      <c r="X465" s="21"/>
      <c r="Y465" s="21"/>
      <c r="Z465" s="21"/>
    </row>
    <row r="466">
      <c r="A466" s="21" t="str">
        <f>IFERROR(__xludf.DUMMYFUNCTION("""COMPUTED_VALUE"""),"01ª GRE (João Pessoa)")</f>
        <v>01ª GRE (João Pessoa)</v>
      </c>
      <c r="B466" s="21" t="str">
        <f>IFERROR(__xludf.DUMMYFUNCTION("""COMPUTED_VALUE"""),"João Pessoa")</f>
        <v>João Pessoa</v>
      </c>
      <c r="C466" s="21">
        <f>IFERROR(__xludf.DUMMYFUNCTION("""COMPUTED_VALUE"""),2.5093843E7)</f>
        <v>25093843</v>
      </c>
      <c r="D466" s="21" t="str">
        <f>IFERROR(__xludf.DUMMYFUNCTION("""COMPUTED_VALUE"""),"ECITE Conego Francisco Gomes de Lima")</f>
        <v>ECITE Conego Francisco Gomes de Lima</v>
      </c>
      <c r="E466" s="21" t="str">
        <f>IFERROR(__xludf.DUMMYFUNCTION("""COMPUTED_VALUE"""),"URBANA")</f>
        <v>URBANA</v>
      </c>
      <c r="F466" s="21" t="str">
        <f>IFERROR(__xludf.DUMMYFUNCTION("""COMPUTED_VALUE"""),"2 Mbps")</f>
        <v>2 Mbps</v>
      </c>
      <c r="G466" s="21" t="str">
        <f>IFERROR(__xludf.DUMMYFUNCTION("""COMPUTED_VALUE"""),"10 Mbps")</f>
        <v>10 Mbps</v>
      </c>
      <c r="H466" s="21" t="str">
        <f>IFERROR(__xludf.DUMMYFUNCTION("""COMPUTED_VALUE"""),"-")</f>
        <v>-</v>
      </c>
      <c r="I466" s="21" t="str">
        <f>IFERROR(__xludf.DUMMYFUNCTION("""COMPUTED_VALUE"""),"-")</f>
        <v>-</v>
      </c>
      <c r="J466" s="21" t="str">
        <f>IFERROR(__xludf.DUMMYFUNCTION("""COMPUTED_VALUE"""),"-")</f>
        <v>-</v>
      </c>
      <c r="K466" s="21" t="str">
        <f>IFERROR(__xludf.DUMMYFUNCTION("""COMPUTED_VALUE"""),"-")</f>
        <v>-</v>
      </c>
      <c r="L466" s="21" t="str">
        <f>IFERROR(__xludf.DUMMYFUNCTION("""COMPUTED_VALUE"""),"-")</f>
        <v>-</v>
      </c>
      <c r="M466" s="21" t="str">
        <f>IFERROR(__xludf.DUMMYFUNCTION("""COMPUTED_VALUE"""),"-")</f>
        <v>-</v>
      </c>
      <c r="N466" s="21" t="str">
        <f>IFERROR(__xludf.DUMMYFUNCTION("""COMPUTED_VALUE"""),"-")</f>
        <v>-</v>
      </c>
      <c r="O466" s="21" t="str">
        <f>IFERROR(__xludf.DUMMYFUNCTION("""COMPUTED_VALUE"""),"-")</f>
        <v>-</v>
      </c>
      <c r="P466" s="21"/>
      <c r="Q466" s="21"/>
      <c r="R466" s="21"/>
      <c r="S466" s="21"/>
      <c r="T466" s="21"/>
      <c r="U466" s="21"/>
      <c r="V466" s="21"/>
      <c r="W466" s="21"/>
      <c r="X466" s="21"/>
      <c r="Y466" s="21"/>
      <c r="Z466" s="21"/>
    </row>
    <row r="467">
      <c r="A467" s="21" t="str">
        <f>IFERROR(__xludf.DUMMYFUNCTION("""COMPUTED_VALUE"""),"01ª GRE (João Pessoa)")</f>
        <v>01ª GRE (João Pessoa)</v>
      </c>
      <c r="B467" s="21" t="str">
        <f>IFERROR(__xludf.DUMMYFUNCTION("""COMPUTED_VALUE"""),"João Pessoa")</f>
        <v>João Pessoa</v>
      </c>
      <c r="C467" s="21">
        <f>IFERROR(__xludf.DUMMYFUNCTION("""COMPUTED_VALUE"""),2.5093851E7)</f>
        <v>25093851</v>
      </c>
      <c r="D467" s="21" t="str">
        <f>IFERROR(__xludf.DUMMYFUNCTION("""COMPUTED_VALUE"""),"Eci Liliosa Paiva Leite")</f>
        <v>Eci Liliosa Paiva Leite</v>
      </c>
      <c r="E467" s="21" t="str">
        <f>IFERROR(__xludf.DUMMYFUNCTION("""COMPUTED_VALUE"""),"URBANA")</f>
        <v>URBANA</v>
      </c>
      <c r="F467" s="21" t="str">
        <f>IFERROR(__xludf.DUMMYFUNCTION("""COMPUTED_VALUE"""),"2 Mbps")</f>
        <v>2 Mbps</v>
      </c>
      <c r="G467" s="21" t="str">
        <f>IFERROR(__xludf.DUMMYFUNCTION("""COMPUTED_VALUE"""),"-")</f>
        <v>-</v>
      </c>
      <c r="H467" s="21" t="str">
        <f>IFERROR(__xludf.DUMMYFUNCTION("""COMPUTED_VALUE"""),"-")</f>
        <v>-</v>
      </c>
      <c r="I467" s="21" t="str">
        <f>IFERROR(__xludf.DUMMYFUNCTION("""COMPUTED_VALUE"""),"-")</f>
        <v>-</v>
      </c>
      <c r="J467" s="21" t="str">
        <f>IFERROR(__xludf.DUMMYFUNCTION("""COMPUTED_VALUE"""),"-")</f>
        <v>-</v>
      </c>
      <c r="K467" s="21" t="str">
        <f>IFERROR(__xludf.DUMMYFUNCTION("""COMPUTED_VALUE"""),"100 Mbps")</f>
        <v>100 Mbps</v>
      </c>
      <c r="L467" s="21" t="str">
        <f>IFERROR(__xludf.DUMMYFUNCTION("""COMPUTED_VALUE"""),"-")</f>
        <v>-</v>
      </c>
      <c r="M467" s="21" t="str">
        <f>IFERROR(__xludf.DUMMYFUNCTION("""COMPUTED_VALUE"""),"-")</f>
        <v>-</v>
      </c>
      <c r="N467" s="21" t="str">
        <f>IFERROR(__xludf.DUMMYFUNCTION("""COMPUTED_VALUE"""),"-")</f>
        <v>-</v>
      </c>
      <c r="O467" s="21" t="str">
        <f>IFERROR(__xludf.DUMMYFUNCTION("""COMPUTED_VALUE"""),"-")</f>
        <v>-</v>
      </c>
      <c r="P467" s="21"/>
      <c r="Q467" s="21"/>
      <c r="R467" s="21"/>
      <c r="S467" s="21"/>
      <c r="T467" s="21"/>
      <c r="U467" s="21"/>
      <c r="V467" s="21"/>
      <c r="W467" s="21"/>
      <c r="X467" s="21"/>
      <c r="Y467" s="21"/>
      <c r="Z467" s="21"/>
    </row>
    <row r="468">
      <c r="A468" s="21" t="str">
        <f>IFERROR(__xludf.DUMMYFUNCTION("""COMPUTED_VALUE"""),"01ª GRE (João Pessoa)")</f>
        <v>01ª GRE (João Pessoa)</v>
      </c>
      <c r="B468" s="21" t="str">
        <f>IFERROR(__xludf.DUMMYFUNCTION("""COMPUTED_VALUE"""),"João Pessoa")</f>
        <v>João Pessoa</v>
      </c>
      <c r="C468" s="21">
        <f>IFERROR(__xludf.DUMMYFUNCTION("""COMPUTED_VALUE"""),2.509386E7)</f>
        <v>25093860</v>
      </c>
      <c r="D468" s="21" t="str">
        <f>IFERROR(__xludf.DUMMYFUNCTION("""COMPUTED_VALUE"""),"Ecit Raul Machado")</f>
        <v>Ecit Raul Machado</v>
      </c>
      <c r="E468" s="21" t="str">
        <f>IFERROR(__xludf.DUMMYFUNCTION("""COMPUTED_VALUE"""),"URBANA")</f>
        <v>URBANA</v>
      </c>
      <c r="F468" s="21" t="str">
        <f>IFERROR(__xludf.DUMMYFUNCTION("""COMPUTED_VALUE"""),"2 Mbps")</f>
        <v>2 Mbps</v>
      </c>
      <c r="G468" s="21" t="str">
        <f>IFERROR(__xludf.DUMMYFUNCTION("""COMPUTED_VALUE"""),"-")</f>
        <v>-</v>
      </c>
      <c r="H468" s="21" t="str">
        <f>IFERROR(__xludf.DUMMYFUNCTION("""COMPUTED_VALUE"""),"-")</f>
        <v>-</v>
      </c>
      <c r="I468" s="21" t="str">
        <f>IFERROR(__xludf.DUMMYFUNCTION("""COMPUTED_VALUE"""),"-")</f>
        <v>-</v>
      </c>
      <c r="J468" s="21" t="str">
        <f>IFERROR(__xludf.DUMMYFUNCTION("""COMPUTED_VALUE"""),"100 Mbps")</f>
        <v>100 Mbps</v>
      </c>
      <c r="K468" s="21" t="str">
        <f>IFERROR(__xludf.DUMMYFUNCTION("""COMPUTED_VALUE"""),"100 Mbps")</f>
        <v>100 Mbps</v>
      </c>
      <c r="L468" s="21" t="str">
        <f>IFERROR(__xludf.DUMMYFUNCTION("""COMPUTED_VALUE"""),"-")</f>
        <v>-</v>
      </c>
      <c r="M468" s="21" t="str">
        <f>IFERROR(__xludf.DUMMYFUNCTION("""COMPUTED_VALUE"""),"-")</f>
        <v>-</v>
      </c>
      <c r="N468" s="21" t="str">
        <f>IFERROR(__xludf.DUMMYFUNCTION("""COMPUTED_VALUE"""),"-")</f>
        <v>-</v>
      </c>
      <c r="O468" s="21" t="str">
        <f>IFERROR(__xludf.DUMMYFUNCTION("""COMPUTED_VALUE"""),"-")</f>
        <v>-</v>
      </c>
      <c r="P468" s="21"/>
      <c r="Q468" s="21"/>
      <c r="R468" s="21"/>
      <c r="S468" s="21"/>
      <c r="T468" s="21"/>
      <c r="U468" s="21"/>
      <c r="V468" s="21"/>
      <c r="W468" s="21"/>
      <c r="X468" s="21"/>
      <c r="Y468" s="21"/>
      <c r="Z468" s="21"/>
    </row>
    <row r="469">
      <c r="A469" s="21" t="str">
        <f>IFERROR(__xludf.DUMMYFUNCTION("""COMPUTED_VALUE"""),"01ª GRE (João Pessoa)")</f>
        <v>01ª GRE (João Pessoa)</v>
      </c>
      <c r="B469" s="21" t="str">
        <f>IFERROR(__xludf.DUMMYFUNCTION("""COMPUTED_VALUE"""),"João Pessoa")</f>
        <v>João Pessoa</v>
      </c>
      <c r="C469" s="21">
        <f>IFERROR(__xludf.DUMMYFUNCTION("""COMPUTED_VALUE"""),2.5093878E7)</f>
        <v>25093878</v>
      </c>
      <c r="D469" s="21" t="str">
        <f>IFERROR(__xludf.DUMMYFUNCTION("""COMPUTED_VALUE"""),"EEEM Con Luiz Gonzaga de Oliveira")</f>
        <v>EEEM Con Luiz Gonzaga de Oliveira</v>
      </c>
      <c r="E469" s="21" t="str">
        <f>IFERROR(__xludf.DUMMYFUNCTION("""COMPUTED_VALUE"""),"URBANA")</f>
        <v>URBANA</v>
      </c>
      <c r="F469" s="21" t="str">
        <f>IFERROR(__xludf.DUMMYFUNCTION("""COMPUTED_VALUE"""),"2 Mbps")</f>
        <v>2 Mbps</v>
      </c>
      <c r="G469" s="21" t="str">
        <f>IFERROR(__xludf.DUMMYFUNCTION("""COMPUTED_VALUE"""),"-")</f>
        <v>-</v>
      </c>
      <c r="H469" s="21" t="str">
        <f>IFERROR(__xludf.DUMMYFUNCTION("""COMPUTED_VALUE"""),"-")</f>
        <v>-</v>
      </c>
      <c r="I469" s="21" t="str">
        <f>IFERROR(__xludf.DUMMYFUNCTION("""COMPUTED_VALUE"""),"-")</f>
        <v>-</v>
      </c>
      <c r="J469" s="21" t="str">
        <f>IFERROR(__xludf.DUMMYFUNCTION("""COMPUTED_VALUE"""),"100 Mbps")</f>
        <v>100 Mbps</v>
      </c>
      <c r="K469" s="21" t="str">
        <f>IFERROR(__xludf.DUMMYFUNCTION("""COMPUTED_VALUE"""),"100 Mbps")</f>
        <v>100 Mbps</v>
      </c>
      <c r="L469" s="21" t="str">
        <f>IFERROR(__xludf.DUMMYFUNCTION("""COMPUTED_VALUE"""),"-")</f>
        <v>-</v>
      </c>
      <c r="M469" s="21" t="str">
        <f>IFERROR(__xludf.DUMMYFUNCTION("""COMPUTED_VALUE"""),"-")</f>
        <v>-</v>
      </c>
      <c r="N469" s="21" t="str">
        <f>IFERROR(__xludf.DUMMYFUNCTION("""COMPUTED_VALUE"""),"-")</f>
        <v>-</v>
      </c>
      <c r="O469" s="21" t="str">
        <f>IFERROR(__xludf.DUMMYFUNCTION("""COMPUTED_VALUE"""),"-")</f>
        <v>-</v>
      </c>
      <c r="P469" s="21"/>
      <c r="Q469" s="21"/>
      <c r="R469" s="21"/>
      <c r="S469" s="21"/>
      <c r="T469" s="21"/>
      <c r="U469" s="21"/>
      <c r="V469" s="21"/>
      <c r="W469" s="21"/>
      <c r="X469" s="21"/>
      <c r="Y469" s="21"/>
      <c r="Z469" s="21"/>
    </row>
    <row r="470">
      <c r="A470" s="21" t="str">
        <f>IFERROR(__xludf.DUMMYFUNCTION("""COMPUTED_VALUE"""),"01ª GRE (João Pessoa)")</f>
        <v>01ª GRE (João Pessoa)</v>
      </c>
      <c r="B470" s="21" t="str">
        <f>IFERROR(__xludf.DUMMYFUNCTION("""COMPUTED_VALUE"""),"João Pessoa")</f>
        <v>João Pessoa</v>
      </c>
      <c r="C470" s="21">
        <f>IFERROR(__xludf.DUMMYFUNCTION("""COMPUTED_VALUE"""),2.5093886E7)</f>
        <v>25093886</v>
      </c>
      <c r="D470" s="21" t="str">
        <f>IFERROR(__xludf.DUMMYFUNCTION("""COMPUTED_VALUE"""),"ECIT Francisca Ascenção Cunha")</f>
        <v>ECIT Francisca Ascenção Cunha</v>
      </c>
      <c r="E470" s="21" t="str">
        <f>IFERROR(__xludf.DUMMYFUNCTION("""COMPUTED_VALUE"""),"URBANA")</f>
        <v>URBANA</v>
      </c>
      <c r="F470" s="21" t="str">
        <f>IFERROR(__xludf.DUMMYFUNCTION("""COMPUTED_VALUE"""),"10 Mbps")</f>
        <v>10 Mbps</v>
      </c>
      <c r="G470" s="21" t="str">
        <f>IFERROR(__xludf.DUMMYFUNCTION("""COMPUTED_VALUE"""),"10 Mbps")</f>
        <v>10 Mbps</v>
      </c>
      <c r="H470" s="21" t="str">
        <f>IFERROR(__xludf.DUMMYFUNCTION("""COMPUTED_VALUE"""),"-")</f>
        <v>-</v>
      </c>
      <c r="I470" s="21" t="str">
        <f>IFERROR(__xludf.DUMMYFUNCTION("""COMPUTED_VALUE"""),"-")</f>
        <v>-</v>
      </c>
      <c r="J470" s="21" t="str">
        <f>IFERROR(__xludf.DUMMYFUNCTION("""COMPUTED_VALUE"""),"-")</f>
        <v>-</v>
      </c>
      <c r="K470" s="21" t="str">
        <f>IFERROR(__xludf.DUMMYFUNCTION("""COMPUTED_VALUE"""),"100 Mbps")</f>
        <v>100 Mbps</v>
      </c>
      <c r="L470" s="21" t="str">
        <f>IFERROR(__xludf.DUMMYFUNCTION("""COMPUTED_VALUE"""),"-")</f>
        <v>-</v>
      </c>
      <c r="M470" s="21" t="str">
        <f>IFERROR(__xludf.DUMMYFUNCTION("""COMPUTED_VALUE"""),"-")</f>
        <v>-</v>
      </c>
      <c r="N470" s="21" t="str">
        <f>IFERROR(__xludf.DUMMYFUNCTION("""COMPUTED_VALUE"""),"-")</f>
        <v>-</v>
      </c>
      <c r="O470" s="21" t="str">
        <f>IFERROR(__xludf.DUMMYFUNCTION("""COMPUTED_VALUE"""),"-")</f>
        <v>-</v>
      </c>
      <c r="P470" s="21"/>
      <c r="Q470" s="21"/>
      <c r="R470" s="21"/>
      <c r="S470" s="21"/>
      <c r="T470" s="21"/>
      <c r="U470" s="21"/>
      <c r="V470" s="21"/>
      <c r="W470" s="21"/>
      <c r="X470" s="21"/>
      <c r="Y470" s="21"/>
      <c r="Z470" s="21"/>
    </row>
    <row r="471">
      <c r="A471" s="21" t="str">
        <f>IFERROR(__xludf.DUMMYFUNCTION("""COMPUTED_VALUE"""),"01ª GRE (João Pessoa)")</f>
        <v>01ª GRE (João Pessoa)</v>
      </c>
      <c r="B471" s="21" t="str">
        <f>IFERROR(__xludf.DUMMYFUNCTION("""COMPUTED_VALUE"""),"João Pessoa")</f>
        <v>João Pessoa</v>
      </c>
      <c r="C471" s="21">
        <f>IFERROR(__xludf.DUMMYFUNCTION("""COMPUTED_VALUE"""),2.5093894E7)</f>
        <v>25093894</v>
      </c>
      <c r="D471" s="21" t="str">
        <f>IFERROR(__xludf.DUMMYFUNCTION("""COMPUTED_VALUE"""),"Eci EEM Prof Pedro Augusto Porto Caminha")</f>
        <v>Eci EEM Prof Pedro Augusto Porto Caminha</v>
      </c>
      <c r="E471" s="21" t="str">
        <f>IFERROR(__xludf.DUMMYFUNCTION("""COMPUTED_VALUE"""),"URBANA")</f>
        <v>URBANA</v>
      </c>
      <c r="F471" s="21" t="str">
        <f>IFERROR(__xludf.DUMMYFUNCTION("""COMPUTED_VALUE"""),"2 Mbps")</f>
        <v>2 Mbps</v>
      </c>
      <c r="G471" s="21" t="str">
        <f>IFERROR(__xludf.DUMMYFUNCTION("""COMPUTED_VALUE"""),"10 Mbps")</f>
        <v>10 Mbps</v>
      </c>
      <c r="H471" s="21" t="str">
        <f>IFERROR(__xludf.DUMMYFUNCTION("""COMPUTED_VALUE"""),"-")</f>
        <v>-</v>
      </c>
      <c r="I471" s="21" t="str">
        <f>IFERROR(__xludf.DUMMYFUNCTION("""COMPUTED_VALUE"""),"-")</f>
        <v>-</v>
      </c>
      <c r="J471" s="21" t="str">
        <f>IFERROR(__xludf.DUMMYFUNCTION("""COMPUTED_VALUE"""),"-")</f>
        <v>-</v>
      </c>
      <c r="K471" s="21" t="str">
        <f>IFERROR(__xludf.DUMMYFUNCTION("""COMPUTED_VALUE"""),"-")</f>
        <v>-</v>
      </c>
      <c r="L471" s="21" t="str">
        <f>IFERROR(__xludf.DUMMYFUNCTION("""COMPUTED_VALUE"""),"-")</f>
        <v>-</v>
      </c>
      <c r="M471" s="21" t="str">
        <f>IFERROR(__xludf.DUMMYFUNCTION("""COMPUTED_VALUE"""),"-")</f>
        <v>-</v>
      </c>
      <c r="N471" s="21" t="str">
        <f>IFERROR(__xludf.DUMMYFUNCTION("""COMPUTED_VALUE"""),"-")</f>
        <v>-</v>
      </c>
      <c r="O471" s="21" t="str">
        <f>IFERROR(__xludf.DUMMYFUNCTION("""COMPUTED_VALUE"""),"-")</f>
        <v>-</v>
      </c>
      <c r="P471" s="21"/>
      <c r="Q471" s="21"/>
      <c r="R471" s="21"/>
      <c r="S471" s="21"/>
      <c r="T471" s="21"/>
      <c r="U471" s="21"/>
      <c r="V471" s="21"/>
      <c r="W471" s="21"/>
      <c r="X471" s="21"/>
      <c r="Y471" s="21"/>
      <c r="Z471" s="21"/>
    </row>
    <row r="472">
      <c r="A472" s="21" t="str">
        <f>IFERROR(__xludf.DUMMYFUNCTION("""COMPUTED_VALUE"""),"01ª GRE (João Pessoa)")</f>
        <v>01ª GRE (João Pessoa)</v>
      </c>
      <c r="B472" s="21" t="str">
        <f>IFERROR(__xludf.DUMMYFUNCTION("""COMPUTED_VALUE"""),"João Pessoa")</f>
        <v>João Pessoa</v>
      </c>
      <c r="C472" s="21">
        <f>IFERROR(__xludf.DUMMYFUNCTION("""COMPUTED_VALUE"""),2.5093916E7)</f>
        <v>25093916</v>
      </c>
      <c r="D472" s="21" t="str">
        <f>IFERROR(__xludf.DUMMYFUNCTION("""COMPUTED_VALUE"""),"Ecit Professor Raul Cordula")</f>
        <v>Ecit Professor Raul Cordula</v>
      </c>
      <c r="E472" s="21" t="str">
        <f>IFERROR(__xludf.DUMMYFUNCTION("""COMPUTED_VALUE"""),"URBANA")</f>
        <v>URBANA</v>
      </c>
      <c r="F472" s="21" t="str">
        <f>IFERROR(__xludf.DUMMYFUNCTION("""COMPUTED_VALUE"""),"10 Mbps")</f>
        <v>10 Mbps</v>
      </c>
      <c r="G472" s="21" t="str">
        <f>IFERROR(__xludf.DUMMYFUNCTION("""COMPUTED_VALUE"""),"10 Mbps")</f>
        <v>10 Mbps</v>
      </c>
      <c r="H472" s="21" t="str">
        <f>IFERROR(__xludf.DUMMYFUNCTION("""COMPUTED_VALUE"""),"-")</f>
        <v>-</v>
      </c>
      <c r="I472" s="21" t="str">
        <f>IFERROR(__xludf.DUMMYFUNCTION("""COMPUTED_VALUE"""),"-")</f>
        <v>-</v>
      </c>
      <c r="J472" s="21" t="str">
        <f>IFERROR(__xludf.DUMMYFUNCTION("""COMPUTED_VALUE"""),"-")</f>
        <v>-</v>
      </c>
      <c r="K472" s="21" t="str">
        <f>IFERROR(__xludf.DUMMYFUNCTION("""COMPUTED_VALUE"""),"100 Mbps")</f>
        <v>100 Mbps</v>
      </c>
      <c r="L472" s="21" t="str">
        <f>IFERROR(__xludf.DUMMYFUNCTION("""COMPUTED_VALUE"""),"-")</f>
        <v>-</v>
      </c>
      <c r="M472" s="21" t="str">
        <f>IFERROR(__xludf.DUMMYFUNCTION("""COMPUTED_VALUE"""),"-")</f>
        <v>-</v>
      </c>
      <c r="N472" s="21" t="str">
        <f>IFERROR(__xludf.DUMMYFUNCTION("""COMPUTED_VALUE"""),"-")</f>
        <v>-</v>
      </c>
      <c r="O472" s="21" t="str">
        <f>IFERROR(__xludf.DUMMYFUNCTION("""COMPUTED_VALUE"""),"-")</f>
        <v>-</v>
      </c>
      <c r="P472" s="21"/>
      <c r="Q472" s="21"/>
      <c r="R472" s="21"/>
      <c r="S472" s="21"/>
      <c r="T472" s="21"/>
      <c r="U472" s="21"/>
      <c r="V472" s="21"/>
      <c r="W472" s="21"/>
      <c r="X472" s="21"/>
      <c r="Y472" s="21"/>
      <c r="Z472" s="21"/>
    </row>
    <row r="473">
      <c r="A473" s="21" t="str">
        <f>IFERROR(__xludf.DUMMYFUNCTION("""COMPUTED_VALUE"""),"01ª GRE (João Pessoa)")</f>
        <v>01ª GRE (João Pessoa)</v>
      </c>
      <c r="B473" s="21" t="str">
        <f>IFERROR(__xludf.DUMMYFUNCTION("""COMPUTED_VALUE"""),"João Pessoa")</f>
        <v>João Pessoa</v>
      </c>
      <c r="C473" s="21">
        <f>IFERROR(__xludf.DUMMYFUNCTION("""COMPUTED_VALUE"""),2.5093932E7)</f>
        <v>25093932</v>
      </c>
      <c r="D473" s="21" t="str">
        <f>IFERROR(__xludf.DUMMYFUNCTION("""COMPUTED_VALUE"""),"ECIT Daura Santiago Rangel")</f>
        <v>ECIT Daura Santiago Rangel</v>
      </c>
      <c r="E473" s="21" t="str">
        <f>IFERROR(__xludf.DUMMYFUNCTION("""COMPUTED_VALUE"""),"URBANA")</f>
        <v>URBANA</v>
      </c>
      <c r="F473" s="21" t="str">
        <f>IFERROR(__xludf.DUMMYFUNCTION("""COMPUTED_VALUE"""),"2 Mbps")</f>
        <v>2 Mbps</v>
      </c>
      <c r="G473" s="21" t="str">
        <f>IFERROR(__xludf.DUMMYFUNCTION("""COMPUTED_VALUE"""),"10 Mbps")</f>
        <v>10 Mbps</v>
      </c>
      <c r="H473" s="21" t="str">
        <f>IFERROR(__xludf.DUMMYFUNCTION("""COMPUTED_VALUE"""),"-")</f>
        <v>-</v>
      </c>
      <c r="I473" s="21" t="str">
        <f>IFERROR(__xludf.DUMMYFUNCTION("""COMPUTED_VALUE"""),"-")</f>
        <v>-</v>
      </c>
      <c r="J473" s="21" t="str">
        <f>IFERROR(__xludf.DUMMYFUNCTION("""COMPUTED_VALUE"""),"50 Mbps")</f>
        <v>50 Mbps</v>
      </c>
      <c r="K473" s="21" t="str">
        <f>IFERROR(__xludf.DUMMYFUNCTION("""COMPUTED_VALUE"""),"100 Mbps")</f>
        <v>100 Mbps</v>
      </c>
      <c r="L473" s="21" t="str">
        <f>IFERROR(__xludf.DUMMYFUNCTION("""COMPUTED_VALUE"""),"-")</f>
        <v>-</v>
      </c>
      <c r="M473" s="21" t="str">
        <f>IFERROR(__xludf.DUMMYFUNCTION("""COMPUTED_VALUE"""),"-")</f>
        <v>-</v>
      </c>
      <c r="N473" s="21" t="str">
        <f>IFERROR(__xludf.DUMMYFUNCTION("""COMPUTED_VALUE"""),"-")</f>
        <v>-</v>
      </c>
      <c r="O473" s="21" t="str">
        <f>IFERROR(__xludf.DUMMYFUNCTION("""COMPUTED_VALUE"""),"-")</f>
        <v>-</v>
      </c>
      <c r="P473" s="21"/>
      <c r="Q473" s="21"/>
      <c r="R473" s="21"/>
      <c r="S473" s="21"/>
      <c r="T473" s="21"/>
      <c r="U473" s="21"/>
      <c r="V473" s="21"/>
      <c r="W473" s="21"/>
      <c r="X473" s="21"/>
      <c r="Y473" s="21"/>
      <c r="Z473" s="21"/>
    </row>
    <row r="474">
      <c r="A474" s="21" t="str">
        <f>IFERROR(__xludf.DUMMYFUNCTION("""COMPUTED_VALUE"""),"01ª GRE (João Pessoa)")</f>
        <v>01ª GRE (João Pessoa)</v>
      </c>
      <c r="B474" s="21" t="str">
        <f>IFERROR(__xludf.DUMMYFUNCTION("""COMPUTED_VALUE"""),"João Pessoa")</f>
        <v>João Pessoa</v>
      </c>
      <c r="C474" s="21">
        <f>IFERROR(__xludf.DUMMYFUNCTION("""COMPUTED_VALUE"""),2.5093959E7)</f>
        <v>25093959</v>
      </c>
      <c r="D474" s="21" t="str">
        <f>IFERROR(__xludf.DUMMYFUNCTION("""COMPUTED_VALUE"""),"Escola Cidadã Integral Técnica Estadual Professora Olivina Olívia Carneiro da Cunha")</f>
        <v>Escola Cidadã Integral Técnica Estadual Professora Olivina Olívia Carneiro da Cunha</v>
      </c>
      <c r="E474" s="21" t="str">
        <f>IFERROR(__xludf.DUMMYFUNCTION("""COMPUTED_VALUE"""),"URBANA")</f>
        <v>URBANA</v>
      </c>
      <c r="F474" s="21" t="str">
        <f>IFERROR(__xludf.DUMMYFUNCTION("""COMPUTED_VALUE"""),"5 Mbps")</f>
        <v>5 Mbps</v>
      </c>
      <c r="G474" s="21" t="str">
        <f>IFERROR(__xludf.DUMMYFUNCTION("""COMPUTED_VALUE"""),"10 Mbps")</f>
        <v>10 Mbps</v>
      </c>
      <c r="H474" s="21" t="str">
        <f>IFERROR(__xludf.DUMMYFUNCTION("""COMPUTED_VALUE"""),"-")</f>
        <v>-</v>
      </c>
      <c r="I474" s="21" t="str">
        <f>IFERROR(__xludf.DUMMYFUNCTION("""COMPUTED_VALUE"""),"-")</f>
        <v>-</v>
      </c>
      <c r="J474" s="21" t="str">
        <f>IFERROR(__xludf.DUMMYFUNCTION("""COMPUTED_VALUE"""),"100 Mbps")</f>
        <v>100 Mbps</v>
      </c>
      <c r="K474" s="21" t="str">
        <f>IFERROR(__xludf.DUMMYFUNCTION("""COMPUTED_VALUE"""),"-")</f>
        <v>-</v>
      </c>
      <c r="L474" s="21" t="str">
        <f>IFERROR(__xludf.DUMMYFUNCTION("""COMPUTED_VALUE"""),"-")</f>
        <v>-</v>
      </c>
      <c r="M474" s="21" t="str">
        <f>IFERROR(__xludf.DUMMYFUNCTION("""COMPUTED_VALUE"""),"-")</f>
        <v>-</v>
      </c>
      <c r="N474" s="21" t="str">
        <f>IFERROR(__xludf.DUMMYFUNCTION("""COMPUTED_VALUE"""),"-")</f>
        <v>-</v>
      </c>
      <c r="O474" s="21" t="str">
        <f>IFERROR(__xludf.DUMMYFUNCTION("""COMPUTED_VALUE"""),"-")</f>
        <v>-</v>
      </c>
      <c r="P474" s="21"/>
      <c r="Q474" s="21"/>
      <c r="R474" s="21"/>
      <c r="S474" s="21"/>
      <c r="T474" s="21"/>
      <c r="U474" s="21"/>
      <c r="V474" s="21"/>
      <c r="W474" s="21"/>
      <c r="X474" s="21"/>
      <c r="Y474" s="21"/>
      <c r="Z474" s="21"/>
    </row>
    <row r="475">
      <c r="A475" s="21" t="str">
        <f>IFERROR(__xludf.DUMMYFUNCTION("""COMPUTED_VALUE"""),"01ª GRE (João Pessoa)")</f>
        <v>01ª GRE (João Pessoa)</v>
      </c>
      <c r="B475" s="21" t="str">
        <f>IFERROR(__xludf.DUMMYFUNCTION("""COMPUTED_VALUE"""),"João Pessoa")</f>
        <v>João Pessoa</v>
      </c>
      <c r="C475" s="21">
        <f>IFERROR(__xludf.DUMMYFUNCTION("""COMPUTED_VALUE"""),2.5093967E7)</f>
        <v>25093967</v>
      </c>
      <c r="D475" s="21" t="str">
        <f>IFERROR(__xludf.DUMMYFUNCTION("""COMPUTED_VALUE"""),"EEEFM Prof Maria Bronzeado Machado")</f>
        <v>EEEFM Prof Maria Bronzeado Machado</v>
      </c>
      <c r="E475" s="21" t="str">
        <f>IFERROR(__xludf.DUMMYFUNCTION("""COMPUTED_VALUE"""),"URBANA")</f>
        <v>URBANA</v>
      </c>
      <c r="F475" s="21" t="str">
        <f>IFERROR(__xludf.DUMMYFUNCTION("""COMPUTED_VALUE"""),"-")</f>
        <v>-</v>
      </c>
      <c r="G475" s="21" t="str">
        <f>IFERROR(__xludf.DUMMYFUNCTION("""COMPUTED_VALUE"""),"-")</f>
        <v>-</v>
      </c>
      <c r="H475" s="21" t="str">
        <f>IFERROR(__xludf.DUMMYFUNCTION("""COMPUTED_VALUE"""),"-")</f>
        <v>-</v>
      </c>
      <c r="I475" s="21" t="str">
        <f>IFERROR(__xludf.DUMMYFUNCTION("""COMPUTED_VALUE"""),"-")</f>
        <v>-</v>
      </c>
      <c r="J475" s="21" t="str">
        <f>IFERROR(__xludf.DUMMYFUNCTION("""COMPUTED_VALUE"""),"-")</f>
        <v>-</v>
      </c>
      <c r="K475" s="21" t="str">
        <f>IFERROR(__xludf.DUMMYFUNCTION("""COMPUTED_VALUE"""),"100 Mbps")</f>
        <v>100 Mbps</v>
      </c>
      <c r="L475" s="21" t="str">
        <f>IFERROR(__xludf.DUMMYFUNCTION("""COMPUTED_VALUE"""),"-")</f>
        <v>-</v>
      </c>
      <c r="M475" s="21" t="str">
        <f>IFERROR(__xludf.DUMMYFUNCTION("""COMPUTED_VALUE"""),"-")</f>
        <v>-</v>
      </c>
      <c r="N475" s="21" t="str">
        <f>IFERROR(__xludf.DUMMYFUNCTION("""COMPUTED_VALUE"""),"-")</f>
        <v>-</v>
      </c>
      <c r="O475" s="21" t="str">
        <f>IFERROR(__xludf.DUMMYFUNCTION("""COMPUTED_VALUE"""),"-")</f>
        <v>-</v>
      </c>
      <c r="P475" s="21"/>
      <c r="Q475" s="21"/>
      <c r="R475" s="21"/>
      <c r="S475" s="21"/>
      <c r="T475" s="21"/>
      <c r="U475" s="21"/>
      <c r="V475" s="21"/>
      <c r="W475" s="21"/>
      <c r="X475" s="21"/>
      <c r="Y475" s="21"/>
      <c r="Z475" s="21"/>
    </row>
    <row r="476">
      <c r="A476" s="21" t="str">
        <f>IFERROR(__xludf.DUMMYFUNCTION("""COMPUTED_VALUE"""),"01ª GRE (João Pessoa)")</f>
        <v>01ª GRE (João Pessoa)</v>
      </c>
      <c r="B476" s="21" t="str">
        <f>IFERROR(__xludf.DUMMYFUNCTION("""COMPUTED_VALUE"""),"João Pessoa")</f>
        <v>João Pessoa</v>
      </c>
      <c r="C476" s="21">
        <f>IFERROR(__xludf.DUMMYFUNCTION("""COMPUTED_VALUE"""),2.5093975E7)</f>
        <v>25093975</v>
      </c>
      <c r="D476" s="21" t="str">
        <f>IFERROR(__xludf.DUMMYFUNCTION("""COMPUTED_VALUE"""),"Ecit Nicodemos Neves")</f>
        <v>Ecit Nicodemos Neves</v>
      </c>
      <c r="E476" s="21" t="str">
        <f>IFERROR(__xludf.DUMMYFUNCTION("""COMPUTED_VALUE"""),"URBANA")</f>
        <v>URBANA</v>
      </c>
      <c r="F476" s="21" t="str">
        <f>IFERROR(__xludf.DUMMYFUNCTION("""COMPUTED_VALUE"""),"2 Mbps")</f>
        <v>2 Mbps</v>
      </c>
      <c r="G476" s="21" t="str">
        <f>IFERROR(__xludf.DUMMYFUNCTION("""COMPUTED_VALUE"""),"-")</f>
        <v>-</v>
      </c>
      <c r="H476" s="21" t="str">
        <f>IFERROR(__xludf.DUMMYFUNCTION("""COMPUTED_VALUE"""),"-")</f>
        <v>-</v>
      </c>
      <c r="I476" s="21" t="str">
        <f>IFERROR(__xludf.DUMMYFUNCTION("""COMPUTED_VALUE"""),"-")</f>
        <v>-</v>
      </c>
      <c r="J476" s="21" t="str">
        <f>IFERROR(__xludf.DUMMYFUNCTION("""COMPUTED_VALUE"""),"100 Mbps")</f>
        <v>100 Mbps</v>
      </c>
      <c r="K476" s="21" t="str">
        <f>IFERROR(__xludf.DUMMYFUNCTION("""COMPUTED_VALUE"""),"100 Mbps")</f>
        <v>100 Mbps</v>
      </c>
      <c r="L476" s="21" t="str">
        <f>IFERROR(__xludf.DUMMYFUNCTION("""COMPUTED_VALUE"""),"-")</f>
        <v>-</v>
      </c>
      <c r="M476" s="21" t="str">
        <f>IFERROR(__xludf.DUMMYFUNCTION("""COMPUTED_VALUE"""),"-")</f>
        <v>-</v>
      </c>
      <c r="N476" s="21" t="str">
        <f>IFERROR(__xludf.DUMMYFUNCTION("""COMPUTED_VALUE"""),"-")</f>
        <v>-</v>
      </c>
      <c r="O476" s="21" t="str">
        <f>IFERROR(__xludf.DUMMYFUNCTION("""COMPUTED_VALUE"""),"-")</f>
        <v>-</v>
      </c>
      <c r="P476" s="21"/>
      <c r="Q476" s="21"/>
      <c r="R476" s="21"/>
      <c r="S476" s="21"/>
      <c r="T476" s="21"/>
      <c r="U476" s="21"/>
      <c r="V476" s="21"/>
      <c r="W476" s="21"/>
      <c r="X476" s="21"/>
      <c r="Y476" s="21"/>
      <c r="Z476" s="21"/>
    </row>
    <row r="477">
      <c r="A477" s="21" t="str">
        <f>IFERROR(__xludf.DUMMYFUNCTION("""COMPUTED_VALUE"""),"01ª GRE (João Pessoa)")</f>
        <v>01ª GRE (João Pessoa)</v>
      </c>
      <c r="B477" s="21" t="str">
        <f>IFERROR(__xludf.DUMMYFUNCTION("""COMPUTED_VALUE"""),"João Pessoa")</f>
        <v>João Pessoa</v>
      </c>
      <c r="C477" s="21">
        <f>IFERROR(__xludf.DUMMYFUNCTION("""COMPUTED_VALUE"""),2.5094025E7)</f>
        <v>25094025</v>
      </c>
      <c r="D477" s="21" t="str">
        <f>IFERROR(__xludf.DUMMYFUNCTION("""COMPUTED_VALUE"""),"Eci EEFM Tenente Lucena")</f>
        <v>Eci EEFM Tenente Lucena</v>
      </c>
      <c r="E477" s="21" t="str">
        <f>IFERROR(__xludf.DUMMYFUNCTION("""COMPUTED_VALUE"""),"URBANA")</f>
        <v>URBANA</v>
      </c>
      <c r="F477" s="21" t="str">
        <f>IFERROR(__xludf.DUMMYFUNCTION("""COMPUTED_VALUE"""),"2 Mbps")</f>
        <v>2 Mbps</v>
      </c>
      <c r="G477" s="21" t="str">
        <f>IFERROR(__xludf.DUMMYFUNCTION("""COMPUTED_VALUE"""),"-")</f>
        <v>-</v>
      </c>
      <c r="H477" s="21" t="str">
        <f>IFERROR(__xludf.DUMMYFUNCTION("""COMPUTED_VALUE"""),"-")</f>
        <v>-</v>
      </c>
      <c r="I477" s="21" t="str">
        <f>IFERROR(__xludf.DUMMYFUNCTION("""COMPUTED_VALUE"""),"-")</f>
        <v>-</v>
      </c>
      <c r="J477" s="21" t="str">
        <f>IFERROR(__xludf.DUMMYFUNCTION("""COMPUTED_VALUE"""),"50 Mbps")</f>
        <v>50 Mbps</v>
      </c>
      <c r="K477" s="21" t="str">
        <f>IFERROR(__xludf.DUMMYFUNCTION("""COMPUTED_VALUE"""),"100 Mbps")</f>
        <v>100 Mbps</v>
      </c>
      <c r="L477" s="21" t="str">
        <f>IFERROR(__xludf.DUMMYFUNCTION("""COMPUTED_VALUE"""),"-")</f>
        <v>-</v>
      </c>
      <c r="M477" s="21" t="str">
        <f>IFERROR(__xludf.DUMMYFUNCTION("""COMPUTED_VALUE"""),"-")</f>
        <v>-</v>
      </c>
      <c r="N477" s="21" t="str">
        <f>IFERROR(__xludf.DUMMYFUNCTION("""COMPUTED_VALUE"""),"-")</f>
        <v>-</v>
      </c>
      <c r="O477" s="21" t="str">
        <f>IFERROR(__xludf.DUMMYFUNCTION("""COMPUTED_VALUE"""),"-")</f>
        <v>-</v>
      </c>
      <c r="P477" s="21"/>
      <c r="Q477" s="21"/>
      <c r="R477" s="21"/>
      <c r="S477" s="21"/>
      <c r="T477" s="21"/>
      <c r="U477" s="21"/>
      <c r="V477" s="21"/>
      <c r="W477" s="21"/>
      <c r="X477" s="21"/>
      <c r="Y477" s="21"/>
      <c r="Z477" s="21"/>
    </row>
    <row r="478">
      <c r="A478" s="21" t="str">
        <f>IFERROR(__xludf.DUMMYFUNCTION("""COMPUTED_VALUE"""),"01ª GRE (João Pessoa)")</f>
        <v>01ª GRE (João Pessoa)</v>
      </c>
      <c r="B478" s="21" t="str">
        <f>IFERROR(__xludf.DUMMYFUNCTION("""COMPUTED_VALUE"""),"João Pessoa")</f>
        <v>João Pessoa</v>
      </c>
      <c r="C478" s="21">
        <f>IFERROR(__xludf.DUMMYFUNCTION("""COMPUTED_VALUE"""),2.5094033E7)</f>
        <v>25094033</v>
      </c>
      <c r="D478" s="21" t="str">
        <f>IFERROR(__xludf.DUMMYFUNCTION("""COMPUTED_VALUE"""),"Ecit Manoel Lisboa de Moura")</f>
        <v>Ecit Manoel Lisboa de Moura</v>
      </c>
      <c r="E478" s="21" t="str">
        <f>IFERROR(__xludf.DUMMYFUNCTION("""COMPUTED_VALUE"""),"URBANA")</f>
        <v>URBANA</v>
      </c>
      <c r="F478" s="21" t="str">
        <f>IFERROR(__xludf.DUMMYFUNCTION("""COMPUTED_VALUE"""),"2 Mbps")</f>
        <v>2 Mbps</v>
      </c>
      <c r="G478" s="21" t="str">
        <f>IFERROR(__xludf.DUMMYFUNCTION("""COMPUTED_VALUE"""),"10 Mbps")</f>
        <v>10 Mbps</v>
      </c>
      <c r="H478" s="21" t="str">
        <f>IFERROR(__xludf.DUMMYFUNCTION("""COMPUTED_VALUE"""),"-")</f>
        <v>-</v>
      </c>
      <c r="I478" s="21" t="str">
        <f>IFERROR(__xludf.DUMMYFUNCTION("""COMPUTED_VALUE"""),"-")</f>
        <v>-</v>
      </c>
      <c r="J478" s="21" t="str">
        <f>IFERROR(__xludf.DUMMYFUNCTION("""COMPUTED_VALUE"""),"100 Mbps")</f>
        <v>100 Mbps</v>
      </c>
      <c r="K478" s="21" t="str">
        <f>IFERROR(__xludf.DUMMYFUNCTION("""COMPUTED_VALUE"""),"-")</f>
        <v>-</v>
      </c>
      <c r="L478" s="21" t="str">
        <f>IFERROR(__xludf.DUMMYFUNCTION("""COMPUTED_VALUE"""),"-")</f>
        <v>-</v>
      </c>
      <c r="M478" s="21" t="str">
        <f>IFERROR(__xludf.DUMMYFUNCTION("""COMPUTED_VALUE"""),"-")</f>
        <v>-</v>
      </c>
      <c r="N478" s="21" t="str">
        <f>IFERROR(__xludf.DUMMYFUNCTION("""COMPUTED_VALUE"""),"-")</f>
        <v>-</v>
      </c>
      <c r="O478" s="21" t="str">
        <f>IFERROR(__xludf.DUMMYFUNCTION("""COMPUTED_VALUE"""),"-")</f>
        <v>-</v>
      </c>
      <c r="P478" s="21"/>
      <c r="Q478" s="21"/>
      <c r="R478" s="21"/>
      <c r="S478" s="21"/>
      <c r="T478" s="21"/>
      <c r="U478" s="21"/>
      <c r="V478" s="21"/>
      <c r="W478" s="21"/>
      <c r="X478" s="21"/>
      <c r="Y478" s="21"/>
      <c r="Z478" s="21"/>
    </row>
    <row r="479">
      <c r="A479" s="21" t="str">
        <f>IFERROR(__xludf.DUMMYFUNCTION("""COMPUTED_VALUE"""),"01ª GRE (João Pessoa)")</f>
        <v>01ª GRE (João Pessoa)</v>
      </c>
      <c r="B479" s="21" t="str">
        <f>IFERROR(__xludf.DUMMYFUNCTION("""COMPUTED_VALUE"""),"João Pessoa")</f>
        <v>João Pessoa</v>
      </c>
      <c r="C479" s="21">
        <f>IFERROR(__xludf.DUMMYFUNCTION("""COMPUTED_VALUE"""),2.5094041E7)</f>
        <v>25094041</v>
      </c>
      <c r="D479" s="21" t="str">
        <f>IFERROR(__xludf.DUMMYFUNCTION("""COMPUTED_VALUE"""),"EEEM Profa Argentina Pereira Gomes")</f>
        <v>EEEM Profa Argentina Pereira Gomes</v>
      </c>
      <c r="E479" s="21" t="str">
        <f>IFERROR(__xludf.DUMMYFUNCTION("""COMPUTED_VALUE"""),"URBANA")</f>
        <v>URBANA</v>
      </c>
      <c r="F479" s="21" t="str">
        <f>IFERROR(__xludf.DUMMYFUNCTION("""COMPUTED_VALUE"""),"5 Mbps")</f>
        <v>5 Mbps</v>
      </c>
      <c r="G479" s="21" t="str">
        <f>IFERROR(__xludf.DUMMYFUNCTION("""COMPUTED_VALUE"""),"-")</f>
        <v>-</v>
      </c>
      <c r="H479" s="21" t="str">
        <f>IFERROR(__xludf.DUMMYFUNCTION("""COMPUTED_VALUE"""),"-")</f>
        <v>-</v>
      </c>
      <c r="I479" s="21" t="str">
        <f>IFERROR(__xludf.DUMMYFUNCTION("""COMPUTED_VALUE"""),"-")</f>
        <v>-</v>
      </c>
      <c r="J479" s="21" t="str">
        <f>IFERROR(__xludf.DUMMYFUNCTION("""COMPUTED_VALUE"""),"-")</f>
        <v>-</v>
      </c>
      <c r="K479" s="21" t="str">
        <f>IFERROR(__xludf.DUMMYFUNCTION("""COMPUTED_VALUE"""),"-")</f>
        <v>-</v>
      </c>
      <c r="L479" s="21" t="str">
        <f>IFERROR(__xludf.DUMMYFUNCTION("""COMPUTED_VALUE"""),"-")</f>
        <v>-</v>
      </c>
      <c r="M479" s="21" t="str">
        <f>IFERROR(__xludf.DUMMYFUNCTION("""COMPUTED_VALUE"""),"-")</f>
        <v>-</v>
      </c>
      <c r="N479" s="21" t="str">
        <f>IFERROR(__xludf.DUMMYFUNCTION("""COMPUTED_VALUE"""),"-")</f>
        <v>-</v>
      </c>
      <c r="O479" s="21" t="str">
        <f>IFERROR(__xludf.DUMMYFUNCTION("""COMPUTED_VALUE"""),"-")</f>
        <v>-</v>
      </c>
      <c r="P479" s="21"/>
      <c r="Q479" s="21"/>
      <c r="R479" s="21"/>
      <c r="S479" s="21"/>
      <c r="T479" s="21"/>
      <c r="U479" s="21"/>
      <c r="V479" s="21"/>
      <c r="W479" s="21"/>
      <c r="X479" s="21"/>
      <c r="Y479" s="21"/>
      <c r="Z479" s="21"/>
    </row>
    <row r="480">
      <c r="A480" s="21" t="str">
        <f>IFERROR(__xludf.DUMMYFUNCTION("""COMPUTED_VALUE"""),"01ª GRE (João Pessoa)")</f>
        <v>01ª GRE (João Pessoa)</v>
      </c>
      <c r="B480" s="21" t="str">
        <f>IFERROR(__xludf.DUMMYFUNCTION("""COMPUTED_VALUE"""),"João Pessoa")</f>
        <v>João Pessoa</v>
      </c>
      <c r="C480" s="21">
        <f>IFERROR(__xludf.DUMMYFUNCTION("""COMPUTED_VALUE"""),2.509405E7)</f>
        <v>25094050</v>
      </c>
      <c r="D480" s="21" t="str">
        <f>IFERROR(__xludf.DUMMYFUNCTION("""COMPUTED_VALUE"""),"Ecit Luiz Gonzaga de Albuquerque Burity")</f>
        <v>Ecit Luiz Gonzaga de Albuquerque Burity</v>
      </c>
      <c r="E480" s="21" t="str">
        <f>IFERROR(__xludf.DUMMYFUNCTION("""COMPUTED_VALUE"""),"URBANA")</f>
        <v>URBANA</v>
      </c>
      <c r="F480" s="21" t="str">
        <f>IFERROR(__xludf.DUMMYFUNCTION("""COMPUTED_VALUE"""),"10 Mbps")</f>
        <v>10 Mbps</v>
      </c>
      <c r="G480" s="21" t="str">
        <f>IFERROR(__xludf.DUMMYFUNCTION("""COMPUTED_VALUE"""),"10 Mbps")</f>
        <v>10 Mbps</v>
      </c>
      <c r="H480" s="21" t="str">
        <f>IFERROR(__xludf.DUMMYFUNCTION("""COMPUTED_VALUE"""),"-")</f>
        <v>-</v>
      </c>
      <c r="I480" s="21" t="str">
        <f>IFERROR(__xludf.DUMMYFUNCTION("""COMPUTED_VALUE"""),"-")</f>
        <v>-</v>
      </c>
      <c r="J480" s="21" t="str">
        <f>IFERROR(__xludf.DUMMYFUNCTION("""COMPUTED_VALUE"""),"100 Mbps")</f>
        <v>100 Mbps</v>
      </c>
      <c r="K480" s="21" t="str">
        <f>IFERROR(__xludf.DUMMYFUNCTION("""COMPUTED_VALUE"""),"-")</f>
        <v>-</v>
      </c>
      <c r="L480" s="21" t="str">
        <f>IFERROR(__xludf.DUMMYFUNCTION("""COMPUTED_VALUE"""),"-")</f>
        <v>-</v>
      </c>
      <c r="M480" s="21" t="str">
        <f>IFERROR(__xludf.DUMMYFUNCTION("""COMPUTED_VALUE"""),"-")</f>
        <v>-</v>
      </c>
      <c r="N480" s="21" t="str">
        <f>IFERROR(__xludf.DUMMYFUNCTION("""COMPUTED_VALUE"""),"-")</f>
        <v>-</v>
      </c>
      <c r="O480" s="21" t="str">
        <f>IFERROR(__xludf.DUMMYFUNCTION("""COMPUTED_VALUE"""),"-")</f>
        <v>-</v>
      </c>
      <c r="P480" s="21"/>
      <c r="Q480" s="21"/>
      <c r="R480" s="21"/>
      <c r="S480" s="21"/>
      <c r="T480" s="21"/>
      <c r="U480" s="21"/>
      <c r="V480" s="21"/>
      <c r="W480" s="21"/>
      <c r="X480" s="21"/>
      <c r="Y480" s="21"/>
      <c r="Z480" s="21"/>
    </row>
    <row r="481">
      <c r="A481" s="21" t="str">
        <f>IFERROR(__xludf.DUMMYFUNCTION("""COMPUTED_VALUE"""),"-")</f>
        <v>-</v>
      </c>
      <c r="B481" s="21" t="str">
        <f>IFERROR(__xludf.DUMMYFUNCTION("""COMPUTED_VALUE"""),"João Pessoa")</f>
        <v>João Pessoa</v>
      </c>
      <c r="C481" s="21">
        <f>IFERROR(__xludf.DUMMYFUNCTION("""COMPUTED_VALUE"""),2.5094076E7)</f>
        <v>25094076</v>
      </c>
      <c r="D481" s="21" t="str">
        <f>IFERROR(__xludf.DUMMYFUNCTION("""COMPUTED_VALUE"""),"EEEM Prof Matheus Augusto de Oliveira (Anexo Sesquicentenário)")</f>
        <v>EEEM Prof Matheus Augusto de Oliveira (Anexo Sesquicentenário)</v>
      </c>
      <c r="E481" s="21" t="str">
        <f>IFERROR(__xludf.DUMMYFUNCTION("""COMPUTED_VALUE"""),"-")</f>
        <v>-</v>
      </c>
      <c r="F481" s="21" t="str">
        <f>IFERROR(__xludf.DUMMYFUNCTION("""COMPUTED_VALUE"""),"10 Mbps")</f>
        <v>10 Mbps</v>
      </c>
      <c r="G481" s="21" t="str">
        <f>IFERROR(__xludf.DUMMYFUNCTION("""COMPUTED_VALUE"""),"-")</f>
        <v>-</v>
      </c>
      <c r="H481" s="21" t="str">
        <f>IFERROR(__xludf.DUMMYFUNCTION("""COMPUTED_VALUE"""),"-")</f>
        <v>-</v>
      </c>
      <c r="I481" s="21" t="str">
        <f>IFERROR(__xludf.DUMMYFUNCTION("""COMPUTED_VALUE"""),"-")</f>
        <v>-</v>
      </c>
      <c r="J481" s="21" t="str">
        <f>IFERROR(__xludf.DUMMYFUNCTION("""COMPUTED_VALUE"""),"-")</f>
        <v>-</v>
      </c>
      <c r="K481" s="21" t="str">
        <f>IFERROR(__xludf.DUMMYFUNCTION("""COMPUTED_VALUE"""),"100 Mbps")</f>
        <v>100 Mbps</v>
      </c>
      <c r="L481" s="21" t="str">
        <f>IFERROR(__xludf.DUMMYFUNCTION("""COMPUTED_VALUE"""),"-")</f>
        <v>-</v>
      </c>
      <c r="M481" s="21" t="str">
        <f>IFERROR(__xludf.DUMMYFUNCTION("""COMPUTED_VALUE"""),"-")</f>
        <v>-</v>
      </c>
      <c r="N481" s="21" t="str">
        <f>IFERROR(__xludf.DUMMYFUNCTION("""COMPUTED_VALUE"""),"-")</f>
        <v>-</v>
      </c>
      <c r="O481" s="21" t="str">
        <f>IFERROR(__xludf.DUMMYFUNCTION("""COMPUTED_VALUE"""),"-")</f>
        <v>-</v>
      </c>
      <c r="P481" s="21"/>
      <c r="Q481" s="21"/>
      <c r="R481" s="21"/>
      <c r="S481" s="21"/>
      <c r="T481" s="21"/>
      <c r="U481" s="21"/>
      <c r="V481" s="21"/>
      <c r="W481" s="21"/>
      <c r="X481" s="21"/>
      <c r="Y481" s="21"/>
      <c r="Z481" s="21"/>
    </row>
    <row r="482">
      <c r="A482" s="21" t="str">
        <f>IFERROR(__xludf.DUMMYFUNCTION("""COMPUTED_VALUE"""),"01ª GRE (João Pessoa)")</f>
        <v>01ª GRE (João Pessoa)</v>
      </c>
      <c r="B482" s="21" t="str">
        <f>IFERROR(__xludf.DUMMYFUNCTION("""COMPUTED_VALUE"""),"João Pessoa")</f>
        <v>João Pessoa</v>
      </c>
      <c r="C482" s="21">
        <f>IFERROR(__xludf.DUMMYFUNCTION("""COMPUTED_VALUE"""),2.5094084E7)</f>
        <v>25094084</v>
      </c>
      <c r="D482" s="21" t="str">
        <f>IFERROR(__xludf.DUMMYFUNCTION("""COMPUTED_VALUE"""),"Cria Capitulina Satyro")</f>
        <v>Cria Capitulina Satyro</v>
      </c>
      <c r="E482" s="21" t="str">
        <f>IFERROR(__xludf.DUMMYFUNCTION("""COMPUTED_VALUE"""),"URBANA")</f>
        <v>URBANA</v>
      </c>
      <c r="F482" s="21" t="str">
        <f>IFERROR(__xludf.DUMMYFUNCTION("""COMPUTED_VALUE"""),"10 Mbps")</f>
        <v>10 Mbps</v>
      </c>
      <c r="G482" s="21" t="str">
        <f>IFERROR(__xludf.DUMMYFUNCTION("""COMPUTED_VALUE"""),"-")</f>
        <v>-</v>
      </c>
      <c r="H482" s="21" t="str">
        <f>IFERROR(__xludf.DUMMYFUNCTION("""COMPUTED_VALUE"""),"-")</f>
        <v>-</v>
      </c>
      <c r="I482" s="21" t="str">
        <f>IFERROR(__xludf.DUMMYFUNCTION("""COMPUTED_VALUE"""),"-")</f>
        <v>-</v>
      </c>
      <c r="J482" s="21" t="str">
        <f>IFERROR(__xludf.DUMMYFUNCTION("""COMPUTED_VALUE"""),"-")</f>
        <v>-</v>
      </c>
      <c r="K482" s="21" t="str">
        <f>IFERROR(__xludf.DUMMYFUNCTION("""COMPUTED_VALUE"""),"-")</f>
        <v>-</v>
      </c>
      <c r="L482" s="21" t="str">
        <f>IFERROR(__xludf.DUMMYFUNCTION("""COMPUTED_VALUE"""),"-")</f>
        <v>-</v>
      </c>
      <c r="M482" s="21" t="str">
        <f>IFERROR(__xludf.DUMMYFUNCTION("""COMPUTED_VALUE"""),"-")</f>
        <v>-</v>
      </c>
      <c r="N482" s="21" t="str">
        <f>IFERROR(__xludf.DUMMYFUNCTION("""COMPUTED_VALUE"""),"-")</f>
        <v>-</v>
      </c>
      <c r="O482" s="21" t="str">
        <f>IFERROR(__xludf.DUMMYFUNCTION("""COMPUTED_VALUE"""),"-")</f>
        <v>-</v>
      </c>
      <c r="P482" s="21"/>
      <c r="Q482" s="21"/>
      <c r="R482" s="21"/>
      <c r="S482" s="21"/>
      <c r="T482" s="21"/>
      <c r="U482" s="21"/>
      <c r="V482" s="21"/>
      <c r="W482" s="21"/>
      <c r="X482" s="21"/>
      <c r="Y482" s="21"/>
      <c r="Z482" s="21"/>
    </row>
    <row r="483">
      <c r="A483" s="21" t="str">
        <f>IFERROR(__xludf.DUMMYFUNCTION("""COMPUTED_VALUE"""),"01ª GRE (João Pessoa)")</f>
        <v>01ª GRE (João Pessoa)</v>
      </c>
      <c r="B483" s="21" t="str">
        <f>IFERROR(__xludf.DUMMYFUNCTION("""COMPUTED_VALUE"""),"João Pessoa")</f>
        <v>João Pessoa</v>
      </c>
      <c r="C483" s="21">
        <f>IFERROR(__xludf.DUMMYFUNCTION("""COMPUTED_VALUE"""),2.5094106E7)</f>
        <v>25094106</v>
      </c>
      <c r="D483" s="21" t="str">
        <f>IFERROR(__xludf.DUMMYFUNCTION("""COMPUTED_VALUE"""),"Eci Luzia Simoes Bartollini")</f>
        <v>Eci Luzia Simoes Bartollini</v>
      </c>
      <c r="E483" s="21" t="str">
        <f>IFERROR(__xludf.DUMMYFUNCTION("""COMPUTED_VALUE"""),"URBANA")</f>
        <v>URBANA</v>
      </c>
      <c r="F483" s="21" t="str">
        <f>IFERROR(__xludf.DUMMYFUNCTION("""COMPUTED_VALUE"""),"2 Mbps")</f>
        <v>2 Mbps</v>
      </c>
      <c r="G483" s="21" t="str">
        <f>IFERROR(__xludf.DUMMYFUNCTION("""COMPUTED_VALUE"""),"10 Mbps")</f>
        <v>10 Mbps</v>
      </c>
      <c r="H483" s="21" t="str">
        <f>IFERROR(__xludf.DUMMYFUNCTION("""COMPUTED_VALUE"""),"-")</f>
        <v>-</v>
      </c>
      <c r="I483" s="21" t="str">
        <f>IFERROR(__xludf.DUMMYFUNCTION("""COMPUTED_VALUE"""),"-")</f>
        <v>-</v>
      </c>
      <c r="J483" s="21" t="str">
        <f>IFERROR(__xludf.DUMMYFUNCTION("""COMPUTED_VALUE"""),"-")</f>
        <v>-</v>
      </c>
      <c r="K483" s="21" t="str">
        <f>IFERROR(__xludf.DUMMYFUNCTION("""COMPUTED_VALUE"""),"-")</f>
        <v>-</v>
      </c>
      <c r="L483" s="21" t="str">
        <f>IFERROR(__xludf.DUMMYFUNCTION("""COMPUTED_VALUE"""),"-")</f>
        <v>-</v>
      </c>
      <c r="M483" s="21" t="str">
        <f>IFERROR(__xludf.DUMMYFUNCTION("""COMPUTED_VALUE"""),"-")</f>
        <v>-</v>
      </c>
      <c r="N483" s="21" t="str">
        <f>IFERROR(__xludf.DUMMYFUNCTION("""COMPUTED_VALUE"""),"-")</f>
        <v>-</v>
      </c>
      <c r="O483" s="21" t="str">
        <f>IFERROR(__xludf.DUMMYFUNCTION("""COMPUTED_VALUE"""),"-")</f>
        <v>-</v>
      </c>
      <c r="P483" s="21"/>
      <c r="Q483" s="21"/>
      <c r="R483" s="21"/>
      <c r="S483" s="21"/>
      <c r="T483" s="21"/>
      <c r="U483" s="21"/>
      <c r="V483" s="21"/>
      <c r="W483" s="21"/>
      <c r="X483" s="21"/>
      <c r="Y483" s="21"/>
      <c r="Z483" s="21"/>
    </row>
    <row r="484">
      <c r="A484" s="21" t="str">
        <f>IFERROR(__xludf.DUMMYFUNCTION("""COMPUTED_VALUE"""),"01ª GRE (João Pessoa)")</f>
        <v>01ª GRE (João Pessoa)</v>
      </c>
      <c r="B484" s="21" t="str">
        <f>IFERROR(__xludf.DUMMYFUNCTION("""COMPUTED_VALUE"""),"João Pessoa")</f>
        <v>João Pessoa</v>
      </c>
      <c r="C484" s="21">
        <f>IFERROR(__xludf.DUMMYFUNCTION("""COMPUTED_VALUE"""),2.5094114E7)</f>
        <v>25094114</v>
      </c>
      <c r="D484" s="21" t="str">
        <f>IFERROR(__xludf.DUMMYFUNCTION("""COMPUTED_VALUE"""),"Ecit Alice Carneiro")</f>
        <v>Ecit Alice Carneiro</v>
      </c>
      <c r="E484" s="21" t="str">
        <f>IFERROR(__xludf.DUMMYFUNCTION("""COMPUTED_VALUE"""),"URBANA")</f>
        <v>URBANA</v>
      </c>
      <c r="F484" s="21" t="str">
        <f>IFERROR(__xludf.DUMMYFUNCTION("""COMPUTED_VALUE"""),"2 Mbps")</f>
        <v>2 Mbps</v>
      </c>
      <c r="G484" s="21" t="str">
        <f>IFERROR(__xludf.DUMMYFUNCTION("""COMPUTED_VALUE"""),"10 Mbps")</f>
        <v>10 Mbps</v>
      </c>
      <c r="H484" s="21" t="str">
        <f>IFERROR(__xludf.DUMMYFUNCTION("""COMPUTED_VALUE"""),"-")</f>
        <v>-</v>
      </c>
      <c r="I484" s="21" t="str">
        <f>IFERROR(__xludf.DUMMYFUNCTION("""COMPUTED_VALUE"""),"-")</f>
        <v>-</v>
      </c>
      <c r="J484" s="21" t="str">
        <f>IFERROR(__xludf.DUMMYFUNCTION("""COMPUTED_VALUE"""),"-")</f>
        <v>-</v>
      </c>
      <c r="K484" s="21" t="str">
        <f>IFERROR(__xludf.DUMMYFUNCTION("""COMPUTED_VALUE"""),"-")</f>
        <v>-</v>
      </c>
      <c r="L484" s="21" t="str">
        <f>IFERROR(__xludf.DUMMYFUNCTION("""COMPUTED_VALUE"""),"-")</f>
        <v>-</v>
      </c>
      <c r="M484" s="21" t="str">
        <f>IFERROR(__xludf.DUMMYFUNCTION("""COMPUTED_VALUE"""),"-")</f>
        <v>-</v>
      </c>
      <c r="N484" s="21" t="str">
        <f>IFERROR(__xludf.DUMMYFUNCTION("""COMPUTED_VALUE"""),"-")</f>
        <v>-</v>
      </c>
      <c r="O484" s="21" t="str">
        <f>IFERROR(__xludf.DUMMYFUNCTION("""COMPUTED_VALUE"""),"-")</f>
        <v>-</v>
      </c>
      <c r="P484" s="21"/>
      <c r="Q484" s="21"/>
      <c r="R484" s="21"/>
      <c r="S484" s="21"/>
      <c r="T484" s="21"/>
      <c r="U484" s="21"/>
      <c r="V484" s="21"/>
      <c r="W484" s="21"/>
      <c r="X484" s="21"/>
      <c r="Y484" s="21"/>
      <c r="Z484" s="21"/>
    </row>
    <row r="485">
      <c r="A485" s="21" t="str">
        <f>IFERROR(__xludf.DUMMYFUNCTION("""COMPUTED_VALUE"""),"01ª GRE (João Pessoa)")</f>
        <v>01ª GRE (João Pessoa)</v>
      </c>
      <c r="B485" s="21" t="str">
        <f>IFERROR(__xludf.DUMMYFUNCTION("""COMPUTED_VALUE"""),"João Pessoa")</f>
        <v>João Pessoa</v>
      </c>
      <c r="C485" s="21">
        <f>IFERROR(__xludf.DUMMYFUNCTION("""COMPUTED_VALUE"""),2.5094122E7)</f>
        <v>25094122</v>
      </c>
      <c r="D485" s="21" t="str">
        <f>IFERROR(__xludf.DUMMYFUNCTION("""COMPUTED_VALUE"""),"Cpm-Estudante Rebeca Cristina Alves Simões")</f>
        <v>Cpm-Estudante Rebeca Cristina Alves Simões</v>
      </c>
      <c r="E485" s="21" t="str">
        <f>IFERROR(__xludf.DUMMYFUNCTION("""COMPUTED_VALUE"""),"URBANA")</f>
        <v>URBANA</v>
      </c>
      <c r="F485" s="21" t="str">
        <f>IFERROR(__xludf.DUMMYFUNCTION("""COMPUTED_VALUE"""),"10 Mbps")</f>
        <v>10 Mbps</v>
      </c>
      <c r="G485" s="21" t="str">
        <f>IFERROR(__xludf.DUMMYFUNCTION("""COMPUTED_VALUE"""),"10 Mbps")</f>
        <v>10 Mbps</v>
      </c>
      <c r="H485" s="21" t="str">
        <f>IFERROR(__xludf.DUMMYFUNCTION("""COMPUTED_VALUE"""),"-")</f>
        <v>-</v>
      </c>
      <c r="I485" s="21" t="str">
        <f>IFERROR(__xludf.DUMMYFUNCTION("""COMPUTED_VALUE"""),"-")</f>
        <v>-</v>
      </c>
      <c r="J485" s="21" t="str">
        <f>IFERROR(__xludf.DUMMYFUNCTION("""COMPUTED_VALUE"""),"30 Mbps")</f>
        <v>30 Mbps</v>
      </c>
      <c r="K485" s="21" t="str">
        <f>IFERROR(__xludf.DUMMYFUNCTION("""COMPUTED_VALUE"""),"-")</f>
        <v>-</v>
      </c>
      <c r="L485" s="21" t="str">
        <f>IFERROR(__xludf.DUMMYFUNCTION("""COMPUTED_VALUE"""),"-")</f>
        <v>-</v>
      </c>
      <c r="M485" s="21" t="str">
        <f>IFERROR(__xludf.DUMMYFUNCTION("""COMPUTED_VALUE"""),"-")</f>
        <v>-</v>
      </c>
      <c r="N485" s="21" t="str">
        <f>IFERROR(__xludf.DUMMYFUNCTION("""COMPUTED_VALUE"""),"-")</f>
        <v>-</v>
      </c>
      <c r="O485" s="21" t="str">
        <f>IFERROR(__xludf.DUMMYFUNCTION("""COMPUTED_VALUE"""),"-")</f>
        <v>-</v>
      </c>
      <c r="P485" s="21"/>
      <c r="Q485" s="21"/>
      <c r="R485" s="21"/>
      <c r="S485" s="21"/>
      <c r="T485" s="21"/>
      <c r="U485" s="21"/>
      <c r="V485" s="21"/>
      <c r="W485" s="21"/>
      <c r="X485" s="21"/>
      <c r="Y485" s="21"/>
      <c r="Z485" s="21"/>
    </row>
    <row r="486">
      <c r="A486" s="21" t="str">
        <f>IFERROR(__xludf.DUMMYFUNCTION("""COMPUTED_VALUE"""),"01ª GRE (João Pessoa)")</f>
        <v>01ª GRE (João Pessoa)</v>
      </c>
      <c r="B486" s="21" t="str">
        <f>IFERROR(__xludf.DUMMYFUNCTION("""COMPUTED_VALUE"""),"João Pessoa")</f>
        <v>João Pessoa</v>
      </c>
      <c r="C486" s="21">
        <f>IFERROR(__xludf.DUMMYFUNCTION("""COMPUTED_VALUE"""),2.509413E7)</f>
        <v>25094130</v>
      </c>
      <c r="D486" s="21" t="str">
        <f>IFERROR(__xludf.DUMMYFUNCTION("""COMPUTED_VALUE"""),"ECIT Horácio de Almeida")</f>
        <v>ECIT Horácio de Almeida</v>
      </c>
      <c r="E486" s="21" t="str">
        <f>IFERROR(__xludf.DUMMYFUNCTION("""COMPUTED_VALUE"""),"URBANA")</f>
        <v>URBANA</v>
      </c>
      <c r="F486" s="21" t="str">
        <f>IFERROR(__xludf.DUMMYFUNCTION("""COMPUTED_VALUE"""),"15 Mbps")</f>
        <v>15 Mbps</v>
      </c>
      <c r="G486" s="21" t="str">
        <f>IFERROR(__xludf.DUMMYFUNCTION("""COMPUTED_VALUE"""),"-")</f>
        <v>-</v>
      </c>
      <c r="H486" s="21" t="str">
        <f>IFERROR(__xludf.DUMMYFUNCTION("""COMPUTED_VALUE"""),"-")</f>
        <v>-</v>
      </c>
      <c r="I486" s="21" t="str">
        <f>IFERROR(__xludf.DUMMYFUNCTION("""COMPUTED_VALUE"""),"-")</f>
        <v>-</v>
      </c>
      <c r="J486" s="21" t="str">
        <f>IFERROR(__xludf.DUMMYFUNCTION("""COMPUTED_VALUE"""),"100 Mbps")</f>
        <v>100 Mbps</v>
      </c>
      <c r="K486" s="21" t="str">
        <f>IFERROR(__xludf.DUMMYFUNCTION("""COMPUTED_VALUE"""),"-")</f>
        <v>-</v>
      </c>
      <c r="L486" s="21" t="str">
        <f>IFERROR(__xludf.DUMMYFUNCTION("""COMPUTED_VALUE"""),"-")</f>
        <v>-</v>
      </c>
      <c r="M486" s="21" t="str">
        <f>IFERROR(__xludf.DUMMYFUNCTION("""COMPUTED_VALUE"""),"-")</f>
        <v>-</v>
      </c>
      <c r="N486" s="21" t="str">
        <f>IFERROR(__xludf.DUMMYFUNCTION("""COMPUTED_VALUE"""),"-")</f>
        <v>-</v>
      </c>
      <c r="O486" s="21" t="str">
        <f>IFERROR(__xludf.DUMMYFUNCTION("""COMPUTED_VALUE"""),"-")</f>
        <v>-</v>
      </c>
      <c r="P486" s="21"/>
      <c r="Q486" s="21"/>
      <c r="R486" s="21"/>
      <c r="S486" s="21"/>
      <c r="T486" s="21"/>
      <c r="U486" s="21"/>
      <c r="V486" s="21"/>
      <c r="W486" s="21"/>
      <c r="X486" s="21"/>
      <c r="Y486" s="21"/>
      <c r="Z486" s="21"/>
    </row>
    <row r="487">
      <c r="A487" s="21" t="str">
        <f>IFERROR(__xludf.DUMMYFUNCTION("""COMPUTED_VALUE"""),"01ª GRE (João Pessoa)")</f>
        <v>01ª GRE (João Pessoa)</v>
      </c>
      <c r="B487" s="21" t="str">
        <f>IFERROR(__xludf.DUMMYFUNCTION("""COMPUTED_VALUE"""),"João Pessoa")</f>
        <v>João Pessoa</v>
      </c>
      <c r="C487" s="21">
        <f>IFERROR(__xludf.DUMMYFUNCTION("""COMPUTED_VALUE"""),2.5094173E7)</f>
        <v>25094173</v>
      </c>
      <c r="D487" s="21" t="str">
        <f>IFERROR(__xludf.DUMMYFUNCTION("""COMPUTED_VALUE"""),"EEEFM e EJA Padre Miguelinho")</f>
        <v>EEEFM e EJA Padre Miguelinho</v>
      </c>
      <c r="E487" s="21" t="str">
        <f>IFERROR(__xludf.DUMMYFUNCTION("""COMPUTED_VALUE"""),"URBANA")</f>
        <v>URBANA</v>
      </c>
      <c r="F487" s="21" t="str">
        <f>IFERROR(__xludf.DUMMYFUNCTION("""COMPUTED_VALUE"""),"2 Mbps")</f>
        <v>2 Mbps</v>
      </c>
      <c r="G487" s="21" t="str">
        <f>IFERROR(__xludf.DUMMYFUNCTION("""COMPUTED_VALUE"""),"10 Mbps")</f>
        <v>10 Mbps</v>
      </c>
      <c r="H487" s="21" t="str">
        <f>IFERROR(__xludf.DUMMYFUNCTION("""COMPUTED_VALUE"""),"-")</f>
        <v>-</v>
      </c>
      <c r="I487" s="21" t="str">
        <f>IFERROR(__xludf.DUMMYFUNCTION("""COMPUTED_VALUE"""),"-")</f>
        <v>-</v>
      </c>
      <c r="J487" s="21" t="str">
        <f>IFERROR(__xludf.DUMMYFUNCTION("""COMPUTED_VALUE"""),"-")</f>
        <v>-</v>
      </c>
      <c r="K487" s="21" t="str">
        <f>IFERROR(__xludf.DUMMYFUNCTION("""COMPUTED_VALUE"""),"-")</f>
        <v>-</v>
      </c>
      <c r="L487" s="21" t="str">
        <f>IFERROR(__xludf.DUMMYFUNCTION("""COMPUTED_VALUE"""),"-")</f>
        <v>-</v>
      </c>
      <c r="M487" s="21" t="str">
        <f>IFERROR(__xludf.DUMMYFUNCTION("""COMPUTED_VALUE"""),"-")</f>
        <v>-</v>
      </c>
      <c r="N487" s="21" t="str">
        <f>IFERROR(__xludf.DUMMYFUNCTION("""COMPUTED_VALUE"""),"-")</f>
        <v>-</v>
      </c>
      <c r="O487" s="21" t="str">
        <f>IFERROR(__xludf.DUMMYFUNCTION("""COMPUTED_VALUE"""),"-")</f>
        <v>-</v>
      </c>
      <c r="P487" s="21"/>
      <c r="Q487" s="21"/>
      <c r="R487" s="21"/>
      <c r="S487" s="21"/>
      <c r="T487" s="21"/>
      <c r="U487" s="21"/>
      <c r="V487" s="21"/>
      <c r="W487" s="21"/>
      <c r="X487" s="21"/>
      <c r="Y487" s="21"/>
      <c r="Z487" s="21"/>
    </row>
    <row r="488">
      <c r="A488" s="21" t="str">
        <f>IFERROR(__xludf.DUMMYFUNCTION("""COMPUTED_VALUE"""),"01ª GRE (João Pessoa)")</f>
        <v>01ª GRE (João Pessoa)</v>
      </c>
      <c r="B488" s="21" t="str">
        <f>IFERROR(__xludf.DUMMYFUNCTION("""COMPUTED_VALUE"""),"João Pessoa")</f>
        <v>João Pessoa</v>
      </c>
      <c r="C488" s="21">
        <f>IFERROR(__xludf.DUMMYFUNCTION("""COMPUTED_VALUE"""),2.5094181E7)</f>
        <v>25094181</v>
      </c>
      <c r="D488" s="21" t="str">
        <f>IFERROR(__xludf.DUMMYFUNCTION("""COMPUTED_VALUE"""),"ECIT PAPA PAULO VI")</f>
        <v>ECIT PAPA PAULO VI</v>
      </c>
      <c r="E488" s="21" t="str">
        <f>IFERROR(__xludf.DUMMYFUNCTION("""COMPUTED_VALUE"""),"URBANA")</f>
        <v>URBANA</v>
      </c>
      <c r="F488" s="21" t="str">
        <f>IFERROR(__xludf.DUMMYFUNCTION("""COMPUTED_VALUE"""),"2 Mbps")</f>
        <v>2 Mbps</v>
      </c>
      <c r="G488" s="21" t="str">
        <f>IFERROR(__xludf.DUMMYFUNCTION("""COMPUTED_VALUE"""),"-")</f>
        <v>-</v>
      </c>
      <c r="H488" s="21" t="str">
        <f>IFERROR(__xludf.DUMMYFUNCTION("""COMPUTED_VALUE"""),"-")</f>
        <v>-</v>
      </c>
      <c r="I488" s="21" t="str">
        <f>IFERROR(__xludf.DUMMYFUNCTION("""COMPUTED_VALUE"""),"-")</f>
        <v>-</v>
      </c>
      <c r="J488" s="21" t="str">
        <f>IFERROR(__xludf.DUMMYFUNCTION("""COMPUTED_VALUE"""),"50 Mbps")</f>
        <v>50 Mbps</v>
      </c>
      <c r="K488" s="21" t="str">
        <f>IFERROR(__xludf.DUMMYFUNCTION("""COMPUTED_VALUE"""),"100 Mbps")</f>
        <v>100 Mbps</v>
      </c>
      <c r="L488" s="21" t="str">
        <f>IFERROR(__xludf.DUMMYFUNCTION("""COMPUTED_VALUE"""),"-")</f>
        <v>-</v>
      </c>
      <c r="M488" s="21" t="str">
        <f>IFERROR(__xludf.DUMMYFUNCTION("""COMPUTED_VALUE"""),"-")</f>
        <v>-</v>
      </c>
      <c r="N488" s="21" t="str">
        <f>IFERROR(__xludf.DUMMYFUNCTION("""COMPUTED_VALUE"""),"-")</f>
        <v>-</v>
      </c>
      <c r="O488" s="21" t="str">
        <f>IFERROR(__xludf.DUMMYFUNCTION("""COMPUTED_VALUE"""),"-")</f>
        <v>-</v>
      </c>
      <c r="P488" s="21"/>
      <c r="Q488" s="21"/>
      <c r="R488" s="21"/>
      <c r="S488" s="21"/>
      <c r="T488" s="21"/>
      <c r="U488" s="21"/>
      <c r="V488" s="21"/>
      <c r="W488" s="21"/>
      <c r="X488" s="21"/>
      <c r="Y488" s="21"/>
      <c r="Z488" s="21"/>
    </row>
    <row r="489">
      <c r="A489" s="21" t="str">
        <f>IFERROR(__xludf.DUMMYFUNCTION("""COMPUTED_VALUE"""),"01ª GRE (João Pessoa)")</f>
        <v>01ª GRE (João Pessoa)</v>
      </c>
      <c r="B489" s="21" t="str">
        <f>IFERROR(__xludf.DUMMYFUNCTION("""COMPUTED_VALUE"""),"João Pessoa")</f>
        <v>João Pessoa</v>
      </c>
      <c r="C489" s="21">
        <f>IFERROR(__xludf.DUMMYFUNCTION("""COMPUTED_VALUE"""),2.509419E7)</f>
        <v>25094190</v>
      </c>
      <c r="D489" s="21" t="str">
        <f>IFERROR(__xludf.DUMMYFUNCTION("""COMPUTED_VALUE"""),"Ecit João Goulart")</f>
        <v>Ecit João Goulart</v>
      </c>
      <c r="E489" s="21" t="str">
        <f>IFERROR(__xludf.DUMMYFUNCTION("""COMPUTED_VALUE"""),"URBANA")</f>
        <v>URBANA</v>
      </c>
      <c r="F489" s="21" t="str">
        <f>IFERROR(__xludf.DUMMYFUNCTION("""COMPUTED_VALUE"""),"2 Mbps")</f>
        <v>2 Mbps</v>
      </c>
      <c r="G489" s="21" t="str">
        <f>IFERROR(__xludf.DUMMYFUNCTION("""COMPUTED_VALUE"""),"10 Mbps")</f>
        <v>10 Mbps</v>
      </c>
      <c r="H489" s="21" t="str">
        <f>IFERROR(__xludf.DUMMYFUNCTION("""COMPUTED_VALUE"""),"-")</f>
        <v>-</v>
      </c>
      <c r="I489" s="21" t="str">
        <f>IFERROR(__xludf.DUMMYFUNCTION("""COMPUTED_VALUE"""),"-")</f>
        <v>-</v>
      </c>
      <c r="J489" s="21" t="str">
        <f>IFERROR(__xludf.DUMMYFUNCTION("""COMPUTED_VALUE"""),"50 Mbps")</f>
        <v>50 Mbps</v>
      </c>
      <c r="K489" s="21" t="str">
        <f>IFERROR(__xludf.DUMMYFUNCTION("""COMPUTED_VALUE"""),"100 Mbps")</f>
        <v>100 Mbps</v>
      </c>
      <c r="L489" s="21" t="str">
        <f>IFERROR(__xludf.DUMMYFUNCTION("""COMPUTED_VALUE"""),"-")</f>
        <v>-</v>
      </c>
      <c r="M489" s="21" t="str">
        <f>IFERROR(__xludf.DUMMYFUNCTION("""COMPUTED_VALUE"""),"-")</f>
        <v>-</v>
      </c>
      <c r="N489" s="21" t="str">
        <f>IFERROR(__xludf.DUMMYFUNCTION("""COMPUTED_VALUE"""),"-")</f>
        <v>-</v>
      </c>
      <c r="O489" s="21" t="str">
        <f>IFERROR(__xludf.DUMMYFUNCTION("""COMPUTED_VALUE"""),"-")</f>
        <v>-</v>
      </c>
      <c r="P489" s="21"/>
      <c r="Q489" s="21"/>
      <c r="R489" s="21"/>
      <c r="S489" s="21"/>
      <c r="T489" s="21"/>
      <c r="U489" s="21"/>
      <c r="V489" s="21"/>
      <c r="W489" s="21"/>
      <c r="X489" s="21"/>
      <c r="Y489" s="21"/>
      <c r="Z489" s="21"/>
    </row>
    <row r="490">
      <c r="A490" s="21" t="str">
        <f>IFERROR(__xludf.DUMMYFUNCTION("""COMPUTED_VALUE"""),"01ª GRE (João Pessoa)")</f>
        <v>01ª GRE (João Pessoa)</v>
      </c>
      <c r="B490" s="21" t="str">
        <f>IFERROR(__xludf.DUMMYFUNCTION("""COMPUTED_VALUE"""),"João Pessoa")</f>
        <v>João Pessoa</v>
      </c>
      <c r="C490" s="21">
        <f>IFERROR(__xludf.DUMMYFUNCTION("""COMPUTED_VALUE"""),2.5094203E7)</f>
        <v>25094203</v>
      </c>
      <c r="D490" s="21" t="str">
        <f>IFERROR(__xludf.DUMMYFUNCTION("""COMPUTED_VALUE"""),"Ecit Dom Jose Maria Pires")</f>
        <v>Ecit Dom Jose Maria Pires</v>
      </c>
      <c r="E490" s="21" t="str">
        <f>IFERROR(__xludf.DUMMYFUNCTION("""COMPUTED_VALUE"""),"URBANA")</f>
        <v>URBANA</v>
      </c>
      <c r="F490" s="21" t="str">
        <f>IFERROR(__xludf.DUMMYFUNCTION("""COMPUTED_VALUE"""),"2 Mbps")</f>
        <v>2 Mbps</v>
      </c>
      <c r="G490" s="21" t="str">
        <f>IFERROR(__xludf.DUMMYFUNCTION("""COMPUTED_VALUE"""),"10 Mbps")</f>
        <v>10 Mbps</v>
      </c>
      <c r="H490" s="21" t="str">
        <f>IFERROR(__xludf.DUMMYFUNCTION("""COMPUTED_VALUE"""),"-")</f>
        <v>-</v>
      </c>
      <c r="I490" s="21" t="str">
        <f>IFERROR(__xludf.DUMMYFUNCTION("""COMPUTED_VALUE"""),"-")</f>
        <v>-</v>
      </c>
      <c r="J490" s="21" t="str">
        <f>IFERROR(__xludf.DUMMYFUNCTION("""COMPUTED_VALUE"""),"-")</f>
        <v>-</v>
      </c>
      <c r="K490" s="21" t="str">
        <f>IFERROR(__xludf.DUMMYFUNCTION("""COMPUTED_VALUE"""),"-")</f>
        <v>-</v>
      </c>
      <c r="L490" s="21" t="str">
        <f>IFERROR(__xludf.DUMMYFUNCTION("""COMPUTED_VALUE"""),"-")</f>
        <v>-</v>
      </c>
      <c r="M490" s="21" t="str">
        <f>IFERROR(__xludf.DUMMYFUNCTION("""COMPUTED_VALUE"""),"-")</f>
        <v>-</v>
      </c>
      <c r="N490" s="21" t="str">
        <f>IFERROR(__xludf.DUMMYFUNCTION("""COMPUTED_VALUE"""),"-")</f>
        <v>-</v>
      </c>
      <c r="O490" s="21" t="str">
        <f>IFERROR(__xludf.DUMMYFUNCTION("""COMPUTED_VALUE"""),"-")</f>
        <v>-</v>
      </c>
      <c r="P490" s="21"/>
      <c r="Q490" s="21"/>
      <c r="R490" s="21"/>
      <c r="S490" s="21"/>
      <c r="T490" s="21"/>
      <c r="U490" s="21"/>
      <c r="V490" s="21"/>
      <c r="W490" s="21"/>
      <c r="X490" s="21"/>
      <c r="Y490" s="21"/>
      <c r="Z490" s="21"/>
    </row>
    <row r="491">
      <c r="A491" s="21" t="str">
        <f>IFERROR(__xludf.DUMMYFUNCTION("""COMPUTED_VALUE"""),"01ª GRE (João Pessoa)")</f>
        <v>01ª GRE (João Pessoa)</v>
      </c>
      <c r="B491" s="21" t="str">
        <f>IFERROR(__xludf.DUMMYFUNCTION("""COMPUTED_VALUE"""),"João Pessoa")</f>
        <v>João Pessoa</v>
      </c>
      <c r="C491" s="21">
        <f>IFERROR(__xludf.DUMMYFUNCTION("""COMPUTED_VALUE"""),2.5094211E7)</f>
        <v>25094211</v>
      </c>
      <c r="D491" s="21" t="str">
        <f>IFERROR(__xludf.DUMMYFUNCTION("""COMPUTED_VALUE"""),"Ecit José do Patrocínio")</f>
        <v>Ecit José do Patrocínio</v>
      </c>
      <c r="E491" s="21" t="str">
        <f>IFERROR(__xludf.DUMMYFUNCTION("""COMPUTED_VALUE"""),"URBANA")</f>
        <v>URBANA</v>
      </c>
      <c r="F491" s="21" t="str">
        <f>IFERROR(__xludf.DUMMYFUNCTION("""COMPUTED_VALUE"""),"2 Mbps")</f>
        <v>2 Mbps</v>
      </c>
      <c r="G491" s="21" t="str">
        <f>IFERROR(__xludf.DUMMYFUNCTION("""COMPUTED_VALUE"""),"10 Mbps")</f>
        <v>10 Mbps</v>
      </c>
      <c r="H491" s="21" t="str">
        <f>IFERROR(__xludf.DUMMYFUNCTION("""COMPUTED_VALUE"""),"-")</f>
        <v>-</v>
      </c>
      <c r="I491" s="21" t="str">
        <f>IFERROR(__xludf.DUMMYFUNCTION("""COMPUTED_VALUE"""),"-")</f>
        <v>-</v>
      </c>
      <c r="J491" s="21" t="str">
        <f>IFERROR(__xludf.DUMMYFUNCTION("""COMPUTED_VALUE"""),"-")</f>
        <v>-</v>
      </c>
      <c r="K491" s="21" t="str">
        <f>IFERROR(__xludf.DUMMYFUNCTION("""COMPUTED_VALUE"""),"-")</f>
        <v>-</v>
      </c>
      <c r="L491" s="21" t="str">
        <f>IFERROR(__xludf.DUMMYFUNCTION("""COMPUTED_VALUE"""),"-")</f>
        <v>-</v>
      </c>
      <c r="M491" s="21" t="str">
        <f>IFERROR(__xludf.DUMMYFUNCTION("""COMPUTED_VALUE"""),"-")</f>
        <v>-</v>
      </c>
      <c r="N491" s="21" t="str">
        <f>IFERROR(__xludf.DUMMYFUNCTION("""COMPUTED_VALUE"""),"-")</f>
        <v>-</v>
      </c>
      <c r="O491" s="21" t="str">
        <f>IFERROR(__xludf.DUMMYFUNCTION("""COMPUTED_VALUE"""),"-")</f>
        <v>-</v>
      </c>
      <c r="P491" s="21"/>
      <c r="Q491" s="21"/>
      <c r="R491" s="21"/>
      <c r="S491" s="21"/>
      <c r="T491" s="21"/>
      <c r="U491" s="21"/>
      <c r="V491" s="21"/>
      <c r="W491" s="21"/>
      <c r="X491" s="21"/>
      <c r="Y491" s="21"/>
      <c r="Z491" s="21"/>
    </row>
    <row r="492">
      <c r="A492" s="21" t="str">
        <f>IFERROR(__xludf.DUMMYFUNCTION("""COMPUTED_VALUE"""),"-")</f>
        <v>-</v>
      </c>
      <c r="B492" s="21" t="str">
        <f>IFERROR(__xludf.DUMMYFUNCTION("""COMPUTED_VALUE"""),"João Pessoa")</f>
        <v>João Pessoa</v>
      </c>
      <c r="C492" s="21">
        <f>IFERROR(__xludf.DUMMYFUNCTION("""COMPUTED_VALUE"""),2.509422E7)</f>
        <v>25094220</v>
      </c>
      <c r="D492" s="21" t="str">
        <f>IFERROR(__xludf.DUMMYFUNCTION("""COMPUTED_VALUE"""),"EEEF Marcilio Dias (MUNICIPALIZADA)")</f>
        <v>EEEF Marcilio Dias (MUNICIPALIZADA)</v>
      </c>
      <c r="E492" s="21" t="str">
        <f>IFERROR(__xludf.DUMMYFUNCTION("""COMPUTED_VALUE"""),"-")</f>
        <v>-</v>
      </c>
      <c r="F492" s="21" t="str">
        <f>IFERROR(__xludf.DUMMYFUNCTION("""COMPUTED_VALUE"""),"2 Mbps")</f>
        <v>2 Mbps</v>
      </c>
      <c r="G492" s="21" t="str">
        <f>IFERROR(__xludf.DUMMYFUNCTION("""COMPUTED_VALUE"""),"-")</f>
        <v>-</v>
      </c>
      <c r="H492" s="21" t="str">
        <f>IFERROR(__xludf.DUMMYFUNCTION("""COMPUTED_VALUE"""),"-")</f>
        <v>-</v>
      </c>
      <c r="I492" s="21" t="str">
        <f>IFERROR(__xludf.DUMMYFUNCTION("""COMPUTED_VALUE"""),"-")</f>
        <v>-</v>
      </c>
      <c r="J492" s="21" t="str">
        <f>IFERROR(__xludf.DUMMYFUNCTION("""COMPUTED_VALUE"""),"-")</f>
        <v>-</v>
      </c>
      <c r="K492" s="21" t="str">
        <f>IFERROR(__xludf.DUMMYFUNCTION("""COMPUTED_VALUE"""),"100 Mbps")</f>
        <v>100 Mbps</v>
      </c>
      <c r="L492" s="21" t="str">
        <f>IFERROR(__xludf.DUMMYFUNCTION("""COMPUTED_VALUE"""),"-")</f>
        <v>-</v>
      </c>
      <c r="M492" s="21" t="str">
        <f>IFERROR(__xludf.DUMMYFUNCTION("""COMPUTED_VALUE"""),"-")</f>
        <v>-</v>
      </c>
      <c r="N492" s="21" t="str">
        <f>IFERROR(__xludf.DUMMYFUNCTION("""COMPUTED_VALUE"""),"-")</f>
        <v>-</v>
      </c>
      <c r="O492" s="21" t="str">
        <f>IFERROR(__xludf.DUMMYFUNCTION("""COMPUTED_VALUE"""),"-")</f>
        <v>-</v>
      </c>
      <c r="P492" s="21" t="str">
        <f>IFERROR(__xludf.DUMMYFUNCTION("""COMPUTED_VALUE"""),"MUNICIPALIZADA")</f>
        <v>MUNICIPALIZADA</v>
      </c>
      <c r="Q492" s="21" t="str">
        <f>IFERROR(__xludf.DUMMYFUNCTION("""COMPUTED_VALUE"""),"S")</f>
        <v>S</v>
      </c>
      <c r="R492" s="21"/>
      <c r="S492" s="21"/>
      <c r="T492" s="21"/>
      <c r="U492" s="21"/>
      <c r="V492" s="21"/>
      <c r="W492" s="21"/>
      <c r="X492" s="21"/>
      <c r="Y492" s="21"/>
      <c r="Z492" s="21"/>
    </row>
    <row r="493">
      <c r="A493" s="21" t="str">
        <f>IFERROR(__xludf.DUMMYFUNCTION("""COMPUTED_VALUE"""),"01ª GRE (João Pessoa)")</f>
        <v>01ª GRE (João Pessoa)</v>
      </c>
      <c r="B493" s="21" t="str">
        <f>IFERROR(__xludf.DUMMYFUNCTION("""COMPUTED_VALUE"""),"João Pessoa")</f>
        <v>João Pessoa</v>
      </c>
      <c r="C493" s="21">
        <f>IFERROR(__xludf.DUMMYFUNCTION("""COMPUTED_VALUE"""),2.5094254E7)</f>
        <v>25094254</v>
      </c>
      <c r="D493" s="21" t="str">
        <f>IFERROR(__xludf.DUMMYFUNCTION("""COMPUTED_VALUE"""),"EEEF Padre Cicero Romao Batista")</f>
        <v>EEEF Padre Cicero Romao Batista</v>
      </c>
      <c r="E493" s="21" t="str">
        <f>IFERROR(__xludf.DUMMYFUNCTION("""COMPUTED_VALUE"""),"URBANA")</f>
        <v>URBANA</v>
      </c>
      <c r="F493" s="21" t="str">
        <f>IFERROR(__xludf.DUMMYFUNCTION("""COMPUTED_VALUE"""),"2 Mbps")</f>
        <v>2 Mbps</v>
      </c>
      <c r="G493" s="21" t="str">
        <f>IFERROR(__xludf.DUMMYFUNCTION("""COMPUTED_VALUE"""),"-")</f>
        <v>-</v>
      </c>
      <c r="H493" s="21" t="str">
        <f>IFERROR(__xludf.DUMMYFUNCTION("""COMPUTED_VALUE"""),"-")</f>
        <v>-</v>
      </c>
      <c r="I493" s="21" t="str">
        <f>IFERROR(__xludf.DUMMYFUNCTION("""COMPUTED_VALUE"""),"-")</f>
        <v>-</v>
      </c>
      <c r="J493" s="21" t="str">
        <f>IFERROR(__xludf.DUMMYFUNCTION("""COMPUTED_VALUE"""),"-")</f>
        <v>-</v>
      </c>
      <c r="K493" s="21" t="str">
        <f>IFERROR(__xludf.DUMMYFUNCTION("""COMPUTED_VALUE"""),"-")</f>
        <v>-</v>
      </c>
      <c r="L493" s="21" t="str">
        <f>IFERROR(__xludf.DUMMYFUNCTION("""COMPUTED_VALUE"""),"-")</f>
        <v>-</v>
      </c>
      <c r="M493" s="21" t="str">
        <f>IFERROR(__xludf.DUMMYFUNCTION("""COMPUTED_VALUE"""),"-")</f>
        <v>-</v>
      </c>
      <c r="N493" s="21" t="str">
        <f>IFERROR(__xludf.DUMMYFUNCTION("""COMPUTED_VALUE"""),"-")</f>
        <v>-</v>
      </c>
      <c r="O493" s="21" t="str">
        <f>IFERROR(__xludf.DUMMYFUNCTION("""COMPUTED_VALUE"""),"-")</f>
        <v>-</v>
      </c>
      <c r="P493" s="21"/>
      <c r="Q493" s="21"/>
      <c r="R493" s="21"/>
      <c r="S493" s="21"/>
      <c r="T493" s="21"/>
      <c r="U493" s="21"/>
      <c r="V493" s="21"/>
      <c r="W493" s="21"/>
      <c r="X493" s="21"/>
      <c r="Y493" s="21"/>
      <c r="Z493" s="21"/>
    </row>
    <row r="494">
      <c r="A494" s="21" t="str">
        <f>IFERROR(__xludf.DUMMYFUNCTION("""COMPUTED_VALUE"""),"01ª GRE (João Pessoa)")</f>
        <v>01ª GRE (João Pessoa)</v>
      </c>
      <c r="B494" s="21" t="str">
        <f>IFERROR(__xludf.DUMMYFUNCTION("""COMPUTED_VALUE"""),"João Pessoa")</f>
        <v>João Pessoa</v>
      </c>
      <c r="C494" s="21">
        <f>IFERROR(__xludf.DUMMYFUNCTION("""COMPUTED_VALUE"""),2.5094262E7)</f>
        <v>25094262</v>
      </c>
      <c r="D494" s="21" t="str">
        <f>IFERROR(__xludf.DUMMYFUNCTION("""COMPUTED_VALUE"""),"EEEF Professor Joao Jose da Costa")</f>
        <v>EEEF Professor Joao Jose da Costa</v>
      </c>
      <c r="E494" s="21" t="str">
        <f>IFERROR(__xludf.DUMMYFUNCTION("""COMPUTED_VALUE"""),"URBANA")</f>
        <v>URBANA</v>
      </c>
      <c r="F494" s="21" t="str">
        <f>IFERROR(__xludf.DUMMYFUNCTION("""COMPUTED_VALUE"""),"5 Mbps")</f>
        <v>5 Mbps</v>
      </c>
      <c r="G494" s="21" t="str">
        <f>IFERROR(__xludf.DUMMYFUNCTION("""COMPUTED_VALUE"""),"-")</f>
        <v>-</v>
      </c>
      <c r="H494" s="21" t="str">
        <f>IFERROR(__xludf.DUMMYFUNCTION("""COMPUTED_VALUE"""),"-")</f>
        <v>-</v>
      </c>
      <c r="I494" s="21" t="str">
        <f>IFERROR(__xludf.DUMMYFUNCTION("""COMPUTED_VALUE"""),"-")</f>
        <v>-</v>
      </c>
      <c r="J494" s="21" t="str">
        <f>IFERROR(__xludf.DUMMYFUNCTION("""COMPUTED_VALUE"""),"-")</f>
        <v>-</v>
      </c>
      <c r="K494" s="21" t="str">
        <f>IFERROR(__xludf.DUMMYFUNCTION("""COMPUTED_VALUE"""),"100 Mbps")</f>
        <v>100 Mbps</v>
      </c>
      <c r="L494" s="21" t="str">
        <f>IFERROR(__xludf.DUMMYFUNCTION("""COMPUTED_VALUE"""),"-")</f>
        <v>-</v>
      </c>
      <c r="M494" s="21" t="str">
        <f>IFERROR(__xludf.DUMMYFUNCTION("""COMPUTED_VALUE"""),"-")</f>
        <v>-</v>
      </c>
      <c r="N494" s="21" t="str">
        <f>IFERROR(__xludf.DUMMYFUNCTION("""COMPUTED_VALUE"""),"-")</f>
        <v>-</v>
      </c>
      <c r="O494" s="21" t="str">
        <f>IFERROR(__xludf.DUMMYFUNCTION("""COMPUTED_VALUE"""),"-")</f>
        <v>-</v>
      </c>
      <c r="P494" s="21"/>
      <c r="Q494" s="21"/>
      <c r="R494" s="21"/>
      <c r="S494" s="21"/>
      <c r="T494" s="21"/>
      <c r="U494" s="21"/>
      <c r="V494" s="21"/>
      <c r="W494" s="21"/>
      <c r="X494" s="21"/>
      <c r="Y494" s="21"/>
      <c r="Z494" s="21"/>
    </row>
    <row r="495">
      <c r="A495" s="21" t="str">
        <f>IFERROR(__xludf.DUMMYFUNCTION("""COMPUTED_VALUE"""),"-")</f>
        <v>-</v>
      </c>
      <c r="B495" s="21" t="str">
        <f>IFERROR(__xludf.DUMMYFUNCTION("""COMPUTED_VALUE"""),"João Pessoa")</f>
        <v>João Pessoa</v>
      </c>
      <c r="C495" s="21">
        <f>IFERROR(__xludf.DUMMYFUNCTION("""COMPUTED_VALUE"""),2.509427E7)</f>
        <v>25094270</v>
      </c>
      <c r="D495" s="21" t="str">
        <f>IFERROR(__xludf.DUMMYFUNCTION("""COMPUTED_VALUE"""),"EEEF Prof Mateus Ribeiro (MUNICIPALIZADA)")</f>
        <v>EEEF Prof Mateus Ribeiro (MUNICIPALIZADA)</v>
      </c>
      <c r="E495" s="21" t="str">
        <f>IFERROR(__xludf.DUMMYFUNCTION("""COMPUTED_VALUE"""),"-")</f>
        <v>-</v>
      </c>
      <c r="F495" s="21" t="str">
        <f>IFERROR(__xludf.DUMMYFUNCTION("""COMPUTED_VALUE"""),"2 Mbps")</f>
        <v>2 Mbps</v>
      </c>
      <c r="G495" s="21" t="str">
        <f>IFERROR(__xludf.DUMMYFUNCTION("""COMPUTED_VALUE"""),"-")</f>
        <v>-</v>
      </c>
      <c r="H495" s="21" t="str">
        <f>IFERROR(__xludf.DUMMYFUNCTION("""COMPUTED_VALUE"""),"-")</f>
        <v>-</v>
      </c>
      <c r="I495" s="21" t="str">
        <f>IFERROR(__xludf.DUMMYFUNCTION("""COMPUTED_VALUE"""),"-")</f>
        <v>-</v>
      </c>
      <c r="J495" s="21" t="str">
        <f>IFERROR(__xludf.DUMMYFUNCTION("""COMPUTED_VALUE"""),"-")</f>
        <v>-</v>
      </c>
      <c r="K495" s="21" t="str">
        <f>IFERROR(__xludf.DUMMYFUNCTION("""COMPUTED_VALUE"""),"-")</f>
        <v>-</v>
      </c>
      <c r="L495" s="21" t="str">
        <f>IFERROR(__xludf.DUMMYFUNCTION("""COMPUTED_VALUE"""),"-")</f>
        <v>-</v>
      </c>
      <c r="M495" s="21" t="str">
        <f>IFERROR(__xludf.DUMMYFUNCTION("""COMPUTED_VALUE"""),"-")</f>
        <v>-</v>
      </c>
      <c r="N495" s="21" t="str">
        <f>IFERROR(__xludf.DUMMYFUNCTION("""COMPUTED_VALUE"""),"-")</f>
        <v>-</v>
      </c>
      <c r="O495" s="21" t="str">
        <f>IFERROR(__xludf.DUMMYFUNCTION("""COMPUTED_VALUE"""),"-")</f>
        <v>-</v>
      </c>
      <c r="P495" s="21" t="str">
        <f>IFERROR(__xludf.DUMMYFUNCTION("""COMPUTED_VALUE"""),"MUNICIPALIZADA")</f>
        <v>MUNICIPALIZADA</v>
      </c>
      <c r="Q495" s="21" t="str">
        <f>IFERROR(__xludf.DUMMYFUNCTION("""COMPUTED_VALUE"""),"S")</f>
        <v>S</v>
      </c>
      <c r="R495" s="21"/>
      <c r="S495" s="21"/>
      <c r="T495" s="21"/>
      <c r="U495" s="21"/>
      <c r="V495" s="21"/>
      <c r="W495" s="21"/>
      <c r="X495" s="21"/>
      <c r="Y495" s="21"/>
      <c r="Z495" s="21"/>
    </row>
    <row r="496">
      <c r="A496" s="21" t="str">
        <f>IFERROR(__xludf.DUMMYFUNCTION("""COMPUTED_VALUE"""),"01ª GRE (João Pessoa)")</f>
        <v>01ª GRE (João Pessoa)</v>
      </c>
      <c r="B496" s="21" t="str">
        <f>IFERROR(__xludf.DUMMYFUNCTION("""COMPUTED_VALUE"""),"João Pessoa")</f>
        <v>João Pessoa</v>
      </c>
      <c r="C496" s="21">
        <f>IFERROR(__xludf.DUMMYFUNCTION("""COMPUTED_VALUE"""),2.5094297E7)</f>
        <v>25094297</v>
      </c>
      <c r="D496" s="21" t="str">
        <f>IFERROR(__xludf.DUMMYFUNCTION("""COMPUTED_VALUE"""),"EEEF Azorceriz Pires Ferreira")</f>
        <v>EEEF Azorceriz Pires Ferreira</v>
      </c>
      <c r="E496" s="21" t="str">
        <f>IFERROR(__xludf.DUMMYFUNCTION("""COMPUTED_VALUE"""),"URBANA")</f>
        <v>URBANA</v>
      </c>
      <c r="F496" s="21" t="str">
        <f>IFERROR(__xludf.DUMMYFUNCTION("""COMPUTED_VALUE"""),"-")</f>
        <v>-</v>
      </c>
      <c r="G496" s="21" t="str">
        <f>IFERROR(__xludf.DUMMYFUNCTION("""COMPUTED_VALUE"""),"-")</f>
        <v>-</v>
      </c>
      <c r="H496" s="21" t="str">
        <f>IFERROR(__xludf.DUMMYFUNCTION("""COMPUTED_VALUE"""),"-")</f>
        <v>-</v>
      </c>
      <c r="I496" s="21" t="str">
        <f>IFERROR(__xludf.DUMMYFUNCTION("""COMPUTED_VALUE"""),"-")</f>
        <v>-</v>
      </c>
      <c r="J496" s="21" t="str">
        <f>IFERROR(__xludf.DUMMYFUNCTION("""COMPUTED_VALUE"""),"-")</f>
        <v>-</v>
      </c>
      <c r="K496" s="21" t="str">
        <f>IFERROR(__xludf.DUMMYFUNCTION("""COMPUTED_VALUE"""),"-")</f>
        <v>-</v>
      </c>
      <c r="L496" s="21" t="str">
        <f>IFERROR(__xludf.DUMMYFUNCTION("""COMPUTED_VALUE"""),"-")</f>
        <v>-</v>
      </c>
      <c r="M496" s="21" t="str">
        <f>IFERROR(__xludf.DUMMYFUNCTION("""COMPUTED_VALUE"""),"-")</f>
        <v>-</v>
      </c>
      <c r="N496" s="21" t="str">
        <f>IFERROR(__xludf.DUMMYFUNCTION("""COMPUTED_VALUE"""),"-")</f>
        <v>-</v>
      </c>
      <c r="O496" s="21" t="str">
        <f>IFERROR(__xludf.DUMMYFUNCTION("""COMPUTED_VALUE"""),"-")</f>
        <v>-</v>
      </c>
      <c r="P496" s="21"/>
      <c r="Q496" s="21"/>
      <c r="R496" s="21"/>
      <c r="S496" s="21"/>
      <c r="T496" s="21"/>
      <c r="U496" s="21"/>
      <c r="V496" s="21"/>
      <c r="W496" s="21"/>
      <c r="X496" s="21"/>
      <c r="Y496" s="21"/>
      <c r="Z496" s="21"/>
    </row>
    <row r="497">
      <c r="A497" s="21" t="str">
        <f>IFERROR(__xludf.DUMMYFUNCTION("""COMPUTED_VALUE"""),"01ª GRE (João Pessoa)")</f>
        <v>01ª GRE (João Pessoa)</v>
      </c>
      <c r="B497" s="21" t="str">
        <f>IFERROR(__xludf.DUMMYFUNCTION("""COMPUTED_VALUE"""),"João Pessoa")</f>
        <v>João Pessoa</v>
      </c>
      <c r="C497" s="21">
        <f>IFERROR(__xludf.DUMMYFUNCTION("""COMPUTED_VALUE"""),2.5094319E7)</f>
        <v>25094319</v>
      </c>
      <c r="D497" s="21" t="str">
        <f>IFERROR(__xludf.DUMMYFUNCTION("""COMPUTED_VALUE"""),"EEEF Padre Joao Felix")</f>
        <v>EEEF Padre Joao Felix</v>
      </c>
      <c r="E497" s="21" t="str">
        <f>IFERROR(__xludf.DUMMYFUNCTION("""COMPUTED_VALUE"""),"URBANA")</f>
        <v>URBANA</v>
      </c>
      <c r="F497" s="21" t="str">
        <f>IFERROR(__xludf.DUMMYFUNCTION("""COMPUTED_VALUE"""),"5 Mbps")</f>
        <v>5 Mbps</v>
      </c>
      <c r="G497" s="21" t="str">
        <f>IFERROR(__xludf.DUMMYFUNCTION("""COMPUTED_VALUE"""),"-")</f>
        <v>-</v>
      </c>
      <c r="H497" s="21" t="str">
        <f>IFERROR(__xludf.DUMMYFUNCTION("""COMPUTED_VALUE"""),"-")</f>
        <v>-</v>
      </c>
      <c r="I497" s="21" t="str">
        <f>IFERROR(__xludf.DUMMYFUNCTION("""COMPUTED_VALUE"""),"-")</f>
        <v>-</v>
      </c>
      <c r="J497" s="21" t="str">
        <f>IFERROR(__xludf.DUMMYFUNCTION("""COMPUTED_VALUE"""),"-")</f>
        <v>-</v>
      </c>
      <c r="K497" s="21" t="str">
        <f>IFERROR(__xludf.DUMMYFUNCTION("""COMPUTED_VALUE"""),"-")</f>
        <v>-</v>
      </c>
      <c r="L497" s="21" t="str">
        <f>IFERROR(__xludf.DUMMYFUNCTION("""COMPUTED_VALUE"""),"-")</f>
        <v>-</v>
      </c>
      <c r="M497" s="21" t="str">
        <f>IFERROR(__xludf.DUMMYFUNCTION("""COMPUTED_VALUE"""),"-")</f>
        <v>-</v>
      </c>
      <c r="N497" s="21" t="str">
        <f>IFERROR(__xludf.DUMMYFUNCTION("""COMPUTED_VALUE"""),"-")</f>
        <v>-</v>
      </c>
      <c r="O497" s="21" t="str">
        <f>IFERROR(__xludf.DUMMYFUNCTION("""COMPUTED_VALUE"""),"-")</f>
        <v>-</v>
      </c>
      <c r="P497" s="21"/>
      <c r="Q497" s="21"/>
      <c r="R497" s="21"/>
      <c r="S497" s="21"/>
      <c r="T497" s="21"/>
      <c r="U497" s="21"/>
      <c r="V497" s="21"/>
      <c r="W497" s="21"/>
      <c r="X497" s="21"/>
      <c r="Y497" s="21"/>
      <c r="Z497" s="21"/>
    </row>
    <row r="498">
      <c r="A498" s="21" t="str">
        <f>IFERROR(__xludf.DUMMYFUNCTION("""COMPUTED_VALUE"""),"01ª GRE (João Pessoa)")</f>
        <v>01ª GRE (João Pessoa)</v>
      </c>
      <c r="B498" s="21" t="str">
        <f>IFERROR(__xludf.DUMMYFUNCTION("""COMPUTED_VALUE"""),"João Pessoa")</f>
        <v>João Pessoa</v>
      </c>
      <c r="C498" s="21">
        <f>IFERROR(__xludf.DUMMYFUNCTION("""COMPUTED_VALUE"""),2.5094327E7)</f>
        <v>25094327</v>
      </c>
      <c r="D498" s="21" t="str">
        <f>IFERROR(__xludf.DUMMYFUNCTION("""COMPUTED_VALUE"""),"EEEF Almirante Tamandare")</f>
        <v>EEEF Almirante Tamandare</v>
      </c>
      <c r="E498" s="21" t="str">
        <f>IFERROR(__xludf.DUMMYFUNCTION("""COMPUTED_VALUE"""),"URBANA")</f>
        <v>URBANA</v>
      </c>
      <c r="F498" s="21" t="str">
        <f>IFERROR(__xludf.DUMMYFUNCTION("""COMPUTED_VALUE"""),"2 Mbps")</f>
        <v>2 Mbps</v>
      </c>
      <c r="G498" s="21" t="str">
        <f>IFERROR(__xludf.DUMMYFUNCTION("""COMPUTED_VALUE"""),"10 Mbps")</f>
        <v>10 Mbps</v>
      </c>
      <c r="H498" s="21" t="str">
        <f>IFERROR(__xludf.DUMMYFUNCTION("""COMPUTED_VALUE"""),"-")</f>
        <v>-</v>
      </c>
      <c r="I498" s="21" t="str">
        <f>IFERROR(__xludf.DUMMYFUNCTION("""COMPUTED_VALUE"""),"-")</f>
        <v>-</v>
      </c>
      <c r="J498" s="21" t="str">
        <f>IFERROR(__xludf.DUMMYFUNCTION("""COMPUTED_VALUE"""),"-")</f>
        <v>-</v>
      </c>
      <c r="K498" s="21" t="str">
        <f>IFERROR(__xludf.DUMMYFUNCTION("""COMPUTED_VALUE"""),"-")</f>
        <v>-</v>
      </c>
      <c r="L498" s="21" t="str">
        <f>IFERROR(__xludf.DUMMYFUNCTION("""COMPUTED_VALUE"""),"-")</f>
        <v>-</v>
      </c>
      <c r="M498" s="21" t="str">
        <f>IFERROR(__xludf.DUMMYFUNCTION("""COMPUTED_VALUE"""),"-")</f>
        <v>-</v>
      </c>
      <c r="N498" s="21" t="str">
        <f>IFERROR(__xludf.DUMMYFUNCTION("""COMPUTED_VALUE"""),"-")</f>
        <v>-</v>
      </c>
      <c r="O498" s="21" t="str">
        <f>IFERROR(__xludf.DUMMYFUNCTION("""COMPUTED_VALUE"""),"-")</f>
        <v>-</v>
      </c>
      <c r="P498" s="21"/>
      <c r="Q498" s="21"/>
      <c r="R498" s="21"/>
      <c r="S498" s="21"/>
      <c r="T498" s="21"/>
      <c r="U498" s="21"/>
      <c r="V498" s="21"/>
      <c r="W498" s="21"/>
      <c r="X498" s="21"/>
      <c r="Y498" s="21"/>
      <c r="Z498" s="21"/>
    </row>
    <row r="499">
      <c r="A499" s="21" t="str">
        <f>IFERROR(__xludf.DUMMYFUNCTION("""COMPUTED_VALUE"""),"-")</f>
        <v>-</v>
      </c>
      <c r="B499" s="21" t="str">
        <f>IFERROR(__xludf.DUMMYFUNCTION("""COMPUTED_VALUE"""),"João Pessoa")</f>
        <v>João Pessoa</v>
      </c>
      <c r="C499" s="21">
        <f>IFERROR(__xludf.DUMMYFUNCTION("""COMPUTED_VALUE"""),2.5094335E7)</f>
        <v>25094335</v>
      </c>
      <c r="D499" s="21" t="str">
        <f>IFERROR(__xludf.DUMMYFUNCTION("""COMPUTED_VALUE"""),"EEEF Ana Higina (MUNICIPALIZADA) ")</f>
        <v>EEEF Ana Higina (MUNICIPALIZADA) </v>
      </c>
      <c r="E499" s="21" t="str">
        <f>IFERROR(__xludf.DUMMYFUNCTION("""COMPUTED_VALUE"""),"-")</f>
        <v>-</v>
      </c>
      <c r="F499" s="21" t="str">
        <f>IFERROR(__xludf.DUMMYFUNCTION("""COMPUTED_VALUE"""),"5 Mbps")</f>
        <v>5 Mbps</v>
      </c>
      <c r="G499" s="21" t="str">
        <f>IFERROR(__xludf.DUMMYFUNCTION("""COMPUTED_VALUE"""),"-")</f>
        <v>-</v>
      </c>
      <c r="H499" s="21" t="str">
        <f>IFERROR(__xludf.DUMMYFUNCTION("""COMPUTED_VALUE"""),"-")</f>
        <v>-</v>
      </c>
      <c r="I499" s="21" t="str">
        <f>IFERROR(__xludf.DUMMYFUNCTION("""COMPUTED_VALUE"""),"-")</f>
        <v>-</v>
      </c>
      <c r="J499" s="21" t="str">
        <f>IFERROR(__xludf.DUMMYFUNCTION("""COMPUTED_VALUE"""),"-")</f>
        <v>-</v>
      </c>
      <c r="K499" s="21" t="str">
        <f>IFERROR(__xludf.DUMMYFUNCTION("""COMPUTED_VALUE"""),"-")</f>
        <v>-</v>
      </c>
      <c r="L499" s="21" t="str">
        <f>IFERROR(__xludf.DUMMYFUNCTION("""COMPUTED_VALUE"""),"-")</f>
        <v>-</v>
      </c>
      <c r="M499" s="21" t="str">
        <f>IFERROR(__xludf.DUMMYFUNCTION("""COMPUTED_VALUE"""),"-")</f>
        <v>-</v>
      </c>
      <c r="N499" s="21" t="str">
        <f>IFERROR(__xludf.DUMMYFUNCTION("""COMPUTED_VALUE"""),"-")</f>
        <v>-</v>
      </c>
      <c r="O499" s="21" t="str">
        <f>IFERROR(__xludf.DUMMYFUNCTION("""COMPUTED_VALUE"""),"-")</f>
        <v>-</v>
      </c>
      <c r="P499" s="21" t="str">
        <f>IFERROR(__xludf.DUMMYFUNCTION("""COMPUTED_VALUE"""),"MUNICIPALIZADA")</f>
        <v>MUNICIPALIZADA</v>
      </c>
      <c r="Q499" s="21" t="str">
        <f>IFERROR(__xludf.DUMMYFUNCTION("""COMPUTED_VALUE"""),"S")</f>
        <v>S</v>
      </c>
      <c r="R499" s="21"/>
      <c r="S499" s="21"/>
      <c r="T499" s="21"/>
      <c r="U499" s="21"/>
      <c r="V499" s="21"/>
      <c r="W499" s="21"/>
      <c r="X499" s="21"/>
      <c r="Y499" s="21"/>
      <c r="Z499" s="21"/>
    </row>
    <row r="500">
      <c r="A500" s="21" t="str">
        <f>IFERROR(__xludf.DUMMYFUNCTION("""COMPUTED_VALUE"""),"01ª GRE (João Pessoa)")</f>
        <v>01ª GRE (João Pessoa)</v>
      </c>
      <c r="B500" s="21" t="str">
        <f>IFERROR(__xludf.DUMMYFUNCTION("""COMPUTED_VALUE"""),"João Pessoa")</f>
        <v>João Pessoa</v>
      </c>
      <c r="C500" s="21">
        <f>IFERROR(__xludf.DUMMYFUNCTION("""COMPUTED_VALUE"""),2.5094351E7)</f>
        <v>25094351</v>
      </c>
      <c r="D500" s="21" t="str">
        <f>IFERROR(__xludf.DUMMYFUNCTION("""COMPUTED_VALUE"""),"EEEF Antonio Pessoa")</f>
        <v>EEEF Antonio Pessoa</v>
      </c>
      <c r="E500" s="21" t="str">
        <f>IFERROR(__xludf.DUMMYFUNCTION("""COMPUTED_VALUE"""),"URBANA")</f>
        <v>URBANA</v>
      </c>
      <c r="F500" s="21" t="str">
        <f>IFERROR(__xludf.DUMMYFUNCTION("""COMPUTED_VALUE"""),"10 Mbps")</f>
        <v>10 Mbps</v>
      </c>
      <c r="G500" s="21" t="str">
        <f>IFERROR(__xludf.DUMMYFUNCTION("""COMPUTED_VALUE"""),"10 Mbps")</f>
        <v>10 Mbps</v>
      </c>
      <c r="H500" s="21" t="str">
        <f>IFERROR(__xludf.DUMMYFUNCTION("""COMPUTED_VALUE"""),"-")</f>
        <v>-</v>
      </c>
      <c r="I500" s="21" t="str">
        <f>IFERROR(__xludf.DUMMYFUNCTION("""COMPUTED_VALUE"""),"-")</f>
        <v>-</v>
      </c>
      <c r="J500" s="21" t="str">
        <f>IFERROR(__xludf.DUMMYFUNCTION("""COMPUTED_VALUE"""),"-")</f>
        <v>-</v>
      </c>
      <c r="K500" s="21" t="str">
        <f>IFERROR(__xludf.DUMMYFUNCTION("""COMPUTED_VALUE"""),"-")</f>
        <v>-</v>
      </c>
      <c r="L500" s="21" t="str">
        <f>IFERROR(__xludf.DUMMYFUNCTION("""COMPUTED_VALUE"""),"-")</f>
        <v>-</v>
      </c>
      <c r="M500" s="21" t="str">
        <f>IFERROR(__xludf.DUMMYFUNCTION("""COMPUTED_VALUE"""),"-")</f>
        <v>-</v>
      </c>
      <c r="N500" s="21" t="str">
        <f>IFERROR(__xludf.DUMMYFUNCTION("""COMPUTED_VALUE"""),"-")</f>
        <v>-</v>
      </c>
      <c r="O500" s="21" t="str">
        <f>IFERROR(__xludf.DUMMYFUNCTION("""COMPUTED_VALUE"""),"-")</f>
        <v>-</v>
      </c>
      <c r="P500" s="21"/>
      <c r="Q500" s="21"/>
      <c r="R500" s="21"/>
      <c r="S500" s="21"/>
      <c r="T500" s="21"/>
      <c r="U500" s="21"/>
      <c r="V500" s="21"/>
      <c r="W500" s="21"/>
      <c r="X500" s="21"/>
      <c r="Y500" s="21"/>
      <c r="Z500" s="21"/>
    </row>
    <row r="501">
      <c r="A501" s="21" t="str">
        <f>IFERROR(__xludf.DUMMYFUNCTION("""COMPUTED_VALUE"""),"01ª GRE (João Pessoa)")</f>
        <v>01ª GRE (João Pessoa)</v>
      </c>
      <c r="B501" s="21" t="str">
        <f>IFERROR(__xludf.DUMMYFUNCTION("""COMPUTED_VALUE"""),"João Pessoa")</f>
        <v>João Pessoa</v>
      </c>
      <c r="C501" s="21">
        <f>IFERROR(__xludf.DUMMYFUNCTION("""COMPUTED_VALUE"""),2.509436E7)</f>
        <v>25094360</v>
      </c>
      <c r="D501" s="21" t="str">
        <f>IFERROR(__xludf.DUMMYFUNCTION("""COMPUTED_VALUE"""),"EEEF Borges da Fonseca")</f>
        <v>EEEF Borges da Fonseca</v>
      </c>
      <c r="E501" s="21" t="str">
        <f>IFERROR(__xludf.DUMMYFUNCTION("""COMPUTED_VALUE"""),"URBANA")</f>
        <v>URBANA</v>
      </c>
      <c r="F501" s="21" t="str">
        <f>IFERROR(__xludf.DUMMYFUNCTION("""COMPUTED_VALUE"""),"10 Mbps")</f>
        <v>10 Mbps</v>
      </c>
      <c r="G501" s="21" t="str">
        <f>IFERROR(__xludf.DUMMYFUNCTION("""COMPUTED_VALUE"""),"10 Mbps")</f>
        <v>10 Mbps</v>
      </c>
      <c r="H501" s="21" t="str">
        <f>IFERROR(__xludf.DUMMYFUNCTION("""COMPUTED_VALUE"""),"-")</f>
        <v>-</v>
      </c>
      <c r="I501" s="21" t="str">
        <f>IFERROR(__xludf.DUMMYFUNCTION("""COMPUTED_VALUE"""),"-")</f>
        <v>-</v>
      </c>
      <c r="J501" s="21" t="str">
        <f>IFERROR(__xludf.DUMMYFUNCTION("""COMPUTED_VALUE"""),"-")</f>
        <v>-</v>
      </c>
      <c r="K501" s="21" t="str">
        <f>IFERROR(__xludf.DUMMYFUNCTION("""COMPUTED_VALUE"""),"-")</f>
        <v>-</v>
      </c>
      <c r="L501" s="21" t="str">
        <f>IFERROR(__xludf.DUMMYFUNCTION("""COMPUTED_VALUE"""),"-")</f>
        <v>-</v>
      </c>
      <c r="M501" s="21" t="str">
        <f>IFERROR(__xludf.DUMMYFUNCTION("""COMPUTED_VALUE"""),"-")</f>
        <v>-</v>
      </c>
      <c r="N501" s="21" t="str">
        <f>IFERROR(__xludf.DUMMYFUNCTION("""COMPUTED_VALUE"""),"-")</f>
        <v>-</v>
      </c>
      <c r="O501" s="21" t="str">
        <f>IFERROR(__xludf.DUMMYFUNCTION("""COMPUTED_VALUE"""),"-")</f>
        <v>-</v>
      </c>
      <c r="P501" s="21"/>
      <c r="Q501" s="21"/>
      <c r="R501" s="21"/>
      <c r="S501" s="21"/>
      <c r="T501" s="21"/>
      <c r="U501" s="21"/>
      <c r="V501" s="21"/>
      <c r="W501" s="21"/>
      <c r="X501" s="21"/>
      <c r="Y501" s="21"/>
      <c r="Z501" s="21"/>
    </row>
    <row r="502">
      <c r="A502" s="21" t="str">
        <f>IFERROR(__xludf.DUMMYFUNCTION("""COMPUTED_VALUE"""),"01ª GRE (João Pessoa)")</f>
        <v>01ª GRE (João Pessoa)</v>
      </c>
      <c r="B502" s="21" t="str">
        <f>IFERROR(__xludf.DUMMYFUNCTION("""COMPUTED_VALUE"""),"João Pessoa")</f>
        <v>João Pessoa</v>
      </c>
      <c r="C502" s="21">
        <f>IFERROR(__xludf.DUMMYFUNCTION("""COMPUTED_VALUE"""),2.5094378E7)</f>
        <v>25094378</v>
      </c>
      <c r="D502" s="21" t="str">
        <f>IFERROR(__xludf.DUMMYFUNCTION("""COMPUTED_VALUE"""),"EEEF Castro Pinto")</f>
        <v>EEEF Castro Pinto</v>
      </c>
      <c r="E502" s="21" t="str">
        <f>IFERROR(__xludf.DUMMYFUNCTION("""COMPUTED_VALUE"""),"URBANA")</f>
        <v>URBANA</v>
      </c>
      <c r="F502" s="21" t="str">
        <f>IFERROR(__xludf.DUMMYFUNCTION("""COMPUTED_VALUE"""),"10 Mbps")</f>
        <v>10 Mbps</v>
      </c>
      <c r="G502" s="21" t="str">
        <f>IFERROR(__xludf.DUMMYFUNCTION("""COMPUTED_VALUE"""),"-")</f>
        <v>-</v>
      </c>
      <c r="H502" s="21" t="str">
        <f>IFERROR(__xludf.DUMMYFUNCTION("""COMPUTED_VALUE"""),"-")</f>
        <v>-</v>
      </c>
      <c r="I502" s="21" t="str">
        <f>IFERROR(__xludf.DUMMYFUNCTION("""COMPUTED_VALUE"""),"-")</f>
        <v>-</v>
      </c>
      <c r="J502" s="21" t="str">
        <f>IFERROR(__xludf.DUMMYFUNCTION("""COMPUTED_VALUE"""),"-")</f>
        <v>-</v>
      </c>
      <c r="K502" s="21" t="str">
        <f>IFERROR(__xludf.DUMMYFUNCTION("""COMPUTED_VALUE"""),"100 Mbps")</f>
        <v>100 Mbps</v>
      </c>
      <c r="L502" s="21" t="str">
        <f>IFERROR(__xludf.DUMMYFUNCTION("""COMPUTED_VALUE"""),"-")</f>
        <v>-</v>
      </c>
      <c r="M502" s="21" t="str">
        <f>IFERROR(__xludf.DUMMYFUNCTION("""COMPUTED_VALUE"""),"-")</f>
        <v>-</v>
      </c>
      <c r="N502" s="21" t="str">
        <f>IFERROR(__xludf.DUMMYFUNCTION("""COMPUTED_VALUE"""),"-")</f>
        <v>-</v>
      </c>
      <c r="O502" s="21" t="str">
        <f>IFERROR(__xludf.DUMMYFUNCTION("""COMPUTED_VALUE"""),"-")</f>
        <v>-</v>
      </c>
      <c r="P502" s="21"/>
      <c r="Q502" s="21"/>
      <c r="R502" s="21"/>
      <c r="S502" s="21"/>
      <c r="T502" s="21"/>
      <c r="U502" s="21"/>
      <c r="V502" s="21"/>
      <c r="W502" s="21"/>
      <c r="X502" s="21"/>
      <c r="Y502" s="21"/>
      <c r="Z502" s="21"/>
    </row>
    <row r="503">
      <c r="A503" s="21" t="str">
        <f>IFERROR(__xludf.DUMMYFUNCTION("""COMPUTED_VALUE"""),"01ª GRE (João Pessoa)")</f>
        <v>01ª GRE (João Pessoa)</v>
      </c>
      <c r="B503" s="21" t="str">
        <f>IFERROR(__xludf.DUMMYFUNCTION("""COMPUTED_VALUE"""),"João Pessoa")</f>
        <v>João Pessoa</v>
      </c>
      <c r="C503" s="21">
        <f>IFERROR(__xludf.DUMMYFUNCTION("""COMPUTED_VALUE"""),2.5094408E7)</f>
        <v>25094408</v>
      </c>
      <c r="D503" s="21" t="str">
        <f>IFERROR(__xludf.DUMMYFUNCTION("""COMPUTED_VALUE"""),"EEEFM Des Boto de Menezes")</f>
        <v>EEEFM Des Boto de Menezes</v>
      </c>
      <c r="E503" s="21" t="str">
        <f>IFERROR(__xludf.DUMMYFUNCTION("""COMPUTED_VALUE"""),"URBANA")</f>
        <v>URBANA</v>
      </c>
      <c r="F503" s="21" t="str">
        <f>IFERROR(__xludf.DUMMYFUNCTION("""COMPUTED_VALUE"""),"10 Mbps")</f>
        <v>10 Mbps</v>
      </c>
      <c r="G503" s="21" t="str">
        <f>IFERROR(__xludf.DUMMYFUNCTION("""COMPUTED_VALUE"""),"-")</f>
        <v>-</v>
      </c>
      <c r="H503" s="21" t="str">
        <f>IFERROR(__xludf.DUMMYFUNCTION("""COMPUTED_VALUE"""),"-")</f>
        <v>-</v>
      </c>
      <c r="I503" s="21" t="str">
        <f>IFERROR(__xludf.DUMMYFUNCTION("""COMPUTED_VALUE"""),"-")</f>
        <v>-</v>
      </c>
      <c r="J503" s="21" t="str">
        <f>IFERROR(__xludf.DUMMYFUNCTION("""COMPUTED_VALUE"""),"-")</f>
        <v>-</v>
      </c>
      <c r="K503" s="21" t="str">
        <f>IFERROR(__xludf.DUMMYFUNCTION("""COMPUTED_VALUE"""),"100 Mbps")</f>
        <v>100 Mbps</v>
      </c>
      <c r="L503" s="21" t="str">
        <f>IFERROR(__xludf.DUMMYFUNCTION("""COMPUTED_VALUE"""),"-")</f>
        <v>-</v>
      </c>
      <c r="M503" s="21" t="str">
        <f>IFERROR(__xludf.DUMMYFUNCTION("""COMPUTED_VALUE"""),"-")</f>
        <v>-</v>
      </c>
      <c r="N503" s="21" t="str">
        <f>IFERROR(__xludf.DUMMYFUNCTION("""COMPUTED_VALUE"""),"-")</f>
        <v>-</v>
      </c>
      <c r="O503" s="21" t="str">
        <f>IFERROR(__xludf.DUMMYFUNCTION("""COMPUTED_VALUE"""),"-")</f>
        <v>-</v>
      </c>
      <c r="P503" s="21"/>
      <c r="Q503" s="21"/>
      <c r="R503" s="21"/>
      <c r="S503" s="21"/>
      <c r="T503" s="21"/>
      <c r="U503" s="21"/>
      <c r="V503" s="21"/>
      <c r="W503" s="21"/>
      <c r="X503" s="21"/>
      <c r="Y503" s="21"/>
      <c r="Z503" s="21"/>
    </row>
    <row r="504">
      <c r="A504" s="21" t="str">
        <f>IFERROR(__xludf.DUMMYFUNCTION("""COMPUTED_VALUE"""),"01ª GRE (João Pessoa)")</f>
        <v>01ª GRE (João Pessoa)</v>
      </c>
      <c r="B504" s="21" t="str">
        <f>IFERROR(__xludf.DUMMYFUNCTION("""COMPUTED_VALUE"""),"João Pessoa")</f>
        <v>João Pessoa</v>
      </c>
      <c r="C504" s="21">
        <f>IFERROR(__xludf.DUMMYFUNCTION("""COMPUTED_VALUE"""),2.5094416E7)</f>
        <v>25094416</v>
      </c>
      <c r="D504" s="21" t="str">
        <f>IFERROR(__xludf.DUMMYFUNCTION("""COMPUTED_VALUE"""),"EEEFM Des Braz Baracuhy")</f>
        <v>EEEFM Des Braz Baracuhy</v>
      </c>
      <c r="E504" s="21" t="str">
        <f>IFERROR(__xludf.DUMMYFUNCTION("""COMPUTED_VALUE"""),"URBANA")</f>
        <v>URBANA</v>
      </c>
      <c r="F504" s="21" t="str">
        <f>IFERROR(__xludf.DUMMYFUNCTION("""COMPUTED_VALUE"""),"2 Mbps")</f>
        <v>2 Mbps</v>
      </c>
      <c r="G504" s="21" t="str">
        <f>IFERROR(__xludf.DUMMYFUNCTION("""COMPUTED_VALUE"""),"-")</f>
        <v>-</v>
      </c>
      <c r="H504" s="21" t="str">
        <f>IFERROR(__xludf.DUMMYFUNCTION("""COMPUTED_VALUE"""),"-")</f>
        <v>-</v>
      </c>
      <c r="I504" s="21" t="str">
        <f>IFERROR(__xludf.DUMMYFUNCTION("""COMPUTED_VALUE"""),"-")</f>
        <v>-</v>
      </c>
      <c r="J504" s="21" t="str">
        <f>IFERROR(__xludf.DUMMYFUNCTION("""COMPUTED_VALUE"""),"-")</f>
        <v>-</v>
      </c>
      <c r="K504" s="21" t="str">
        <f>IFERROR(__xludf.DUMMYFUNCTION("""COMPUTED_VALUE"""),"-")</f>
        <v>-</v>
      </c>
      <c r="L504" s="21" t="str">
        <f>IFERROR(__xludf.DUMMYFUNCTION("""COMPUTED_VALUE"""),"-")</f>
        <v>-</v>
      </c>
      <c r="M504" s="21" t="str">
        <f>IFERROR(__xludf.DUMMYFUNCTION("""COMPUTED_VALUE"""),"-")</f>
        <v>-</v>
      </c>
      <c r="N504" s="21" t="str">
        <f>IFERROR(__xludf.DUMMYFUNCTION("""COMPUTED_VALUE"""),"-")</f>
        <v>-</v>
      </c>
      <c r="O504" s="21" t="str">
        <f>IFERROR(__xludf.DUMMYFUNCTION("""COMPUTED_VALUE"""),"-")</f>
        <v>-</v>
      </c>
      <c r="P504" s="21"/>
      <c r="Q504" s="21"/>
      <c r="R504" s="21"/>
      <c r="S504" s="21"/>
      <c r="T504" s="21"/>
      <c r="U504" s="21"/>
      <c r="V504" s="21"/>
      <c r="W504" s="21"/>
      <c r="X504" s="21"/>
      <c r="Y504" s="21"/>
      <c r="Z504" s="21"/>
    </row>
    <row r="505">
      <c r="A505" s="21" t="str">
        <f>IFERROR(__xludf.DUMMYFUNCTION("""COMPUTED_VALUE"""),"-")</f>
        <v>-</v>
      </c>
      <c r="B505" s="21" t="str">
        <f>IFERROR(__xludf.DUMMYFUNCTION("""COMPUTED_VALUE"""),"João Pessoa")</f>
        <v>João Pessoa</v>
      </c>
      <c r="C505" s="21">
        <f>IFERROR(__xludf.DUMMYFUNCTION("""COMPUTED_VALUE"""),2.5094424E7)</f>
        <v>25094424</v>
      </c>
      <c r="D505" s="21" t="str">
        <f>IFERROR(__xludf.DUMMYFUNCTION("""COMPUTED_VALUE"""),"EEEF Dom Carlos Coelho")</f>
        <v>EEEF Dom Carlos Coelho</v>
      </c>
      <c r="E505" s="21" t="str">
        <f>IFERROR(__xludf.DUMMYFUNCTION("""COMPUTED_VALUE"""),"-")</f>
        <v>-</v>
      </c>
      <c r="F505" s="21" t="str">
        <f>IFERROR(__xludf.DUMMYFUNCTION("""COMPUTED_VALUE"""),"5 Mbps")</f>
        <v>5 Mbps</v>
      </c>
      <c r="G505" s="21" t="str">
        <f>IFERROR(__xludf.DUMMYFUNCTION("""COMPUTED_VALUE"""),"-")</f>
        <v>-</v>
      </c>
      <c r="H505" s="21" t="str">
        <f>IFERROR(__xludf.DUMMYFUNCTION("""COMPUTED_VALUE"""),"-")</f>
        <v>-</v>
      </c>
      <c r="I505" s="21" t="str">
        <f>IFERROR(__xludf.DUMMYFUNCTION("""COMPUTED_VALUE"""),"-")</f>
        <v>-</v>
      </c>
      <c r="J505" s="21" t="str">
        <f>IFERROR(__xludf.DUMMYFUNCTION("""COMPUTED_VALUE"""),"-")</f>
        <v>-</v>
      </c>
      <c r="K505" s="21" t="str">
        <f>IFERROR(__xludf.DUMMYFUNCTION("""COMPUTED_VALUE"""),"100 Mbps")</f>
        <v>100 Mbps</v>
      </c>
      <c r="L505" s="21" t="str">
        <f>IFERROR(__xludf.DUMMYFUNCTION("""COMPUTED_VALUE"""),"-")</f>
        <v>-</v>
      </c>
      <c r="M505" s="21" t="str">
        <f>IFERROR(__xludf.DUMMYFUNCTION("""COMPUTED_VALUE"""),"-")</f>
        <v>-</v>
      </c>
      <c r="N505" s="21" t="str">
        <f>IFERROR(__xludf.DUMMYFUNCTION("""COMPUTED_VALUE"""),"-")</f>
        <v>-</v>
      </c>
      <c r="O505" s="21" t="str">
        <f>IFERROR(__xludf.DUMMYFUNCTION("""COMPUTED_VALUE"""),"-")</f>
        <v>-</v>
      </c>
      <c r="P505" s="21"/>
      <c r="Q505" s="21"/>
      <c r="R505" s="21"/>
      <c r="S505" s="21"/>
      <c r="T505" s="21"/>
      <c r="U505" s="21"/>
      <c r="V505" s="21"/>
      <c r="W505" s="21"/>
      <c r="X505" s="21"/>
      <c r="Y505" s="21"/>
      <c r="Z505" s="21"/>
    </row>
    <row r="506">
      <c r="A506" s="21" t="str">
        <f>IFERROR(__xludf.DUMMYFUNCTION("""COMPUTED_VALUE"""),"01ª GRE (João Pessoa)")</f>
        <v>01ª GRE (João Pessoa)</v>
      </c>
      <c r="B506" s="21" t="str">
        <f>IFERROR(__xludf.DUMMYFUNCTION("""COMPUTED_VALUE"""),"João Pessoa")</f>
        <v>João Pessoa</v>
      </c>
      <c r="C506" s="21">
        <f>IFERROR(__xludf.DUMMYFUNCTION("""COMPUTED_VALUE"""),2.5094432E7)</f>
        <v>25094432</v>
      </c>
      <c r="D506" s="21" t="str">
        <f>IFERROR(__xludf.DUMMYFUNCTION("""COMPUTED_VALUE"""),"EEEFM Domingos Jose da Paixao")</f>
        <v>EEEFM Domingos Jose da Paixao</v>
      </c>
      <c r="E506" s="21" t="str">
        <f>IFERROR(__xludf.DUMMYFUNCTION("""COMPUTED_VALUE"""),"URBANA")</f>
        <v>URBANA</v>
      </c>
      <c r="F506" s="21" t="str">
        <f>IFERROR(__xludf.DUMMYFUNCTION("""COMPUTED_VALUE"""),"2 Mbps")</f>
        <v>2 Mbps</v>
      </c>
      <c r="G506" s="21" t="str">
        <f>IFERROR(__xludf.DUMMYFUNCTION("""COMPUTED_VALUE"""),"-")</f>
        <v>-</v>
      </c>
      <c r="H506" s="21" t="str">
        <f>IFERROR(__xludf.DUMMYFUNCTION("""COMPUTED_VALUE"""),"-")</f>
        <v>-</v>
      </c>
      <c r="I506" s="21" t="str">
        <f>IFERROR(__xludf.DUMMYFUNCTION("""COMPUTED_VALUE"""),"-")</f>
        <v>-</v>
      </c>
      <c r="J506" s="21" t="str">
        <f>IFERROR(__xludf.DUMMYFUNCTION("""COMPUTED_VALUE"""),"-")</f>
        <v>-</v>
      </c>
      <c r="K506" s="21" t="str">
        <f>IFERROR(__xludf.DUMMYFUNCTION("""COMPUTED_VALUE"""),"100 Mbps")</f>
        <v>100 Mbps</v>
      </c>
      <c r="L506" s="21" t="str">
        <f>IFERROR(__xludf.DUMMYFUNCTION("""COMPUTED_VALUE"""),"-")</f>
        <v>-</v>
      </c>
      <c r="M506" s="21" t="str">
        <f>IFERROR(__xludf.DUMMYFUNCTION("""COMPUTED_VALUE"""),"-")</f>
        <v>-</v>
      </c>
      <c r="N506" s="21" t="str">
        <f>IFERROR(__xludf.DUMMYFUNCTION("""COMPUTED_VALUE"""),"-")</f>
        <v>-</v>
      </c>
      <c r="O506" s="21" t="str">
        <f>IFERROR(__xludf.DUMMYFUNCTION("""COMPUTED_VALUE"""),"-")</f>
        <v>-</v>
      </c>
      <c r="P506" s="21"/>
      <c r="Q506" s="21"/>
      <c r="R506" s="21"/>
      <c r="S506" s="21"/>
      <c r="T506" s="21"/>
      <c r="U506" s="21"/>
      <c r="V506" s="21"/>
      <c r="W506" s="21"/>
      <c r="X506" s="21"/>
      <c r="Y506" s="21"/>
      <c r="Z506" s="21"/>
    </row>
    <row r="507">
      <c r="A507" s="21" t="str">
        <f>IFERROR(__xludf.DUMMYFUNCTION("""COMPUTED_VALUE"""),"01ª GRE (João Pessoa)")</f>
        <v>01ª GRE (João Pessoa)</v>
      </c>
      <c r="B507" s="21" t="str">
        <f>IFERROR(__xludf.DUMMYFUNCTION("""COMPUTED_VALUE"""),"João Pessoa")</f>
        <v>João Pessoa</v>
      </c>
      <c r="C507" s="21">
        <f>IFERROR(__xludf.DUMMYFUNCTION("""COMPUTED_VALUE"""),2.509444E7)</f>
        <v>25094440</v>
      </c>
      <c r="D507" s="21" t="str">
        <f>IFERROR(__xludf.DUMMYFUNCTION("""COMPUTED_VALUE"""),"EEEFM Dr Joao Navarro Filho")</f>
        <v>EEEFM Dr Joao Navarro Filho</v>
      </c>
      <c r="E507" s="21" t="str">
        <f>IFERROR(__xludf.DUMMYFUNCTION("""COMPUTED_VALUE"""),"URBANA")</f>
        <v>URBANA</v>
      </c>
      <c r="F507" s="21" t="str">
        <f>IFERROR(__xludf.DUMMYFUNCTION("""COMPUTED_VALUE"""),"2 Mbps")</f>
        <v>2 Mbps</v>
      </c>
      <c r="G507" s="21" t="str">
        <f>IFERROR(__xludf.DUMMYFUNCTION("""COMPUTED_VALUE"""),"-")</f>
        <v>-</v>
      </c>
      <c r="H507" s="21" t="str">
        <f>IFERROR(__xludf.DUMMYFUNCTION("""COMPUTED_VALUE"""),"-")</f>
        <v>-</v>
      </c>
      <c r="I507" s="21" t="str">
        <f>IFERROR(__xludf.DUMMYFUNCTION("""COMPUTED_VALUE"""),"-")</f>
        <v>-</v>
      </c>
      <c r="J507" s="21" t="str">
        <f>IFERROR(__xludf.DUMMYFUNCTION("""COMPUTED_VALUE"""),"-")</f>
        <v>-</v>
      </c>
      <c r="K507" s="21" t="str">
        <f>IFERROR(__xludf.DUMMYFUNCTION("""COMPUTED_VALUE"""),"100 Mbps")</f>
        <v>100 Mbps</v>
      </c>
      <c r="L507" s="21" t="str">
        <f>IFERROR(__xludf.DUMMYFUNCTION("""COMPUTED_VALUE"""),"-")</f>
        <v>-</v>
      </c>
      <c r="M507" s="21" t="str">
        <f>IFERROR(__xludf.DUMMYFUNCTION("""COMPUTED_VALUE"""),"-")</f>
        <v>-</v>
      </c>
      <c r="N507" s="21" t="str">
        <f>IFERROR(__xludf.DUMMYFUNCTION("""COMPUTED_VALUE"""),"-")</f>
        <v>-</v>
      </c>
      <c r="O507" s="21" t="str">
        <f>IFERROR(__xludf.DUMMYFUNCTION("""COMPUTED_VALUE"""),"-")</f>
        <v>-</v>
      </c>
      <c r="P507" s="21"/>
      <c r="Q507" s="21"/>
      <c r="R507" s="21"/>
      <c r="S507" s="21"/>
      <c r="T507" s="21"/>
      <c r="U507" s="21"/>
      <c r="V507" s="21"/>
      <c r="W507" s="21"/>
      <c r="X507" s="21"/>
      <c r="Y507" s="21"/>
      <c r="Z507" s="21"/>
    </row>
    <row r="508">
      <c r="A508" s="21" t="str">
        <f>IFERROR(__xludf.DUMMYFUNCTION("""COMPUTED_VALUE"""),"01ª GRE (João Pessoa)")</f>
        <v>01ª GRE (João Pessoa)</v>
      </c>
      <c r="B508" s="21" t="str">
        <f>IFERROR(__xludf.DUMMYFUNCTION("""COMPUTED_VALUE"""),"João Pessoa")</f>
        <v>João Pessoa</v>
      </c>
      <c r="C508" s="21">
        <f>IFERROR(__xludf.DUMMYFUNCTION("""COMPUTED_VALUE"""),2.5094459E7)</f>
        <v>25094459</v>
      </c>
      <c r="D508" s="21" t="str">
        <f>IFERROR(__xludf.DUMMYFUNCTION("""COMPUTED_VALUE"""),"EEEF Dr Otavio Novais")</f>
        <v>EEEF Dr Otavio Novais</v>
      </c>
      <c r="E508" s="21" t="str">
        <f>IFERROR(__xludf.DUMMYFUNCTION("""COMPUTED_VALUE"""),"URBANA")</f>
        <v>URBANA</v>
      </c>
      <c r="F508" s="21" t="str">
        <f>IFERROR(__xludf.DUMMYFUNCTION("""COMPUTED_VALUE"""),"2 Mbps")</f>
        <v>2 Mbps</v>
      </c>
      <c r="G508" s="21" t="str">
        <f>IFERROR(__xludf.DUMMYFUNCTION("""COMPUTED_VALUE"""),"-")</f>
        <v>-</v>
      </c>
      <c r="H508" s="21" t="str">
        <f>IFERROR(__xludf.DUMMYFUNCTION("""COMPUTED_VALUE"""),"-")</f>
        <v>-</v>
      </c>
      <c r="I508" s="21" t="str">
        <f>IFERROR(__xludf.DUMMYFUNCTION("""COMPUTED_VALUE"""),"-")</f>
        <v>-</v>
      </c>
      <c r="J508" s="21" t="str">
        <f>IFERROR(__xludf.DUMMYFUNCTION("""COMPUTED_VALUE"""),"-")</f>
        <v>-</v>
      </c>
      <c r="K508" s="21" t="str">
        <f>IFERROR(__xludf.DUMMYFUNCTION("""COMPUTED_VALUE"""),"-")</f>
        <v>-</v>
      </c>
      <c r="L508" s="21" t="str">
        <f>IFERROR(__xludf.DUMMYFUNCTION("""COMPUTED_VALUE"""),"-")</f>
        <v>-</v>
      </c>
      <c r="M508" s="21" t="str">
        <f>IFERROR(__xludf.DUMMYFUNCTION("""COMPUTED_VALUE"""),"-")</f>
        <v>-</v>
      </c>
      <c r="N508" s="21" t="str">
        <f>IFERROR(__xludf.DUMMYFUNCTION("""COMPUTED_VALUE"""),"-")</f>
        <v>-</v>
      </c>
      <c r="O508" s="21" t="str">
        <f>IFERROR(__xludf.DUMMYFUNCTION("""COMPUTED_VALUE"""),"-")</f>
        <v>-</v>
      </c>
      <c r="P508" s="21"/>
      <c r="Q508" s="21"/>
      <c r="R508" s="21"/>
      <c r="S508" s="21"/>
      <c r="T508" s="21"/>
      <c r="U508" s="21"/>
      <c r="V508" s="21"/>
      <c r="W508" s="21"/>
      <c r="X508" s="21"/>
      <c r="Y508" s="21"/>
      <c r="Z508" s="21"/>
    </row>
    <row r="509">
      <c r="A509" s="21" t="str">
        <f>IFERROR(__xludf.DUMMYFUNCTION("""COMPUTED_VALUE"""),"01ª GRE (João Pessoa)")</f>
        <v>01ª GRE (João Pessoa)</v>
      </c>
      <c r="B509" s="21" t="str">
        <f>IFERROR(__xludf.DUMMYFUNCTION("""COMPUTED_VALUE"""),"João Pessoa")</f>
        <v>João Pessoa</v>
      </c>
      <c r="C509" s="21">
        <f>IFERROR(__xludf.DUMMYFUNCTION("""COMPUTED_VALUE"""),2.5094475E7)</f>
        <v>25094475</v>
      </c>
      <c r="D509" s="21" t="str">
        <f>IFERROR(__xludf.DUMMYFUNCTION("""COMPUTED_VALUE"""),"EEEF Epitacio Pessoa")</f>
        <v>EEEF Epitacio Pessoa</v>
      </c>
      <c r="E509" s="21" t="str">
        <f>IFERROR(__xludf.DUMMYFUNCTION("""COMPUTED_VALUE"""),"URBANA")</f>
        <v>URBANA</v>
      </c>
      <c r="F509" s="21" t="str">
        <f>IFERROR(__xludf.DUMMYFUNCTION("""COMPUTED_VALUE"""),"10 Mbps")</f>
        <v>10 Mbps</v>
      </c>
      <c r="G509" s="21" t="str">
        <f>IFERROR(__xludf.DUMMYFUNCTION("""COMPUTED_VALUE"""),"10 Mbps")</f>
        <v>10 Mbps</v>
      </c>
      <c r="H509" s="21" t="str">
        <f>IFERROR(__xludf.DUMMYFUNCTION("""COMPUTED_VALUE"""),"-")</f>
        <v>-</v>
      </c>
      <c r="I509" s="21" t="str">
        <f>IFERROR(__xludf.DUMMYFUNCTION("""COMPUTED_VALUE"""),"-")</f>
        <v>-</v>
      </c>
      <c r="J509" s="21" t="str">
        <f>IFERROR(__xludf.DUMMYFUNCTION("""COMPUTED_VALUE"""),"-")</f>
        <v>-</v>
      </c>
      <c r="K509" s="21" t="str">
        <f>IFERROR(__xludf.DUMMYFUNCTION("""COMPUTED_VALUE"""),"-")</f>
        <v>-</v>
      </c>
      <c r="L509" s="21" t="str">
        <f>IFERROR(__xludf.DUMMYFUNCTION("""COMPUTED_VALUE"""),"-")</f>
        <v>-</v>
      </c>
      <c r="M509" s="21" t="str">
        <f>IFERROR(__xludf.DUMMYFUNCTION("""COMPUTED_VALUE"""),"-")</f>
        <v>-</v>
      </c>
      <c r="N509" s="21" t="str">
        <f>IFERROR(__xludf.DUMMYFUNCTION("""COMPUTED_VALUE"""),"-")</f>
        <v>-</v>
      </c>
      <c r="O509" s="21" t="str">
        <f>IFERROR(__xludf.DUMMYFUNCTION("""COMPUTED_VALUE"""),"-")</f>
        <v>-</v>
      </c>
      <c r="P509" s="21"/>
      <c r="Q509" s="21"/>
      <c r="R509" s="21"/>
      <c r="S509" s="21"/>
      <c r="T509" s="21"/>
      <c r="U509" s="21"/>
      <c r="V509" s="21"/>
      <c r="W509" s="21"/>
      <c r="X509" s="21"/>
      <c r="Y509" s="21"/>
      <c r="Z509" s="21"/>
    </row>
    <row r="510">
      <c r="A510" s="21" t="str">
        <f>IFERROR(__xludf.DUMMYFUNCTION("""COMPUTED_VALUE"""),"-")</f>
        <v>-</v>
      </c>
      <c r="B510" s="21" t="str">
        <f>IFERROR(__xludf.DUMMYFUNCTION("""COMPUTED_VALUE"""),"João Pessoa")</f>
        <v>João Pessoa</v>
      </c>
      <c r="C510" s="21">
        <f>IFERROR(__xludf.DUMMYFUNCTION("""COMPUTED_VALUE"""),2.5094491E7)</f>
        <v>25094491</v>
      </c>
      <c r="D510" s="21" t="str">
        <f>IFERROR(__xludf.DUMMYFUNCTION("""COMPUTED_VALUE"""),"EEEF Fernandes Vieira (MUNICIPALIZADA)")</f>
        <v>EEEF Fernandes Vieira (MUNICIPALIZADA)</v>
      </c>
      <c r="E510" s="21" t="str">
        <f>IFERROR(__xludf.DUMMYFUNCTION("""COMPUTED_VALUE"""),"-")</f>
        <v>-</v>
      </c>
      <c r="F510" s="21" t="str">
        <f>IFERROR(__xludf.DUMMYFUNCTION("""COMPUTED_VALUE"""),"2 Mbps")</f>
        <v>2 Mbps</v>
      </c>
      <c r="G510" s="21" t="str">
        <f>IFERROR(__xludf.DUMMYFUNCTION("""COMPUTED_VALUE"""),"-")</f>
        <v>-</v>
      </c>
      <c r="H510" s="21" t="str">
        <f>IFERROR(__xludf.DUMMYFUNCTION("""COMPUTED_VALUE"""),"-")</f>
        <v>-</v>
      </c>
      <c r="I510" s="21" t="str">
        <f>IFERROR(__xludf.DUMMYFUNCTION("""COMPUTED_VALUE"""),"-")</f>
        <v>-</v>
      </c>
      <c r="J510" s="21" t="str">
        <f>IFERROR(__xludf.DUMMYFUNCTION("""COMPUTED_VALUE"""),"-")</f>
        <v>-</v>
      </c>
      <c r="K510" s="21" t="str">
        <f>IFERROR(__xludf.DUMMYFUNCTION("""COMPUTED_VALUE"""),"-")</f>
        <v>-</v>
      </c>
      <c r="L510" s="21" t="str">
        <f>IFERROR(__xludf.DUMMYFUNCTION("""COMPUTED_VALUE"""),"-")</f>
        <v>-</v>
      </c>
      <c r="M510" s="21" t="str">
        <f>IFERROR(__xludf.DUMMYFUNCTION("""COMPUTED_VALUE"""),"-")</f>
        <v>-</v>
      </c>
      <c r="N510" s="21" t="str">
        <f>IFERROR(__xludf.DUMMYFUNCTION("""COMPUTED_VALUE"""),"-")</f>
        <v>-</v>
      </c>
      <c r="O510" s="21" t="str">
        <f>IFERROR(__xludf.DUMMYFUNCTION("""COMPUTED_VALUE"""),"-")</f>
        <v>-</v>
      </c>
      <c r="P510" s="21" t="str">
        <f>IFERROR(__xludf.DUMMYFUNCTION("""COMPUTED_VALUE"""),"MUNICIPALIZADA")</f>
        <v>MUNICIPALIZADA</v>
      </c>
      <c r="Q510" s="21" t="str">
        <f>IFERROR(__xludf.DUMMYFUNCTION("""COMPUTED_VALUE"""),"S")</f>
        <v>S</v>
      </c>
      <c r="R510" s="21"/>
      <c r="S510" s="21"/>
      <c r="T510" s="21"/>
      <c r="U510" s="21"/>
      <c r="V510" s="21"/>
      <c r="W510" s="21"/>
      <c r="X510" s="21"/>
      <c r="Y510" s="21"/>
      <c r="Z510" s="21"/>
    </row>
    <row r="511">
      <c r="A511" s="21" t="str">
        <f>IFERROR(__xludf.DUMMYFUNCTION("""COMPUTED_VALUE"""),"01ª GRE (João Pessoa)")</f>
        <v>01ª GRE (João Pessoa)</v>
      </c>
      <c r="B511" s="21" t="str">
        <f>IFERROR(__xludf.DUMMYFUNCTION("""COMPUTED_VALUE"""),"João Pessoa")</f>
        <v>João Pessoa</v>
      </c>
      <c r="C511" s="21">
        <f>IFERROR(__xludf.DUMMYFUNCTION("""COMPUTED_VALUE"""),2.5094513E7)</f>
        <v>25094513</v>
      </c>
      <c r="D511" s="21" t="str">
        <f>IFERROR(__xludf.DUMMYFUNCTION("""COMPUTED_VALUE"""),"EEEF Frei Martinho")</f>
        <v>EEEF Frei Martinho</v>
      </c>
      <c r="E511" s="21" t="str">
        <f>IFERROR(__xludf.DUMMYFUNCTION("""COMPUTED_VALUE"""),"URBANA")</f>
        <v>URBANA</v>
      </c>
      <c r="F511" s="21" t="str">
        <f>IFERROR(__xludf.DUMMYFUNCTION("""COMPUTED_VALUE"""),"10 Mbps")</f>
        <v>10 Mbps</v>
      </c>
      <c r="G511" s="21" t="str">
        <f>IFERROR(__xludf.DUMMYFUNCTION("""COMPUTED_VALUE"""),"-")</f>
        <v>-</v>
      </c>
      <c r="H511" s="21" t="str">
        <f>IFERROR(__xludf.DUMMYFUNCTION("""COMPUTED_VALUE"""),"-")</f>
        <v>-</v>
      </c>
      <c r="I511" s="21" t="str">
        <f>IFERROR(__xludf.DUMMYFUNCTION("""COMPUTED_VALUE"""),"-")</f>
        <v>-</v>
      </c>
      <c r="J511" s="21" t="str">
        <f>IFERROR(__xludf.DUMMYFUNCTION("""COMPUTED_VALUE"""),"-")</f>
        <v>-</v>
      </c>
      <c r="K511" s="21" t="str">
        <f>IFERROR(__xludf.DUMMYFUNCTION("""COMPUTED_VALUE"""),"100 Mbps")</f>
        <v>100 Mbps</v>
      </c>
      <c r="L511" s="21" t="str">
        <f>IFERROR(__xludf.DUMMYFUNCTION("""COMPUTED_VALUE"""),"-")</f>
        <v>-</v>
      </c>
      <c r="M511" s="21" t="str">
        <f>IFERROR(__xludf.DUMMYFUNCTION("""COMPUTED_VALUE"""),"-")</f>
        <v>-</v>
      </c>
      <c r="N511" s="21" t="str">
        <f>IFERROR(__xludf.DUMMYFUNCTION("""COMPUTED_VALUE"""),"-")</f>
        <v>-</v>
      </c>
      <c r="O511" s="21" t="str">
        <f>IFERROR(__xludf.DUMMYFUNCTION("""COMPUTED_VALUE"""),"-")</f>
        <v>-</v>
      </c>
      <c r="P511" s="21"/>
      <c r="Q511" s="21"/>
      <c r="R511" s="21"/>
      <c r="S511" s="21"/>
      <c r="T511" s="21"/>
      <c r="U511" s="21"/>
      <c r="V511" s="21"/>
      <c r="W511" s="21"/>
      <c r="X511" s="21"/>
      <c r="Y511" s="21"/>
      <c r="Z511" s="21"/>
    </row>
    <row r="512">
      <c r="A512" s="21" t="str">
        <f>IFERROR(__xludf.DUMMYFUNCTION("""COMPUTED_VALUE"""),"01ª GRE (João Pessoa)")</f>
        <v>01ª GRE (João Pessoa)</v>
      </c>
      <c r="B512" s="21" t="str">
        <f>IFERROR(__xludf.DUMMYFUNCTION("""COMPUTED_VALUE"""),"João Pessoa")</f>
        <v>João Pessoa</v>
      </c>
      <c r="C512" s="21">
        <f>IFERROR(__xludf.DUMMYFUNCTION("""COMPUTED_VALUE"""),2.509453E7)</f>
        <v>25094530</v>
      </c>
      <c r="D512" s="21" t="str">
        <f>IFERROR(__xludf.DUMMYFUNCTION("""COMPUTED_VALUE"""),"EEEF Henrique Dias")</f>
        <v>EEEF Henrique Dias</v>
      </c>
      <c r="E512" s="21" t="str">
        <f>IFERROR(__xludf.DUMMYFUNCTION("""COMPUTED_VALUE"""),"URBANA")</f>
        <v>URBANA</v>
      </c>
      <c r="F512" s="21" t="str">
        <f>IFERROR(__xludf.DUMMYFUNCTION("""COMPUTED_VALUE"""),"10 Mbps")</f>
        <v>10 Mbps</v>
      </c>
      <c r="G512" s="21" t="str">
        <f>IFERROR(__xludf.DUMMYFUNCTION("""COMPUTED_VALUE"""),"-")</f>
        <v>-</v>
      </c>
      <c r="H512" s="21" t="str">
        <f>IFERROR(__xludf.DUMMYFUNCTION("""COMPUTED_VALUE"""),"-")</f>
        <v>-</v>
      </c>
      <c r="I512" s="21" t="str">
        <f>IFERROR(__xludf.DUMMYFUNCTION("""COMPUTED_VALUE"""),"-")</f>
        <v>-</v>
      </c>
      <c r="J512" s="21" t="str">
        <f>IFERROR(__xludf.DUMMYFUNCTION("""COMPUTED_VALUE"""),"-")</f>
        <v>-</v>
      </c>
      <c r="K512" s="21" t="str">
        <f>IFERROR(__xludf.DUMMYFUNCTION("""COMPUTED_VALUE"""),"-")</f>
        <v>-</v>
      </c>
      <c r="L512" s="21" t="str">
        <f>IFERROR(__xludf.DUMMYFUNCTION("""COMPUTED_VALUE"""),"-")</f>
        <v>-</v>
      </c>
      <c r="M512" s="21" t="str">
        <f>IFERROR(__xludf.DUMMYFUNCTION("""COMPUTED_VALUE"""),"-")</f>
        <v>-</v>
      </c>
      <c r="N512" s="21" t="str">
        <f>IFERROR(__xludf.DUMMYFUNCTION("""COMPUTED_VALUE"""),"-")</f>
        <v>-</v>
      </c>
      <c r="O512" s="21" t="str">
        <f>IFERROR(__xludf.DUMMYFUNCTION("""COMPUTED_VALUE"""),"-")</f>
        <v>-</v>
      </c>
      <c r="P512" s="21"/>
      <c r="Q512" s="21"/>
      <c r="R512" s="21"/>
      <c r="S512" s="21"/>
      <c r="T512" s="21"/>
      <c r="U512" s="21"/>
      <c r="V512" s="21"/>
      <c r="W512" s="21"/>
      <c r="X512" s="21"/>
      <c r="Y512" s="21"/>
      <c r="Z512" s="21"/>
    </row>
    <row r="513">
      <c r="A513" s="21" t="str">
        <f>IFERROR(__xludf.DUMMYFUNCTION("""COMPUTED_VALUE"""),"01ª GRE (João Pessoa)")</f>
        <v>01ª GRE (João Pessoa)</v>
      </c>
      <c r="B513" s="21" t="str">
        <f>IFERROR(__xludf.DUMMYFUNCTION("""COMPUTED_VALUE"""),"João Pessoa")</f>
        <v>João Pessoa</v>
      </c>
      <c r="C513" s="21">
        <f>IFERROR(__xludf.DUMMYFUNCTION("""COMPUTED_VALUE"""),2.5094556E7)</f>
        <v>25094556</v>
      </c>
      <c r="D513" s="21" t="str">
        <f>IFERROR(__xludf.DUMMYFUNCTION("""COMPUTED_VALUE"""),"EEEF Isabel Maria das Neves")</f>
        <v>EEEF Isabel Maria das Neves</v>
      </c>
      <c r="E513" s="21" t="str">
        <f>IFERROR(__xludf.DUMMYFUNCTION("""COMPUTED_VALUE"""),"URBANA")</f>
        <v>URBANA</v>
      </c>
      <c r="F513" s="21" t="str">
        <f>IFERROR(__xludf.DUMMYFUNCTION("""COMPUTED_VALUE"""),"5 Mbps")</f>
        <v>5 Mbps</v>
      </c>
      <c r="G513" s="21" t="str">
        <f>IFERROR(__xludf.DUMMYFUNCTION("""COMPUTED_VALUE"""),"10 Mbps")</f>
        <v>10 Mbps</v>
      </c>
      <c r="H513" s="21" t="str">
        <f>IFERROR(__xludf.DUMMYFUNCTION("""COMPUTED_VALUE"""),"-")</f>
        <v>-</v>
      </c>
      <c r="I513" s="21" t="str">
        <f>IFERROR(__xludf.DUMMYFUNCTION("""COMPUTED_VALUE"""),"-")</f>
        <v>-</v>
      </c>
      <c r="J513" s="21" t="str">
        <f>IFERROR(__xludf.DUMMYFUNCTION("""COMPUTED_VALUE"""),"-")</f>
        <v>-</v>
      </c>
      <c r="K513" s="21" t="str">
        <f>IFERROR(__xludf.DUMMYFUNCTION("""COMPUTED_VALUE"""),"-")</f>
        <v>-</v>
      </c>
      <c r="L513" s="21" t="str">
        <f>IFERROR(__xludf.DUMMYFUNCTION("""COMPUTED_VALUE"""),"-")</f>
        <v>-</v>
      </c>
      <c r="M513" s="21" t="str">
        <f>IFERROR(__xludf.DUMMYFUNCTION("""COMPUTED_VALUE"""),"-")</f>
        <v>-</v>
      </c>
      <c r="N513" s="21" t="str">
        <f>IFERROR(__xludf.DUMMYFUNCTION("""COMPUTED_VALUE"""),"-")</f>
        <v>-</v>
      </c>
      <c r="O513" s="21" t="str">
        <f>IFERROR(__xludf.DUMMYFUNCTION("""COMPUTED_VALUE"""),"-")</f>
        <v>-</v>
      </c>
      <c r="P513" s="21"/>
      <c r="Q513" s="21"/>
      <c r="R513" s="21"/>
      <c r="S513" s="21"/>
      <c r="T513" s="21"/>
      <c r="U513" s="21"/>
      <c r="V513" s="21"/>
      <c r="W513" s="21"/>
      <c r="X513" s="21"/>
      <c r="Y513" s="21"/>
      <c r="Z513" s="21"/>
    </row>
    <row r="514">
      <c r="A514" s="21" t="str">
        <f>IFERROR(__xludf.DUMMYFUNCTION("""COMPUTED_VALUE"""),"-")</f>
        <v>-</v>
      </c>
      <c r="B514" s="21" t="str">
        <f>IFERROR(__xludf.DUMMYFUNCTION("""COMPUTED_VALUE"""),"João Pessoa")</f>
        <v>João Pessoa</v>
      </c>
      <c r="C514" s="21">
        <f>IFERROR(__xludf.DUMMYFUNCTION("""COMPUTED_VALUE"""),2.5094564E7)</f>
        <v>25094564</v>
      </c>
      <c r="D514" s="21" t="str">
        <f>IFERROR(__xludf.DUMMYFUNCTION("""COMPUTED_VALUE"""),"EEEF Joaquim Nabuco (MUNICIPALIZADA)")</f>
        <v>EEEF Joaquim Nabuco (MUNICIPALIZADA)</v>
      </c>
      <c r="E514" s="21" t="str">
        <f>IFERROR(__xludf.DUMMYFUNCTION("""COMPUTED_VALUE"""),"-")</f>
        <v>-</v>
      </c>
      <c r="F514" s="21" t="str">
        <f>IFERROR(__xludf.DUMMYFUNCTION("""COMPUTED_VALUE"""),"10 Mbps")</f>
        <v>10 Mbps</v>
      </c>
      <c r="G514" s="21" t="str">
        <f>IFERROR(__xludf.DUMMYFUNCTION("""COMPUTED_VALUE"""),"-")</f>
        <v>-</v>
      </c>
      <c r="H514" s="21" t="str">
        <f>IFERROR(__xludf.DUMMYFUNCTION("""COMPUTED_VALUE"""),"-")</f>
        <v>-</v>
      </c>
      <c r="I514" s="21" t="str">
        <f>IFERROR(__xludf.DUMMYFUNCTION("""COMPUTED_VALUE"""),"-")</f>
        <v>-</v>
      </c>
      <c r="J514" s="21" t="str">
        <f>IFERROR(__xludf.DUMMYFUNCTION("""COMPUTED_VALUE"""),"-")</f>
        <v>-</v>
      </c>
      <c r="K514" s="21" t="str">
        <f>IFERROR(__xludf.DUMMYFUNCTION("""COMPUTED_VALUE"""),"100 Mbps")</f>
        <v>100 Mbps</v>
      </c>
      <c r="L514" s="21" t="str">
        <f>IFERROR(__xludf.DUMMYFUNCTION("""COMPUTED_VALUE"""),"-")</f>
        <v>-</v>
      </c>
      <c r="M514" s="21" t="str">
        <f>IFERROR(__xludf.DUMMYFUNCTION("""COMPUTED_VALUE"""),"-")</f>
        <v>-</v>
      </c>
      <c r="N514" s="21" t="str">
        <f>IFERROR(__xludf.DUMMYFUNCTION("""COMPUTED_VALUE"""),"-")</f>
        <v>-</v>
      </c>
      <c r="O514" s="21" t="str">
        <f>IFERROR(__xludf.DUMMYFUNCTION("""COMPUTED_VALUE"""),"-")</f>
        <v>-</v>
      </c>
      <c r="P514" s="21" t="str">
        <f>IFERROR(__xludf.DUMMYFUNCTION("""COMPUTED_VALUE"""),"MUNICIPALIZADA")</f>
        <v>MUNICIPALIZADA</v>
      </c>
      <c r="Q514" s="21" t="str">
        <f>IFERROR(__xludf.DUMMYFUNCTION("""COMPUTED_VALUE"""),"S")</f>
        <v>S</v>
      </c>
      <c r="R514" s="21"/>
      <c r="S514" s="21"/>
      <c r="T514" s="21"/>
      <c r="U514" s="21"/>
      <c r="V514" s="21"/>
      <c r="W514" s="21"/>
      <c r="X514" s="21"/>
      <c r="Y514" s="21"/>
      <c r="Z514" s="21"/>
    </row>
    <row r="515">
      <c r="A515" s="21" t="str">
        <f>IFERROR(__xludf.DUMMYFUNCTION("""COMPUTED_VALUE"""),"-")</f>
        <v>-</v>
      </c>
      <c r="B515" s="21" t="str">
        <f>IFERROR(__xludf.DUMMYFUNCTION("""COMPUTED_VALUE"""),"João Pessoa")</f>
        <v>João Pessoa</v>
      </c>
      <c r="C515" s="21">
        <f>IFERROR(__xludf.DUMMYFUNCTION("""COMPUTED_VALUE"""),2.509458E7)</f>
        <v>25094580</v>
      </c>
      <c r="D515" s="21" t="str">
        <f>IFERROR(__xludf.DUMMYFUNCTION("""COMPUTED_VALUE"""),"EEEF Jose de Alencar (MUNICIPALIZADA)")</f>
        <v>EEEF Jose de Alencar (MUNICIPALIZADA)</v>
      </c>
      <c r="E515" s="21" t="str">
        <f>IFERROR(__xludf.DUMMYFUNCTION("""COMPUTED_VALUE"""),"-")</f>
        <v>-</v>
      </c>
      <c r="F515" s="21" t="str">
        <f>IFERROR(__xludf.DUMMYFUNCTION("""COMPUTED_VALUE"""),"10 Mbps")</f>
        <v>10 Mbps</v>
      </c>
      <c r="G515" s="21" t="str">
        <f>IFERROR(__xludf.DUMMYFUNCTION("""COMPUTED_VALUE"""),"-")</f>
        <v>-</v>
      </c>
      <c r="H515" s="21" t="str">
        <f>IFERROR(__xludf.DUMMYFUNCTION("""COMPUTED_VALUE"""),"-")</f>
        <v>-</v>
      </c>
      <c r="I515" s="21" t="str">
        <f>IFERROR(__xludf.DUMMYFUNCTION("""COMPUTED_VALUE"""),"-")</f>
        <v>-</v>
      </c>
      <c r="J515" s="21" t="str">
        <f>IFERROR(__xludf.DUMMYFUNCTION("""COMPUTED_VALUE"""),"-")</f>
        <v>-</v>
      </c>
      <c r="K515" s="21" t="str">
        <f>IFERROR(__xludf.DUMMYFUNCTION("""COMPUTED_VALUE"""),"-")</f>
        <v>-</v>
      </c>
      <c r="L515" s="21" t="str">
        <f>IFERROR(__xludf.DUMMYFUNCTION("""COMPUTED_VALUE"""),"-")</f>
        <v>-</v>
      </c>
      <c r="M515" s="21" t="str">
        <f>IFERROR(__xludf.DUMMYFUNCTION("""COMPUTED_VALUE"""),"-")</f>
        <v>-</v>
      </c>
      <c r="N515" s="21" t="str">
        <f>IFERROR(__xludf.DUMMYFUNCTION("""COMPUTED_VALUE"""),"-")</f>
        <v>-</v>
      </c>
      <c r="O515" s="21" t="str">
        <f>IFERROR(__xludf.DUMMYFUNCTION("""COMPUTED_VALUE"""),"-")</f>
        <v>-</v>
      </c>
      <c r="P515" s="21" t="str">
        <f>IFERROR(__xludf.DUMMYFUNCTION("""COMPUTED_VALUE"""),"MUNICIPALIZADA")</f>
        <v>MUNICIPALIZADA</v>
      </c>
      <c r="Q515" s="21" t="str">
        <f>IFERROR(__xludf.DUMMYFUNCTION("""COMPUTED_VALUE"""),"S")</f>
        <v>S</v>
      </c>
      <c r="R515" s="21"/>
      <c r="S515" s="21"/>
      <c r="T515" s="21"/>
      <c r="U515" s="21"/>
      <c r="V515" s="21"/>
      <c r="W515" s="21"/>
      <c r="X515" s="21"/>
      <c r="Y515" s="21"/>
      <c r="Z515" s="21"/>
    </row>
    <row r="516">
      <c r="A516" s="21" t="str">
        <f>IFERROR(__xludf.DUMMYFUNCTION("""COMPUTED_VALUE"""),"01ª GRE (João Pessoa)")</f>
        <v>01ª GRE (João Pessoa)</v>
      </c>
      <c r="B516" s="21" t="str">
        <f>IFERROR(__xludf.DUMMYFUNCTION("""COMPUTED_VALUE"""),"João Pessoa")</f>
        <v>João Pessoa</v>
      </c>
      <c r="C516" s="21">
        <f>IFERROR(__xludf.DUMMYFUNCTION("""COMPUTED_VALUE"""),2.5094599E7)</f>
        <v>25094599</v>
      </c>
      <c r="D516" s="21" t="str">
        <f>IFERROR(__xludf.DUMMYFUNCTION("""COMPUTED_VALUE"""),"EEEF Jose Vieira")</f>
        <v>EEEF Jose Vieira</v>
      </c>
      <c r="E516" s="21" t="str">
        <f>IFERROR(__xludf.DUMMYFUNCTION("""COMPUTED_VALUE"""),"URBANA")</f>
        <v>URBANA</v>
      </c>
      <c r="F516" s="21" t="str">
        <f>IFERROR(__xludf.DUMMYFUNCTION("""COMPUTED_VALUE"""),"5 Mbps")</f>
        <v>5 Mbps</v>
      </c>
      <c r="G516" s="21" t="str">
        <f>IFERROR(__xludf.DUMMYFUNCTION("""COMPUTED_VALUE"""),"10 Mbps")</f>
        <v>10 Mbps</v>
      </c>
      <c r="H516" s="21" t="str">
        <f>IFERROR(__xludf.DUMMYFUNCTION("""COMPUTED_VALUE"""),"-")</f>
        <v>-</v>
      </c>
      <c r="I516" s="21" t="str">
        <f>IFERROR(__xludf.DUMMYFUNCTION("""COMPUTED_VALUE"""),"-")</f>
        <v>-</v>
      </c>
      <c r="J516" s="21" t="str">
        <f>IFERROR(__xludf.DUMMYFUNCTION("""COMPUTED_VALUE"""),"-")</f>
        <v>-</v>
      </c>
      <c r="K516" s="21" t="str">
        <f>IFERROR(__xludf.DUMMYFUNCTION("""COMPUTED_VALUE"""),"-")</f>
        <v>-</v>
      </c>
      <c r="L516" s="21" t="str">
        <f>IFERROR(__xludf.DUMMYFUNCTION("""COMPUTED_VALUE"""),"-")</f>
        <v>-</v>
      </c>
      <c r="M516" s="21" t="str">
        <f>IFERROR(__xludf.DUMMYFUNCTION("""COMPUTED_VALUE"""),"-")</f>
        <v>-</v>
      </c>
      <c r="N516" s="21" t="str">
        <f>IFERROR(__xludf.DUMMYFUNCTION("""COMPUTED_VALUE"""),"-")</f>
        <v>-</v>
      </c>
      <c r="O516" s="21" t="str">
        <f>IFERROR(__xludf.DUMMYFUNCTION("""COMPUTED_VALUE"""),"-")</f>
        <v>-</v>
      </c>
      <c r="P516" s="21"/>
      <c r="Q516" s="21"/>
      <c r="R516" s="21"/>
      <c r="S516" s="21"/>
      <c r="T516" s="21"/>
      <c r="U516" s="21"/>
      <c r="V516" s="21"/>
      <c r="W516" s="21"/>
      <c r="X516" s="21"/>
      <c r="Y516" s="21"/>
      <c r="Z516" s="21"/>
    </row>
    <row r="517">
      <c r="A517" s="21" t="str">
        <f>IFERROR(__xludf.DUMMYFUNCTION("""COMPUTED_VALUE"""),"01ª GRE (João Pessoa)")</f>
        <v>01ª GRE (João Pessoa)</v>
      </c>
      <c r="B517" s="21" t="str">
        <f>IFERROR(__xludf.DUMMYFUNCTION("""COMPUTED_VALUE"""),"João Pessoa")</f>
        <v>João Pessoa</v>
      </c>
      <c r="C517" s="21">
        <f>IFERROR(__xludf.DUMMYFUNCTION("""COMPUTED_VALUE"""),2.5094629E7)</f>
        <v>25094629</v>
      </c>
      <c r="D517" s="21" t="str">
        <f>IFERROR(__xludf.DUMMYFUNCTION("""COMPUTED_VALUE"""),"EEEF Profª Maria Geny de Sousa Timoteo")</f>
        <v>EEEF Profª Maria Geny de Sousa Timoteo</v>
      </c>
      <c r="E517" s="21" t="str">
        <f>IFERROR(__xludf.DUMMYFUNCTION("""COMPUTED_VALUE"""),"URBANA")</f>
        <v>URBANA</v>
      </c>
      <c r="F517" s="21" t="str">
        <f>IFERROR(__xludf.DUMMYFUNCTION("""COMPUTED_VALUE"""),"5 Mbps")</f>
        <v>5 Mbps</v>
      </c>
      <c r="G517" s="21" t="str">
        <f>IFERROR(__xludf.DUMMYFUNCTION("""COMPUTED_VALUE"""),"10 Mbps")</f>
        <v>10 Mbps</v>
      </c>
      <c r="H517" s="21" t="str">
        <f>IFERROR(__xludf.DUMMYFUNCTION("""COMPUTED_VALUE"""),"-")</f>
        <v>-</v>
      </c>
      <c r="I517" s="21" t="str">
        <f>IFERROR(__xludf.DUMMYFUNCTION("""COMPUTED_VALUE"""),"-")</f>
        <v>-</v>
      </c>
      <c r="J517" s="21" t="str">
        <f>IFERROR(__xludf.DUMMYFUNCTION("""COMPUTED_VALUE"""),"-")</f>
        <v>-</v>
      </c>
      <c r="K517" s="21" t="str">
        <f>IFERROR(__xludf.DUMMYFUNCTION("""COMPUTED_VALUE"""),"-")</f>
        <v>-</v>
      </c>
      <c r="L517" s="21" t="str">
        <f>IFERROR(__xludf.DUMMYFUNCTION("""COMPUTED_VALUE"""),"-")</f>
        <v>-</v>
      </c>
      <c r="M517" s="21" t="str">
        <f>IFERROR(__xludf.DUMMYFUNCTION("""COMPUTED_VALUE"""),"-")</f>
        <v>-</v>
      </c>
      <c r="N517" s="21" t="str">
        <f>IFERROR(__xludf.DUMMYFUNCTION("""COMPUTED_VALUE"""),"-")</f>
        <v>-</v>
      </c>
      <c r="O517" s="21" t="str">
        <f>IFERROR(__xludf.DUMMYFUNCTION("""COMPUTED_VALUE"""),"-")</f>
        <v>-</v>
      </c>
      <c r="P517" s="21"/>
      <c r="Q517" s="21"/>
      <c r="R517" s="21"/>
      <c r="S517" s="21"/>
      <c r="T517" s="21"/>
      <c r="U517" s="21"/>
      <c r="V517" s="21"/>
      <c r="W517" s="21"/>
      <c r="X517" s="21"/>
      <c r="Y517" s="21"/>
      <c r="Z517" s="21"/>
    </row>
    <row r="518">
      <c r="A518" s="21" t="str">
        <f>IFERROR(__xludf.DUMMYFUNCTION("""COMPUTED_VALUE"""),"01ª GRE (João Pessoa)")</f>
        <v>01ª GRE (João Pessoa)</v>
      </c>
      <c r="B518" s="21" t="str">
        <f>IFERROR(__xludf.DUMMYFUNCTION("""COMPUTED_VALUE"""),"João Pessoa")</f>
        <v>João Pessoa</v>
      </c>
      <c r="C518" s="21">
        <f>IFERROR(__xludf.DUMMYFUNCTION("""COMPUTED_VALUE"""),2.5094637E7)</f>
        <v>25094637</v>
      </c>
      <c r="D518" s="21" t="str">
        <f>IFERROR(__xludf.DUMMYFUNCTION("""COMPUTED_VALUE"""),"Ecit Monsenhor Pedro Anísio Bezerra Dantas")</f>
        <v>Ecit Monsenhor Pedro Anísio Bezerra Dantas</v>
      </c>
      <c r="E518" s="21" t="str">
        <f>IFERROR(__xludf.DUMMYFUNCTION("""COMPUTED_VALUE"""),"URBANA")</f>
        <v>URBANA</v>
      </c>
      <c r="F518" s="21" t="str">
        <f>IFERROR(__xludf.DUMMYFUNCTION("""COMPUTED_VALUE"""),"5 Mbps")</f>
        <v>5 Mbps</v>
      </c>
      <c r="G518" s="21" t="str">
        <f>IFERROR(__xludf.DUMMYFUNCTION("""COMPUTED_VALUE"""),"10 Mbps")</f>
        <v>10 Mbps</v>
      </c>
      <c r="H518" s="21" t="str">
        <f>IFERROR(__xludf.DUMMYFUNCTION("""COMPUTED_VALUE"""),"-")</f>
        <v>-</v>
      </c>
      <c r="I518" s="21" t="str">
        <f>IFERROR(__xludf.DUMMYFUNCTION("""COMPUTED_VALUE"""),"-")</f>
        <v>-</v>
      </c>
      <c r="J518" s="21" t="str">
        <f>IFERROR(__xludf.DUMMYFUNCTION("""COMPUTED_VALUE"""),"100 Mbps")</f>
        <v>100 Mbps</v>
      </c>
      <c r="K518" s="21" t="str">
        <f>IFERROR(__xludf.DUMMYFUNCTION("""COMPUTED_VALUE"""),"-")</f>
        <v>-</v>
      </c>
      <c r="L518" s="21" t="str">
        <f>IFERROR(__xludf.DUMMYFUNCTION("""COMPUTED_VALUE"""),"-")</f>
        <v>-</v>
      </c>
      <c r="M518" s="21" t="str">
        <f>IFERROR(__xludf.DUMMYFUNCTION("""COMPUTED_VALUE"""),"-")</f>
        <v>-</v>
      </c>
      <c r="N518" s="21" t="str">
        <f>IFERROR(__xludf.DUMMYFUNCTION("""COMPUTED_VALUE"""),"-")</f>
        <v>-</v>
      </c>
      <c r="O518" s="21" t="str">
        <f>IFERROR(__xludf.DUMMYFUNCTION("""COMPUTED_VALUE"""),"-")</f>
        <v>-</v>
      </c>
      <c r="P518" s="21"/>
      <c r="Q518" s="21"/>
      <c r="R518" s="21"/>
      <c r="S518" s="21"/>
      <c r="T518" s="21"/>
      <c r="U518" s="21"/>
      <c r="V518" s="21"/>
      <c r="W518" s="21"/>
      <c r="X518" s="21"/>
      <c r="Y518" s="21"/>
      <c r="Z518" s="21"/>
    </row>
    <row r="519">
      <c r="A519" s="21" t="str">
        <f>IFERROR(__xludf.DUMMYFUNCTION("""COMPUTED_VALUE"""),"01ª GRE (João Pessoa)")</f>
        <v>01ª GRE (João Pessoa)</v>
      </c>
      <c r="B519" s="21" t="str">
        <f>IFERROR(__xludf.DUMMYFUNCTION("""COMPUTED_VALUE"""),"João Pessoa")</f>
        <v>João Pessoa</v>
      </c>
      <c r="C519" s="21">
        <f>IFERROR(__xludf.DUMMYFUNCTION("""COMPUTED_VALUE"""),2.5094653E7)</f>
        <v>25094653</v>
      </c>
      <c r="D519" s="21" t="str">
        <f>IFERROR(__xludf.DUMMYFUNCTION("""COMPUTED_VALUE"""),"EEEM Prof Orlando Cavalcanti Gomes")</f>
        <v>EEEM Prof Orlando Cavalcanti Gomes</v>
      </c>
      <c r="E519" s="21" t="str">
        <f>IFERROR(__xludf.DUMMYFUNCTION("""COMPUTED_VALUE"""),"URBANA")</f>
        <v>URBANA</v>
      </c>
      <c r="F519" s="21" t="str">
        <f>IFERROR(__xludf.DUMMYFUNCTION("""COMPUTED_VALUE"""),"2 Mbps")</f>
        <v>2 Mbps</v>
      </c>
      <c r="G519" s="21" t="str">
        <f>IFERROR(__xludf.DUMMYFUNCTION("""COMPUTED_VALUE"""),"-")</f>
        <v>-</v>
      </c>
      <c r="H519" s="21" t="str">
        <f>IFERROR(__xludf.DUMMYFUNCTION("""COMPUTED_VALUE"""),"-")</f>
        <v>-</v>
      </c>
      <c r="I519" s="21" t="str">
        <f>IFERROR(__xludf.DUMMYFUNCTION("""COMPUTED_VALUE"""),"-")</f>
        <v>-</v>
      </c>
      <c r="J519" s="21" t="str">
        <f>IFERROR(__xludf.DUMMYFUNCTION("""COMPUTED_VALUE"""),"-")</f>
        <v>-</v>
      </c>
      <c r="K519" s="21" t="str">
        <f>IFERROR(__xludf.DUMMYFUNCTION("""COMPUTED_VALUE"""),"100 Mbps")</f>
        <v>100 Mbps</v>
      </c>
      <c r="L519" s="21" t="str">
        <f>IFERROR(__xludf.DUMMYFUNCTION("""COMPUTED_VALUE"""),"-")</f>
        <v>-</v>
      </c>
      <c r="M519" s="21" t="str">
        <f>IFERROR(__xludf.DUMMYFUNCTION("""COMPUTED_VALUE"""),"-")</f>
        <v>-</v>
      </c>
      <c r="N519" s="21" t="str">
        <f>IFERROR(__xludf.DUMMYFUNCTION("""COMPUTED_VALUE"""),"-")</f>
        <v>-</v>
      </c>
      <c r="O519" s="21" t="str">
        <f>IFERROR(__xludf.DUMMYFUNCTION("""COMPUTED_VALUE"""),"-")</f>
        <v>-</v>
      </c>
      <c r="P519" s="21"/>
      <c r="Q519" s="21"/>
      <c r="R519" s="21"/>
      <c r="S519" s="21"/>
      <c r="T519" s="21"/>
      <c r="U519" s="21"/>
      <c r="V519" s="21"/>
      <c r="W519" s="21"/>
      <c r="X519" s="21"/>
      <c r="Y519" s="21"/>
      <c r="Z519" s="21"/>
    </row>
    <row r="520">
      <c r="A520" s="21" t="str">
        <f>IFERROR(__xludf.DUMMYFUNCTION("""COMPUTED_VALUE"""),"01ª GRE (João Pessoa)")</f>
        <v>01ª GRE (João Pessoa)</v>
      </c>
      <c r="B520" s="21" t="str">
        <f>IFERROR(__xludf.DUMMYFUNCTION("""COMPUTED_VALUE"""),"João Pessoa")</f>
        <v>João Pessoa</v>
      </c>
      <c r="C520" s="21">
        <f>IFERROR(__xludf.DUMMYFUNCTION("""COMPUTED_VALUE"""),2.5094661E7)</f>
        <v>25094661</v>
      </c>
      <c r="D520" s="21" t="str">
        <f>IFERROR(__xludf.DUMMYFUNCTION("""COMPUTED_VALUE"""),"Eci EEFM Pedro Lins Vieira de Melo")</f>
        <v>Eci EEFM Pedro Lins Vieira de Melo</v>
      </c>
      <c r="E520" s="21" t="str">
        <f>IFERROR(__xludf.DUMMYFUNCTION("""COMPUTED_VALUE"""),"URBANA")</f>
        <v>URBANA</v>
      </c>
      <c r="F520" s="21" t="str">
        <f>IFERROR(__xludf.DUMMYFUNCTION("""COMPUTED_VALUE"""),"5 Mbps")</f>
        <v>5 Mbps</v>
      </c>
      <c r="G520" s="21" t="str">
        <f>IFERROR(__xludf.DUMMYFUNCTION("""COMPUTED_VALUE"""),"-")</f>
        <v>-</v>
      </c>
      <c r="H520" s="21" t="str">
        <f>IFERROR(__xludf.DUMMYFUNCTION("""COMPUTED_VALUE"""),"-")</f>
        <v>-</v>
      </c>
      <c r="I520" s="21" t="str">
        <f>IFERROR(__xludf.DUMMYFUNCTION("""COMPUTED_VALUE"""),"-")</f>
        <v>-</v>
      </c>
      <c r="J520" s="21" t="str">
        <f>IFERROR(__xludf.DUMMYFUNCTION("""COMPUTED_VALUE"""),"-")</f>
        <v>-</v>
      </c>
      <c r="K520" s="21" t="str">
        <f>IFERROR(__xludf.DUMMYFUNCTION("""COMPUTED_VALUE"""),"100 Mbps")</f>
        <v>100 Mbps</v>
      </c>
      <c r="L520" s="21" t="str">
        <f>IFERROR(__xludf.DUMMYFUNCTION("""COMPUTED_VALUE"""),"-")</f>
        <v>-</v>
      </c>
      <c r="M520" s="21" t="str">
        <f>IFERROR(__xludf.DUMMYFUNCTION("""COMPUTED_VALUE"""),"-")</f>
        <v>-</v>
      </c>
      <c r="N520" s="21" t="str">
        <f>IFERROR(__xludf.DUMMYFUNCTION("""COMPUTED_VALUE"""),"-")</f>
        <v>-</v>
      </c>
      <c r="O520" s="21" t="str">
        <f>IFERROR(__xludf.DUMMYFUNCTION("""COMPUTED_VALUE"""),"-")</f>
        <v>-</v>
      </c>
      <c r="P520" s="21"/>
      <c r="Q520" s="21"/>
      <c r="R520" s="21"/>
      <c r="S520" s="21"/>
      <c r="T520" s="21"/>
      <c r="U520" s="21"/>
      <c r="V520" s="21"/>
      <c r="W520" s="21"/>
      <c r="X520" s="21"/>
      <c r="Y520" s="21"/>
      <c r="Z520" s="21"/>
    </row>
    <row r="521">
      <c r="A521" s="21" t="str">
        <f>IFERROR(__xludf.DUMMYFUNCTION("""COMPUTED_VALUE"""),"01ª GRE (João Pessoa)")</f>
        <v>01ª GRE (João Pessoa)</v>
      </c>
      <c r="B521" s="21" t="str">
        <f>IFERROR(__xludf.DUMMYFUNCTION("""COMPUTED_VALUE"""),"João Pessoa")</f>
        <v>João Pessoa</v>
      </c>
      <c r="C521" s="21">
        <f>IFERROR(__xludf.DUMMYFUNCTION("""COMPUTED_VALUE"""),2.509467E7)</f>
        <v>25094670</v>
      </c>
      <c r="D521" s="21" t="str">
        <f>IFERROR(__xludf.DUMMYFUNCTION("""COMPUTED_VALUE"""),"EEEF Padre Azevedo")</f>
        <v>EEEF Padre Azevedo</v>
      </c>
      <c r="E521" s="21" t="str">
        <f>IFERROR(__xludf.DUMMYFUNCTION("""COMPUTED_VALUE"""),"URBANA")</f>
        <v>URBANA</v>
      </c>
      <c r="F521" s="21" t="str">
        <f>IFERROR(__xludf.DUMMYFUNCTION("""COMPUTED_VALUE"""),"5 Mbps")</f>
        <v>5 Mbps</v>
      </c>
      <c r="G521" s="21" t="str">
        <f>IFERROR(__xludf.DUMMYFUNCTION("""COMPUTED_VALUE"""),"-")</f>
        <v>-</v>
      </c>
      <c r="H521" s="21" t="str">
        <f>IFERROR(__xludf.DUMMYFUNCTION("""COMPUTED_VALUE"""),"-")</f>
        <v>-</v>
      </c>
      <c r="I521" s="21" t="str">
        <f>IFERROR(__xludf.DUMMYFUNCTION("""COMPUTED_VALUE"""),"-")</f>
        <v>-</v>
      </c>
      <c r="J521" s="21" t="str">
        <f>IFERROR(__xludf.DUMMYFUNCTION("""COMPUTED_VALUE"""),"-")</f>
        <v>-</v>
      </c>
      <c r="K521" s="21" t="str">
        <f>IFERROR(__xludf.DUMMYFUNCTION("""COMPUTED_VALUE"""),"-")</f>
        <v>-</v>
      </c>
      <c r="L521" s="21" t="str">
        <f>IFERROR(__xludf.DUMMYFUNCTION("""COMPUTED_VALUE"""),"-")</f>
        <v>-</v>
      </c>
      <c r="M521" s="21" t="str">
        <f>IFERROR(__xludf.DUMMYFUNCTION("""COMPUTED_VALUE"""),"-")</f>
        <v>-</v>
      </c>
      <c r="N521" s="21" t="str">
        <f>IFERROR(__xludf.DUMMYFUNCTION("""COMPUTED_VALUE"""),"-")</f>
        <v>-</v>
      </c>
      <c r="O521" s="21" t="str">
        <f>IFERROR(__xludf.DUMMYFUNCTION("""COMPUTED_VALUE"""),"-")</f>
        <v>-</v>
      </c>
      <c r="P521" s="21"/>
      <c r="Q521" s="21"/>
      <c r="R521" s="21"/>
      <c r="S521" s="21"/>
      <c r="T521" s="21"/>
      <c r="U521" s="21"/>
      <c r="V521" s="21"/>
      <c r="W521" s="21"/>
      <c r="X521" s="21"/>
      <c r="Y521" s="21"/>
      <c r="Z521" s="21"/>
    </row>
    <row r="522">
      <c r="A522" s="21" t="str">
        <f>IFERROR(__xludf.DUMMYFUNCTION("""COMPUTED_VALUE"""),"01ª GRE (João Pessoa)")</f>
        <v>01ª GRE (João Pessoa)</v>
      </c>
      <c r="B522" s="21" t="str">
        <f>IFERROR(__xludf.DUMMYFUNCTION("""COMPUTED_VALUE"""),"João Pessoa")</f>
        <v>João Pessoa</v>
      </c>
      <c r="C522" s="21">
        <f>IFERROR(__xludf.DUMMYFUNCTION("""COMPUTED_VALUE"""),2.5094688E7)</f>
        <v>25094688</v>
      </c>
      <c r="D522" s="21" t="str">
        <f>IFERROR(__xludf.DUMMYFUNCTION("""COMPUTED_VALUE"""),"Ecit Padre Hildon Bandeira")</f>
        <v>Ecit Padre Hildon Bandeira</v>
      </c>
      <c r="E522" s="21" t="str">
        <f>IFERROR(__xludf.DUMMYFUNCTION("""COMPUTED_VALUE"""),"URBANA")</f>
        <v>URBANA</v>
      </c>
      <c r="F522" s="21" t="str">
        <f>IFERROR(__xludf.DUMMYFUNCTION("""COMPUTED_VALUE"""),"10 Mbps")</f>
        <v>10 Mbps</v>
      </c>
      <c r="G522" s="21" t="str">
        <f>IFERROR(__xludf.DUMMYFUNCTION("""COMPUTED_VALUE"""),"-")</f>
        <v>-</v>
      </c>
      <c r="H522" s="21" t="str">
        <f>IFERROR(__xludf.DUMMYFUNCTION("""COMPUTED_VALUE"""),"-")</f>
        <v>-</v>
      </c>
      <c r="I522" s="21" t="str">
        <f>IFERROR(__xludf.DUMMYFUNCTION("""COMPUTED_VALUE"""),"-")</f>
        <v>-</v>
      </c>
      <c r="J522" s="21" t="str">
        <f>IFERROR(__xludf.DUMMYFUNCTION("""COMPUTED_VALUE"""),"100 Mbps")</f>
        <v>100 Mbps</v>
      </c>
      <c r="K522" s="21" t="str">
        <f>IFERROR(__xludf.DUMMYFUNCTION("""COMPUTED_VALUE"""),"100 Mbps")</f>
        <v>100 Mbps</v>
      </c>
      <c r="L522" s="21" t="str">
        <f>IFERROR(__xludf.DUMMYFUNCTION("""COMPUTED_VALUE"""),"-")</f>
        <v>-</v>
      </c>
      <c r="M522" s="21" t="str">
        <f>IFERROR(__xludf.DUMMYFUNCTION("""COMPUTED_VALUE"""),"-")</f>
        <v>-</v>
      </c>
      <c r="N522" s="21" t="str">
        <f>IFERROR(__xludf.DUMMYFUNCTION("""COMPUTED_VALUE"""),"-")</f>
        <v>-</v>
      </c>
      <c r="O522" s="21" t="str">
        <f>IFERROR(__xludf.DUMMYFUNCTION("""COMPUTED_VALUE"""),"-")</f>
        <v>-</v>
      </c>
      <c r="P522" s="21"/>
      <c r="Q522" s="21"/>
      <c r="R522" s="21"/>
      <c r="S522" s="21"/>
      <c r="T522" s="21"/>
      <c r="U522" s="21"/>
      <c r="V522" s="21"/>
      <c r="W522" s="21"/>
      <c r="X522" s="21"/>
      <c r="Y522" s="21"/>
      <c r="Z522" s="21"/>
    </row>
    <row r="523">
      <c r="A523" s="21" t="str">
        <f>IFERROR(__xludf.DUMMYFUNCTION("""COMPUTED_VALUE"""),"01ª GRE (João Pessoa)")</f>
        <v>01ª GRE (João Pessoa)</v>
      </c>
      <c r="B523" s="21" t="str">
        <f>IFERROR(__xludf.DUMMYFUNCTION("""COMPUTED_VALUE"""),"João Pessoa")</f>
        <v>João Pessoa</v>
      </c>
      <c r="C523" s="21">
        <f>IFERROR(__xludf.DUMMYFUNCTION("""COMPUTED_VALUE"""),2.5094696E7)</f>
        <v>25094696</v>
      </c>
      <c r="D523" s="21" t="str">
        <f>IFERROR(__xludf.DUMMYFUNCTION("""COMPUTED_VALUE"""),"Eci Padre Ibiapina")</f>
        <v>Eci Padre Ibiapina</v>
      </c>
      <c r="E523" s="21" t="str">
        <f>IFERROR(__xludf.DUMMYFUNCTION("""COMPUTED_VALUE"""),"URBANA")</f>
        <v>URBANA</v>
      </c>
      <c r="F523" s="21" t="str">
        <f>IFERROR(__xludf.DUMMYFUNCTION("""COMPUTED_VALUE"""),"2 Mbps")</f>
        <v>2 Mbps</v>
      </c>
      <c r="G523" s="21" t="str">
        <f>IFERROR(__xludf.DUMMYFUNCTION("""COMPUTED_VALUE"""),"-")</f>
        <v>-</v>
      </c>
      <c r="H523" s="21" t="str">
        <f>IFERROR(__xludf.DUMMYFUNCTION("""COMPUTED_VALUE"""),"-")</f>
        <v>-</v>
      </c>
      <c r="I523" s="21" t="str">
        <f>IFERROR(__xludf.DUMMYFUNCTION("""COMPUTED_VALUE"""),"-")</f>
        <v>-</v>
      </c>
      <c r="J523" s="21" t="str">
        <f>IFERROR(__xludf.DUMMYFUNCTION("""COMPUTED_VALUE"""),"-")</f>
        <v>-</v>
      </c>
      <c r="K523" s="21" t="str">
        <f>IFERROR(__xludf.DUMMYFUNCTION("""COMPUTED_VALUE"""),"100 Mbps")</f>
        <v>100 Mbps</v>
      </c>
      <c r="L523" s="21" t="str">
        <f>IFERROR(__xludf.DUMMYFUNCTION("""COMPUTED_VALUE"""),"-")</f>
        <v>-</v>
      </c>
      <c r="M523" s="21" t="str">
        <f>IFERROR(__xludf.DUMMYFUNCTION("""COMPUTED_VALUE"""),"-")</f>
        <v>-</v>
      </c>
      <c r="N523" s="21" t="str">
        <f>IFERROR(__xludf.DUMMYFUNCTION("""COMPUTED_VALUE"""),"-")</f>
        <v>-</v>
      </c>
      <c r="O523" s="21" t="str">
        <f>IFERROR(__xludf.DUMMYFUNCTION("""COMPUTED_VALUE"""),"-")</f>
        <v>-</v>
      </c>
      <c r="P523" s="21"/>
      <c r="Q523" s="21"/>
      <c r="R523" s="21"/>
      <c r="S523" s="21"/>
      <c r="T523" s="21"/>
      <c r="U523" s="21"/>
      <c r="V523" s="21"/>
      <c r="W523" s="21"/>
      <c r="X523" s="21"/>
      <c r="Y523" s="21"/>
      <c r="Z523" s="21"/>
    </row>
    <row r="524">
      <c r="A524" s="21" t="str">
        <f>IFERROR(__xludf.DUMMYFUNCTION("""COMPUTED_VALUE"""),"-")</f>
        <v>-</v>
      </c>
      <c r="B524" s="21" t="str">
        <f>IFERROR(__xludf.DUMMYFUNCTION("""COMPUTED_VALUE"""),"João Pessoa")</f>
        <v>João Pessoa</v>
      </c>
      <c r="C524" s="21">
        <f>IFERROR(__xludf.DUMMYFUNCTION("""COMPUTED_VALUE"""),2.50947E7)</f>
        <v>25094700</v>
      </c>
      <c r="D524" s="21" t="str">
        <f>IFERROR(__xludf.DUMMYFUNCTION("""COMPUTED_VALUE"""),"EEEF Placido de Castro")</f>
        <v>EEEF Placido de Castro</v>
      </c>
      <c r="E524" s="21" t="str">
        <f>IFERROR(__xludf.DUMMYFUNCTION("""COMPUTED_VALUE"""),"-")</f>
        <v>-</v>
      </c>
      <c r="F524" s="21" t="str">
        <f>IFERROR(__xludf.DUMMYFUNCTION("""COMPUTED_VALUE"""),"2 Mbps")</f>
        <v>2 Mbps</v>
      </c>
      <c r="G524" s="21" t="str">
        <f>IFERROR(__xludf.DUMMYFUNCTION("""COMPUTED_VALUE"""),"-")</f>
        <v>-</v>
      </c>
      <c r="H524" s="21" t="str">
        <f>IFERROR(__xludf.DUMMYFUNCTION("""COMPUTED_VALUE"""),"-")</f>
        <v>-</v>
      </c>
      <c r="I524" s="21" t="str">
        <f>IFERROR(__xludf.DUMMYFUNCTION("""COMPUTED_VALUE"""),"-")</f>
        <v>-</v>
      </c>
      <c r="J524" s="21" t="str">
        <f>IFERROR(__xludf.DUMMYFUNCTION("""COMPUTED_VALUE"""),"-")</f>
        <v>-</v>
      </c>
      <c r="K524" s="21" t="str">
        <f>IFERROR(__xludf.DUMMYFUNCTION("""COMPUTED_VALUE"""),"100 Mbps")</f>
        <v>100 Mbps</v>
      </c>
      <c r="L524" s="21" t="str">
        <f>IFERROR(__xludf.DUMMYFUNCTION("""COMPUTED_VALUE"""),"-")</f>
        <v>-</v>
      </c>
      <c r="M524" s="21" t="str">
        <f>IFERROR(__xludf.DUMMYFUNCTION("""COMPUTED_VALUE"""),"-")</f>
        <v>-</v>
      </c>
      <c r="N524" s="21" t="str">
        <f>IFERROR(__xludf.DUMMYFUNCTION("""COMPUTED_VALUE"""),"-")</f>
        <v>-</v>
      </c>
      <c r="O524" s="21" t="str">
        <f>IFERROR(__xludf.DUMMYFUNCTION("""COMPUTED_VALUE"""),"-")</f>
        <v>-</v>
      </c>
      <c r="P524" s="21"/>
      <c r="Q524" s="21"/>
      <c r="R524" s="21"/>
      <c r="S524" s="21"/>
      <c r="T524" s="21"/>
      <c r="U524" s="21"/>
      <c r="V524" s="21"/>
      <c r="W524" s="21"/>
      <c r="X524" s="21"/>
      <c r="Y524" s="21"/>
      <c r="Z524" s="21"/>
    </row>
    <row r="525">
      <c r="A525" s="21" t="str">
        <f>IFERROR(__xludf.DUMMYFUNCTION("""COMPUTED_VALUE"""),"01ª GRE (João Pessoa)")</f>
        <v>01ª GRE (João Pessoa)</v>
      </c>
      <c r="B525" s="21" t="str">
        <f>IFERROR(__xludf.DUMMYFUNCTION("""COMPUTED_VALUE"""),"João Pessoa")</f>
        <v>João Pessoa</v>
      </c>
      <c r="C525" s="21">
        <f>IFERROR(__xludf.DUMMYFUNCTION("""COMPUTED_VALUE"""),2.5094718E7)</f>
        <v>25094718</v>
      </c>
      <c r="D525" s="21" t="str">
        <f>IFERROR(__xludf.DUMMYFUNCTION("""COMPUTED_VALUE"""),"EEEF Prof Adelia de Franca")</f>
        <v>EEEF Prof Adelia de Franca</v>
      </c>
      <c r="E525" s="21" t="str">
        <f>IFERROR(__xludf.DUMMYFUNCTION("""COMPUTED_VALUE"""),"URBANA")</f>
        <v>URBANA</v>
      </c>
      <c r="F525" s="21" t="str">
        <f>IFERROR(__xludf.DUMMYFUNCTION("""COMPUTED_VALUE"""),"2 Mbps")</f>
        <v>2 Mbps</v>
      </c>
      <c r="G525" s="21" t="str">
        <f>IFERROR(__xludf.DUMMYFUNCTION("""COMPUTED_VALUE"""),"-")</f>
        <v>-</v>
      </c>
      <c r="H525" s="21" t="str">
        <f>IFERROR(__xludf.DUMMYFUNCTION("""COMPUTED_VALUE"""),"-")</f>
        <v>-</v>
      </c>
      <c r="I525" s="21" t="str">
        <f>IFERROR(__xludf.DUMMYFUNCTION("""COMPUTED_VALUE"""),"-")</f>
        <v>-</v>
      </c>
      <c r="J525" s="21" t="str">
        <f>IFERROR(__xludf.DUMMYFUNCTION("""COMPUTED_VALUE"""),"-")</f>
        <v>-</v>
      </c>
      <c r="K525" s="21" t="str">
        <f>IFERROR(__xludf.DUMMYFUNCTION("""COMPUTED_VALUE"""),"100 Mbps")</f>
        <v>100 Mbps</v>
      </c>
      <c r="L525" s="21" t="str">
        <f>IFERROR(__xludf.DUMMYFUNCTION("""COMPUTED_VALUE"""),"-")</f>
        <v>-</v>
      </c>
      <c r="M525" s="21" t="str">
        <f>IFERROR(__xludf.DUMMYFUNCTION("""COMPUTED_VALUE"""),"-")</f>
        <v>-</v>
      </c>
      <c r="N525" s="21" t="str">
        <f>IFERROR(__xludf.DUMMYFUNCTION("""COMPUTED_VALUE"""),"-")</f>
        <v>-</v>
      </c>
      <c r="O525" s="21" t="str">
        <f>IFERROR(__xludf.DUMMYFUNCTION("""COMPUTED_VALUE"""),"-")</f>
        <v>-</v>
      </c>
      <c r="P525" s="21"/>
      <c r="Q525" s="21"/>
      <c r="R525" s="21"/>
      <c r="S525" s="21"/>
      <c r="T525" s="21"/>
      <c r="U525" s="21"/>
      <c r="V525" s="21"/>
      <c r="W525" s="21"/>
      <c r="X525" s="21"/>
      <c r="Y525" s="21"/>
      <c r="Z525" s="21"/>
    </row>
    <row r="526">
      <c r="A526" s="21" t="str">
        <f>IFERROR(__xludf.DUMMYFUNCTION("""COMPUTED_VALUE"""),"01ª GRE (João Pessoa)")</f>
        <v>01ª GRE (João Pessoa)</v>
      </c>
      <c r="B526" s="21" t="str">
        <f>IFERROR(__xludf.DUMMYFUNCTION("""COMPUTED_VALUE"""),"João Pessoa")</f>
        <v>João Pessoa</v>
      </c>
      <c r="C526" s="21">
        <f>IFERROR(__xludf.DUMMYFUNCTION("""COMPUTED_VALUE"""),2.5094726E7)</f>
        <v>25094726</v>
      </c>
      <c r="D526" s="21" t="str">
        <f>IFERROR(__xludf.DUMMYFUNCTION("""COMPUTED_VALUE"""),"ECI EEFM Professor Celestin Malzac")</f>
        <v>ECI EEFM Professor Celestin Malzac</v>
      </c>
      <c r="E526" s="21" t="str">
        <f>IFERROR(__xludf.DUMMYFUNCTION("""COMPUTED_VALUE"""),"URBANA")</f>
        <v>URBANA</v>
      </c>
      <c r="F526" s="21" t="str">
        <f>IFERROR(__xludf.DUMMYFUNCTION("""COMPUTED_VALUE"""),"2 Mbps")</f>
        <v>2 Mbps</v>
      </c>
      <c r="G526" s="21" t="str">
        <f>IFERROR(__xludf.DUMMYFUNCTION("""COMPUTED_VALUE"""),"-")</f>
        <v>-</v>
      </c>
      <c r="H526" s="21" t="str">
        <f>IFERROR(__xludf.DUMMYFUNCTION("""COMPUTED_VALUE"""),"-")</f>
        <v>-</v>
      </c>
      <c r="I526" s="21" t="str">
        <f>IFERROR(__xludf.DUMMYFUNCTION("""COMPUTED_VALUE"""),"-")</f>
        <v>-</v>
      </c>
      <c r="J526" s="21" t="str">
        <f>IFERROR(__xludf.DUMMYFUNCTION("""COMPUTED_VALUE"""),"-")</f>
        <v>-</v>
      </c>
      <c r="K526" s="21" t="str">
        <f>IFERROR(__xludf.DUMMYFUNCTION("""COMPUTED_VALUE"""),"100 Mbps")</f>
        <v>100 Mbps</v>
      </c>
      <c r="L526" s="21" t="str">
        <f>IFERROR(__xludf.DUMMYFUNCTION("""COMPUTED_VALUE"""),"-")</f>
        <v>-</v>
      </c>
      <c r="M526" s="21" t="str">
        <f>IFERROR(__xludf.DUMMYFUNCTION("""COMPUTED_VALUE"""),"-")</f>
        <v>-</v>
      </c>
      <c r="N526" s="21" t="str">
        <f>IFERROR(__xludf.DUMMYFUNCTION("""COMPUTED_VALUE"""),"-")</f>
        <v>-</v>
      </c>
      <c r="O526" s="21" t="str">
        <f>IFERROR(__xludf.DUMMYFUNCTION("""COMPUTED_VALUE"""),"-")</f>
        <v>-</v>
      </c>
      <c r="P526" s="21"/>
      <c r="Q526" s="21"/>
      <c r="R526" s="21"/>
      <c r="S526" s="21"/>
      <c r="T526" s="21"/>
      <c r="U526" s="21"/>
      <c r="V526" s="21"/>
      <c r="W526" s="21"/>
      <c r="X526" s="21"/>
      <c r="Y526" s="21"/>
      <c r="Z526" s="21"/>
    </row>
    <row r="527">
      <c r="A527" s="21" t="str">
        <f>IFERROR(__xludf.DUMMYFUNCTION("""COMPUTED_VALUE"""),"01ª GRE (João Pessoa)")</f>
        <v>01ª GRE (João Pessoa)</v>
      </c>
      <c r="B527" s="21" t="str">
        <f>IFERROR(__xludf.DUMMYFUNCTION("""COMPUTED_VALUE"""),"João Pessoa")</f>
        <v>João Pessoa</v>
      </c>
      <c r="C527" s="21">
        <f>IFERROR(__xludf.DUMMYFUNCTION("""COMPUTED_VALUE"""),2.5094734E7)</f>
        <v>25094734</v>
      </c>
      <c r="D527" s="21" t="str">
        <f>IFERROR(__xludf.DUMMYFUNCTION("""COMPUTED_VALUE"""),"EEEF Profª Maria de Fatima Souto")</f>
        <v>EEEF Profª Maria de Fatima Souto</v>
      </c>
      <c r="E527" s="21" t="str">
        <f>IFERROR(__xludf.DUMMYFUNCTION("""COMPUTED_VALUE"""),"URBANA")</f>
        <v>URBANA</v>
      </c>
      <c r="F527" s="21" t="str">
        <f>IFERROR(__xludf.DUMMYFUNCTION("""COMPUTED_VALUE"""),"5 Mbps")</f>
        <v>5 Mbps</v>
      </c>
      <c r="G527" s="21" t="str">
        <f>IFERROR(__xludf.DUMMYFUNCTION("""COMPUTED_VALUE"""),"10 Mbps")</f>
        <v>10 Mbps</v>
      </c>
      <c r="H527" s="21" t="str">
        <f>IFERROR(__xludf.DUMMYFUNCTION("""COMPUTED_VALUE"""),"-")</f>
        <v>-</v>
      </c>
      <c r="I527" s="21" t="str">
        <f>IFERROR(__xludf.DUMMYFUNCTION("""COMPUTED_VALUE"""),"-")</f>
        <v>-</v>
      </c>
      <c r="J527" s="21" t="str">
        <f>IFERROR(__xludf.DUMMYFUNCTION("""COMPUTED_VALUE"""),"-")</f>
        <v>-</v>
      </c>
      <c r="K527" s="21" t="str">
        <f>IFERROR(__xludf.DUMMYFUNCTION("""COMPUTED_VALUE"""),"-")</f>
        <v>-</v>
      </c>
      <c r="L527" s="21" t="str">
        <f>IFERROR(__xludf.DUMMYFUNCTION("""COMPUTED_VALUE"""),"-")</f>
        <v>-</v>
      </c>
      <c r="M527" s="21" t="str">
        <f>IFERROR(__xludf.DUMMYFUNCTION("""COMPUTED_VALUE"""),"-")</f>
        <v>-</v>
      </c>
      <c r="N527" s="21" t="str">
        <f>IFERROR(__xludf.DUMMYFUNCTION("""COMPUTED_VALUE"""),"-")</f>
        <v>-</v>
      </c>
      <c r="O527" s="21" t="str">
        <f>IFERROR(__xludf.DUMMYFUNCTION("""COMPUTED_VALUE"""),"-")</f>
        <v>-</v>
      </c>
      <c r="P527" s="21"/>
      <c r="Q527" s="21"/>
      <c r="R527" s="21"/>
      <c r="S527" s="21"/>
      <c r="T527" s="21"/>
      <c r="U527" s="21"/>
      <c r="V527" s="21"/>
      <c r="W527" s="21"/>
      <c r="X527" s="21"/>
      <c r="Y527" s="21"/>
      <c r="Z527" s="21"/>
    </row>
    <row r="528">
      <c r="A528" s="21" t="str">
        <f>IFERROR(__xludf.DUMMYFUNCTION("""COMPUTED_VALUE"""),"01ª GRE (João Pessoa)")</f>
        <v>01ª GRE (João Pessoa)</v>
      </c>
      <c r="B528" s="21" t="str">
        <f>IFERROR(__xludf.DUMMYFUNCTION("""COMPUTED_VALUE"""),"João Pessoa")</f>
        <v>João Pessoa</v>
      </c>
      <c r="C528" s="21">
        <f>IFERROR(__xludf.DUMMYFUNCTION("""COMPUTED_VALUE"""),2.5094742E7)</f>
        <v>25094742</v>
      </c>
      <c r="D528" s="21" t="str">
        <f>IFERROR(__xludf.DUMMYFUNCTION("""COMPUTED_VALUE"""),"EEEFM Professora Maria Jacy Costa")</f>
        <v>EEEFM Professora Maria Jacy Costa</v>
      </c>
      <c r="E528" s="21" t="str">
        <f>IFERROR(__xludf.DUMMYFUNCTION("""COMPUTED_VALUE"""),"URBANA")</f>
        <v>URBANA</v>
      </c>
      <c r="F528" s="21" t="str">
        <f>IFERROR(__xludf.DUMMYFUNCTION("""COMPUTED_VALUE"""),"2 Mbps")</f>
        <v>2 Mbps</v>
      </c>
      <c r="G528" s="21" t="str">
        <f>IFERROR(__xludf.DUMMYFUNCTION("""COMPUTED_VALUE"""),"-")</f>
        <v>-</v>
      </c>
      <c r="H528" s="21" t="str">
        <f>IFERROR(__xludf.DUMMYFUNCTION("""COMPUTED_VALUE"""),"-")</f>
        <v>-</v>
      </c>
      <c r="I528" s="21" t="str">
        <f>IFERROR(__xludf.DUMMYFUNCTION("""COMPUTED_VALUE"""),"-")</f>
        <v>-</v>
      </c>
      <c r="J528" s="21" t="str">
        <f>IFERROR(__xludf.DUMMYFUNCTION("""COMPUTED_VALUE"""),"-")</f>
        <v>-</v>
      </c>
      <c r="K528" s="21" t="str">
        <f>IFERROR(__xludf.DUMMYFUNCTION("""COMPUTED_VALUE"""),"100 Mbps")</f>
        <v>100 Mbps</v>
      </c>
      <c r="L528" s="21" t="str">
        <f>IFERROR(__xludf.DUMMYFUNCTION("""COMPUTED_VALUE"""),"-")</f>
        <v>-</v>
      </c>
      <c r="M528" s="21" t="str">
        <f>IFERROR(__xludf.DUMMYFUNCTION("""COMPUTED_VALUE"""),"-")</f>
        <v>-</v>
      </c>
      <c r="N528" s="21" t="str">
        <f>IFERROR(__xludf.DUMMYFUNCTION("""COMPUTED_VALUE"""),"-")</f>
        <v>-</v>
      </c>
      <c r="O528" s="21" t="str">
        <f>IFERROR(__xludf.DUMMYFUNCTION("""COMPUTED_VALUE"""),"-")</f>
        <v>-</v>
      </c>
      <c r="P528" s="21"/>
      <c r="Q528" s="21"/>
      <c r="R528" s="21"/>
      <c r="S528" s="21"/>
      <c r="T528" s="21"/>
      <c r="U528" s="21"/>
      <c r="V528" s="21"/>
      <c r="W528" s="21"/>
      <c r="X528" s="21"/>
      <c r="Y528" s="21"/>
      <c r="Z528" s="21"/>
    </row>
    <row r="529">
      <c r="A529" s="21" t="str">
        <f>IFERROR(__xludf.DUMMYFUNCTION("""COMPUTED_VALUE"""),"01ª GRE (João Pessoa)")</f>
        <v>01ª GRE (João Pessoa)</v>
      </c>
      <c r="B529" s="21" t="str">
        <f>IFERROR(__xludf.DUMMYFUNCTION("""COMPUTED_VALUE"""),"João Pessoa")</f>
        <v>João Pessoa</v>
      </c>
      <c r="C529" s="21">
        <f>IFERROR(__xludf.DUMMYFUNCTION("""COMPUTED_VALUE"""),2.509475E7)</f>
        <v>25094750</v>
      </c>
      <c r="D529" s="21" t="str">
        <f>IFERROR(__xludf.DUMMYFUNCTION("""COMPUTED_VALUE"""),"ECIT Professor Olívio Pinto")</f>
        <v>ECIT Professor Olívio Pinto</v>
      </c>
      <c r="E529" s="21" t="str">
        <f>IFERROR(__xludf.DUMMYFUNCTION("""COMPUTED_VALUE"""),"URBANA")</f>
        <v>URBANA</v>
      </c>
      <c r="F529" s="21" t="str">
        <f>IFERROR(__xludf.DUMMYFUNCTION("""COMPUTED_VALUE"""),"10 Mbps")</f>
        <v>10 Mbps</v>
      </c>
      <c r="G529" s="21" t="str">
        <f>IFERROR(__xludf.DUMMYFUNCTION("""COMPUTED_VALUE"""),"-")</f>
        <v>-</v>
      </c>
      <c r="H529" s="21" t="str">
        <f>IFERROR(__xludf.DUMMYFUNCTION("""COMPUTED_VALUE"""),"-")</f>
        <v>-</v>
      </c>
      <c r="I529" s="21" t="str">
        <f>IFERROR(__xludf.DUMMYFUNCTION("""COMPUTED_VALUE"""),"-")</f>
        <v>-</v>
      </c>
      <c r="J529" s="21" t="str">
        <f>IFERROR(__xludf.DUMMYFUNCTION("""COMPUTED_VALUE"""),"100 Mbps")</f>
        <v>100 Mbps</v>
      </c>
      <c r="K529" s="21" t="str">
        <f>IFERROR(__xludf.DUMMYFUNCTION("""COMPUTED_VALUE"""),"100 Mbps")</f>
        <v>100 Mbps</v>
      </c>
      <c r="L529" s="21" t="str">
        <f>IFERROR(__xludf.DUMMYFUNCTION("""COMPUTED_VALUE"""),"-")</f>
        <v>-</v>
      </c>
      <c r="M529" s="21" t="str">
        <f>IFERROR(__xludf.DUMMYFUNCTION("""COMPUTED_VALUE"""),"-")</f>
        <v>-</v>
      </c>
      <c r="N529" s="21" t="str">
        <f>IFERROR(__xludf.DUMMYFUNCTION("""COMPUTED_VALUE"""),"-")</f>
        <v>-</v>
      </c>
      <c r="O529" s="21" t="str">
        <f>IFERROR(__xludf.DUMMYFUNCTION("""COMPUTED_VALUE"""),"-")</f>
        <v>-</v>
      </c>
      <c r="P529" s="21"/>
      <c r="Q529" s="21"/>
      <c r="R529" s="21"/>
      <c r="S529" s="21"/>
      <c r="T529" s="21"/>
      <c r="U529" s="21"/>
      <c r="V529" s="21"/>
      <c r="W529" s="21"/>
      <c r="X529" s="21"/>
      <c r="Y529" s="21"/>
      <c r="Z529" s="21"/>
    </row>
    <row r="530">
      <c r="A530" s="21" t="str">
        <f>IFERROR(__xludf.DUMMYFUNCTION("""COMPUTED_VALUE"""),"01ª GRE (João Pessoa)")</f>
        <v>01ª GRE (João Pessoa)</v>
      </c>
      <c r="B530" s="21" t="str">
        <f>IFERROR(__xludf.DUMMYFUNCTION("""COMPUTED_VALUE"""),"João Pessoa")</f>
        <v>João Pessoa</v>
      </c>
      <c r="C530" s="21">
        <f>IFERROR(__xludf.DUMMYFUNCTION("""COMPUTED_VALUE"""),2.5094777E7)</f>
        <v>25094777</v>
      </c>
      <c r="D530" s="21" t="str">
        <f>IFERROR(__xludf.DUMMYFUNCTION("""COMPUTED_VALUE"""),"EEEFM Profª Debora Duarte")</f>
        <v>EEEFM Profª Debora Duarte</v>
      </c>
      <c r="E530" s="21" t="str">
        <f>IFERROR(__xludf.DUMMYFUNCTION("""COMPUTED_VALUE"""),"URBANA")</f>
        <v>URBANA</v>
      </c>
      <c r="F530" s="21" t="str">
        <f>IFERROR(__xludf.DUMMYFUNCTION("""COMPUTED_VALUE"""),"10 Mbps")</f>
        <v>10 Mbps</v>
      </c>
      <c r="G530" s="21" t="str">
        <f>IFERROR(__xludf.DUMMYFUNCTION("""COMPUTED_VALUE"""),"-")</f>
        <v>-</v>
      </c>
      <c r="H530" s="21" t="str">
        <f>IFERROR(__xludf.DUMMYFUNCTION("""COMPUTED_VALUE"""),"-")</f>
        <v>-</v>
      </c>
      <c r="I530" s="21" t="str">
        <f>IFERROR(__xludf.DUMMYFUNCTION("""COMPUTED_VALUE"""),"-")</f>
        <v>-</v>
      </c>
      <c r="J530" s="21" t="str">
        <f>IFERROR(__xludf.DUMMYFUNCTION("""COMPUTED_VALUE"""),"-")</f>
        <v>-</v>
      </c>
      <c r="K530" s="21" t="str">
        <f>IFERROR(__xludf.DUMMYFUNCTION("""COMPUTED_VALUE"""),"-")</f>
        <v>-</v>
      </c>
      <c r="L530" s="21" t="str">
        <f>IFERROR(__xludf.DUMMYFUNCTION("""COMPUTED_VALUE"""),"-")</f>
        <v>-</v>
      </c>
      <c r="M530" s="21" t="str">
        <f>IFERROR(__xludf.DUMMYFUNCTION("""COMPUTED_VALUE"""),"-")</f>
        <v>-</v>
      </c>
      <c r="N530" s="21" t="str">
        <f>IFERROR(__xludf.DUMMYFUNCTION("""COMPUTED_VALUE"""),"-")</f>
        <v>-</v>
      </c>
      <c r="O530" s="21" t="str">
        <f>IFERROR(__xludf.DUMMYFUNCTION("""COMPUTED_VALUE"""),"-")</f>
        <v>-</v>
      </c>
      <c r="P530" s="21"/>
      <c r="Q530" s="21"/>
      <c r="R530" s="21"/>
      <c r="S530" s="21"/>
      <c r="T530" s="21"/>
      <c r="U530" s="21"/>
      <c r="V530" s="21"/>
      <c r="W530" s="21"/>
      <c r="X530" s="21"/>
      <c r="Y530" s="21"/>
      <c r="Z530" s="21"/>
    </row>
    <row r="531">
      <c r="A531" s="21" t="str">
        <f>IFERROR(__xludf.DUMMYFUNCTION("""COMPUTED_VALUE"""),"01ª GRE (João Pessoa)")</f>
        <v>01ª GRE (João Pessoa)</v>
      </c>
      <c r="B531" s="21" t="str">
        <f>IFERROR(__xludf.DUMMYFUNCTION("""COMPUTED_VALUE"""),"João Pessoa")</f>
        <v>João Pessoa</v>
      </c>
      <c r="C531" s="21">
        <f>IFERROR(__xludf.DUMMYFUNCTION("""COMPUTED_VALUE"""),2.5094793E7)</f>
        <v>25094793</v>
      </c>
      <c r="D531" s="21" t="str">
        <f>IFERROR(__xludf.DUMMYFUNCTION("""COMPUTED_VALUE"""),"EEEFM Santos Dumont")</f>
        <v>EEEFM Santos Dumont</v>
      </c>
      <c r="E531" s="21" t="str">
        <f>IFERROR(__xludf.DUMMYFUNCTION("""COMPUTED_VALUE"""),"URBANA")</f>
        <v>URBANA</v>
      </c>
      <c r="F531" s="21" t="str">
        <f>IFERROR(__xludf.DUMMYFUNCTION("""COMPUTED_VALUE"""),"10 Mbps")</f>
        <v>10 Mbps</v>
      </c>
      <c r="G531" s="21" t="str">
        <f>IFERROR(__xludf.DUMMYFUNCTION("""COMPUTED_VALUE"""),"-")</f>
        <v>-</v>
      </c>
      <c r="H531" s="21" t="str">
        <f>IFERROR(__xludf.DUMMYFUNCTION("""COMPUTED_VALUE"""),"-")</f>
        <v>-</v>
      </c>
      <c r="I531" s="21" t="str">
        <f>IFERROR(__xludf.DUMMYFUNCTION("""COMPUTED_VALUE"""),"-")</f>
        <v>-</v>
      </c>
      <c r="J531" s="21" t="str">
        <f>IFERROR(__xludf.DUMMYFUNCTION("""COMPUTED_VALUE"""),"-")</f>
        <v>-</v>
      </c>
      <c r="K531" s="21" t="str">
        <f>IFERROR(__xludf.DUMMYFUNCTION("""COMPUTED_VALUE"""),"100 Mbps")</f>
        <v>100 Mbps</v>
      </c>
      <c r="L531" s="21" t="str">
        <f>IFERROR(__xludf.DUMMYFUNCTION("""COMPUTED_VALUE"""),"-")</f>
        <v>-</v>
      </c>
      <c r="M531" s="21" t="str">
        <f>IFERROR(__xludf.DUMMYFUNCTION("""COMPUTED_VALUE"""),"-")</f>
        <v>-</v>
      </c>
      <c r="N531" s="21" t="str">
        <f>IFERROR(__xludf.DUMMYFUNCTION("""COMPUTED_VALUE"""),"-")</f>
        <v>-</v>
      </c>
      <c r="O531" s="21" t="str">
        <f>IFERROR(__xludf.DUMMYFUNCTION("""COMPUTED_VALUE"""),"-")</f>
        <v>-</v>
      </c>
      <c r="P531" s="21"/>
      <c r="Q531" s="21"/>
      <c r="R531" s="21"/>
      <c r="S531" s="21"/>
      <c r="T531" s="21"/>
      <c r="U531" s="21"/>
      <c r="V531" s="21"/>
      <c r="W531" s="21"/>
      <c r="X531" s="21"/>
      <c r="Y531" s="21"/>
      <c r="Z531" s="21"/>
    </row>
    <row r="532">
      <c r="A532" s="21" t="str">
        <f>IFERROR(__xludf.DUMMYFUNCTION("""COMPUTED_VALUE"""),"-")</f>
        <v>-</v>
      </c>
      <c r="B532" s="21" t="str">
        <f>IFERROR(__xludf.DUMMYFUNCTION("""COMPUTED_VALUE"""),"João Pessoa")</f>
        <v>João Pessoa</v>
      </c>
      <c r="C532" s="21">
        <f>IFERROR(__xludf.DUMMYFUNCTION("""COMPUTED_VALUE"""),2.5094955E7)</f>
        <v>25094955</v>
      </c>
      <c r="D532" s="21" t="str">
        <f>IFERROR(__xludf.DUMMYFUNCTION("""COMPUTED_VALUE"""),"EEEF Adelaide Novais (MUNICIPALIZADA)")</f>
        <v>EEEF Adelaide Novais (MUNICIPALIZADA)</v>
      </c>
      <c r="E532" s="21" t="str">
        <f>IFERROR(__xludf.DUMMYFUNCTION("""COMPUTED_VALUE"""),"-")</f>
        <v>-</v>
      </c>
      <c r="F532" s="21" t="str">
        <f>IFERROR(__xludf.DUMMYFUNCTION("""COMPUTED_VALUE"""),"2 Mbps")</f>
        <v>2 Mbps</v>
      </c>
      <c r="G532" s="21" t="str">
        <f>IFERROR(__xludf.DUMMYFUNCTION("""COMPUTED_VALUE"""),"-")</f>
        <v>-</v>
      </c>
      <c r="H532" s="21" t="str">
        <f>IFERROR(__xludf.DUMMYFUNCTION("""COMPUTED_VALUE"""),"-")</f>
        <v>-</v>
      </c>
      <c r="I532" s="21" t="str">
        <f>IFERROR(__xludf.DUMMYFUNCTION("""COMPUTED_VALUE"""),"-")</f>
        <v>-</v>
      </c>
      <c r="J532" s="21" t="str">
        <f>IFERROR(__xludf.DUMMYFUNCTION("""COMPUTED_VALUE"""),"-")</f>
        <v>-</v>
      </c>
      <c r="K532" s="21" t="str">
        <f>IFERROR(__xludf.DUMMYFUNCTION("""COMPUTED_VALUE"""),"100 Mbps")</f>
        <v>100 Mbps</v>
      </c>
      <c r="L532" s="21" t="str">
        <f>IFERROR(__xludf.DUMMYFUNCTION("""COMPUTED_VALUE"""),"-")</f>
        <v>-</v>
      </c>
      <c r="M532" s="21" t="str">
        <f>IFERROR(__xludf.DUMMYFUNCTION("""COMPUTED_VALUE"""),"-")</f>
        <v>-</v>
      </c>
      <c r="N532" s="21" t="str">
        <f>IFERROR(__xludf.DUMMYFUNCTION("""COMPUTED_VALUE"""),"-")</f>
        <v>-</v>
      </c>
      <c r="O532" s="21" t="str">
        <f>IFERROR(__xludf.DUMMYFUNCTION("""COMPUTED_VALUE"""),"-")</f>
        <v>-</v>
      </c>
      <c r="P532" s="21" t="str">
        <f>IFERROR(__xludf.DUMMYFUNCTION("""COMPUTED_VALUE"""),"MUNICIPALIZADA")</f>
        <v>MUNICIPALIZADA</v>
      </c>
      <c r="Q532" s="21" t="str">
        <f>IFERROR(__xludf.DUMMYFUNCTION("""COMPUTED_VALUE"""),"S")</f>
        <v>S</v>
      </c>
      <c r="R532" s="21"/>
      <c r="S532" s="21"/>
      <c r="T532" s="21"/>
      <c r="U532" s="21"/>
      <c r="V532" s="21"/>
      <c r="W532" s="21"/>
      <c r="X532" s="21"/>
      <c r="Y532" s="21"/>
      <c r="Z532" s="21"/>
    </row>
    <row r="533">
      <c r="A533" s="21" t="str">
        <f>IFERROR(__xludf.DUMMYFUNCTION("""COMPUTED_VALUE"""),"-")</f>
        <v>-</v>
      </c>
      <c r="B533" s="21" t="str">
        <f>IFERROR(__xludf.DUMMYFUNCTION("""COMPUTED_VALUE"""),"João Pessoa")</f>
        <v>João Pessoa</v>
      </c>
      <c r="C533" s="21">
        <f>IFERROR(__xludf.DUMMYFUNCTION("""COMPUTED_VALUE"""),2.5094971E7)</f>
        <v>25094971</v>
      </c>
      <c r="D533" s="21" t="str">
        <f>IFERROR(__xludf.DUMMYFUNCTION("""COMPUTED_VALUE"""),"EEEF Mons Odilon Coutinho (MUNICIPALIZADA)")</f>
        <v>EEEF Mons Odilon Coutinho (MUNICIPALIZADA)</v>
      </c>
      <c r="E533" s="21" t="str">
        <f>IFERROR(__xludf.DUMMYFUNCTION("""COMPUTED_VALUE"""),"-")</f>
        <v>-</v>
      </c>
      <c r="F533" s="21" t="str">
        <f>IFERROR(__xludf.DUMMYFUNCTION("""COMPUTED_VALUE"""),"5 Mbps")</f>
        <v>5 Mbps</v>
      </c>
      <c r="G533" s="21" t="str">
        <f>IFERROR(__xludf.DUMMYFUNCTION("""COMPUTED_VALUE"""),"-")</f>
        <v>-</v>
      </c>
      <c r="H533" s="21" t="str">
        <f>IFERROR(__xludf.DUMMYFUNCTION("""COMPUTED_VALUE"""),"-")</f>
        <v>-</v>
      </c>
      <c r="I533" s="21" t="str">
        <f>IFERROR(__xludf.DUMMYFUNCTION("""COMPUTED_VALUE"""),"-")</f>
        <v>-</v>
      </c>
      <c r="J533" s="21" t="str">
        <f>IFERROR(__xludf.DUMMYFUNCTION("""COMPUTED_VALUE"""),"-")</f>
        <v>-</v>
      </c>
      <c r="K533" s="21" t="str">
        <f>IFERROR(__xludf.DUMMYFUNCTION("""COMPUTED_VALUE"""),"100 Mbps")</f>
        <v>100 Mbps</v>
      </c>
      <c r="L533" s="21" t="str">
        <f>IFERROR(__xludf.DUMMYFUNCTION("""COMPUTED_VALUE"""),"-")</f>
        <v>-</v>
      </c>
      <c r="M533" s="21" t="str">
        <f>IFERROR(__xludf.DUMMYFUNCTION("""COMPUTED_VALUE"""),"-")</f>
        <v>-</v>
      </c>
      <c r="N533" s="21" t="str">
        <f>IFERROR(__xludf.DUMMYFUNCTION("""COMPUTED_VALUE"""),"-")</f>
        <v>-</v>
      </c>
      <c r="O533" s="21" t="str">
        <f>IFERROR(__xludf.DUMMYFUNCTION("""COMPUTED_VALUE"""),"-")</f>
        <v>-</v>
      </c>
      <c r="P533" s="21" t="str">
        <f>IFERROR(__xludf.DUMMYFUNCTION("""COMPUTED_VALUE"""),"MUNICIPALIZADA")</f>
        <v>MUNICIPALIZADA</v>
      </c>
      <c r="Q533" s="21" t="str">
        <f>IFERROR(__xludf.DUMMYFUNCTION("""COMPUTED_VALUE"""),"S")</f>
        <v>S</v>
      </c>
      <c r="R533" s="21"/>
      <c r="S533" s="21"/>
      <c r="T533" s="21"/>
      <c r="U533" s="21"/>
      <c r="V533" s="21"/>
      <c r="W533" s="21"/>
      <c r="X533" s="21"/>
      <c r="Y533" s="21"/>
      <c r="Z533" s="21"/>
    </row>
    <row r="534">
      <c r="A534" s="21" t="str">
        <f>IFERROR(__xludf.DUMMYFUNCTION("""COMPUTED_VALUE"""),"01ª GRE (João Pessoa)")</f>
        <v>01ª GRE (João Pessoa)</v>
      </c>
      <c r="B534" s="21" t="str">
        <f>IFERROR(__xludf.DUMMYFUNCTION("""COMPUTED_VALUE"""),"João Pessoa")</f>
        <v>João Pessoa</v>
      </c>
      <c r="C534" s="21">
        <f>IFERROR(__xludf.DUMMYFUNCTION("""COMPUTED_VALUE"""),2.5095005E7)</f>
        <v>25095005</v>
      </c>
      <c r="D534" s="21" t="str">
        <f>IFERROR(__xludf.DUMMYFUNCTION("""COMPUTED_VALUE"""),"EEEF Gustavo Capanema")</f>
        <v>EEEF Gustavo Capanema</v>
      </c>
      <c r="E534" s="21" t="str">
        <f>IFERROR(__xludf.DUMMYFUNCTION("""COMPUTED_VALUE"""),"URBANA")</f>
        <v>URBANA</v>
      </c>
      <c r="F534" s="21" t="str">
        <f>IFERROR(__xludf.DUMMYFUNCTION("""COMPUTED_VALUE"""),"2 Mbps")</f>
        <v>2 Mbps</v>
      </c>
      <c r="G534" s="21" t="str">
        <f>IFERROR(__xludf.DUMMYFUNCTION("""COMPUTED_VALUE"""),"-")</f>
        <v>-</v>
      </c>
      <c r="H534" s="21" t="str">
        <f>IFERROR(__xludf.DUMMYFUNCTION("""COMPUTED_VALUE"""),"-")</f>
        <v>-</v>
      </c>
      <c r="I534" s="21" t="str">
        <f>IFERROR(__xludf.DUMMYFUNCTION("""COMPUTED_VALUE"""),"-")</f>
        <v>-</v>
      </c>
      <c r="J534" s="21" t="str">
        <f>IFERROR(__xludf.DUMMYFUNCTION("""COMPUTED_VALUE"""),"-")</f>
        <v>-</v>
      </c>
      <c r="K534" s="21" t="str">
        <f>IFERROR(__xludf.DUMMYFUNCTION("""COMPUTED_VALUE"""),"-")</f>
        <v>-</v>
      </c>
      <c r="L534" s="21" t="str">
        <f>IFERROR(__xludf.DUMMYFUNCTION("""COMPUTED_VALUE"""),"-")</f>
        <v>-</v>
      </c>
      <c r="M534" s="21" t="str">
        <f>IFERROR(__xludf.DUMMYFUNCTION("""COMPUTED_VALUE"""),"-")</f>
        <v>-</v>
      </c>
      <c r="N534" s="21" t="str">
        <f>IFERROR(__xludf.DUMMYFUNCTION("""COMPUTED_VALUE"""),"-")</f>
        <v>-</v>
      </c>
      <c r="O534" s="21" t="str">
        <f>IFERROR(__xludf.DUMMYFUNCTION("""COMPUTED_VALUE"""),"-")</f>
        <v>-</v>
      </c>
      <c r="P534" s="21"/>
      <c r="Q534" s="21"/>
      <c r="R534" s="21"/>
      <c r="S534" s="21"/>
      <c r="T534" s="21"/>
      <c r="U534" s="21"/>
      <c r="V534" s="21"/>
      <c r="W534" s="21"/>
      <c r="X534" s="21"/>
      <c r="Y534" s="21"/>
      <c r="Z534" s="21"/>
    </row>
    <row r="535">
      <c r="A535" s="21" t="str">
        <f>IFERROR(__xludf.DUMMYFUNCTION("""COMPUTED_VALUE"""),"01ª GRE (João Pessoa)")</f>
        <v>01ª GRE (João Pessoa)</v>
      </c>
      <c r="B535" s="21" t="str">
        <f>IFERROR(__xludf.DUMMYFUNCTION("""COMPUTED_VALUE"""),"João Pessoa")</f>
        <v>João Pessoa</v>
      </c>
      <c r="C535" s="21">
        <f>IFERROR(__xludf.DUMMYFUNCTION("""COMPUTED_VALUE"""),2.5095013E7)</f>
        <v>25095013</v>
      </c>
      <c r="D535" s="21" t="str">
        <f>IFERROR(__xludf.DUMMYFUNCTION("""COMPUTED_VALUE"""),"EEEFM Professora Antonia Rangel de Farias")</f>
        <v>EEEFM Professora Antonia Rangel de Farias</v>
      </c>
      <c r="E535" s="21" t="str">
        <f>IFERROR(__xludf.DUMMYFUNCTION("""COMPUTED_VALUE"""),"URBANA")</f>
        <v>URBANA</v>
      </c>
      <c r="F535" s="21" t="str">
        <f>IFERROR(__xludf.DUMMYFUNCTION("""COMPUTED_VALUE"""),"2 Mbps")</f>
        <v>2 Mbps</v>
      </c>
      <c r="G535" s="21" t="str">
        <f>IFERROR(__xludf.DUMMYFUNCTION("""COMPUTED_VALUE"""),"-")</f>
        <v>-</v>
      </c>
      <c r="H535" s="21" t="str">
        <f>IFERROR(__xludf.DUMMYFUNCTION("""COMPUTED_VALUE"""),"-")</f>
        <v>-</v>
      </c>
      <c r="I535" s="21" t="str">
        <f>IFERROR(__xludf.DUMMYFUNCTION("""COMPUTED_VALUE"""),"-")</f>
        <v>-</v>
      </c>
      <c r="J535" s="21" t="str">
        <f>IFERROR(__xludf.DUMMYFUNCTION("""COMPUTED_VALUE"""),"-")</f>
        <v>-</v>
      </c>
      <c r="K535" s="21" t="str">
        <f>IFERROR(__xludf.DUMMYFUNCTION("""COMPUTED_VALUE"""),"100 Mbps")</f>
        <v>100 Mbps</v>
      </c>
      <c r="L535" s="21" t="str">
        <f>IFERROR(__xludf.DUMMYFUNCTION("""COMPUTED_VALUE"""),"-")</f>
        <v>-</v>
      </c>
      <c r="M535" s="21" t="str">
        <f>IFERROR(__xludf.DUMMYFUNCTION("""COMPUTED_VALUE"""),"-")</f>
        <v>-</v>
      </c>
      <c r="N535" s="21" t="str">
        <f>IFERROR(__xludf.DUMMYFUNCTION("""COMPUTED_VALUE"""),"-")</f>
        <v>-</v>
      </c>
      <c r="O535" s="21" t="str">
        <f>IFERROR(__xludf.DUMMYFUNCTION("""COMPUTED_VALUE"""),"-")</f>
        <v>-</v>
      </c>
      <c r="P535" s="21"/>
      <c r="Q535" s="21"/>
      <c r="R535" s="21"/>
      <c r="S535" s="21"/>
      <c r="T535" s="21"/>
      <c r="U535" s="21"/>
      <c r="V535" s="21"/>
      <c r="W535" s="21"/>
      <c r="X535" s="21"/>
      <c r="Y535" s="21"/>
      <c r="Z535" s="21"/>
    </row>
    <row r="536">
      <c r="A536" s="21" t="str">
        <f>IFERROR(__xludf.DUMMYFUNCTION("""COMPUTED_VALUE"""),"01ª GRE (João Pessoa)")</f>
        <v>01ª GRE (João Pessoa)</v>
      </c>
      <c r="B536" s="21" t="str">
        <f>IFERROR(__xludf.DUMMYFUNCTION("""COMPUTED_VALUE"""),"João Pessoa")</f>
        <v>João Pessoa</v>
      </c>
      <c r="C536" s="21">
        <f>IFERROR(__xludf.DUMMYFUNCTION("""COMPUTED_VALUE"""),2.5095021E7)</f>
        <v>25095021</v>
      </c>
      <c r="D536" s="21" t="str">
        <f>IFERROR(__xludf.DUMMYFUNCTION("""COMPUTED_VALUE"""),"EEEFM Goncalves Dias")</f>
        <v>EEEFM Goncalves Dias</v>
      </c>
      <c r="E536" s="21" t="str">
        <f>IFERROR(__xludf.DUMMYFUNCTION("""COMPUTED_VALUE"""),"URBANA")</f>
        <v>URBANA</v>
      </c>
      <c r="F536" s="21" t="str">
        <f>IFERROR(__xludf.DUMMYFUNCTION("""COMPUTED_VALUE"""),"2 Mbps")</f>
        <v>2 Mbps</v>
      </c>
      <c r="G536" s="21" t="str">
        <f>IFERROR(__xludf.DUMMYFUNCTION("""COMPUTED_VALUE"""),"CANCELAMENTO SOLICITADO À GECAD EM 07/03/2024")</f>
        <v>CANCELAMENTO SOLICITADO À GECAD EM 07/03/2024</v>
      </c>
      <c r="H536" s="21" t="str">
        <f>IFERROR(__xludf.DUMMYFUNCTION("""COMPUTED_VALUE"""),"-")</f>
        <v>-</v>
      </c>
      <c r="I536" s="21" t="str">
        <f>IFERROR(__xludf.DUMMYFUNCTION("""COMPUTED_VALUE"""),"-")</f>
        <v>-</v>
      </c>
      <c r="J536" s="21" t="str">
        <f>IFERROR(__xludf.DUMMYFUNCTION("""COMPUTED_VALUE"""),"-")</f>
        <v>-</v>
      </c>
      <c r="K536" s="21" t="str">
        <f>IFERROR(__xludf.DUMMYFUNCTION("""COMPUTED_VALUE"""),"100 Mbps")</f>
        <v>100 Mbps</v>
      </c>
      <c r="L536" s="21" t="str">
        <f>IFERROR(__xludf.DUMMYFUNCTION("""COMPUTED_VALUE"""),"-")</f>
        <v>-</v>
      </c>
      <c r="M536" s="21" t="str">
        <f>IFERROR(__xludf.DUMMYFUNCTION("""COMPUTED_VALUE"""),"-")</f>
        <v>-</v>
      </c>
      <c r="N536" s="21" t="str">
        <f>IFERROR(__xludf.DUMMYFUNCTION("""COMPUTED_VALUE"""),"-")</f>
        <v>-</v>
      </c>
      <c r="O536" s="21" t="str">
        <f>IFERROR(__xludf.DUMMYFUNCTION("""COMPUTED_VALUE"""),"-")</f>
        <v>-</v>
      </c>
      <c r="P536" s="21"/>
      <c r="Q536" s="21"/>
      <c r="R536" s="21"/>
      <c r="S536" s="21"/>
      <c r="T536" s="21"/>
      <c r="U536" s="21"/>
      <c r="V536" s="21"/>
      <c r="W536" s="21"/>
      <c r="X536" s="21"/>
      <c r="Y536" s="21"/>
      <c r="Z536" s="21"/>
    </row>
    <row r="537">
      <c r="A537" s="21" t="str">
        <f>IFERROR(__xludf.DUMMYFUNCTION("""COMPUTED_VALUE"""),"01ª GRE (João Pessoa)")</f>
        <v>01ª GRE (João Pessoa)</v>
      </c>
      <c r="B537" s="21" t="str">
        <f>IFERROR(__xludf.DUMMYFUNCTION("""COMPUTED_VALUE"""),"João Pessoa")</f>
        <v>João Pessoa</v>
      </c>
      <c r="C537" s="21">
        <f>IFERROR(__xludf.DUMMYFUNCTION("""COMPUTED_VALUE"""),2.5095056E7)</f>
        <v>25095056</v>
      </c>
      <c r="D537" s="21" t="str">
        <f>IFERROR(__xludf.DUMMYFUNCTION("""COMPUTED_VALUE"""),"Ecit Prefeito Oswaldo Pessoa")</f>
        <v>Ecit Prefeito Oswaldo Pessoa</v>
      </c>
      <c r="E537" s="21" t="str">
        <f>IFERROR(__xludf.DUMMYFUNCTION("""COMPUTED_VALUE"""),"URBANA")</f>
        <v>URBANA</v>
      </c>
      <c r="F537" s="21" t="str">
        <f>IFERROR(__xludf.DUMMYFUNCTION("""COMPUTED_VALUE"""),"10 Mbps")</f>
        <v>10 Mbps</v>
      </c>
      <c r="G537" s="21" t="str">
        <f>IFERROR(__xludf.DUMMYFUNCTION("""COMPUTED_VALUE"""),"-")</f>
        <v>-</v>
      </c>
      <c r="H537" s="21" t="str">
        <f>IFERROR(__xludf.DUMMYFUNCTION("""COMPUTED_VALUE"""),"-")</f>
        <v>-</v>
      </c>
      <c r="I537" s="21" t="str">
        <f>IFERROR(__xludf.DUMMYFUNCTION("""COMPUTED_VALUE"""),"-")</f>
        <v>-</v>
      </c>
      <c r="J537" s="21" t="str">
        <f>IFERROR(__xludf.DUMMYFUNCTION("""COMPUTED_VALUE"""),"100 Mbps")</f>
        <v>100 Mbps</v>
      </c>
      <c r="K537" s="21" t="str">
        <f>IFERROR(__xludf.DUMMYFUNCTION("""COMPUTED_VALUE"""),"100 Mbps")</f>
        <v>100 Mbps</v>
      </c>
      <c r="L537" s="21" t="str">
        <f>IFERROR(__xludf.DUMMYFUNCTION("""COMPUTED_VALUE"""),"-")</f>
        <v>-</v>
      </c>
      <c r="M537" s="21" t="str">
        <f>IFERROR(__xludf.DUMMYFUNCTION("""COMPUTED_VALUE"""),"-")</f>
        <v>-</v>
      </c>
      <c r="N537" s="21" t="str">
        <f>IFERROR(__xludf.DUMMYFUNCTION("""COMPUTED_VALUE"""),"-")</f>
        <v>-</v>
      </c>
      <c r="O537" s="21" t="str">
        <f>IFERROR(__xludf.DUMMYFUNCTION("""COMPUTED_VALUE"""),"-")</f>
        <v>-</v>
      </c>
      <c r="P537" s="21"/>
      <c r="Q537" s="21"/>
      <c r="R537" s="21"/>
      <c r="S537" s="21"/>
      <c r="T537" s="21"/>
      <c r="U537" s="21"/>
      <c r="V537" s="21"/>
      <c r="W537" s="21"/>
      <c r="X537" s="21"/>
      <c r="Y537" s="21"/>
      <c r="Z537" s="21"/>
    </row>
    <row r="538">
      <c r="A538" s="21" t="str">
        <f>IFERROR(__xludf.DUMMYFUNCTION("""COMPUTED_VALUE"""),"01ª GRE (João Pessoa)")</f>
        <v>01ª GRE (João Pessoa)</v>
      </c>
      <c r="B538" s="21" t="str">
        <f>IFERROR(__xludf.DUMMYFUNCTION("""COMPUTED_VALUE"""),"João Pessoa")</f>
        <v>João Pessoa</v>
      </c>
      <c r="C538" s="21">
        <f>IFERROR(__xludf.DUMMYFUNCTION("""COMPUTED_VALUE"""),2.509508E7)</f>
        <v>25095080</v>
      </c>
      <c r="D538" s="21" t="str">
        <f>IFERROR(__xludf.DUMMYFUNCTION("""COMPUTED_VALUE"""),"EEEFM Padre Roma")</f>
        <v>EEEFM Padre Roma</v>
      </c>
      <c r="E538" s="21" t="str">
        <f>IFERROR(__xludf.DUMMYFUNCTION("""COMPUTED_VALUE"""),"URBANA")</f>
        <v>URBANA</v>
      </c>
      <c r="F538" s="21" t="str">
        <f>IFERROR(__xludf.DUMMYFUNCTION("""COMPUTED_VALUE"""),"5 Mbps")</f>
        <v>5 Mbps</v>
      </c>
      <c r="G538" s="21" t="str">
        <f>IFERROR(__xludf.DUMMYFUNCTION("""COMPUTED_VALUE"""),"10 Mbps")</f>
        <v>10 Mbps</v>
      </c>
      <c r="H538" s="21" t="str">
        <f>IFERROR(__xludf.DUMMYFUNCTION("""COMPUTED_VALUE"""),"-")</f>
        <v>-</v>
      </c>
      <c r="I538" s="21" t="str">
        <f>IFERROR(__xludf.DUMMYFUNCTION("""COMPUTED_VALUE"""),"-")</f>
        <v>-</v>
      </c>
      <c r="J538" s="21" t="str">
        <f>IFERROR(__xludf.DUMMYFUNCTION("""COMPUTED_VALUE"""),"-")</f>
        <v>-</v>
      </c>
      <c r="K538" s="21" t="str">
        <f>IFERROR(__xludf.DUMMYFUNCTION("""COMPUTED_VALUE"""),"-")</f>
        <v>-</v>
      </c>
      <c r="L538" s="21" t="str">
        <f>IFERROR(__xludf.DUMMYFUNCTION("""COMPUTED_VALUE"""),"-")</f>
        <v>-</v>
      </c>
      <c r="M538" s="21" t="str">
        <f>IFERROR(__xludf.DUMMYFUNCTION("""COMPUTED_VALUE"""),"-")</f>
        <v>-</v>
      </c>
      <c r="N538" s="21" t="str">
        <f>IFERROR(__xludf.DUMMYFUNCTION("""COMPUTED_VALUE"""),"-")</f>
        <v>-</v>
      </c>
      <c r="O538" s="21" t="str">
        <f>IFERROR(__xludf.DUMMYFUNCTION("""COMPUTED_VALUE"""),"-")</f>
        <v>-</v>
      </c>
      <c r="P538" s="21"/>
      <c r="Q538" s="21"/>
      <c r="R538" s="21"/>
      <c r="S538" s="21"/>
      <c r="T538" s="21"/>
      <c r="U538" s="21"/>
      <c r="V538" s="21"/>
      <c r="W538" s="21"/>
      <c r="X538" s="21"/>
      <c r="Y538" s="21"/>
      <c r="Z538" s="21"/>
    </row>
    <row r="539">
      <c r="A539" s="21" t="str">
        <f>IFERROR(__xludf.DUMMYFUNCTION("""COMPUTED_VALUE"""),"01ª GRE (João Pessoa)")</f>
        <v>01ª GRE (João Pessoa)</v>
      </c>
      <c r="B539" s="21" t="str">
        <f>IFERROR(__xludf.DUMMYFUNCTION("""COMPUTED_VALUE"""),"João Pessoa")</f>
        <v>João Pessoa</v>
      </c>
      <c r="C539" s="21">
        <f>IFERROR(__xludf.DUMMYFUNCTION("""COMPUTED_VALUE"""),2.5095153E7)</f>
        <v>25095153</v>
      </c>
      <c r="D539" s="21" t="str">
        <f>IFERROR(__xludf.DUMMYFUNCTION("""COMPUTED_VALUE"""),"EEEFM Profª Rita de Miranda Henriques")</f>
        <v>EEEFM Profª Rita de Miranda Henriques</v>
      </c>
      <c r="E539" s="21" t="str">
        <f>IFERROR(__xludf.DUMMYFUNCTION("""COMPUTED_VALUE"""),"URBANA")</f>
        <v>URBANA</v>
      </c>
      <c r="F539" s="21" t="str">
        <f>IFERROR(__xludf.DUMMYFUNCTION("""COMPUTED_VALUE"""),"5 Mbps")</f>
        <v>5 Mbps</v>
      </c>
      <c r="G539" s="21" t="str">
        <f>IFERROR(__xludf.DUMMYFUNCTION("""COMPUTED_VALUE"""),"-")</f>
        <v>-</v>
      </c>
      <c r="H539" s="21" t="str">
        <f>IFERROR(__xludf.DUMMYFUNCTION("""COMPUTED_VALUE"""),"-")</f>
        <v>-</v>
      </c>
      <c r="I539" s="21" t="str">
        <f>IFERROR(__xludf.DUMMYFUNCTION("""COMPUTED_VALUE"""),"-")</f>
        <v>-</v>
      </c>
      <c r="J539" s="21" t="str">
        <f>IFERROR(__xludf.DUMMYFUNCTION("""COMPUTED_VALUE"""),"-")</f>
        <v>-</v>
      </c>
      <c r="K539" s="21" t="str">
        <f>IFERROR(__xludf.DUMMYFUNCTION("""COMPUTED_VALUE"""),"100 Mbps")</f>
        <v>100 Mbps</v>
      </c>
      <c r="L539" s="21" t="str">
        <f>IFERROR(__xludf.DUMMYFUNCTION("""COMPUTED_VALUE"""),"-")</f>
        <v>-</v>
      </c>
      <c r="M539" s="21" t="str">
        <f>IFERROR(__xludf.DUMMYFUNCTION("""COMPUTED_VALUE"""),"-")</f>
        <v>-</v>
      </c>
      <c r="N539" s="21" t="str">
        <f>IFERROR(__xludf.DUMMYFUNCTION("""COMPUTED_VALUE"""),"-")</f>
        <v>-</v>
      </c>
      <c r="O539" s="21" t="str">
        <f>IFERROR(__xludf.DUMMYFUNCTION("""COMPUTED_VALUE"""),"-")</f>
        <v>-</v>
      </c>
      <c r="P539" s="21"/>
      <c r="Q539" s="21"/>
      <c r="R539" s="21"/>
      <c r="S539" s="21"/>
      <c r="T539" s="21"/>
      <c r="U539" s="21"/>
      <c r="V539" s="21"/>
      <c r="W539" s="21"/>
      <c r="X539" s="21"/>
      <c r="Y539" s="21"/>
      <c r="Z539" s="21"/>
    </row>
    <row r="540">
      <c r="A540" s="21" t="str">
        <f>IFERROR(__xludf.DUMMYFUNCTION("""COMPUTED_VALUE"""),"01ª GRE (João Pessoa)")</f>
        <v>01ª GRE (João Pessoa)</v>
      </c>
      <c r="B540" s="21" t="str">
        <f>IFERROR(__xludf.DUMMYFUNCTION("""COMPUTED_VALUE"""),"João Pessoa")</f>
        <v>João Pessoa</v>
      </c>
      <c r="C540" s="21">
        <f>IFERROR(__xludf.DUMMYFUNCTION("""COMPUTED_VALUE"""),2.5096702E7)</f>
        <v>25096702</v>
      </c>
      <c r="D540" s="21" t="str">
        <f>IFERROR(__xludf.DUMMYFUNCTION("""COMPUTED_VALUE"""),"Ecit Maria do Carmo de Miranda")</f>
        <v>Ecit Maria do Carmo de Miranda</v>
      </c>
      <c r="E540" s="21" t="str">
        <f>IFERROR(__xludf.DUMMYFUNCTION("""COMPUTED_VALUE"""),"URBANA")</f>
        <v>URBANA</v>
      </c>
      <c r="F540" s="21" t="str">
        <f>IFERROR(__xludf.DUMMYFUNCTION("""COMPUTED_VALUE"""),"5 Mbps")</f>
        <v>5 Mbps</v>
      </c>
      <c r="G540" s="21" t="str">
        <f>IFERROR(__xludf.DUMMYFUNCTION("""COMPUTED_VALUE"""),"10 Mbps")</f>
        <v>10 Mbps</v>
      </c>
      <c r="H540" s="21" t="str">
        <f>IFERROR(__xludf.DUMMYFUNCTION("""COMPUTED_VALUE"""),"-")</f>
        <v>-</v>
      </c>
      <c r="I540" s="21" t="str">
        <f>IFERROR(__xludf.DUMMYFUNCTION("""COMPUTED_VALUE"""),"-")</f>
        <v>-</v>
      </c>
      <c r="J540" s="21" t="str">
        <f>IFERROR(__xludf.DUMMYFUNCTION("""COMPUTED_VALUE"""),"-")</f>
        <v>-</v>
      </c>
      <c r="K540" s="21" t="str">
        <f>IFERROR(__xludf.DUMMYFUNCTION("""COMPUTED_VALUE"""),"-")</f>
        <v>-</v>
      </c>
      <c r="L540" s="21" t="str">
        <f>IFERROR(__xludf.DUMMYFUNCTION("""COMPUTED_VALUE"""),"-")</f>
        <v>-</v>
      </c>
      <c r="M540" s="21" t="str">
        <f>IFERROR(__xludf.DUMMYFUNCTION("""COMPUTED_VALUE"""),"-")</f>
        <v>-</v>
      </c>
      <c r="N540" s="21" t="str">
        <f>IFERROR(__xludf.DUMMYFUNCTION("""COMPUTED_VALUE"""),"-")</f>
        <v>-</v>
      </c>
      <c r="O540" s="21" t="str">
        <f>IFERROR(__xludf.DUMMYFUNCTION("""COMPUTED_VALUE"""),"-")</f>
        <v>-</v>
      </c>
      <c r="P540" s="21"/>
      <c r="Q540" s="21"/>
      <c r="R540" s="21"/>
      <c r="S540" s="21"/>
      <c r="T540" s="21"/>
      <c r="U540" s="21"/>
      <c r="V540" s="21"/>
      <c r="W540" s="21"/>
      <c r="X540" s="21"/>
      <c r="Y540" s="21"/>
      <c r="Z540" s="21"/>
    </row>
    <row r="541">
      <c r="A541" s="21" t="str">
        <f>IFERROR(__xludf.DUMMYFUNCTION("""COMPUTED_VALUE"""),"01ª GRE (João Pessoa)")</f>
        <v>01ª GRE (João Pessoa)</v>
      </c>
      <c r="B541" s="21" t="str">
        <f>IFERROR(__xludf.DUMMYFUNCTION("""COMPUTED_VALUE"""),"João Pessoa")</f>
        <v>João Pessoa</v>
      </c>
      <c r="C541" s="21">
        <f>IFERROR(__xludf.DUMMYFUNCTION("""COMPUTED_VALUE"""),2.5097091E7)</f>
        <v>25097091</v>
      </c>
      <c r="D541" s="21" t="str">
        <f>IFERROR(__xludf.DUMMYFUNCTION("""COMPUTED_VALUE"""),"EEEFM Audiocomunicacao")</f>
        <v>EEEFM Audiocomunicacao</v>
      </c>
      <c r="E541" s="21" t="str">
        <f>IFERROR(__xludf.DUMMYFUNCTION("""COMPUTED_VALUE"""),"URBANA")</f>
        <v>URBANA</v>
      </c>
      <c r="F541" s="21" t="str">
        <f>IFERROR(__xludf.DUMMYFUNCTION("""COMPUTED_VALUE"""),"5 Mbps")</f>
        <v>5 Mbps</v>
      </c>
      <c r="G541" s="21" t="str">
        <f>IFERROR(__xludf.DUMMYFUNCTION("""COMPUTED_VALUE"""),"-")</f>
        <v>-</v>
      </c>
      <c r="H541" s="21" t="str">
        <f>IFERROR(__xludf.DUMMYFUNCTION("""COMPUTED_VALUE"""),"-")</f>
        <v>-</v>
      </c>
      <c r="I541" s="21" t="str">
        <f>IFERROR(__xludf.DUMMYFUNCTION("""COMPUTED_VALUE"""),"-")</f>
        <v>-</v>
      </c>
      <c r="J541" s="21" t="str">
        <f>IFERROR(__xludf.DUMMYFUNCTION("""COMPUTED_VALUE"""),"-")</f>
        <v>-</v>
      </c>
      <c r="K541" s="21" t="str">
        <f>IFERROR(__xludf.DUMMYFUNCTION("""COMPUTED_VALUE"""),"100 Mbps")</f>
        <v>100 Mbps</v>
      </c>
      <c r="L541" s="21" t="str">
        <f>IFERROR(__xludf.DUMMYFUNCTION("""COMPUTED_VALUE"""),"-")</f>
        <v>-</v>
      </c>
      <c r="M541" s="21" t="str">
        <f>IFERROR(__xludf.DUMMYFUNCTION("""COMPUTED_VALUE"""),"-")</f>
        <v>-</v>
      </c>
      <c r="N541" s="21" t="str">
        <f>IFERROR(__xludf.DUMMYFUNCTION("""COMPUTED_VALUE"""),"-")</f>
        <v>-</v>
      </c>
      <c r="O541" s="21" t="str">
        <f>IFERROR(__xludf.DUMMYFUNCTION("""COMPUTED_VALUE"""),"-")</f>
        <v>-</v>
      </c>
      <c r="P541" s="21"/>
      <c r="Q541" s="21"/>
      <c r="R541" s="21"/>
      <c r="S541" s="21"/>
      <c r="T541" s="21"/>
      <c r="U541" s="21"/>
      <c r="V541" s="21"/>
      <c r="W541" s="21"/>
      <c r="X541" s="21"/>
      <c r="Y541" s="21"/>
      <c r="Z541" s="21"/>
    </row>
    <row r="542">
      <c r="A542" s="21" t="str">
        <f>IFERROR(__xludf.DUMMYFUNCTION("""COMPUTED_VALUE"""),"01ª GRE (João Pessoa)")</f>
        <v>01ª GRE (João Pessoa)</v>
      </c>
      <c r="B542" s="21" t="str">
        <f>IFERROR(__xludf.DUMMYFUNCTION("""COMPUTED_VALUE"""),"João Pessoa")</f>
        <v>João Pessoa</v>
      </c>
      <c r="C542" s="21">
        <f>IFERROR(__xludf.DUMMYFUNCTION("""COMPUTED_VALUE"""),2.5097725E7)</f>
        <v>25097725</v>
      </c>
      <c r="D542" s="21" t="str">
        <f>IFERROR(__xludf.DUMMYFUNCTION("""COMPUTED_VALUE"""),"Instituto de Educacao da Paraiba (Iep)")</f>
        <v>Instituto de Educacao da Paraiba (Iep)</v>
      </c>
      <c r="E542" s="21" t="str">
        <f>IFERROR(__xludf.DUMMYFUNCTION("""COMPUTED_VALUE"""),"URBANA")</f>
        <v>URBANA</v>
      </c>
      <c r="F542" s="21" t="str">
        <f>IFERROR(__xludf.DUMMYFUNCTION("""COMPUTED_VALUE"""),"10 Mbps")</f>
        <v>10 Mbps</v>
      </c>
      <c r="G542" s="21" t="str">
        <f>IFERROR(__xludf.DUMMYFUNCTION("""COMPUTED_VALUE"""),"10 Mbps")</f>
        <v>10 Mbps</v>
      </c>
      <c r="H542" s="21" t="str">
        <f>IFERROR(__xludf.DUMMYFUNCTION("""COMPUTED_VALUE"""),"-")</f>
        <v>-</v>
      </c>
      <c r="I542" s="21" t="str">
        <f>IFERROR(__xludf.DUMMYFUNCTION("""COMPUTED_VALUE"""),"-")</f>
        <v>-</v>
      </c>
      <c r="J542" s="21" t="str">
        <f>IFERROR(__xludf.DUMMYFUNCTION("""COMPUTED_VALUE"""),"100 Mbps")</f>
        <v>100 Mbps</v>
      </c>
      <c r="K542" s="21" t="str">
        <f>IFERROR(__xludf.DUMMYFUNCTION("""COMPUTED_VALUE"""),"-")</f>
        <v>-</v>
      </c>
      <c r="L542" s="21" t="str">
        <f>IFERROR(__xludf.DUMMYFUNCTION("""COMPUTED_VALUE"""),"-")</f>
        <v>-</v>
      </c>
      <c r="M542" s="21" t="str">
        <f>IFERROR(__xludf.DUMMYFUNCTION("""COMPUTED_VALUE"""),"-")</f>
        <v>-</v>
      </c>
      <c r="N542" s="21" t="str">
        <f>IFERROR(__xludf.DUMMYFUNCTION("""COMPUTED_VALUE"""),"-")</f>
        <v>-</v>
      </c>
      <c r="O542" s="21" t="str">
        <f>IFERROR(__xludf.DUMMYFUNCTION("""COMPUTED_VALUE"""),"-")</f>
        <v>-</v>
      </c>
      <c r="P542" s="21"/>
      <c r="Q542" s="21"/>
      <c r="R542" s="21"/>
      <c r="S542" s="21"/>
      <c r="T542" s="21"/>
      <c r="U542" s="21"/>
      <c r="V542" s="21"/>
      <c r="W542" s="21"/>
      <c r="X542" s="21"/>
      <c r="Y542" s="21"/>
      <c r="Z542" s="21"/>
    </row>
    <row r="543">
      <c r="A543" s="21" t="str">
        <f>IFERROR(__xludf.DUMMYFUNCTION("""COMPUTED_VALUE"""),"-")</f>
        <v>-</v>
      </c>
      <c r="B543" s="21" t="str">
        <f>IFERROR(__xludf.DUMMYFUNCTION("""COMPUTED_VALUE"""),"João Pessoa")</f>
        <v>João Pessoa</v>
      </c>
      <c r="C543" s="21">
        <f>IFERROR(__xludf.DUMMYFUNCTION("""COMPUTED_VALUE"""),2.5097733E7)</f>
        <v>25097733</v>
      </c>
      <c r="D543" s="21" t="str">
        <f>IFERROR(__xludf.DUMMYFUNCTION("""COMPUTED_VALUE"""),"Instituto Dom Adauto")</f>
        <v>Instituto Dom Adauto</v>
      </c>
      <c r="E543" s="21" t="str">
        <f>IFERROR(__xludf.DUMMYFUNCTION("""COMPUTED_VALUE"""),"-")</f>
        <v>-</v>
      </c>
      <c r="F543" s="21" t="str">
        <f>IFERROR(__xludf.DUMMYFUNCTION("""COMPUTED_VALUE"""),"5 Mbps")</f>
        <v>5 Mbps</v>
      </c>
      <c r="G543" s="21" t="str">
        <f>IFERROR(__xludf.DUMMYFUNCTION("""COMPUTED_VALUE"""),"-")</f>
        <v>-</v>
      </c>
      <c r="H543" s="21" t="str">
        <f>IFERROR(__xludf.DUMMYFUNCTION("""COMPUTED_VALUE"""),"-")</f>
        <v>-</v>
      </c>
      <c r="I543" s="21" t="str">
        <f>IFERROR(__xludf.DUMMYFUNCTION("""COMPUTED_VALUE"""),"-")</f>
        <v>-</v>
      </c>
      <c r="J543" s="21" t="str">
        <f>IFERROR(__xludf.DUMMYFUNCTION("""COMPUTED_VALUE"""),"-")</f>
        <v>-</v>
      </c>
      <c r="K543" s="21" t="str">
        <f>IFERROR(__xludf.DUMMYFUNCTION("""COMPUTED_VALUE"""),"-")</f>
        <v>-</v>
      </c>
      <c r="L543" s="21" t="str">
        <f>IFERROR(__xludf.DUMMYFUNCTION("""COMPUTED_VALUE"""),"-")</f>
        <v>-</v>
      </c>
      <c r="M543" s="21" t="str">
        <f>IFERROR(__xludf.DUMMYFUNCTION("""COMPUTED_VALUE"""),"-")</f>
        <v>-</v>
      </c>
      <c r="N543" s="21" t="str">
        <f>IFERROR(__xludf.DUMMYFUNCTION("""COMPUTED_VALUE"""),"-")</f>
        <v>-</v>
      </c>
      <c r="O543" s="21" t="str">
        <f>IFERROR(__xludf.DUMMYFUNCTION("""COMPUTED_VALUE"""),"-")</f>
        <v>-</v>
      </c>
      <c r="P543" s="21"/>
      <c r="Q543" s="21"/>
      <c r="R543" s="21"/>
      <c r="S543" s="21"/>
      <c r="T543" s="21"/>
      <c r="U543" s="21"/>
      <c r="V543" s="21"/>
      <c r="W543" s="21"/>
      <c r="X543" s="21"/>
      <c r="Y543" s="21"/>
      <c r="Z543" s="21"/>
    </row>
    <row r="544">
      <c r="A544" s="21" t="str">
        <f>IFERROR(__xludf.DUMMYFUNCTION("""COMPUTED_VALUE"""),"01ª GRE (João Pessoa)")</f>
        <v>01ª GRE (João Pessoa)</v>
      </c>
      <c r="B544" s="21" t="str">
        <f>IFERROR(__xludf.DUMMYFUNCTION("""COMPUTED_VALUE"""),"João Pessoa")</f>
        <v>João Pessoa</v>
      </c>
      <c r="C544" s="21">
        <f>IFERROR(__xludf.DUMMYFUNCTION("""COMPUTED_VALUE"""),2.5098357E7)</f>
        <v>25098357</v>
      </c>
      <c r="D544" s="21" t="str">
        <f>IFERROR(__xludf.DUMMYFUNCTION("""COMPUTED_VALUE"""),"Lyceu Paraibano")</f>
        <v>Lyceu Paraibano</v>
      </c>
      <c r="E544" s="21" t="str">
        <f>IFERROR(__xludf.DUMMYFUNCTION("""COMPUTED_VALUE"""),"URBANA")</f>
        <v>URBANA</v>
      </c>
      <c r="F544" s="21" t="str">
        <f>IFERROR(__xludf.DUMMYFUNCTION("""COMPUTED_VALUE"""),"10 Mbps")</f>
        <v>10 Mbps</v>
      </c>
      <c r="G544" s="21" t="str">
        <f>IFERROR(__xludf.DUMMYFUNCTION("""COMPUTED_VALUE"""),"10 Mbps")</f>
        <v>10 Mbps</v>
      </c>
      <c r="H544" s="21" t="str">
        <f>IFERROR(__xludf.DUMMYFUNCTION("""COMPUTED_VALUE"""),"-")</f>
        <v>-</v>
      </c>
      <c r="I544" s="21" t="str">
        <f>IFERROR(__xludf.DUMMYFUNCTION("""COMPUTED_VALUE"""),"-")</f>
        <v>-</v>
      </c>
      <c r="J544" s="21" t="str">
        <f>IFERROR(__xludf.DUMMYFUNCTION("""COMPUTED_VALUE"""),"100 Mbps")</f>
        <v>100 Mbps</v>
      </c>
      <c r="K544" s="21" t="str">
        <f>IFERROR(__xludf.DUMMYFUNCTION("""COMPUTED_VALUE"""),"-")</f>
        <v>-</v>
      </c>
      <c r="L544" s="21" t="str">
        <f>IFERROR(__xludf.DUMMYFUNCTION("""COMPUTED_VALUE"""),"-")</f>
        <v>-</v>
      </c>
      <c r="M544" s="21" t="str">
        <f>IFERROR(__xludf.DUMMYFUNCTION("""COMPUTED_VALUE"""),"-")</f>
        <v>-</v>
      </c>
      <c r="N544" s="21" t="str">
        <f>IFERROR(__xludf.DUMMYFUNCTION("""COMPUTED_VALUE"""),"-")</f>
        <v>-</v>
      </c>
      <c r="O544" s="21" t="str">
        <f>IFERROR(__xludf.DUMMYFUNCTION("""COMPUTED_VALUE"""),"-")</f>
        <v>-</v>
      </c>
      <c r="P544" s="21"/>
      <c r="Q544" s="21"/>
      <c r="R544" s="21"/>
      <c r="S544" s="21"/>
      <c r="T544" s="21"/>
      <c r="U544" s="21"/>
      <c r="V544" s="21"/>
      <c r="W544" s="21"/>
      <c r="X544" s="21"/>
      <c r="Y544" s="21"/>
      <c r="Z544" s="21"/>
    </row>
    <row r="545">
      <c r="A545" s="21" t="str">
        <f>IFERROR(__xludf.DUMMYFUNCTION("""COMPUTED_VALUE"""),"16ª GRE (Santa Rita)")</f>
        <v>16ª GRE (Santa Rita)</v>
      </c>
      <c r="B545" s="21" t="str">
        <f>IFERROR(__xludf.DUMMYFUNCTION("""COMPUTED_VALUE"""),"Lucena")</f>
        <v>Lucena</v>
      </c>
      <c r="C545" s="21">
        <f>IFERROR(__xludf.DUMMYFUNCTION("""COMPUTED_VALUE"""),2.5098632E7)</f>
        <v>25098632</v>
      </c>
      <c r="D545" s="21" t="str">
        <f>IFERROR(__xludf.DUMMYFUNCTION("""COMPUTED_VALUE"""),"Ecit Izaura Falcao de Carvalho")</f>
        <v>Ecit Izaura Falcao de Carvalho</v>
      </c>
      <c r="E545" s="21" t="str">
        <f>IFERROR(__xludf.DUMMYFUNCTION("""COMPUTED_VALUE"""),"URBANA")</f>
        <v>URBANA</v>
      </c>
      <c r="F545" s="21" t="str">
        <f>IFERROR(__xludf.DUMMYFUNCTION("""COMPUTED_VALUE"""),"2 Mbps")</f>
        <v>2 Mbps</v>
      </c>
      <c r="G545" s="21" t="str">
        <f>IFERROR(__xludf.DUMMYFUNCTION("""COMPUTED_VALUE"""),"-")</f>
        <v>-</v>
      </c>
      <c r="H545" s="21" t="str">
        <f>IFERROR(__xludf.DUMMYFUNCTION("""COMPUTED_VALUE"""),"-")</f>
        <v>-</v>
      </c>
      <c r="I545" s="21" t="str">
        <f>IFERROR(__xludf.DUMMYFUNCTION("""COMPUTED_VALUE"""),"-")</f>
        <v>-</v>
      </c>
      <c r="J545" s="21" t="str">
        <f>IFERROR(__xludf.DUMMYFUNCTION("""COMPUTED_VALUE"""),"-")</f>
        <v>-</v>
      </c>
      <c r="K545" s="21" t="str">
        <f>IFERROR(__xludf.DUMMYFUNCTION("""COMPUTED_VALUE"""),"-")</f>
        <v>-</v>
      </c>
      <c r="L545" s="21" t="str">
        <f>IFERROR(__xludf.DUMMYFUNCTION("""COMPUTED_VALUE"""),"-")</f>
        <v>-</v>
      </c>
      <c r="M545" s="21" t="str">
        <f>IFERROR(__xludf.DUMMYFUNCTION("""COMPUTED_VALUE"""),"-")</f>
        <v>-</v>
      </c>
      <c r="N545" s="21" t="str">
        <f>IFERROR(__xludf.DUMMYFUNCTION("""COMPUTED_VALUE"""),"-")</f>
        <v>-</v>
      </c>
      <c r="O545" s="21" t="str">
        <f>IFERROR(__xludf.DUMMYFUNCTION("""COMPUTED_VALUE"""),"-")</f>
        <v>-</v>
      </c>
      <c r="P545" s="21"/>
      <c r="Q545" s="21"/>
      <c r="R545" s="21"/>
      <c r="S545" s="21"/>
      <c r="T545" s="21"/>
      <c r="U545" s="21"/>
      <c r="V545" s="21"/>
      <c r="W545" s="21"/>
      <c r="X545" s="21"/>
      <c r="Y545" s="21"/>
      <c r="Z545" s="21"/>
    </row>
    <row r="546">
      <c r="A546" s="21" t="str">
        <f>IFERROR(__xludf.DUMMYFUNCTION("""COMPUTED_VALUE"""),"16ª GRE (Santa Rita)")</f>
        <v>16ª GRE (Santa Rita)</v>
      </c>
      <c r="B546" s="21" t="str">
        <f>IFERROR(__xludf.DUMMYFUNCTION("""COMPUTED_VALUE"""),"Santa Rita")</f>
        <v>Santa Rita</v>
      </c>
      <c r="C546" s="21">
        <f>IFERROR(__xludf.DUMMYFUNCTION("""COMPUTED_VALUE"""),2.5099116E7)</f>
        <v>25099116</v>
      </c>
      <c r="D546" s="21" t="str">
        <f>IFERROR(__xludf.DUMMYFUNCTION("""COMPUTED_VALUE"""),"Ecit Professor Luis de Azevedo Soares")</f>
        <v>Ecit Professor Luis de Azevedo Soares</v>
      </c>
      <c r="E546" s="21" t="str">
        <f>IFERROR(__xludf.DUMMYFUNCTION("""COMPUTED_VALUE"""),"URBANA")</f>
        <v>URBANA</v>
      </c>
      <c r="F546" s="21" t="str">
        <f>IFERROR(__xludf.DUMMYFUNCTION("""COMPUTED_VALUE"""),"5 Mbps")</f>
        <v>5 Mbps</v>
      </c>
      <c r="G546" s="21" t="str">
        <f>IFERROR(__xludf.DUMMYFUNCTION("""COMPUTED_VALUE"""),"-")</f>
        <v>-</v>
      </c>
      <c r="H546" s="21" t="str">
        <f>IFERROR(__xludf.DUMMYFUNCTION("""COMPUTED_VALUE"""),"-")</f>
        <v>-</v>
      </c>
      <c r="I546" s="21" t="str">
        <f>IFERROR(__xludf.DUMMYFUNCTION("""COMPUTED_VALUE"""),"-")</f>
        <v>-</v>
      </c>
      <c r="J546" s="21" t="str">
        <f>IFERROR(__xludf.DUMMYFUNCTION("""COMPUTED_VALUE"""),"-")</f>
        <v>-</v>
      </c>
      <c r="K546" s="21" t="str">
        <f>IFERROR(__xludf.DUMMYFUNCTION("""COMPUTED_VALUE"""),"-")</f>
        <v>-</v>
      </c>
      <c r="L546" s="21" t="str">
        <f>IFERROR(__xludf.DUMMYFUNCTION("""COMPUTED_VALUE"""),"-")</f>
        <v>-</v>
      </c>
      <c r="M546" s="21" t="str">
        <f>IFERROR(__xludf.DUMMYFUNCTION("""COMPUTED_VALUE"""),"-")</f>
        <v>-</v>
      </c>
      <c r="N546" s="21" t="str">
        <f>IFERROR(__xludf.DUMMYFUNCTION("""COMPUTED_VALUE"""),"-")</f>
        <v>-</v>
      </c>
      <c r="O546" s="21" t="str">
        <f>IFERROR(__xludf.DUMMYFUNCTION("""COMPUTED_VALUE"""),"-")</f>
        <v>-</v>
      </c>
      <c r="P546" s="21"/>
      <c r="Q546" s="21"/>
      <c r="R546" s="21"/>
      <c r="S546" s="21"/>
      <c r="T546" s="21"/>
      <c r="U546" s="21"/>
      <c r="V546" s="21"/>
      <c r="W546" s="21"/>
      <c r="X546" s="21"/>
      <c r="Y546" s="21"/>
      <c r="Z546" s="21"/>
    </row>
    <row r="547">
      <c r="A547" s="21" t="str">
        <f>IFERROR(__xludf.DUMMYFUNCTION("""COMPUTED_VALUE"""),"16ª GRE (Santa Rita)")</f>
        <v>16ª GRE (Santa Rita)</v>
      </c>
      <c r="B547" s="21" t="str">
        <f>IFERROR(__xludf.DUMMYFUNCTION("""COMPUTED_VALUE"""),"Santa Rita")</f>
        <v>Santa Rita</v>
      </c>
      <c r="C547" s="21">
        <f>IFERROR(__xludf.DUMMYFUNCTION("""COMPUTED_VALUE"""),2.5099124E7)</f>
        <v>25099124</v>
      </c>
      <c r="D547" s="21" t="str">
        <f>IFERROR(__xludf.DUMMYFUNCTION("""COMPUTED_VALUE"""),"EEEFM Francisco Leocadio Ribeiro Coutinho")</f>
        <v>EEEFM Francisco Leocadio Ribeiro Coutinho</v>
      </c>
      <c r="E547" s="21" t="str">
        <f>IFERROR(__xludf.DUMMYFUNCTION("""COMPUTED_VALUE"""),"URBANA")</f>
        <v>URBANA</v>
      </c>
      <c r="F547" s="21" t="str">
        <f>IFERROR(__xludf.DUMMYFUNCTION("""COMPUTED_VALUE"""),"5 Mbps")</f>
        <v>5 Mbps</v>
      </c>
      <c r="G547" s="21" t="str">
        <f>IFERROR(__xludf.DUMMYFUNCTION("""COMPUTED_VALUE"""),"-")</f>
        <v>-</v>
      </c>
      <c r="H547" s="21" t="str">
        <f>IFERROR(__xludf.DUMMYFUNCTION("""COMPUTED_VALUE"""),"-")</f>
        <v>-</v>
      </c>
      <c r="I547" s="21" t="str">
        <f>IFERROR(__xludf.DUMMYFUNCTION("""COMPUTED_VALUE"""),"-")</f>
        <v>-</v>
      </c>
      <c r="J547" s="21" t="str">
        <f>IFERROR(__xludf.DUMMYFUNCTION("""COMPUTED_VALUE"""),"-")</f>
        <v>-</v>
      </c>
      <c r="K547" s="21" t="str">
        <f>IFERROR(__xludf.DUMMYFUNCTION("""COMPUTED_VALUE"""),"-")</f>
        <v>-</v>
      </c>
      <c r="L547" s="21" t="str">
        <f>IFERROR(__xludf.DUMMYFUNCTION("""COMPUTED_VALUE"""),"-")</f>
        <v>-</v>
      </c>
      <c r="M547" s="21" t="str">
        <f>IFERROR(__xludf.DUMMYFUNCTION("""COMPUTED_VALUE"""),"-")</f>
        <v>-</v>
      </c>
      <c r="N547" s="21" t="str">
        <f>IFERROR(__xludf.DUMMYFUNCTION("""COMPUTED_VALUE"""),"-")</f>
        <v>-</v>
      </c>
      <c r="O547" s="21" t="str">
        <f>IFERROR(__xludf.DUMMYFUNCTION("""COMPUTED_VALUE"""),"-")</f>
        <v>-</v>
      </c>
      <c r="P547" s="21"/>
      <c r="Q547" s="21"/>
      <c r="R547" s="21"/>
      <c r="S547" s="21"/>
      <c r="T547" s="21"/>
      <c r="U547" s="21"/>
      <c r="V547" s="21"/>
      <c r="W547" s="21"/>
      <c r="X547" s="21"/>
      <c r="Y547" s="21"/>
      <c r="Z547" s="21"/>
    </row>
    <row r="548">
      <c r="A548" s="21" t="str">
        <f>IFERROR(__xludf.DUMMYFUNCTION("""COMPUTED_VALUE"""),"16ª GRE (Santa Rita)")</f>
        <v>16ª GRE (Santa Rita)</v>
      </c>
      <c r="B548" s="21" t="str">
        <f>IFERROR(__xludf.DUMMYFUNCTION("""COMPUTED_VALUE"""),"Santa Rita")</f>
        <v>Santa Rita</v>
      </c>
      <c r="C548" s="21">
        <f>IFERROR(__xludf.DUMMYFUNCTION("""COMPUTED_VALUE"""),2.5099132E7)</f>
        <v>25099132</v>
      </c>
      <c r="D548" s="21" t="str">
        <f>IFERROR(__xludf.DUMMYFUNCTION("""COMPUTED_VALUE"""),"EEEF Aline Silva Madruga")</f>
        <v>EEEF Aline Silva Madruga</v>
      </c>
      <c r="E548" s="21" t="str">
        <f>IFERROR(__xludf.DUMMYFUNCTION("""COMPUTED_VALUE"""),"URBANA")</f>
        <v>URBANA</v>
      </c>
      <c r="F548" s="21" t="str">
        <f>IFERROR(__xludf.DUMMYFUNCTION("""COMPUTED_VALUE"""),"5 Mbps")</f>
        <v>5 Mbps</v>
      </c>
      <c r="G548" s="21" t="str">
        <f>IFERROR(__xludf.DUMMYFUNCTION("""COMPUTED_VALUE"""),"-")</f>
        <v>-</v>
      </c>
      <c r="H548" s="21" t="str">
        <f>IFERROR(__xludf.DUMMYFUNCTION("""COMPUTED_VALUE"""),"-")</f>
        <v>-</v>
      </c>
      <c r="I548" s="21" t="str">
        <f>IFERROR(__xludf.DUMMYFUNCTION("""COMPUTED_VALUE"""),"-")</f>
        <v>-</v>
      </c>
      <c r="J548" s="21" t="str">
        <f>IFERROR(__xludf.DUMMYFUNCTION("""COMPUTED_VALUE"""),"-")</f>
        <v>-</v>
      </c>
      <c r="K548" s="21" t="str">
        <f>IFERROR(__xludf.DUMMYFUNCTION("""COMPUTED_VALUE"""),"-")</f>
        <v>-</v>
      </c>
      <c r="L548" s="21" t="str">
        <f>IFERROR(__xludf.DUMMYFUNCTION("""COMPUTED_VALUE"""),"-")</f>
        <v>-</v>
      </c>
      <c r="M548" s="21" t="str">
        <f>IFERROR(__xludf.DUMMYFUNCTION("""COMPUTED_VALUE"""),"-")</f>
        <v>-</v>
      </c>
      <c r="N548" s="21" t="str">
        <f>IFERROR(__xludf.DUMMYFUNCTION("""COMPUTED_VALUE"""),"-")</f>
        <v>-</v>
      </c>
      <c r="O548" s="21" t="str">
        <f>IFERROR(__xludf.DUMMYFUNCTION("""COMPUTED_VALUE"""),"-")</f>
        <v>-</v>
      </c>
      <c r="P548" s="21"/>
      <c r="Q548" s="21"/>
      <c r="R548" s="21"/>
      <c r="S548" s="21"/>
      <c r="T548" s="21"/>
      <c r="U548" s="21"/>
      <c r="V548" s="21"/>
      <c r="W548" s="21"/>
      <c r="X548" s="21"/>
      <c r="Y548" s="21"/>
      <c r="Z548" s="21"/>
    </row>
    <row r="549">
      <c r="A549" s="21" t="str">
        <f>IFERROR(__xludf.DUMMYFUNCTION("""COMPUTED_VALUE"""),"16ª GRE (Santa Rita)")</f>
        <v>16ª GRE (Santa Rita)</v>
      </c>
      <c r="B549" s="21" t="str">
        <f>IFERROR(__xludf.DUMMYFUNCTION("""COMPUTED_VALUE"""),"Santa Rita")</f>
        <v>Santa Rita</v>
      </c>
      <c r="C549" s="21">
        <f>IFERROR(__xludf.DUMMYFUNCTION("""COMPUTED_VALUE"""),2.5099159E7)</f>
        <v>25099159</v>
      </c>
      <c r="D549" s="21" t="str">
        <f>IFERROR(__xludf.DUMMYFUNCTION("""COMPUTED_VALUE"""),"Ecit Eneas Carvalho")</f>
        <v>Ecit Eneas Carvalho</v>
      </c>
      <c r="E549" s="21" t="str">
        <f>IFERROR(__xludf.DUMMYFUNCTION("""COMPUTED_VALUE"""),"URBANA")</f>
        <v>URBANA</v>
      </c>
      <c r="F549" s="21" t="str">
        <f>IFERROR(__xludf.DUMMYFUNCTION("""COMPUTED_VALUE"""),"5 Mbps")</f>
        <v>5 Mbps</v>
      </c>
      <c r="G549" s="21" t="str">
        <f>IFERROR(__xludf.DUMMYFUNCTION("""COMPUTED_VALUE"""),"10 Mbps")</f>
        <v>10 Mbps</v>
      </c>
      <c r="H549" s="21" t="str">
        <f>IFERROR(__xludf.DUMMYFUNCTION("""COMPUTED_VALUE"""),"-")</f>
        <v>-</v>
      </c>
      <c r="I549" s="21" t="str">
        <f>IFERROR(__xludf.DUMMYFUNCTION("""COMPUTED_VALUE"""),"-")</f>
        <v>-</v>
      </c>
      <c r="J549" s="21" t="str">
        <f>IFERROR(__xludf.DUMMYFUNCTION("""COMPUTED_VALUE"""),"100 Mbps")</f>
        <v>100 Mbps</v>
      </c>
      <c r="K549" s="21" t="str">
        <f>IFERROR(__xludf.DUMMYFUNCTION("""COMPUTED_VALUE"""),"-")</f>
        <v>-</v>
      </c>
      <c r="L549" s="21" t="str">
        <f>IFERROR(__xludf.DUMMYFUNCTION("""COMPUTED_VALUE"""),"-")</f>
        <v>-</v>
      </c>
      <c r="M549" s="21" t="str">
        <f>IFERROR(__xludf.DUMMYFUNCTION("""COMPUTED_VALUE"""),"-")</f>
        <v>-</v>
      </c>
      <c r="N549" s="21" t="str">
        <f>IFERROR(__xludf.DUMMYFUNCTION("""COMPUTED_VALUE"""),"-")</f>
        <v>-</v>
      </c>
      <c r="O549" s="21" t="str">
        <f>IFERROR(__xludf.DUMMYFUNCTION("""COMPUTED_VALUE"""),"-")</f>
        <v>-</v>
      </c>
      <c r="P549" s="21"/>
      <c r="Q549" s="21"/>
      <c r="R549" s="21"/>
      <c r="S549" s="21"/>
      <c r="T549" s="21"/>
      <c r="U549" s="21"/>
      <c r="V549" s="21"/>
      <c r="W549" s="21"/>
      <c r="X549" s="21"/>
      <c r="Y549" s="21"/>
      <c r="Z549" s="21"/>
    </row>
    <row r="550">
      <c r="A550" s="21" t="str">
        <f>IFERROR(__xludf.DUMMYFUNCTION("""COMPUTED_VALUE"""),"16ª GRE (Santa Rita)")</f>
        <v>16ª GRE (Santa Rita)</v>
      </c>
      <c r="B550" s="21" t="str">
        <f>IFERROR(__xludf.DUMMYFUNCTION("""COMPUTED_VALUE"""),"Santa Rita")</f>
        <v>Santa Rita</v>
      </c>
      <c r="C550" s="21">
        <f>IFERROR(__xludf.DUMMYFUNCTION("""COMPUTED_VALUE"""),2.5099167E7)</f>
        <v>25099167</v>
      </c>
      <c r="D550" s="21" t="str">
        <f>IFERROR(__xludf.DUMMYFUNCTION("""COMPUTED_VALUE"""),"EEEF Jose Mariano")</f>
        <v>EEEF Jose Mariano</v>
      </c>
      <c r="E550" s="21" t="str">
        <f>IFERROR(__xludf.DUMMYFUNCTION("""COMPUTED_VALUE"""),"URBANA")</f>
        <v>URBANA</v>
      </c>
      <c r="F550" s="21" t="str">
        <f>IFERROR(__xludf.DUMMYFUNCTION("""COMPUTED_VALUE"""),"5 Mbps")</f>
        <v>5 Mbps</v>
      </c>
      <c r="G550" s="21" t="str">
        <f>IFERROR(__xludf.DUMMYFUNCTION("""COMPUTED_VALUE"""),"-")</f>
        <v>-</v>
      </c>
      <c r="H550" s="21" t="str">
        <f>IFERROR(__xludf.DUMMYFUNCTION("""COMPUTED_VALUE"""),"-")</f>
        <v>-</v>
      </c>
      <c r="I550" s="21" t="str">
        <f>IFERROR(__xludf.DUMMYFUNCTION("""COMPUTED_VALUE"""),"-")</f>
        <v>-</v>
      </c>
      <c r="J550" s="21" t="str">
        <f>IFERROR(__xludf.DUMMYFUNCTION("""COMPUTED_VALUE"""),"-")</f>
        <v>-</v>
      </c>
      <c r="K550" s="21" t="str">
        <f>IFERROR(__xludf.DUMMYFUNCTION("""COMPUTED_VALUE"""),"-")</f>
        <v>-</v>
      </c>
      <c r="L550" s="21" t="str">
        <f>IFERROR(__xludf.DUMMYFUNCTION("""COMPUTED_VALUE"""),"-")</f>
        <v>-</v>
      </c>
      <c r="M550" s="21" t="str">
        <f>IFERROR(__xludf.DUMMYFUNCTION("""COMPUTED_VALUE"""),"-")</f>
        <v>-</v>
      </c>
      <c r="N550" s="21" t="str">
        <f>IFERROR(__xludf.DUMMYFUNCTION("""COMPUTED_VALUE"""),"-")</f>
        <v>-</v>
      </c>
      <c r="O550" s="21" t="str">
        <f>IFERROR(__xludf.DUMMYFUNCTION("""COMPUTED_VALUE"""),"-")</f>
        <v>-</v>
      </c>
      <c r="P550" s="21"/>
      <c r="Q550" s="21"/>
      <c r="R550" s="21"/>
      <c r="S550" s="21"/>
      <c r="T550" s="21"/>
      <c r="U550" s="21"/>
      <c r="V550" s="21"/>
      <c r="W550" s="21"/>
      <c r="X550" s="21"/>
      <c r="Y550" s="21"/>
      <c r="Z550" s="21"/>
    </row>
    <row r="551">
      <c r="A551" s="21" t="str">
        <f>IFERROR(__xludf.DUMMYFUNCTION("""COMPUTED_VALUE"""),"16ª GRE (Santa Rita)")</f>
        <v>16ª GRE (Santa Rita)</v>
      </c>
      <c r="B551" s="21" t="str">
        <f>IFERROR(__xludf.DUMMYFUNCTION("""COMPUTED_VALUE"""),"Santa Rita")</f>
        <v>Santa Rita</v>
      </c>
      <c r="C551" s="21">
        <f>IFERROR(__xludf.DUMMYFUNCTION("""COMPUTED_VALUE"""),2.5099175E7)</f>
        <v>25099175</v>
      </c>
      <c r="D551" s="21" t="str">
        <f>IFERROR(__xludf.DUMMYFUNCTION("""COMPUTED_VALUE"""),"ECIT Maria Honorina Santiago")</f>
        <v>ECIT Maria Honorina Santiago</v>
      </c>
      <c r="E551" s="21" t="str">
        <f>IFERROR(__xludf.DUMMYFUNCTION("""COMPUTED_VALUE"""),"URBANA")</f>
        <v>URBANA</v>
      </c>
      <c r="F551" s="21" t="str">
        <f>IFERROR(__xludf.DUMMYFUNCTION("""COMPUTED_VALUE"""),"5 Mbps")</f>
        <v>5 Mbps</v>
      </c>
      <c r="G551" s="21" t="str">
        <f>IFERROR(__xludf.DUMMYFUNCTION("""COMPUTED_VALUE"""),"-")</f>
        <v>-</v>
      </c>
      <c r="H551" s="21" t="str">
        <f>IFERROR(__xludf.DUMMYFUNCTION("""COMPUTED_VALUE"""),"-")</f>
        <v>-</v>
      </c>
      <c r="I551" s="21" t="str">
        <f>IFERROR(__xludf.DUMMYFUNCTION("""COMPUTED_VALUE"""),"-")</f>
        <v>-</v>
      </c>
      <c r="J551" s="21" t="str">
        <f>IFERROR(__xludf.DUMMYFUNCTION("""COMPUTED_VALUE"""),"-")</f>
        <v>-</v>
      </c>
      <c r="K551" s="21" t="str">
        <f>IFERROR(__xludf.DUMMYFUNCTION("""COMPUTED_VALUE"""),"-")</f>
        <v>-</v>
      </c>
      <c r="L551" s="21" t="str">
        <f>IFERROR(__xludf.DUMMYFUNCTION("""COMPUTED_VALUE"""),"-")</f>
        <v>-</v>
      </c>
      <c r="M551" s="21" t="str">
        <f>IFERROR(__xludf.DUMMYFUNCTION("""COMPUTED_VALUE"""),"-")</f>
        <v>-</v>
      </c>
      <c r="N551" s="21" t="str">
        <f>IFERROR(__xludf.DUMMYFUNCTION("""COMPUTED_VALUE"""),"-")</f>
        <v>-</v>
      </c>
      <c r="O551" s="21" t="str">
        <f>IFERROR(__xludf.DUMMYFUNCTION("""COMPUTED_VALUE"""),"-")</f>
        <v>-</v>
      </c>
      <c r="P551" s="21"/>
      <c r="Q551" s="21"/>
      <c r="R551" s="21"/>
      <c r="S551" s="21"/>
      <c r="T551" s="21"/>
      <c r="U551" s="21"/>
      <c r="V551" s="21"/>
      <c r="W551" s="21"/>
      <c r="X551" s="21"/>
      <c r="Y551" s="21"/>
      <c r="Z551" s="21"/>
    </row>
    <row r="552">
      <c r="A552" s="21" t="str">
        <f>IFERROR(__xludf.DUMMYFUNCTION("""COMPUTED_VALUE"""),"16ª GRE (Santa Rita)")</f>
        <v>16ª GRE (Santa Rita)</v>
      </c>
      <c r="B552" s="21" t="str">
        <f>IFERROR(__xludf.DUMMYFUNCTION("""COMPUTED_VALUE"""),"Santa Rita")</f>
        <v>Santa Rita</v>
      </c>
      <c r="C552" s="21">
        <f>IFERROR(__xludf.DUMMYFUNCTION("""COMPUTED_VALUE"""),2.5099183E7)</f>
        <v>25099183</v>
      </c>
      <c r="D552" s="21" t="str">
        <f>IFERROR(__xludf.DUMMYFUNCTION("""COMPUTED_VALUE"""),"EEEF Andre Vidal de Negreiros")</f>
        <v>EEEF Andre Vidal de Negreiros</v>
      </c>
      <c r="E552" s="21" t="str">
        <f>IFERROR(__xludf.DUMMYFUNCTION("""COMPUTED_VALUE"""),"URBANA")</f>
        <v>URBANA</v>
      </c>
      <c r="F552" s="21" t="str">
        <f>IFERROR(__xludf.DUMMYFUNCTION("""COMPUTED_VALUE"""),"5 Mbps")</f>
        <v>5 Mbps</v>
      </c>
      <c r="G552" s="21" t="str">
        <f>IFERROR(__xludf.DUMMYFUNCTION("""COMPUTED_VALUE"""),"-")</f>
        <v>-</v>
      </c>
      <c r="H552" s="21" t="str">
        <f>IFERROR(__xludf.DUMMYFUNCTION("""COMPUTED_VALUE"""),"-")</f>
        <v>-</v>
      </c>
      <c r="I552" s="21" t="str">
        <f>IFERROR(__xludf.DUMMYFUNCTION("""COMPUTED_VALUE"""),"-")</f>
        <v>-</v>
      </c>
      <c r="J552" s="21" t="str">
        <f>IFERROR(__xludf.DUMMYFUNCTION("""COMPUTED_VALUE"""),"-")</f>
        <v>-</v>
      </c>
      <c r="K552" s="21" t="str">
        <f>IFERROR(__xludf.DUMMYFUNCTION("""COMPUTED_VALUE"""),"-")</f>
        <v>-</v>
      </c>
      <c r="L552" s="21" t="str">
        <f>IFERROR(__xludf.DUMMYFUNCTION("""COMPUTED_VALUE"""),"-")</f>
        <v>-</v>
      </c>
      <c r="M552" s="21" t="str">
        <f>IFERROR(__xludf.DUMMYFUNCTION("""COMPUTED_VALUE"""),"-")</f>
        <v>-</v>
      </c>
      <c r="N552" s="21" t="str">
        <f>IFERROR(__xludf.DUMMYFUNCTION("""COMPUTED_VALUE"""),"-")</f>
        <v>-</v>
      </c>
      <c r="O552" s="21" t="str">
        <f>IFERROR(__xludf.DUMMYFUNCTION("""COMPUTED_VALUE"""),"-")</f>
        <v>-</v>
      </c>
      <c r="P552" s="21"/>
      <c r="Q552" s="21"/>
      <c r="R552" s="21"/>
      <c r="S552" s="21"/>
      <c r="T552" s="21"/>
      <c r="U552" s="21"/>
      <c r="V552" s="21"/>
      <c r="W552" s="21"/>
      <c r="X552" s="21"/>
      <c r="Y552" s="21"/>
      <c r="Z552" s="21"/>
    </row>
    <row r="553">
      <c r="A553" s="21" t="str">
        <f>IFERROR(__xludf.DUMMYFUNCTION("""COMPUTED_VALUE"""),"16ª GRE (Santa Rita)")</f>
        <v>16ª GRE (Santa Rita)</v>
      </c>
      <c r="B553" s="21" t="str">
        <f>IFERROR(__xludf.DUMMYFUNCTION("""COMPUTED_VALUE"""),"Santa Rita")</f>
        <v>Santa Rita</v>
      </c>
      <c r="C553" s="21">
        <f>IFERROR(__xludf.DUMMYFUNCTION("""COMPUTED_VALUE"""),2.5099205E7)</f>
        <v>25099205</v>
      </c>
      <c r="D553" s="21" t="str">
        <f>IFERROR(__xludf.DUMMYFUNCTION("""COMPUTED_VALUE"""),"EEEF Prefeito Antonio Teixeira")</f>
        <v>EEEF Prefeito Antonio Teixeira</v>
      </c>
      <c r="E553" s="21" t="str">
        <f>IFERROR(__xludf.DUMMYFUNCTION("""COMPUTED_VALUE"""),"URBANA")</f>
        <v>URBANA</v>
      </c>
      <c r="F553" s="21" t="str">
        <f>IFERROR(__xludf.DUMMYFUNCTION("""COMPUTED_VALUE"""),"2 Mbps")</f>
        <v>2 Mbps</v>
      </c>
      <c r="G553" s="21" t="str">
        <f>IFERROR(__xludf.DUMMYFUNCTION("""COMPUTED_VALUE"""),"10 Mbps")</f>
        <v>10 Mbps</v>
      </c>
      <c r="H553" s="21" t="str">
        <f>IFERROR(__xludf.DUMMYFUNCTION("""COMPUTED_VALUE"""),"-")</f>
        <v>-</v>
      </c>
      <c r="I553" s="21" t="str">
        <f>IFERROR(__xludf.DUMMYFUNCTION("""COMPUTED_VALUE"""),"-")</f>
        <v>-</v>
      </c>
      <c r="J553" s="21" t="str">
        <f>IFERROR(__xludf.DUMMYFUNCTION("""COMPUTED_VALUE"""),"-")</f>
        <v>-</v>
      </c>
      <c r="K553" s="21" t="str">
        <f>IFERROR(__xludf.DUMMYFUNCTION("""COMPUTED_VALUE"""),"-")</f>
        <v>-</v>
      </c>
      <c r="L553" s="21" t="str">
        <f>IFERROR(__xludf.DUMMYFUNCTION("""COMPUTED_VALUE"""),"-")</f>
        <v>-</v>
      </c>
      <c r="M553" s="21" t="str">
        <f>IFERROR(__xludf.DUMMYFUNCTION("""COMPUTED_VALUE"""),"-")</f>
        <v>-</v>
      </c>
      <c r="N553" s="21" t="str">
        <f>IFERROR(__xludf.DUMMYFUNCTION("""COMPUTED_VALUE"""),"-")</f>
        <v>-</v>
      </c>
      <c r="O553" s="21" t="str">
        <f>IFERROR(__xludf.DUMMYFUNCTION("""COMPUTED_VALUE"""),"-")</f>
        <v>-</v>
      </c>
      <c r="P553" s="21"/>
      <c r="Q553" s="21"/>
      <c r="R553" s="21"/>
      <c r="S553" s="21"/>
      <c r="T553" s="21"/>
      <c r="U553" s="21"/>
      <c r="V553" s="21"/>
      <c r="W553" s="21"/>
      <c r="X553" s="21"/>
      <c r="Y553" s="21"/>
      <c r="Z553" s="21"/>
    </row>
    <row r="554">
      <c r="A554" s="21" t="str">
        <f>IFERROR(__xludf.DUMMYFUNCTION("""COMPUTED_VALUE"""),"16ª GRE (Santa Rita)")</f>
        <v>16ª GRE (Santa Rita)</v>
      </c>
      <c r="B554" s="21" t="str">
        <f>IFERROR(__xludf.DUMMYFUNCTION("""COMPUTED_VALUE"""),"Santa Rita")</f>
        <v>Santa Rita</v>
      </c>
      <c r="C554" s="21">
        <f>IFERROR(__xludf.DUMMYFUNCTION("""COMPUTED_VALUE"""),2.509923E7)</f>
        <v>25099230</v>
      </c>
      <c r="D554" s="21" t="str">
        <f>IFERROR(__xludf.DUMMYFUNCTION("""COMPUTED_VALUE"""),"EEEF João Úrsulo")</f>
        <v>EEEF João Úrsulo</v>
      </c>
      <c r="E554" s="21" t="str">
        <f>IFERROR(__xludf.DUMMYFUNCTION("""COMPUTED_VALUE"""),"URBANA")</f>
        <v>URBANA</v>
      </c>
      <c r="F554" s="21" t="str">
        <f>IFERROR(__xludf.DUMMYFUNCTION("""COMPUTED_VALUE"""),"2 Mbps")</f>
        <v>2 Mbps</v>
      </c>
      <c r="G554" s="21" t="str">
        <f>IFERROR(__xludf.DUMMYFUNCTION("""COMPUTED_VALUE"""),"-")</f>
        <v>-</v>
      </c>
      <c r="H554" s="21" t="str">
        <f>IFERROR(__xludf.DUMMYFUNCTION("""COMPUTED_VALUE"""),"-")</f>
        <v>-</v>
      </c>
      <c r="I554" s="21" t="str">
        <f>IFERROR(__xludf.DUMMYFUNCTION("""COMPUTED_VALUE"""),"-")</f>
        <v>-</v>
      </c>
      <c r="J554" s="21" t="str">
        <f>IFERROR(__xludf.DUMMYFUNCTION("""COMPUTED_VALUE"""),"-")</f>
        <v>-</v>
      </c>
      <c r="K554" s="21" t="str">
        <f>IFERROR(__xludf.DUMMYFUNCTION("""COMPUTED_VALUE"""),"-")</f>
        <v>-</v>
      </c>
      <c r="L554" s="21" t="str">
        <f>IFERROR(__xludf.DUMMYFUNCTION("""COMPUTED_VALUE"""),"-")</f>
        <v>-</v>
      </c>
      <c r="M554" s="21" t="str">
        <f>IFERROR(__xludf.DUMMYFUNCTION("""COMPUTED_VALUE"""),"-")</f>
        <v>-</v>
      </c>
      <c r="N554" s="21" t="str">
        <f>IFERROR(__xludf.DUMMYFUNCTION("""COMPUTED_VALUE"""),"-")</f>
        <v>-</v>
      </c>
      <c r="O554" s="21" t="str">
        <f>IFERROR(__xludf.DUMMYFUNCTION("""COMPUTED_VALUE"""),"-")</f>
        <v>-</v>
      </c>
      <c r="P554" s="21"/>
      <c r="Q554" s="21"/>
      <c r="R554" s="21"/>
      <c r="S554" s="21"/>
      <c r="T554" s="21"/>
      <c r="U554" s="21"/>
      <c r="V554" s="21"/>
      <c r="W554" s="21"/>
      <c r="X554" s="21"/>
      <c r="Y554" s="21"/>
      <c r="Z554" s="21"/>
    </row>
    <row r="555">
      <c r="A555" s="21" t="str">
        <f>IFERROR(__xludf.DUMMYFUNCTION("""COMPUTED_VALUE"""),"16ª GRE (Santa Rita)")</f>
        <v>16ª GRE (Santa Rita)</v>
      </c>
      <c r="B555" s="21" t="str">
        <f>IFERROR(__xludf.DUMMYFUNCTION("""COMPUTED_VALUE"""),"Santa Rita")</f>
        <v>Santa Rita</v>
      </c>
      <c r="C555" s="21">
        <f>IFERROR(__xludf.DUMMYFUNCTION("""COMPUTED_VALUE"""),2.5099248E7)</f>
        <v>25099248</v>
      </c>
      <c r="D555" s="21" t="str">
        <f>IFERROR(__xludf.DUMMYFUNCTION("""COMPUTED_VALUE"""),"EEEF Machado de Assis")</f>
        <v>EEEF Machado de Assis</v>
      </c>
      <c r="E555" s="21" t="str">
        <f>IFERROR(__xludf.DUMMYFUNCTION("""COMPUTED_VALUE"""),"URBANA")</f>
        <v>URBANA</v>
      </c>
      <c r="F555" s="21" t="str">
        <f>IFERROR(__xludf.DUMMYFUNCTION("""COMPUTED_VALUE"""),"5 Mbps")</f>
        <v>5 Mbps</v>
      </c>
      <c r="G555" s="21" t="str">
        <f>IFERROR(__xludf.DUMMYFUNCTION("""COMPUTED_VALUE"""),"-")</f>
        <v>-</v>
      </c>
      <c r="H555" s="21" t="str">
        <f>IFERROR(__xludf.DUMMYFUNCTION("""COMPUTED_VALUE"""),"-")</f>
        <v>-</v>
      </c>
      <c r="I555" s="21" t="str">
        <f>IFERROR(__xludf.DUMMYFUNCTION("""COMPUTED_VALUE"""),"-")</f>
        <v>-</v>
      </c>
      <c r="J555" s="21" t="str">
        <f>IFERROR(__xludf.DUMMYFUNCTION("""COMPUTED_VALUE"""),"-")</f>
        <v>-</v>
      </c>
      <c r="K555" s="21" t="str">
        <f>IFERROR(__xludf.DUMMYFUNCTION("""COMPUTED_VALUE"""),"-")</f>
        <v>-</v>
      </c>
      <c r="L555" s="21" t="str">
        <f>IFERROR(__xludf.DUMMYFUNCTION("""COMPUTED_VALUE"""),"-")</f>
        <v>-</v>
      </c>
      <c r="M555" s="21" t="str">
        <f>IFERROR(__xludf.DUMMYFUNCTION("""COMPUTED_VALUE"""),"-")</f>
        <v>-</v>
      </c>
      <c r="N555" s="21" t="str">
        <f>IFERROR(__xludf.DUMMYFUNCTION("""COMPUTED_VALUE"""),"-")</f>
        <v>-</v>
      </c>
      <c r="O555" s="21" t="str">
        <f>IFERROR(__xludf.DUMMYFUNCTION("""COMPUTED_VALUE"""),"-")</f>
        <v>-</v>
      </c>
      <c r="P555" s="21"/>
      <c r="Q555" s="21"/>
      <c r="R555" s="21"/>
      <c r="S555" s="21"/>
      <c r="T555" s="21"/>
      <c r="U555" s="21"/>
      <c r="V555" s="21"/>
      <c r="W555" s="21"/>
      <c r="X555" s="21"/>
      <c r="Y555" s="21"/>
      <c r="Z555" s="21"/>
    </row>
    <row r="556">
      <c r="A556" s="21" t="str">
        <f>IFERROR(__xludf.DUMMYFUNCTION("""COMPUTED_VALUE"""),"16ª GRE (Santa Rita)")</f>
        <v>16ª GRE (Santa Rita)</v>
      </c>
      <c r="B556" s="21" t="str">
        <f>IFERROR(__xludf.DUMMYFUNCTION("""COMPUTED_VALUE"""),"Santa Rita")</f>
        <v>Santa Rita</v>
      </c>
      <c r="C556" s="21">
        <f>IFERROR(__xludf.DUMMYFUNCTION("""COMPUTED_VALUE"""),2.5099256E7)</f>
        <v>25099256</v>
      </c>
      <c r="D556" s="21" t="str">
        <f>IFERROR(__xludf.DUMMYFUNCTION("""COMPUTED_VALUE"""),"Eci EEFM Maria de Lourdes Araujo")</f>
        <v>Eci EEFM Maria de Lourdes Araujo</v>
      </c>
      <c r="E556" s="21" t="str">
        <f>IFERROR(__xludf.DUMMYFUNCTION("""COMPUTED_VALUE"""),"URBANA")</f>
        <v>URBANA</v>
      </c>
      <c r="F556" s="21" t="str">
        <f>IFERROR(__xludf.DUMMYFUNCTION("""COMPUTED_VALUE"""),"5 Mbps")</f>
        <v>5 Mbps</v>
      </c>
      <c r="G556" s="21" t="str">
        <f>IFERROR(__xludf.DUMMYFUNCTION("""COMPUTED_VALUE"""),"-")</f>
        <v>-</v>
      </c>
      <c r="H556" s="21" t="str">
        <f>IFERROR(__xludf.DUMMYFUNCTION("""COMPUTED_VALUE"""),"-")</f>
        <v>-</v>
      </c>
      <c r="I556" s="21" t="str">
        <f>IFERROR(__xludf.DUMMYFUNCTION("""COMPUTED_VALUE"""),"-")</f>
        <v>-</v>
      </c>
      <c r="J556" s="21" t="str">
        <f>IFERROR(__xludf.DUMMYFUNCTION("""COMPUTED_VALUE"""),"-")</f>
        <v>-</v>
      </c>
      <c r="K556" s="21" t="str">
        <f>IFERROR(__xludf.DUMMYFUNCTION("""COMPUTED_VALUE"""),"-")</f>
        <v>-</v>
      </c>
      <c r="L556" s="21" t="str">
        <f>IFERROR(__xludf.DUMMYFUNCTION("""COMPUTED_VALUE"""),"-")</f>
        <v>-</v>
      </c>
      <c r="M556" s="21" t="str">
        <f>IFERROR(__xludf.DUMMYFUNCTION("""COMPUTED_VALUE"""),"-")</f>
        <v>-</v>
      </c>
      <c r="N556" s="21" t="str">
        <f>IFERROR(__xludf.DUMMYFUNCTION("""COMPUTED_VALUE"""),"-")</f>
        <v>-</v>
      </c>
      <c r="O556" s="21" t="str">
        <f>IFERROR(__xludf.DUMMYFUNCTION("""COMPUTED_VALUE"""),"-")</f>
        <v>-</v>
      </c>
      <c r="P556" s="21"/>
      <c r="Q556" s="21"/>
      <c r="R556" s="21"/>
      <c r="S556" s="21"/>
      <c r="T556" s="21"/>
      <c r="U556" s="21"/>
      <c r="V556" s="21"/>
      <c r="W556" s="21"/>
      <c r="X556" s="21"/>
      <c r="Y556" s="21"/>
      <c r="Z556" s="21"/>
    </row>
    <row r="557">
      <c r="A557" s="21" t="str">
        <f>IFERROR(__xludf.DUMMYFUNCTION("""COMPUTED_VALUE"""),"16ª GRE (Santa Rita)")</f>
        <v>16ª GRE (Santa Rita)</v>
      </c>
      <c r="B557" s="21" t="str">
        <f>IFERROR(__xludf.DUMMYFUNCTION("""COMPUTED_VALUE"""),"Santa Rita")</f>
        <v>Santa Rita</v>
      </c>
      <c r="C557" s="21">
        <f>IFERROR(__xludf.DUMMYFUNCTION("""COMPUTED_VALUE"""),2.5099264E7)</f>
        <v>25099264</v>
      </c>
      <c r="D557" s="21" t="str">
        <f>IFERROR(__xludf.DUMMYFUNCTION("""COMPUTED_VALUE"""),"EEEF Varzea Nova")</f>
        <v>EEEF Varzea Nova</v>
      </c>
      <c r="E557" s="21" t="str">
        <f>IFERROR(__xludf.DUMMYFUNCTION("""COMPUTED_VALUE"""),"URBANA")</f>
        <v>URBANA</v>
      </c>
      <c r="F557" s="21" t="str">
        <f>IFERROR(__xludf.DUMMYFUNCTION("""COMPUTED_VALUE"""),"2 Mbps")</f>
        <v>2 Mbps</v>
      </c>
      <c r="G557" s="21" t="str">
        <f>IFERROR(__xludf.DUMMYFUNCTION("""COMPUTED_VALUE"""),"-")</f>
        <v>-</v>
      </c>
      <c r="H557" s="21" t="str">
        <f>IFERROR(__xludf.DUMMYFUNCTION("""COMPUTED_VALUE"""),"-")</f>
        <v>-</v>
      </c>
      <c r="I557" s="21" t="str">
        <f>IFERROR(__xludf.DUMMYFUNCTION("""COMPUTED_VALUE"""),"-")</f>
        <v>-</v>
      </c>
      <c r="J557" s="21" t="str">
        <f>IFERROR(__xludf.DUMMYFUNCTION("""COMPUTED_VALUE"""),"-")</f>
        <v>-</v>
      </c>
      <c r="K557" s="21" t="str">
        <f>IFERROR(__xludf.DUMMYFUNCTION("""COMPUTED_VALUE"""),"-")</f>
        <v>-</v>
      </c>
      <c r="L557" s="21" t="str">
        <f>IFERROR(__xludf.DUMMYFUNCTION("""COMPUTED_VALUE"""),"-")</f>
        <v>-</v>
      </c>
      <c r="M557" s="21" t="str">
        <f>IFERROR(__xludf.DUMMYFUNCTION("""COMPUTED_VALUE"""),"-")</f>
        <v>-</v>
      </c>
      <c r="N557" s="21" t="str">
        <f>IFERROR(__xludf.DUMMYFUNCTION("""COMPUTED_VALUE"""),"-")</f>
        <v>-</v>
      </c>
      <c r="O557" s="21" t="str">
        <f>IFERROR(__xludf.DUMMYFUNCTION("""COMPUTED_VALUE"""),"-")</f>
        <v>-</v>
      </c>
      <c r="P557" s="21"/>
      <c r="Q557" s="21"/>
      <c r="R557" s="21"/>
      <c r="S557" s="21"/>
      <c r="T557" s="21"/>
      <c r="U557" s="21"/>
      <c r="V557" s="21"/>
      <c r="W557" s="21"/>
      <c r="X557" s="21"/>
      <c r="Y557" s="21"/>
      <c r="Z557" s="21"/>
    </row>
    <row r="558">
      <c r="A558" s="21" t="str">
        <f>IFERROR(__xludf.DUMMYFUNCTION("""COMPUTED_VALUE"""),"16ª GRE (Santa Rita)")</f>
        <v>16ª GRE (Santa Rita)</v>
      </c>
      <c r="B558" s="21" t="str">
        <f>IFERROR(__xludf.DUMMYFUNCTION("""COMPUTED_VALUE"""),"Santa Rita")</f>
        <v>Santa Rita</v>
      </c>
      <c r="C558" s="21">
        <f>IFERROR(__xludf.DUMMYFUNCTION("""COMPUTED_VALUE"""),2.5099299E7)</f>
        <v>25099299</v>
      </c>
      <c r="D558" s="21" t="str">
        <f>IFERROR(__xludf.DUMMYFUNCTION("""COMPUTED_VALUE"""),"EEEFM Carlos Chagas")</f>
        <v>EEEFM Carlos Chagas</v>
      </c>
      <c r="E558" s="21" t="str">
        <f>IFERROR(__xludf.DUMMYFUNCTION("""COMPUTED_VALUE"""),"URBANA")</f>
        <v>URBANA</v>
      </c>
      <c r="F558" s="21" t="str">
        <f>IFERROR(__xludf.DUMMYFUNCTION("""COMPUTED_VALUE"""),"5 Mbps")</f>
        <v>5 Mbps</v>
      </c>
      <c r="G558" s="21" t="str">
        <f>IFERROR(__xludf.DUMMYFUNCTION("""COMPUTED_VALUE"""),"-")</f>
        <v>-</v>
      </c>
      <c r="H558" s="21" t="str">
        <f>IFERROR(__xludf.DUMMYFUNCTION("""COMPUTED_VALUE"""),"-")</f>
        <v>-</v>
      </c>
      <c r="I558" s="21" t="str">
        <f>IFERROR(__xludf.DUMMYFUNCTION("""COMPUTED_VALUE"""),"-")</f>
        <v>-</v>
      </c>
      <c r="J558" s="21" t="str">
        <f>IFERROR(__xludf.DUMMYFUNCTION("""COMPUTED_VALUE"""),"-")</f>
        <v>-</v>
      </c>
      <c r="K558" s="21" t="str">
        <f>IFERROR(__xludf.DUMMYFUNCTION("""COMPUTED_VALUE"""),"-")</f>
        <v>-</v>
      </c>
      <c r="L558" s="21" t="str">
        <f>IFERROR(__xludf.DUMMYFUNCTION("""COMPUTED_VALUE"""),"-")</f>
        <v>-</v>
      </c>
      <c r="M558" s="21" t="str">
        <f>IFERROR(__xludf.DUMMYFUNCTION("""COMPUTED_VALUE"""),"-")</f>
        <v>-</v>
      </c>
      <c r="N558" s="21" t="str">
        <f>IFERROR(__xludf.DUMMYFUNCTION("""COMPUTED_VALUE"""),"-")</f>
        <v>-</v>
      </c>
      <c r="O558" s="21" t="str">
        <f>IFERROR(__xludf.DUMMYFUNCTION("""COMPUTED_VALUE"""),"-")</f>
        <v>-</v>
      </c>
      <c r="P558" s="21"/>
      <c r="Q558" s="21"/>
      <c r="R558" s="21"/>
      <c r="S558" s="21"/>
      <c r="T558" s="21"/>
      <c r="U558" s="21"/>
      <c r="V558" s="21"/>
      <c r="W558" s="21"/>
      <c r="X558" s="21"/>
      <c r="Y558" s="21"/>
      <c r="Z558" s="21"/>
    </row>
    <row r="559">
      <c r="A559" s="21" t="str">
        <f>IFERROR(__xludf.DUMMYFUNCTION("""COMPUTED_VALUE"""),"16ª GRE (Santa Rita)")</f>
        <v>16ª GRE (Santa Rita)</v>
      </c>
      <c r="B559" s="21" t="str">
        <f>IFERROR(__xludf.DUMMYFUNCTION("""COMPUTED_VALUE"""),"Santa Rita")</f>
        <v>Santa Rita</v>
      </c>
      <c r="C559" s="21">
        <f>IFERROR(__xludf.DUMMYFUNCTION("""COMPUTED_VALUE"""),2.5099507E7)</f>
        <v>25099507</v>
      </c>
      <c r="D559" s="21" t="str">
        <f>IFERROR(__xludf.DUMMYFUNCTION("""COMPUTED_VALUE"""),"Eneefm Anísio Pereira Borges")</f>
        <v>Eneefm Anísio Pereira Borges</v>
      </c>
      <c r="E559" s="21" t="str">
        <f>IFERROR(__xludf.DUMMYFUNCTION("""COMPUTED_VALUE"""),"URBANA")</f>
        <v>URBANA</v>
      </c>
      <c r="F559" s="21" t="str">
        <f>IFERROR(__xludf.DUMMYFUNCTION("""COMPUTED_VALUE"""),"5 Mbps")</f>
        <v>5 Mbps</v>
      </c>
      <c r="G559" s="21" t="str">
        <f>IFERROR(__xludf.DUMMYFUNCTION("""COMPUTED_VALUE"""),"-")</f>
        <v>-</v>
      </c>
      <c r="H559" s="21" t="str">
        <f>IFERROR(__xludf.DUMMYFUNCTION("""COMPUTED_VALUE"""),"-")</f>
        <v>-</v>
      </c>
      <c r="I559" s="21" t="str">
        <f>IFERROR(__xludf.DUMMYFUNCTION("""COMPUTED_VALUE"""),"-")</f>
        <v>-</v>
      </c>
      <c r="J559" s="21" t="str">
        <f>IFERROR(__xludf.DUMMYFUNCTION("""COMPUTED_VALUE"""),"-")</f>
        <v>-</v>
      </c>
      <c r="K559" s="21" t="str">
        <f>IFERROR(__xludf.DUMMYFUNCTION("""COMPUTED_VALUE"""),"-")</f>
        <v>-</v>
      </c>
      <c r="L559" s="21" t="str">
        <f>IFERROR(__xludf.DUMMYFUNCTION("""COMPUTED_VALUE"""),"-")</f>
        <v>-</v>
      </c>
      <c r="M559" s="21" t="str">
        <f>IFERROR(__xludf.DUMMYFUNCTION("""COMPUTED_VALUE"""),"-")</f>
        <v>-</v>
      </c>
      <c r="N559" s="21" t="str">
        <f>IFERROR(__xludf.DUMMYFUNCTION("""COMPUTED_VALUE"""),"-")</f>
        <v>-</v>
      </c>
      <c r="O559" s="21" t="str">
        <f>IFERROR(__xludf.DUMMYFUNCTION("""COMPUTED_VALUE"""),"-")</f>
        <v>-</v>
      </c>
      <c r="P559" s="21"/>
      <c r="Q559" s="21"/>
      <c r="R559" s="21"/>
      <c r="S559" s="21"/>
      <c r="T559" s="21"/>
      <c r="U559" s="21"/>
      <c r="V559" s="21"/>
      <c r="W559" s="21"/>
      <c r="X559" s="21"/>
      <c r="Y559" s="21"/>
      <c r="Z559" s="21"/>
    </row>
    <row r="560">
      <c r="A560" s="21" t="str">
        <f>IFERROR(__xludf.DUMMYFUNCTION("""COMPUTED_VALUE"""),"16ª GRE (Santa Rita)")</f>
        <v>16ª GRE (Santa Rita)</v>
      </c>
      <c r="B560" s="21" t="str">
        <f>IFERROR(__xludf.DUMMYFUNCTION("""COMPUTED_VALUE"""),"Santa Rita")</f>
        <v>Santa Rita</v>
      </c>
      <c r="C560" s="21">
        <f>IFERROR(__xludf.DUMMYFUNCTION("""COMPUTED_VALUE"""),2.5099957E7)</f>
        <v>25099957</v>
      </c>
      <c r="D560" s="21" t="str">
        <f>IFERROR(__xludf.DUMMYFUNCTION("""COMPUTED_VALUE"""),"EEEFM de Forte Velho")</f>
        <v>EEEFM de Forte Velho</v>
      </c>
      <c r="E560" s="21" t="str">
        <f>IFERROR(__xludf.DUMMYFUNCTION("""COMPUTED_VALUE"""),"RURAL")</f>
        <v>RURAL</v>
      </c>
      <c r="F560" s="21" t="str">
        <f>IFERROR(__xludf.DUMMYFUNCTION("""COMPUTED_VALUE"""),"-")</f>
        <v>-</v>
      </c>
      <c r="G560" s="21" t="str">
        <f>IFERROR(__xludf.DUMMYFUNCTION("""COMPUTED_VALUE"""),"-")</f>
        <v>-</v>
      </c>
      <c r="H560" s="21" t="str">
        <f>IFERROR(__xludf.DUMMYFUNCTION("""COMPUTED_VALUE"""),"-")</f>
        <v>-</v>
      </c>
      <c r="I560" s="21" t="str">
        <f>IFERROR(__xludf.DUMMYFUNCTION("""COMPUTED_VALUE"""),"-")</f>
        <v>-</v>
      </c>
      <c r="J560" s="21" t="str">
        <f>IFERROR(__xludf.DUMMYFUNCTION("""COMPUTED_VALUE"""),"-")</f>
        <v>-</v>
      </c>
      <c r="K560" s="21" t="str">
        <f>IFERROR(__xludf.DUMMYFUNCTION("""COMPUTED_VALUE"""),"-")</f>
        <v>-</v>
      </c>
      <c r="L560" s="21" t="str">
        <f>IFERROR(__xludf.DUMMYFUNCTION("""COMPUTED_VALUE"""),"-")</f>
        <v>-</v>
      </c>
      <c r="M560" s="21" t="str">
        <f>IFERROR(__xludf.DUMMYFUNCTION("""COMPUTED_VALUE"""),"-")</f>
        <v>-</v>
      </c>
      <c r="N560" s="21" t="str">
        <f>IFERROR(__xludf.DUMMYFUNCTION("""COMPUTED_VALUE"""),"Satélite")</f>
        <v>Satélite</v>
      </c>
      <c r="O560" s="21" t="str">
        <f>IFERROR(__xludf.DUMMYFUNCTION("""COMPUTED_VALUE"""),"-")</f>
        <v>-</v>
      </c>
      <c r="P560" s="21"/>
      <c r="Q560" s="21"/>
      <c r="R560" s="21"/>
      <c r="S560" s="21"/>
      <c r="T560" s="21"/>
      <c r="U560" s="21"/>
      <c r="V560" s="21"/>
      <c r="W560" s="21"/>
      <c r="X560" s="21"/>
      <c r="Y560" s="21"/>
      <c r="Z560" s="21"/>
    </row>
    <row r="561">
      <c r="A561" s="21" t="str">
        <f>IFERROR(__xludf.DUMMYFUNCTION("""COMPUTED_VALUE"""),"16ª GRE (Santa Rita)")</f>
        <v>16ª GRE (Santa Rita)</v>
      </c>
      <c r="B561" s="21" t="str">
        <f>IFERROR(__xludf.DUMMYFUNCTION("""COMPUTED_VALUE"""),"Alhandra")</f>
        <v>Alhandra</v>
      </c>
      <c r="C561" s="21">
        <f>IFERROR(__xludf.DUMMYFUNCTION("""COMPUTED_VALUE"""),2.5100033E7)</f>
        <v>25100033</v>
      </c>
      <c r="D561" s="21" t="str">
        <f>IFERROR(__xludf.DUMMYFUNCTION("""COMPUTED_VALUE"""),"Ecit Renato Ribeiro Coutinho")</f>
        <v>Ecit Renato Ribeiro Coutinho</v>
      </c>
      <c r="E561" s="21" t="str">
        <f>IFERROR(__xludf.DUMMYFUNCTION("""COMPUTED_VALUE"""),"URBANA")</f>
        <v>URBANA</v>
      </c>
      <c r="F561" s="21" t="str">
        <f>IFERROR(__xludf.DUMMYFUNCTION("""COMPUTED_VALUE"""),"2 Mbps")</f>
        <v>2 Mbps</v>
      </c>
      <c r="G561" s="21" t="str">
        <f>IFERROR(__xludf.DUMMYFUNCTION("""COMPUTED_VALUE"""),"10 Mbps")</f>
        <v>10 Mbps</v>
      </c>
      <c r="H561" s="21" t="str">
        <f>IFERROR(__xludf.DUMMYFUNCTION("""COMPUTED_VALUE"""),"-")</f>
        <v>-</v>
      </c>
      <c r="I561" s="21" t="str">
        <f>IFERROR(__xludf.DUMMYFUNCTION("""COMPUTED_VALUE"""),"-")</f>
        <v>-</v>
      </c>
      <c r="J561" s="21" t="str">
        <f>IFERROR(__xludf.DUMMYFUNCTION("""COMPUTED_VALUE"""),"-")</f>
        <v>-</v>
      </c>
      <c r="K561" s="21" t="str">
        <f>IFERROR(__xludf.DUMMYFUNCTION("""COMPUTED_VALUE"""),"-")</f>
        <v>-</v>
      </c>
      <c r="L561" s="21" t="str">
        <f>IFERROR(__xludf.DUMMYFUNCTION("""COMPUTED_VALUE"""),"-")</f>
        <v>-</v>
      </c>
      <c r="M561" s="21" t="str">
        <f>IFERROR(__xludf.DUMMYFUNCTION("""COMPUTED_VALUE"""),"-")</f>
        <v>-</v>
      </c>
      <c r="N561" s="21" t="str">
        <f>IFERROR(__xludf.DUMMYFUNCTION("""COMPUTED_VALUE"""),"-")</f>
        <v>-</v>
      </c>
      <c r="O561" s="21" t="str">
        <f>IFERROR(__xludf.DUMMYFUNCTION("""COMPUTED_VALUE"""),"-")</f>
        <v>-</v>
      </c>
      <c r="P561" s="21"/>
      <c r="Q561" s="21"/>
      <c r="R561" s="21"/>
      <c r="S561" s="21"/>
      <c r="T561" s="21"/>
      <c r="U561" s="21"/>
      <c r="V561" s="21"/>
      <c r="W561" s="21"/>
      <c r="X561" s="21"/>
      <c r="Y561" s="21"/>
      <c r="Z561" s="21"/>
    </row>
    <row r="562">
      <c r="A562" s="21" t="str">
        <f>IFERROR(__xludf.DUMMYFUNCTION("""COMPUTED_VALUE"""),"16ª GRE (Santa Rita)")</f>
        <v>16ª GRE (Santa Rita)</v>
      </c>
      <c r="B562" s="21" t="str">
        <f>IFERROR(__xludf.DUMMYFUNCTION("""COMPUTED_VALUE"""),"Alhandra")</f>
        <v>Alhandra</v>
      </c>
      <c r="C562" s="21">
        <f>IFERROR(__xludf.DUMMYFUNCTION("""COMPUTED_VALUE"""),2.5100041E7)</f>
        <v>25100041</v>
      </c>
      <c r="D562" s="21" t="str">
        <f>IFERROR(__xludf.DUMMYFUNCTION("""COMPUTED_VALUE"""),"EEEFM Barao do Abiai")</f>
        <v>EEEFM Barao do Abiai</v>
      </c>
      <c r="E562" s="21" t="str">
        <f>IFERROR(__xludf.DUMMYFUNCTION("""COMPUTED_VALUE"""),"URBANA")</f>
        <v>URBANA</v>
      </c>
      <c r="F562" s="21" t="str">
        <f>IFERROR(__xludf.DUMMYFUNCTION("""COMPUTED_VALUE"""),"2 Mbps")</f>
        <v>2 Mbps</v>
      </c>
      <c r="G562" s="21" t="str">
        <f>IFERROR(__xludf.DUMMYFUNCTION("""COMPUTED_VALUE"""),"-")</f>
        <v>-</v>
      </c>
      <c r="H562" s="21" t="str">
        <f>IFERROR(__xludf.DUMMYFUNCTION("""COMPUTED_VALUE"""),"-")</f>
        <v>-</v>
      </c>
      <c r="I562" s="21" t="str">
        <f>IFERROR(__xludf.DUMMYFUNCTION("""COMPUTED_VALUE"""),"-")</f>
        <v>-</v>
      </c>
      <c r="J562" s="21" t="str">
        <f>IFERROR(__xludf.DUMMYFUNCTION("""COMPUTED_VALUE"""),"70 Mbps")</f>
        <v>70 Mbps</v>
      </c>
      <c r="K562" s="21" t="str">
        <f>IFERROR(__xludf.DUMMYFUNCTION("""COMPUTED_VALUE"""),"-")</f>
        <v>-</v>
      </c>
      <c r="L562" s="21" t="str">
        <f>IFERROR(__xludf.DUMMYFUNCTION("""COMPUTED_VALUE"""),"-")</f>
        <v>-</v>
      </c>
      <c r="M562" s="21" t="str">
        <f>IFERROR(__xludf.DUMMYFUNCTION("""COMPUTED_VALUE"""),"-")</f>
        <v>-</v>
      </c>
      <c r="N562" s="21" t="str">
        <f>IFERROR(__xludf.DUMMYFUNCTION("""COMPUTED_VALUE"""),"-")</f>
        <v>-</v>
      </c>
      <c r="O562" s="21" t="str">
        <f>IFERROR(__xludf.DUMMYFUNCTION("""COMPUTED_VALUE"""),"-")</f>
        <v>-</v>
      </c>
      <c r="P562" s="21"/>
      <c r="Q562" s="21"/>
      <c r="R562" s="21"/>
      <c r="S562" s="21"/>
      <c r="T562" s="21"/>
      <c r="U562" s="21"/>
      <c r="V562" s="21"/>
      <c r="W562" s="21"/>
      <c r="X562" s="21"/>
      <c r="Y562" s="21"/>
      <c r="Z562" s="21"/>
    </row>
    <row r="563">
      <c r="A563" s="21" t="str">
        <f>IFERROR(__xludf.DUMMYFUNCTION("""COMPUTED_VALUE"""),"16ª GRE (Santa Rita)")</f>
        <v>16ª GRE (Santa Rita)</v>
      </c>
      <c r="B563" s="21" t="str">
        <f>IFERROR(__xludf.DUMMYFUNCTION("""COMPUTED_VALUE"""),"Caaporã")</f>
        <v>Caaporã</v>
      </c>
      <c r="C563" s="21">
        <f>IFERROR(__xludf.DUMMYFUNCTION("""COMPUTED_VALUE"""),2.5100459E7)</f>
        <v>25100459</v>
      </c>
      <c r="D563" s="21" t="str">
        <f>IFERROR(__xludf.DUMMYFUNCTION("""COMPUTED_VALUE"""),"EEEFM Alberto Lundgren")</f>
        <v>EEEFM Alberto Lundgren</v>
      </c>
      <c r="E563" s="21" t="str">
        <f>IFERROR(__xludf.DUMMYFUNCTION("""COMPUTED_VALUE"""),"URBANA")</f>
        <v>URBANA</v>
      </c>
      <c r="F563" s="21" t="str">
        <f>IFERROR(__xludf.DUMMYFUNCTION("""COMPUTED_VALUE"""),"2 Mbps")</f>
        <v>2 Mbps</v>
      </c>
      <c r="G563" s="21" t="str">
        <f>IFERROR(__xludf.DUMMYFUNCTION("""COMPUTED_VALUE"""),"-")</f>
        <v>-</v>
      </c>
      <c r="H563" s="21" t="str">
        <f>IFERROR(__xludf.DUMMYFUNCTION("""COMPUTED_VALUE"""),"-")</f>
        <v>-</v>
      </c>
      <c r="I563" s="21" t="str">
        <f>IFERROR(__xludf.DUMMYFUNCTION("""COMPUTED_VALUE"""),"-")</f>
        <v>-</v>
      </c>
      <c r="J563" s="21" t="str">
        <f>IFERROR(__xludf.DUMMYFUNCTION("""COMPUTED_VALUE"""),"-")</f>
        <v>-</v>
      </c>
      <c r="K563" s="21" t="str">
        <f>IFERROR(__xludf.DUMMYFUNCTION("""COMPUTED_VALUE"""),"-")</f>
        <v>-</v>
      </c>
      <c r="L563" s="21" t="str">
        <f>IFERROR(__xludf.DUMMYFUNCTION("""COMPUTED_VALUE"""),"-")</f>
        <v>-</v>
      </c>
      <c r="M563" s="21" t="str">
        <f>IFERROR(__xludf.DUMMYFUNCTION("""COMPUTED_VALUE"""),"-")</f>
        <v>-</v>
      </c>
      <c r="N563" s="21" t="str">
        <f>IFERROR(__xludf.DUMMYFUNCTION("""COMPUTED_VALUE"""),"-")</f>
        <v>-</v>
      </c>
      <c r="O563" s="21" t="str">
        <f>IFERROR(__xludf.DUMMYFUNCTION("""COMPUTED_VALUE"""),"-")</f>
        <v>-</v>
      </c>
      <c r="P563" s="21"/>
      <c r="Q563" s="21"/>
      <c r="R563" s="21"/>
      <c r="S563" s="21"/>
      <c r="T563" s="21"/>
      <c r="U563" s="21"/>
      <c r="V563" s="21"/>
      <c r="W563" s="21"/>
      <c r="X563" s="21"/>
      <c r="Y563" s="21"/>
      <c r="Z563" s="21"/>
    </row>
    <row r="564">
      <c r="A564" s="21" t="str">
        <f>IFERROR(__xludf.DUMMYFUNCTION("""COMPUTED_VALUE"""),"12ª GRE (Itabaiana)")</f>
        <v>12ª GRE (Itabaiana)</v>
      </c>
      <c r="B564" s="21" t="str">
        <f>IFERROR(__xludf.DUMMYFUNCTION("""COMPUTED_VALUE"""),"Pedras de Fogo")</f>
        <v>Pedras de Fogo</v>
      </c>
      <c r="C564" s="21">
        <f>IFERROR(__xludf.DUMMYFUNCTION("""COMPUTED_VALUE"""),2.5100696E7)</f>
        <v>25100696</v>
      </c>
      <c r="D564" s="21" t="str">
        <f>IFERROR(__xludf.DUMMYFUNCTION("""COMPUTED_VALUE"""),"ECIT João Úrsulo")</f>
        <v>ECIT João Úrsulo</v>
      </c>
      <c r="E564" s="21" t="str">
        <f>IFERROR(__xludf.DUMMYFUNCTION("""COMPUTED_VALUE"""),"URBANA")</f>
        <v>URBANA</v>
      </c>
      <c r="F564" s="21" t="str">
        <f>IFERROR(__xludf.DUMMYFUNCTION("""COMPUTED_VALUE"""),"2 Mbps")</f>
        <v>2 Mbps</v>
      </c>
      <c r="G564" s="21" t="str">
        <f>IFERROR(__xludf.DUMMYFUNCTION("""COMPUTED_VALUE"""),"-")</f>
        <v>-</v>
      </c>
      <c r="H564" s="21" t="str">
        <f>IFERROR(__xludf.DUMMYFUNCTION("""COMPUTED_VALUE"""),"-")</f>
        <v>-</v>
      </c>
      <c r="I564" s="21" t="str">
        <f>IFERROR(__xludf.DUMMYFUNCTION("""COMPUTED_VALUE"""),"-")</f>
        <v>-</v>
      </c>
      <c r="J564" s="21" t="str">
        <f>IFERROR(__xludf.DUMMYFUNCTION("""COMPUTED_VALUE"""),"100 Mbps")</f>
        <v>100 Mbps</v>
      </c>
      <c r="K564" s="21" t="str">
        <f>IFERROR(__xludf.DUMMYFUNCTION("""COMPUTED_VALUE"""),"-")</f>
        <v>-</v>
      </c>
      <c r="L564" s="21" t="str">
        <f>IFERROR(__xludf.DUMMYFUNCTION("""COMPUTED_VALUE"""),"-")</f>
        <v>-</v>
      </c>
      <c r="M564" s="21" t="str">
        <f>IFERROR(__xludf.DUMMYFUNCTION("""COMPUTED_VALUE"""),"-")</f>
        <v>-</v>
      </c>
      <c r="N564" s="21" t="str">
        <f>IFERROR(__xludf.DUMMYFUNCTION("""COMPUTED_VALUE"""),"-")</f>
        <v>-</v>
      </c>
      <c r="O564" s="21" t="str">
        <f>IFERROR(__xludf.DUMMYFUNCTION("""COMPUTED_VALUE"""),"-")</f>
        <v>-</v>
      </c>
      <c r="P564" s="21"/>
      <c r="Q564" s="21"/>
      <c r="R564" s="21"/>
      <c r="S564" s="21"/>
      <c r="T564" s="21"/>
      <c r="U564" s="21"/>
      <c r="V564" s="21"/>
      <c r="W564" s="21"/>
      <c r="X564" s="21"/>
      <c r="Y564" s="21"/>
      <c r="Z564" s="21"/>
    </row>
    <row r="565">
      <c r="A565" s="21" t="str">
        <f>IFERROR(__xludf.DUMMYFUNCTION("""COMPUTED_VALUE"""),"16ª GRE (Santa Rita)")</f>
        <v>16ª GRE (Santa Rita)</v>
      </c>
      <c r="B565" s="21" t="str">
        <f>IFERROR(__xludf.DUMMYFUNCTION("""COMPUTED_VALUE"""),"Pitimbu")</f>
        <v>Pitimbu</v>
      </c>
      <c r="C565" s="21">
        <f>IFERROR(__xludf.DUMMYFUNCTION("""COMPUTED_VALUE"""),2.5101072E7)</f>
        <v>25101072</v>
      </c>
      <c r="D565" s="21" t="str">
        <f>IFERROR(__xludf.DUMMYFUNCTION("""COMPUTED_VALUE"""),"EEEFM Dr Joao Goncalves")</f>
        <v>EEEFM Dr Joao Goncalves</v>
      </c>
      <c r="E565" s="21" t="str">
        <f>IFERROR(__xludf.DUMMYFUNCTION("""COMPUTED_VALUE"""),"URBANA")</f>
        <v>URBANA</v>
      </c>
      <c r="F565" s="21" t="str">
        <f>IFERROR(__xludf.DUMMYFUNCTION("""COMPUTED_VALUE"""),"2 Mbps")</f>
        <v>2 Mbps</v>
      </c>
      <c r="G565" s="21" t="str">
        <f>IFERROR(__xludf.DUMMYFUNCTION("""COMPUTED_VALUE"""),"-")</f>
        <v>-</v>
      </c>
      <c r="H565" s="21" t="str">
        <f>IFERROR(__xludf.DUMMYFUNCTION("""COMPUTED_VALUE"""),"-")</f>
        <v>-</v>
      </c>
      <c r="I565" s="21" t="str">
        <f>IFERROR(__xludf.DUMMYFUNCTION("""COMPUTED_VALUE"""),"-")</f>
        <v>-</v>
      </c>
      <c r="J565" s="21" t="str">
        <f>IFERROR(__xludf.DUMMYFUNCTION("""COMPUTED_VALUE"""),"30 Mbps")</f>
        <v>30 Mbps</v>
      </c>
      <c r="K565" s="21" t="str">
        <f>IFERROR(__xludf.DUMMYFUNCTION("""COMPUTED_VALUE"""),"-")</f>
        <v>-</v>
      </c>
      <c r="L565" s="21" t="str">
        <f>IFERROR(__xludf.DUMMYFUNCTION("""COMPUTED_VALUE"""),"-")</f>
        <v>-</v>
      </c>
      <c r="M565" s="21" t="str">
        <f>IFERROR(__xludf.DUMMYFUNCTION("""COMPUTED_VALUE"""),"-")</f>
        <v>-</v>
      </c>
      <c r="N565" s="21" t="str">
        <f>IFERROR(__xludf.DUMMYFUNCTION("""COMPUTED_VALUE"""),"-")</f>
        <v>-</v>
      </c>
      <c r="O565" s="21">
        <f>IFERROR(__xludf.DUMMYFUNCTION("""COMPUTED_VALUE"""),40.0)</f>
        <v>40</v>
      </c>
      <c r="P565" s="21"/>
      <c r="Q565" s="21"/>
      <c r="R565" s="21"/>
      <c r="S565" s="21"/>
      <c r="T565" s="21"/>
      <c r="U565" s="21"/>
      <c r="V565" s="21"/>
      <c r="W565" s="21"/>
      <c r="X565" s="21"/>
      <c r="Y565" s="21"/>
      <c r="Z565" s="21"/>
    </row>
    <row r="566">
      <c r="A566" s="21" t="str">
        <f>IFERROR(__xludf.DUMMYFUNCTION("""COMPUTED_VALUE"""),"16ª GRE (Santa Rita)")</f>
        <v>16ª GRE (Santa Rita)</v>
      </c>
      <c r="B566" s="21" t="str">
        <f>IFERROR(__xludf.DUMMYFUNCTION("""COMPUTED_VALUE"""),"Pitimbu")</f>
        <v>Pitimbu</v>
      </c>
      <c r="C566" s="21">
        <f>IFERROR(__xludf.DUMMYFUNCTION("""COMPUTED_VALUE"""),2.5101099E7)</f>
        <v>25101099</v>
      </c>
      <c r="D566" s="21" t="str">
        <f>IFERROR(__xludf.DUMMYFUNCTION("""COMPUTED_VALUE"""),"Ecit Durval Guedes")</f>
        <v>Ecit Durval Guedes</v>
      </c>
      <c r="E566" s="21" t="str">
        <f>IFERROR(__xludf.DUMMYFUNCTION("""COMPUTED_VALUE"""),"RURAL")</f>
        <v>RURAL</v>
      </c>
      <c r="F566" s="21" t="str">
        <f>IFERROR(__xludf.DUMMYFUNCTION("""COMPUTED_VALUE"""),"-")</f>
        <v>-</v>
      </c>
      <c r="G566" s="21" t="str">
        <f>IFERROR(__xludf.DUMMYFUNCTION("""COMPUTED_VALUE"""),"-")</f>
        <v>-</v>
      </c>
      <c r="H566" s="21" t="str">
        <f>IFERROR(__xludf.DUMMYFUNCTION("""COMPUTED_VALUE"""),"-")</f>
        <v>-</v>
      </c>
      <c r="I566" s="21" t="str">
        <f>IFERROR(__xludf.DUMMYFUNCTION("""COMPUTED_VALUE"""),"-")</f>
        <v>-</v>
      </c>
      <c r="J566" s="21" t="str">
        <f>IFERROR(__xludf.DUMMYFUNCTION("""COMPUTED_VALUE"""),"30 Mbps")</f>
        <v>30 Mbps</v>
      </c>
      <c r="K566" s="21" t="str">
        <f>IFERROR(__xludf.DUMMYFUNCTION("""COMPUTED_VALUE"""),"-")</f>
        <v>-</v>
      </c>
      <c r="L566" s="21" t="str">
        <f>IFERROR(__xludf.DUMMYFUNCTION("""COMPUTED_VALUE"""),"-")</f>
        <v>-</v>
      </c>
      <c r="M566" s="21" t="str">
        <f>IFERROR(__xludf.DUMMYFUNCTION("""COMPUTED_VALUE"""),"-")</f>
        <v>-</v>
      </c>
      <c r="N566" s="21" t="str">
        <f>IFERROR(__xludf.DUMMYFUNCTION("""COMPUTED_VALUE"""),"Black Box (3G)")</f>
        <v>Black Box (3G)</v>
      </c>
      <c r="O566" s="21" t="str">
        <f>IFERROR(__xludf.DUMMYFUNCTION("""COMPUTED_VALUE"""),"-")</f>
        <v>-</v>
      </c>
      <c r="P566" s="21"/>
      <c r="Q566" s="21"/>
      <c r="R566" s="21"/>
      <c r="S566" s="21"/>
      <c r="T566" s="21"/>
      <c r="U566" s="21"/>
      <c r="V566" s="21"/>
      <c r="W566" s="21"/>
      <c r="X566" s="21"/>
      <c r="Y566" s="21"/>
      <c r="Z566" s="21"/>
    </row>
    <row r="567">
      <c r="A567" s="21" t="str">
        <f>IFERROR(__xludf.DUMMYFUNCTION("""COMPUTED_VALUE"""),"01ª GRE (João Pessoa)")</f>
        <v>01ª GRE (João Pessoa)</v>
      </c>
      <c r="B567" s="21" t="str">
        <f>IFERROR(__xludf.DUMMYFUNCTION("""COMPUTED_VALUE"""),"João Pessoa")</f>
        <v>João Pessoa</v>
      </c>
      <c r="C567" s="21">
        <f>IFERROR(__xludf.DUMMYFUNCTION("""COMPUTED_VALUE"""),2.5101516E7)</f>
        <v>25101516</v>
      </c>
      <c r="D567" s="21" t="str">
        <f>IFERROR(__xludf.DUMMYFUNCTION("""COMPUTED_VALUE"""),"EEEF Domenica Andrea Magliano")</f>
        <v>EEEF Domenica Andrea Magliano</v>
      </c>
      <c r="E567" s="21" t="str">
        <f>IFERROR(__xludf.DUMMYFUNCTION("""COMPUTED_VALUE"""),"URBANA")</f>
        <v>URBANA</v>
      </c>
      <c r="F567" s="21" t="str">
        <f>IFERROR(__xludf.DUMMYFUNCTION("""COMPUTED_VALUE"""),"2 Mbps")</f>
        <v>2 Mbps</v>
      </c>
      <c r="G567" s="21" t="str">
        <f>IFERROR(__xludf.DUMMYFUNCTION("""COMPUTED_VALUE"""),"-")</f>
        <v>-</v>
      </c>
      <c r="H567" s="21" t="str">
        <f>IFERROR(__xludf.DUMMYFUNCTION("""COMPUTED_VALUE"""),"-")</f>
        <v>-</v>
      </c>
      <c r="I567" s="21" t="str">
        <f>IFERROR(__xludf.DUMMYFUNCTION("""COMPUTED_VALUE"""),"-")</f>
        <v>-</v>
      </c>
      <c r="J567" s="21" t="str">
        <f>IFERROR(__xludf.DUMMYFUNCTION("""COMPUTED_VALUE"""),"-")</f>
        <v>-</v>
      </c>
      <c r="K567" s="21" t="str">
        <f>IFERROR(__xludf.DUMMYFUNCTION("""COMPUTED_VALUE"""),"-")</f>
        <v>-</v>
      </c>
      <c r="L567" s="21" t="str">
        <f>IFERROR(__xludf.DUMMYFUNCTION("""COMPUTED_VALUE"""),"-")</f>
        <v>-</v>
      </c>
      <c r="M567" s="21" t="str">
        <f>IFERROR(__xludf.DUMMYFUNCTION("""COMPUTED_VALUE"""),"-")</f>
        <v>-</v>
      </c>
      <c r="N567" s="21" t="str">
        <f>IFERROR(__xludf.DUMMYFUNCTION("""COMPUTED_VALUE"""),"-")</f>
        <v>-</v>
      </c>
      <c r="O567" s="21" t="str">
        <f>IFERROR(__xludf.DUMMYFUNCTION("""COMPUTED_VALUE"""),"-")</f>
        <v>-</v>
      </c>
      <c r="P567" s="21"/>
      <c r="Q567" s="21"/>
      <c r="R567" s="21"/>
      <c r="S567" s="21"/>
      <c r="T567" s="21"/>
      <c r="U567" s="21"/>
      <c r="V567" s="21"/>
      <c r="W567" s="21"/>
      <c r="X567" s="21"/>
      <c r="Y567" s="21"/>
      <c r="Z567" s="21"/>
    </row>
    <row r="568">
      <c r="A568" s="21" t="str">
        <f>IFERROR(__xludf.DUMMYFUNCTION("""COMPUTED_VALUE"""),"14ª GRE (Mamanguape)")</f>
        <v>14ª GRE (Mamanguape)</v>
      </c>
      <c r="B568" s="21" t="str">
        <f>IFERROR(__xludf.DUMMYFUNCTION("""COMPUTED_VALUE"""),"Baía da Traição")</f>
        <v>Baía da Traição</v>
      </c>
      <c r="C568" s="21">
        <f>IFERROR(__xludf.DUMMYFUNCTION("""COMPUTED_VALUE"""),2.5101978E7)</f>
        <v>25101978</v>
      </c>
      <c r="D568" s="21" t="str">
        <f>IFERROR(__xludf.DUMMYFUNCTION("""COMPUTED_VALUE"""),"EEIEFM Akajutibiro")</f>
        <v>EEIEFM Akajutibiro</v>
      </c>
      <c r="E568" s="21" t="str">
        <f>IFERROR(__xludf.DUMMYFUNCTION("""COMPUTED_VALUE"""),"RURAL")</f>
        <v>RURAL</v>
      </c>
      <c r="F568" s="21" t="str">
        <f>IFERROR(__xludf.DUMMYFUNCTION("""COMPUTED_VALUE"""),"-")</f>
        <v>-</v>
      </c>
      <c r="G568" s="21" t="str">
        <f>IFERROR(__xludf.DUMMYFUNCTION("""COMPUTED_VALUE"""),"-")</f>
        <v>-</v>
      </c>
      <c r="H568" s="21" t="str">
        <f>IFERROR(__xludf.DUMMYFUNCTION("""COMPUTED_VALUE"""),"-")</f>
        <v>-</v>
      </c>
      <c r="I568" s="21" t="str">
        <f>IFERROR(__xludf.DUMMYFUNCTION("""COMPUTED_VALUE"""),"-")</f>
        <v>-</v>
      </c>
      <c r="J568" s="21" t="str">
        <f>IFERROR(__xludf.DUMMYFUNCTION("""COMPUTED_VALUE"""),"-")</f>
        <v>-</v>
      </c>
      <c r="K568" s="21" t="str">
        <f>IFERROR(__xludf.DUMMYFUNCTION("""COMPUTED_VALUE"""),"-")</f>
        <v>-</v>
      </c>
      <c r="L568" s="21" t="str">
        <f>IFERROR(__xludf.DUMMYFUNCTION("""COMPUTED_VALUE"""),"-")</f>
        <v>-</v>
      </c>
      <c r="M568" s="21" t="str">
        <f>IFERROR(__xludf.DUMMYFUNCTION("""COMPUTED_VALUE"""),"-")</f>
        <v>-</v>
      </c>
      <c r="N568" s="21" t="str">
        <f>IFERROR(__xludf.DUMMYFUNCTION("""COMPUTED_VALUE"""),"Black Box (3G)")</f>
        <v>Black Box (3G)</v>
      </c>
      <c r="O568" s="21" t="str">
        <f>IFERROR(__xludf.DUMMYFUNCTION("""COMPUTED_VALUE"""),"-")</f>
        <v>-</v>
      </c>
      <c r="P568" s="21"/>
      <c r="Q568" s="21"/>
      <c r="R568" s="21"/>
      <c r="S568" s="21"/>
      <c r="T568" s="21"/>
      <c r="U568" s="21"/>
      <c r="V568" s="21"/>
      <c r="W568" s="21"/>
      <c r="X568" s="21"/>
      <c r="Y568" s="21"/>
      <c r="Z568" s="21"/>
    </row>
    <row r="569">
      <c r="A569" s="21" t="str">
        <f>IFERROR(__xludf.DUMMYFUNCTION("""COMPUTED_VALUE"""),"16ª GRE (Santa Rita)")</f>
        <v>16ª GRE (Santa Rita)</v>
      </c>
      <c r="B569" s="21" t="str">
        <f>IFERROR(__xludf.DUMMYFUNCTION("""COMPUTED_VALUE"""),"Alhandra")</f>
        <v>Alhandra</v>
      </c>
      <c r="C569" s="21">
        <f>IFERROR(__xludf.DUMMYFUNCTION("""COMPUTED_VALUE"""),2.5102519E7)</f>
        <v>25102519</v>
      </c>
      <c r="D569" s="21" t="str">
        <f>IFERROR(__xludf.DUMMYFUNCTION("""COMPUTED_VALUE"""),"EEEFM Antonio Camelo")</f>
        <v>EEEFM Antonio Camelo</v>
      </c>
      <c r="E569" s="21" t="str">
        <f>IFERROR(__xludf.DUMMYFUNCTION("""COMPUTED_VALUE"""),"RURAL")</f>
        <v>RURAL</v>
      </c>
      <c r="F569" s="21" t="str">
        <f>IFERROR(__xludf.DUMMYFUNCTION("""COMPUTED_VALUE"""),"2 Mbps")</f>
        <v>2 Mbps</v>
      </c>
      <c r="G569" s="21" t="str">
        <f>IFERROR(__xludf.DUMMYFUNCTION("""COMPUTED_VALUE"""),"-")</f>
        <v>-</v>
      </c>
      <c r="H569" s="21" t="str">
        <f>IFERROR(__xludf.DUMMYFUNCTION("""COMPUTED_VALUE"""),"-")</f>
        <v>-</v>
      </c>
      <c r="I569" s="21" t="str">
        <f>IFERROR(__xludf.DUMMYFUNCTION("""COMPUTED_VALUE"""),"-")</f>
        <v>-</v>
      </c>
      <c r="J569" s="21" t="str">
        <f>IFERROR(__xludf.DUMMYFUNCTION("""COMPUTED_VALUE"""),"-")</f>
        <v>-</v>
      </c>
      <c r="K569" s="21" t="str">
        <f>IFERROR(__xludf.DUMMYFUNCTION("""COMPUTED_VALUE"""),"-")</f>
        <v>-</v>
      </c>
      <c r="L569" s="21" t="str">
        <f>IFERROR(__xludf.DUMMYFUNCTION("""COMPUTED_VALUE"""),"-")</f>
        <v>-</v>
      </c>
      <c r="M569" s="21" t="str">
        <f>IFERROR(__xludf.DUMMYFUNCTION("""COMPUTED_VALUE"""),"-")</f>
        <v>-</v>
      </c>
      <c r="N569" s="21" t="str">
        <f>IFERROR(__xludf.DUMMYFUNCTION("""COMPUTED_VALUE"""),"-")</f>
        <v>-</v>
      </c>
      <c r="O569" s="21" t="str">
        <f>IFERROR(__xludf.DUMMYFUNCTION("""COMPUTED_VALUE"""),"-")</f>
        <v>-</v>
      </c>
      <c r="P569" s="21"/>
      <c r="Q569" s="21"/>
      <c r="R569" s="21"/>
      <c r="S569" s="21"/>
      <c r="T569" s="21"/>
      <c r="U569" s="21"/>
      <c r="V569" s="21"/>
      <c r="W569" s="21"/>
      <c r="X569" s="21"/>
      <c r="Y569" s="21"/>
      <c r="Z569" s="21"/>
    </row>
    <row r="570">
      <c r="A570" s="21" t="str">
        <f>IFERROR(__xludf.DUMMYFUNCTION("""COMPUTED_VALUE"""),"-")</f>
        <v>-</v>
      </c>
      <c r="B570" s="21" t="str">
        <f>IFERROR(__xludf.DUMMYFUNCTION("""COMPUTED_VALUE"""),"São João do Rio do Peixe")</f>
        <v>São João do Rio do Peixe</v>
      </c>
      <c r="C570" s="21">
        <f>IFERROR(__xludf.DUMMYFUNCTION("""COMPUTED_VALUE"""),2.5102621E7)</f>
        <v>25102621</v>
      </c>
      <c r="D570" s="21" t="str">
        <f>IFERROR(__xludf.DUMMYFUNCTION("""COMPUTED_VALUE"""),"EEEF PROFª FRASSINETE BERNARDO (MUNICIPALIZADA)")</f>
        <v>EEEF PROFª FRASSINETE BERNARDO (MUNICIPALIZADA)</v>
      </c>
      <c r="E570" s="21" t="str">
        <f>IFERROR(__xludf.DUMMYFUNCTION("""COMPUTED_VALUE"""),"-")</f>
        <v>-</v>
      </c>
      <c r="F570" s="21" t="str">
        <f>IFERROR(__xludf.DUMMYFUNCTION("""COMPUTED_VALUE"""),"2 Mbps")</f>
        <v>2 Mbps</v>
      </c>
      <c r="G570" s="21" t="str">
        <f>IFERROR(__xludf.DUMMYFUNCTION("""COMPUTED_VALUE"""),"-")</f>
        <v>-</v>
      </c>
      <c r="H570" s="21" t="str">
        <f>IFERROR(__xludf.DUMMYFUNCTION("""COMPUTED_VALUE"""),"-")</f>
        <v>-</v>
      </c>
      <c r="I570" s="21" t="str">
        <f>IFERROR(__xludf.DUMMYFUNCTION("""COMPUTED_VALUE"""),"-")</f>
        <v>-</v>
      </c>
      <c r="J570" s="21" t="str">
        <f>IFERROR(__xludf.DUMMYFUNCTION("""COMPUTED_VALUE"""),"-")</f>
        <v>-</v>
      </c>
      <c r="K570" s="21" t="str">
        <f>IFERROR(__xludf.DUMMYFUNCTION("""COMPUTED_VALUE"""),"-")</f>
        <v>-</v>
      </c>
      <c r="L570" s="21" t="str">
        <f>IFERROR(__xludf.DUMMYFUNCTION("""COMPUTED_VALUE"""),"-")</f>
        <v>-</v>
      </c>
      <c r="M570" s="21" t="str">
        <f>IFERROR(__xludf.DUMMYFUNCTION("""COMPUTED_VALUE"""),"100 Mbps")</f>
        <v>100 Mbps</v>
      </c>
      <c r="N570" s="21" t="str">
        <f>IFERROR(__xludf.DUMMYFUNCTION("""COMPUTED_VALUE"""),"-")</f>
        <v>-</v>
      </c>
      <c r="O570" s="21" t="str">
        <f>IFERROR(__xludf.DUMMYFUNCTION("""COMPUTED_VALUE"""),"-")</f>
        <v>-</v>
      </c>
      <c r="P570" s="21" t="str">
        <f>IFERROR(__xludf.DUMMYFUNCTION("""COMPUTED_VALUE"""),"MUNICIPALIZADA")</f>
        <v>MUNICIPALIZADA</v>
      </c>
      <c r="Q570" s="21" t="str">
        <f>IFERROR(__xludf.DUMMYFUNCTION("""COMPUTED_VALUE"""),"S")</f>
        <v>S</v>
      </c>
      <c r="R570" s="21"/>
      <c r="S570" s="21"/>
      <c r="T570" s="21"/>
      <c r="U570" s="21"/>
      <c r="V570" s="21"/>
      <c r="W570" s="21"/>
      <c r="X570" s="21"/>
      <c r="Y570" s="21"/>
      <c r="Z570" s="21"/>
    </row>
    <row r="571">
      <c r="A571" s="21" t="str">
        <f>IFERROR(__xludf.DUMMYFUNCTION("""COMPUTED_VALUE"""),"06ª GRE (Patos)")</f>
        <v>06ª GRE (Patos)</v>
      </c>
      <c r="B571" s="21" t="str">
        <f>IFERROR(__xludf.DUMMYFUNCTION("""COMPUTED_VALUE"""),"Patos")</f>
        <v>Patos</v>
      </c>
      <c r="C571" s="21">
        <f>IFERROR(__xludf.DUMMYFUNCTION("""COMPUTED_VALUE"""),2.5103563E7)</f>
        <v>25103563</v>
      </c>
      <c r="D571" s="21" t="str">
        <f>IFERROR(__xludf.DUMMYFUNCTION("""COMPUTED_VALUE"""),"EEEFM Professor Jose Gomes Alves")</f>
        <v>EEEFM Professor Jose Gomes Alves</v>
      </c>
      <c r="E571" s="21" t="str">
        <f>IFERROR(__xludf.DUMMYFUNCTION("""COMPUTED_VALUE"""),"URBANA")</f>
        <v>URBANA</v>
      </c>
      <c r="F571" s="21" t="str">
        <f>IFERROR(__xludf.DUMMYFUNCTION("""COMPUTED_VALUE"""),"2 Mbps")</f>
        <v>2 Mbps</v>
      </c>
      <c r="G571" s="21" t="str">
        <f>IFERROR(__xludf.DUMMYFUNCTION("""COMPUTED_VALUE"""),"-")</f>
        <v>-</v>
      </c>
      <c r="H571" s="21" t="str">
        <f>IFERROR(__xludf.DUMMYFUNCTION("""COMPUTED_VALUE"""),"-")</f>
        <v>-</v>
      </c>
      <c r="I571" s="21" t="str">
        <f>IFERROR(__xludf.DUMMYFUNCTION("""COMPUTED_VALUE"""),"-")</f>
        <v>-</v>
      </c>
      <c r="J571" s="21" t="str">
        <f>IFERROR(__xludf.DUMMYFUNCTION("""COMPUTED_VALUE"""),"50 Mbps")</f>
        <v>50 Mbps</v>
      </c>
      <c r="K571" s="21" t="str">
        <f>IFERROR(__xludf.DUMMYFUNCTION("""COMPUTED_VALUE"""),"-")</f>
        <v>-</v>
      </c>
      <c r="L571" s="21" t="str">
        <f>IFERROR(__xludf.DUMMYFUNCTION("""COMPUTED_VALUE"""),"-")</f>
        <v>-</v>
      </c>
      <c r="M571" s="21" t="str">
        <f>IFERROR(__xludf.DUMMYFUNCTION("""COMPUTED_VALUE"""),"-")</f>
        <v>-</v>
      </c>
      <c r="N571" s="21" t="str">
        <f>IFERROR(__xludf.DUMMYFUNCTION("""COMPUTED_VALUE"""),"-")</f>
        <v>-</v>
      </c>
      <c r="O571" s="21" t="str">
        <f>IFERROR(__xludf.DUMMYFUNCTION("""COMPUTED_VALUE"""),"-")</f>
        <v>-</v>
      </c>
      <c r="P571" s="21"/>
      <c r="Q571" s="21"/>
      <c r="R571" s="21"/>
      <c r="S571" s="21"/>
      <c r="T571" s="21"/>
      <c r="U571" s="21"/>
      <c r="V571" s="21"/>
      <c r="W571" s="21"/>
      <c r="X571" s="21"/>
      <c r="Y571" s="21"/>
      <c r="Z571" s="21"/>
    </row>
    <row r="572">
      <c r="A572" s="21" t="str">
        <f>IFERROR(__xludf.DUMMYFUNCTION("""COMPUTED_VALUE"""),"01ª GRE (João Pessoa)")</f>
        <v>01ª GRE (João Pessoa)</v>
      </c>
      <c r="B572" s="21" t="str">
        <f>IFERROR(__xludf.DUMMYFUNCTION("""COMPUTED_VALUE"""),"João Pessoa")</f>
        <v>João Pessoa</v>
      </c>
      <c r="C572" s="21">
        <f>IFERROR(__xludf.DUMMYFUNCTION("""COMPUTED_VALUE"""),2.5104071E7)</f>
        <v>25104071</v>
      </c>
      <c r="D572" s="21" t="str">
        <f>IFERROR(__xludf.DUMMYFUNCTION("""COMPUTED_VALUE"""),"Nucleo de Educacao de Jovens e Adultos do Ensino Medio")</f>
        <v>Nucleo de Educacao de Jovens e Adultos do Ensino Medio</v>
      </c>
      <c r="E572" s="21" t="str">
        <f>IFERROR(__xludf.DUMMYFUNCTION("""COMPUTED_VALUE"""),"URBANA")</f>
        <v>URBANA</v>
      </c>
      <c r="F572" s="21" t="str">
        <f>IFERROR(__xludf.DUMMYFUNCTION("""COMPUTED_VALUE"""),"2 Mbps")</f>
        <v>2 Mbps</v>
      </c>
      <c r="G572" s="21" t="str">
        <f>IFERROR(__xludf.DUMMYFUNCTION("""COMPUTED_VALUE"""),"-")</f>
        <v>-</v>
      </c>
      <c r="H572" s="21" t="str">
        <f>IFERROR(__xludf.DUMMYFUNCTION("""COMPUTED_VALUE"""),"-")</f>
        <v>-</v>
      </c>
      <c r="I572" s="21" t="str">
        <f>IFERROR(__xludf.DUMMYFUNCTION("""COMPUTED_VALUE"""),"-")</f>
        <v>-</v>
      </c>
      <c r="J572" s="21" t="str">
        <f>IFERROR(__xludf.DUMMYFUNCTION("""COMPUTED_VALUE"""),"-")</f>
        <v>-</v>
      </c>
      <c r="K572" s="21" t="str">
        <f>IFERROR(__xludf.DUMMYFUNCTION("""COMPUTED_VALUE"""),"-")</f>
        <v>-</v>
      </c>
      <c r="L572" s="21" t="str">
        <f>IFERROR(__xludf.DUMMYFUNCTION("""COMPUTED_VALUE"""),"-")</f>
        <v>-</v>
      </c>
      <c r="M572" s="21" t="str">
        <f>IFERROR(__xludf.DUMMYFUNCTION("""COMPUTED_VALUE"""),"-")</f>
        <v>-</v>
      </c>
      <c r="N572" s="21" t="str">
        <f>IFERROR(__xludf.DUMMYFUNCTION("""COMPUTED_VALUE"""),"-")</f>
        <v>-</v>
      </c>
      <c r="O572" s="21" t="str">
        <f>IFERROR(__xludf.DUMMYFUNCTION("""COMPUTED_VALUE"""),"-")</f>
        <v>-</v>
      </c>
      <c r="P572" s="21"/>
      <c r="Q572" s="21"/>
      <c r="R572" s="21"/>
      <c r="S572" s="21"/>
      <c r="T572" s="21"/>
      <c r="U572" s="21"/>
      <c r="V572" s="21"/>
      <c r="W572" s="21"/>
      <c r="X572" s="21"/>
      <c r="Y572" s="21"/>
      <c r="Z572" s="21"/>
    </row>
    <row r="573">
      <c r="A573" s="21" t="str">
        <f>IFERROR(__xludf.DUMMYFUNCTION("""COMPUTED_VALUE"""),"01ª GRE (João Pessoa)")</f>
        <v>01ª GRE (João Pessoa)</v>
      </c>
      <c r="B573" s="21" t="str">
        <f>IFERROR(__xludf.DUMMYFUNCTION("""COMPUTED_VALUE"""),"João Pessoa")</f>
        <v>João Pessoa</v>
      </c>
      <c r="C573" s="21">
        <f>IFERROR(__xludf.DUMMYFUNCTION("""COMPUTED_VALUE"""),2.510433E7)</f>
        <v>25104330</v>
      </c>
      <c r="D573" s="21" t="str">
        <f>IFERROR(__xludf.DUMMYFUNCTION("""COMPUTED_VALUE"""),"ECI Almirante Saldanha  (CONSULTAR PLANILHA ""CENTROS SÓCIO-EDUCATIVOS"")")</f>
        <v>ECI Almirante Saldanha  (CONSULTAR PLANILHA "CENTROS SÓCIO-EDUCATIVOS")</v>
      </c>
      <c r="E573" s="21" t="str">
        <f>IFERROR(__xludf.DUMMYFUNCTION("""COMPUTED_VALUE"""),"URBANA")</f>
        <v>URBANA</v>
      </c>
      <c r="F573" s="21" t="str">
        <f>IFERROR(__xludf.DUMMYFUNCTION("""COMPUTED_VALUE"""),"5 Mbps")</f>
        <v>5 Mbps</v>
      </c>
      <c r="G573" s="21" t="str">
        <f>IFERROR(__xludf.DUMMYFUNCTION("""COMPUTED_VALUE"""),"10 Mbps")</f>
        <v>10 Mbps</v>
      </c>
      <c r="H573" s="21" t="str">
        <f>IFERROR(__xludf.DUMMYFUNCTION("""COMPUTED_VALUE"""),"-")</f>
        <v>-</v>
      </c>
      <c r="I573" s="21" t="str">
        <f>IFERROR(__xludf.DUMMYFUNCTION("""COMPUTED_VALUE"""),"-")</f>
        <v>-</v>
      </c>
      <c r="J573" s="21" t="str">
        <f>IFERROR(__xludf.DUMMYFUNCTION("""COMPUTED_VALUE"""),"-")</f>
        <v>-</v>
      </c>
      <c r="K573" s="21" t="str">
        <f>IFERROR(__xludf.DUMMYFUNCTION("""COMPUTED_VALUE"""),"-")</f>
        <v>-</v>
      </c>
      <c r="L573" s="21" t="str">
        <f>IFERROR(__xludf.DUMMYFUNCTION("""COMPUTED_VALUE"""),"-")</f>
        <v>-</v>
      </c>
      <c r="M573" s="21" t="str">
        <f>IFERROR(__xludf.DUMMYFUNCTION("""COMPUTED_VALUE"""),"-")</f>
        <v>-</v>
      </c>
      <c r="N573" s="21" t="str">
        <f>IFERROR(__xludf.DUMMYFUNCTION("""COMPUTED_VALUE"""),"-")</f>
        <v>-</v>
      </c>
      <c r="O573" s="21" t="str">
        <f>IFERROR(__xludf.DUMMYFUNCTION("""COMPUTED_VALUE"""),"-")</f>
        <v>-</v>
      </c>
      <c r="P573" s="21"/>
      <c r="Q573" s="21"/>
      <c r="R573" s="21"/>
      <c r="S573" s="21"/>
      <c r="T573" s="21"/>
      <c r="U573" s="21"/>
      <c r="V573" s="21"/>
      <c r="W573" s="21"/>
      <c r="X573" s="21"/>
      <c r="Y573" s="21"/>
      <c r="Z573" s="21"/>
    </row>
    <row r="574">
      <c r="A574" s="21" t="str">
        <f>IFERROR(__xludf.DUMMYFUNCTION("""COMPUTED_VALUE"""),"-")</f>
        <v>-</v>
      </c>
      <c r="B574" s="21" t="str">
        <f>IFERROR(__xludf.DUMMYFUNCTION("""COMPUTED_VALUE"""),"João Pessoa")</f>
        <v>João Pessoa</v>
      </c>
      <c r="C574" s="21">
        <f>IFERROR(__xludf.DUMMYFUNCTION("""COMPUTED_VALUE"""),2.5105183E7)</f>
        <v>25105183</v>
      </c>
      <c r="D574" s="21" t="str">
        <f>IFERROR(__xludf.DUMMYFUNCTION("""COMPUTED_VALUE"""),"EEEF Irma Severina Cavalcante Souto ")</f>
        <v>EEEF Irma Severina Cavalcante Souto </v>
      </c>
      <c r="E574" s="21" t="str">
        <f>IFERROR(__xludf.DUMMYFUNCTION("""COMPUTED_VALUE"""),"-")</f>
        <v>-</v>
      </c>
      <c r="F574" s="21" t="str">
        <f>IFERROR(__xludf.DUMMYFUNCTION("""COMPUTED_VALUE"""),"5 Mbps")</f>
        <v>5 Mbps</v>
      </c>
      <c r="G574" s="21" t="str">
        <f>IFERROR(__xludf.DUMMYFUNCTION("""COMPUTED_VALUE"""),"10 Mbps")</f>
        <v>10 Mbps</v>
      </c>
      <c r="H574" s="21" t="str">
        <f>IFERROR(__xludf.DUMMYFUNCTION("""COMPUTED_VALUE"""),"-")</f>
        <v>-</v>
      </c>
      <c r="I574" s="21" t="str">
        <f>IFERROR(__xludf.DUMMYFUNCTION("""COMPUTED_VALUE"""),"-")</f>
        <v>-</v>
      </c>
      <c r="J574" s="21" t="str">
        <f>IFERROR(__xludf.DUMMYFUNCTION("""COMPUTED_VALUE"""),"-")</f>
        <v>-</v>
      </c>
      <c r="K574" s="21" t="str">
        <f>IFERROR(__xludf.DUMMYFUNCTION("""COMPUTED_VALUE"""),"-")</f>
        <v>-</v>
      </c>
      <c r="L574" s="21" t="str">
        <f>IFERROR(__xludf.DUMMYFUNCTION("""COMPUTED_VALUE"""),"-")</f>
        <v>-</v>
      </c>
      <c r="M574" s="21" t="str">
        <f>IFERROR(__xludf.DUMMYFUNCTION("""COMPUTED_VALUE"""),"-")</f>
        <v>-</v>
      </c>
      <c r="N574" s="21" t="str">
        <f>IFERROR(__xludf.DUMMYFUNCTION("""COMPUTED_VALUE"""),"-")</f>
        <v>-</v>
      </c>
      <c r="O574" s="21" t="str">
        <f>IFERROR(__xludf.DUMMYFUNCTION("""COMPUTED_VALUE"""),"-")</f>
        <v>-</v>
      </c>
      <c r="P574" s="21"/>
      <c r="Q574" s="21"/>
      <c r="R574" s="21"/>
      <c r="S574" s="21"/>
      <c r="T574" s="21"/>
      <c r="U574" s="21"/>
      <c r="V574" s="21"/>
      <c r="W574" s="21"/>
      <c r="X574" s="21"/>
      <c r="Y574" s="21"/>
      <c r="Z574" s="21"/>
    </row>
    <row r="575">
      <c r="A575" s="21" t="str">
        <f>IFERROR(__xludf.DUMMYFUNCTION("""COMPUTED_VALUE"""),"01ª GRE (João Pessoa)")</f>
        <v>01ª GRE (João Pessoa)</v>
      </c>
      <c r="B575" s="21" t="str">
        <f>IFERROR(__xludf.DUMMYFUNCTION("""COMPUTED_VALUE"""),"João Pessoa")</f>
        <v>João Pessoa</v>
      </c>
      <c r="C575" s="21">
        <f>IFERROR(__xludf.DUMMYFUNCTION("""COMPUTED_VALUE"""),2.510683E7)</f>
        <v>25106830</v>
      </c>
      <c r="D575" s="21" t="str">
        <f>IFERROR(__xludf.DUMMYFUNCTION("""COMPUTED_VALUE"""),"EEEE Ana Paula Ribeiro Barbosa Lira")</f>
        <v>EEEE Ana Paula Ribeiro Barbosa Lira</v>
      </c>
      <c r="E575" s="21" t="str">
        <f>IFERROR(__xludf.DUMMYFUNCTION("""COMPUTED_VALUE"""),"URBANA")</f>
        <v>URBANA</v>
      </c>
      <c r="F575" s="21" t="str">
        <f>IFERROR(__xludf.DUMMYFUNCTION("""COMPUTED_VALUE"""),"5 Mbps")</f>
        <v>5 Mbps</v>
      </c>
      <c r="G575" s="21" t="str">
        <f>IFERROR(__xludf.DUMMYFUNCTION("""COMPUTED_VALUE"""),"10 Mbps")</f>
        <v>10 Mbps</v>
      </c>
      <c r="H575" s="21" t="str">
        <f>IFERROR(__xludf.DUMMYFUNCTION("""COMPUTED_VALUE"""),"-")</f>
        <v>-</v>
      </c>
      <c r="I575" s="21" t="str">
        <f>IFERROR(__xludf.DUMMYFUNCTION("""COMPUTED_VALUE"""),"-")</f>
        <v>-</v>
      </c>
      <c r="J575" s="21" t="str">
        <f>IFERROR(__xludf.DUMMYFUNCTION("""COMPUTED_VALUE"""),"100 Mbps")</f>
        <v>100 Mbps</v>
      </c>
      <c r="K575" s="21" t="str">
        <f>IFERROR(__xludf.DUMMYFUNCTION("""COMPUTED_VALUE"""),"-")</f>
        <v>-</v>
      </c>
      <c r="L575" s="21" t="str">
        <f>IFERROR(__xludf.DUMMYFUNCTION("""COMPUTED_VALUE"""),"-")</f>
        <v>-</v>
      </c>
      <c r="M575" s="21" t="str">
        <f>IFERROR(__xludf.DUMMYFUNCTION("""COMPUTED_VALUE"""),"-")</f>
        <v>-</v>
      </c>
      <c r="N575" s="21" t="str">
        <f>IFERROR(__xludf.DUMMYFUNCTION("""COMPUTED_VALUE"""),"-")</f>
        <v>-</v>
      </c>
      <c r="O575" s="21" t="str">
        <f>IFERROR(__xludf.DUMMYFUNCTION("""COMPUTED_VALUE"""),"-")</f>
        <v>-</v>
      </c>
      <c r="P575" s="21"/>
      <c r="Q575" s="21"/>
      <c r="R575" s="21"/>
      <c r="S575" s="21"/>
      <c r="T575" s="21"/>
      <c r="U575" s="21"/>
      <c r="V575" s="21"/>
      <c r="W575" s="21"/>
      <c r="X575" s="21"/>
      <c r="Y575" s="21"/>
      <c r="Z575" s="21"/>
    </row>
    <row r="576">
      <c r="A576" s="21" t="str">
        <f>IFERROR(__xludf.DUMMYFUNCTION("""COMPUTED_VALUE"""),"02ª GRE (Guarabira)")</f>
        <v>02ª GRE (Guarabira)</v>
      </c>
      <c r="B576" s="21" t="str">
        <f>IFERROR(__xludf.DUMMYFUNCTION("""COMPUTED_VALUE"""),"Casserengue")</f>
        <v>Casserengue</v>
      </c>
      <c r="C576" s="21">
        <f>IFERROR(__xludf.DUMMYFUNCTION("""COMPUTED_VALUE"""),2.511078E7)</f>
        <v>25110780</v>
      </c>
      <c r="D576" s="21" t="str">
        <f>IFERROR(__xludf.DUMMYFUNCTION("""COMPUTED_VALUE"""),"Eci professora Beatriz Maria de Abreu")</f>
        <v>Eci professora Beatriz Maria de Abreu</v>
      </c>
      <c r="E576" s="21" t="str">
        <f>IFERROR(__xludf.DUMMYFUNCTION("""COMPUTED_VALUE"""),"URBANA")</f>
        <v>URBANA</v>
      </c>
      <c r="F576" s="21" t="str">
        <f>IFERROR(__xludf.DUMMYFUNCTION("""COMPUTED_VALUE"""),"2 Mbps")</f>
        <v>2 Mbps</v>
      </c>
      <c r="G576" s="21" t="str">
        <f>IFERROR(__xludf.DUMMYFUNCTION("""COMPUTED_VALUE"""),"-")</f>
        <v>-</v>
      </c>
      <c r="H576" s="21" t="str">
        <f>IFERROR(__xludf.DUMMYFUNCTION("""COMPUTED_VALUE"""),"-")</f>
        <v>-</v>
      </c>
      <c r="I576" s="21" t="str">
        <f>IFERROR(__xludf.DUMMYFUNCTION("""COMPUTED_VALUE"""),"-")</f>
        <v>-</v>
      </c>
      <c r="J576" s="21" t="str">
        <f>IFERROR(__xludf.DUMMYFUNCTION("""COMPUTED_VALUE"""),"-")</f>
        <v>-</v>
      </c>
      <c r="K576" s="21" t="str">
        <f>IFERROR(__xludf.DUMMYFUNCTION("""COMPUTED_VALUE"""),"-")</f>
        <v>-</v>
      </c>
      <c r="L576" s="21" t="str">
        <f>IFERROR(__xludf.DUMMYFUNCTION("""COMPUTED_VALUE"""),"-")</f>
        <v>-</v>
      </c>
      <c r="M576" s="21" t="str">
        <f>IFERROR(__xludf.DUMMYFUNCTION("""COMPUTED_VALUE"""),"-")</f>
        <v>-</v>
      </c>
      <c r="N576" s="21" t="str">
        <f>IFERROR(__xludf.DUMMYFUNCTION("""COMPUTED_VALUE"""),"-")</f>
        <v>-</v>
      </c>
      <c r="O576" s="21" t="str">
        <f>IFERROR(__xludf.DUMMYFUNCTION("""COMPUTED_VALUE"""),"-")</f>
        <v>-</v>
      </c>
      <c r="P576" s="21"/>
      <c r="Q576" s="21"/>
      <c r="R576" s="21"/>
      <c r="S576" s="21"/>
      <c r="T576" s="21"/>
      <c r="U576" s="21"/>
      <c r="V576" s="21"/>
      <c r="W576" s="21"/>
      <c r="X576" s="21"/>
      <c r="Y576" s="21"/>
      <c r="Z576" s="21"/>
    </row>
    <row r="577">
      <c r="A577" s="21" t="str">
        <f>IFERROR(__xludf.DUMMYFUNCTION("""COMPUTED_VALUE"""),"-")</f>
        <v>-</v>
      </c>
      <c r="B577" s="21" t="str">
        <f>IFERROR(__xludf.DUMMYFUNCTION("""COMPUTED_VALUE"""),"João Pessoa")</f>
        <v>João Pessoa</v>
      </c>
      <c r="C577" s="21">
        <f>IFERROR(__xludf.DUMMYFUNCTION("""COMPUTED_VALUE"""),2.5110926E7)</f>
        <v>25110926</v>
      </c>
      <c r="D577" s="21" t="str">
        <f>IFERROR(__xludf.DUMMYFUNCTION("""COMPUTED_VALUE"""),"EEEF Sao Rafael")</f>
        <v>EEEF Sao Rafael</v>
      </c>
      <c r="E577" s="21" t="str">
        <f>IFERROR(__xludf.DUMMYFUNCTION("""COMPUTED_VALUE"""),"-")</f>
        <v>-</v>
      </c>
      <c r="F577" s="21" t="str">
        <f>IFERROR(__xludf.DUMMYFUNCTION("""COMPUTED_VALUE"""),"2 Mbps")</f>
        <v>2 Mbps</v>
      </c>
      <c r="G577" s="21" t="str">
        <f>IFERROR(__xludf.DUMMYFUNCTION("""COMPUTED_VALUE"""),"-")</f>
        <v>-</v>
      </c>
      <c r="H577" s="21" t="str">
        <f>IFERROR(__xludf.DUMMYFUNCTION("""COMPUTED_VALUE"""),"-")</f>
        <v>-</v>
      </c>
      <c r="I577" s="21" t="str">
        <f>IFERROR(__xludf.DUMMYFUNCTION("""COMPUTED_VALUE"""),"-")</f>
        <v>-</v>
      </c>
      <c r="J577" s="21" t="str">
        <f>IFERROR(__xludf.DUMMYFUNCTION("""COMPUTED_VALUE"""),"-")</f>
        <v>-</v>
      </c>
      <c r="K577" s="21" t="str">
        <f>IFERROR(__xludf.DUMMYFUNCTION("""COMPUTED_VALUE"""),"-")</f>
        <v>-</v>
      </c>
      <c r="L577" s="21" t="str">
        <f>IFERROR(__xludf.DUMMYFUNCTION("""COMPUTED_VALUE"""),"-")</f>
        <v>-</v>
      </c>
      <c r="M577" s="21" t="str">
        <f>IFERROR(__xludf.DUMMYFUNCTION("""COMPUTED_VALUE"""),"-")</f>
        <v>-</v>
      </c>
      <c r="N577" s="21" t="str">
        <f>IFERROR(__xludf.DUMMYFUNCTION("""COMPUTED_VALUE"""),"-")</f>
        <v>-</v>
      </c>
      <c r="O577" s="21" t="str">
        <f>IFERROR(__xludf.DUMMYFUNCTION("""COMPUTED_VALUE"""),"-")</f>
        <v>-</v>
      </c>
      <c r="P577" s="21"/>
      <c r="Q577" s="21"/>
      <c r="R577" s="21"/>
      <c r="S577" s="21"/>
      <c r="T577" s="21"/>
      <c r="U577" s="21"/>
      <c r="V577" s="21"/>
      <c r="W577" s="21"/>
      <c r="X577" s="21"/>
      <c r="Y577" s="21"/>
      <c r="Z577" s="21"/>
    </row>
    <row r="578">
      <c r="A578" s="21" t="str">
        <f>IFERROR(__xludf.DUMMYFUNCTION("""COMPUTED_VALUE"""),"14ª GRE (Mamanguape)")</f>
        <v>14ª GRE (Mamanguape)</v>
      </c>
      <c r="B578" s="21" t="str">
        <f>IFERROR(__xludf.DUMMYFUNCTION("""COMPUTED_VALUE"""),"Marcação")</f>
        <v>Marcação</v>
      </c>
      <c r="C578" s="21">
        <f>IFERROR(__xludf.DUMMYFUNCTION("""COMPUTED_VALUE"""),2.5111841E7)</f>
        <v>25111841</v>
      </c>
      <c r="D578" s="21" t="str">
        <f>IFERROR(__xludf.DUMMYFUNCTION("""COMPUTED_VALUE"""),"EEEF Indigena Jose Ferreira Padilha")</f>
        <v>EEEF Indigena Jose Ferreira Padilha</v>
      </c>
      <c r="E578" s="21" t="str">
        <f>IFERROR(__xludf.DUMMYFUNCTION("""COMPUTED_VALUE"""),"RURAL")</f>
        <v>RURAL</v>
      </c>
      <c r="F578" s="21" t="str">
        <f>IFERROR(__xludf.DUMMYFUNCTION("""COMPUTED_VALUE"""),"-")</f>
        <v>-</v>
      </c>
      <c r="G578" s="21" t="str">
        <f>IFERROR(__xludf.DUMMYFUNCTION("""COMPUTED_VALUE"""),"-")</f>
        <v>-</v>
      </c>
      <c r="H578" s="21" t="str">
        <f>IFERROR(__xludf.DUMMYFUNCTION("""COMPUTED_VALUE"""),"-")</f>
        <v>-</v>
      </c>
      <c r="I578" s="21" t="str">
        <f>IFERROR(__xludf.DUMMYFUNCTION("""COMPUTED_VALUE"""),"-")</f>
        <v>-</v>
      </c>
      <c r="J578" s="21" t="str">
        <f>IFERROR(__xludf.DUMMYFUNCTION("""COMPUTED_VALUE"""),"-")</f>
        <v>-</v>
      </c>
      <c r="K578" s="21" t="str">
        <f>IFERROR(__xludf.DUMMYFUNCTION("""COMPUTED_VALUE"""),"-")</f>
        <v>-</v>
      </c>
      <c r="L578" s="21" t="str">
        <f>IFERROR(__xludf.DUMMYFUNCTION("""COMPUTED_VALUE"""),"-")</f>
        <v>-</v>
      </c>
      <c r="M578" s="21" t="str">
        <f>IFERROR(__xludf.DUMMYFUNCTION("""COMPUTED_VALUE"""),"-")</f>
        <v>-</v>
      </c>
      <c r="N578" s="21" t="str">
        <f>IFERROR(__xludf.DUMMYFUNCTION("""COMPUTED_VALUE"""),"Black Box (3G)")</f>
        <v>Black Box (3G)</v>
      </c>
      <c r="O578" s="21" t="str">
        <f>IFERROR(__xludf.DUMMYFUNCTION("""COMPUTED_VALUE"""),"-")</f>
        <v>-</v>
      </c>
      <c r="P578" s="21"/>
      <c r="Q578" s="21"/>
      <c r="R578" s="21"/>
      <c r="S578" s="21"/>
      <c r="T578" s="21"/>
      <c r="U578" s="21"/>
      <c r="V578" s="21"/>
      <c r="W578" s="21"/>
      <c r="X578" s="21"/>
      <c r="Y578" s="21"/>
      <c r="Z578" s="21"/>
    </row>
    <row r="579">
      <c r="A579" s="21" t="str">
        <f>IFERROR(__xludf.DUMMYFUNCTION("""COMPUTED_VALUE"""),"14ª GRE (Mamanguape)")</f>
        <v>14ª GRE (Mamanguape)</v>
      </c>
      <c r="B579" s="21" t="str">
        <f>IFERROR(__xludf.DUMMYFUNCTION("""COMPUTED_VALUE"""),"Itapororoca")</f>
        <v>Itapororoca</v>
      </c>
      <c r="C579" s="21">
        <f>IFERROR(__xludf.DUMMYFUNCTION("""COMPUTED_VALUE"""),2.511381E7)</f>
        <v>25113810</v>
      </c>
      <c r="D579" s="21" t="str">
        <f>IFERROR(__xludf.DUMMYFUNCTION("""COMPUTED_VALUE"""),"EEEFM Isaura Fernandes de Souza")</f>
        <v>EEEFM Isaura Fernandes de Souza</v>
      </c>
      <c r="E579" s="21" t="str">
        <f>IFERROR(__xludf.DUMMYFUNCTION("""COMPUTED_VALUE"""),"URBANA")</f>
        <v>URBANA</v>
      </c>
      <c r="F579" s="21" t="str">
        <f>IFERROR(__xludf.DUMMYFUNCTION("""COMPUTED_VALUE"""),"2 Mbps")</f>
        <v>2 Mbps</v>
      </c>
      <c r="G579" s="21" t="str">
        <f>IFERROR(__xludf.DUMMYFUNCTION("""COMPUTED_VALUE"""),"-")</f>
        <v>-</v>
      </c>
      <c r="H579" s="21" t="str">
        <f>IFERROR(__xludf.DUMMYFUNCTION("""COMPUTED_VALUE"""),"-")</f>
        <v>-</v>
      </c>
      <c r="I579" s="21" t="str">
        <f>IFERROR(__xludf.DUMMYFUNCTION("""COMPUTED_VALUE"""),"-")</f>
        <v>-</v>
      </c>
      <c r="J579" s="21" t="str">
        <f>IFERROR(__xludf.DUMMYFUNCTION("""COMPUTED_VALUE"""),"-")</f>
        <v>-</v>
      </c>
      <c r="K579" s="21" t="str">
        <f>IFERROR(__xludf.DUMMYFUNCTION("""COMPUTED_VALUE"""),"-")</f>
        <v>-</v>
      </c>
      <c r="L579" s="21" t="str">
        <f>IFERROR(__xludf.DUMMYFUNCTION("""COMPUTED_VALUE"""),"-")</f>
        <v>-</v>
      </c>
      <c r="M579" s="21" t="str">
        <f>IFERROR(__xludf.DUMMYFUNCTION("""COMPUTED_VALUE"""),"-")</f>
        <v>-</v>
      </c>
      <c r="N579" s="21" t="str">
        <f>IFERROR(__xludf.DUMMYFUNCTION("""COMPUTED_VALUE"""),"-")</f>
        <v>-</v>
      </c>
      <c r="O579" s="21" t="str">
        <f>IFERROR(__xludf.DUMMYFUNCTION("""COMPUTED_VALUE"""),"-")</f>
        <v>-</v>
      </c>
      <c r="P579" s="21"/>
      <c r="Q579" s="21"/>
      <c r="R579" s="21"/>
      <c r="S579" s="21"/>
      <c r="T579" s="21"/>
      <c r="U579" s="21"/>
      <c r="V579" s="21"/>
      <c r="W579" s="21"/>
      <c r="X579" s="21"/>
      <c r="Y579" s="21"/>
      <c r="Z579" s="21"/>
    </row>
    <row r="580">
      <c r="A580" s="21" t="str">
        <f>IFERROR(__xludf.DUMMYFUNCTION("""COMPUTED_VALUE"""),"03ª GRE (Campina Grande)")</f>
        <v>03ª GRE (Campina Grande)</v>
      </c>
      <c r="B580" s="21" t="str">
        <f>IFERROR(__xludf.DUMMYFUNCTION("""COMPUTED_VALUE"""),"Campina Grande")</f>
        <v>Campina Grande</v>
      </c>
      <c r="C580" s="21">
        <f>IFERROR(__xludf.DUMMYFUNCTION("""COMPUTED_VALUE"""),2.5114034E7)</f>
        <v>25114034</v>
      </c>
      <c r="D580" s="21" t="str">
        <f>IFERROR(__xludf.DUMMYFUNCTION("""COMPUTED_VALUE"""),"EEEF Dom Helder Camara")</f>
        <v>EEEF Dom Helder Camara</v>
      </c>
      <c r="E580" s="21" t="str">
        <f>IFERROR(__xludf.DUMMYFUNCTION("""COMPUTED_VALUE"""),"URBANA")</f>
        <v>URBANA</v>
      </c>
      <c r="F580" s="21" t="str">
        <f>IFERROR(__xludf.DUMMYFUNCTION("""COMPUTED_VALUE"""),"2 Mbps")</f>
        <v>2 Mbps</v>
      </c>
      <c r="G580" s="21" t="str">
        <f>IFERROR(__xludf.DUMMYFUNCTION("""COMPUTED_VALUE"""),"-")</f>
        <v>-</v>
      </c>
      <c r="H580" s="21" t="str">
        <f>IFERROR(__xludf.DUMMYFUNCTION("""COMPUTED_VALUE"""),"-")</f>
        <v>-</v>
      </c>
      <c r="I580" s="21" t="str">
        <f>IFERROR(__xludf.DUMMYFUNCTION("""COMPUTED_VALUE"""),"-")</f>
        <v>-</v>
      </c>
      <c r="J580" s="21" t="str">
        <f>IFERROR(__xludf.DUMMYFUNCTION("""COMPUTED_VALUE"""),"-")</f>
        <v>-</v>
      </c>
      <c r="K580" s="21" t="str">
        <f>IFERROR(__xludf.DUMMYFUNCTION("""COMPUTED_VALUE"""),"-")</f>
        <v>-</v>
      </c>
      <c r="L580" s="21" t="str">
        <f>IFERROR(__xludf.DUMMYFUNCTION("""COMPUTED_VALUE"""),"-")</f>
        <v>-</v>
      </c>
      <c r="M580" s="21" t="str">
        <f>IFERROR(__xludf.DUMMYFUNCTION("""COMPUTED_VALUE"""),"-")</f>
        <v>-</v>
      </c>
      <c r="N580" s="21" t="str">
        <f>IFERROR(__xludf.DUMMYFUNCTION("""COMPUTED_VALUE"""),"-")</f>
        <v>-</v>
      </c>
      <c r="O580" s="21" t="str">
        <f>IFERROR(__xludf.DUMMYFUNCTION("""COMPUTED_VALUE"""),"-")</f>
        <v>-</v>
      </c>
      <c r="P580" s="21"/>
      <c r="Q580" s="21"/>
      <c r="R580" s="21"/>
      <c r="S580" s="21"/>
      <c r="T580" s="21"/>
      <c r="U580" s="21"/>
      <c r="V580" s="21"/>
      <c r="W580" s="21"/>
      <c r="X580" s="21"/>
      <c r="Y580" s="21"/>
      <c r="Z580" s="21"/>
    </row>
    <row r="581">
      <c r="A581" s="21" t="str">
        <f>IFERROR(__xludf.DUMMYFUNCTION("""COMPUTED_VALUE"""),"01ª GRE (João Pessoa)")</f>
        <v>01ª GRE (João Pessoa)</v>
      </c>
      <c r="B581" s="21" t="str">
        <f>IFERROR(__xludf.DUMMYFUNCTION("""COMPUTED_VALUE"""),"João Pessoa")</f>
        <v>João Pessoa</v>
      </c>
      <c r="C581" s="21">
        <f>IFERROR(__xludf.DUMMYFUNCTION("""COMPUTED_VALUE"""),2.5114425E7)</f>
        <v>25114425</v>
      </c>
      <c r="D581" s="21" t="str">
        <f>IFERROR(__xludf.DUMMYFUNCTION("""COMPUTED_VALUE"""),"EEEF Gov Antonio Mariz")</f>
        <v>EEEF Gov Antonio Mariz</v>
      </c>
      <c r="E581" s="21" t="str">
        <f>IFERROR(__xludf.DUMMYFUNCTION("""COMPUTED_VALUE"""),"URBANA")</f>
        <v>URBANA</v>
      </c>
      <c r="F581" s="21" t="str">
        <f>IFERROR(__xludf.DUMMYFUNCTION("""COMPUTED_VALUE"""),"2 Mbps")</f>
        <v>2 Mbps</v>
      </c>
      <c r="G581" s="21" t="str">
        <f>IFERROR(__xludf.DUMMYFUNCTION("""COMPUTED_VALUE"""),"-")</f>
        <v>-</v>
      </c>
      <c r="H581" s="21" t="str">
        <f>IFERROR(__xludf.DUMMYFUNCTION("""COMPUTED_VALUE"""),"-")</f>
        <v>-</v>
      </c>
      <c r="I581" s="21" t="str">
        <f>IFERROR(__xludf.DUMMYFUNCTION("""COMPUTED_VALUE"""),"-")</f>
        <v>-</v>
      </c>
      <c r="J581" s="21" t="str">
        <f>IFERROR(__xludf.DUMMYFUNCTION("""COMPUTED_VALUE"""),"-")</f>
        <v>-</v>
      </c>
      <c r="K581" s="21" t="str">
        <f>IFERROR(__xludf.DUMMYFUNCTION("""COMPUTED_VALUE"""),"-")</f>
        <v>-</v>
      </c>
      <c r="L581" s="21" t="str">
        <f>IFERROR(__xludf.DUMMYFUNCTION("""COMPUTED_VALUE"""),"-")</f>
        <v>-</v>
      </c>
      <c r="M581" s="21" t="str">
        <f>IFERROR(__xludf.DUMMYFUNCTION("""COMPUTED_VALUE"""),"-")</f>
        <v>-</v>
      </c>
      <c r="N581" s="21" t="str">
        <f>IFERROR(__xludf.DUMMYFUNCTION("""COMPUTED_VALUE"""),"-")</f>
        <v>-</v>
      </c>
      <c r="O581" s="21" t="str">
        <f>IFERROR(__xludf.DUMMYFUNCTION("""COMPUTED_VALUE"""),"-")</f>
        <v>-</v>
      </c>
      <c r="P581" s="21"/>
      <c r="Q581" s="21"/>
      <c r="R581" s="21"/>
      <c r="S581" s="21"/>
      <c r="T581" s="21"/>
      <c r="U581" s="21"/>
      <c r="V581" s="21"/>
      <c r="W581" s="21"/>
      <c r="X581" s="21"/>
      <c r="Y581" s="21"/>
      <c r="Z581" s="21"/>
    </row>
    <row r="582">
      <c r="A582" s="21" t="str">
        <f>IFERROR(__xludf.DUMMYFUNCTION("""COMPUTED_VALUE"""),"03ª GRE (Campina Grande)")</f>
        <v>03ª GRE (Campina Grande)</v>
      </c>
      <c r="B582" s="21" t="str">
        <f>IFERROR(__xludf.DUMMYFUNCTION("""COMPUTED_VALUE"""),"Campina Grande")</f>
        <v>Campina Grande</v>
      </c>
      <c r="C582" s="21">
        <f>IFERROR(__xludf.DUMMYFUNCTION("""COMPUTED_VALUE"""),2.5114433E7)</f>
        <v>25114433</v>
      </c>
      <c r="D582" s="21" t="str">
        <f>IFERROR(__xludf.DUMMYFUNCTION("""COMPUTED_VALUE"""),"EEEFM Senador Humberto Lucena")</f>
        <v>EEEFM Senador Humberto Lucena</v>
      </c>
      <c r="E582" s="21" t="str">
        <f>IFERROR(__xludf.DUMMYFUNCTION("""COMPUTED_VALUE"""),"URBANA")</f>
        <v>URBANA</v>
      </c>
      <c r="F582" s="21" t="str">
        <f>IFERROR(__xludf.DUMMYFUNCTION("""COMPUTED_VALUE"""),"2 Mbps")</f>
        <v>2 Mbps</v>
      </c>
      <c r="G582" s="21" t="str">
        <f>IFERROR(__xludf.DUMMYFUNCTION("""COMPUTED_VALUE"""),"-")</f>
        <v>-</v>
      </c>
      <c r="H582" s="21" t="str">
        <f>IFERROR(__xludf.DUMMYFUNCTION("""COMPUTED_VALUE"""),"-")</f>
        <v>-</v>
      </c>
      <c r="I582" s="21" t="str">
        <f>IFERROR(__xludf.DUMMYFUNCTION("""COMPUTED_VALUE"""),"-")</f>
        <v>-</v>
      </c>
      <c r="J582" s="21" t="str">
        <f>IFERROR(__xludf.DUMMYFUNCTION("""COMPUTED_VALUE"""),"-")</f>
        <v>-</v>
      </c>
      <c r="K582" s="21" t="str">
        <f>IFERROR(__xludf.DUMMYFUNCTION("""COMPUTED_VALUE"""),"-")</f>
        <v>-</v>
      </c>
      <c r="L582" s="21" t="str">
        <f>IFERROR(__xludf.DUMMYFUNCTION("""COMPUTED_VALUE"""),"-")</f>
        <v>-</v>
      </c>
      <c r="M582" s="21" t="str">
        <f>IFERROR(__xludf.DUMMYFUNCTION("""COMPUTED_VALUE"""),"-")</f>
        <v>-</v>
      </c>
      <c r="N582" s="21" t="str">
        <f>IFERROR(__xludf.DUMMYFUNCTION("""COMPUTED_VALUE"""),"-")</f>
        <v>-</v>
      </c>
      <c r="O582" s="21" t="str">
        <f>IFERROR(__xludf.DUMMYFUNCTION("""COMPUTED_VALUE"""),"-")</f>
        <v>-</v>
      </c>
      <c r="P582" s="21"/>
      <c r="Q582" s="21"/>
      <c r="R582" s="21"/>
      <c r="S582" s="21"/>
      <c r="T582" s="21"/>
      <c r="U582" s="21"/>
      <c r="V582" s="21"/>
      <c r="W582" s="21"/>
      <c r="X582" s="21"/>
      <c r="Y582" s="21"/>
      <c r="Z582" s="21"/>
    </row>
    <row r="583">
      <c r="A583" s="21" t="str">
        <f>IFERROR(__xludf.DUMMYFUNCTION("""COMPUTED_VALUE"""),"01ª GRE (João Pessoa)")</f>
        <v>01ª GRE (João Pessoa)</v>
      </c>
      <c r="B583" s="21" t="str">
        <f>IFERROR(__xludf.DUMMYFUNCTION("""COMPUTED_VALUE"""),"João Pessoa")</f>
        <v>João Pessoa</v>
      </c>
      <c r="C583" s="21">
        <f>IFERROR(__xludf.DUMMYFUNCTION("""COMPUTED_VALUE"""),2.5114484E7)</f>
        <v>25114484</v>
      </c>
      <c r="D583" s="21" t="str">
        <f>IFERROR(__xludf.DUMMYFUNCTION("""COMPUTED_VALUE"""),"ECIT João ROBERTO BORGES DE souza")</f>
        <v>ECIT João ROBERTO BORGES DE souza</v>
      </c>
      <c r="E583" s="21" t="str">
        <f>IFERROR(__xludf.DUMMYFUNCTION("""COMPUTED_VALUE"""),"URBANA")</f>
        <v>URBANA</v>
      </c>
      <c r="F583" s="21" t="str">
        <f>IFERROR(__xludf.DUMMYFUNCTION("""COMPUTED_VALUE"""),"2 Mbps")</f>
        <v>2 Mbps</v>
      </c>
      <c r="G583" s="21" t="str">
        <f>IFERROR(__xludf.DUMMYFUNCTION("""COMPUTED_VALUE"""),"-")</f>
        <v>-</v>
      </c>
      <c r="H583" s="21" t="str">
        <f>IFERROR(__xludf.DUMMYFUNCTION("""COMPUTED_VALUE"""),"-")</f>
        <v>-</v>
      </c>
      <c r="I583" s="21" t="str">
        <f>IFERROR(__xludf.DUMMYFUNCTION("""COMPUTED_VALUE"""),"-")</f>
        <v>-</v>
      </c>
      <c r="J583" s="21" t="str">
        <f>IFERROR(__xludf.DUMMYFUNCTION("""COMPUTED_VALUE"""),"-")</f>
        <v>-</v>
      </c>
      <c r="K583" s="21" t="str">
        <f>IFERROR(__xludf.DUMMYFUNCTION("""COMPUTED_VALUE"""),"100 Mbps")</f>
        <v>100 Mbps</v>
      </c>
      <c r="L583" s="21" t="str">
        <f>IFERROR(__xludf.DUMMYFUNCTION("""COMPUTED_VALUE"""),"-")</f>
        <v>-</v>
      </c>
      <c r="M583" s="21" t="str">
        <f>IFERROR(__xludf.DUMMYFUNCTION("""COMPUTED_VALUE"""),"-")</f>
        <v>-</v>
      </c>
      <c r="N583" s="21" t="str">
        <f>IFERROR(__xludf.DUMMYFUNCTION("""COMPUTED_VALUE"""),"-")</f>
        <v>-</v>
      </c>
      <c r="O583" s="21" t="str">
        <f>IFERROR(__xludf.DUMMYFUNCTION("""COMPUTED_VALUE"""),"-")</f>
        <v>-</v>
      </c>
      <c r="P583" s="21"/>
      <c r="Q583" s="21"/>
      <c r="R583" s="21"/>
      <c r="S583" s="21"/>
      <c r="T583" s="21"/>
      <c r="U583" s="21"/>
      <c r="V583" s="21"/>
      <c r="W583" s="21"/>
      <c r="X583" s="21"/>
      <c r="Y583" s="21"/>
      <c r="Z583" s="21"/>
    </row>
    <row r="584">
      <c r="A584" s="21" t="str">
        <f>IFERROR(__xludf.DUMMYFUNCTION("""COMPUTED_VALUE"""),"01ª GRE (João Pessoa)")</f>
        <v>01ª GRE (João Pessoa)</v>
      </c>
      <c r="B584" s="21" t="str">
        <f>IFERROR(__xludf.DUMMYFUNCTION("""COMPUTED_VALUE"""),"João Pessoa")</f>
        <v>João Pessoa</v>
      </c>
      <c r="C584" s="21">
        <f>IFERROR(__xludf.DUMMYFUNCTION("""COMPUTED_VALUE"""),2.5114506E7)</f>
        <v>25114506</v>
      </c>
      <c r="D584" s="21" t="str">
        <f>IFERROR(__xludf.DUMMYFUNCTION("""COMPUTED_VALUE"""),"EEEFM Prof Jose Baptista de Mello")</f>
        <v>EEEFM Prof Jose Baptista de Mello</v>
      </c>
      <c r="E584" s="21" t="str">
        <f>IFERROR(__xludf.DUMMYFUNCTION("""COMPUTED_VALUE"""),"URBANA")</f>
        <v>URBANA</v>
      </c>
      <c r="F584" s="21" t="str">
        <f>IFERROR(__xludf.DUMMYFUNCTION("""COMPUTED_VALUE"""),"10 Mbps")</f>
        <v>10 Mbps</v>
      </c>
      <c r="G584" s="21" t="str">
        <f>IFERROR(__xludf.DUMMYFUNCTION("""COMPUTED_VALUE"""),"10 Mbps")</f>
        <v>10 Mbps</v>
      </c>
      <c r="H584" s="21" t="str">
        <f>IFERROR(__xludf.DUMMYFUNCTION("""COMPUTED_VALUE"""),"-")</f>
        <v>-</v>
      </c>
      <c r="I584" s="21" t="str">
        <f>IFERROR(__xludf.DUMMYFUNCTION("""COMPUTED_VALUE"""),"-")</f>
        <v>-</v>
      </c>
      <c r="J584" s="21" t="str">
        <f>IFERROR(__xludf.DUMMYFUNCTION("""COMPUTED_VALUE"""),"-")</f>
        <v>-</v>
      </c>
      <c r="K584" s="21" t="str">
        <f>IFERROR(__xludf.DUMMYFUNCTION("""COMPUTED_VALUE"""),"-")</f>
        <v>-</v>
      </c>
      <c r="L584" s="21" t="str">
        <f>IFERROR(__xludf.DUMMYFUNCTION("""COMPUTED_VALUE"""),"-")</f>
        <v>-</v>
      </c>
      <c r="M584" s="21" t="str">
        <f>IFERROR(__xludf.DUMMYFUNCTION("""COMPUTED_VALUE"""),"-")</f>
        <v>-</v>
      </c>
      <c r="N584" s="21" t="str">
        <f>IFERROR(__xludf.DUMMYFUNCTION("""COMPUTED_VALUE"""),"-")</f>
        <v>-</v>
      </c>
      <c r="O584" s="21" t="str">
        <f>IFERROR(__xludf.DUMMYFUNCTION("""COMPUTED_VALUE"""),"-")</f>
        <v>-</v>
      </c>
      <c r="P584" s="21"/>
      <c r="Q584" s="21"/>
      <c r="R584" s="21"/>
      <c r="S584" s="21"/>
      <c r="T584" s="21"/>
      <c r="U584" s="21"/>
      <c r="V584" s="21"/>
      <c r="W584" s="21"/>
      <c r="X584" s="21"/>
      <c r="Y584" s="21"/>
      <c r="Z584" s="21"/>
    </row>
    <row r="585">
      <c r="A585" s="21" t="str">
        <f>IFERROR(__xludf.DUMMYFUNCTION("""COMPUTED_VALUE"""),"03ª GRE (Campina Grande)")</f>
        <v>03ª GRE (Campina Grande)</v>
      </c>
      <c r="B585" s="21" t="str">
        <f>IFERROR(__xludf.DUMMYFUNCTION("""COMPUTED_VALUE"""),"Campina Grande")</f>
        <v>Campina Grande</v>
      </c>
      <c r="C585" s="21">
        <f>IFERROR(__xludf.DUMMYFUNCTION("""COMPUTED_VALUE"""),2.5114808E7)</f>
        <v>25114808</v>
      </c>
      <c r="D585" s="21" t="str">
        <f>IFERROR(__xludf.DUMMYFUNCTION("""COMPUTED_VALUE"""),"EECI Professor Itan Pereira")</f>
        <v>EECI Professor Itan Pereira</v>
      </c>
      <c r="E585" s="21" t="str">
        <f>IFERROR(__xludf.DUMMYFUNCTION("""COMPUTED_VALUE"""),"URBANA")</f>
        <v>URBANA</v>
      </c>
      <c r="F585" s="21" t="str">
        <f>IFERROR(__xludf.DUMMYFUNCTION("""COMPUTED_VALUE"""),"2 Mbps")</f>
        <v>2 Mbps</v>
      </c>
      <c r="G585" s="21" t="str">
        <f>IFERROR(__xludf.DUMMYFUNCTION("""COMPUTED_VALUE"""),"-")</f>
        <v>-</v>
      </c>
      <c r="H585" s="21" t="str">
        <f>IFERROR(__xludf.DUMMYFUNCTION("""COMPUTED_VALUE"""),"-")</f>
        <v>-</v>
      </c>
      <c r="I585" s="21" t="str">
        <f>IFERROR(__xludf.DUMMYFUNCTION("""COMPUTED_VALUE"""),"-")</f>
        <v>-</v>
      </c>
      <c r="J585" s="21" t="str">
        <f>IFERROR(__xludf.DUMMYFUNCTION("""COMPUTED_VALUE"""),"30 Mbps")</f>
        <v>30 Mbps</v>
      </c>
      <c r="K585" s="21" t="str">
        <f>IFERROR(__xludf.DUMMYFUNCTION("""COMPUTED_VALUE"""),"-")</f>
        <v>-</v>
      </c>
      <c r="L585" s="21" t="str">
        <f>IFERROR(__xludf.DUMMYFUNCTION("""COMPUTED_VALUE"""),"-")</f>
        <v>-</v>
      </c>
      <c r="M585" s="21" t="str">
        <f>IFERROR(__xludf.DUMMYFUNCTION("""COMPUTED_VALUE"""),"-")</f>
        <v>-</v>
      </c>
      <c r="N585" s="21" t="str">
        <f>IFERROR(__xludf.DUMMYFUNCTION("""COMPUTED_VALUE"""),"-")</f>
        <v>-</v>
      </c>
      <c r="O585" s="21" t="str">
        <f>IFERROR(__xludf.DUMMYFUNCTION("""COMPUTED_VALUE"""),"-")</f>
        <v>-</v>
      </c>
      <c r="P585" s="21"/>
      <c r="Q585" s="21"/>
      <c r="R585" s="21"/>
      <c r="S585" s="21"/>
      <c r="T585" s="21"/>
      <c r="U585" s="21"/>
      <c r="V585" s="21"/>
      <c r="W585" s="21"/>
      <c r="X585" s="21"/>
      <c r="Y585" s="21"/>
      <c r="Z585" s="21"/>
    </row>
    <row r="586">
      <c r="A586" s="21" t="str">
        <f>IFERROR(__xludf.DUMMYFUNCTION("""COMPUTED_VALUE"""),"01ª GRE (João Pessoa)")</f>
        <v>01ª GRE (João Pessoa)</v>
      </c>
      <c r="B586" s="21" t="str">
        <f>IFERROR(__xludf.DUMMYFUNCTION("""COMPUTED_VALUE"""),"João Pessoa")</f>
        <v>João Pessoa</v>
      </c>
      <c r="C586" s="21">
        <f>IFERROR(__xludf.DUMMYFUNCTION("""COMPUTED_VALUE"""),2.5114905E7)</f>
        <v>25114905</v>
      </c>
      <c r="D586" s="21" t="str">
        <f>IFERROR(__xludf.DUMMYFUNCTION("""COMPUTED_VALUE"""),"Eci EEFM Milton Campos")</f>
        <v>Eci EEFM Milton Campos</v>
      </c>
      <c r="E586" s="21" t="str">
        <f>IFERROR(__xludf.DUMMYFUNCTION("""COMPUTED_VALUE"""),"URBANA")</f>
        <v>URBANA</v>
      </c>
      <c r="F586" s="21" t="str">
        <f>IFERROR(__xludf.DUMMYFUNCTION("""COMPUTED_VALUE"""),"10 Mbps")</f>
        <v>10 Mbps</v>
      </c>
      <c r="G586" s="21" t="str">
        <f>IFERROR(__xludf.DUMMYFUNCTION("""COMPUTED_VALUE"""),"-")</f>
        <v>-</v>
      </c>
      <c r="H586" s="21" t="str">
        <f>IFERROR(__xludf.DUMMYFUNCTION("""COMPUTED_VALUE"""),"-")</f>
        <v>-</v>
      </c>
      <c r="I586" s="21" t="str">
        <f>IFERROR(__xludf.DUMMYFUNCTION("""COMPUTED_VALUE"""),"-")</f>
        <v>-</v>
      </c>
      <c r="J586" s="21" t="str">
        <f>IFERROR(__xludf.DUMMYFUNCTION("""COMPUTED_VALUE"""),"-")</f>
        <v>-</v>
      </c>
      <c r="K586" s="21" t="str">
        <f>IFERROR(__xludf.DUMMYFUNCTION("""COMPUTED_VALUE"""),"100 Mbps")</f>
        <v>100 Mbps</v>
      </c>
      <c r="L586" s="21" t="str">
        <f>IFERROR(__xludf.DUMMYFUNCTION("""COMPUTED_VALUE"""),"-")</f>
        <v>-</v>
      </c>
      <c r="M586" s="21" t="str">
        <f>IFERROR(__xludf.DUMMYFUNCTION("""COMPUTED_VALUE"""),"-")</f>
        <v>-</v>
      </c>
      <c r="N586" s="21" t="str">
        <f>IFERROR(__xludf.DUMMYFUNCTION("""COMPUTED_VALUE"""),"-")</f>
        <v>-</v>
      </c>
      <c r="O586" s="21" t="str">
        <f>IFERROR(__xludf.DUMMYFUNCTION("""COMPUTED_VALUE"""),"-")</f>
        <v>-</v>
      </c>
      <c r="P586" s="21"/>
      <c r="Q586" s="21"/>
      <c r="R586" s="21"/>
      <c r="S586" s="21"/>
      <c r="T586" s="21"/>
      <c r="U586" s="21"/>
      <c r="V586" s="21"/>
      <c r="W586" s="21"/>
      <c r="X586" s="21"/>
      <c r="Y586" s="21"/>
      <c r="Z586" s="21"/>
    </row>
    <row r="587">
      <c r="A587" s="21" t="str">
        <f>IFERROR(__xludf.DUMMYFUNCTION("""COMPUTED_VALUE"""),"01ª GRE (João Pessoa)")</f>
        <v>01ª GRE (João Pessoa)</v>
      </c>
      <c r="B587" s="21" t="str">
        <f>IFERROR(__xludf.DUMMYFUNCTION("""COMPUTED_VALUE"""),"João Pessoa")</f>
        <v>João Pessoa</v>
      </c>
      <c r="C587" s="21">
        <f>IFERROR(__xludf.DUMMYFUNCTION("""COMPUTED_VALUE"""),2.5115049E7)</f>
        <v>25115049</v>
      </c>
      <c r="D587" s="21" t="str">
        <f>IFERROR(__xludf.DUMMYFUNCTION("""COMPUTED_VALUE"""),"ECI EEF Professor Paulo Freire")</f>
        <v>ECI EEF Professor Paulo Freire</v>
      </c>
      <c r="E587" s="21" t="str">
        <f>IFERROR(__xludf.DUMMYFUNCTION("""COMPUTED_VALUE"""),"URBANA")</f>
        <v>URBANA</v>
      </c>
      <c r="F587" s="21" t="str">
        <f>IFERROR(__xludf.DUMMYFUNCTION("""COMPUTED_VALUE"""),"2 Mbps")</f>
        <v>2 Mbps</v>
      </c>
      <c r="G587" s="21" t="str">
        <f>IFERROR(__xludf.DUMMYFUNCTION("""COMPUTED_VALUE"""),"10 Mbps")</f>
        <v>10 Mbps</v>
      </c>
      <c r="H587" s="21" t="str">
        <f>IFERROR(__xludf.DUMMYFUNCTION("""COMPUTED_VALUE"""),"-")</f>
        <v>-</v>
      </c>
      <c r="I587" s="21" t="str">
        <f>IFERROR(__xludf.DUMMYFUNCTION("""COMPUTED_VALUE"""),"-")</f>
        <v>-</v>
      </c>
      <c r="J587" s="21" t="str">
        <f>IFERROR(__xludf.DUMMYFUNCTION("""COMPUTED_VALUE"""),"-")</f>
        <v>-</v>
      </c>
      <c r="K587" s="21" t="str">
        <f>IFERROR(__xludf.DUMMYFUNCTION("""COMPUTED_VALUE"""),"-")</f>
        <v>-</v>
      </c>
      <c r="L587" s="21" t="str">
        <f>IFERROR(__xludf.DUMMYFUNCTION("""COMPUTED_VALUE"""),"-")</f>
        <v>-</v>
      </c>
      <c r="M587" s="21" t="str">
        <f>IFERROR(__xludf.DUMMYFUNCTION("""COMPUTED_VALUE"""),"-")</f>
        <v>-</v>
      </c>
      <c r="N587" s="21" t="str">
        <f>IFERROR(__xludf.DUMMYFUNCTION("""COMPUTED_VALUE"""),"-")</f>
        <v>-</v>
      </c>
      <c r="O587" s="21" t="str">
        <f>IFERROR(__xludf.DUMMYFUNCTION("""COMPUTED_VALUE"""),"-")</f>
        <v>-</v>
      </c>
      <c r="P587" s="21"/>
      <c r="Q587" s="21"/>
      <c r="R587" s="21"/>
      <c r="S587" s="21"/>
      <c r="T587" s="21"/>
      <c r="U587" s="21"/>
      <c r="V587" s="21"/>
      <c r="W587" s="21"/>
      <c r="X587" s="21"/>
      <c r="Y587" s="21"/>
      <c r="Z587" s="21"/>
    </row>
    <row r="588">
      <c r="A588" s="21" t="str">
        <f>IFERROR(__xludf.DUMMYFUNCTION("""COMPUTED_VALUE"""),"13ª GRE (Pombal)")</f>
        <v>13ª GRE (Pombal)</v>
      </c>
      <c r="B588" s="21" t="str">
        <f>IFERROR(__xludf.DUMMYFUNCTION("""COMPUTED_VALUE"""),"Paulista")</f>
        <v>Paulista</v>
      </c>
      <c r="C588" s="21">
        <f>IFERROR(__xludf.DUMMYFUNCTION("""COMPUTED_VALUE"""),2.5115219E7)</f>
        <v>25115219</v>
      </c>
      <c r="D588" s="21" t="str">
        <f>IFERROR(__xludf.DUMMYFUNCTION("""COMPUTED_VALUE"""),"EEEF Professora Margarida Medeiros")</f>
        <v>EEEF Professora Margarida Medeiros</v>
      </c>
      <c r="E588" s="21" t="str">
        <f>IFERROR(__xludf.DUMMYFUNCTION("""COMPUTED_VALUE"""),"URBANA")</f>
        <v>URBANA</v>
      </c>
      <c r="F588" s="21" t="str">
        <f>IFERROR(__xludf.DUMMYFUNCTION("""COMPUTED_VALUE"""),"2 Mbps")</f>
        <v>2 Mbps</v>
      </c>
      <c r="G588" s="21" t="str">
        <f>IFERROR(__xludf.DUMMYFUNCTION("""COMPUTED_VALUE"""),"-")</f>
        <v>-</v>
      </c>
      <c r="H588" s="21" t="str">
        <f>IFERROR(__xludf.DUMMYFUNCTION("""COMPUTED_VALUE"""),"-")</f>
        <v>-</v>
      </c>
      <c r="I588" s="21" t="str">
        <f>IFERROR(__xludf.DUMMYFUNCTION("""COMPUTED_VALUE"""),"-")</f>
        <v>-</v>
      </c>
      <c r="J588" s="21" t="str">
        <f>IFERROR(__xludf.DUMMYFUNCTION("""COMPUTED_VALUE"""),"-")</f>
        <v>-</v>
      </c>
      <c r="K588" s="21" t="str">
        <f>IFERROR(__xludf.DUMMYFUNCTION("""COMPUTED_VALUE"""),"-")</f>
        <v>-</v>
      </c>
      <c r="L588" s="21" t="str">
        <f>IFERROR(__xludf.DUMMYFUNCTION("""COMPUTED_VALUE"""),"-")</f>
        <v>-</v>
      </c>
      <c r="M588" s="21" t="str">
        <f>IFERROR(__xludf.DUMMYFUNCTION("""COMPUTED_VALUE"""),"-")</f>
        <v>-</v>
      </c>
      <c r="N588" s="21" t="str">
        <f>IFERROR(__xludf.DUMMYFUNCTION("""COMPUTED_VALUE"""),"-")</f>
        <v>-</v>
      </c>
      <c r="O588" s="21" t="str">
        <f>IFERROR(__xludf.DUMMYFUNCTION("""COMPUTED_VALUE"""),"-")</f>
        <v>-</v>
      </c>
      <c r="P588" s="21"/>
      <c r="Q588" s="21"/>
      <c r="R588" s="21"/>
      <c r="S588" s="21"/>
      <c r="T588" s="21"/>
      <c r="U588" s="21"/>
      <c r="V588" s="21"/>
      <c r="W588" s="21"/>
      <c r="X588" s="21"/>
      <c r="Y588" s="21"/>
      <c r="Z588" s="21"/>
    </row>
    <row r="589">
      <c r="A589" s="21" t="str">
        <f>IFERROR(__xludf.DUMMYFUNCTION("""COMPUTED_VALUE"""),"05ª GRE (Monteiro)")</f>
        <v>05ª GRE (Monteiro)</v>
      </c>
      <c r="B589" s="21" t="str">
        <f>IFERROR(__xludf.DUMMYFUNCTION("""COMPUTED_VALUE"""),"Monteiro")</f>
        <v>Monteiro</v>
      </c>
      <c r="C589" s="21">
        <f>IFERROR(__xludf.DUMMYFUNCTION("""COMPUTED_VALUE"""),2.5115359E7)</f>
        <v>25115359</v>
      </c>
      <c r="D589" s="21" t="str">
        <f>IFERROR(__xludf.DUMMYFUNCTION("""COMPUTED_VALUE"""),"EEEFM Joao de Oliveira Chaves")</f>
        <v>EEEFM Joao de Oliveira Chaves</v>
      </c>
      <c r="E589" s="21" t="str">
        <f>IFERROR(__xludf.DUMMYFUNCTION("""COMPUTED_VALUE"""),"URBANA")</f>
        <v>URBANA</v>
      </c>
      <c r="F589" s="21" t="str">
        <f>IFERROR(__xludf.DUMMYFUNCTION("""COMPUTED_VALUE"""),"2 Mbps")</f>
        <v>2 Mbps</v>
      </c>
      <c r="G589" s="21" t="str">
        <f>IFERROR(__xludf.DUMMYFUNCTION("""COMPUTED_VALUE"""),"-")</f>
        <v>-</v>
      </c>
      <c r="H589" s="21" t="str">
        <f>IFERROR(__xludf.DUMMYFUNCTION("""COMPUTED_VALUE"""),"-")</f>
        <v>-</v>
      </c>
      <c r="I589" s="21" t="str">
        <f>IFERROR(__xludf.DUMMYFUNCTION("""COMPUTED_VALUE"""),"-")</f>
        <v>-</v>
      </c>
      <c r="J589" s="21" t="str">
        <f>IFERROR(__xludf.DUMMYFUNCTION("""COMPUTED_VALUE"""),"-")</f>
        <v>-</v>
      </c>
      <c r="K589" s="21" t="str">
        <f>IFERROR(__xludf.DUMMYFUNCTION("""COMPUTED_VALUE"""),"-")</f>
        <v>-</v>
      </c>
      <c r="L589" s="21" t="str">
        <f>IFERROR(__xludf.DUMMYFUNCTION("""COMPUTED_VALUE"""),"-")</f>
        <v>-</v>
      </c>
      <c r="M589" s="21" t="str">
        <f>IFERROR(__xludf.DUMMYFUNCTION("""COMPUTED_VALUE"""),"-")</f>
        <v>-</v>
      </c>
      <c r="N589" s="21" t="str">
        <f>IFERROR(__xludf.DUMMYFUNCTION("""COMPUTED_VALUE"""),"-")</f>
        <v>-</v>
      </c>
      <c r="O589" s="21" t="str">
        <f>IFERROR(__xludf.DUMMYFUNCTION("""COMPUTED_VALUE"""),"-")</f>
        <v>-</v>
      </c>
      <c r="P589" s="21"/>
      <c r="Q589" s="21"/>
      <c r="R589" s="21"/>
      <c r="S589" s="21"/>
      <c r="T589" s="21"/>
      <c r="U589" s="21"/>
      <c r="V589" s="21"/>
      <c r="W589" s="21"/>
      <c r="X589" s="21"/>
      <c r="Y589" s="21"/>
      <c r="Z589" s="21"/>
    </row>
    <row r="590">
      <c r="A590" s="21" t="str">
        <f>IFERROR(__xludf.DUMMYFUNCTION("""COMPUTED_VALUE"""),"16ª GRE (Santa Rita)")</f>
        <v>16ª GRE (Santa Rita)</v>
      </c>
      <c r="B590" s="21" t="str">
        <f>IFERROR(__xludf.DUMMYFUNCTION("""COMPUTED_VALUE"""),"Conde")</f>
        <v>Conde</v>
      </c>
      <c r="C590" s="21">
        <f>IFERROR(__xludf.DUMMYFUNCTION("""COMPUTED_VALUE"""),2.5115618E7)</f>
        <v>25115618</v>
      </c>
      <c r="D590" s="21" t="str">
        <f>IFERROR(__xludf.DUMMYFUNCTION("""COMPUTED_VALUE"""),"Ecit Ilza de Almeida Ribeiro")</f>
        <v>Ecit Ilza de Almeida Ribeiro</v>
      </c>
      <c r="E590" s="21" t="str">
        <f>IFERROR(__xludf.DUMMYFUNCTION("""COMPUTED_VALUE"""),"URBANA")</f>
        <v>URBANA</v>
      </c>
      <c r="F590" s="21" t="str">
        <f>IFERROR(__xludf.DUMMYFUNCTION("""COMPUTED_VALUE"""),"2 Mbps")</f>
        <v>2 Mbps</v>
      </c>
      <c r="G590" s="21" t="str">
        <f>IFERROR(__xludf.DUMMYFUNCTION("""COMPUTED_VALUE"""),"10 Mbps")</f>
        <v>10 Mbps</v>
      </c>
      <c r="H590" s="21" t="str">
        <f>IFERROR(__xludf.DUMMYFUNCTION("""COMPUTED_VALUE"""),"-")</f>
        <v>-</v>
      </c>
      <c r="I590" s="21" t="str">
        <f>IFERROR(__xludf.DUMMYFUNCTION("""COMPUTED_VALUE"""),"-")</f>
        <v>-</v>
      </c>
      <c r="J590" s="21" t="str">
        <f>IFERROR(__xludf.DUMMYFUNCTION("""COMPUTED_VALUE"""),"100 Mbps")</f>
        <v>100 Mbps</v>
      </c>
      <c r="K590" s="21" t="str">
        <f>IFERROR(__xludf.DUMMYFUNCTION("""COMPUTED_VALUE"""),"-")</f>
        <v>-</v>
      </c>
      <c r="L590" s="21" t="str">
        <f>IFERROR(__xludf.DUMMYFUNCTION("""COMPUTED_VALUE"""),"-")</f>
        <v>-</v>
      </c>
      <c r="M590" s="21" t="str">
        <f>IFERROR(__xludf.DUMMYFUNCTION("""COMPUTED_VALUE"""),"-")</f>
        <v>-</v>
      </c>
      <c r="N590" s="21" t="str">
        <f>IFERROR(__xludf.DUMMYFUNCTION("""COMPUTED_VALUE"""),"-")</f>
        <v>-</v>
      </c>
      <c r="O590" s="21" t="str">
        <f>IFERROR(__xludf.DUMMYFUNCTION("""COMPUTED_VALUE"""),"-")</f>
        <v>-</v>
      </c>
      <c r="P590" s="21"/>
      <c r="Q590" s="21"/>
      <c r="R590" s="21"/>
      <c r="S590" s="21"/>
      <c r="T590" s="21"/>
      <c r="U590" s="21"/>
      <c r="V590" s="21"/>
      <c r="W590" s="21"/>
      <c r="X590" s="21"/>
      <c r="Y590" s="21"/>
      <c r="Z590" s="21"/>
    </row>
    <row r="591">
      <c r="A591" s="21" t="str">
        <f>IFERROR(__xludf.DUMMYFUNCTION("""COMPUTED_VALUE"""),"04ª GRE (Cuité)")</f>
        <v>04ª GRE (Cuité)</v>
      </c>
      <c r="B591" s="21" t="str">
        <f>IFERROR(__xludf.DUMMYFUNCTION("""COMPUTED_VALUE"""),"Picuí")</f>
        <v>Picuí</v>
      </c>
      <c r="C591" s="21">
        <f>IFERROR(__xludf.DUMMYFUNCTION("""COMPUTED_VALUE"""),2.5115723E7)</f>
        <v>25115723</v>
      </c>
      <c r="D591" s="21" t="str">
        <f>IFERROR(__xludf.DUMMYFUNCTION("""COMPUTED_VALUE"""),"EEEFM Felipe Tiago Gomes")</f>
        <v>EEEFM Felipe Tiago Gomes</v>
      </c>
      <c r="E591" s="21" t="str">
        <f>IFERROR(__xludf.DUMMYFUNCTION("""COMPUTED_VALUE"""),"URBANA")</f>
        <v>URBANA</v>
      </c>
      <c r="F591" s="21" t="str">
        <f>IFERROR(__xludf.DUMMYFUNCTION("""COMPUTED_VALUE"""),"2 Mbps")</f>
        <v>2 Mbps</v>
      </c>
      <c r="G591" s="21" t="str">
        <f>IFERROR(__xludf.DUMMYFUNCTION("""COMPUTED_VALUE"""),"-")</f>
        <v>-</v>
      </c>
      <c r="H591" s="21" t="str">
        <f>IFERROR(__xludf.DUMMYFUNCTION("""COMPUTED_VALUE"""),"-")</f>
        <v>-</v>
      </c>
      <c r="I591" s="21" t="str">
        <f>IFERROR(__xludf.DUMMYFUNCTION("""COMPUTED_VALUE"""),"-")</f>
        <v>-</v>
      </c>
      <c r="J591" s="21" t="str">
        <f>IFERROR(__xludf.DUMMYFUNCTION("""COMPUTED_VALUE"""),"-")</f>
        <v>-</v>
      </c>
      <c r="K591" s="21" t="str">
        <f>IFERROR(__xludf.DUMMYFUNCTION("""COMPUTED_VALUE"""),"-")</f>
        <v>-</v>
      </c>
      <c r="L591" s="21" t="str">
        <f>IFERROR(__xludf.DUMMYFUNCTION("""COMPUTED_VALUE"""),"-")</f>
        <v>-</v>
      </c>
      <c r="M591" s="21" t="str">
        <f>IFERROR(__xludf.DUMMYFUNCTION("""COMPUTED_VALUE"""),"-")</f>
        <v>-</v>
      </c>
      <c r="N591" s="21" t="str">
        <f>IFERROR(__xludf.DUMMYFUNCTION("""COMPUTED_VALUE"""),"-")</f>
        <v>-</v>
      </c>
      <c r="O591" s="21" t="str">
        <f>IFERROR(__xludf.DUMMYFUNCTION("""COMPUTED_VALUE"""),"-")</f>
        <v>-</v>
      </c>
      <c r="P591" s="21"/>
      <c r="Q591" s="21"/>
      <c r="R591" s="21"/>
      <c r="S591" s="21"/>
      <c r="T591" s="21"/>
      <c r="U591" s="21"/>
      <c r="V591" s="21"/>
      <c r="W591" s="21"/>
      <c r="X591" s="21"/>
      <c r="Y591" s="21"/>
      <c r="Z591" s="21"/>
    </row>
    <row r="592">
      <c r="A592" s="21" t="str">
        <f>IFERROR(__xludf.DUMMYFUNCTION("""COMPUTED_VALUE"""),"16ª GRE (Santa Rita)")</f>
        <v>16ª GRE (Santa Rita)</v>
      </c>
      <c r="B592" s="21" t="str">
        <f>IFERROR(__xludf.DUMMYFUNCTION("""COMPUTED_VALUE"""),"Santa Rita")</f>
        <v>Santa Rita</v>
      </c>
      <c r="C592" s="21">
        <f>IFERROR(__xludf.DUMMYFUNCTION("""COMPUTED_VALUE"""),2.5116762E7)</f>
        <v>25116762</v>
      </c>
      <c r="D592" s="21" t="str">
        <f>IFERROR(__xludf.DUMMYFUNCTION("""COMPUTED_VALUE"""),"EEEFM Luiz Ribeiro Limeira")</f>
        <v>EEEFM Luiz Ribeiro Limeira</v>
      </c>
      <c r="E592" s="21" t="str">
        <f>IFERROR(__xludf.DUMMYFUNCTION("""COMPUTED_VALUE"""),"URBANA")</f>
        <v>URBANA</v>
      </c>
      <c r="F592" s="21" t="str">
        <f>IFERROR(__xludf.DUMMYFUNCTION("""COMPUTED_VALUE"""),"5 Mbps")</f>
        <v>5 Mbps</v>
      </c>
      <c r="G592" s="21" t="str">
        <f>IFERROR(__xludf.DUMMYFUNCTION("""COMPUTED_VALUE"""),"-")</f>
        <v>-</v>
      </c>
      <c r="H592" s="21" t="str">
        <f>IFERROR(__xludf.DUMMYFUNCTION("""COMPUTED_VALUE"""),"-")</f>
        <v>-</v>
      </c>
      <c r="I592" s="21" t="str">
        <f>IFERROR(__xludf.DUMMYFUNCTION("""COMPUTED_VALUE"""),"-")</f>
        <v>-</v>
      </c>
      <c r="J592" s="21" t="str">
        <f>IFERROR(__xludf.DUMMYFUNCTION("""COMPUTED_VALUE"""),"100 Mbps")</f>
        <v>100 Mbps</v>
      </c>
      <c r="K592" s="21" t="str">
        <f>IFERROR(__xludf.DUMMYFUNCTION("""COMPUTED_VALUE"""),"-")</f>
        <v>-</v>
      </c>
      <c r="L592" s="21" t="str">
        <f>IFERROR(__xludf.DUMMYFUNCTION("""COMPUTED_VALUE"""),"-")</f>
        <v>-</v>
      </c>
      <c r="M592" s="21" t="str">
        <f>IFERROR(__xludf.DUMMYFUNCTION("""COMPUTED_VALUE"""),"-")</f>
        <v>-</v>
      </c>
      <c r="N592" s="21" t="str">
        <f>IFERROR(__xludf.DUMMYFUNCTION("""COMPUTED_VALUE"""),"-")</f>
        <v>-</v>
      </c>
      <c r="O592" s="21" t="str">
        <f>IFERROR(__xludf.DUMMYFUNCTION("""COMPUTED_VALUE"""),"-")</f>
        <v>-</v>
      </c>
      <c r="P592" s="21"/>
      <c r="Q592" s="21"/>
      <c r="R592" s="21"/>
      <c r="S592" s="21"/>
      <c r="T592" s="21"/>
      <c r="U592" s="21"/>
      <c r="V592" s="21"/>
      <c r="W592" s="21"/>
      <c r="X592" s="21"/>
      <c r="Y592" s="21"/>
      <c r="Z592" s="21"/>
    </row>
    <row r="593">
      <c r="A593" s="21" t="str">
        <f>IFERROR(__xludf.DUMMYFUNCTION("""COMPUTED_VALUE"""),"03ª GRE (Campina Grande)")</f>
        <v>03ª GRE (Campina Grande)</v>
      </c>
      <c r="B593" s="21" t="str">
        <f>IFERROR(__xludf.DUMMYFUNCTION("""COMPUTED_VALUE"""),"Campina Grande")</f>
        <v>Campina Grande</v>
      </c>
      <c r="C593" s="21">
        <f>IFERROR(__xludf.DUMMYFUNCTION("""COMPUTED_VALUE"""),2.5117459E7)</f>
        <v>25117459</v>
      </c>
      <c r="D593" s="21" t="str">
        <f>IFERROR(__xludf.DUMMYFUNCTION("""COMPUTED_VALUE"""),"EECIT Prefeito Williams de Sousa Arruda")</f>
        <v>EECIT Prefeito Williams de Sousa Arruda</v>
      </c>
      <c r="E593" s="21" t="str">
        <f>IFERROR(__xludf.DUMMYFUNCTION("""COMPUTED_VALUE"""),"URBANA")</f>
        <v>URBANA</v>
      </c>
      <c r="F593" s="21" t="str">
        <f>IFERROR(__xludf.DUMMYFUNCTION("""COMPUTED_VALUE"""),"5 Mbps")</f>
        <v>5 Mbps</v>
      </c>
      <c r="G593" s="21" t="str">
        <f>IFERROR(__xludf.DUMMYFUNCTION("""COMPUTED_VALUE"""),"-")</f>
        <v>-</v>
      </c>
      <c r="H593" s="21" t="str">
        <f>IFERROR(__xludf.DUMMYFUNCTION("""COMPUTED_VALUE"""),"-")</f>
        <v>-</v>
      </c>
      <c r="I593" s="21" t="str">
        <f>IFERROR(__xludf.DUMMYFUNCTION("""COMPUTED_VALUE"""),"-")</f>
        <v>-</v>
      </c>
      <c r="J593" s="21" t="str">
        <f>IFERROR(__xludf.DUMMYFUNCTION("""COMPUTED_VALUE"""),"-")</f>
        <v>-</v>
      </c>
      <c r="K593" s="21" t="str">
        <f>IFERROR(__xludf.DUMMYFUNCTION("""COMPUTED_VALUE"""),"-")</f>
        <v>-</v>
      </c>
      <c r="L593" s="21" t="str">
        <f>IFERROR(__xludf.DUMMYFUNCTION("""COMPUTED_VALUE"""),"-")</f>
        <v>-</v>
      </c>
      <c r="M593" s="21" t="str">
        <f>IFERROR(__xludf.DUMMYFUNCTION("""COMPUTED_VALUE"""),"-")</f>
        <v>-</v>
      </c>
      <c r="N593" s="21" t="str">
        <f>IFERROR(__xludf.DUMMYFUNCTION("""COMPUTED_VALUE"""),"-")</f>
        <v>-</v>
      </c>
      <c r="O593" s="21" t="str">
        <f>IFERROR(__xludf.DUMMYFUNCTION("""COMPUTED_VALUE"""),"-")</f>
        <v>-</v>
      </c>
      <c r="P593" s="21"/>
      <c r="Q593" s="21"/>
      <c r="R593" s="21"/>
      <c r="S593" s="21"/>
      <c r="T593" s="21"/>
      <c r="U593" s="21"/>
      <c r="V593" s="21"/>
      <c r="W593" s="21"/>
      <c r="X593" s="21"/>
      <c r="Y593" s="21"/>
      <c r="Z593" s="21"/>
    </row>
    <row r="594">
      <c r="A594" s="21" t="str">
        <f>IFERROR(__xludf.DUMMYFUNCTION("""COMPUTED_VALUE"""),"12ª GRE (Itabaiana)")</f>
        <v>12ª GRE (Itabaiana)</v>
      </c>
      <c r="B594" s="21" t="str">
        <f>IFERROR(__xludf.DUMMYFUNCTION("""COMPUTED_VALUE"""),"Pedras de Fogo")</f>
        <v>Pedras de Fogo</v>
      </c>
      <c r="C594" s="21">
        <f>IFERROR(__xludf.DUMMYFUNCTION("""COMPUTED_VALUE"""),2.5117521E7)</f>
        <v>25117521</v>
      </c>
      <c r="D594" s="21" t="str">
        <f>IFERROR(__xludf.DUMMYFUNCTION("""COMPUTED_VALUE"""),"EEEFM Prof Getulio Cesar Rodrigues Guedes")</f>
        <v>EEEFM Prof Getulio Cesar Rodrigues Guedes</v>
      </c>
      <c r="E594" s="21" t="str">
        <f>IFERROR(__xludf.DUMMYFUNCTION("""COMPUTED_VALUE"""),"URBANA")</f>
        <v>URBANA</v>
      </c>
      <c r="F594" s="21" t="str">
        <f>IFERROR(__xludf.DUMMYFUNCTION("""COMPUTED_VALUE"""),"2 Mbps")</f>
        <v>2 Mbps</v>
      </c>
      <c r="G594" s="21" t="str">
        <f>IFERROR(__xludf.DUMMYFUNCTION("""COMPUTED_VALUE"""),"-")</f>
        <v>-</v>
      </c>
      <c r="H594" s="21" t="str">
        <f>IFERROR(__xludf.DUMMYFUNCTION("""COMPUTED_VALUE"""),"-")</f>
        <v>-</v>
      </c>
      <c r="I594" s="21" t="str">
        <f>IFERROR(__xludf.DUMMYFUNCTION("""COMPUTED_VALUE"""),"-")</f>
        <v>-</v>
      </c>
      <c r="J594" s="21" t="str">
        <f>IFERROR(__xludf.DUMMYFUNCTION("""COMPUTED_VALUE"""),"-")</f>
        <v>-</v>
      </c>
      <c r="K594" s="21" t="str">
        <f>IFERROR(__xludf.DUMMYFUNCTION("""COMPUTED_VALUE"""),"-")</f>
        <v>-</v>
      </c>
      <c r="L594" s="21" t="str">
        <f>IFERROR(__xludf.DUMMYFUNCTION("""COMPUTED_VALUE"""),"-")</f>
        <v>-</v>
      </c>
      <c r="M594" s="21" t="str">
        <f>IFERROR(__xludf.DUMMYFUNCTION("""COMPUTED_VALUE"""),"-")</f>
        <v>-</v>
      </c>
      <c r="N594" s="21" t="str">
        <f>IFERROR(__xludf.DUMMYFUNCTION("""COMPUTED_VALUE"""),"-")</f>
        <v>-</v>
      </c>
      <c r="O594" s="21" t="str">
        <f>IFERROR(__xludf.DUMMYFUNCTION("""COMPUTED_VALUE"""),"-")</f>
        <v>-</v>
      </c>
      <c r="P594" s="21"/>
      <c r="Q594" s="21"/>
      <c r="R594" s="21"/>
      <c r="S594" s="21"/>
      <c r="T594" s="21"/>
      <c r="U594" s="21"/>
      <c r="V594" s="21"/>
      <c r="W594" s="21"/>
      <c r="X594" s="21"/>
      <c r="Y594" s="21"/>
      <c r="Z594" s="21"/>
    </row>
    <row r="595">
      <c r="A595" s="21" t="str">
        <f>IFERROR(__xludf.DUMMYFUNCTION("""COMPUTED_VALUE"""),"03ª GRE (Campina Grande)")</f>
        <v>03ª GRE (Campina Grande)</v>
      </c>
      <c r="B595" s="21" t="str">
        <f>IFERROR(__xludf.DUMMYFUNCTION("""COMPUTED_VALUE"""),"Campina Grande")</f>
        <v>Campina Grande</v>
      </c>
      <c r="C595" s="21">
        <f>IFERROR(__xludf.DUMMYFUNCTION("""COMPUTED_VALUE"""),2.5117688E7)</f>
        <v>25117688</v>
      </c>
      <c r="D595" s="21" t="str">
        <f>IFERROR(__xludf.DUMMYFUNCTION("""COMPUTED_VALUE"""),"EECIT Irmã Stefanie")</f>
        <v>EECIT Irmã Stefanie</v>
      </c>
      <c r="E595" s="21" t="str">
        <f>IFERROR(__xludf.DUMMYFUNCTION("""COMPUTED_VALUE"""),"URBANA")</f>
        <v>URBANA</v>
      </c>
      <c r="F595" s="21" t="str">
        <f>IFERROR(__xludf.DUMMYFUNCTION("""COMPUTED_VALUE"""),"2 Mbps")</f>
        <v>2 Mbps</v>
      </c>
      <c r="G595" s="21" t="str">
        <f>IFERROR(__xludf.DUMMYFUNCTION("""COMPUTED_VALUE"""),"10 Mbps")</f>
        <v>10 Mbps</v>
      </c>
      <c r="H595" s="21" t="str">
        <f>IFERROR(__xludf.DUMMYFUNCTION("""COMPUTED_VALUE"""),"-")</f>
        <v>-</v>
      </c>
      <c r="I595" s="21" t="str">
        <f>IFERROR(__xludf.DUMMYFUNCTION("""COMPUTED_VALUE"""),"-")</f>
        <v>-</v>
      </c>
      <c r="J595" s="21" t="str">
        <f>IFERROR(__xludf.DUMMYFUNCTION("""COMPUTED_VALUE"""),"-")</f>
        <v>-</v>
      </c>
      <c r="K595" s="21" t="str">
        <f>IFERROR(__xludf.DUMMYFUNCTION("""COMPUTED_VALUE"""),"-")</f>
        <v>-</v>
      </c>
      <c r="L595" s="21" t="str">
        <f>IFERROR(__xludf.DUMMYFUNCTION("""COMPUTED_VALUE"""),"-")</f>
        <v>-</v>
      </c>
      <c r="M595" s="21" t="str">
        <f>IFERROR(__xludf.DUMMYFUNCTION("""COMPUTED_VALUE"""),"-")</f>
        <v>-</v>
      </c>
      <c r="N595" s="21" t="str">
        <f>IFERROR(__xludf.DUMMYFUNCTION("""COMPUTED_VALUE"""),"-")</f>
        <v>-</v>
      </c>
      <c r="O595" s="21" t="str">
        <f>IFERROR(__xludf.DUMMYFUNCTION("""COMPUTED_VALUE"""),"-")</f>
        <v>-</v>
      </c>
      <c r="P595" s="21"/>
      <c r="Q595" s="21"/>
      <c r="R595" s="21"/>
      <c r="S595" s="21"/>
      <c r="T595" s="21"/>
      <c r="U595" s="21"/>
      <c r="V595" s="21"/>
      <c r="W595" s="21"/>
      <c r="X595" s="21"/>
      <c r="Y595" s="21"/>
      <c r="Z595" s="21"/>
    </row>
    <row r="596">
      <c r="A596" s="21" t="str">
        <f>IFERROR(__xludf.DUMMYFUNCTION("""COMPUTED_VALUE"""),"15ª GRE (Queimadas)")</f>
        <v>15ª GRE (Queimadas)</v>
      </c>
      <c r="B596" s="21" t="str">
        <f>IFERROR(__xludf.DUMMYFUNCTION("""COMPUTED_VALUE"""),"Boqueirão")</f>
        <v>Boqueirão</v>
      </c>
      <c r="C596" s="21">
        <f>IFERROR(__xludf.DUMMYFUNCTION("""COMPUTED_VALUE"""),2.51177E7)</f>
        <v>25117700</v>
      </c>
      <c r="D596" s="21" t="str">
        <f>IFERROR(__xludf.DUMMYFUNCTION("""COMPUTED_VALUE"""),"EEEFM Severino Barbosa Camelo")</f>
        <v>EEEFM Severino Barbosa Camelo</v>
      </c>
      <c r="E596" s="21" t="str">
        <f>IFERROR(__xludf.DUMMYFUNCTION("""COMPUTED_VALUE"""),"URBANA")</f>
        <v>URBANA</v>
      </c>
      <c r="F596" s="21" t="str">
        <f>IFERROR(__xludf.DUMMYFUNCTION("""COMPUTED_VALUE"""),"2 Mbps")</f>
        <v>2 Mbps</v>
      </c>
      <c r="G596" s="21" t="str">
        <f>IFERROR(__xludf.DUMMYFUNCTION("""COMPUTED_VALUE"""),"-")</f>
        <v>-</v>
      </c>
      <c r="H596" s="21" t="str">
        <f>IFERROR(__xludf.DUMMYFUNCTION("""COMPUTED_VALUE"""),"-")</f>
        <v>-</v>
      </c>
      <c r="I596" s="21" t="str">
        <f>IFERROR(__xludf.DUMMYFUNCTION("""COMPUTED_VALUE"""),"-")</f>
        <v>-</v>
      </c>
      <c r="J596" s="21" t="str">
        <f>IFERROR(__xludf.DUMMYFUNCTION("""COMPUTED_VALUE"""),"-")</f>
        <v>-</v>
      </c>
      <c r="K596" s="21" t="str">
        <f>IFERROR(__xludf.DUMMYFUNCTION("""COMPUTED_VALUE"""),"-")</f>
        <v>-</v>
      </c>
      <c r="L596" s="21" t="str">
        <f>IFERROR(__xludf.DUMMYFUNCTION("""COMPUTED_VALUE"""),"-")</f>
        <v>-</v>
      </c>
      <c r="M596" s="21" t="str">
        <f>IFERROR(__xludf.DUMMYFUNCTION("""COMPUTED_VALUE"""),"-")</f>
        <v>-</v>
      </c>
      <c r="N596" s="21" t="str">
        <f>IFERROR(__xludf.DUMMYFUNCTION("""COMPUTED_VALUE"""),"-")</f>
        <v>-</v>
      </c>
      <c r="O596" s="21" t="str">
        <f>IFERROR(__xludf.DUMMYFUNCTION("""COMPUTED_VALUE"""),"-")</f>
        <v>-</v>
      </c>
      <c r="P596" s="21"/>
      <c r="Q596" s="21"/>
      <c r="R596" s="21"/>
      <c r="S596" s="21"/>
      <c r="T596" s="21"/>
      <c r="U596" s="21"/>
      <c r="V596" s="21"/>
      <c r="W596" s="21"/>
      <c r="X596" s="21"/>
      <c r="Y596" s="21"/>
      <c r="Z596" s="21"/>
    </row>
    <row r="597">
      <c r="A597" s="21" t="str">
        <f>IFERROR(__xludf.DUMMYFUNCTION("""COMPUTED_VALUE"""),"03ª GRE (Campina Grande)")</f>
        <v>03ª GRE (Campina Grande)</v>
      </c>
      <c r="B597" s="21" t="str">
        <f>IFERROR(__xludf.DUMMYFUNCTION("""COMPUTED_VALUE"""),"Campina Grande")</f>
        <v>Campina Grande</v>
      </c>
      <c r="C597" s="21">
        <f>IFERROR(__xludf.DUMMYFUNCTION("""COMPUTED_VALUE"""),2.5117858E7)</f>
        <v>25117858</v>
      </c>
      <c r="D597" s="21" t="str">
        <f>IFERROR(__xludf.DUMMYFUNCTION("""COMPUTED_VALUE"""),"EEEFM Reitor Edvaldo do Ó")</f>
        <v>EEEFM Reitor Edvaldo do Ó</v>
      </c>
      <c r="E597" s="21" t="str">
        <f>IFERROR(__xludf.DUMMYFUNCTION("""COMPUTED_VALUE"""),"URBANA")</f>
        <v>URBANA</v>
      </c>
      <c r="F597" s="21" t="str">
        <f>IFERROR(__xludf.DUMMYFUNCTION("""COMPUTED_VALUE"""),"2 Mbps")</f>
        <v>2 Mbps</v>
      </c>
      <c r="G597" s="21" t="str">
        <f>IFERROR(__xludf.DUMMYFUNCTION("""COMPUTED_VALUE"""),"-")</f>
        <v>-</v>
      </c>
      <c r="H597" s="21" t="str">
        <f>IFERROR(__xludf.DUMMYFUNCTION("""COMPUTED_VALUE"""),"-")</f>
        <v>-</v>
      </c>
      <c r="I597" s="21" t="str">
        <f>IFERROR(__xludf.DUMMYFUNCTION("""COMPUTED_VALUE"""),"-")</f>
        <v>-</v>
      </c>
      <c r="J597" s="21" t="str">
        <f>IFERROR(__xludf.DUMMYFUNCTION("""COMPUTED_VALUE"""),"-")</f>
        <v>-</v>
      </c>
      <c r="K597" s="21" t="str">
        <f>IFERROR(__xludf.DUMMYFUNCTION("""COMPUTED_VALUE"""),"-")</f>
        <v>-</v>
      </c>
      <c r="L597" s="21" t="str">
        <f>IFERROR(__xludf.DUMMYFUNCTION("""COMPUTED_VALUE"""),"-")</f>
        <v>-</v>
      </c>
      <c r="M597" s="21" t="str">
        <f>IFERROR(__xludf.DUMMYFUNCTION("""COMPUTED_VALUE"""),"-")</f>
        <v>-</v>
      </c>
      <c r="N597" s="21" t="str">
        <f>IFERROR(__xludf.DUMMYFUNCTION("""COMPUTED_VALUE"""),"-")</f>
        <v>-</v>
      </c>
      <c r="O597" s="21" t="str">
        <f>IFERROR(__xludf.DUMMYFUNCTION("""COMPUTED_VALUE"""),"-")</f>
        <v>-</v>
      </c>
      <c r="P597" s="21"/>
      <c r="Q597" s="21"/>
      <c r="R597" s="21"/>
      <c r="S597" s="21"/>
      <c r="T597" s="21"/>
      <c r="U597" s="21"/>
      <c r="V597" s="21"/>
      <c r="W597" s="21"/>
      <c r="X597" s="21"/>
      <c r="Y597" s="21"/>
      <c r="Z597" s="21"/>
    </row>
    <row r="598">
      <c r="A598" s="21" t="str">
        <f>IFERROR(__xludf.DUMMYFUNCTION("""COMPUTED_VALUE"""),"03ª GRE (Campina Grande)")</f>
        <v>03ª GRE (Campina Grande)</v>
      </c>
      <c r="B598" s="21" t="str">
        <f>IFERROR(__xludf.DUMMYFUNCTION("""COMPUTED_VALUE"""),"Campina Grande")</f>
        <v>Campina Grande</v>
      </c>
      <c r="C598" s="21">
        <f>IFERROR(__xludf.DUMMYFUNCTION("""COMPUTED_VALUE"""),2.5117866E7)</f>
        <v>25117866</v>
      </c>
      <c r="D598" s="21" t="str">
        <f>IFERROR(__xludf.DUMMYFUNCTION("""COMPUTED_VALUE"""),"EEEFM Poetisa Vicentina Figueiredo Vital do Rego")</f>
        <v>EEEFM Poetisa Vicentina Figueiredo Vital do Rego</v>
      </c>
      <c r="E598" s="21" t="str">
        <f>IFERROR(__xludf.DUMMYFUNCTION("""COMPUTED_VALUE"""),"URBANA")</f>
        <v>URBANA</v>
      </c>
      <c r="F598" s="21" t="str">
        <f>IFERROR(__xludf.DUMMYFUNCTION("""COMPUTED_VALUE"""),"2 Mbps")</f>
        <v>2 Mbps</v>
      </c>
      <c r="G598" s="21" t="str">
        <f>IFERROR(__xludf.DUMMYFUNCTION("""COMPUTED_VALUE"""),"-")</f>
        <v>-</v>
      </c>
      <c r="H598" s="21" t="str">
        <f>IFERROR(__xludf.DUMMYFUNCTION("""COMPUTED_VALUE"""),"-")</f>
        <v>-</v>
      </c>
      <c r="I598" s="21" t="str">
        <f>IFERROR(__xludf.DUMMYFUNCTION("""COMPUTED_VALUE"""),"-")</f>
        <v>-</v>
      </c>
      <c r="J598" s="21" t="str">
        <f>IFERROR(__xludf.DUMMYFUNCTION("""COMPUTED_VALUE"""),"-")</f>
        <v>-</v>
      </c>
      <c r="K598" s="21" t="str">
        <f>IFERROR(__xludf.DUMMYFUNCTION("""COMPUTED_VALUE"""),"-")</f>
        <v>-</v>
      </c>
      <c r="L598" s="21" t="str">
        <f>IFERROR(__xludf.DUMMYFUNCTION("""COMPUTED_VALUE"""),"-")</f>
        <v>-</v>
      </c>
      <c r="M598" s="21" t="str">
        <f>IFERROR(__xludf.DUMMYFUNCTION("""COMPUTED_VALUE"""),"-")</f>
        <v>-</v>
      </c>
      <c r="N598" s="21" t="str">
        <f>IFERROR(__xludf.DUMMYFUNCTION("""COMPUTED_VALUE"""),"-")</f>
        <v>-</v>
      </c>
      <c r="O598" s="21" t="str">
        <f>IFERROR(__xludf.DUMMYFUNCTION("""COMPUTED_VALUE"""),"-")</f>
        <v>-</v>
      </c>
      <c r="P598" s="21"/>
      <c r="Q598" s="21"/>
      <c r="R598" s="21"/>
      <c r="S598" s="21"/>
      <c r="T598" s="21"/>
      <c r="U598" s="21"/>
      <c r="V598" s="21"/>
      <c r="W598" s="21"/>
      <c r="X598" s="21"/>
      <c r="Y598" s="21"/>
      <c r="Z598" s="21"/>
    </row>
    <row r="599">
      <c r="A599" s="21" t="str">
        <f>IFERROR(__xludf.DUMMYFUNCTION("""COMPUTED_VALUE"""),"01ª GRE (João Pessoa)")</f>
        <v>01ª GRE (João Pessoa)</v>
      </c>
      <c r="B599" s="21" t="str">
        <f>IFERROR(__xludf.DUMMYFUNCTION("""COMPUTED_VALUE"""),"João Pessoa")</f>
        <v>João Pessoa</v>
      </c>
      <c r="C599" s="21">
        <f>IFERROR(__xludf.DUMMYFUNCTION("""COMPUTED_VALUE"""),2.511834E7)</f>
        <v>25118340</v>
      </c>
      <c r="D599" s="21" t="str">
        <f>IFERROR(__xludf.DUMMYFUNCTION("""COMPUTED_VALUE"""),"Escola de Saúde Pública da Paraíba")</f>
        <v>Escola de Saúde Pública da Paraíba</v>
      </c>
      <c r="E599" s="21" t="str">
        <f>IFERROR(__xludf.DUMMYFUNCTION("""COMPUTED_VALUE"""),"URBANA")</f>
        <v>URBANA</v>
      </c>
      <c r="F599" s="21" t="str">
        <f>IFERROR(__xludf.DUMMYFUNCTION("""COMPUTED_VALUE"""),"-")</f>
        <v>-</v>
      </c>
      <c r="G599" s="21" t="str">
        <f>IFERROR(__xludf.DUMMYFUNCTION("""COMPUTED_VALUE"""),"-")</f>
        <v>-</v>
      </c>
      <c r="H599" s="21" t="str">
        <f>IFERROR(__xludf.DUMMYFUNCTION("""COMPUTED_VALUE"""),"-")</f>
        <v>-</v>
      </c>
      <c r="I599" s="21" t="str">
        <f>IFERROR(__xludf.DUMMYFUNCTION("""COMPUTED_VALUE"""),"-")</f>
        <v>-</v>
      </c>
      <c r="J599" s="21" t="str">
        <f>IFERROR(__xludf.DUMMYFUNCTION("""COMPUTED_VALUE"""),"-")</f>
        <v>-</v>
      </c>
      <c r="K599" s="21" t="str">
        <f>IFERROR(__xludf.DUMMYFUNCTION("""COMPUTED_VALUE"""),"-")</f>
        <v>-</v>
      </c>
      <c r="L599" s="21" t="str">
        <f>IFERROR(__xludf.DUMMYFUNCTION("""COMPUTED_VALUE"""),"-")</f>
        <v>-</v>
      </c>
      <c r="M599" s="21" t="str">
        <f>IFERROR(__xludf.DUMMYFUNCTION("""COMPUTED_VALUE"""),"-")</f>
        <v>-</v>
      </c>
      <c r="N599" s="21" t="str">
        <f>IFERROR(__xludf.DUMMYFUNCTION("""COMPUTED_VALUE"""),"-")</f>
        <v>-</v>
      </c>
      <c r="O599" s="21" t="str">
        <f>IFERROR(__xludf.DUMMYFUNCTION("""COMPUTED_VALUE"""),"-")</f>
        <v>-</v>
      </c>
      <c r="P599" s="21"/>
      <c r="Q599" s="21"/>
      <c r="R599" s="21"/>
      <c r="S599" s="21"/>
      <c r="T599" s="21"/>
      <c r="U599" s="21"/>
      <c r="V599" s="21"/>
      <c r="W599" s="21"/>
      <c r="X599" s="21"/>
      <c r="Y599" s="21"/>
      <c r="Z599" s="21"/>
    </row>
    <row r="600">
      <c r="A600" s="21" t="str">
        <f>IFERROR(__xludf.DUMMYFUNCTION("""COMPUTED_VALUE"""),"06ª GRE (Patos)")</f>
        <v>06ª GRE (Patos)</v>
      </c>
      <c r="B600" s="21" t="str">
        <f>IFERROR(__xludf.DUMMYFUNCTION("""COMPUTED_VALUE"""),"Juazeirinho")</f>
        <v>Juazeirinho</v>
      </c>
      <c r="C600" s="21">
        <f>IFERROR(__xludf.DUMMYFUNCTION("""COMPUTED_VALUE"""),2.5118358E7)</f>
        <v>25118358</v>
      </c>
      <c r="D600" s="21" t="str">
        <f>IFERROR(__xludf.DUMMYFUNCTION("""COMPUTED_VALUE"""),"EEEFM Deputado Pedro Pascoal de Oliveira")</f>
        <v>EEEFM Deputado Pedro Pascoal de Oliveira</v>
      </c>
      <c r="E600" s="21" t="str">
        <f>IFERROR(__xludf.DUMMYFUNCTION("""COMPUTED_VALUE"""),"URBANA")</f>
        <v>URBANA</v>
      </c>
      <c r="F600" s="21" t="str">
        <f>IFERROR(__xludf.DUMMYFUNCTION("""COMPUTED_VALUE"""),"2 Mbps")</f>
        <v>2 Mbps</v>
      </c>
      <c r="G600" s="21" t="str">
        <f>IFERROR(__xludf.DUMMYFUNCTION("""COMPUTED_VALUE"""),"-")</f>
        <v>-</v>
      </c>
      <c r="H600" s="21" t="str">
        <f>IFERROR(__xludf.DUMMYFUNCTION("""COMPUTED_VALUE"""),"-")</f>
        <v>-</v>
      </c>
      <c r="I600" s="21" t="str">
        <f>IFERROR(__xludf.DUMMYFUNCTION("""COMPUTED_VALUE"""),"-")</f>
        <v>-</v>
      </c>
      <c r="J600" s="21" t="str">
        <f>IFERROR(__xludf.DUMMYFUNCTION("""COMPUTED_VALUE"""),"-")</f>
        <v>-</v>
      </c>
      <c r="K600" s="21" t="str">
        <f>IFERROR(__xludf.DUMMYFUNCTION("""COMPUTED_VALUE"""),"-")</f>
        <v>-</v>
      </c>
      <c r="L600" s="21" t="str">
        <f>IFERROR(__xludf.DUMMYFUNCTION("""COMPUTED_VALUE"""),"-")</f>
        <v>-</v>
      </c>
      <c r="M600" s="21" t="str">
        <f>IFERROR(__xludf.DUMMYFUNCTION("""COMPUTED_VALUE"""),"-")</f>
        <v>-</v>
      </c>
      <c r="N600" s="21" t="str">
        <f>IFERROR(__xludf.DUMMYFUNCTION("""COMPUTED_VALUE"""),"-")</f>
        <v>-</v>
      </c>
      <c r="O600" s="21" t="str">
        <f>IFERROR(__xludf.DUMMYFUNCTION("""COMPUTED_VALUE"""),"-")</f>
        <v>-</v>
      </c>
      <c r="P600" s="21"/>
      <c r="Q600" s="21"/>
      <c r="R600" s="21"/>
      <c r="S600" s="21"/>
      <c r="T600" s="21"/>
      <c r="U600" s="21"/>
      <c r="V600" s="21"/>
      <c r="W600" s="21"/>
      <c r="X600" s="21"/>
      <c r="Y600" s="21"/>
      <c r="Z600" s="21"/>
    </row>
    <row r="601">
      <c r="A601" s="21" t="str">
        <f>IFERROR(__xludf.DUMMYFUNCTION("""COMPUTED_VALUE"""),"13ª GRE (Pombal)")</f>
        <v>13ª GRE (Pombal)</v>
      </c>
      <c r="B601" s="21" t="str">
        <f>IFERROR(__xludf.DUMMYFUNCTION("""COMPUTED_VALUE"""),"Pombal")</f>
        <v>Pombal</v>
      </c>
      <c r="C601" s="21">
        <f>IFERROR(__xludf.DUMMYFUNCTION("""COMPUTED_VALUE"""),2.511856E7)</f>
        <v>25118560</v>
      </c>
      <c r="D601" s="21" t="str">
        <f>IFERROR(__xludf.DUMMYFUNCTION("""COMPUTED_VALUE"""),"EEEFM Joana Ivonildes Bandeira")</f>
        <v>EEEFM Joana Ivonildes Bandeira</v>
      </c>
      <c r="E601" s="21" t="str">
        <f>IFERROR(__xludf.DUMMYFUNCTION("""COMPUTED_VALUE"""),"URBANA")</f>
        <v>URBANA</v>
      </c>
      <c r="F601" s="21" t="str">
        <f>IFERROR(__xludf.DUMMYFUNCTION("""COMPUTED_VALUE"""),"2 Mbps")</f>
        <v>2 Mbps</v>
      </c>
      <c r="G601" s="21" t="str">
        <f>IFERROR(__xludf.DUMMYFUNCTION("""COMPUTED_VALUE"""),"-")</f>
        <v>-</v>
      </c>
      <c r="H601" s="21" t="str">
        <f>IFERROR(__xludf.DUMMYFUNCTION("""COMPUTED_VALUE"""),"-")</f>
        <v>-</v>
      </c>
      <c r="I601" s="21" t="str">
        <f>IFERROR(__xludf.DUMMYFUNCTION("""COMPUTED_VALUE"""),"-")</f>
        <v>-</v>
      </c>
      <c r="J601" s="21" t="str">
        <f>IFERROR(__xludf.DUMMYFUNCTION("""COMPUTED_VALUE"""),"-")</f>
        <v>-</v>
      </c>
      <c r="K601" s="21" t="str">
        <f>IFERROR(__xludf.DUMMYFUNCTION("""COMPUTED_VALUE"""),"-")</f>
        <v>-</v>
      </c>
      <c r="L601" s="21" t="str">
        <f>IFERROR(__xludf.DUMMYFUNCTION("""COMPUTED_VALUE"""),"-")</f>
        <v>-</v>
      </c>
      <c r="M601" s="21" t="str">
        <f>IFERROR(__xludf.DUMMYFUNCTION("""COMPUTED_VALUE"""),"100 Mbps")</f>
        <v>100 Mbps</v>
      </c>
      <c r="N601" s="21" t="str">
        <f>IFERROR(__xludf.DUMMYFUNCTION("""COMPUTED_VALUE"""),"-")</f>
        <v>-</v>
      </c>
      <c r="O601" s="21" t="str">
        <f>IFERROR(__xludf.DUMMYFUNCTION("""COMPUTED_VALUE"""),"-")</f>
        <v>-</v>
      </c>
      <c r="P601" s="21"/>
      <c r="Q601" s="21"/>
      <c r="R601" s="21"/>
      <c r="S601" s="21"/>
      <c r="T601" s="21"/>
      <c r="U601" s="21"/>
      <c r="V601" s="21"/>
      <c r="W601" s="21"/>
      <c r="X601" s="21"/>
      <c r="Y601" s="21"/>
      <c r="Z601" s="21"/>
    </row>
    <row r="602">
      <c r="A602" s="21" t="str">
        <f>IFERROR(__xludf.DUMMYFUNCTION("""COMPUTED_VALUE"""),"04ª GRE (Cuité)")</f>
        <v>04ª GRE (Cuité)</v>
      </c>
      <c r="B602" s="21" t="str">
        <f>IFERROR(__xludf.DUMMYFUNCTION("""COMPUTED_VALUE"""),"Baraúna")</f>
        <v>Baraúna</v>
      </c>
      <c r="C602" s="21">
        <f>IFERROR(__xludf.DUMMYFUNCTION("""COMPUTED_VALUE"""),2.5118579E7)</f>
        <v>25118579</v>
      </c>
      <c r="D602" s="21" t="str">
        <f>IFERROR(__xludf.DUMMYFUNCTION("""COMPUTED_VALUE"""),"Escola Cidadã Integral Estadual de Ensino Médio Prefeito Severino Pereira Gomes")</f>
        <v>Escola Cidadã Integral Estadual de Ensino Médio Prefeito Severino Pereira Gomes</v>
      </c>
      <c r="E602" s="21" t="str">
        <f>IFERROR(__xludf.DUMMYFUNCTION("""COMPUTED_VALUE"""),"URBANA")</f>
        <v>URBANA</v>
      </c>
      <c r="F602" s="21" t="str">
        <f>IFERROR(__xludf.DUMMYFUNCTION("""COMPUTED_VALUE"""),"2 Mbps")</f>
        <v>2 Mbps</v>
      </c>
      <c r="G602" s="21" t="str">
        <f>IFERROR(__xludf.DUMMYFUNCTION("""COMPUTED_VALUE"""),"-")</f>
        <v>-</v>
      </c>
      <c r="H602" s="21" t="str">
        <f>IFERROR(__xludf.DUMMYFUNCTION("""COMPUTED_VALUE"""),"-")</f>
        <v>-</v>
      </c>
      <c r="I602" s="21" t="str">
        <f>IFERROR(__xludf.DUMMYFUNCTION("""COMPUTED_VALUE"""),"-")</f>
        <v>-</v>
      </c>
      <c r="J602" s="21" t="str">
        <f>IFERROR(__xludf.DUMMYFUNCTION("""COMPUTED_VALUE"""),"-")</f>
        <v>-</v>
      </c>
      <c r="K602" s="21" t="str">
        <f>IFERROR(__xludf.DUMMYFUNCTION("""COMPUTED_VALUE"""),"-")</f>
        <v>-</v>
      </c>
      <c r="L602" s="21" t="str">
        <f>IFERROR(__xludf.DUMMYFUNCTION("""COMPUTED_VALUE"""),"-")</f>
        <v>-</v>
      </c>
      <c r="M602" s="21" t="str">
        <f>IFERROR(__xludf.DUMMYFUNCTION("""COMPUTED_VALUE"""),"-")</f>
        <v>-</v>
      </c>
      <c r="N602" s="21" t="str">
        <f>IFERROR(__xludf.DUMMYFUNCTION("""COMPUTED_VALUE"""),"-")</f>
        <v>-</v>
      </c>
      <c r="O602" s="21" t="str">
        <f>IFERROR(__xludf.DUMMYFUNCTION("""COMPUTED_VALUE"""),"-")</f>
        <v>-</v>
      </c>
      <c r="P602" s="21"/>
      <c r="Q602" s="21"/>
      <c r="R602" s="21"/>
      <c r="S602" s="21"/>
      <c r="T602" s="21"/>
      <c r="U602" s="21"/>
      <c r="V602" s="21"/>
      <c r="W602" s="21"/>
      <c r="X602" s="21"/>
      <c r="Y602" s="21"/>
      <c r="Z602" s="21"/>
    </row>
    <row r="603">
      <c r="A603" s="21" t="str">
        <f>IFERROR(__xludf.DUMMYFUNCTION("""COMPUTED_VALUE"""),"03ª GRE (Campina Grande)")</f>
        <v>03ª GRE (Campina Grande)</v>
      </c>
      <c r="B603" s="21" t="str">
        <f>IFERROR(__xludf.DUMMYFUNCTION("""COMPUTED_VALUE"""),"Campina Grande")</f>
        <v>Campina Grande</v>
      </c>
      <c r="C603" s="21">
        <f>IFERROR(__xludf.DUMMYFUNCTION("""COMPUTED_VALUE"""),2.512067E7)</f>
        <v>25120670</v>
      </c>
      <c r="D603" s="21" t="str">
        <f>IFERROR(__xludf.DUMMYFUNCTION("""COMPUTED_VALUE"""),"EEEFM Major Veneziano Vital do Rego")</f>
        <v>EEEFM Major Veneziano Vital do Rego</v>
      </c>
      <c r="E603" s="21" t="str">
        <f>IFERROR(__xludf.DUMMYFUNCTION("""COMPUTED_VALUE"""),"URBANA")</f>
        <v>URBANA</v>
      </c>
      <c r="F603" s="21" t="str">
        <f>IFERROR(__xludf.DUMMYFUNCTION("""COMPUTED_VALUE"""),"10 Mbps")</f>
        <v>10 Mbps</v>
      </c>
      <c r="G603" s="21" t="str">
        <f>IFERROR(__xludf.DUMMYFUNCTION("""COMPUTED_VALUE"""),"-")</f>
        <v>-</v>
      </c>
      <c r="H603" s="21" t="str">
        <f>IFERROR(__xludf.DUMMYFUNCTION("""COMPUTED_VALUE"""),"-")</f>
        <v>-</v>
      </c>
      <c r="I603" s="21" t="str">
        <f>IFERROR(__xludf.DUMMYFUNCTION("""COMPUTED_VALUE"""),"-")</f>
        <v>-</v>
      </c>
      <c r="J603" s="21" t="str">
        <f>IFERROR(__xludf.DUMMYFUNCTION("""COMPUTED_VALUE"""),"100 Mbps")</f>
        <v>100 Mbps</v>
      </c>
      <c r="K603" s="21" t="str">
        <f>IFERROR(__xludf.DUMMYFUNCTION("""COMPUTED_VALUE"""),"100 Mbps")</f>
        <v>100 Mbps</v>
      </c>
      <c r="L603" s="21" t="str">
        <f>IFERROR(__xludf.DUMMYFUNCTION("""COMPUTED_VALUE"""),"-")</f>
        <v>-</v>
      </c>
      <c r="M603" s="21" t="str">
        <f>IFERROR(__xludf.DUMMYFUNCTION("""COMPUTED_VALUE"""),"-")</f>
        <v>-</v>
      </c>
      <c r="N603" s="21" t="str">
        <f>IFERROR(__xludf.DUMMYFUNCTION("""COMPUTED_VALUE"""),"-")</f>
        <v>-</v>
      </c>
      <c r="O603" s="21" t="str">
        <f>IFERROR(__xludf.DUMMYFUNCTION("""COMPUTED_VALUE"""),"-")</f>
        <v>-</v>
      </c>
      <c r="P603" s="21"/>
      <c r="Q603" s="21"/>
      <c r="R603" s="21"/>
      <c r="S603" s="21"/>
      <c r="T603" s="21"/>
      <c r="U603" s="21"/>
      <c r="V603" s="21"/>
      <c r="W603" s="21"/>
      <c r="X603" s="21"/>
      <c r="Y603" s="21"/>
      <c r="Z603" s="21"/>
    </row>
    <row r="604">
      <c r="A604" s="21" t="str">
        <f>IFERROR(__xludf.DUMMYFUNCTION("""COMPUTED_VALUE"""),"16ª GRE (Santa Rita)")</f>
        <v>16ª GRE (Santa Rita)</v>
      </c>
      <c r="B604" s="21" t="str">
        <f>IFERROR(__xludf.DUMMYFUNCTION("""COMPUTED_VALUE"""),"Caaporã")</f>
        <v>Caaporã</v>
      </c>
      <c r="C604" s="21">
        <f>IFERROR(__xludf.DUMMYFUNCTION("""COMPUTED_VALUE"""),2.5120751E7)</f>
        <v>25120751</v>
      </c>
      <c r="D604" s="21" t="str">
        <f>IFERROR(__xludf.DUMMYFUNCTION("""COMPUTED_VALUE"""),"Eci Auricelia Maria da Costa")</f>
        <v>Eci Auricelia Maria da Costa</v>
      </c>
      <c r="E604" s="21" t="str">
        <f>IFERROR(__xludf.DUMMYFUNCTION("""COMPUTED_VALUE"""),"URBANA")</f>
        <v>URBANA</v>
      </c>
      <c r="F604" s="21" t="str">
        <f>IFERROR(__xludf.DUMMYFUNCTION("""COMPUTED_VALUE"""),"2 Mbps")</f>
        <v>2 Mbps</v>
      </c>
      <c r="G604" s="21" t="str">
        <f>IFERROR(__xludf.DUMMYFUNCTION("""COMPUTED_VALUE"""),"-")</f>
        <v>-</v>
      </c>
      <c r="H604" s="21" t="str">
        <f>IFERROR(__xludf.DUMMYFUNCTION("""COMPUTED_VALUE"""),"-")</f>
        <v>-</v>
      </c>
      <c r="I604" s="21" t="str">
        <f>IFERROR(__xludf.DUMMYFUNCTION("""COMPUTED_VALUE"""),"-")</f>
        <v>-</v>
      </c>
      <c r="J604" s="21" t="str">
        <f>IFERROR(__xludf.DUMMYFUNCTION("""COMPUTED_VALUE"""),"50 Mbps")</f>
        <v>50 Mbps</v>
      </c>
      <c r="K604" s="21" t="str">
        <f>IFERROR(__xludf.DUMMYFUNCTION("""COMPUTED_VALUE"""),"-")</f>
        <v>-</v>
      </c>
      <c r="L604" s="21" t="str">
        <f>IFERROR(__xludf.DUMMYFUNCTION("""COMPUTED_VALUE"""),"-")</f>
        <v>-</v>
      </c>
      <c r="M604" s="21" t="str">
        <f>IFERROR(__xludf.DUMMYFUNCTION("""COMPUTED_VALUE"""),"-")</f>
        <v>-</v>
      </c>
      <c r="N604" s="21" t="str">
        <f>IFERROR(__xludf.DUMMYFUNCTION("""COMPUTED_VALUE"""),"-")</f>
        <v>-</v>
      </c>
      <c r="O604" s="21" t="str">
        <f>IFERROR(__xludf.DUMMYFUNCTION("""COMPUTED_VALUE"""),"-")</f>
        <v>-</v>
      </c>
      <c r="P604" s="21"/>
      <c r="Q604" s="21"/>
      <c r="R604" s="21"/>
      <c r="S604" s="21"/>
      <c r="T604" s="21"/>
      <c r="U604" s="21"/>
      <c r="V604" s="21"/>
      <c r="W604" s="21"/>
      <c r="X604" s="21"/>
      <c r="Y604" s="21"/>
      <c r="Z604" s="21"/>
    </row>
    <row r="605">
      <c r="A605" s="21" t="str">
        <f>IFERROR(__xludf.DUMMYFUNCTION("""COMPUTED_VALUE"""),"14ª GRE (Mamanguape)")</f>
        <v>14ª GRE (Mamanguape)</v>
      </c>
      <c r="B605" s="21" t="str">
        <f>IFERROR(__xludf.DUMMYFUNCTION("""COMPUTED_VALUE"""),"Marcação")</f>
        <v>Marcação</v>
      </c>
      <c r="C605" s="21">
        <f>IFERROR(__xludf.DUMMYFUNCTION("""COMPUTED_VALUE"""),2.512076E7)</f>
        <v>25120760</v>
      </c>
      <c r="D605" s="21" t="str">
        <f>IFERROR(__xludf.DUMMYFUNCTION("""COMPUTED_VALUE"""),"EEIEF Cacique Iniguacu")</f>
        <v>EEIEF Cacique Iniguacu</v>
      </c>
      <c r="E605" s="21" t="str">
        <f>IFERROR(__xludf.DUMMYFUNCTION("""COMPUTED_VALUE"""),"RURAL")</f>
        <v>RURAL</v>
      </c>
      <c r="F605" s="21" t="str">
        <f>IFERROR(__xludf.DUMMYFUNCTION("""COMPUTED_VALUE"""),"-")</f>
        <v>-</v>
      </c>
      <c r="G605" s="21" t="str">
        <f>IFERROR(__xludf.DUMMYFUNCTION("""COMPUTED_VALUE"""),"-")</f>
        <v>-</v>
      </c>
      <c r="H605" s="21" t="str">
        <f>IFERROR(__xludf.DUMMYFUNCTION("""COMPUTED_VALUE"""),"-")</f>
        <v>-</v>
      </c>
      <c r="I605" s="21" t="str">
        <f>IFERROR(__xludf.DUMMYFUNCTION("""COMPUTED_VALUE"""),"-")</f>
        <v>-</v>
      </c>
      <c r="J605" s="21" t="str">
        <f>IFERROR(__xludf.DUMMYFUNCTION("""COMPUTED_VALUE"""),"-")</f>
        <v>-</v>
      </c>
      <c r="K605" s="21" t="str">
        <f>IFERROR(__xludf.DUMMYFUNCTION("""COMPUTED_VALUE"""),"-")</f>
        <v>-</v>
      </c>
      <c r="L605" s="21" t="str">
        <f>IFERROR(__xludf.DUMMYFUNCTION("""COMPUTED_VALUE"""),"-")</f>
        <v>-</v>
      </c>
      <c r="M605" s="21" t="str">
        <f>IFERROR(__xludf.DUMMYFUNCTION("""COMPUTED_VALUE"""),"-")</f>
        <v>-</v>
      </c>
      <c r="N605" s="21" t="str">
        <f>IFERROR(__xludf.DUMMYFUNCTION("""COMPUTED_VALUE"""),"Satélite")</f>
        <v>Satélite</v>
      </c>
      <c r="O605" s="21">
        <f>IFERROR(__xludf.DUMMYFUNCTION("""COMPUTED_VALUE"""),20.0)</f>
        <v>20</v>
      </c>
      <c r="P605" s="21"/>
      <c r="Q605" s="21"/>
      <c r="R605" s="21"/>
      <c r="S605" s="21"/>
      <c r="T605" s="21"/>
      <c r="U605" s="21"/>
      <c r="V605" s="21"/>
      <c r="W605" s="21"/>
      <c r="X605" s="21"/>
      <c r="Y605" s="21"/>
      <c r="Z605" s="21"/>
    </row>
    <row r="606">
      <c r="A606" s="21" t="str">
        <f>IFERROR(__xludf.DUMMYFUNCTION("""COMPUTED_VALUE"""),"14ª GRE (Mamanguape)")</f>
        <v>14ª GRE (Mamanguape)</v>
      </c>
      <c r="B606" s="21" t="str">
        <f>IFERROR(__xludf.DUMMYFUNCTION("""COMPUTED_VALUE"""),"Baía da Traição")</f>
        <v>Baía da Traição</v>
      </c>
      <c r="C606" s="21">
        <f>IFERROR(__xludf.DUMMYFUNCTION("""COMPUTED_VALUE"""),2.5120778E7)</f>
        <v>25120778</v>
      </c>
      <c r="D606" s="21" t="str">
        <f>IFERROR(__xludf.DUMMYFUNCTION("""COMPUTED_VALUE"""),"EEIEFM Pedro Poti")</f>
        <v>EEIEFM Pedro Poti</v>
      </c>
      <c r="E606" s="21" t="str">
        <f>IFERROR(__xludf.DUMMYFUNCTION("""COMPUTED_VALUE"""),"RURAL")</f>
        <v>RURAL</v>
      </c>
      <c r="F606" s="21" t="str">
        <f>IFERROR(__xludf.DUMMYFUNCTION("""COMPUTED_VALUE"""),"-")</f>
        <v>-</v>
      </c>
      <c r="G606" s="21" t="str">
        <f>IFERROR(__xludf.DUMMYFUNCTION("""COMPUTED_VALUE"""),"-")</f>
        <v>-</v>
      </c>
      <c r="H606" s="21" t="str">
        <f>IFERROR(__xludf.DUMMYFUNCTION("""COMPUTED_VALUE"""),"-")</f>
        <v>-</v>
      </c>
      <c r="I606" s="21" t="str">
        <f>IFERROR(__xludf.DUMMYFUNCTION("""COMPUTED_VALUE"""),"-")</f>
        <v>-</v>
      </c>
      <c r="J606" s="21" t="str">
        <f>IFERROR(__xludf.DUMMYFUNCTION("""COMPUTED_VALUE"""),"-")</f>
        <v>-</v>
      </c>
      <c r="K606" s="21" t="str">
        <f>IFERROR(__xludf.DUMMYFUNCTION("""COMPUTED_VALUE"""),"-")</f>
        <v>-</v>
      </c>
      <c r="L606" s="21" t="str">
        <f>IFERROR(__xludf.DUMMYFUNCTION("""COMPUTED_VALUE"""),"-")</f>
        <v>-</v>
      </c>
      <c r="M606" s="21" t="str">
        <f>IFERROR(__xludf.DUMMYFUNCTION("""COMPUTED_VALUE"""),"-")</f>
        <v>-</v>
      </c>
      <c r="N606" s="21" t="str">
        <f>IFERROR(__xludf.DUMMYFUNCTION("""COMPUTED_VALUE"""),"Pen Modem (3G)")</f>
        <v>Pen Modem (3G)</v>
      </c>
      <c r="O606" s="21">
        <f>IFERROR(__xludf.DUMMYFUNCTION("""COMPUTED_VALUE"""),20.0)</f>
        <v>20</v>
      </c>
      <c r="P606" s="21"/>
      <c r="Q606" s="21"/>
      <c r="R606" s="21"/>
      <c r="S606" s="21"/>
      <c r="T606" s="21"/>
      <c r="U606" s="21"/>
      <c r="V606" s="21"/>
      <c r="W606" s="21"/>
      <c r="X606" s="21"/>
      <c r="Y606" s="21"/>
      <c r="Z606" s="21"/>
    </row>
    <row r="607">
      <c r="A607" s="21" t="str">
        <f>IFERROR(__xludf.DUMMYFUNCTION("""COMPUTED_VALUE"""),"03ª GRE (Campina Grande)")</f>
        <v>03ª GRE (Campina Grande)</v>
      </c>
      <c r="B607" s="21" t="str">
        <f>IFERROR(__xludf.DUMMYFUNCTION("""COMPUTED_VALUE"""),"Olivedos")</f>
        <v>Olivedos</v>
      </c>
      <c r="C607" s="21">
        <f>IFERROR(__xludf.DUMMYFUNCTION("""COMPUTED_VALUE"""),2.5120859E7)</f>
        <v>25120859</v>
      </c>
      <c r="D607" s="21" t="str">
        <f>IFERROR(__xludf.DUMMYFUNCTION("""COMPUTED_VALUE"""),"EECI Prof Maria Jose Costa de Albuquerque")</f>
        <v>EECI Prof Maria Jose Costa de Albuquerque</v>
      </c>
      <c r="E607" s="21" t="str">
        <f>IFERROR(__xludf.DUMMYFUNCTION("""COMPUTED_VALUE"""),"URBANA")</f>
        <v>URBANA</v>
      </c>
      <c r="F607" s="21" t="str">
        <f>IFERROR(__xludf.DUMMYFUNCTION("""COMPUTED_VALUE"""),"2 Mbps")</f>
        <v>2 Mbps</v>
      </c>
      <c r="G607" s="21" t="str">
        <f>IFERROR(__xludf.DUMMYFUNCTION("""COMPUTED_VALUE"""),"-")</f>
        <v>-</v>
      </c>
      <c r="H607" s="21" t="str">
        <f>IFERROR(__xludf.DUMMYFUNCTION("""COMPUTED_VALUE"""),"-")</f>
        <v>-</v>
      </c>
      <c r="I607" s="21" t="str">
        <f>IFERROR(__xludf.DUMMYFUNCTION("""COMPUTED_VALUE"""),"-")</f>
        <v>-</v>
      </c>
      <c r="J607" s="21" t="str">
        <f>IFERROR(__xludf.DUMMYFUNCTION("""COMPUTED_VALUE"""),"-")</f>
        <v>-</v>
      </c>
      <c r="K607" s="21" t="str">
        <f>IFERROR(__xludf.DUMMYFUNCTION("""COMPUTED_VALUE"""),"-")</f>
        <v>-</v>
      </c>
      <c r="L607" s="21" t="str">
        <f>IFERROR(__xludf.DUMMYFUNCTION("""COMPUTED_VALUE"""),"-")</f>
        <v>-</v>
      </c>
      <c r="M607" s="21" t="str">
        <f>IFERROR(__xludf.DUMMYFUNCTION("""COMPUTED_VALUE"""),"-")</f>
        <v>-</v>
      </c>
      <c r="N607" s="21" t="str">
        <f>IFERROR(__xludf.DUMMYFUNCTION("""COMPUTED_VALUE"""),"-")</f>
        <v>-</v>
      </c>
      <c r="O607" s="21" t="str">
        <f>IFERROR(__xludf.DUMMYFUNCTION("""COMPUTED_VALUE"""),"-")</f>
        <v>-</v>
      </c>
      <c r="P607" s="21"/>
      <c r="Q607" s="21"/>
      <c r="R607" s="21"/>
      <c r="S607" s="21"/>
      <c r="T607" s="21"/>
      <c r="U607" s="21"/>
      <c r="V607" s="21"/>
      <c r="W607" s="21"/>
      <c r="X607" s="21"/>
      <c r="Y607" s="21"/>
      <c r="Z607" s="21"/>
    </row>
    <row r="608">
      <c r="A608" s="21" t="str">
        <f>IFERROR(__xludf.DUMMYFUNCTION("""COMPUTED_VALUE"""),"16ª GRE (Santa Rita)")</f>
        <v>16ª GRE (Santa Rita)</v>
      </c>
      <c r="B608" s="21" t="str">
        <f>IFERROR(__xludf.DUMMYFUNCTION("""COMPUTED_VALUE"""),"Sobrado")</f>
        <v>Sobrado</v>
      </c>
      <c r="C608" s="21">
        <f>IFERROR(__xludf.DUMMYFUNCTION("""COMPUTED_VALUE"""),2.5122401E7)</f>
        <v>25122401</v>
      </c>
      <c r="D608" s="21" t="str">
        <f>IFERROR(__xludf.DUMMYFUNCTION("""COMPUTED_VALUE"""),"EEEFM Severina Ramos de Oliveira")</f>
        <v>EEEFM Severina Ramos de Oliveira</v>
      </c>
      <c r="E608" s="21" t="str">
        <f>IFERROR(__xludf.DUMMYFUNCTION("""COMPUTED_VALUE"""),"URBANA")</f>
        <v>URBANA</v>
      </c>
      <c r="F608" s="21" t="str">
        <f>IFERROR(__xludf.DUMMYFUNCTION("""COMPUTED_VALUE"""),"2 Mbps")</f>
        <v>2 Mbps</v>
      </c>
      <c r="G608" s="21" t="str">
        <f>IFERROR(__xludf.DUMMYFUNCTION("""COMPUTED_VALUE"""),"-")</f>
        <v>-</v>
      </c>
      <c r="H608" s="21" t="str">
        <f>IFERROR(__xludf.DUMMYFUNCTION("""COMPUTED_VALUE"""),"-")</f>
        <v>-</v>
      </c>
      <c r="I608" s="21" t="str">
        <f>IFERROR(__xludf.DUMMYFUNCTION("""COMPUTED_VALUE"""),"-")</f>
        <v>-</v>
      </c>
      <c r="J608" s="21" t="str">
        <f>IFERROR(__xludf.DUMMYFUNCTION("""COMPUTED_VALUE"""),"-")</f>
        <v>-</v>
      </c>
      <c r="K608" s="21" t="str">
        <f>IFERROR(__xludf.DUMMYFUNCTION("""COMPUTED_VALUE"""),"-")</f>
        <v>-</v>
      </c>
      <c r="L608" s="21" t="str">
        <f>IFERROR(__xludf.DUMMYFUNCTION("""COMPUTED_VALUE"""),"-")</f>
        <v>-</v>
      </c>
      <c r="M608" s="21" t="str">
        <f>IFERROR(__xludf.DUMMYFUNCTION("""COMPUTED_VALUE"""),"-")</f>
        <v>-</v>
      </c>
      <c r="N608" s="21" t="str">
        <f>IFERROR(__xludf.DUMMYFUNCTION("""COMPUTED_VALUE"""),"-")</f>
        <v>-</v>
      </c>
      <c r="O608" s="21" t="str">
        <f>IFERROR(__xludf.DUMMYFUNCTION("""COMPUTED_VALUE"""),"-")</f>
        <v>-</v>
      </c>
      <c r="P608" s="21"/>
      <c r="Q608" s="21"/>
      <c r="R608" s="21"/>
      <c r="S608" s="21"/>
      <c r="T608" s="21"/>
      <c r="U608" s="21"/>
      <c r="V608" s="21"/>
      <c r="W608" s="21"/>
      <c r="X608" s="21"/>
      <c r="Y608" s="21"/>
      <c r="Z608" s="21"/>
    </row>
    <row r="609">
      <c r="A609" s="21" t="str">
        <f>IFERROR(__xludf.DUMMYFUNCTION("""COMPUTED_VALUE"""),"14ª GRE (Mamanguape)")</f>
        <v>14ª GRE (Mamanguape)</v>
      </c>
      <c r="B609" s="21" t="str">
        <f>IFERROR(__xludf.DUMMYFUNCTION("""COMPUTED_VALUE"""),"Mamanguape")</f>
        <v>Mamanguape</v>
      </c>
      <c r="C609" s="21">
        <f>IFERROR(__xludf.DUMMYFUNCTION("""COMPUTED_VALUE"""),2.5122533E7)</f>
        <v>25122533</v>
      </c>
      <c r="D609" s="21" t="str">
        <f>IFERROR(__xludf.DUMMYFUNCTION("""COMPUTED_VALUE"""),"Eci EEFM Doutor Gustavo Fernandes de Lima Sobrinho")</f>
        <v>Eci EEFM Doutor Gustavo Fernandes de Lima Sobrinho</v>
      </c>
      <c r="E609" s="21" t="str">
        <f>IFERROR(__xludf.DUMMYFUNCTION("""COMPUTED_VALUE"""),"URBANA")</f>
        <v>URBANA</v>
      </c>
      <c r="F609" s="21" t="str">
        <f>IFERROR(__xludf.DUMMYFUNCTION("""COMPUTED_VALUE"""),"-")</f>
        <v>-</v>
      </c>
      <c r="G609" s="21" t="str">
        <f>IFERROR(__xludf.DUMMYFUNCTION("""COMPUTED_VALUE"""),"-")</f>
        <v>-</v>
      </c>
      <c r="H609" s="21" t="str">
        <f>IFERROR(__xludf.DUMMYFUNCTION("""COMPUTED_VALUE"""),"-")</f>
        <v>-</v>
      </c>
      <c r="I609" s="21" t="str">
        <f>IFERROR(__xludf.DUMMYFUNCTION("""COMPUTED_VALUE"""),"-")</f>
        <v>-</v>
      </c>
      <c r="J609" s="21" t="str">
        <f>IFERROR(__xludf.DUMMYFUNCTION("""COMPUTED_VALUE"""),"100 Mbps")</f>
        <v>100 Mbps</v>
      </c>
      <c r="K609" s="21" t="str">
        <f>IFERROR(__xludf.DUMMYFUNCTION("""COMPUTED_VALUE"""),"-")</f>
        <v>-</v>
      </c>
      <c r="L609" s="21" t="str">
        <f>IFERROR(__xludf.DUMMYFUNCTION("""COMPUTED_VALUE"""),"-")</f>
        <v>-</v>
      </c>
      <c r="M609" s="21" t="str">
        <f>IFERROR(__xludf.DUMMYFUNCTION("""COMPUTED_VALUE"""),"-")</f>
        <v>-</v>
      </c>
      <c r="N609" s="21" t="str">
        <f>IFERROR(__xludf.DUMMYFUNCTION("""COMPUTED_VALUE"""),"-")</f>
        <v>-</v>
      </c>
      <c r="O609" s="21" t="str">
        <f>IFERROR(__xludf.DUMMYFUNCTION("""COMPUTED_VALUE"""),"-")</f>
        <v>-</v>
      </c>
      <c r="P609" s="21"/>
      <c r="Q609" s="21"/>
      <c r="R609" s="21"/>
      <c r="S609" s="21"/>
      <c r="T609" s="21"/>
      <c r="U609" s="21"/>
      <c r="V609" s="21"/>
      <c r="W609" s="21"/>
      <c r="X609" s="21"/>
      <c r="Y609" s="21"/>
      <c r="Z609" s="21"/>
    </row>
    <row r="610">
      <c r="A610" s="21" t="str">
        <f>IFERROR(__xludf.DUMMYFUNCTION("""COMPUTED_VALUE"""),"02ª GRE (Guarabira)")</f>
        <v>02ª GRE (Guarabira)</v>
      </c>
      <c r="B610" s="21" t="str">
        <f>IFERROR(__xludf.DUMMYFUNCTION("""COMPUTED_VALUE"""),"Cacimba de Dentro")</f>
        <v>Cacimba de Dentro</v>
      </c>
      <c r="C610" s="21">
        <f>IFERROR(__xludf.DUMMYFUNCTION("""COMPUTED_VALUE"""),2.5122908E7)</f>
        <v>25122908</v>
      </c>
      <c r="D610" s="21" t="str">
        <f>IFERROR(__xludf.DUMMYFUNCTION("""COMPUTED_VALUE"""),"EEEFMN Pedro Targino da Costa Moreira")</f>
        <v>EEEFMN Pedro Targino da Costa Moreira</v>
      </c>
      <c r="E610" s="21" t="str">
        <f>IFERROR(__xludf.DUMMYFUNCTION("""COMPUTED_VALUE"""),"URBANA")</f>
        <v>URBANA</v>
      </c>
      <c r="F610" s="21" t="str">
        <f>IFERROR(__xludf.DUMMYFUNCTION("""COMPUTED_VALUE"""),"2 Mbps")</f>
        <v>2 Mbps</v>
      </c>
      <c r="G610" s="21" t="str">
        <f>IFERROR(__xludf.DUMMYFUNCTION("""COMPUTED_VALUE"""),"-")</f>
        <v>-</v>
      </c>
      <c r="H610" s="21" t="str">
        <f>IFERROR(__xludf.DUMMYFUNCTION("""COMPUTED_VALUE"""),"-")</f>
        <v>-</v>
      </c>
      <c r="I610" s="21" t="str">
        <f>IFERROR(__xludf.DUMMYFUNCTION("""COMPUTED_VALUE"""),"-")</f>
        <v>-</v>
      </c>
      <c r="J610" s="21" t="str">
        <f>IFERROR(__xludf.DUMMYFUNCTION("""COMPUTED_VALUE"""),"-")</f>
        <v>-</v>
      </c>
      <c r="K610" s="21" t="str">
        <f>IFERROR(__xludf.DUMMYFUNCTION("""COMPUTED_VALUE"""),"-")</f>
        <v>-</v>
      </c>
      <c r="L610" s="21" t="str">
        <f>IFERROR(__xludf.DUMMYFUNCTION("""COMPUTED_VALUE"""),"-")</f>
        <v>-</v>
      </c>
      <c r="M610" s="21" t="str">
        <f>IFERROR(__xludf.DUMMYFUNCTION("""COMPUTED_VALUE"""),"-")</f>
        <v>-</v>
      </c>
      <c r="N610" s="21" t="str">
        <f>IFERROR(__xludf.DUMMYFUNCTION("""COMPUTED_VALUE"""),"-")</f>
        <v>-</v>
      </c>
      <c r="O610" s="21" t="str">
        <f>IFERROR(__xludf.DUMMYFUNCTION("""COMPUTED_VALUE"""),"-")</f>
        <v>-</v>
      </c>
      <c r="P610" s="21"/>
      <c r="Q610" s="21"/>
      <c r="R610" s="21"/>
      <c r="S610" s="21"/>
      <c r="T610" s="21"/>
      <c r="U610" s="21"/>
      <c r="V610" s="21"/>
      <c r="W610" s="21"/>
      <c r="X610" s="21"/>
      <c r="Y610" s="21"/>
      <c r="Z610" s="21"/>
    </row>
    <row r="611">
      <c r="A611" s="21" t="str">
        <f>IFERROR(__xludf.DUMMYFUNCTION("""COMPUTED_VALUE"""),"04ª GRE (Cuité)")</f>
        <v>04ª GRE (Cuité)</v>
      </c>
      <c r="B611" s="21" t="str">
        <f>IFERROR(__xludf.DUMMYFUNCTION("""COMPUTED_VALUE"""),"Damião")</f>
        <v>Damião</v>
      </c>
      <c r="C611" s="21">
        <f>IFERROR(__xludf.DUMMYFUNCTION("""COMPUTED_VALUE"""),2.5123203E7)</f>
        <v>25123203</v>
      </c>
      <c r="D611" s="21" t="str">
        <f>IFERROR(__xludf.DUMMYFUNCTION("""COMPUTED_VALUE"""),"ECIT Francisco Marques de Melo")</f>
        <v>ECIT Francisco Marques de Melo</v>
      </c>
      <c r="E611" s="21" t="str">
        <f>IFERROR(__xludf.DUMMYFUNCTION("""COMPUTED_VALUE"""),"URBANA")</f>
        <v>URBANA</v>
      </c>
      <c r="F611" s="21" t="str">
        <f>IFERROR(__xludf.DUMMYFUNCTION("""COMPUTED_VALUE"""),"2 Mbps")</f>
        <v>2 Mbps</v>
      </c>
      <c r="G611" s="21" t="str">
        <f>IFERROR(__xludf.DUMMYFUNCTION("""COMPUTED_VALUE"""),"-")</f>
        <v>-</v>
      </c>
      <c r="H611" s="21" t="str">
        <f>IFERROR(__xludf.DUMMYFUNCTION("""COMPUTED_VALUE"""),"-")</f>
        <v>-</v>
      </c>
      <c r="I611" s="21" t="str">
        <f>IFERROR(__xludf.DUMMYFUNCTION("""COMPUTED_VALUE"""),"-")</f>
        <v>-</v>
      </c>
      <c r="J611" s="21" t="str">
        <f>IFERROR(__xludf.DUMMYFUNCTION("""COMPUTED_VALUE"""),"100 Mbps")</f>
        <v>100 Mbps</v>
      </c>
      <c r="K611" s="21" t="str">
        <f>IFERROR(__xludf.DUMMYFUNCTION("""COMPUTED_VALUE"""),"-")</f>
        <v>-</v>
      </c>
      <c r="L611" s="21" t="str">
        <f>IFERROR(__xludf.DUMMYFUNCTION("""COMPUTED_VALUE"""),"-")</f>
        <v>-</v>
      </c>
      <c r="M611" s="21" t="str">
        <f>IFERROR(__xludf.DUMMYFUNCTION("""COMPUTED_VALUE"""),"-")</f>
        <v>-</v>
      </c>
      <c r="N611" s="21" t="str">
        <f>IFERROR(__xludf.DUMMYFUNCTION("""COMPUTED_VALUE"""),"-")</f>
        <v>-</v>
      </c>
      <c r="O611" s="21" t="str">
        <f>IFERROR(__xludf.DUMMYFUNCTION("""COMPUTED_VALUE"""),"-")</f>
        <v>-</v>
      </c>
      <c r="P611" s="21"/>
      <c r="Q611" s="21"/>
      <c r="R611" s="21"/>
      <c r="S611" s="21"/>
      <c r="T611" s="21"/>
      <c r="U611" s="21"/>
      <c r="V611" s="21"/>
      <c r="W611" s="21"/>
      <c r="X611" s="21"/>
      <c r="Y611" s="21"/>
      <c r="Z611" s="21"/>
    </row>
    <row r="612">
      <c r="A612" s="21" t="str">
        <f>IFERROR(__xludf.DUMMYFUNCTION("""COMPUTED_VALUE"""),"06ª GRE (Patos)")</f>
        <v>06ª GRE (Patos)</v>
      </c>
      <c r="B612" s="21" t="str">
        <f>IFERROR(__xludf.DUMMYFUNCTION("""COMPUTED_VALUE"""),"Tenório")</f>
        <v>Tenório</v>
      </c>
      <c r="C612" s="21">
        <f>IFERROR(__xludf.DUMMYFUNCTION("""COMPUTED_VALUE"""),2.5123297E7)</f>
        <v>25123297</v>
      </c>
      <c r="D612" s="21" t="str">
        <f>IFERROR(__xludf.DUMMYFUNCTION("""COMPUTED_VALUE"""),"EECI Maria Elidia Rangel")</f>
        <v>EECI Maria Elidia Rangel</v>
      </c>
      <c r="E612" s="21" t="str">
        <f>IFERROR(__xludf.DUMMYFUNCTION("""COMPUTED_VALUE"""),"URBANA")</f>
        <v>URBANA</v>
      </c>
      <c r="F612" s="21" t="str">
        <f>IFERROR(__xludf.DUMMYFUNCTION("""COMPUTED_VALUE"""),"2 Mbps")</f>
        <v>2 Mbps</v>
      </c>
      <c r="G612" s="21" t="str">
        <f>IFERROR(__xludf.DUMMYFUNCTION("""COMPUTED_VALUE"""),"-")</f>
        <v>-</v>
      </c>
      <c r="H612" s="21" t="str">
        <f>IFERROR(__xludf.DUMMYFUNCTION("""COMPUTED_VALUE"""),"-")</f>
        <v>-</v>
      </c>
      <c r="I612" s="21" t="str">
        <f>IFERROR(__xludf.DUMMYFUNCTION("""COMPUTED_VALUE"""),"-")</f>
        <v>-</v>
      </c>
      <c r="J612" s="21" t="str">
        <f>IFERROR(__xludf.DUMMYFUNCTION("""COMPUTED_VALUE"""),"-")</f>
        <v>-</v>
      </c>
      <c r="K612" s="21" t="str">
        <f>IFERROR(__xludf.DUMMYFUNCTION("""COMPUTED_VALUE"""),"-")</f>
        <v>-</v>
      </c>
      <c r="L612" s="21" t="str">
        <f>IFERROR(__xludf.DUMMYFUNCTION("""COMPUTED_VALUE"""),"-")</f>
        <v>-</v>
      </c>
      <c r="M612" s="21" t="str">
        <f>IFERROR(__xludf.DUMMYFUNCTION("""COMPUTED_VALUE"""),"-")</f>
        <v>-</v>
      </c>
      <c r="N612" s="21" t="str">
        <f>IFERROR(__xludf.DUMMYFUNCTION("""COMPUTED_VALUE"""),"-")</f>
        <v>-</v>
      </c>
      <c r="O612" s="21" t="str">
        <f>IFERROR(__xludf.DUMMYFUNCTION("""COMPUTED_VALUE"""),"-")</f>
        <v>-</v>
      </c>
      <c r="P612" s="21"/>
      <c r="Q612" s="21"/>
      <c r="R612" s="21"/>
      <c r="S612" s="21"/>
      <c r="T612" s="21"/>
      <c r="U612" s="21"/>
      <c r="V612" s="21"/>
      <c r="W612" s="21"/>
      <c r="X612" s="21"/>
      <c r="Y612" s="21"/>
      <c r="Z612" s="21"/>
    </row>
    <row r="613">
      <c r="A613" s="21" t="str">
        <f>IFERROR(__xludf.DUMMYFUNCTION("""COMPUTED_VALUE"""),"-")</f>
        <v>-</v>
      </c>
      <c r="B613" s="21" t="str">
        <f>IFERROR(__xludf.DUMMYFUNCTION("""COMPUTED_VALUE"""),"Alagoa Grande")</f>
        <v>Alagoa Grande</v>
      </c>
      <c r="C613" s="21">
        <f>IFERROR(__xludf.DUMMYFUNCTION("""COMPUTED_VALUE"""),2.5123319E7)</f>
        <v>25123319</v>
      </c>
      <c r="D613" s="21" t="str">
        <f>IFERROR(__xludf.DUMMYFUNCTION("""COMPUTED_VALUE"""),"EEEF Manoel Barbosa de Lucena (MUNICIPALIZADA)")</f>
        <v>EEEF Manoel Barbosa de Lucena (MUNICIPALIZADA)</v>
      </c>
      <c r="E613" s="21" t="str">
        <f>IFERROR(__xludf.DUMMYFUNCTION("""COMPUTED_VALUE"""),"-")</f>
        <v>-</v>
      </c>
      <c r="F613" s="21" t="str">
        <f>IFERROR(__xludf.DUMMYFUNCTION("""COMPUTED_VALUE"""),"2 Mbps")</f>
        <v>2 Mbps</v>
      </c>
      <c r="G613" s="21" t="str">
        <f>IFERROR(__xludf.DUMMYFUNCTION("""COMPUTED_VALUE"""),"-")</f>
        <v>-</v>
      </c>
      <c r="H613" s="21" t="str">
        <f>IFERROR(__xludf.DUMMYFUNCTION("""COMPUTED_VALUE"""),"-")</f>
        <v>-</v>
      </c>
      <c r="I613" s="21" t="str">
        <f>IFERROR(__xludf.DUMMYFUNCTION("""COMPUTED_VALUE"""),"-")</f>
        <v>-</v>
      </c>
      <c r="J613" s="21" t="str">
        <f>IFERROR(__xludf.DUMMYFUNCTION("""COMPUTED_VALUE"""),"-")</f>
        <v>-</v>
      </c>
      <c r="K613" s="21" t="str">
        <f>IFERROR(__xludf.DUMMYFUNCTION("""COMPUTED_VALUE"""),"-")</f>
        <v>-</v>
      </c>
      <c r="L613" s="21" t="str">
        <f>IFERROR(__xludf.DUMMYFUNCTION("""COMPUTED_VALUE"""),"-")</f>
        <v>-</v>
      </c>
      <c r="M613" s="21" t="str">
        <f>IFERROR(__xludf.DUMMYFUNCTION("""COMPUTED_VALUE"""),"-")</f>
        <v>-</v>
      </c>
      <c r="N613" s="21" t="str">
        <f>IFERROR(__xludf.DUMMYFUNCTION("""COMPUTED_VALUE"""),"-")</f>
        <v>-</v>
      </c>
      <c r="O613" s="21" t="str">
        <f>IFERROR(__xludf.DUMMYFUNCTION("""COMPUTED_VALUE"""),"-")</f>
        <v>-</v>
      </c>
      <c r="P613" s="21" t="str">
        <f>IFERROR(__xludf.DUMMYFUNCTION("""COMPUTED_VALUE"""),"MUNICIPALIZADA")</f>
        <v>MUNICIPALIZADA</v>
      </c>
      <c r="Q613" s="21" t="str">
        <f>IFERROR(__xludf.DUMMYFUNCTION("""COMPUTED_VALUE"""),"S")</f>
        <v>S</v>
      </c>
      <c r="R613" s="21"/>
      <c r="S613" s="21"/>
      <c r="T613" s="21"/>
      <c r="U613" s="21"/>
      <c r="V613" s="21"/>
      <c r="W613" s="21"/>
      <c r="X613" s="21"/>
      <c r="Y613" s="21"/>
      <c r="Z613" s="21"/>
    </row>
    <row r="614">
      <c r="A614" s="21" t="str">
        <f>IFERROR(__xludf.DUMMYFUNCTION("""COMPUTED_VALUE"""),"01ª GRE (João Pessoa)")</f>
        <v>01ª GRE (João Pessoa)</v>
      </c>
      <c r="B614" s="21" t="str">
        <f>IFERROR(__xludf.DUMMYFUNCTION("""COMPUTED_VALUE"""),"João Pessoa")</f>
        <v>João Pessoa</v>
      </c>
      <c r="C614" s="21">
        <f>IFERROR(__xludf.DUMMYFUNCTION("""COMPUTED_VALUE"""),2.5123696E7)</f>
        <v>25123696</v>
      </c>
      <c r="D614" s="21" t="str">
        <f>IFERROR(__xludf.DUMMYFUNCTION("""COMPUTED_VALUE"""),"EEEFM Benedita Targino Maranhao")</f>
        <v>EEEFM Benedita Targino Maranhao</v>
      </c>
      <c r="E614" s="21" t="str">
        <f>IFERROR(__xludf.DUMMYFUNCTION("""COMPUTED_VALUE"""),"URBANA")</f>
        <v>URBANA</v>
      </c>
      <c r="F614" s="21" t="str">
        <f>IFERROR(__xludf.DUMMYFUNCTION("""COMPUTED_VALUE"""),"2 Mbps")</f>
        <v>2 Mbps</v>
      </c>
      <c r="G614" s="21" t="str">
        <f>IFERROR(__xludf.DUMMYFUNCTION("""COMPUTED_VALUE"""),"10 Mbps")</f>
        <v>10 Mbps</v>
      </c>
      <c r="H614" s="21" t="str">
        <f>IFERROR(__xludf.DUMMYFUNCTION("""COMPUTED_VALUE"""),"-")</f>
        <v>-</v>
      </c>
      <c r="I614" s="21" t="str">
        <f>IFERROR(__xludf.DUMMYFUNCTION("""COMPUTED_VALUE"""),"-")</f>
        <v>-</v>
      </c>
      <c r="J614" s="21" t="str">
        <f>IFERROR(__xludf.DUMMYFUNCTION("""COMPUTED_VALUE"""),"-")</f>
        <v>-</v>
      </c>
      <c r="K614" s="21" t="str">
        <f>IFERROR(__xludf.DUMMYFUNCTION("""COMPUTED_VALUE"""),"-")</f>
        <v>-</v>
      </c>
      <c r="L614" s="21" t="str">
        <f>IFERROR(__xludf.DUMMYFUNCTION("""COMPUTED_VALUE"""),"-")</f>
        <v>-</v>
      </c>
      <c r="M614" s="21" t="str">
        <f>IFERROR(__xludf.DUMMYFUNCTION("""COMPUTED_VALUE"""),"-")</f>
        <v>-</v>
      </c>
      <c r="N614" s="21" t="str">
        <f>IFERROR(__xludf.DUMMYFUNCTION("""COMPUTED_VALUE"""),"-")</f>
        <v>-</v>
      </c>
      <c r="O614" s="21" t="str">
        <f>IFERROR(__xludf.DUMMYFUNCTION("""COMPUTED_VALUE"""),"-")</f>
        <v>-</v>
      </c>
      <c r="P614" s="21"/>
      <c r="Q614" s="21"/>
      <c r="R614" s="21"/>
      <c r="S614" s="21"/>
      <c r="T614" s="21"/>
      <c r="U614" s="21"/>
      <c r="V614" s="21"/>
      <c r="W614" s="21"/>
      <c r="X614" s="21"/>
      <c r="Y614" s="21"/>
      <c r="Z614" s="21"/>
    </row>
    <row r="615">
      <c r="A615" s="21" t="str">
        <f>IFERROR(__xludf.DUMMYFUNCTION("""COMPUTED_VALUE"""),"03ª GRE (Campina Grande)")</f>
        <v>03ª GRE (Campina Grande)</v>
      </c>
      <c r="B615" s="21" t="str">
        <f>IFERROR(__xludf.DUMMYFUNCTION("""COMPUTED_VALUE"""),"Campina Grande")</f>
        <v>Campina Grande</v>
      </c>
      <c r="C615" s="21">
        <f>IFERROR(__xludf.DUMMYFUNCTION("""COMPUTED_VALUE"""),2.5123998E7)</f>
        <v>25123998</v>
      </c>
      <c r="D615" s="21" t="str">
        <f>IFERROR(__xludf.DUMMYFUNCTION("""COMPUTED_VALUE"""),"EEEFM Walnyza Borborema Cunha Lima")</f>
        <v>EEEFM Walnyza Borborema Cunha Lima</v>
      </c>
      <c r="E615" s="21" t="str">
        <f>IFERROR(__xludf.DUMMYFUNCTION("""COMPUTED_VALUE"""),"RURAL")</f>
        <v>RURAL</v>
      </c>
      <c r="F615" s="21" t="str">
        <f>IFERROR(__xludf.DUMMYFUNCTION("""COMPUTED_VALUE"""),"-")</f>
        <v>-</v>
      </c>
      <c r="G615" s="21" t="str">
        <f>IFERROR(__xludf.DUMMYFUNCTION("""COMPUTED_VALUE"""),"-")</f>
        <v>-</v>
      </c>
      <c r="H615" s="21" t="str">
        <f>IFERROR(__xludf.DUMMYFUNCTION("""COMPUTED_VALUE"""),"-")</f>
        <v>-</v>
      </c>
      <c r="I615" s="21" t="str">
        <f>IFERROR(__xludf.DUMMYFUNCTION("""COMPUTED_VALUE"""),"-")</f>
        <v>-</v>
      </c>
      <c r="J615" s="21" t="str">
        <f>IFERROR(__xludf.DUMMYFUNCTION("""COMPUTED_VALUE"""),"-")</f>
        <v>-</v>
      </c>
      <c r="K615" s="21" t="str">
        <f>IFERROR(__xludf.DUMMYFUNCTION("""COMPUTED_VALUE"""),"-")</f>
        <v>-</v>
      </c>
      <c r="L615" s="21" t="str">
        <f>IFERROR(__xludf.DUMMYFUNCTION("""COMPUTED_VALUE"""),"-")</f>
        <v>-</v>
      </c>
      <c r="M615" s="21" t="str">
        <f>IFERROR(__xludf.DUMMYFUNCTION("""COMPUTED_VALUE"""),"-")</f>
        <v>-</v>
      </c>
      <c r="N615" s="21" t="str">
        <f>IFERROR(__xludf.DUMMYFUNCTION("""COMPUTED_VALUE"""),"Satélite")</f>
        <v>Satélite</v>
      </c>
      <c r="O615" s="21" t="str">
        <f>IFERROR(__xludf.DUMMYFUNCTION("""COMPUTED_VALUE"""),"-")</f>
        <v>-</v>
      </c>
      <c r="P615" s="21"/>
      <c r="Q615" s="21"/>
      <c r="R615" s="21"/>
      <c r="S615" s="21"/>
      <c r="T615" s="21"/>
      <c r="U615" s="21"/>
      <c r="V615" s="21"/>
      <c r="W615" s="21"/>
      <c r="X615" s="21"/>
      <c r="Y615" s="21"/>
      <c r="Z615" s="21"/>
    </row>
    <row r="616">
      <c r="A616" s="21" t="str">
        <f>IFERROR(__xludf.DUMMYFUNCTION("""COMPUTED_VALUE"""),"01ª GRE (João Pessoa)")</f>
        <v>01ª GRE (João Pessoa)</v>
      </c>
      <c r="B616" s="21" t="str">
        <f>IFERROR(__xludf.DUMMYFUNCTION("""COMPUTED_VALUE"""),"João Pessoa")</f>
        <v>João Pessoa</v>
      </c>
      <c r="C616" s="21">
        <f>IFERROR(__xludf.DUMMYFUNCTION("""COMPUTED_VALUE"""),2.5124277E7)</f>
        <v>25124277</v>
      </c>
      <c r="D616" s="21" t="str">
        <f>IFERROR(__xludf.DUMMYFUNCTION("""COMPUTED_VALUE"""),"Ecit Severino Dias de Oliveira - Mestre Sivuca")</f>
        <v>Ecit Severino Dias de Oliveira - Mestre Sivuca</v>
      </c>
      <c r="E616" s="21" t="str">
        <f>IFERROR(__xludf.DUMMYFUNCTION("""COMPUTED_VALUE"""),"URBANA")</f>
        <v>URBANA</v>
      </c>
      <c r="F616" s="21" t="str">
        <f>IFERROR(__xludf.DUMMYFUNCTION("""COMPUTED_VALUE"""),"2 Mbps")</f>
        <v>2 Mbps</v>
      </c>
      <c r="G616" s="21" t="str">
        <f>IFERROR(__xludf.DUMMYFUNCTION("""COMPUTED_VALUE"""),"-")</f>
        <v>-</v>
      </c>
      <c r="H616" s="21" t="str">
        <f>IFERROR(__xludf.DUMMYFUNCTION("""COMPUTED_VALUE"""),"-")</f>
        <v>-</v>
      </c>
      <c r="I616" s="21" t="str">
        <f>IFERROR(__xludf.DUMMYFUNCTION("""COMPUTED_VALUE"""),"-")</f>
        <v>-</v>
      </c>
      <c r="J616" s="21" t="str">
        <f>IFERROR(__xludf.DUMMYFUNCTION("""COMPUTED_VALUE"""),"-")</f>
        <v>-</v>
      </c>
      <c r="K616" s="21" t="str">
        <f>IFERROR(__xludf.DUMMYFUNCTION("""COMPUTED_VALUE"""),"-")</f>
        <v>-</v>
      </c>
      <c r="L616" s="21" t="str">
        <f>IFERROR(__xludf.DUMMYFUNCTION("""COMPUTED_VALUE"""),"-")</f>
        <v>-</v>
      </c>
      <c r="M616" s="21" t="str">
        <f>IFERROR(__xludf.DUMMYFUNCTION("""COMPUTED_VALUE"""),"-")</f>
        <v>-</v>
      </c>
      <c r="N616" s="21" t="str">
        <f>IFERROR(__xludf.DUMMYFUNCTION("""COMPUTED_VALUE"""),"-")</f>
        <v>-</v>
      </c>
      <c r="O616" s="21" t="str">
        <f>IFERROR(__xludf.DUMMYFUNCTION("""COMPUTED_VALUE"""),"-")</f>
        <v>-</v>
      </c>
      <c r="P616" s="21"/>
      <c r="Q616" s="21"/>
      <c r="R616" s="21"/>
      <c r="S616" s="21"/>
      <c r="T616" s="21"/>
      <c r="U616" s="21"/>
      <c r="V616" s="21"/>
      <c r="W616" s="21"/>
      <c r="X616" s="21"/>
      <c r="Y616" s="21"/>
      <c r="Z616" s="21"/>
    </row>
    <row r="617">
      <c r="A617" s="21" t="str">
        <f>IFERROR(__xludf.DUMMYFUNCTION("""COMPUTED_VALUE"""),"01ª GRE (João Pessoa)")</f>
        <v>01ª GRE (João Pessoa)</v>
      </c>
      <c r="B617" s="21" t="str">
        <f>IFERROR(__xludf.DUMMYFUNCTION("""COMPUTED_VALUE"""),"João Pessoa")</f>
        <v>João Pessoa</v>
      </c>
      <c r="C617" s="21">
        <f>IFERROR(__xludf.DUMMYFUNCTION("""COMPUTED_VALUE"""),2.512618E7)</f>
        <v>25126180</v>
      </c>
      <c r="D617" s="21" t="str">
        <f>IFERROR(__xludf.DUMMYFUNCTION("""COMPUTED_VALUE"""),"Eci Linduarte Noronha")</f>
        <v>Eci Linduarte Noronha</v>
      </c>
      <c r="E617" s="21" t="str">
        <f>IFERROR(__xludf.DUMMYFUNCTION("""COMPUTED_VALUE"""),"URBANA")</f>
        <v>URBANA</v>
      </c>
      <c r="F617" s="21" t="str">
        <f>IFERROR(__xludf.DUMMYFUNCTION("""COMPUTED_VALUE"""),"2 Mbps")</f>
        <v>2 Mbps</v>
      </c>
      <c r="G617" s="21" t="str">
        <f>IFERROR(__xludf.DUMMYFUNCTION("""COMPUTED_VALUE"""),"-")</f>
        <v>-</v>
      </c>
      <c r="H617" s="21" t="str">
        <f>IFERROR(__xludf.DUMMYFUNCTION("""COMPUTED_VALUE"""),"-")</f>
        <v>-</v>
      </c>
      <c r="I617" s="21" t="str">
        <f>IFERROR(__xludf.DUMMYFUNCTION("""COMPUTED_VALUE"""),"-")</f>
        <v>-</v>
      </c>
      <c r="J617" s="21" t="str">
        <f>IFERROR(__xludf.DUMMYFUNCTION("""COMPUTED_VALUE"""),"-")</f>
        <v>-</v>
      </c>
      <c r="K617" s="21" t="str">
        <f>IFERROR(__xludf.DUMMYFUNCTION("""COMPUTED_VALUE"""),"100 Mbps")</f>
        <v>100 Mbps</v>
      </c>
      <c r="L617" s="21" t="str">
        <f>IFERROR(__xludf.DUMMYFUNCTION("""COMPUTED_VALUE"""),"-")</f>
        <v>-</v>
      </c>
      <c r="M617" s="21" t="str">
        <f>IFERROR(__xludf.DUMMYFUNCTION("""COMPUTED_VALUE"""),"-")</f>
        <v>-</v>
      </c>
      <c r="N617" s="21" t="str">
        <f>IFERROR(__xludf.DUMMYFUNCTION("""COMPUTED_VALUE"""),"-")</f>
        <v>-</v>
      </c>
      <c r="O617" s="21" t="str">
        <f>IFERROR(__xludf.DUMMYFUNCTION("""COMPUTED_VALUE"""),"-")</f>
        <v>-</v>
      </c>
      <c r="P617" s="21"/>
      <c r="Q617" s="21"/>
      <c r="R617" s="21"/>
      <c r="S617" s="21"/>
      <c r="T617" s="21"/>
      <c r="U617" s="21"/>
      <c r="V617" s="21"/>
      <c r="W617" s="21"/>
      <c r="X617" s="21"/>
      <c r="Y617" s="21"/>
      <c r="Z617" s="21"/>
    </row>
    <row r="618">
      <c r="A618" s="21" t="str">
        <f>IFERROR(__xludf.DUMMYFUNCTION("""COMPUTED_VALUE"""),"10ª GRE (Sousa)")</f>
        <v>10ª GRE (Sousa)</v>
      </c>
      <c r="B618" s="21" t="str">
        <f>IFERROR(__xludf.DUMMYFUNCTION("""COMPUTED_VALUE"""),"Vieirópolis")</f>
        <v>Vieirópolis</v>
      </c>
      <c r="C618" s="21">
        <f>IFERROR(__xludf.DUMMYFUNCTION("""COMPUTED_VALUE"""),2.5126342E7)</f>
        <v>25126342</v>
      </c>
      <c r="D618" s="21" t="str">
        <f>IFERROR(__xludf.DUMMYFUNCTION("""COMPUTED_VALUE"""),"EEEF Antonia Maria Anunciacao Dona Doninha")</f>
        <v>EEEF Antonia Maria Anunciacao Dona Doninha</v>
      </c>
      <c r="E618" s="21" t="str">
        <f>IFERROR(__xludf.DUMMYFUNCTION("""COMPUTED_VALUE"""),"RURAL")</f>
        <v>RURAL</v>
      </c>
      <c r="F618" s="21" t="str">
        <f>IFERROR(__xludf.DUMMYFUNCTION("""COMPUTED_VALUE"""),"-")</f>
        <v>-</v>
      </c>
      <c r="G618" s="21" t="str">
        <f>IFERROR(__xludf.DUMMYFUNCTION("""COMPUTED_VALUE"""),"-")</f>
        <v>-</v>
      </c>
      <c r="H618" s="21" t="str">
        <f>IFERROR(__xludf.DUMMYFUNCTION("""COMPUTED_VALUE"""),"-")</f>
        <v>-</v>
      </c>
      <c r="I618" s="21" t="str">
        <f>IFERROR(__xludf.DUMMYFUNCTION("""COMPUTED_VALUE"""),"-")</f>
        <v>-</v>
      </c>
      <c r="J618" s="21" t="str">
        <f>IFERROR(__xludf.DUMMYFUNCTION("""COMPUTED_VALUE"""),"-")</f>
        <v>-</v>
      </c>
      <c r="K618" s="21" t="str">
        <f>IFERROR(__xludf.DUMMYFUNCTION("""COMPUTED_VALUE"""),"-")</f>
        <v>-</v>
      </c>
      <c r="L618" s="21" t="str">
        <f>IFERROR(__xludf.DUMMYFUNCTION("""COMPUTED_VALUE"""),"-")</f>
        <v>-</v>
      </c>
      <c r="M618" s="21" t="str">
        <f>IFERROR(__xludf.DUMMYFUNCTION("""COMPUTED_VALUE"""),"-")</f>
        <v>-</v>
      </c>
      <c r="N618" s="21" t="str">
        <f>IFERROR(__xludf.DUMMYFUNCTION("""COMPUTED_VALUE"""),"Black Box (3G)")</f>
        <v>Black Box (3G)</v>
      </c>
      <c r="O618" s="21" t="str">
        <f>IFERROR(__xludf.DUMMYFUNCTION("""COMPUTED_VALUE"""),"-")</f>
        <v>-</v>
      </c>
      <c r="P618" s="21"/>
      <c r="Q618" s="21"/>
      <c r="R618" s="21"/>
      <c r="S618" s="21"/>
      <c r="T618" s="21"/>
      <c r="U618" s="21"/>
      <c r="V618" s="21"/>
      <c r="W618" s="21"/>
      <c r="X618" s="21"/>
      <c r="Y618" s="21"/>
      <c r="Z618" s="21"/>
    </row>
    <row r="619">
      <c r="A619" s="21" t="str">
        <f>IFERROR(__xludf.DUMMYFUNCTION("""COMPUTED_VALUE"""),"16ª GRE (Santa Rita)")</f>
        <v>16ª GRE (Santa Rita)</v>
      </c>
      <c r="B619" s="21" t="str">
        <f>IFERROR(__xludf.DUMMYFUNCTION("""COMPUTED_VALUE"""),"Sapé")</f>
        <v>Sapé</v>
      </c>
      <c r="C619" s="21">
        <f>IFERROR(__xludf.DUMMYFUNCTION("""COMPUTED_VALUE"""),2.512635E7)</f>
        <v>25126350</v>
      </c>
      <c r="D619" s="21" t="str">
        <f>IFERROR(__xludf.DUMMYFUNCTION("""COMPUTED_VALUE"""),"Escola Técnica Estadual de Saúde Professora Cloris Torres de Oliveira")</f>
        <v>Escola Técnica Estadual de Saúde Professora Cloris Torres de Oliveira</v>
      </c>
      <c r="E619" s="21" t="str">
        <f>IFERROR(__xludf.DUMMYFUNCTION("""COMPUTED_VALUE"""),"URBANA")</f>
        <v>URBANA</v>
      </c>
      <c r="F619" s="21" t="str">
        <f>IFERROR(__xludf.DUMMYFUNCTION("""COMPUTED_VALUE"""),"2 Mbps")</f>
        <v>2 Mbps</v>
      </c>
      <c r="G619" s="21" t="str">
        <f>IFERROR(__xludf.DUMMYFUNCTION("""COMPUTED_VALUE"""),"-")</f>
        <v>-</v>
      </c>
      <c r="H619" s="21" t="str">
        <f>IFERROR(__xludf.DUMMYFUNCTION("""COMPUTED_VALUE"""),"-")</f>
        <v>-</v>
      </c>
      <c r="I619" s="21" t="str">
        <f>IFERROR(__xludf.DUMMYFUNCTION("""COMPUTED_VALUE"""),"-")</f>
        <v>-</v>
      </c>
      <c r="J619" s="21" t="str">
        <f>IFERROR(__xludf.DUMMYFUNCTION("""COMPUTED_VALUE"""),"50 Mbps")</f>
        <v>50 Mbps</v>
      </c>
      <c r="K619" s="21" t="str">
        <f>IFERROR(__xludf.DUMMYFUNCTION("""COMPUTED_VALUE"""),"-")</f>
        <v>-</v>
      </c>
      <c r="L619" s="21" t="str">
        <f>IFERROR(__xludf.DUMMYFUNCTION("""COMPUTED_VALUE"""),"-")</f>
        <v>-</v>
      </c>
      <c r="M619" s="21" t="str">
        <f>IFERROR(__xludf.DUMMYFUNCTION("""COMPUTED_VALUE"""),"-")</f>
        <v>-</v>
      </c>
      <c r="N619" s="21" t="str">
        <f>IFERROR(__xludf.DUMMYFUNCTION("""COMPUTED_VALUE"""),"-")</f>
        <v>-</v>
      </c>
      <c r="O619" s="21" t="str">
        <f>IFERROR(__xludf.DUMMYFUNCTION("""COMPUTED_VALUE"""),"-")</f>
        <v>-</v>
      </c>
      <c r="P619" s="21"/>
      <c r="Q619" s="21"/>
      <c r="R619" s="21"/>
      <c r="S619" s="21"/>
      <c r="T619" s="21"/>
      <c r="U619" s="21"/>
      <c r="V619" s="21"/>
      <c r="W619" s="21"/>
      <c r="X619" s="21"/>
      <c r="Y619" s="21"/>
      <c r="Z619" s="21"/>
    </row>
    <row r="620">
      <c r="A620" s="21" t="str">
        <f>IFERROR(__xludf.DUMMYFUNCTION("""COMPUTED_VALUE"""),"15ª GRE (Queimadas)")</f>
        <v>15ª GRE (Queimadas)</v>
      </c>
      <c r="B620" s="21" t="str">
        <f>IFERROR(__xludf.DUMMYFUNCTION("""COMPUTED_VALUE"""),"Queimadas")</f>
        <v>Queimadas</v>
      </c>
      <c r="C620" s="21">
        <f>IFERROR(__xludf.DUMMYFUNCTION("""COMPUTED_VALUE"""),2.5126415E7)</f>
        <v>25126415</v>
      </c>
      <c r="D620" s="21" t="str">
        <f>IFERROR(__xludf.DUMMYFUNCTION("""COMPUTED_VALUE"""),"EEEFM Tereza Alves de Moura")</f>
        <v>EEEFM Tereza Alves de Moura</v>
      </c>
      <c r="E620" s="21" t="str">
        <f>IFERROR(__xludf.DUMMYFUNCTION("""COMPUTED_VALUE"""),"RURAL")</f>
        <v>RURAL</v>
      </c>
      <c r="F620" s="21" t="str">
        <f>IFERROR(__xludf.DUMMYFUNCTION("""COMPUTED_VALUE"""),"2 Mbps")</f>
        <v>2 Mbps</v>
      </c>
      <c r="G620" s="21" t="str">
        <f>IFERROR(__xludf.DUMMYFUNCTION("""COMPUTED_VALUE"""),"-")</f>
        <v>-</v>
      </c>
      <c r="H620" s="21" t="str">
        <f>IFERROR(__xludf.DUMMYFUNCTION("""COMPUTED_VALUE"""),"-")</f>
        <v>-</v>
      </c>
      <c r="I620" s="21" t="str">
        <f>IFERROR(__xludf.DUMMYFUNCTION("""COMPUTED_VALUE"""),"-")</f>
        <v>-</v>
      </c>
      <c r="J620" s="21" t="str">
        <f>IFERROR(__xludf.DUMMYFUNCTION("""COMPUTED_VALUE"""),"-")</f>
        <v>-</v>
      </c>
      <c r="K620" s="21" t="str">
        <f>IFERROR(__xludf.DUMMYFUNCTION("""COMPUTED_VALUE"""),"-")</f>
        <v>-</v>
      </c>
      <c r="L620" s="21" t="str">
        <f>IFERROR(__xludf.DUMMYFUNCTION("""COMPUTED_VALUE"""),"-")</f>
        <v>-</v>
      </c>
      <c r="M620" s="21" t="str">
        <f>IFERROR(__xludf.DUMMYFUNCTION("""COMPUTED_VALUE"""),"-")</f>
        <v>-</v>
      </c>
      <c r="N620" s="21" t="str">
        <f>IFERROR(__xludf.DUMMYFUNCTION("""COMPUTED_VALUE"""),"-")</f>
        <v>-</v>
      </c>
      <c r="O620" s="21">
        <f>IFERROR(__xludf.DUMMYFUNCTION("""COMPUTED_VALUE"""),20.0)</f>
        <v>20</v>
      </c>
      <c r="P620" s="21"/>
      <c r="Q620" s="21"/>
      <c r="R620" s="21"/>
      <c r="S620" s="21"/>
      <c r="T620" s="21"/>
      <c r="U620" s="21"/>
      <c r="V620" s="21"/>
      <c r="W620" s="21"/>
      <c r="X620" s="21"/>
      <c r="Y620" s="21"/>
      <c r="Z620" s="21"/>
    </row>
    <row r="621">
      <c r="A621" s="21" t="str">
        <f>IFERROR(__xludf.DUMMYFUNCTION("""COMPUTED_VALUE"""),"-")</f>
        <v>-</v>
      </c>
      <c r="B621" s="21" t="str">
        <f>IFERROR(__xludf.DUMMYFUNCTION("""COMPUTED_VALUE"""),"João Pessoa")</f>
        <v>João Pessoa</v>
      </c>
      <c r="C621" s="21">
        <f>IFERROR(__xludf.DUMMYFUNCTION("""COMPUTED_VALUE"""),2.512747E7)</f>
        <v>25127470</v>
      </c>
      <c r="D621" s="21" t="str">
        <f>IFERROR(__xludf.DUMMYFUNCTION("""COMPUTED_VALUE"""),"ESCOLA ESTADUAL DE MUSICA ANTHENOR NAVARRO")</f>
        <v>ESCOLA ESTADUAL DE MUSICA ANTHENOR NAVARRO</v>
      </c>
      <c r="E621" s="21" t="str">
        <f>IFERROR(__xludf.DUMMYFUNCTION("""COMPUTED_VALUE"""),"-")</f>
        <v>-</v>
      </c>
      <c r="F621" s="21" t="str">
        <f>IFERROR(__xludf.DUMMYFUNCTION("""COMPUTED_VALUE"""),"-")</f>
        <v>-</v>
      </c>
      <c r="G621" s="21" t="str">
        <f>IFERROR(__xludf.DUMMYFUNCTION("""COMPUTED_VALUE"""),"-")</f>
        <v>-</v>
      </c>
      <c r="H621" s="21" t="str">
        <f>IFERROR(__xludf.DUMMYFUNCTION("""COMPUTED_VALUE"""),"-")</f>
        <v>-</v>
      </c>
      <c r="I621" s="21" t="str">
        <f>IFERROR(__xludf.DUMMYFUNCTION("""COMPUTED_VALUE"""),"-")</f>
        <v>-</v>
      </c>
      <c r="J621" s="21" t="str">
        <f>IFERROR(__xludf.DUMMYFUNCTION("""COMPUTED_VALUE"""),"50 Mbps")</f>
        <v>50 Mbps</v>
      </c>
      <c r="K621" s="21" t="str">
        <f>IFERROR(__xludf.DUMMYFUNCTION("""COMPUTED_VALUE"""),"-")</f>
        <v>-</v>
      </c>
      <c r="L621" s="21" t="str">
        <f>IFERROR(__xludf.DUMMYFUNCTION("""COMPUTED_VALUE"""),"-")</f>
        <v>-</v>
      </c>
      <c r="M621" s="21" t="str">
        <f>IFERROR(__xludf.DUMMYFUNCTION("""COMPUTED_VALUE"""),"-")</f>
        <v>-</v>
      </c>
      <c r="N621" s="21" t="str">
        <f>IFERROR(__xludf.DUMMYFUNCTION("""COMPUTED_VALUE"""),"-")</f>
        <v>-</v>
      </c>
      <c r="O621" s="21" t="str">
        <f>IFERROR(__xludf.DUMMYFUNCTION("""COMPUTED_VALUE"""),"-")</f>
        <v>-</v>
      </c>
      <c r="P621" s="21"/>
      <c r="Q621" s="21"/>
      <c r="R621" s="21"/>
      <c r="S621" s="21"/>
      <c r="T621" s="21"/>
      <c r="U621" s="21"/>
      <c r="V621" s="21"/>
      <c r="W621" s="21"/>
      <c r="X621" s="21"/>
      <c r="Y621" s="21"/>
      <c r="Z621" s="21"/>
    </row>
    <row r="622">
      <c r="A622" s="21" t="str">
        <f>IFERROR(__xludf.DUMMYFUNCTION("""COMPUTED_VALUE"""),"16ª GRE (Santa Rita)")</f>
        <v>16ª GRE (Santa Rita)</v>
      </c>
      <c r="B622" s="21" t="str">
        <f>IFERROR(__xludf.DUMMYFUNCTION("""COMPUTED_VALUE"""),"Bayeux")</f>
        <v>Bayeux</v>
      </c>
      <c r="C622" s="21">
        <f>IFERROR(__xludf.DUMMYFUNCTION("""COMPUTED_VALUE"""),2.5127594E7)</f>
        <v>25127594</v>
      </c>
      <c r="D622" s="21" t="str">
        <f>IFERROR(__xludf.DUMMYFUNCTION("""COMPUTED_VALUE"""),"Ecit Bayeux Erenice Cavalcante Fidelis")</f>
        <v>Ecit Bayeux Erenice Cavalcante Fidelis</v>
      </c>
      <c r="E622" s="21" t="str">
        <f>IFERROR(__xludf.DUMMYFUNCTION("""COMPUTED_VALUE"""),"URBANA")</f>
        <v>URBANA</v>
      </c>
      <c r="F622" s="21" t="str">
        <f>IFERROR(__xludf.DUMMYFUNCTION("""COMPUTED_VALUE"""),"2 Mbps")</f>
        <v>2 Mbps</v>
      </c>
      <c r="G622" s="21" t="str">
        <f>IFERROR(__xludf.DUMMYFUNCTION("""COMPUTED_VALUE"""),"10 Mbps")</f>
        <v>10 Mbps</v>
      </c>
      <c r="H622" s="21" t="str">
        <f>IFERROR(__xludf.DUMMYFUNCTION("""COMPUTED_VALUE"""),"-")</f>
        <v>-</v>
      </c>
      <c r="I622" s="21" t="str">
        <f>IFERROR(__xludf.DUMMYFUNCTION("""COMPUTED_VALUE"""),"-")</f>
        <v>-</v>
      </c>
      <c r="J622" s="21" t="str">
        <f>IFERROR(__xludf.DUMMYFUNCTION("""COMPUTED_VALUE"""),"100 Mbps")</f>
        <v>100 Mbps</v>
      </c>
      <c r="K622" s="21" t="str">
        <f>IFERROR(__xludf.DUMMYFUNCTION("""COMPUTED_VALUE"""),"-")</f>
        <v>-</v>
      </c>
      <c r="L622" s="21" t="str">
        <f>IFERROR(__xludf.DUMMYFUNCTION("""COMPUTED_VALUE"""),"-")</f>
        <v>-</v>
      </c>
      <c r="M622" s="21" t="str">
        <f>IFERROR(__xludf.DUMMYFUNCTION("""COMPUTED_VALUE"""),"-")</f>
        <v>-</v>
      </c>
      <c r="N622" s="21" t="str">
        <f>IFERROR(__xludf.DUMMYFUNCTION("""COMPUTED_VALUE"""),"-")</f>
        <v>-</v>
      </c>
      <c r="O622" s="21" t="str">
        <f>IFERROR(__xludf.DUMMYFUNCTION("""COMPUTED_VALUE"""),"-")</f>
        <v>-</v>
      </c>
      <c r="P622" s="21"/>
      <c r="Q622" s="21"/>
      <c r="R622" s="21"/>
      <c r="S622" s="21"/>
      <c r="T622" s="21"/>
      <c r="U622" s="21"/>
      <c r="V622" s="21"/>
      <c r="W622" s="21"/>
      <c r="X622" s="21"/>
      <c r="Y622" s="21"/>
      <c r="Z622" s="21"/>
    </row>
    <row r="623">
      <c r="A623" s="21" t="str">
        <f>IFERROR(__xludf.DUMMYFUNCTION("""COMPUTED_VALUE"""),"04ª GRE (Cuité)")</f>
        <v>04ª GRE (Cuité)</v>
      </c>
      <c r="B623" s="21" t="str">
        <f>IFERROR(__xludf.DUMMYFUNCTION("""COMPUTED_VALUE"""),"Cuité")</f>
        <v>Cuité</v>
      </c>
      <c r="C623" s="21">
        <f>IFERROR(__xludf.DUMMYFUNCTION("""COMPUTED_VALUE"""),2.5127659E7)</f>
        <v>25127659</v>
      </c>
      <c r="D623" s="21" t="str">
        <f>IFERROR(__xludf.DUMMYFUNCTION("""COMPUTED_VALUE"""),"ECI EE FM Pedro Henrique da Silva")</f>
        <v>ECI EE FM Pedro Henrique da Silva</v>
      </c>
      <c r="E623" s="21" t="str">
        <f>IFERROR(__xludf.DUMMYFUNCTION("""COMPUTED_VALUE"""),"RURAL")</f>
        <v>RURAL</v>
      </c>
      <c r="F623" s="21" t="str">
        <f>IFERROR(__xludf.DUMMYFUNCTION("""COMPUTED_VALUE"""),"-")</f>
        <v>-</v>
      </c>
      <c r="G623" s="21" t="str">
        <f>IFERROR(__xludf.DUMMYFUNCTION("""COMPUTED_VALUE"""),"-")</f>
        <v>-</v>
      </c>
      <c r="H623" s="21" t="str">
        <f>IFERROR(__xludf.DUMMYFUNCTION("""COMPUTED_VALUE"""),"-")</f>
        <v>-</v>
      </c>
      <c r="I623" s="21" t="str">
        <f>IFERROR(__xludf.DUMMYFUNCTION("""COMPUTED_VALUE"""),"-")</f>
        <v>-</v>
      </c>
      <c r="J623" s="21" t="str">
        <f>IFERROR(__xludf.DUMMYFUNCTION("""COMPUTED_VALUE"""),"-")</f>
        <v>-</v>
      </c>
      <c r="K623" s="21" t="str">
        <f>IFERROR(__xludf.DUMMYFUNCTION("""COMPUTED_VALUE"""),"-")</f>
        <v>-</v>
      </c>
      <c r="L623" s="21" t="str">
        <f>IFERROR(__xludf.DUMMYFUNCTION("""COMPUTED_VALUE"""),"-")</f>
        <v>-</v>
      </c>
      <c r="M623" s="21" t="str">
        <f>IFERROR(__xludf.DUMMYFUNCTION("""COMPUTED_VALUE"""),"-")</f>
        <v>-</v>
      </c>
      <c r="N623" s="21" t="str">
        <f>IFERROR(__xludf.DUMMYFUNCTION("""COMPUTED_VALUE"""),"-")</f>
        <v>-</v>
      </c>
      <c r="O623" s="21" t="str">
        <f>IFERROR(__xludf.DUMMYFUNCTION("""COMPUTED_VALUE"""),"-")</f>
        <v>-</v>
      </c>
      <c r="P623" s="21"/>
      <c r="Q623" s="21"/>
      <c r="R623" s="21"/>
      <c r="S623" s="21"/>
      <c r="T623" s="21"/>
      <c r="U623" s="21"/>
      <c r="V623" s="21"/>
      <c r="W623" s="21"/>
      <c r="X623" s="21"/>
      <c r="Y623" s="21"/>
      <c r="Z623" s="21"/>
    </row>
    <row r="624">
      <c r="A624" s="21" t="str">
        <f>IFERROR(__xludf.DUMMYFUNCTION("""COMPUTED_VALUE"""),"14ª GRE (Mamanguape)")</f>
        <v>14ª GRE (Mamanguape)</v>
      </c>
      <c r="B624" s="21" t="str">
        <f>IFERROR(__xludf.DUMMYFUNCTION("""COMPUTED_VALUE"""),"Mamanguape")</f>
        <v>Mamanguape</v>
      </c>
      <c r="C624" s="21">
        <f>IFERROR(__xludf.DUMMYFUNCTION("""COMPUTED_VALUE"""),2.5127977E7)</f>
        <v>25127977</v>
      </c>
      <c r="D624" s="21" t="str">
        <f>IFERROR(__xludf.DUMMYFUNCTION("""COMPUTED_VALUE"""),"Ecit Vale do Mamanguape João da Mata Cavalcanti de Albuquerque")</f>
        <v>Ecit Vale do Mamanguape João da Mata Cavalcanti de Albuquerque</v>
      </c>
      <c r="E624" s="21" t="str">
        <f>IFERROR(__xludf.DUMMYFUNCTION("""COMPUTED_VALUE"""),"URBANA")</f>
        <v>URBANA</v>
      </c>
      <c r="F624" s="21" t="str">
        <f>IFERROR(__xludf.DUMMYFUNCTION("""COMPUTED_VALUE"""),"-")</f>
        <v>-</v>
      </c>
      <c r="G624" s="21" t="str">
        <f>IFERROR(__xludf.DUMMYFUNCTION("""COMPUTED_VALUE"""),"-")</f>
        <v>-</v>
      </c>
      <c r="H624" s="21" t="str">
        <f>IFERROR(__xludf.DUMMYFUNCTION("""COMPUTED_VALUE"""),"-")</f>
        <v>-</v>
      </c>
      <c r="I624" s="21" t="str">
        <f>IFERROR(__xludf.DUMMYFUNCTION("""COMPUTED_VALUE"""),"-")</f>
        <v>-</v>
      </c>
      <c r="J624" s="21" t="str">
        <f>IFERROR(__xludf.DUMMYFUNCTION("""COMPUTED_VALUE"""),"50 Mbps")</f>
        <v>50 Mbps</v>
      </c>
      <c r="K624" s="21" t="str">
        <f>IFERROR(__xludf.DUMMYFUNCTION("""COMPUTED_VALUE"""),"-")</f>
        <v>-</v>
      </c>
      <c r="L624" s="21" t="str">
        <f>IFERROR(__xludf.DUMMYFUNCTION("""COMPUTED_VALUE"""),"-")</f>
        <v>-</v>
      </c>
      <c r="M624" s="21" t="str">
        <f>IFERROR(__xludf.DUMMYFUNCTION("""COMPUTED_VALUE"""),"-")</f>
        <v>-</v>
      </c>
      <c r="N624" s="21" t="str">
        <f>IFERROR(__xludf.DUMMYFUNCTION("""COMPUTED_VALUE"""),"-")</f>
        <v>-</v>
      </c>
      <c r="O624" s="21" t="str">
        <f>IFERROR(__xludf.DUMMYFUNCTION("""COMPUTED_VALUE"""),"-")</f>
        <v>-</v>
      </c>
      <c r="P624" s="21"/>
      <c r="Q624" s="21"/>
      <c r="R624" s="21"/>
      <c r="S624" s="21"/>
      <c r="T624" s="21"/>
      <c r="U624" s="21"/>
      <c r="V624" s="21"/>
      <c r="W624" s="21"/>
      <c r="X624" s="21"/>
      <c r="Y624" s="21"/>
      <c r="Z624" s="21"/>
    </row>
    <row r="625">
      <c r="A625" s="21" t="str">
        <f>IFERROR(__xludf.DUMMYFUNCTION("""COMPUTED_VALUE"""),"01ª GRE (João Pessoa)")</f>
        <v>01ª GRE (João Pessoa)</v>
      </c>
      <c r="B625" s="21" t="str">
        <f>IFERROR(__xludf.DUMMYFUNCTION("""COMPUTED_VALUE"""),"João Pessoa")</f>
        <v>João Pessoa</v>
      </c>
      <c r="C625" s="21">
        <f>IFERROR(__xludf.DUMMYFUNCTION("""COMPUTED_VALUE"""),2.5128337E7)</f>
        <v>25128337</v>
      </c>
      <c r="D625" s="21" t="str">
        <f>IFERROR(__xludf.DUMMYFUNCTION("""COMPUTED_VALUE"""),"Ecit João Pereira Gomes Filho")</f>
        <v>Ecit João Pereira Gomes Filho</v>
      </c>
      <c r="E625" s="21" t="str">
        <f>IFERROR(__xludf.DUMMYFUNCTION("""COMPUTED_VALUE"""),"URBANA")</f>
        <v>URBANA</v>
      </c>
      <c r="F625" s="21" t="str">
        <f>IFERROR(__xludf.DUMMYFUNCTION("""COMPUTED_VALUE"""),"2 Mbps")</f>
        <v>2 Mbps</v>
      </c>
      <c r="G625" s="21" t="str">
        <f>IFERROR(__xludf.DUMMYFUNCTION("""COMPUTED_VALUE"""),"10 Mbps")</f>
        <v>10 Mbps</v>
      </c>
      <c r="H625" s="21" t="str">
        <f>IFERROR(__xludf.DUMMYFUNCTION("""COMPUTED_VALUE"""),"-")</f>
        <v>-</v>
      </c>
      <c r="I625" s="21" t="str">
        <f>IFERROR(__xludf.DUMMYFUNCTION("""COMPUTED_VALUE"""),"-")</f>
        <v>-</v>
      </c>
      <c r="J625" s="21" t="str">
        <f>IFERROR(__xludf.DUMMYFUNCTION("""COMPUTED_VALUE"""),"100 Mbps")</f>
        <v>100 Mbps</v>
      </c>
      <c r="K625" s="21" t="str">
        <f>IFERROR(__xludf.DUMMYFUNCTION("""COMPUTED_VALUE"""),"100 Mbps")</f>
        <v>100 Mbps</v>
      </c>
      <c r="L625" s="21" t="str">
        <f>IFERROR(__xludf.DUMMYFUNCTION("""COMPUTED_VALUE"""),"-")</f>
        <v>-</v>
      </c>
      <c r="M625" s="21" t="str">
        <f>IFERROR(__xludf.DUMMYFUNCTION("""COMPUTED_VALUE"""),"-")</f>
        <v>-</v>
      </c>
      <c r="N625" s="21" t="str">
        <f>IFERROR(__xludf.DUMMYFUNCTION("""COMPUTED_VALUE"""),"-")</f>
        <v>-</v>
      </c>
      <c r="O625" s="21" t="str">
        <f>IFERROR(__xludf.DUMMYFUNCTION("""COMPUTED_VALUE"""),"-")</f>
        <v>-</v>
      </c>
      <c r="P625" s="21"/>
      <c r="Q625" s="21"/>
      <c r="R625" s="21"/>
      <c r="S625" s="21"/>
      <c r="T625" s="21"/>
      <c r="U625" s="21"/>
      <c r="V625" s="21"/>
      <c r="W625" s="21"/>
      <c r="X625" s="21"/>
      <c r="Y625" s="21"/>
      <c r="Z625" s="21"/>
    </row>
    <row r="626">
      <c r="A626" s="21" t="str">
        <f>IFERROR(__xludf.DUMMYFUNCTION("""COMPUTED_VALUE"""),"16ª GRE (Santa Rita)")</f>
        <v>16ª GRE (Santa Rita)</v>
      </c>
      <c r="B626" s="21" t="str">
        <f>IFERROR(__xludf.DUMMYFUNCTION("""COMPUTED_VALUE"""),"Santa Rita")</f>
        <v>Santa Rita</v>
      </c>
      <c r="C626" s="21">
        <f>IFERROR(__xludf.DUMMYFUNCTION("""COMPUTED_VALUE"""),2.5128418E7)</f>
        <v>25128418</v>
      </c>
      <c r="D626" s="21" t="str">
        <f>IFERROR(__xludf.DUMMYFUNCTION("""COMPUTED_VALUE"""),"Eci Heliton Santana")</f>
        <v>Eci Heliton Santana</v>
      </c>
      <c r="E626" s="21" t="str">
        <f>IFERROR(__xludf.DUMMYFUNCTION("""COMPUTED_VALUE"""),"URBANA")</f>
        <v>URBANA</v>
      </c>
      <c r="F626" s="21" t="str">
        <f>IFERROR(__xludf.DUMMYFUNCTION("""COMPUTED_VALUE"""),"-")</f>
        <v>-</v>
      </c>
      <c r="G626" s="21" t="str">
        <f>IFERROR(__xludf.DUMMYFUNCTION("""COMPUTED_VALUE"""),"-")</f>
        <v>-</v>
      </c>
      <c r="H626" s="21" t="str">
        <f>IFERROR(__xludf.DUMMYFUNCTION("""COMPUTED_VALUE"""),"-")</f>
        <v>-</v>
      </c>
      <c r="I626" s="21" t="str">
        <f>IFERROR(__xludf.DUMMYFUNCTION("""COMPUTED_VALUE"""),"-")</f>
        <v>-</v>
      </c>
      <c r="J626" s="21" t="str">
        <f>IFERROR(__xludf.DUMMYFUNCTION("""COMPUTED_VALUE"""),"100 Mbps")</f>
        <v>100 Mbps</v>
      </c>
      <c r="K626" s="21" t="str">
        <f>IFERROR(__xludf.DUMMYFUNCTION("""COMPUTED_VALUE"""),"100 Mbps")</f>
        <v>100 Mbps</v>
      </c>
      <c r="L626" s="21" t="str">
        <f>IFERROR(__xludf.DUMMYFUNCTION("""COMPUTED_VALUE"""),"-")</f>
        <v>-</v>
      </c>
      <c r="M626" s="21" t="str">
        <f>IFERROR(__xludf.DUMMYFUNCTION("""COMPUTED_VALUE"""),"-")</f>
        <v>-</v>
      </c>
      <c r="N626" s="21" t="str">
        <f>IFERROR(__xludf.DUMMYFUNCTION("""COMPUTED_VALUE"""),"-")</f>
        <v>-</v>
      </c>
      <c r="O626" s="21" t="str">
        <f>IFERROR(__xludf.DUMMYFUNCTION("""COMPUTED_VALUE"""),"-")</f>
        <v>-</v>
      </c>
      <c r="P626" s="21"/>
      <c r="Q626" s="21"/>
      <c r="R626" s="21"/>
      <c r="S626" s="21"/>
      <c r="T626" s="21"/>
      <c r="U626" s="21"/>
      <c r="V626" s="21"/>
      <c r="W626" s="21"/>
      <c r="X626" s="21"/>
      <c r="Y626" s="21"/>
      <c r="Z626" s="21"/>
    </row>
    <row r="627">
      <c r="A627" s="21" t="str">
        <f>IFERROR(__xludf.DUMMYFUNCTION("""COMPUTED_VALUE"""),"14ª GRE (Mamanguape)")</f>
        <v>14ª GRE (Mamanguape)</v>
      </c>
      <c r="B627" s="21" t="str">
        <f>IFERROR(__xludf.DUMMYFUNCTION("""COMPUTED_VALUE"""),"Marcação")</f>
        <v>Marcação</v>
      </c>
      <c r="C627" s="21">
        <f>IFERROR(__xludf.DUMMYFUNCTION("""COMPUTED_VALUE"""),2.5128809E7)</f>
        <v>25128809</v>
      </c>
      <c r="D627" s="21" t="str">
        <f>IFERROR(__xludf.DUMMYFUNCTION("""COMPUTED_VALUE"""),"EEIEF Indio Pedro Maximo de Lima")</f>
        <v>EEIEF Indio Pedro Maximo de Lima</v>
      </c>
      <c r="E627" s="21" t="str">
        <f>IFERROR(__xludf.DUMMYFUNCTION("""COMPUTED_VALUE"""),"RURAL")</f>
        <v>RURAL</v>
      </c>
      <c r="F627" s="21" t="str">
        <f>IFERROR(__xludf.DUMMYFUNCTION("""COMPUTED_VALUE"""),"-")</f>
        <v>-</v>
      </c>
      <c r="G627" s="21" t="str">
        <f>IFERROR(__xludf.DUMMYFUNCTION("""COMPUTED_VALUE"""),"-")</f>
        <v>-</v>
      </c>
      <c r="H627" s="21" t="str">
        <f>IFERROR(__xludf.DUMMYFUNCTION("""COMPUTED_VALUE"""),"-")</f>
        <v>-</v>
      </c>
      <c r="I627" s="21" t="str">
        <f>IFERROR(__xludf.DUMMYFUNCTION("""COMPUTED_VALUE"""),"-")</f>
        <v>-</v>
      </c>
      <c r="J627" s="21" t="str">
        <f>IFERROR(__xludf.DUMMYFUNCTION("""COMPUTED_VALUE"""),"-")</f>
        <v>-</v>
      </c>
      <c r="K627" s="21" t="str">
        <f>IFERROR(__xludf.DUMMYFUNCTION("""COMPUTED_VALUE"""),"-")</f>
        <v>-</v>
      </c>
      <c r="L627" s="21" t="str">
        <f>IFERROR(__xludf.DUMMYFUNCTION("""COMPUTED_VALUE"""),"-")</f>
        <v>-</v>
      </c>
      <c r="M627" s="21" t="str">
        <f>IFERROR(__xludf.DUMMYFUNCTION("""COMPUTED_VALUE"""),"-")</f>
        <v>-</v>
      </c>
      <c r="N627" s="21" t="str">
        <f>IFERROR(__xludf.DUMMYFUNCTION("""COMPUTED_VALUE"""),"Satélite")</f>
        <v>Satélite</v>
      </c>
      <c r="O627" s="21">
        <f>IFERROR(__xludf.DUMMYFUNCTION("""COMPUTED_VALUE"""),20.0)</f>
        <v>20</v>
      </c>
      <c r="P627" s="21"/>
      <c r="Q627" s="21"/>
      <c r="R627" s="21"/>
      <c r="S627" s="21"/>
      <c r="T627" s="21"/>
      <c r="U627" s="21"/>
      <c r="V627" s="21"/>
      <c r="W627" s="21"/>
      <c r="X627" s="21"/>
      <c r="Y627" s="21"/>
      <c r="Z627" s="21"/>
    </row>
    <row r="628">
      <c r="A628" s="21" t="str">
        <f>IFERROR(__xludf.DUMMYFUNCTION("""COMPUTED_VALUE"""),"04ª GRE (Cuité)")</f>
        <v>04ª GRE (Cuité)</v>
      </c>
      <c r="B628" s="21" t="str">
        <f>IFERROR(__xludf.DUMMYFUNCTION("""COMPUTED_VALUE"""),"Cuité")</f>
        <v>Cuité</v>
      </c>
      <c r="C628" s="21">
        <f>IFERROR(__xludf.DUMMYFUNCTION("""COMPUTED_VALUE"""),2.5129279E7)</f>
        <v>25129279</v>
      </c>
      <c r="D628" s="21" t="str">
        <f>IFERROR(__xludf.DUMMYFUNCTION("""COMPUTED_VALUE"""),"Ecit Jornalista Jose Itamar da Rocha Cândido")</f>
        <v>Ecit Jornalista Jose Itamar da Rocha Cândido</v>
      </c>
      <c r="E628" s="21" t="str">
        <f>IFERROR(__xludf.DUMMYFUNCTION("""COMPUTED_VALUE"""),"RURAL")</f>
        <v>RURAL</v>
      </c>
      <c r="F628" s="21" t="str">
        <f>IFERROR(__xludf.DUMMYFUNCTION("""COMPUTED_VALUE"""),"-")</f>
        <v>-</v>
      </c>
      <c r="G628" s="21" t="str">
        <f>IFERROR(__xludf.DUMMYFUNCTION("""COMPUTED_VALUE"""),"-")</f>
        <v>-</v>
      </c>
      <c r="H628" s="21" t="str">
        <f>IFERROR(__xludf.DUMMYFUNCTION("""COMPUTED_VALUE"""),"-")</f>
        <v>-</v>
      </c>
      <c r="I628" s="21" t="str">
        <f>IFERROR(__xludf.DUMMYFUNCTION("""COMPUTED_VALUE"""),"-")</f>
        <v>-</v>
      </c>
      <c r="J628" s="21" t="str">
        <f>IFERROR(__xludf.DUMMYFUNCTION("""COMPUTED_VALUE"""),"50 Mbps")</f>
        <v>50 Mbps</v>
      </c>
      <c r="K628" s="21" t="str">
        <f>IFERROR(__xludf.DUMMYFUNCTION("""COMPUTED_VALUE"""),"-")</f>
        <v>-</v>
      </c>
      <c r="L628" s="21" t="str">
        <f>IFERROR(__xludf.DUMMYFUNCTION("""COMPUTED_VALUE"""),"-")</f>
        <v>-</v>
      </c>
      <c r="M628" s="21" t="str">
        <f>IFERROR(__xludf.DUMMYFUNCTION("""COMPUTED_VALUE"""),"-")</f>
        <v>-</v>
      </c>
      <c r="N628" s="21" t="str">
        <f>IFERROR(__xludf.DUMMYFUNCTION("""COMPUTED_VALUE"""),"-")</f>
        <v>-</v>
      </c>
      <c r="O628" s="21" t="str">
        <f>IFERROR(__xludf.DUMMYFUNCTION("""COMPUTED_VALUE"""),"-")</f>
        <v>-</v>
      </c>
      <c r="P628" s="21"/>
      <c r="Q628" s="21"/>
      <c r="R628" s="21"/>
      <c r="S628" s="21"/>
      <c r="T628" s="21"/>
      <c r="U628" s="21"/>
      <c r="V628" s="21"/>
      <c r="W628" s="21"/>
      <c r="X628" s="21"/>
      <c r="Y628" s="21"/>
      <c r="Z628" s="21"/>
    </row>
    <row r="629">
      <c r="A629" s="21" t="str">
        <f>IFERROR(__xludf.DUMMYFUNCTION("""COMPUTED_VALUE"""),"08ª GRE (Catolé do Rocha)")</f>
        <v>08ª GRE (Catolé do Rocha)</v>
      </c>
      <c r="B629" s="21" t="str">
        <f>IFERROR(__xludf.DUMMYFUNCTION("""COMPUTED_VALUE"""),"São Bento")</f>
        <v>São Bento</v>
      </c>
      <c r="C629" s="21">
        <f>IFERROR(__xludf.DUMMYFUNCTION("""COMPUTED_VALUE"""),2.5129287E7)</f>
        <v>25129287</v>
      </c>
      <c r="D629" s="21" t="str">
        <f>IFERROR(__xludf.DUMMYFUNCTION("""COMPUTED_VALUE"""),"ECIT São Bento")</f>
        <v>ECIT São Bento</v>
      </c>
      <c r="E629" s="21" t="str">
        <f>IFERROR(__xludf.DUMMYFUNCTION("""COMPUTED_VALUE"""),"URBANA")</f>
        <v>URBANA</v>
      </c>
      <c r="F629" s="21" t="str">
        <f>IFERROR(__xludf.DUMMYFUNCTION("""COMPUTED_VALUE"""),"-")</f>
        <v>-</v>
      </c>
      <c r="G629" s="21" t="str">
        <f>IFERROR(__xludf.DUMMYFUNCTION("""COMPUTED_VALUE"""),"10 Mbps")</f>
        <v>10 Mbps</v>
      </c>
      <c r="H629" s="21" t="str">
        <f>IFERROR(__xludf.DUMMYFUNCTION("""COMPUTED_VALUE"""),"-")</f>
        <v>-</v>
      </c>
      <c r="I629" s="21" t="str">
        <f>IFERROR(__xludf.DUMMYFUNCTION("""COMPUTED_VALUE"""),"-")</f>
        <v>-</v>
      </c>
      <c r="J629" s="21" t="str">
        <f>IFERROR(__xludf.DUMMYFUNCTION("""COMPUTED_VALUE"""),"50 Mbps")</f>
        <v>50 Mbps</v>
      </c>
      <c r="K629" s="21" t="str">
        <f>IFERROR(__xludf.DUMMYFUNCTION("""COMPUTED_VALUE"""),"-")</f>
        <v>-</v>
      </c>
      <c r="L629" s="21" t="str">
        <f>IFERROR(__xludf.DUMMYFUNCTION("""COMPUTED_VALUE"""),"-")</f>
        <v>-</v>
      </c>
      <c r="M629" s="21" t="str">
        <f>IFERROR(__xludf.DUMMYFUNCTION("""COMPUTED_VALUE"""),"-")</f>
        <v>-</v>
      </c>
      <c r="N629" s="21" t="str">
        <f>IFERROR(__xludf.DUMMYFUNCTION("""COMPUTED_VALUE"""),"-")</f>
        <v>-</v>
      </c>
      <c r="O629" s="21" t="str">
        <f>IFERROR(__xludf.DUMMYFUNCTION("""COMPUTED_VALUE"""),"-")</f>
        <v>-</v>
      </c>
      <c r="P629" s="21"/>
      <c r="Q629" s="21"/>
      <c r="R629" s="21"/>
      <c r="S629" s="21"/>
      <c r="T629" s="21"/>
      <c r="U629" s="21"/>
      <c r="V629" s="21"/>
      <c r="W629" s="21"/>
      <c r="X629" s="21"/>
      <c r="Y629" s="21"/>
      <c r="Z629" s="21"/>
    </row>
    <row r="630">
      <c r="A630" s="21" t="str">
        <f>IFERROR(__xludf.DUMMYFUNCTION("""COMPUTED_VALUE"""),"09ª GRE (Cajazeiras)")</f>
        <v>09ª GRE (Cajazeiras)</v>
      </c>
      <c r="B630" s="21" t="str">
        <f>IFERROR(__xludf.DUMMYFUNCTION("""COMPUTED_VALUE"""),"Cajazeiras")</f>
        <v>Cajazeiras</v>
      </c>
      <c r="C630" s="21">
        <f>IFERROR(__xludf.DUMMYFUNCTION("""COMPUTED_VALUE"""),2.5129295E7)</f>
        <v>25129295</v>
      </c>
      <c r="D630" s="21" t="str">
        <f>IFERROR(__xludf.DUMMYFUNCTION("""COMPUTED_VALUE"""),"Ecit Professora Nicéa Claudino Pinheiro")</f>
        <v>Ecit Professora Nicéa Claudino Pinheiro</v>
      </c>
      <c r="E630" s="21" t="str">
        <f>IFERROR(__xludf.DUMMYFUNCTION("""COMPUTED_VALUE"""),"RURAL")</f>
        <v>RURAL</v>
      </c>
      <c r="F630" s="21" t="str">
        <f>IFERROR(__xludf.DUMMYFUNCTION("""COMPUTED_VALUE"""),"-")</f>
        <v>-</v>
      </c>
      <c r="G630" s="21" t="str">
        <f>IFERROR(__xludf.DUMMYFUNCTION("""COMPUTED_VALUE"""),"-")</f>
        <v>-</v>
      </c>
      <c r="H630" s="21" t="str">
        <f>IFERROR(__xludf.DUMMYFUNCTION("""COMPUTED_VALUE"""),"-")</f>
        <v>-</v>
      </c>
      <c r="I630" s="21" t="str">
        <f>IFERROR(__xludf.DUMMYFUNCTION("""COMPUTED_VALUE"""),"-")</f>
        <v>-</v>
      </c>
      <c r="J630" s="21" t="str">
        <f>IFERROR(__xludf.DUMMYFUNCTION("""COMPUTED_VALUE"""),"100 Mbps")</f>
        <v>100 Mbps</v>
      </c>
      <c r="K630" s="21" t="str">
        <f>IFERROR(__xludf.DUMMYFUNCTION("""COMPUTED_VALUE"""),"-")</f>
        <v>-</v>
      </c>
      <c r="L630" s="21" t="str">
        <f>IFERROR(__xludf.DUMMYFUNCTION("""COMPUTED_VALUE"""),"-")</f>
        <v>-</v>
      </c>
      <c r="M630" s="21" t="str">
        <f>IFERROR(__xludf.DUMMYFUNCTION("""COMPUTED_VALUE"""),"-")</f>
        <v>-</v>
      </c>
      <c r="N630" s="21" t="str">
        <f>IFERROR(__xludf.DUMMYFUNCTION("""COMPUTED_VALUE"""),"-")</f>
        <v>-</v>
      </c>
      <c r="O630" s="21" t="str">
        <f>IFERROR(__xludf.DUMMYFUNCTION("""COMPUTED_VALUE"""),"-")</f>
        <v>-</v>
      </c>
      <c r="P630" s="21"/>
      <c r="Q630" s="21"/>
      <c r="R630" s="21"/>
      <c r="S630" s="21"/>
      <c r="T630" s="21"/>
      <c r="U630" s="21"/>
      <c r="V630" s="21"/>
      <c r="W630" s="21"/>
      <c r="X630" s="21"/>
      <c r="Y630" s="21"/>
      <c r="Z630" s="21"/>
    </row>
    <row r="631">
      <c r="A631" s="21" t="str">
        <f>IFERROR(__xludf.DUMMYFUNCTION("""COMPUTED_VALUE"""),"01ª GRE (João Pessoa)")</f>
        <v>01ª GRE (João Pessoa)</v>
      </c>
      <c r="B631" s="21" t="str">
        <f>IFERROR(__xludf.DUMMYFUNCTION("""COMPUTED_VALUE"""),"João Pessoa")</f>
        <v>João Pessoa</v>
      </c>
      <c r="C631" s="21">
        <f>IFERROR(__xludf.DUMMYFUNCTION("""COMPUTED_VALUE"""),2.5129309E7)</f>
        <v>25129309</v>
      </c>
      <c r="D631" s="21" t="str">
        <f>IFERROR(__xludf.DUMMYFUNCTION("""COMPUTED_VALUE"""),"EEEFM Graciliano Ramos (Penitenciária Média de Mangabeira)")</f>
        <v>EEEFM Graciliano Ramos (Penitenciária Média de Mangabeira)</v>
      </c>
      <c r="E631" s="21" t="str">
        <f>IFERROR(__xludf.DUMMYFUNCTION("""COMPUTED_VALUE"""),"URBANA")</f>
        <v>URBANA</v>
      </c>
      <c r="F631" s="21" t="str">
        <f>IFERROR(__xludf.DUMMYFUNCTION("""COMPUTED_VALUE"""),"-")</f>
        <v>-</v>
      </c>
      <c r="G631" s="21" t="str">
        <f>IFERROR(__xludf.DUMMYFUNCTION("""COMPUTED_VALUE"""),"-")</f>
        <v>-</v>
      </c>
      <c r="H631" s="21" t="str">
        <f>IFERROR(__xludf.DUMMYFUNCTION("""COMPUTED_VALUE"""),"-")</f>
        <v>-</v>
      </c>
      <c r="I631" s="21" t="str">
        <f>IFERROR(__xludf.DUMMYFUNCTION("""COMPUTED_VALUE"""),"-")</f>
        <v>-</v>
      </c>
      <c r="J631" s="21" t="str">
        <f>IFERROR(__xludf.DUMMYFUNCTION("""COMPUTED_VALUE"""),"50 Mbps")</f>
        <v>50 Mbps</v>
      </c>
      <c r="K631" s="21" t="str">
        <f>IFERROR(__xludf.DUMMYFUNCTION("""COMPUTED_VALUE"""),"-")</f>
        <v>-</v>
      </c>
      <c r="L631" s="21" t="str">
        <f>IFERROR(__xludf.DUMMYFUNCTION("""COMPUTED_VALUE"""),"-")</f>
        <v>-</v>
      </c>
      <c r="M631" s="21" t="str">
        <f>IFERROR(__xludf.DUMMYFUNCTION("""COMPUTED_VALUE"""),"-")</f>
        <v>-</v>
      </c>
      <c r="N631" s="21" t="str">
        <f>IFERROR(__xludf.DUMMYFUNCTION("""COMPUTED_VALUE"""),"-")</f>
        <v>-</v>
      </c>
      <c r="O631" s="21" t="str">
        <f>IFERROR(__xludf.DUMMYFUNCTION("""COMPUTED_VALUE"""),"-")</f>
        <v>-</v>
      </c>
      <c r="P631" s="21"/>
      <c r="Q631" s="21"/>
      <c r="R631" s="21"/>
      <c r="S631" s="21"/>
      <c r="T631" s="21"/>
      <c r="U631" s="21"/>
      <c r="V631" s="21"/>
      <c r="W631" s="21"/>
      <c r="X631" s="21"/>
      <c r="Y631" s="21"/>
      <c r="Z631" s="21"/>
    </row>
    <row r="632">
      <c r="A632" s="21" t="str">
        <f>IFERROR(__xludf.DUMMYFUNCTION("""COMPUTED_VALUE"""),"03ª GRE (Campina Grande)")</f>
        <v>03ª GRE (Campina Grande)</v>
      </c>
      <c r="B632" s="21" t="str">
        <f>IFERROR(__xludf.DUMMYFUNCTION("""COMPUTED_VALUE"""),"Campina Grande")</f>
        <v>Campina Grande</v>
      </c>
      <c r="C632" s="21">
        <f>IFERROR(__xludf.DUMMYFUNCTION("""COMPUTED_VALUE"""),2.5129317E7)</f>
        <v>25129317</v>
      </c>
      <c r="D632" s="21" t="str">
        <f>IFERROR(__xludf.DUMMYFUNCTION("""COMPUTED_VALUE"""),"EEEFM Paulo Freire")</f>
        <v>EEEFM Paulo Freire</v>
      </c>
      <c r="E632" s="21" t="str">
        <f>IFERROR(__xludf.DUMMYFUNCTION("""COMPUTED_VALUE"""),"URBANA")</f>
        <v>URBANA</v>
      </c>
      <c r="F632" s="21" t="str">
        <f>IFERROR(__xludf.DUMMYFUNCTION("""COMPUTED_VALUE"""),"-")</f>
        <v>-</v>
      </c>
      <c r="G632" s="21" t="str">
        <f>IFERROR(__xludf.DUMMYFUNCTION("""COMPUTED_VALUE"""),"-")</f>
        <v>-</v>
      </c>
      <c r="H632" s="21" t="str">
        <f>IFERROR(__xludf.DUMMYFUNCTION("""COMPUTED_VALUE"""),"-")</f>
        <v>-</v>
      </c>
      <c r="I632" s="21" t="str">
        <f>IFERROR(__xludf.DUMMYFUNCTION("""COMPUTED_VALUE"""),"-")</f>
        <v>-</v>
      </c>
      <c r="J632" s="21" t="str">
        <f>IFERROR(__xludf.DUMMYFUNCTION("""COMPUTED_VALUE"""),"-")</f>
        <v>-</v>
      </c>
      <c r="K632" s="21" t="str">
        <f>IFERROR(__xludf.DUMMYFUNCTION("""COMPUTED_VALUE"""),"-")</f>
        <v>-</v>
      </c>
      <c r="L632" s="21" t="str">
        <f>IFERROR(__xludf.DUMMYFUNCTION("""COMPUTED_VALUE"""),"-")</f>
        <v>-</v>
      </c>
      <c r="M632" s="21" t="str">
        <f>IFERROR(__xludf.DUMMYFUNCTION("""COMPUTED_VALUE"""),"-")</f>
        <v>-</v>
      </c>
      <c r="N632" s="21" t="str">
        <f>IFERROR(__xludf.DUMMYFUNCTION("""COMPUTED_VALUE"""),"-")</f>
        <v>-</v>
      </c>
      <c r="O632" s="21" t="str">
        <f>IFERROR(__xludf.DUMMYFUNCTION("""COMPUTED_VALUE"""),"-")</f>
        <v>-</v>
      </c>
      <c r="P632" s="21"/>
      <c r="Q632" s="21"/>
      <c r="R632" s="21"/>
      <c r="S632" s="21"/>
      <c r="T632" s="21"/>
      <c r="U632" s="21"/>
      <c r="V632" s="21"/>
      <c r="W632" s="21"/>
      <c r="X632" s="21"/>
      <c r="Y632" s="21"/>
      <c r="Z632" s="21"/>
    </row>
    <row r="633">
      <c r="A633" s="21" t="str">
        <f>IFERROR(__xludf.DUMMYFUNCTION("""COMPUTED_VALUE"""),"09ª GRE (Cajazeiras)")</f>
        <v>09ª GRE (Cajazeiras)</v>
      </c>
      <c r="B633" s="21" t="str">
        <f>IFERROR(__xludf.DUMMYFUNCTION("""COMPUTED_VALUE"""),"Cajazeiras")</f>
        <v>Cajazeiras</v>
      </c>
      <c r="C633" s="21">
        <f>IFERROR(__xludf.DUMMYFUNCTION("""COMPUTED_VALUE"""),2.5129325E7)</f>
        <v>25129325</v>
      </c>
      <c r="D633" s="21" t="str">
        <f>IFERROR(__xludf.DUMMYFUNCTION("""COMPUTED_VALUE"""),"EEEFM Ariano Vilar Suassuna")</f>
        <v>EEEFM Ariano Vilar Suassuna</v>
      </c>
      <c r="E633" s="21" t="str">
        <f>IFERROR(__xludf.DUMMYFUNCTION("""COMPUTED_VALUE"""),"RURAL")</f>
        <v>RURAL</v>
      </c>
      <c r="F633" s="21" t="str">
        <f>IFERROR(__xludf.DUMMYFUNCTION("""COMPUTED_VALUE"""),"-")</f>
        <v>-</v>
      </c>
      <c r="G633" s="21" t="str">
        <f>IFERROR(__xludf.DUMMYFUNCTION("""COMPUTED_VALUE"""),"-")</f>
        <v>-</v>
      </c>
      <c r="H633" s="21" t="str">
        <f>IFERROR(__xludf.DUMMYFUNCTION("""COMPUTED_VALUE"""),"-")</f>
        <v>-</v>
      </c>
      <c r="I633" s="21" t="str">
        <f>IFERROR(__xludf.DUMMYFUNCTION("""COMPUTED_VALUE"""),"-")</f>
        <v>-</v>
      </c>
      <c r="J633" s="21" t="str">
        <f>IFERROR(__xludf.DUMMYFUNCTION("""COMPUTED_VALUE"""),"-")</f>
        <v>-</v>
      </c>
      <c r="K633" s="21" t="str">
        <f>IFERROR(__xludf.DUMMYFUNCTION("""COMPUTED_VALUE"""),"-")</f>
        <v>-</v>
      </c>
      <c r="L633" s="21" t="str">
        <f>IFERROR(__xludf.DUMMYFUNCTION("""COMPUTED_VALUE"""),"-")</f>
        <v>-</v>
      </c>
      <c r="M633" s="21" t="str">
        <f>IFERROR(__xludf.DUMMYFUNCTION("""COMPUTED_VALUE"""),"-")</f>
        <v>-</v>
      </c>
      <c r="N633" s="21" t="str">
        <f>IFERROR(__xludf.DUMMYFUNCTION("""COMPUTED_VALUE"""),"-")</f>
        <v>-</v>
      </c>
      <c r="O633" s="21" t="str">
        <f>IFERROR(__xludf.DUMMYFUNCTION("""COMPUTED_VALUE"""),"-")</f>
        <v>-</v>
      </c>
      <c r="P633" s="21"/>
      <c r="Q633" s="21"/>
      <c r="R633" s="21"/>
      <c r="S633" s="21"/>
      <c r="T633" s="21"/>
      <c r="U633" s="21"/>
      <c r="V633" s="21"/>
      <c r="W633" s="21"/>
      <c r="X633" s="21"/>
      <c r="Y633" s="21"/>
      <c r="Z633" s="21"/>
    </row>
    <row r="634">
      <c r="A634" s="21" t="str">
        <f>IFERROR(__xludf.DUMMYFUNCTION("""COMPUTED_VALUE"""),"05ª GRE (Monteiro)")</f>
        <v>05ª GRE (Monteiro)</v>
      </c>
      <c r="B634" s="21" t="str">
        <f>IFERROR(__xludf.DUMMYFUNCTION("""COMPUTED_VALUE"""),"Serra Branca")</f>
        <v>Serra Branca</v>
      </c>
      <c r="C634" s="21">
        <f>IFERROR(__xludf.DUMMYFUNCTION("""COMPUTED_VALUE"""),2.513011E7)</f>
        <v>25130110</v>
      </c>
      <c r="D634" s="21" t="str">
        <f>IFERROR(__xludf.DUMMYFUNCTION("""COMPUTED_VALUE"""),"Ecit Serra Branca Inácio Antonino")</f>
        <v>Ecit Serra Branca Inácio Antonino</v>
      </c>
      <c r="E634" s="21" t="str">
        <f>IFERROR(__xludf.DUMMYFUNCTION("""COMPUTED_VALUE"""),"RURAL")</f>
        <v>RURAL</v>
      </c>
      <c r="F634" s="21" t="str">
        <f>IFERROR(__xludf.DUMMYFUNCTION("""COMPUTED_VALUE"""),"-")</f>
        <v>-</v>
      </c>
      <c r="G634" s="21" t="str">
        <f>IFERROR(__xludf.DUMMYFUNCTION("""COMPUTED_VALUE"""),"10 Mbps")</f>
        <v>10 Mbps</v>
      </c>
      <c r="H634" s="21" t="str">
        <f>IFERROR(__xludf.DUMMYFUNCTION("""COMPUTED_VALUE"""),"-")</f>
        <v>-</v>
      </c>
      <c r="I634" s="21" t="str">
        <f>IFERROR(__xludf.DUMMYFUNCTION("""COMPUTED_VALUE"""),"-")</f>
        <v>-</v>
      </c>
      <c r="J634" s="21" t="str">
        <f>IFERROR(__xludf.DUMMYFUNCTION("""COMPUTED_VALUE"""),"-")</f>
        <v>-</v>
      </c>
      <c r="K634" s="21" t="str">
        <f>IFERROR(__xludf.DUMMYFUNCTION("""COMPUTED_VALUE"""),"-")</f>
        <v>-</v>
      </c>
      <c r="L634" s="21" t="str">
        <f>IFERROR(__xludf.DUMMYFUNCTION("""COMPUTED_VALUE"""),"-")</f>
        <v>-</v>
      </c>
      <c r="M634" s="21" t="str">
        <f>IFERROR(__xludf.DUMMYFUNCTION("""COMPUTED_VALUE"""),"-")</f>
        <v>-</v>
      </c>
      <c r="N634" s="21" t="str">
        <f>IFERROR(__xludf.DUMMYFUNCTION("""COMPUTED_VALUE"""),"-")</f>
        <v>-</v>
      </c>
      <c r="O634" s="21" t="str">
        <f>IFERROR(__xludf.DUMMYFUNCTION("""COMPUTED_VALUE"""),"-")</f>
        <v>-</v>
      </c>
      <c r="P634" s="21"/>
      <c r="Q634" s="21"/>
      <c r="R634" s="21"/>
      <c r="S634" s="21"/>
      <c r="T634" s="21"/>
      <c r="U634" s="21"/>
      <c r="V634" s="21"/>
      <c r="W634" s="21"/>
      <c r="X634" s="21"/>
      <c r="Y634" s="21"/>
      <c r="Z634" s="21"/>
    </row>
    <row r="635">
      <c r="A635" s="21" t="str">
        <f>IFERROR(__xludf.DUMMYFUNCTION("""COMPUTED_VALUE"""),"06ª GRE (Patos)")</f>
        <v>06ª GRE (Patos)</v>
      </c>
      <c r="B635" s="21" t="str">
        <f>IFERROR(__xludf.DUMMYFUNCTION("""COMPUTED_VALUE"""),"Patos")</f>
        <v>Patos</v>
      </c>
      <c r="C635" s="21">
        <f>IFERROR(__xludf.DUMMYFUNCTION("""COMPUTED_VALUE"""),2.5130153E7)</f>
        <v>25130153</v>
      </c>
      <c r="D635" s="21" t="str">
        <f>IFERROR(__xludf.DUMMYFUNCTION("""COMPUTED_VALUE"""),"Ecit Lynaldo Cavalcanti de Albuquerque")</f>
        <v>Ecit Lynaldo Cavalcanti de Albuquerque</v>
      </c>
      <c r="E635" s="21" t="str">
        <f>IFERROR(__xludf.DUMMYFUNCTION("""COMPUTED_VALUE"""),"URBANA")</f>
        <v>URBANA</v>
      </c>
      <c r="F635" s="21" t="str">
        <f>IFERROR(__xludf.DUMMYFUNCTION("""COMPUTED_VALUE"""),"-")</f>
        <v>-</v>
      </c>
      <c r="G635" s="21" t="str">
        <f>IFERROR(__xludf.DUMMYFUNCTION("""COMPUTED_VALUE"""),"10 Mbps")</f>
        <v>10 Mbps</v>
      </c>
      <c r="H635" s="21" t="str">
        <f>IFERROR(__xludf.DUMMYFUNCTION("""COMPUTED_VALUE"""),"-")</f>
        <v>-</v>
      </c>
      <c r="I635" s="21" t="str">
        <f>IFERROR(__xludf.DUMMYFUNCTION("""COMPUTED_VALUE"""),"-")</f>
        <v>-</v>
      </c>
      <c r="J635" s="21" t="str">
        <f>IFERROR(__xludf.DUMMYFUNCTION("""COMPUTED_VALUE"""),"-")</f>
        <v>-</v>
      </c>
      <c r="K635" s="21" t="str">
        <f>IFERROR(__xludf.DUMMYFUNCTION("""COMPUTED_VALUE"""),"-")</f>
        <v>-</v>
      </c>
      <c r="L635" s="21" t="str">
        <f>IFERROR(__xludf.DUMMYFUNCTION("""COMPUTED_VALUE"""),"-")</f>
        <v>-</v>
      </c>
      <c r="M635" s="21" t="str">
        <f>IFERROR(__xludf.DUMMYFUNCTION("""COMPUTED_VALUE"""),"-")</f>
        <v>-</v>
      </c>
      <c r="N635" s="21" t="str">
        <f>IFERROR(__xludf.DUMMYFUNCTION("""COMPUTED_VALUE"""),"-")</f>
        <v>-</v>
      </c>
      <c r="O635" s="21" t="str">
        <f>IFERROR(__xludf.DUMMYFUNCTION("""COMPUTED_VALUE"""),"-")</f>
        <v>-</v>
      </c>
      <c r="P635" s="21"/>
      <c r="Q635" s="21"/>
      <c r="R635" s="21"/>
      <c r="S635" s="21"/>
      <c r="T635" s="21"/>
      <c r="U635" s="21"/>
      <c r="V635" s="21"/>
      <c r="W635" s="21"/>
      <c r="X635" s="21"/>
      <c r="Y635" s="21"/>
      <c r="Z635" s="21"/>
    </row>
    <row r="636">
      <c r="A636" s="21" t="str">
        <f>IFERROR(__xludf.DUMMYFUNCTION("""COMPUTED_VALUE"""),"02ª GRE (Guarabira)")</f>
        <v>02ª GRE (Guarabira)</v>
      </c>
      <c r="B636" s="21" t="str">
        <f>IFERROR(__xludf.DUMMYFUNCTION("""COMPUTED_VALUE"""),"Guarabira")</f>
        <v>Guarabira</v>
      </c>
      <c r="C636" s="21">
        <f>IFERROR(__xludf.DUMMYFUNCTION("""COMPUTED_VALUE"""),2.5130161E7)</f>
        <v>25130161</v>
      </c>
      <c r="D636" s="21" t="str">
        <f>IFERROR(__xludf.DUMMYFUNCTION("""COMPUTED_VALUE"""),"Ecit Guarabira Dom Marcelo Pinto Carvalheira")</f>
        <v>Ecit Guarabira Dom Marcelo Pinto Carvalheira</v>
      </c>
      <c r="E636" s="21" t="str">
        <f>IFERROR(__xludf.DUMMYFUNCTION("""COMPUTED_VALUE"""),"URBANA")</f>
        <v>URBANA</v>
      </c>
      <c r="F636" s="21" t="str">
        <f>IFERROR(__xludf.DUMMYFUNCTION("""COMPUTED_VALUE"""),"-")</f>
        <v>-</v>
      </c>
      <c r="G636" s="21" t="str">
        <f>IFERROR(__xludf.DUMMYFUNCTION("""COMPUTED_VALUE"""),"10 Mbps")</f>
        <v>10 Mbps</v>
      </c>
      <c r="H636" s="21" t="str">
        <f>IFERROR(__xludf.DUMMYFUNCTION("""COMPUTED_VALUE"""),"-")</f>
        <v>-</v>
      </c>
      <c r="I636" s="21" t="str">
        <f>IFERROR(__xludf.DUMMYFUNCTION("""COMPUTED_VALUE"""),"-")</f>
        <v>-</v>
      </c>
      <c r="J636" s="21" t="str">
        <f>IFERROR(__xludf.DUMMYFUNCTION("""COMPUTED_VALUE"""),"-")</f>
        <v>-</v>
      </c>
      <c r="K636" s="21" t="str">
        <f>IFERROR(__xludf.DUMMYFUNCTION("""COMPUTED_VALUE"""),"-")</f>
        <v>-</v>
      </c>
      <c r="L636" s="21" t="str">
        <f>IFERROR(__xludf.DUMMYFUNCTION("""COMPUTED_VALUE"""),"-")</f>
        <v>-</v>
      </c>
      <c r="M636" s="21" t="str">
        <f>IFERROR(__xludf.DUMMYFUNCTION("""COMPUTED_VALUE"""),"-")</f>
        <v>-</v>
      </c>
      <c r="N636" s="21" t="str">
        <f>IFERROR(__xludf.DUMMYFUNCTION("""COMPUTED_VALUE"""),"-")</f>
        <v>-</v>
      </c>
      <c r="O636" s="21" t="str">
        <f>IFERROR(__xludf.DUMMYFUNCTION("""COMPUTED_VALUE"""),"-")</f>
        <v>-</v>
      </c>
      <c r="P636" s="21"/>
      <c r="Q636" s="21"/>
      <c r="R636" s="21"/>
      <c r="S636" s="21"/>
      <c r="T636" s="21"/>
      <c r="U636" s="21"/>
      <c r="V636" s="21"/>
      <c r="W636" s="21"/>
      <c r="X636" s="21"/>
      <c r="Y636" s="21"/>
      <c r="Z636" s="21"/>
    </row>
    <row r="637">
      <c r="A637" s="21" t="str">
        <f>IFERROR(__xludf.DUMMYFUNCTION("""COMPUTED_VALUE"""),"10ª GRE (Sousa)")</f>
        <v>10ª GRE (Sousa)</v>
      </c>
      <c r="B637" s="21" t="str">
        <f>IFERROR(__xludf.DUMMYFUNCTION("""COMPUTED_VALUE"""),"Sousa")</f>
        <v>Sousa</v>
      </c>
      <c r="C637" s="21">
        <f>IFERROR(__xludf.DUMMYFUNCTION("""COMPUTED_VALUE"""),2.5130242E7)</f>
        <v>25130242</v>
      </c>
      <c r="D637" s="21" t="str">
        <f>IFERROR(__xludf.DUMMYFUNCTION("""COMPUTED_VALUE"""),"ECIT Estadual Chiquinho Cartaxo")</f>
        <v>ECIT Estadual Chiquinho Cartaxo</v>
      </c>
      <c r="E637" s="21" t="str">
        <f>IFERROR(__xludf.DUMMYFUNCTION("""COMPUTED_VALUE"""),"URBANA")</f>
        <v>URBANA</v>
      </c>
      <c r="F637" s="21" t="str">
        <f>IFERROR(__xludf.DUMMYFUNCTION("""COMPUTED_VALUE"""),"-")</f>
        <v>-</v>
      </c>
      <c r="G637" s="21" t="str">
        <f>IFERROR(__xludf.DUMMYFUNCTION("""COMPUTED_VALUE"""),"10 Mbps")</f>
        <v>10 Mbps</v>
      </c>
      <c r="H637" s="21" t="str">
        <f>IFERROR(__xludf.DUMMYFUNCTION("""COMPUTED_VALUE"""),"-")</f>
        <v>-</v>
      </c>
      <c r="I637" s="21" t="str">
        <f>IFERROR(__xludf.DUMMYFUNCTION("""COMPUTED_VALUE"""),"-")</f>
        <v>-</v>
      </c>
      <c r="J637" s="21" t="str">
        <f>IFERROR(__xludf.DUMMYFUNCTION("""COMPUTED_VALUE"""),"-")</f>
        <v>-</v>
      </c>
      <c r="K637" s="21" t="str">
        <f>IFERROR(__xludf.DUMMYFUNCTION("""COMPUTED_VALUE"""),"-")</f>
        <v>-</v>
      </c>
      <c r="L637" s="21" t="str">
        <f>IFERROR(__xludf.DUMMYFUNCTION("""COMPUTED_VALUE"""),"-")</f>
        <v>-</v>
      </c>
      <c r="M637" s="21" t="str">
        <f>IFERROR(__xludf.DUMMYFUNCTION("""COMPUTED_VALUE"""),"-")</f>
        <v>-</v>
      </c>
      <c r="N637" s="21" t="str">
        <f>IFERROR(__xludf.DUMMYFUNCTION("""COMPUTED_VALUE"""),"-")</f>
        <v>-</v>
      </c>
      <c r="O637" s="21" t="str">
        <f>IFERROR(__xludf.DUMMYFUNCTION("""COMPUTED_VALUE"""),"-")</f>
        <v>-</v>
      </c>
      <c r="P637" s="21"/>
      <c r="Q637" s="21"/>
      <c r="R637" s="21"/>
      <c r="S637" s="21"/>
      <c r="T637" s="21"/>
      <c r="U637" s="21"/>
      <c r="V637" s="21"/>
      <c r="W637" s="21"/>
      <c r="X637" s="21"/>
      <c r="Y637" s="21"/>
      <c r="Z637" s="21"/>
    </row>
    <row r="638">
      <c r="A638" s="21" t="str">
        <f>IFERROR(__xludf.DUMMYFUNCTION("""COMPUTED_VALUE"""),"07ª GRE (Itaporanga)")</f>
        <v>07ª GRE (Itaporanga)</v>
      </c>
      <c r="B638" s="21" t="str">
        <f>IFERROR(__xludf.DUMMYFUNCTION("""COMPUTED_VALUE"""),"Itaporanga")</f>
        <v>Itaporanga</v>
      </c>
      <c r="C638" s="21">
        <f>IFERROR(__xludf.DUMMYFUNCTION("""COMPUTED_VALUE"""),2.5130269E7)</f>
        <v>25130269</v>
      </c>
      <c r="D638" s="21" t="str">
        <f>IFERROR(__xludf.DUMMYFUNCTION("""COMPUTED_VALUE"""),"Ecit Itaporanga (Monsenhor José Sinfrônio de Assis Filho)")</f>
        <v>Ecit Itaporanga (Monsenhor José Sinfrônio de Assis Filho)</v>
      </c>
      <c r="E638" s="21" t="str">
        <f>IFERROR(__xludf.DUMMYFUNCTION("""COMPUTED_VALUE"""),"URBANA")</f>
        <v>URBANA</v>
      </c>
      <c r="F638" s="21" t="str">
        <f>IFERROR(__xludf.DUMMYFUNCTION("""COMPUTED_VALUE"""),"-")</f>
        <v>-</v>
      </c>
      <c r="G638" s="21" t="str">
        <f>IFERROR(__xludf.DUMMYFUNCTION("""COMPUTED_VALUE"""),"10 Mbps")</f>
        <v>10 Mbps</v>
      </c>
      <c r="H638" s="21" t="str">
        <f>IFERROR(__xludf.DUMMYFUNCTION("""COMPUTED_VALUE"""),"-")</f>
        <v>-</v>
      </c>
      <c r="I638" s="21" t="str">
        <f>IFERROR(__xludf.DUMMYFUNCTION("""COMPUTED_VALUE"""),"-")</f>
        <v>-</v>
      </c>
      <c r="J638" s="21" t="str">
        <f>IFERROR(__xludf.DUMMYFUNCTION("""COMPUTED_VALUE"""),"-")</f>
        <v>-</v>
      </c>
      <c r="K638" s="21" t="str">
        <f>IFERROR(__xludf.DUMMYFUNCTION("""COMPUTED_VALUE"""),"-")</f>
        <v>-</v>
      </c>
      <c r="L638" s="21" t="str">
        <f>IFERROR(__xludf.DUMMYFUNCTION("""COMPUTED_VALUE"""),"-")</f>
        <v>-</v>
      </c>
      <c r="M638" s="21" t="str">
        <f>IFERROR(__xludf.DUMMYFUNCTION("""COMPUTED_VALUE"""),"100 Mbps")</f>
        <v>100 Mbps</v>
      </c>
      <c r="N638" s="21" t="str">
        <f>IFERROR(__xludf.DUMMYFUNCTION("""COMPUTED_VALUE"""),"-")</f>
        <v>-</v>
      </c>
      <c r="O638" s="21" t="str">
        <f>IFERROR(__xludf.DUMMYFUNCTION("""COMPUTED_VALUE"""),"-")</f>
        <v>-</v>
      </c>
      <c r="P638" s="21"/>
      <c r="Q638" s="21"/>
      <c r="R638" s="21"/>
      <c r="S638" s="21"/>
      <c r="T638" s="21"/>
      <c r="U638" s="21"/>
      <c r="V638" s="21"/>
      <c r="W638" s="21"/>
      <c r="X638" s="21"/>
      <c r="Y638" s="21"/>
      <c r="Z638" s="21"/>
    </row>
    <row r="639">
      <c r="A639" s="21" t="str">
        <f>IFERROR(__xludf.DUMMYFUNCTION("""COMPUTED_VALUE"""),"03ª GRE (Campina Grande)")</f>
        <v>03ª GRE (Campina Grande)</v>
      </c>
      <c r="B639" s="21" t="str">
        <f>IFERROR(__xludf.DUMMYFUNCTION("""COMPUTED_VALUE"""),"Campina Grande")</f>
        <v>Campina Grande</v>
      </c>
      <c r="C639" s="21">
        <f>IFERROR(__xludf.DUMMYFUNCTION("""COMPUTED_VALUE"""),2.5130331E7)</f>
        <v>25130331</v>
      </c>
      <c r="D639" s="21" t="str">
        <f>IFERROR(__xludf.DUMMYFUNCTION("""COMPUTED_VALUE"""),"EECIT Professor Bráulio Maia Júnioru")</f>
        <v>EECIT Professor Bráulio Maia Júnioru</v>
      </c>
      <c r="E639" s="21" t="str">
        <f>IFERROR(__xludf.DUMMYFUNCTION("""COMPUTED_VALUE"""),"URBANA")</f>
        <v>URBANA</v>
      </c>
      <c r="F639" s="21" t="str">
        <f>IFERROR(__xludf.DUMMYFUNCTION("""COMPUTED_VALUE"""),"-")</f>
        <v>-</v>
      </c>
      <c r="G639" s="21" t="str">
        <f>IFERROR(__xludf.DUMMYFUNCTION("""COMPUTED_VALUE"""),"10 Mbps")</f>
        <v>10 Mbps</v>
      </c>
      <c r="H639" s="21" t="str">
        <f>IFERROR(__xludf.DUMMYFUNCTION("""COMPUTED_VALUE"""),"-")</f>
        <v>-</v>
      </c>
      <c r="I639" s="21" t="str">
        <f>IFERROR(__xludf.DUMMYFUNCTION("""COMPUTED_VALUE"""),"-")</f>
        <v>-</v>
      </c>
      <c r="J639" s="21" t="str">
        <f>IFERROR(__xludf.DUMMYFUNCTION("""COMPUTED_VALUE"""),"30 Mbps")</f>
        <v>30 Mbps</v>
      </c>
      <c r="K639" s="21" t="str">
        <f>IFERROR(__xludf.DUMMYFUNCTION("""COMPUTED_VALUE"""),"-")</f>
        <v>-</v>
      </c>
      <c r="L639" s="21" t="str">
        <f>IFERROR(__xludf.DUMMYFUNCTION("""COMPUTED_VALUE"""),"-")</f>
        <v>-</v>
      </c>
      <c r="M639" s="21" t="str">
        <f>IFERROR(__xludf.DUMMYFUNCTION("""COMPUTED_VALUE"""),"-")</f>
        <v>-</v>
      </c>
      <c r="N639" s="21" t="str">
        <f>IFERROR(__xludf.DUMMYFUNCTION("""COMPUTED_VALUE"""),"-")</f>
        <v>-</v>
      </c>
      <c r="O639" s="21" t="str">
        <f>IFERROR(__xludf.DUMMYFUNCTION("""COMPUTED_VALUE"""),"-")</f>
        <v>-</v>
      </c>
      <c r="P639" s="21"/>
      <c r="Q639" s="21"/>
      <c r="R639" s="21"/>
      <c r="S639" s="21"/>
      <c r="T639" s="21"/>
      <c r="U639" s="21"/>
      <c r="V639" s="21"/>
      <c r="W639" s="21"/>
      <c r="X639" s="21"/>
      <c r="Y639" s="21"/>
      <c r="Z639" s="21"/>
    </row>
    <row r="640">
      <c r="A640" s="21" t="str">
        <f>IFERROR(__xludf.DUMMYFUNCTION("""COMPUTED_VALUE"""),"10ª GRE (Sousa)")</f>
        <v>10ª GRE (Sousa)</v>
      </c>
      <c r="B640" s="21" t="str">
        <f>IFERROR(__xludf.DUMMYFUNCTION("""COMPUTED_VALUE"""),"Sousa")</f>
        <v>Sousa</v>
      </c>
      <c r="C640" s="21">
        <f>IFERROR(__xludf.DUMMYFUNCTION("""COMPUTED_VALUE"""),2.5130846E7)</f>
        <v>25130846</v>
      </c>
      <c r="D640" s="21" t="str">
        <f>IFERROR(__xludf.DUMMYFUNCTION("""COMPUTED_VALUE"""),"EEEF Rene Alves Ramalho")</f>
        <v>EEEF Rene Alves Ramalho</v>
      </c>
      <c r="E640" s="21" t="str">
        <f>IFERROR(__xludf.DUMMYFUNCTION("""COMPUTED_VALUE"""),"RURAL")</f>
        <v>RURAL</v>
      </c>
      <c r="F640" s="21" t="str">
        <f>IFERROR(__xludf.DUMMYFUNCTION("""COMPUTED_VALUE"""),"-")</f>
        <v>-</v>
      </c>
      <c r="G640" s="21" t="str">
        <f>IFERROR(__xludf.DUMMYFUNCTION("""COMPUTED_VALUE"""),"-")</f>
        <v>-</v>
      </c>
      <c r="H640" s="21" t="str">
        <f>IFERROR(__xludf.DUMMYFUNCTION("""COMPUTED_VALUE"""),"-")</f>
        <v>-</v>
      </c>
      <c r="I640" s="21" t="str">
        <f>IFERROR(__xludf.DUMMYFUNCTION("""COMPUTED_VALUE"""),"-")</f>
        <v>-</v>
      </c>
      <c r="J640" s="21" t="str">
        <f>IFERROR(__xludf.DUMMYFUNCTION("""COMPUTED_VALUE"""),"-")</f>
        <v>-</v>
      </c>
      <c r="K640" s="21" t="str">
        <f>IFERROR(__xludf.DUMMYFUNCTION("""COMPUTED_VALUE"""),"-")</f>
        <v>-</v>
      </c>
      <c r="L640" s="21" t="str">
        <f>IFERROR(__xludf.DUMMYFUNCTION("""COMPUTED_VALUE"""),"-")</f>
        <v>-</v>
      </c>
      <c r="M640" s="21" t="str">
        <f>IFERROR(__xludf.DUMMYFUNCTION("""COMPUTED_VALUE"""),"-")</f>
        <v>-</v>
      </c>
      <c r="N640" s="21" t="str">
        <f>IFERROR(__xludf.DUMMYFUNCTION("""COMPUTED_VALUE"""),"-")</f>
        <v>-</v>
      </c>
      <c r="O640" s="21" t="str">
        <f>IFERROR(__xludf.DUMMYFUNCTION("""COMPUTED_VALUE"""),"-")</f>
        <v>-</v>
      </c>
      <c r="P640" s="21"/>
      <c r="Q640" s="21"/>
      <c r="R640" s="21"/>
      <c r="S640" s="21"/>
      <c r="T640" s="21"/>
      <c r="U640" s="21"/>
      <c r="V640" s="21"/>
      <c r="W640" s="21"/>
      <c r="X640" s="21"/>
      <c r="Y640" s="21"/>
      <c r="Z640" s="21"/>
    </row>
    <row r="641">
      <c r="A641" s="21" t="str">
        <f>IFERROR(__xludf.DUMMYFUNCTION("""COMPUTED_VALUE"""),"01ª GRE (João Pessoa)")</f>
        <v>01ª GRE (João Pessoa)</v>
      </c>
      <c r="B641" s="21" t="str">
        <f>IFERROR(__xludf.DUMMYFUNCTION("""COMPUTED_VALUE"""),"João Pessoa")</f>
        <v>João Pessoa</v>
      </c>
      <c r="C641" s="21">
        <f>IFERROR(__xludf.DUMMYFUNCTION("""COMPUTED_VALUE"""),2.5133667E7)</f>
        <v>25133667</v>
      </c>
      <c r="D641" s="21" t="str">
        <f>IFERROR(__xludf.DUMMYFUNCTION("""COMPUTED_VALUE"""),"ESCOLA TÉCNICA ESTADUAL DE ARTES, TECNOLOGIA E ECONOMIA CRIATIVA")</f>
        <v>ESCOLA TÉCNICA ESTADUAL DE ARTES, TECNOLOGIA E ECONOMIA CRIATIVA</v>
      </c>
      <c r="E641" s="21" t="str">
        <f>IFERROR(__xludf.DUMMYFUNCTION("""COMPUTED_VALUE"""),"URBANA")</f>
        <v>URBANA</v>
      </c>
      <c r="F641" s="21" t="str">
        <f>IFERROR(__xludf.DUMMYFUNCTION("""COMPUTED_VALUE"""),"-")</f>
        <v>-</v>
      </c>
      <c r="G641" s="21" t="str">
        <f>IFERROR(__xludf.DUMMYFUNCTION("""COMPUTED_VALUE"""),"-")</f>
        <v>-</v>
      </c>
      <c r="H641" s="21" t="str">
        <f>IFERROR(__xludf.DUMMYFUNCTION("""COMPUTED_VALUE"""),"-")</f>
        <v>-</v>
      </c>
      <c r="I641" s="21" t="str">
        <f>IFERROR(__xludf.DUMMYFUNCTION("""COMPUTED_VALUE"""),"-")</f>
        <v>-</v>
      </c>
      <c r="J641" s="21" t="str">
        <f>IFERROR(__xludf.DUMMYFUNCTION("""COMPUTED_VALUE"""),"50 Mbps")</f>
        <v>50 Mbps</v>
      </c>
      <c r="K641" s="21" t="str">
        <f>IFERROR(__xludf.DUMMYFUNCTION("""COMPUTED_VALUE"""),"100 Mbps")</f>
        <v>100 Mbps</v>
      </c>
      <c r="L641" s="21" t="str">
        <f>IFERROR(__xludf.DUMMYFUNCTION("""COMPUTED_VALUE"""),"-")</f>
        <v>-</v>
      </c>
      <c r="M641" s="21" t="str">
        <f>IFERROR(__xludf.DUMMYFUNCTION("""COMPUTED_VALUE"""),"-")</f>
        <v>-</v>
      </c>
      <c r="N641" s="21" t="str">
        <f>IFERROR(__xludf.DUMMYFUNCTION("""COMPUTED_VALUE"""),"-")</f>
        <v>-</v>
      </c>
      <c r="O641" s="21" t="str">
        <f>IFERROR(__xludf.DUMMYFUNCTION("""COMPUTED_VALUE"""),"-")</f>
        <v>-</v>
      </c>
      <c r="P641" s="21"/>
      <c r="Q641" s="21"/>
      <c r="R641" s="21"/>
      <c r="S641" s="21"/>
      <c r="T641" s="21"/>
      <c r="U641" s="21"/>
      <c r="V641" s="21"/>
      <c r="W641" s="21"/>
      <c r="X641" s="21"/>
      <c r="Y641" s="21"/>
      <c r="Z641" s="21"/>
    </row>
    <row r="642">
      <c r="A642" s="21" t="str">
        <f>IFERROR(__xludf.DUMMYFUNCTION("""COMPUTED_VALUE"""),"-")</f>
        <v>-</v>
      </c>
      <c r="B642" s="21" t="str">
        <f>IFERROR(__xludf.DUMMYFUNCTION("""COMPUTED_VALUE"""),"João Pessoa")</f>
        <v>João Pessoa</v>
      </c>
      <c r="C642" s="21">
        <f>IFERROR(__xludf.DUMMYFUNCTION("""COMPUTED_VALUE"""),2.5136003E7)</f>
        <v>25136003</v>
      </c>
      <c r="D642" s="21" t="str">
        <f>IFERROR(__xludf.DUMMYFUNCTION("""COMPUTED_VALUE"""),"Centro Estadual de Línguas")</f>
        <v>Centro Estadual de Línguas</v>
      </c>
      <c r="E642" s="21" t="str">
        <f>IFERROR(__xludf.DUMMYFUNCTION("""COMPUTED_VALUE"""),"-")</f>
        <v>-</v>
      </c>
      <c r="F642" s="21" t="str">
        <f>IFERROR(__xludf.DUMMYFUNCTION("""COMPUTED_VALUE"""),"-")</f>
        <v>-</v>
      </c>
      <c r="G642" s="21" t="str">
        <f>IFERROR(__xludf.DUMMYFUNCTION("""COMPUTED_VALUE"""),"10 Mbps")</f>
        <v>10 Mbps</v>
      </c>
      <c r="H642" s="21" t="str">
        <f>IFERROR(__xludf.DUMMYFUNCTION("""COMPUTED_VALUE"""),"-")</f>
        <v>-</v>
      </c>
      <c r="I642" s="21" t="str">
        <f>IFERROR(__xludf.DUMMYFUNCTION("""COMPUTED_VALUE"""),"-")</f>
        <v>-</v>
      </c>
      <c r="J642" s="21" t="str">
        <f>IFERROR(__xludf.DUMMYFUNCTION("""COMPUTED_VALUE"""),"-")</f>
        <v>-</v>
      </c>
      <c r="K642" s="21" t="str">
        <f>IFERROR(__xludf.DUMMYFUNCTION("""COMPUTED_VALUE"""),"-")</f>
        <v>-</v>
      </c>
      <c r="L642" s="21" t="str">
        <f>IFERROR(__xludf.DUMMYFUNCTION("""COMPUTED_VALUE"""),"-")</f>
        <v>-</v>
      </c>
      <c r="M642" s="21" t="str">
        <f>IFERROR(__xludf.DUMMYFUNCTION("""COMPUTED_VALUE"""),"-")</f>
        <v>-</v>
      </c>
      <c r="N642" s="21" t="str">
        <f>IFERROR(__xludf.DUMMYFUNCTION("""COMPUTED_VALUE"""),"-")</f>
        <v>-</v>
      </c>
      <c r="O642" s="21" t="str">
        <f>IFERROR(__xludf.DUMMYFUNCTION("""COMPUTED_VALUE"""),"-")</f>
        <v>-</v>
      </c>
      <c r="P642" s="21"/>
      <c r="Q642" s="21"/>
      <c r="R642" s="21"/>
      <c r="S642" s="21"/>
      <c r="T642" s="21"/>
      <c r="U642" s="21"/>
      <c r="V642" s="21"/>
      <c r="W642" s="21"/>
      <c r="X642" s="21"/>
      <c r="Y642" s="21"/>
      <c r="Z642" s="21"/>
    </row>
    <row r="643">
      <c r="A643" s="21" t="str">
        <f>IFERROR(__xludf.DUMMYFUNCTION("""COMPUTED_VALUE"""),"-")</f>
        <v>-</v>
      </c>
      <c r="B643" s="21" t="str">
        <f>IFERROR(__xludf.DUMMYFUNCTION("""COMPUTED_VALUE"""),"João Pessoa")</f>
        <v>João Pessoa</v>
      </c>
      <c r="C643" s="21">
        <f>IFERROR(__xludf.DUMMYFUNCTION("""COMPUTED_VALUE"""),2.51382E7)</f>
        <v>25138200</v>
      </c>
      <c r="D643" s="21" t="str">
        <f>IFERROR(__xludf.DUMMYFUNCTION("""COMPUTED_VALUE"""),"CEARTE - Centro Estadual de Arte")</f>
        <v>CEARTE - Centro Estadual de Arte</v>
      </c>
      <c r="E643" s="21" t="str">
        <f>IFERROR(__xludf.DUMMYFUNCTION("""COMPUTED_VALUE"""),"-")</f>
        <v>-</v>
      </c>
      <c r="F643" s="21" t="str">
        <f>IFERROR(__xludf.DUMMYFUNCTION("""COMPUTED_VALUE"""),"5 Mbps")</f>
        <v>5 Mbps</v>
      </c>
      <c r="G643" s="21" t="str">
        <f>IFERROR(__xludf.DUMMYFUNCTION("""COMPUTED_VALUE"""),"10 Mbps")</f>
        <v>10 Mbps</v>
      </c>
      <c r="H643" s="21" t="str">
        <f>IFERROR(__xludf.DUMMYFUNCTION("""COMPUTED_VALUE"""),"-")</f>
        <v>-</v>
      </c>
      <c r="I643" s="21" t="str">
        <f>IFERROR(__xludf.DUMMYFUNCTION("""COMPUTED_VALUE"""),"-")</f>
        <v>-</v>
      </c>
      <c r="J643" s="21" t="str">
        <f>IFERROR(__xludf.DUMMYFUNCTION("""COMPUTED_VALUE"""),"100 Mbps")</f>
        <v>100 Mbps</v>
      </c>
      <c r="K643" s="21" t="str">
        <f>IFERROR(__xludf.DUMMYFUNCTION("""COMPUTED_VALUE"""),"-")</f>
        <v>-</v>
      </c>
      <c r="L643" s="21" t="str">
        <f>IFERROR(__xludf.DUMMYFUNCTION("""COMPUTED_VALUE"""),"-")</f>
        <v>-</v>
      </c>
      <c r="M643" s="21" t="str">
        <f>IFERROR(__xludf.DUMMYFUNCTION("""COMPUTED_VALUE"""),"-")</f>
        <v>-</v>
      </c>
      <c r="N643" s="21" t="str">
        <f>IFERROR(__xludf.DUMMYFUNCTION("""COMPUTED_VALUE"""),"-")</f>
        <v>-</v>
      </c>
      <c r="O643" s="21" t="str">
        <f>IFERROR(__xludf.DUMMYFUNCTION("""COMPUTED_VALUE"""),"-")</f>
        <v>-</v>
      </c>
      <c r="P643" s="21"/>
      <c r="Q643" s="21"/>
      <c r="R643" s="21"/>
      <c r="S643" s="21"/>
      <c r="T643" s="21"/>
      <c r="U643" s="21"/>
      <c r="V643" s="21"/>
      <c r="W643" s="21"/>
      <c r="X643" s="21"/>
      <c r="Y643" s="21"/>
      <c r="Z643" s="21"/>
    </row>
    <row r="644">
      <c r="A644" s="21" t="str">
        <f>IFERROR(__xludf.DUMMYFUNCTION("""COMPUTED_VALUE"""),"03ª GRE (Campina Grande)")</f>
        <v>03ª GRE (Campina Grande)</v>
      </c>
      <c r="B644" s="21" t="str">
        <f>IFERROR(__xludf.DUMMYFUNCTION("""COMPUTED_VALUE"""),"Campina Grande")</f>
        <v>Campina Grande</v>
      </c>
      <c r="C644" s="21">
        <f>IFERROR(__xludf.DUMMYFUNCTION("""COMPUTED_VALUE"""),2.5151401E7)</f>
        <v>25151401</v>
      </c>
      <c r="D644" s="21" t="str">
        <f>IFERROR(__xludf.DUMMYFUNCTION("""COMPUTED_VALUE"""),"EEEFM Antônio Guedes de Andrade")</f>
        <v>EEEFM Antônio Guedes de Andrade</v>
      </c>
      <c r="E644" s="21" t="str">
        <f>IFERROR(__xludf.DUMMYFUNCTION("""COMPUTED_VALUE"""),"RURAL")</f>
        <v>RURAL</v>
      </c>
      <c r="F644" s="21" t="str">
        <f>IFERROR(__xludf.DUMMYFUNCTION("""COMPUTED_VALUE"""),"-")</f>
        <v>-</v>
      </c>
      <c r="G644" s="21" t="str">
        <f>IFERROR(__xludf.DUMMYFUNCTION("""COMPUTED_VALUE"""),"-")</f>
        <v>-</v>
      </c>
      <c r="H644" s="21" t="str">
        <f>IFERROR(__xludf.DUMMYFUNCTION("""COMPUTED_VALUE"""),"-")</f>
        <v>-</v>
      </c>
      <c r="I644" s="21" t="str">
        <f>IFERROR(__xludf.DUMMYFUNCTION("""COMPUTED_VALUE"""),"-")</f>
        <v>-</v>
      </c>
      <c r="J644" s="21" t="str">
        <f>IFERROR(__xludf.DUMMYFUNCTION("""COMPUTED_VALUE"""),"-")</f>
        <v>-</v>
      </c>
      <c r="K644" s="21" t="str">
        <f>IFERROR(__xludf.DUMMYFUNCTION("""COMPUTED_VALUE"""),"-")</f>
        <v>-</v>
      </c>
      <c r="L644" s="21" t="str">
        <f>IFERROR(__xludf.DUMMYFUNCTION("""COMPUTED_VALUE"""),"-")</f>
        <v>-</v>
      </c>
      <c r="M644" s="21" t="str">
        <f>IFERROR(__xludf.DUMMYFUNCTION("""COMPUTED_VALUE"""),"-")</f>
        <v>-</v>
      </c>
      <c r="N644" s="21" t="str">
        <f>IFERROR(__xludf.DUMMYFUNCTION("""COMPUTED_VALUE"""),"Satélite")</f>
        <v>Satélite</v>
      </c>
      <c r="O644" s="21" t="str">
        <f>IFERROR(__xludf.DUMMYFUNCTION("""COMPUTED_VALUE"""),"-")</f>
        <v>-</v>
      </c>
      <c r="P644" s="21"/>
      <c r="Q644" s="21"/>
      <c r="R644" s="21"/>
      <c r="S644" s="21"/>
      <c r="T644" s="21"/>
      <c r="U644" s="21"/>
      <c r="V644" s="21"/>
      <c r="W644" s="21"/>
      <c r="X644" s="21"/>
      <c r="Y644" s="21"/>
      <c r="Z644" s="21"/>
    </row>
    <row r="645">
      <c r="A645" s="21" t="str">
        <f>IFERROR(__xludf.DUMMYFUNCTION("""COMPUTED_VALUE"""),"03ª GRE (Campina Grande)")</f>
        <v>03ª GRE (Campina Grande)</v>
      </c>
      <c r="B645" s="21" t="str">
        <f>IFERROR(__xludf.DUMMYFUNCTION("""COMPUTED_VALUE"""),"Campina Grande")</f>
        <v>Campina Grande</v>
      </c>
      <c r="C645" s="21">
        <f>IFERROR(__xludf.DUMMYFUNCTION("""COMPUTED_VALUE"""),2.5152815E7)</f>
        <v>25152815</v>
      </c>
      <c r="D645" s="21" t="str">
        <f>IFERROR(__xludf.DUMMYFUNCTION("""COMPUTED_VALUE"""),"EEEFM Isabel Rodrigues de Melo")</f>
        <v>EEEFM Isabel Rodrigues de Melo</v>
      </c>
      <c r="E645" s="21" t="str">
        <f>IFERROR(__xludf.DUMMYFUNCTION("""COMPUTED_VALUE"""),"RURAL")</f>
        <v>RURAL</v>
      </c>
      <c r="F645" s="21" t="str">
        <f>IFERROR(__xludf.DUMMYFUNCTION("""COMPUTED_VALUE"""),"5 Mbps")</f>
        <v>5 Mbps</v>
      </c>
      <c r="G645" s="21" t="str">
        <f>IFERROR(__xludf.DUMMYFUNCTION("""COMPUTED_VALUE"""),"-")</f>
        <v>-</v>
      </c>
      <c r="H645" s="21" t="str">
        <f>IFERROR(__xludf.DUMMYFUNCTION("""COMPUTED_VALUE"""),"-")</f>
        <v>-</v>
      </c>
      <c r="I645" s="21" t="str">
        <f>IFERROR(__xludf.DUMMYFUNCTION("""COMPUTED_VALUE"""),"-")</f>
        <v>-</v>
      </c>
      <c r="J645" s="21" t="str">
        <f>IFERROR(__xludf.DUMMYFUNCTION("""COMPUTED_VALUE"""),"100 Mbps")</f>
        <v>100 Mbps</v>
      </c>
      <c r="K645" s="21" t="str">
        <f>IFERROR(__xludf.DUMMYFUNCTION("""COMPUTED_VALUE"""),"-")</f>
        <v>-</v>
      </c>
      <c r="L645" s="21" t="str">
        <f>IFERROR(__xludf.DUMMYFUNCTION("""COMPUTED_VALUE"""),"-")</f>
        <v>-</v>
      </c>
      <c r="M645" s="21" t="str">
        <f>IFERROR(__xludf.DUMMYFUNCTION("""COMPUTED_VALUE"""),"-")</f>
        <v>-</v>
      </c>
      <c r="N645" s="21" t="str">
        <f>IFERROR(__xludf.DUMMYFUNCTION("""COMPUTED_VALUE"""),"Satélite")</f>
        <v>Satélite</v>
      </c>
      <c r="O645" s="21">
        <f>IFERROR(__xludf.DUMMYFUNCTION("""COMPUTED_VALUE"""),20.0)</f>
        <v>20</v>
      </c>
      <c r="P645" s="21"/>
      <c r="Q645" s="21"/>
      <c r="R645" s="21"/>
      <c r="S645" s="21"/>
      <c r="T645" s="21"/>
      <c r="U645" s="21"/>
      <c r="V645" s="21"/>
      <c r="W645" s="21"/>
      <c r="X645" s="21"/>
      <c r="Y645" s="21"/>
      <c r="Z645" s="21"/>
    </row>
    <row r="646">
      <c r="A646" s="21" t="str">
        <f>IFERROR(__xludf.DUMMYFUNCTION("""COMPUTED_VALUE"""),"03ª GRE (Campina Grande)")</f>
        <v>03ª GRE (Campina Grande)</v>
      </c>
      <c r="B646" s="21" t="str">
        <f>IFERROR(__xludf.DUMMYFUNCTION("""COMPUTED_VALUE"""),"Algodão de Jandaíra")</f>
        <v>Algodão de Jandaíra</v>
      </c>
      <c r="C646" s="21">
        <f>IFERROR(__xludf.DUMMYFUNCTION("""COMPUTED_VALUE"""),2.5152823E7)</f>
        <v>25152823</v>
      </c>
      <c r="D646" s="21" t="str">
        <f>IFERROR(__xludf.DUMMYFUNCTION("""COMPUTED_VALUE"""),"EECI Euclides Mouzinho dos Santos")</f>
        <v>EECI Euclides Mouzinho dos Santos</v>
      </c>
      <c r="E646" s="21" t="str">
        <f>IFERROR(__xludf.DUMMYFUNCTION("""COMPUTED_VALUE"""),"URBANA")</f>
        <v>URBANA</v>
      </c>
      <c r="F646" s="21" t="str">
        <f>IFERROR(__xludf.DUMMYFUNCTION("""COMPUTED_VALUE"""),"2 Mbps")</f>
        <v>2 Mbps</v>
      </c>
      <c r="G646" s="21" t="str">
        <f>IFERROR(__xludf.DUMMYFUNCTION("""COMPUTED_VALUE"""),"-")</f>
        <v>-</v>
      </c>
      <c r="H646" s="21" t="str">
        <f>IFERROR(__xludf.DUMMYFUNCTION("""COMPUTED_VALUE"""),"-")</f>
        <v>-</v>
      </c>
      <c r="I646" s="21" t="str">
        <f>IFERROR(__xludf.DUMMYFUNCTION("""COMPUTED_VALUE"""),"-")</f>
        <v>-</v>
      </c>
      <c r="J646" s="21" t="str">
        <f>IFERROR(__xludf.DUMMYFUNCTION("""COMPUTED_VALUE"""),"100 Mbps")</f>
        <v>100 Mbps</v>
      </c>
      <c r="K646" s="21" t="str">
        <f>IFERROR(__xludf.DUMMYFUNCTION("""COMPUTED_VALUE"""),"-")</f>
        <v>-</v>
      </c>
      <c r="L646" s="21" t="str">
        <f>IFERROR(__xludf.DUMMYFUNCTION("""COMPUTED_VALUE"""),"-")</f>
        <v>-</v>
      </c>
      <c r="M646" s="21" t="str">
        <f>IFERROR(__xludf.DUMMYFUNCTION("""COMPUTED_VALUE"""),"-")</f>
        <v>-</v>
      </c>
      <c r="N646" s="21" t="str">
        <f>IFERROR(__xludf.DUMMYFUNCTION("""COMPUTED_VALUE"""),"-")</f>
        <v>-</v>
      </c>
      <c r="O646" s="21" t="str">
        <f>IFERROR(__xludf.DUMMYFUNCTION("""COMPUTED_VALUE"""),"-")</f>
        <v>-</v>
      </c>
      <c r="P646" s="21"/>
      <c r="Q646" s="21"/>
      <c r="R646" s="21"/>
      <c r="S646" s="21"/>
      <c r="T646" s="21"/>
      <c r="U646" s="21"/>
      <c r="V646" s="21"/>
      <c r="W646" s="21"/>
      <c r="X646" s="21"/>
      <c r="Y646" s="21"/>
      <c r="Z646" s="21"/>
    </row>
    <row r="647">
      <c r="A647" s="21" t="str">
        <f>IFERROR(__xludf.DUMMYFUNCTION("""COMPUTED_VALUE"""),"04ª GRE (Cuité)")</f>
        <v>04ª GRE (Cuité)</v>
      </c>
      <c r="B647" s="21" t="str">
        <f>IFERROR(__xludf.DUMMYFUNCTION("""COMPUTED_VALUE"""),"Pedra Lavrada")</f>
        <v>Pedra Lavrada</v>
      </c>
      <c r="C647" s="21">
        <f>IFERROR(__xludf.DUMMYFUNCTION("""COMPUTED_VALUE"""),2.51532E7)</f>
        <v>25153200</v>
      </c>
      <c r="D647" s="21" t="str">
        <f>IFERROR(__xludf.DUMMYFUNCTION("""COMPUTED_VALUE"""),"EEEM MATILDES DE MELO BURITI")</f>
        <v>EEEM MATILDES DE MELO BURITI</v>
      </c>
      <c r="E647" s="21" t="str">
        <f>IFERROR(__xludf.DUMMYFUNCTION("""COMPUTED_VALUE"""),"RURAL")</f>
        <v>RURAL</v>
      </c>
      <c r="F647" s="21" t="str">
        <f>IFERROR(__xludf.DUMMYFUNCTION("""COMPUTED_VALUE"""),"-")</f>
        <v>-</v>
      </c>
      <c r="G647" s="21" t="str">
        <f>IFERROR(__xludf.DUMMYFUNCTION("""COMPUTED_VALUE"""),"-")</f>
        <v>-</v>
      </c>
      <c r="H647" s="21" t="str">
        <f>IFERROR(__xludf.DUMMYFUNCTION("""COMPUTED_VALUE"""),"-")</f>
        <v>-</v>
      </c>
      <c r="I647" s="21" t="str">
        <f>IFERROR(__xludf.DUMMYFUNCTION("""COMPUTED_VALUE"""),"-")</f>
        <v>-</v>
      </c>
      <c r="J647" s="21" t="str">
        <f>IFERROR(__xludf.DUMMYFUNCTION("""COMPUTED_VALUE"""),"-")</f>
        <v>-</v>
      </c>
      <c r="K647" s="21" t="str">
        <f>IFERROR(__xludf.DUMMYFUNCTION("""COMPUTED_VALUE"""),"-")</f>
        <v>-</v>
      </c>
      <c r="L647" s="21" t="str">
        <f>IFERROR(__xludf.DUMMYFUNCTION("""COMPUTED_VALUE"""),"-")</f>
        <v>-</v>
      </c>
      <c r="M647" s="21" t="str">
        <f>IFERROR(__xludf.DUMMYFUNCTION("""COMPUTED_VALUE"""),"-")</f>
        <v>-</v>
      </c>
      <c r="N647" s="21" t="str">
        <f>IFERROR(__xludf.DUMMYFUNCTION("""COMPUTED_VALUE"""),"Satélite")</f>
        <v>Satélite</v>
      </c>
      <c r="O647" s="21" t="str">
        <f>IFERROR(__xludf.DUMMYFUNCTION("""COMPUTED_VALUE"""),"-")</f>
        <v>-</v>
      </c>
      <c r="P647" s="21"/>
      <c r="Q647" s="21"/>
      <c r="R647" s="21"/>
      <c r="S647" s="21"/>
      <c r="T647" s="21"/>
      <c r="U647" s="21"/>
      <c r="V647" s="21"/>
      <c r="W647" s="21"/>
      <c r="X647" s="21"/>
      <c r="Y647" s="21"/>
      <c r="Z647" s="21"/>
    </row>
    <row r="648">
      <c r="A648" s="21" t="str">
        <f>IFERROR(__xludf.DUMMYFUNCTION("""COMPUTED_VALUE"""),"03ª GRE (Campina Grande)")</f>
        <v>03ª GRE (Campina Grande)</v>
      </c>
      <c r="B648" s="21" t="str">
        <f>IFERROR(__xludf.DUMMYFUNCTION("""COMPUTED_VALUE"""),"Campina Grande")</f>
        <v>Campina Grande</v>
      </c>
      <c r="C648" s="21">
        <f>IFERROR(__xludf.DUMMYFUNCTION("""COMPUTED_VALUE"""),2.5251945E7)</f>
        <v>25251945</v>
      </c>
      <c r="D648" s="21" t="str">
        <f>IFERROR(__xludf.DUMMYFUNCTION("""COMPUTED_VALUE"""),"EEEFM Zuleide Cavalcante Porto")</f>
        <v>EEEFM Zuleide Cavalcante Porto</v>
      </c>
      <c r="E648" s="21" t="str">
        <f>IFERROR(__xludf.DUMMYFUNCTION("""COMPUTED_VALUE"""),"URBANA")</f>
        <v>URBANA</v>
      </c>
      <c r="F648" s="21" t="str">
        <f>IFERROR(__xludf.DUMMYFUNCTION("""COMPUTED_VALUE"""),"-")</f>
        <v>-</v>
      </c>
      <c r="G648" s="21" t="str">
        <f>IFERROR(__xludf.DUMMYFUNCTION("""COMPUTED_VALUE"""),"-")</f>
        <v>-</v>
      </c>
      <c r="H648" s="21" t="str">
        <f>IFERROR(__xludf.DUMMYFUNCTION("""COMPUTED_VALUE"""),"-")</f>
        <v>-</v>
      </c>
      <c r="I648" s="21" t="str">
        <f>IFERROR(__xludf.DUMMYFUNCTION("""COMPUTED_VALUE"""),"-")</f>
        <v>-</v>
      </c>
      <c r="J648" s="21" t="str">
        <f>IFERROR(__xludf.DUMMYFUNCTION("""COMPUTED_VALUE"""),"-")</f>
        <v>-</v>
      </c>
      <c r="K648" s="21" t="str">
        <f>IFERROR(__xludf.DUMMYFUNCTION("""COMPUTED_VALUE"""),"-")</f>
        <v>-</v>
      </c>
      <c r="L648" s="21" t="str">
        <f>IFERROR(__xludf.DUMMYFUNCTION("""COMPUTED_VALUE"""),"-")</f>
        <v>-</v>
      </c>
      <c r="M648" s="21" t="str">
        <f>IFERROR(__xludf.DUMMYFUNCTION("""COMPUTED_VALUE"""),"-")</f>
        <v>-</v>
      </c>
      <c r="N648" s="21" t="str">
        <f>IFERROR(__xludf.DUMMYFUNCTION("""COMPUTED_VALUE"""),"-")</f>
        <v>-</v>
      </c>
      <c r="O648" s="21" t="str">
        <f>IFERROR(__xludf.DUMMYFUNCTION("""COMPUTED_VALUE"""),"-")</f>
        <v>-</v>
      </c>
      <c r="P648" s="21"/>
      <c r="Q648" s="21"/>
      <c r="R648" s="21"/>
      <c r="S648" s="21"/>
      <c r="T648" s="21"/>
      <c r="U648" s="21"/>
      <c r="V648" s="21"/>
      <c r="W648" s="21"/>
      <c r="X648" s="21"/>
      <c r="Y648" s="21"/>
      <c r="Z648" s="21"/>
    </row>
    <row r="649">
      <c r="A649" s="21" t="str">
        <f>IFERROR(__xludf.DUMMYFUNCTION("""COMPUTED_VALUE"""),"-")</f>
        <v>-</v>
      </c>
      <c r="B649" s="21" t="str">
        <f>IFERROR(__xludf.DUMMYFUNCTION("""COMPUTED_VALUE"""),"João Pessoa")</f>
        <v>João Pessoa</v>
      </c>
      <c r="C649" s="21" t="str">
        <f>IFERROR(__xludf.DUMMYFUNCTION("""COMPUTED_VALUE"""),"ALMOX")</f>
        <v>ALMOX</v>
      </c>
      <c r="D649" s="21" t="str">
        <f>IFERROR(__xludf.DUMMYFUNCTION("""COMPUTED_VALUE""")," da SEECT-PB")</f>
        <v> da SEECT-PB</v>
      </c>
      <c r="E649" s="21" t="str">
        <f>IFERROR(__xludf.DUMMYFUNCTION("""COMPUTED_VALUE"""),"-")</f>
        <v>-</v>
      </c>
      <c r="F649" s="21" t="str">
        <f>IFERROR(__xludf.DUMMYFUNCTION("""COMPUTED_VALUE"""),"-")</f>
        <v>-</v>
      </c>
      <c r="G649" s="21" t="str">
        <f>IFERROR(__xludf.DUMMYFUNCTION("""COMPUTED_VALUE"""),"10 Mbps")</f>
        <v>10 Mbps</v>
      </c>
      <c r="H649" s="21" t="str">
        <f>IFERROR(__xludf.DUMMYFUNCTION("""COMPUTED_VALUE"""),"-")</f>
        <v>-</v>
      </c>
      <c r="I649" s="21" t="str">
        <f>IFERROR(__xludf.DUMMYFUNCTION("""COMPUTED_VALUE"""),"-")</f>
        <v>-</v>
      </c>
      <c r="J649" s="21" t="str">
        <f>IFERROR(__xludf.DUMMYFUNCTION("""COMPUTED_VALUE"""),"-")</f>
        <v>-</v>
      </c>
      <c r="K649" s="21" t="str">
        <f>IFERROR(__xludf.DUMMYFUNCTION("""COMPUTED_VALUE"""),"200 Mbps")</f>
        <v>200 Mbps</v>
      </c>
      <c r="L649" s="21" t="str">
        <f>IFERROR(__xludf.DUMMYFUNCTION("""COMPUTED_VALUE"""),"-")</f>
        <v>-</v>
      </c>
      <c r="M649" s="21" t="str">
        <f>IFERROR(__xludf.DUMMYFUNCTION("""COMPUTED_VALUE"""),"-")</f>
        <v>-</v>
      </c>
      <c r="N649" s="21" t="str">
        <f>IFERROR(__xludf.DUMMYFUNCTION("""COMPUTED_VALUE"""),"-")</f>
        <v>-</v>
      </c>
      <c r="O649" s="21" t="str">
        <f>IFERROR(__xludf.DUMMYFUNCTION("""COMPUTED_VALUE"""),"-")</f>
        <v>-</v>
      </c>
      <c r="P649" s="21"/>
      <c r="Q649" s="21"/>
      <c r="R649" s="21"/>
      <c r="S649" s="21"/>
      <c r="T649" s="21"/>
      <c r="U649" s="21"/>
      <c r="V649" s="21"/>
      <c r="W649" s="21"/>
      <c r="X649" s="21"/>
      <c r="Y649" s="21"/>
      <c r="Z649" s="21"/>
    </row>
    <row r="650">
      <c r="A650" s="21" t="str">
        <f>IFERROR(__xludf.DUMMYFUNCTION("""COMPUTED_VALUE"""),"-")</f>
        <v>-</v>
      </c>
      <c r="B650" s="21" t="str">
        <f>IFERROR(__xludf.DUMMYFUNCTION("""COMPUTED_VALUE"""),"João Pessoa")</f>
        <v>João Pessoa</v>
      </c>
      <c r="C650" s="21" t="str">
        <f>IFERROR(__xludf.DUMMYFUNCTION("""COMPUTED_VALUE"""),"CEE")</f>
        <v>CEE</v>
      </c>
      <c r="D650" s="21" t="str">
        <f>IFERROR(__xludf.DUMMYFUNCTION("""COMPUTED_VALUE"""),"Conselho Estadual de Educação")</f>
        <v>Conselho Estadual de Educação</v>
      </c>
      <c r="E650" s="21" t="str">
        <f>IFERROR(__xludf.DUMMYFUNCTION("""COMPUTED_VALUE"""),"-")</f>
        <v>-</v>
      </c>
      <c r="F650" s="21" t="str">
        <f>IFERROR(__xludf.DUMMYFUNCTION("""COMPUTED_VALUE"""),"-")</f>
        <v>-</v>
      </c>
      <c r="G650" s="21" t="str">
        <f>IFERROR(__xludf.DUMMYFUNCTION("""COMPUTED_VALUE"""),"10 Mbps")</f>
        <v>10 Mbps</v>
      </c>
      <c r="H650" s="21" t="str">
        <f>IFERROR(__xludf.DUMMYFUNCTION("""COMPUTED_VALUE"""),"-")</f>
        <v>-</v>
      </c>
      <c r="I650" s="21" t="str">
        <f>IFERROR(__xludf.DUMMYFUNCTION("""COMPUTED_VALUE"""),"-")</f>
        <v>-</v>
      </c>
      <c r="J650" s="21" t="str">
        <f>IFERROR(__xludf.DUMMYFUNCTION("""COMPUTED_VALUE"""),"-")</f>
        <v>-</v>
      </c>
      <c r="K650" s="21" t="str">
        <f>IFERROR(__xludf.DUMMYFUNCTION("""COMPUTED_VALUE"""),"100 Mbps")</f>
        <v>100 Mbps</v>
      </c>
      <c r="L650" s="21" t="str">
        <f>IFERROR(__xludf.DUMMYFUNCTION("""COMPUTED_VALUE"""),"-")</f>
        <v>-</v>
      </c>
      <c r="M650" s="21" t="str">
        <f>IFERROR(__xludf.DUMMYFUNCTION("""COMPUTED_VALUE"""),"-")</f>
        <v>-</v>
      </c>
      <c r="N650" s="21" t="str">
        <f>IFERROR(__xludf.DUMMYFUNCTION("""COMPUTED_VALUE"""),"-")</f>
        <v>-</v>
      </c>
      <c r="O650" s="21" t="str">
        <f>IFERROR(__xludf.DUMMYFUNCTION("""COMPUTED_VALUE"""),"-")</f>
        <v>-</v>
      </c>
      <c r="P650" s="21"/>
      <c r="Q650" s="21"/>
      <c r="R650" s="21"/>
      <c r="S650" s="21"/>
      <c r="T650" s="21"/>
      <c r="U650" s="21"/>
      <c r="V650" s="21"/>
      <c r="W650" s="21"/>
      <c r="X650" s="21"/>
      <c r="Y650" s="21"/>
      <c r="Z650" s="21"/>
    </row>
    <row r="651">
      <c r="A651" s="21" t="str">
        <f>IFERROR(__xludf.DUMMYFUNCTION("""COMPUTED_VALUE"""),"-")</f>
        <v>-</v>
      </c>
      <c r="B651" s="21" t="str">
        <f>IFERROR(__xludf.DUMMYFUNCTION("""COMPUTED_VALUE"""),"Cajazeiras")</f>
        <v>Cajazeiras</v>
      </c>
      <c r="C651" s="21" t="str">
        <f>IFERROR(__xludf.DUMMYFUNCTION("""COMPUTED_VALUE"""),"GRECAJ")</f>
        <v>GRECAJ</v>
      </c>
      <c r="D651" s="21" t="str">
        <f>IFERROR(__xludf.DUMMYFUNCTION("""COMPUTED_VALUE"""),"Gerência Regional - Cajazeiras")</f>
        <v>Gerência Regional - Cajazeiras</v>
      </c>
      <c r="E651" s="21" t="str">
        <f>IFERROR(__xludf.DUMMYFUNCTION("""COMPUTED_VALUE"""),"-")</f>
        <v>-</v>
      </c>
      <c r="F651" s="21" t="str">
        <f>IFERROR(__xludf.DUMMYFUNCTION("""COMPUTED_VALUE"""),"-")</f>
        <v>-</v>
      </c>
      <c r="G651" s="21" t="str">
        <f>IFERROR(__xludf.DUMMYFUNCTION("""COMPUTED_VALUE"""),"10 Mbps")</f>
        <v>10 Mbps</v>
      </c>
      <c r="H651" s="21" t="str">
        <f>IFERROR(__xludf.DUMMYFUNCTION("""COMPUTED_VALUE"""),"-")</f>
        <v>-</v>
      </c>
      <c r="I651" s="21" t="str">
        <f>IFERROR(__xludf.DUMMYFUNCTION("""COMPUTED_VALUE"""),"-")</f>
        <v>-</v>
      </c>
      <c r="J651" s="21" t="str">
        <f>IFERROR(__xludf.DUMMYFUNCTION("""COMPUTED_VALUE"""),"-")</f>
        <v>-</v>
      </c>
      <c r="K651" s="21" t="str">
        <f>IFERROR(__xludf.DUMMYFUNCTION("""COMPUTED_VALUE"""),"-")</f>
        <v>-</v>
      </c>
      <c r="L651" s="21" t="str">
        <f>IFERROR(__xludf.DUMMYFUNCTION("""COMPUTED_VALUE"""),"-")</f>
        <v>-</v>
      </c>
      <c r="M651" s="21" t="str">
        <f>IFERROR(__xludf.DUMMYFUNCTION("""COMPUTED_VALUE"""),"-")</f>
        <v>-</v>
      </c>
      <c r="N651" s="21" t="str">
        <f>IFERROR(__xludf.DUMMYFUNCTION("""COMPUTED_VALUE"""),"-")</f>
        <v>-</v>
      </c>
      <c r="O651" s="21" t="str">
        <f>IFERROR(__xludf.DUMMYFUNCTION("""COMPUTED_VALUE"""),"-")</f>
        <v>-</v>
      </c>
      <c r="P651" s="21"/>
      <c r="Q651" s="21"/>
      <c r="R651" s="21"/>
      <c r="S651" s="21"/>
      <c r="T651" s="21"/>
      <c r="U651" s="21"/>
      <c r="V651" s="21"/>
      <c r="W651" s="21"/>
      <c r="X651" s="21"/>
      <c r="Y651" s="21"/>
      <c r="Z651" s="21"/>
    </row>
    <row r="652">
      <c r="A652" s="21" t="str">
        <f>IFERROR(__xludf.DUMMYFUNCTION("""COMPUTED_VALUE"""),"-")</f>
        <v>-</v>
      </c>
      <c r="B652" s="21" t="str">
        <f>IFERROR(__xludf.DUMMYFUNCTION("""COMPUTED_VALUE"""),"Catolé do Rocha")</f>
        <v>Catolé do Rocha</v>
      </c>
      <c r="C652" s="21" t="str">
        <f>IFERROR(__xludf.DUMMYFUNCTION("""COMPUTED_VALUE"""),"GRECAT")</f>
        <v>GRECAT</v>
      </c>
      <c r="D652" s="21" t="str">
        <f>IFERROR(__xludf.DUMMYFUNCTION("""COMPUTED_VALUE"""),"Gerência Regional - Catolé do Rocha")</f>
        <v>Gerência Regional - Catolé do Rocha</v>
      </c>
      <c r="E652" s="21" t="str">
        <f>IFERROR(__xludf.DUMMYFUNCTION("""COMPUTED_VALUE"""),"-")</f>
        <v>-</v>
      </c>
      <c r="F652" s="21" t="str">
        <f>IFERROR(__xludf.DUMMYFUNCTION("""COMPUTED_VALUE"""),"-")</f>
        <v>-</v>
      </c>
      <c r="G652" s="21" t="str">
        <f>IFERROR(__xludf.DUMMYFUNCTION("""COMPUTED_VALUE"""),"10 Mbps")</f>
        <v>10 Mbps</v>
      </c>
      <c r="H652" s="21" t="str">
        <f>IFERROR(__xludf.DUMMYFUNCTION("""COMPUTED_VALUE"""),"-")</f>
        <v>-</v>
      </c>
      <c r="I652" s="21" t="str">
        <f>IFERROR(__xludf.DUMMYFUNCTION("""COMPUTED_VALUE"""),"-")</f>
        <v>-</v>
      </c>
      <c r="J652" s="21" t="str">
        <f>IFERROR(__xludf.DUMMYFUNCTION("""COMPUTED_VALUE"""),"-")</f>
        <v>-</v>
      </c>
      <c r="K652" s="21" t="str">
        <f>IFERROR(__xludf.DUMMYFUNCTION("""COMPUTED_VALUE"""),"-")</f>
        <v>-</v>
      </c>
      <c r="L652" s="21" t="str">
        <f>IFERROR(__xludf.DUMMYFUNCTION("""COMPUTED_VALUE"""),"-")</f>
        <v>-</v>
      </c>
      <c r="M652" s="21" t="str">
        <f>IFERROR(__xludf.DUMMYFUNCTION("""COMPUTED_VALUE"""),"100 Mbps")</f>
        <v>100 Mbps</v>
      </c>
      <c r="N652" s="21" t="str">
        <f>IFERROR(__xludf.DUMMYFUNCTION("""COMPUTED_VALUE"""),"-")</f>
        <v>-</v>
      </c>
      <c r="O652" s="21" t="str">
        <f>IFERROR(__xludf.DUMMYFUNCTION("""COMPUTED_VALUE"""),"-")</f>
        <v>-</v>
      </c>
      <c r="P652" s="21"/>
      <c r="Q652" s="21"/>
      <c r="R652" s="21"/>
      <c r="S652" s="21"/>
      <c r="T652" s="21"/>
      <c r="U652" s="21"/>
      <c r="V652" s="21"/>
      <c r="W652" s="21"/>
      <c r="X652" s="21"/>
      <c r="Y652" s="21"/>
      <c r="Z652" s="21"/>
    </row>
    <row r="653">
      <c r="A653" s="21" t="str">
        <f>IFERROR(__xludf.DUMMYFUNCTION("""COMPUTED_VALUE"""),"-")</f>
        <v>-</v>
      </c>
      <c r="B653" s="21" t="str">
        <f>IFERROR(__xludf.DUMMYFUNCTION("""COMPUTED_VALUE"""),"Campina Grande")</f>
        <v>Campina Grande</v>
      </c>
      <c r="C653" s="21" t="str">
        <f>IFERROR(__xludf.DUMMYFUNCTION("""COMPUTED_VALUE"""),"GRECGE")</f>
        <v>GRECGE</v>
      </c>
      <c r="D653" s="21" t="str">
        <f>IFERROR(__xludf.DUMMYFUNCTION("""COMPUTED_VALUE"""),"Gerência Regional - Campina Grande")</f>
        <v>Gerência Regional - Campina Grande</v>
      </c>
      <c r="E653" s="21" t="str">
        <f>IFERROR(__xludf.DUMMYFUNCTION("""COMPUTED_VALUE"""),"-")</f>
        <v>-</v>
      </c>
      <c r="F653" s="21" t="str">
        <f>IFERROR(__xludf.DUMMYFUNCTION("""COMPUTED_VALUE"""),"-")</f>
        <v>-</v>
      </c>
      <c r="G653" s="21" t="str">
        <f>IFERROR(__xludf.DUMMYFUNCTION("""COMPUTED_VALUE"""),"10 Mbps")</f>
        <v>10 Mbps</v>
      </c>
      <c r="H653" s="21" t="str">
        <f>IFERROR(__xludf.DUMMYFUNCTION("""COMPUTED_VALUE"""),"-")</f>
        <v>-</v>
      </c>
      <c r="I653" s="21" t="str">
        <f>IFERROR(__xludf.DUMMYFUNCTION("""COMPUTED_VALUE"""),"-")</f>
        <v>-</v>
      </c>
      <c r="J653" s="21" t="str">
        <f>IFERROR(__xludf.DUMMYFUNCTION("""COMPUTED_VALUE"""),"-")</f>
        <v>-</v>
      </c>
      <c r="K653" s="21" t="str">
        <f>IFERROR(__xludf.DUMMYFUNCTION("""COMPUTED_VALUE"""),"-")</f>
        <v>-</v>
      </c>
      <c r="L653" s="21" t="str">
        <f>IFERROR(__xludf.DUMMYFUNCTION("""COMPUTED_VALUE"""),"-")</f>
        <v>-</v>
      </c>
      <c r="M653" s="21" t="str">
        <f>IFERROR(__xludf.DUMMYFUNCTION("""COMPUTED_VALUE"""),"-")</f>
        <v>-</v>
      </c>
      <c r="N653" s="21" t="str">
        <f>IFERROR(__xludf.DUMMYFUNCTION("""COMPUTED_VALUE"""),"-")</f>
        <v>-</v>
      </c>
      <c r="O653" s="21" t="str">
        <f>IFERROR(__xludf.DUMMYFUNCTION("""COMPUTED_VALUE"""),"-")</f>
        <v>-</v>
      </c>
      <c r="P653" s="21"/>
      <c r="Q653" s="21"/>
      <c r="R653" s="21"/>
      <c r="S653" s="21"/>
      <c r="T653" s="21"/>
      <c r="U653" s="21"/>
      <c r="V653" s="21"/>
      <c r="W653" s="21"/>
      <c r="X653" s="21"/>
      <c r="Y653" s="21"/>
      <c r="Z653" s="21"/>
    </row>
    <row r="654">
      <c r="A654" s="21" t="str">
        <f>IFERROR(__xludf.DUMMYFUNCTION("""COMPUTED_VALUE"""),"-")</f>
        <v>-</v>
      </c>
      <c r="B654" s="21" t="str">
        <f>IFERROR(__xludf.DUMMYFUNCTION("""COMPUTED_VALUE"""),"Cuité")</f>
        <v>Cuité</v>
      </c>
      <c r="C654" s="21" t="str">
        <f>IFERROR(__xludf.DUMMYFUNCTION("""COMPUTED_VALUE"""),"GRECUI")</f>
        <v>GRECUI</v>
      </c>
      <c r="D654" s="21" t="str">
        <f>IFERROR(__xludf.DUMMYFUNCTION("""COMPUTED_VALUE"""),"Gerência Regional - Cuité")</f>
        <v>Gerência Regional - Cuité</v>
      </c>
      <c r="E654" s="21" t="str">
        <f>IFERROR(__xludf.DUMMYFUNCTION("""COMPUTED_VALUE"""),"-")</f>
        <v>-</v>
      </c>
      <c r="F654" s="21" t="str">
        <f>IFERROR(__xludf.DUMMYFUNCTION("""COMPUTED_VALUE"""),"-")</f>
        <v>-</v>
      </c>
      <c r="G654" s="21" t="str">
        <f>IFERROR(__xludf.DUMMYFUNCTION("""COMPUTED_VALUE"""),"10 Mbps")</f>
        <v>10 Mbps</v>
      </c>
      <c r="H654" s="21" t="str">
        <f>IFERROR(__xludf.DUMMYFUNCTION("""COMPUTED_VALUE"""),"-")</f>
        <v>-</v>
      </c>
      <c r="I654" s="21" t="str">
        <f>IFERROR(__xludf.DUMMYFUNCTION("""COMPUTED_VALUE"""),"-")</f>
        <v>-</v>
      </c>
      <c r="J654" s="21" t="str">
        <f>IFERROR(__xludf.DUMMYFUNCTION("""COMPUTED_VALUE"""),"-")</f>
        <v>-</v>
      </c>
      <c r="K654" s="21" t="str">
        <f>IFERROR(__xludf.DUMMYFUNCTION("""COMPUTED_VALUE"""),"-")</f>
        <v>-</v>
      </c>
      <c r="L654" s="21" t="str">
        <f>IFERROR(__xludf.DUMMYFUNCTION("""COMPUTED_VALUE"""),"-")</f>
        <v>-</v>
      </c>
      <c r="M654" s="21" t="str">
        <f>IFERROR(__xludf.DUMMYFUNCTION("""COMPUTED_VALUE"""),"-")</f>
        <v>-</v>
      </c>
      <c r="N654" s="21" t="str">
        <f>IFERROR(__xludf.DUMMYFUNCTION("""COMPUTED_VALUE"""),"-")</f>
        <v>-</v>
      </c>
      <c r="O654" s="21" t="str">
        <f>IFERROR(__xludf.DUMMYFUNCTION("""COMPUTED_VALUE"""),"-")</f>
        <v>-</v>
      </c>
      <c r="P654" s="21"/>
      <c r="Q654" s="21"/>
      <c r="R654" s="21"/>
      <c r="S654" s="21"/>
      <c r="T654" s="21"/>
      <c r="U654" s="21"/>
      <c r="V654" s="21"/>
      <c r="W654" s="21"/>
      <c r="X654" s="21"/>
      <c r="Y654" s="21"/>
      <c r="Z654" s="21"/>
    </row>
    <row r="655">
      <c r="A655" s="21" t="str">
        <f>IFERROR(__xludf.DUMMYFUNCTION("""COMPUTED_VALUE"""),"-")</f>
        <v>-</v>
      </c>
      <c r="B655" s="21" t="str">
        <f>IFERROR(__xludf.DUMMYFUNCTION("""COMPUTED_VALUE"""),"Guarabira")</f>
        <v>Guarabira</v>
      </c>
      <c r="C655" s="21" t="str">
        <f>IFERROR(__xludf.DUMMYFUNCTION("""COMPUTED_VALUE"""),"GREGUA")</f>
        <v>GREGUA</v>
      </c>
      <c r="D655" s="21" t="str">
        <f>IFERROR(__xludf.DUMMYFUNCTION("""COMPUTED_VALUE"""),"Gerência Regional - Guarabira")</f>
        <v>Gerência Regional - Guarabira</v>
      </c>
      <c r="E655" s="21" t="str">
        <f>IFERROR(__xludf.DUMMYFUNCTION("""COMPUTED_VALUE"""),"-")</f>
        <v>-</v>
      </c>
      <c r="F655" s="21" t="str">
        <f>IFERROR(__xludf.DUMMYFUNCTION("""COMPUTED_VALUE"""),"-")</f>
        <v>-</v>
      </c>
      <c r="G655" s="21" t="str">
        <f>IFERROR(__xludf.DUMMYFUNCTION("""COMPUTED_VALUE"""),"10 Mbps")</f>
        <v>10 Mbps</v>
      </c>
      <c r="H655" s="21" t="str">
        <f>IFERROR(__xludf.DUMMYFUNCTION("""COMPUTED_VALUE"""),"-")</f>
        <v>-</v>
      </c>
      <c r="I655" s="21" t="str">
        <f>IFERROR(__xludf.DUMMYFUNCTION("""COMPUTED_VALUE"""),"-")</f>
        <v>-</v>
      </c>
      <c r="J655" s="21" t="str">
        <f>IFERROR(__xludf.DUMMYFUNCTION("""COMPUTED_VALUE"""),"-")</f>
        <v>-</v>
      </c>
      <c r="K655" s="21" t="str">
        <f>IFERROR(__xludf.DUMMYFUNCTION("""COMPUTED_VALUE"""),"-")</f>
        <v>-</v>
      </c>
      <c r="L655" s="21" t="str">
        <f>IFERROR(__xludf.DUMMYFUNCTION("""COMPUTED_VALUE"""),"-")</f>
        <v>-</v>
      </c>
      <c r="M655" s="21" t="str">
        <f>IFERROR(__xludf.DUMMYFUNCTION("""COMPUTED_VALUE"""),"-")</f>
        <v>-</v>
      </c>
      <c r="N655" s="21" t="str">
        <f>IFERROR(__xludf.DUMMYFUNCTION("""COMPUTED_VALUE"""),"-")</f>
        <v>-</v>
      </c>
      <c r="O655" s="21" t="str">
        <f>IFERROR(__xludf.DUMMYFUNCTION("""COMPUTED_VALUE"""),"-")</f>
        <v>-</v>
      </c>
      <c r="P655" s="21"/>
      <c r="Q655" s="21"/>
      <c r="R655" s="21"/>
      <c r="S655" s="21"/>
      <c r="T655" s="21"/>
      <c r="U655" s="21"/>
      <c r="V655" s="21"/>
      <c r="W655" s="21"/>
      <c r="X655" s="21"/>
      <c r="Y655" s="21"/>
      <c r="Z655" s="21"/>
    </row>
    <row r="656">
      <c r="A656" s="21" t="str">
        <f>IFERROR(__xludf.DUMMYFUNCTION("""COMPUTED_VALUE"""),"-")</f>
        <v>-</v>
      </c>
      <c r="B656" s="21" t="str">
        <f>IFERROR(__xludf.DUMMYFUNCTION("""COMPUTED_VALUE"""),"Itabaiana")</f>
        <v>Itabaiana</v>
      </c>
      <c r="C656" s="21" t="str">
        <f>IFERROR(__xludf.DUMMYFUNCTION("""COMPUTED_VALUE"""),"GREITB")</f>
        <v>GREITB</v>
      </c>
      <c r="D656" s="21" t="str">
        <f>IFERROR(__xludf.DUMMYFUNCTION("""COMPUTED_VALUE"""),"Gerência Regional - Itabaiana")</f>
        <v>Gerência Regional - Itabaiana</v>
      </c>
      <c r="E656" s="21" t="str">
        <f>IFERROR(__xludf.DUMMYFUNCTION("""COMPUTED_VALUE"""),"-")</f>
        <v>-</v>
      </c>
      <c r="F656" s="21" t="str">
        <f>IFERROR(__xludf.DUMMYFUNCTION("""COMPUTED_VALUE"""),"-")</f>
        <v>-</v>
      </c>
      <c r="G656" s="21" t="str">
        <f>IFERROR(__xludf.DUMMYFUNCTION("""COMPUTED_VALUE"""),"10 Mbps")</f>
        <v>10 Mbps</v>
      </c>
      <c r="H656" s="21" t="str">
        <f>IFERROR(__xludf.DUMMYFUNCTION("""COMPUTED_VALUE"""),"-")</f>
        <v>-</v>
      </c>
      <c r="I656" s="21" t="str">
        <f>IFERROR(__xludf.DUMMYFUNCTION("""COMPUTED_VALUE"""),"-")</f>
        <v>-</v>
      </c>
      <c r="J656" s="21" t="str">
        <f>IFERROR(__xludf.DUMMYFUNCTION("""COMPUTED_VALUE"""),"-")</f>
        <v>-</v>
      </c>
      <c r="K656" s="21" t="str">
        <f>IFERROR(__xludf.DUMMYFUNCTION("""COMPUTED_VALUE"""),"-")</f>
        <v>-</v>
      </c>
      <c r="L656" s="21" t="str">
        <f>IFERROR(__xludf.DUMMYFUNCTION("""COMPUTED_VALUE"""),"-")</f>
        <v>-</v>
      </c>
      <c r="M656" s="21" t="str">
        <f>IFERROR(__xludf.DUMMYFUNCTION("""COMPUTED_VALUE"""),"-")</f>
        <v>-</v>
      </c>
      <c r="N656" s="21" t="str">
        <f>IFERROR(__xludf.DUMMYFUNCTION("""COMPUTED_VALUE"""),"-")</f>
        <v>-</v>
      </c>
      <c r="O656" s="21" t="str">
        <f>IFERROR(__xludf.DUMMYFUNCTION("""COMPUTED_VALUE"""),"-")</f>
        <v>-</v>
      </c>
      <c r="P656" s="21"/>
      <c r="Q656" s="21"/>
      <c r="R656" s="21"/>
      <c r="S656" s="21"/>
      <c r="T656" s="21"/>
      <c r="U656" s="21"/>
      <c r="V656" s="21"/>
      <c r="W656" s="21"/>
      <c r="X656" s="21"/>
      <c r="Y656" s="21"/>
      <c r="Z656" s="21"/>
    </row>
    <row r="657">
      <c r="A657" s="21" t="str">
        <f>IFERROR(__xludf.DUMMYFUNCTION("""COMPUTED_VALUE"""),"-")</f>
        <v>-</v>
      </c>
      <c r="B657" s="21" t="str">
        <f>IFERROR(__xludf.DUMMYFUNCTION("""COMPUTED_VALUE"""),"Itaporanga")</f>
        <v>Itaporanga</v>
      </c>
      <c r="C657" s="21" t="str">
        <f>IFERROR(__xludf.DUMMYFUNCTION("""COMPUTED_VALUE"""),"GREITP")</f>
        <v>GREITP</v>
      </c>
      <c r="D657" s="21" t="str">
        <f>IFERROR(__xludf.DUMMYFUNCTION("""COMPUTED_VALUE"""),"Gerência Regional - Itaporanga")</f>
        <v>Gerência Regional - Itaporanga</v>
      </c>
      <c r="E657" s="21" t="str">
        <f>IFERROR(__xludf.DUMMYFUNCTION("""COMPUTED_VALUE"""),"-")</f>
        <v>-</v>
      </c>
      <c r="F657" s="21" t="str">
        <f>IFERROR(__xludf.DUMMYFUNCTION("""COMPUTED_VALUE"""),"-")</f>
        <v>-</v>
      </c>
      <c r="G657" s="21" t="str">
        <f>IFERROR(__xludf.DUMMYFUNCTION("""COMPUTED_VALUE"""),"10 Mbps")</f>
        <v>10 Mbps</v>
      </c>
      <c r="H657" s="21" t="str">
        <f>IFERROR(__xludf.DUMMYFUNCTION("""COMPUTED_VALUE"""),"-")</f>
        <v>-</v>
      </c>
      <c r="I657" s="21" t="str">
        <f>IFERROR(__xludf.DUMMYFUNCTION("""COMPUTED_VALUE"""),"-")</f>
        <v>-</v>
      </c>
      <c r="J657" s="21" t="str">
        <f>IFERROR(__xludf.DUMMYFUNCTION("""COMPUTED_VALUE"""),"-")</f>
        <v>-</v>
      </c>
      <c r="K657" s="21" t="str">
        <f>IFERROR(__xludf.DUMMYFUNCTION("""COMPUTED_VALUE"""),"-")</f>
        <v>-</v>
      </c>
      <c r="L657" s="21" t="str">
        <f>IFERROR(__xludf.DUMMYFUNCTION("""COMPUTED_VALUE"""),"-")</f>
        <v>-</v>
      </c>
      <c r="M657" s="21" t="str">
        <f>IFERROR(__xludf.DUMMYFUNCTION("""COMPUTED_VALUE"""),"-")</f>
        <v>-</v>
      </c>
      <c r="N657" s="21" t="str">
        <f>IFERROR(__xludf.DUMMYFUNCTION("""COMPUTED_VALUE"""),"-")</f>
        <v>-</v>
      </c>
      <c r="O657" s="21" t="str">
        <f>IFERROR(__xludf.DUMMYFUNCTION("""COMPUTED_VALUE"""),"-")</f>
        <v>-</v>
      </c>
      <c r="P657" s="21"/>
      <c r="Q657" s="21"/>
      <c r="R657" s="21"/>
      <c r="S657" s="21"/>
      <c r="T657" s="21"/>
      <c r="U657" s="21"/>
      <c r="V657" s="21"/>
      <c r="W657" s="21"/>
      <c r="X657" s="21"/>
      <c r="Y657" s="21"/>
      <c r="Z657" s="21"/>
    </row>
    <row r="658">
      <c r="A658" s="21" t="str">
        <f>IFERROR(__xludf.DUMMYFUNCTION("""COMPUTED_VALUE"""),"-")</f>
        <v>-</v>
      </c>
      <c r="B658" s="21" t="str">
        <f>IFERROR(__xludf.DUMMYFUNCTION("""COMPUTED_VALUE"""),"João Pessoa")</f>
        <v>João Pessoa</v>
      </c>
      <c r="C658" s="21" t="str">
        <f>IFERROR(__xludf.DUMMYFUNCTION("""COMPUTED_VALUE"""),"GREJPA")</f>
        <v>GREJPA</v>
      </c>
      <c r="D658" s="21" t="str">
        <f>IFERROR(__xludf.DUMMYFUNCTION("""COMPUTED_VALUE"""),"Gerência Regional - João Pessoa")</f>
        <v>Gerência Regional - João Pessoa</v>
      </c>
      <c r="E658" s="21" t="str">
        <f>IFERROR(__xludf.DUMMYFUNCTION("""COMPUTED_VALUE"""),"-")</f>
        <v>-</v>
      </c>
      <c r="F658" s="21" t="str">
        <f>IFERROR(__xludf.DUMMYFUNCTION("""COMPUTED_VALUE"""),"-")</f>
        <v>-</v>
      </c>
      <c r="G658" s="21" t="str">
        <f>IFERROR(__xludf.DUMMYFUNCTION("""COMPUTED_VALUE"""),"10 Mbps")</f>
        <v>10 Mbps</v>
      </c>
      <c r="H658" s="21" t="str">
        <f>IFERROR(__xludf.DUMMYFUNCTION("""COMPUTED_VALUE"""),"-")</f>
        <v>-</v>
      </c>
      <c r="I658" s="21" t="str">
        <f>IFERROR(__xludf.DUMMYFUNCTION("""COMPUTED_VALUE"""),"-")</f>
        <v>-</v>
      </c>
      <c r="J658" s="21" t="str">
        <f>IFERROR(__xludf.DUMMYFUNCTION("""COMPUTED_VALUE"""),"-")</f>
        <v>-</v>
      </c>
      <c r="K658" s="21" t="str">
        <f>IFERROR(__xludf.DUMMYFUNCTION("""COMPUTED_VALUE"""),"-")</f>
        <v>-</v>
      </c>
      <c r="L658" s="21" t="str">
        <f>IFERROR(__xludf.DUMMYFUNCTION("""COMPUTED_VALUE"""),"-")</f>
        <v>-</v>
      </c>
      <c r="M658" s="21" t="str">
        <f>IFERROR(__xludf.DUMMYFUNCTION("""COMPUTED_VALUE"""),"-")</f>
        <v>-</v>
      </c>
      <c r="N658" s="21" t="str">
        <f>IFERROR(__xludf.DUMMYFUNCTION("""COMPUTED_VALUE"""),"-")</f>
        <v>-</v>
      </c>
      <c r="O658" s="21" t="str">
        <f>IFERROR(__xludf.DUMMYFUNCTION("""COMPUTED_VALUE"""),"-")</f>
        <v>-</v>
      </c>
      <c r="P658" s="21"/>
      <c r="Q658" s="21"/>
      <c r="R658" s="21"/>
      <c r="S658" s="21"/>
      <c r="T658" s="21"/>
      <c r="U658" s="21"/>
      <c r="V658" s="21"/>
      <c r="W658" s="21"/>
      <c r="X658" s="21"/>
      <c r="Y658" s="21"/>
      <c r="Z658" s="21"/>
    </row>
    <row r="659">
      <c r="A659" s="21" t="str">
        <f>IFERROR(__xludf.DUMMYFUNCTION("""COMPUTED_VALUE"""),"-")</f>
        <v>-</v>
      </c>
      <c r="B659" s="21" t="str">
        <f>IFERROR(__xludf.DUMMYFUNCTION("""COMPUTED_VALUE"""),"Mamanguape")</f>
        <v>Mamanguape</v>
      </c>
      <c r="C659" s="21" t="str">
        <f>IFERROR(__xludf.DUMMYFUNCTION("""COMPUTED_VALUE"""),"GREMME")</f>
        <v>GREMME</v>
      </c>
      <c r="D659" s="21" t="str">
        <f>IFERROR(__xludf.DUMMYFUNCTION("""COMPUTED_VALUE"""),"Gerência Regional - Mamanguape")</f>
        <v>Gerência Regional - Mamanguape</v>
      </c>
      <c r="E659" s="21" t="str">
        <f>IFERROR(__xludf.DUMMYFUNCTION("""COMPUTED_VALUE"""),"-")</f>
        <v>-</v>
      </c>
      <c r="F659" s="21" t="str">
        <f>IFERROR(__xludf.DUMMYFUNCTION("""COMPUTED_VALUE"""),"-")</f>
        <v>-</v>
      </c>
      <c r="G659" s="21" t="str">
        <f>IFERROR(__xludf.DUMMYFUNCTION("""COMPUTED_VALUE"""),"10 Mbps")</f>
        <v>10 Mbps</v>
      </c>
      <c r="H659" s="21" t="str">
        <f>IFERROR(__xludf.DUMMYFUNCTION("""COMPUTED_VALUE"""),"-")</f>
        <v>-</v>
      </c>
      <c r="I659" s="21" t="str">
        <f>IFERROR(__xludf.DUMMYFUNCTION("""COMPUTED_VALUE"""),"-")</f>
        <v>-</v>
      </c>
      <c r="J659" s="21" t="str">
        <f>IFERROR(__xludf.DUMMYFUNCTION("""COMPUTED_VALUE"""),"-")</f>
        <v>-</v>
      </c>
      <c r="K659" s="21" t="str">
        <f>IFERROR(__xludf.DUMMYFUNCTION("""COMPUTED_VALUE"""),"-")</f>
        <v>-</v>
      </c>
      <c r="L659" s="21" t="str">
        <f>IFERROR(__xludf.DUMMYFUNCTION("""COMPUTED_VALUE"""),"-")</f>
        <v>-</v>
      </c>
      <c r="M659" s="21" t="str">
        <f>IFERROR(__xludf.DUMMYFUNCTION("""COMPUTED_VALUE"""),"-")</f>
        <v>-</v>
      </c>
      <c r="N659" s="21" t="str">
        <f>IFERROR(__xludf.DUMMYFUNCTION("""COMPUTED_VALUE"""),"-")</f>
        <v>-</v>
      </c>
      <c r="O659" s="21" t="str">
        <f>IFERROR(__xludf.DUMMYFUNCTION("""COMPUTED_VALUE"""),"-")</f>
        <v>-</v>
      </c>
      <c r="P659" s="21"/>
      <c r="Q659" s="21"/>
      <c r="R659" s="21"/>
      <c r="S659" s="21"/>
      <c r="T659" s="21"/>
      <c r="U659" s="21"/>
      <c r="V659" s="21"/>
      <c r="W659" s="21"/>
      <c r="X659" s="21"/>
      <c r="Y659" s="21"/>
      <c r="Z659" s="21"/>
    </row>
    <row r="660">
      <c r="A660" s="21" t="str">
        <f>IFERROR(__xludf.DUMMYFUNCTION("""COMPUTED_VALUE"""),"-")</f>
        <v>-</v>
      </c>
      <c r="B660" s="21" t="str">
        <f>IFERROR(__xludf.DUMMYFUNCTION("""COMPUTED_VALUE"""),"Monteiro")</f>
        <v>Monteiro</v>
      </c>
      <c r="C660" s="21" t="str">
        <f>IFERROR(__xludf.DUMMYFUNCTION("""COMPUTED_VALUE"""),"GREMON")</f>
        <v>GREMON</v>
      </c>
      <c r="D660" s="21" t="str">
        <f>IFERROR(__xludf.DUMMYFUNCTION("""COMPUTED_VALUE"""),"Gerência Regional - Monteiro")</f>
        <v>Gerência Regional - Monteiro</v>
      </c>
      <c r="E660" s="21" t="str">
        <f>IFERROR(__xludf.DUMMYFUNCTION("""COMPUTED_VALUE"""),"-")</f>
        <v>-</v>
      </c>
      <c r="F660" s="21" t="str">
        <f>IFERROR(__xludf.DUMMYFUNCTION("""COMPUTED_VALUE"""),"-")</f>
        <v>-</v>
      </c>
      <c r="G660" s="21" t="str">
        <f>IFERROR(__xludf.DUMMYFUNCTION("""COMPUTED_VALUE"""),"10 Mbps")</f>
        <v>10 Mbps</v>
      </c>
      <c r="H660" s="21" t="str">
        <f>IFERROR(__xludf.DUMMYFUNCTION("""COMPUTED_VALUE"""),"-")</f>
        <v>-</v>
      </c>
      <c r="I660" s="21" t="str">
        <f>IFERROR(__xludf.DUMMYFUNCTION("""COMPUTED_VALUE"""),"-")</f>
        <v>-</v>
      </c>
      <c r="J660" s="21" t="str">
        <f>IFERROR(__xludf.DUMMYFUNCTION("""COMPUTED_VALUE"""),"-")</f>
        <v>-</v>
      </c>
      <c r="K660" s="21" t="str">
        <f>IFERROR(__xludf.DUMMYFUNCTION("""COMPUTED_VALUE"""),"-")</f>
        <v>-</v>
      </c>
      <c r="L660" s="21" t="str">
        <f>IFERROR(__xludf.DUMMYFUNCTION("""COMPUTED_VALUE"""),"-")</f>
        <v>-</v>
      </c>
      <c r="M660" s="21" t="str">
        <f>IFERROR(__xludf.DUMMYFUNCTION("""COMPUTED_VALUE"""),"-")</f>
        <v>-</v>
      </c>
      <c r="N660" s="21" t="str">
        <f>IFERROR(__xludf.DUMMYFUNCTION("""COMPUTED_VALUE"""),"-")</f>
        <v>-</v>
      </c>
      <c r="O660" s="21" t="str">
        <f>IFERROR(__xludf.DUMMYFUNCTION("""COMPUTED_VALUE"""),"-")</f>
        <v>-</v>
      </c>
      <c r="P660" s="21"/>
      <c r="Q660" s="21"/>
      <c r="R660" s="21"/>
      <c r="S660" s="21"/>
      <c r="T660" s="21"/>
      <c r="U660" s="21"/>
      <c r="V660" s="21"/>
      <c r="W660" s="21"/>
      <c r="X660" s="21"/>
      <c r="Y660" s="21"/>
      <c r="Z660" s="21"/>
    </row>
    <row r="661">
      <c r="A661" s="21" t="str">
        <f>IFERROR(__xludf.DUMMYFUNCTION("""COMPUTED_VALUE"""),"-")</f>
        <v>-</v>
      </c>
      <c r="B661" s="21" t="str">
        <f>IFERROR(__xludf.DUMMYFUNCTION("""COMPUTED_VALUE"""),"Patos")</f>
        <v>Patos</v>
      </c>
      <c r="C661" s="21" t="str">
        <f>IFERROR(__xludf.DUMMYFUNCTION("""COMPUTED_VALUE"""),"GREPAT")</f>
        <v>GREPAT</v>
      </c>
      <c r="D661" s="21" t="str">
        <f>IFERROR(__xludf.DUMMYFUNCTION("""COMPUTED_VALUE"""),"Gerência Regional - Patos")</f>
        <v>Gerência Regional - Patos</v>
      </c>
      <c r="E661" s="21" t="str">
        <f>IFERROR(__xludf.DUMMYFUNCTION("""COMPUTED_VALUE"""),"-")</f>
        <v>-</v>
      </c>
      <c r="F661" s="21" t="str">
        <f>IFERROR(__xludf.DUMMYFUNCTION("""COMPUTED_VALUE"""),"-")</f>
        <v>-</v>
      </c>
      <c r="G661" s="21" t="str">
        <f>IFERROR(__xludf.DUMMYFUNCTION("""COMPUTED_VALUE"""),"10 Mbps")</f>
        <v>10 Mbps</v>
      </c>
      <c r="H661" s="21" t="str">
        <f>IFERROR(__xludf.DUMMYFUNCTION("""COMPUTED_VALUE"""),"-")</f>
        <v>-</v>
      </c>
      <c r="I661" s="21" t="str">
        <f>IFERROR(__xludf.DUMMYFUNCTION("""COMPUTED_VALUE"""),"-")</f>
        <v>-</v>
      </c>
      <c r="J661" s="21" t="str">
        <f>IFERROR(__xludf.DUMMYFUNCTION("""COMPUTED_VALUE"""),"-")</f>
        <v>-</v>
      </c>
      <c r="K661" s="21" t="str">
        <f>IFERROR(__xludf.DUMMYFUNCTION("""COMPUTED_VALUE"""),"-")</f>
        <v>-</v>
      </c>
      <c r="L661" s="21" t="str">
        <f>IFERROR(__xludf.DUMMYFUNCTION("""COMPUTED_VALUE"""),"-")</f>
        <v>-</v>
      </c>
      <c r="M661" s="21" t="str">
        <f>IFERROR(__xludf.DUMMYFUNCTION("""COMPUTED_VALUE"""),"-")</f>
        <v>-</v>
      </c>
      <c r="N661" s="21" t="str">
        <f>IFERROR(__xludf.DUMMYFUNCTION("""COMPUTED_VALUE"""),"-")</f>
        <v>-</v>
      </c>
      <c r="O661" s="21" t="str">
        <f>IFERROR(__xludf.DUMMYFUNCTION("""COMPUTED_VALUE"""),"-")</f>
        <v>-</v>
      </c>
      <c r="P661" s="21"/>
      <c r="Q661" s="21"/>
      <c r="R661" s="21"/>
      <c r="S661" s="21"/>
      <c r="T661" s="21"/>
      <c r="U661" s="21"/>
      <c r="V661" s="21"/>
      <c r="W661" s="21"/>
      <c r="X661" s="21"/>
      <c r="Y661" s="21"/>
      <c r="Z661" s="21"/>
    </row>
    <row r="662">
      <c r="A662" s="21" t="str">
        <f>IFERROR(__xludf.DUMMYFUNCTION("""COMPUTED_VALUE"""),"-")</f>
        <v>-</v>
      </c>
      <c r="B662" s="21" t="str">
        <f>IFERROR(__xludf.DUMMYFUNCTION("""COMPUTED_VALUE"""),"Pombal")</f>
        <v>Pombal</v>
      </c>
      <c r="C662" s="21" t="str">
        <f>IFERROR(__xludf.DUMMYFUNCTION("""COMPUTED_VALUE"""),"GREPBL")</f>
        <v>GREPBL</v>
      </c>
      <c r="D662" s="21" t="str">
        <f>IFERROR(__xludf.DUMMYFUNCTION("""COMPUTED_VALUE"""),"Gerência Regional - Pombal")</f>
        <v>Gerência Regional - Pombal</v>
      </c>
      <c r="E662" s="21" t="str">
        <f>IFERROR(__xludf.DUMMYFUNCTION("""COMPUTED_VALUE"""),"-")</f>
        <v>-</v>
      </c>
      <c r="F662" s="21" t="str">
        <f>IFERROR(__xludf.DUMMYFUNCTION("""COMPUTED_VALUE"""),"-")</f>
        <v>-</v>
      </c>
      <c r="G662" s="21" t="str">
        <f>IFERROR(__xludf.DUMMYFUNCTION("""COMPUTED_VALUE"""),"-")</f>
        <v>-</v>
      </c>
      <c r="H662" s="21" t="str">
        <f>IFERROR(__xludf.DUMMYFUNCTION("""COMPUTED_VALUE"""),"-")</f>
        <v>-</v>
      </c>
      <c r="I662" s="21" t="str">
        <f>IFERROR(__xludf.DUMMYFUNCTION("""COMPUTED_VALUE"""),"-")</f>
        <v>-</v>
      </c>
      <c r="J662" s="21" t="str">
        <f>IFERROR(__xludf.DUMMYFUNCTION("""COMPUTED_VALUE"""),"-")</f>
        <v>-</v>
      </c>
      <c r="K662" s="21" t="str">
        <f>IFERROR(__xludf.DUMMYFUNCTION("""COMPUTED_VALUE"""),"-")</f>
        <v>-</v>
      </c>
      <c r="L662" s="21" t="str">
        <f>IFERROR(__xludf.DUMMYFUNCTION("""COMPUTED_VALUE"""),"-")</f>
        <v>-</v>
      </c>
      <c r="M662" s="21" t="str">
        <f>IFERROR(__xludf.DUMMYFUNCTION("""COMPUTED_VALUE"""),"-")</f>
        <v>-</v>
      </c>
      <c r="N662" s="21" t="str">
        <f>IFERROR(__xludf.DUMMYFUNCTION("""COMPUTED_VALUE"""),"-")</f>
        <v>-</v>
      </c>
      <c r="O662" s="21" t="str">
        <f>IFERROR(__xludf.DUMMYFUNCTION("""COMPUTED_VALUE"""),"-")</f>
        <v>-</v>
      </c>
      <c r="P662" s="21"/>
      <c r="Q662" s="21"/>
      <c r="R662" s="21"/>
      <c r="S662" s="21"/>
      <c r="T662" s="21"/>
      <c r="U662" s="21"/>
      <c r="V662" s="21"/>
      <c r="W662" s="21"/>
      <c r="X662" s="21"/>
      <c r="Y662" s="21"/>
      <c r="Z662" s="21"/>
    </row>
    <row r="663">
      <c r="A663" s="21" t="str">
        <f>IFERROR(__xludf.DUMMYFUNCTION("""COMPUTED_VALUE"""),"-")</f>
        <v>-</v>
      </c>
      <c r="B663" s="21" t="str">
        <f>IFERROR(__xludf.DUMMYFUNCTION("""COMPUTED_VALUE"""),"Princesa Isabel")</f>
        <v>Princesa Isabel</v>
      </c>
      <c r="C663" s="21" t="str">
        <f>IFERROR(__xludf.DUMMYFUNCTION("""COMPUTED_VALUE"""),"GREPRI")</f>
        <v>GREPRI</v>
      </c>
      <c r="D663" s="21" t="str">
        <f>IFERROR(__xludf.DUMMYFUNCTION("""COMPUTED_VALUE"""),"Gerência Regional - Princesa Isabel")</f>
        <v>Gerência Regional - Princesa Isabel</v>
      </c>
      <c r="E663" s="21" t="str">
        <f>IFERROR(__xludf.DUMMYFUNCTION("""COMPUTED_VALUE"""),"-")</f>
        <v>-</v>
      </c>
      <c r="F663" s="21" t="str">
        <f>IFERROR(__xludf.DUMMYFUNCTION("""COMPUTED_VALUE"""),"-")</f>
        <v>-</v>
      </c>
      <c r="G663" s="21" t="str">
        <f>IFERROR(__xludf.DUMMYFUNCTION("""COMPUTED_VALUE"""),"10 Mbps")</f>
        <v>10 Mbps</v>
      </c>
      <c r="H663" s="21" t="str">
        <f>IFERROR(__xludf.DUMMYFUNCTION("""COMPUTED_VALUE"""),"-")</f>
        <v>-</v>
      </c>
      <c r="I663" s="21" t="str">
        <f>IFERROR(__xludf.DUMMYFUNCTION("""COMPUTED_VALUE"""),"-")</f>
        <v>-</v>
      </c>
      <c r="J663" s="21" t="str">
        <f>IFERROR(__xludf.DUMMYFUNCTION("""COMPUTED_VALUE"""),"-")</f>
        <v>-</v>
      </c>
      <c r="K663" s="21" t="str">
        <f>IFERROR(__xludf.DUMMYFUNCTION("""COMPUTED_VALUE"""),"-")</f>
        <v>-</v>
      </c>
      <c r="L663" s="21" t="str">
        <f>IFERROR(__xludf.DUMMYFUNCTION("""COMPUTED_VALUE"""),"-")</f>
        <v>-</v>
      </c>
      <c r="M663" s="21" t="str">
        <f>IFERROR(__xludf.DUMMYFUNCTION("""COMPUTED_VALUE"""),"-")</f>
        <v>-</v>
      </c>
      <c r="N663" s="21" t="str">
        <f>IFERROR(__xludf.DUMMYFUNCTION("""COMPUTED_VALUE"""),"-")</f>
        <v>-</v>
      </c>
      <c r="O663" s="21" t="str">
        <f>IFERROR(__xludf.DUMMYFUNCTION("""COMPUTED_VALUE"""),"-")</f>
        <v>-</v>
      </c>
      <c r="P663" s="21"/>
      <c r="Q663" s="21"/>
      <c r="R663" s="21"/>
      <c r="S663" s="21"/>
      <c r="T663" s="21"/>
      <c r="U663" s="21"/>
      <c r="V663" s="21"/>
      <c r="W663" s="21"/>
      <c r="X663" s="21"/>
      <c r="Y663" s="21"/>
      <c r="Z663" s="21"/>
    </row>
    <row r="664">
      <c r="A664" s="21" t="str">
        <f>IFERROR(__xludf.DUMMYFUNCTION("""COMPUTED_VALUE"""),"-")</f>
        <v>-</v>
      </c>
      <c r="B664" s="21" t="str">
        <f>IFERROR(__xludf.DUMMYFUNCTION("""COMPUTED_VALUE"""),"Sousa")</f>
        <v>Sousa</v>
      </c>
      <c r="C664" s="21" t="str">
        <f>IFERROR(__xludf.DUMMYFUNCTION("""COMPUTED_VALUE"""),"GRESOU")</f>
        <v>GRESOU</v>
      </c>
      <c r="D664" s="21" t="str">
        <f>IFERROR(__xludf.DUMMYFUNCTION("""COMPUTED_VALUE"""),"Gerência Regional - Sousa")</f>
        <v>Gerência Regional - Sousa</v>
      </c>
      <c r="E664" s="21" t="str">
        <f>IFERROR(__xludf.DUMMYFUNCTION("""COMPUTED_VALUE"""),"-")</f>
        <v>-</v>
      </c>
      <c r="F664" s="21" t="str">
        <f>IFERROR(__xludf.DUMMYFUNCTION("""COMPUTED_VALUE"""),"-")</f>
        <v>-</v>
      </c>
      <c r="G664" s="21" t="str">
        <f>IFERROR(__xludf.DUMMYFUNCTION("""COMPUTED_VALUE"""),"10 Mbps")</f>
        <v>10 Mbps</v>
      </c>
      <c r="H664" s="21" t="str">
        <f>IFERROR(__xludf.DUMMYFUNCTION("""COMPUTED_VALUE"""),"-")</f>
        <v>-</v>
      </c>
      <c r="I664" s="21" t="str">
        <f>IFERROR(__xludf.DUMMYFUNCTION("""COMPUTED_VALUE"""),"-")</f>
        <v>-</v>
      </c>
      <c r="J664" s="21" t="str">
        <f>IFERROR(__xludf.DUMMYFUNCTION("""COMPUTED_VALUE"""),"-")</f>
        <v>-</v>
      </c>
      <c r="K664" s="21" t="str">
        <f>IFERROR(__xludf.DUMMYFUNCTION("""COMPUTED_VALUE"""),"-")</f>
        <v>-</v>
      </c>
      <c r="L664" s="21" t="str">
        <f>IFERROR(__xludf.DUMMYFUNCTION("""COMPUTED_VALUE"""),"-")</f>
        <v>-</v>
      </c>
      <c r="M664" s="21" t="str">
        <f>IFERROR(__xludf.DUMMYFUNCTION("""COMPUTED_VALUE"""),"-")</f>
        <v>-</v>
      </c>
      <c r="N664" s="21" t="str">
        <f>IFERROR(__xludf.DUMMYFUNCTION("""COMPUTED_VALUE"""),"-")</f>
        <v>-</v>
      </c>
      <c r="O664" s="21" t="str">
        <f>IFERROR(__xludf.DUMMYFUNCTION("""COMPUTED_VALUE"""),"-")</f>
        <v>-</v>
      </c>
      <c r="P664" s="21"/>
      <c r="Q664" s="21"/>
      <c r="R664" s="21"/>
      <c r="S664" s="21"/>
      <c r="T664" s="21"/>
      <c r="U664" s="21"/>
      <c r="V664" s="21"/>
      <c r="W664" s="21"/>
      <c r="X664" s="21"/>
      <c r="Y664" s="21"/>
      <c r="Z664" s="21"/>
    </row>
    <row r="665">
      <c r="A665" s="21" t="str">
        <f>IFERROR(__xludf.DUMMYFUNCTION("""COMPUTED_VALUE"""),"-")</f>
        <v>-</v>
      </c>
      <c r="B665" s="21" t="str">
        <f>IFERROR(__xludf.DUMMYFUNCTION("""COMPUTED_VALUE"""),"João Pessoa")</f>
        <v>João Pessoa</v>
      </c>
      <c r="C665" s="21" t="str">
        <f>IFERROR(__xludf.DUMMYFUNCTION("""COMPUTED_VALUE"""),"NTEJPA")</f>
        <v>NTEJPA</v>
      </c>
      <c r="D665" s="21" t="str">
        <f>IFERROR(__xludf.DUMMYFUNCTION("""COMPUTED_VALUE"""),"Núcleo de Tecnologia Educacional JPA")</f>
        <v>Núcleo de Tecnologia Educacional JPA</v>
      </c>
      <c r="E665" s="21" t="str">
        <f>IFERROR(__xludf.DUMMYFUNCTION("""COMPUTED_VALUE"""),"-")</f>
        <v>-</v>
      </c>
      <c r="F665" s="21" t="str">
        <f>IFERROR(__xludf.DUMMYFUNCTION("""COMPUTED_VALUE"""),"-")</f>
        <v>-</v>
      </c>
      <c r="G665" s="21" t="str">
        <f>IFERROR(__xludf.DUMMYFUNCTION("""COMPUTED_VALUE"""),"10 Mbps")</f>
        <v>10 Mbps</v>
      </c>
      <c r="H665" s="21" t="str">
        <f>IFERROR(__xludf.DUMMYFUNCTION("""COMPUTED_VALUE"""),"-")</f>
        <v>-</v>
      </c>
      <c r="I665" s="21" t="str">
        <f>IFERROR(__xludf.DUMMYFUNCTION("""COMPUTED_VALUE"""),"-")</f>
        <v>-</v>
      </c>
      <c r="J665" s="21" t="str">
        <f>IFERROR(__xludf.DUMMYFUNCTION("""COMPUTED_VALUE"""),"-")</f>
        <v>-</v>
      </c>
      <c r="K665" s="21" t="str">
        <f>IFERROR(__xludf.DUMMYFUNCTION("""COMPUTED_VALUE"""),"-")</f>
        <v>-</v>
      </c>
      <c r="L665" s="21" t="str">
        <f>IFERROR(__xludf.DUMMYFUNCTION("""COMPUTED_VALUE"""),"-")</f>
        <v>-</v>
      </c>
      <c r="M665" s="21" t="str">
        <f>IFERROR(__xludf.DUMMYFUNCTION("""COMPUTED_VALUE"""),"-")</f>
        <v>-</v>
      </c>
      <c r="N665" s="21" t="str">
        <f>IFERROR(__xludf.DUMMYFUNCTION("""COMPUTED_VALUE"""),"-")</f>
        <v>-</v>
      </c>
      <c r="O665" s="21" t="str">
        <f>IFERROR(__xludf.DUMMYFUNCTION("""COMPUTED_VALUE"""),"-")</f>
        <v>-</v>
      </c>
      <c r="P665" s="21"/>
      <c r="Q665" s="21"/>
      <c r="R665" s="21"/>
      <c r="S665" s="21"/>
      <c r="T665" s="21"/>
      <c r="U665" s="21"/>
      <c r="V665" s="21"/>
      <c r="W665" s="21"/>
      <c r="X665" s="21"/>
      <c r="Y665" s="21"/>
      <c r="Z665" s="21"/>
    </row>
    <row r="666">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row r="984">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row>
    <row r="985">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row>
    <row r="986">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row>
    <row r="987">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row>
    <row r="988">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row>
    <row r="989">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row>
    <row r="990">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row>
    <row r="99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row>
    <row r="992">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row>
    <row r="993">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row>
    <row r="994">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row>
    <row r="995">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row>
    <row r="996">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row>
    <row r="997">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row>
    <row r="998">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row>
    <row r="999">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row>
    <row r="1000">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27989</v>
      </c>
      <c r="B1" s="6" t="s">
        <v>27984</v>
      </c>
      <c r="C1" s="6" t="s">
        <v>27990</v>
      </c>
      <c r="D1" s="6" t="s">
        <v>27991</v>
      </c>
      <c r="E1" s="6" t="s">
        <v>27992</v>
      </c>
      <c r="F1" s="6" t="s">
        <v>27993</v>
      </c>
      <c r="G1" s="6" t="s">
        <v>27987</v>
      </c>
      <c r="H1" s="6" t="s">
        <v>27994</v>
      </c>
      <c r="I1" s="6" t="s">
        <v>27995</v>
      </c>
    </row>
    <row r="2">
      <c r="A2" s="7"/>
      <c r="B2" s="7"/>
      <c r="C2" s="7"/>
      <c r="D2" s="7"/>
      <c r="E2" s="7"/>
      <c r="F2" s="7"/>
      <c r="G2" s="7"/>
      <c r="H2" s="7"/>
      <c r="I2" s="7"/>
    </row>
    <row r="3">
      <c r="A3" s="7"/>
      <c r="B3" s="7"/>
      <c r="C3" s="7"/>
      <c r="D3" s="7"/>
      <c r="E3" s="7"/>
      <c r="F3" s="7"/>
      <c r="G3" s="7"/>
      <c r="H3" s="7"/>
      <c r="I3" s="7"/>
    </row>
    <row r="4">
      <c r="A4" s="7"/>
      <c r="B4" s="7"/>
      <c r="C4" s="7"/>
      <c r="D4" s="7"/>
      <c r="E4" s="7"/>
      <c r="F4" s="7"/>
      <c r="G4" s="7"/>
      <c r="H4" s="7"/>
      <c r="I4" s="7"/>
    </row>
    <row r="5">
      <c r="A5" s="7"/>
      <c r="B5" s="7"/>
      <c r="C5" s="7"/>
      <c r="D5" s="7"/>
      <c r="E5" s="7"/>
      <c r="F5" s="7"/>
      <c r="G5" s="7"/>
      <c r="H5" s="7"/>
      <c r="I5" s="7"/>
    </row>
    <row r="6">
      <c r="A6" s="7"/>
      <c r="B6" s="7"/>
      <c r="C6" s="7"/>
      <c r="D6" s="7"/>
      <c r="E6" s="7"/>
      <c r="F6" s="7"/>
      <c r="G6" s="7"/>
      <c r="H6" s="7"/>
      <c r="I6" s="7"/>
    </row>
    <row r="7">
      <c r="A7" s="7"/>
      <c r="B7" s="7"/>
      <c r="C7" s="7"/>
      <c r="D7" s="7"/>
      <c r="E7" s="7"/>
      <c r="F7" s="7"/>
      <c r="G7" s="7"/>
      <c r="H7" s="7"/>
      <c r="I7" s="7"/>
    </row>
    <row r="8">
      <c r="A8" s="7"/>
      <c r="B8" s="7"/>
      <c r="C8" s="7"/>
      <c r="D8" s="7"/>
      <c r="E8" s="7"/>
      <c r="F8" s="7"/>
      <c r="G8" s="7"/>
      <c r="H8" s="7"/>
      <c r="I8" s="7"/>
    </row>
    <row r="9">
      <c r="A9" s="7"/>
      <c r="B9" s="7"/>
      <c r="C9" s="7"/>
      <c r="D9" s="7"/>
      <c r="E9" s="7"/>
      <c r="F9" s="7"/>
      <c r="G9" s="7"/>
      <c r="H9" s="7"/>
      <c r="I9" s="7"/>
    </row>
    <row r="10">
      <c r="A10" s="7"/>
      <c r="B10" s="7"/>
      <c r="C10" s="7"/>
      <c r="D10" s="7"/>
      <c r="E10" s="7"/>
      <c r="F10" s="7"/>
      <c r="G10" s="7"/>
      <c r="H10" s="7"/>
      <c r="I10" s="7"/>
    </row>
    <row r="11">
      <c r="A11" s="7"/>
      <c r="B11" s="7"/>
      <c r="C11" s="7"/>
      <c r="D11" s="7"/>
      <c r="E11" s="7"/>
      <c r="F11" s="7"/>
      <c r="G11" s="7"/>
      <c r="H11" s="7"/>
      <c r="I11" s="7"/>
    </row>
    <row r="12">
      <c r="A12" s="7"/>
      <c r="B12" s="7"/>
      <c r="C12" s="7"/>
      <c r="D12" s="7"/>
      <c r="E12" s="7"/>
      <c r="F12" s="7"/>
      <c r="G12" s="7"/>
      <c r="H12" s="7"/>
      <c r="I12" s="7"/>
    </row>
    <row r="13">
      <c r="A13" s="7"/>
      <c r="B13" s="7"/>
      <c r="C13" s="7"/>
      <c r="D13" s="7"/>
      <c r="E13" s="7"/>
      <c r="F13" s="7"/>
      <c r="G13" s="7"/>
      <c r="H13" s="7"/>
      <c r="I13" s="7"/>
    </row>
    <row r="14">
      <c r="A14" s="7"/>
      <c r="B14" s="7"/>
      <c r="C14" s="7"/>
      <c r="D14" s="7"/>
      <c r="E14" s="7"/>
      <c r="F14" s="7"/>
      <c r="G14" s="7"/>
      <c r="H14" s="7"/>
      <c r="I14" s="7"/>
    </row>
    <row r="15">
      <c r="A15" s="7"/>
      <c r="B15" s="7"/>
      <c r="C15" s="7"/>
      <c r="D15" s="7"/>
      <c r="E15" s="7"/>
      <c r="F15" s="7"/>
      <c r="G15" s="7"/>
      <c r="H15" s="7"/>
      <c r="I15" s="7"/>
    </row>
    <row r="16">
      <c r="A16" s="7"/>
      <c r="B16" s="7"/>
      <c r="C16" s="7"/>
      <c r="D16" s="7"/>
      <c r="E16" s="7"/>
      <c r="F16" s="7"/>
      <c r="G16" s="7"/>
      <c r="H16" s="7"/>
      <c r="I16" s="7"/>
    </row>
    <row r="17">
      <c r="A17" s="7"/>
      <c r="B17" s="7"/>
      <c r="C17" s="7"/>
      <c r="D17" s="7"/>
      <c r="E17" s="7"/>
      <c r="F17" s="7"/>
      <c r="G17" s="7"/>
      <c r="H17" s="7"/>
      <c r="I17" s="7"/>
    </row>
    <row r="18">
      <c r="A18" s="7"/>
      <c r="B18" s="7"/>
      <c r="C18" s="7"/>
      <c r="D18" s="7"/>
      <c r="E18" s="7"/>
      <c r="F18" s="7"/>
      <c r="G18" s="7"/>
      <c r="H18" s="7"/>
      <c r="I18" s="7"/>
    </row>
    <row r="19">
      <c r="A19" s="7"/>
      <c r="B19" s="7"/>
      <c r="C19" s="7"/>
      <c r="D19" s="7"/>
      <c r="E19" s="7"/>
      <c r="F19" s="7"/>
      <c r="G19" s="7"/>
      <c r="H19" s="7"/>
      <c r="I19" s="7"/>
    </row>
    <row r="20">
      <c r="A20" s="7"/>
      <c r="B20" s="7"/>
      <c r="C20" s="7"/>
      <c r="D20" s="7"/>
      <c r="E20" s="7"/>
      <c r="F20" s="7"/>
      <c r="G20" s="7"/>
      <c r="H20" s="7"/>
      <c r="I20" s="7"/>
    </row>
    <row r="21">
      <c r="A21" s="7"/>
      <c r="B21" s="7"/>
      <c r="C21" s="7"/>
      <c r="D21" s="7"/>
      <c r="E21" s="7"/>
      <c r="F21" s="7"/>
      <c r="G21" s="7"/>
      <c r="H21" s="7"/>
      <c r="I21" s="7"/>
    </row>
    <row r="22">
      <c r="A22" s="7"/>
      <c r="B22" s="7"/>
      <c r="C22" s="7"/>
      <c r="D22" s="7"/>
      <c r="E22" s="7"/>
      <c r="F22" s="7"/>
      <c r="G22" s="7"/>
      <c r="H22" s="7"/>
      <c r="I22" s="7"/>
    </row>
    <row r="23">
      <c r="A23" s="7"/>
      <c r="B23" s="7"/>
      <c r="C23" s="7"/>
      <c r="D23" s="7"/>
      <c r="E23" s="7"/>
      <c r="F23" s="7"/>
      <c r="G23" s="7"/>
      <c r="H23" s="7"/>
      <c r="I23" s="7"/>
    </row>
    <row r="24">
      <c r="A24" s="7"/>
      <c r="B24" s="7"/>
      <c r="C24" s="7"/>
      <c r="D24" s="7"/>
      <c r="E24" s="7"/>
      <c r="F24" s="7"/>
      <c r="G24" s="7"/>
      <c r="H24" s="7"/>
      <c r="I24" s="7"/>
    </row>
    <row r="25">
      <c r="A25" s="7"/>
      <c r="B25" s="7"/>
      <c r="C25" s="7"/>
      <c r="D25" s="7"/>
      <c r="E25" s="7"/>
      <c r="F25" s="7"/>
      <c r="G25" s="7"/>
      <c r="H25" s="7"/>
      <c r="I25" s="7"/>
    </row>
    <row r="26">
      <c r="A26" s="7"/>
      <c r="B26" s="7"/>
      <c r="C26" s="7"/>
      <c r="D26" s="7"/>
      <c r="E26" s="7"/>
      <c r="F26" s="7"/>
      <c r="G26" s="7"/>
      <c r="H26" s="7"/>
      <c r="I26" s="7"/>
    </row>
    <row r="27">
      <c r="A27" s="7"/>
      <c r="B27" s="7"/>
      <c r="C27" s="7"/>
      <c r="D27" s="7"/>
      <c r="E27" s="7"/>
      <c r="F27" s="7"/>
      <c r="G27" s="7"/>
      <c r="H27" s="7"/>
      <c r="I27" s="7"/>
    </row>
    <row r="28">
      <c r="A28" s="7"/>
      <c r="B28" s="7"/>
      <c r="C28" s="7"/>
      <c r="D28" s="7"/>
      <c r="E28" s="7"/>
      <c r="F28" s="7"/>
      <c r="G28" s="7"/>
      <c r="H28" s="7"/>
      <c r="I28" s="7"/>
    </row>
    <row r="29">
      <c r="A29" s="7"/>
      <c r="B29" s="7"/>
      <c r="C29" s="7"/>
      <c r="D29" s="7"/>
      <c r="E29" s="7"/>
      <c r="F29" s="7"/>
      <c r="G29" s="7"/>
      <c r="H29" s="7"/>
      <c r="I29" s="7"/>
    </row>
    <row r="30">
      <c r="A30" s="7"/>
      <c r="B30" s="7"/>
      <c r="C30" s="7"/>
      <c r="D30" s="7"/>
      <c r="E30" s="7"/>
      <c r="F30" s="7"/>
      <c r="G30" s="7"/>
      <c r="H30" s="7"/>
      <c r="I30" s="7"/>
    </row>
    <row r="31">
      <c r="A31" s="7"/>
      <c r="B31" s="7"/>
      <c r="C31" s="7"/>
      <c r="D31" s="7"/>
      <c r="E31" s="7"/>
      <c r="F31" s="7"/>
      <c r="G31" s="7"/>
      <c r="H31" s="7"/>
      <c r="I31" s="7"/>
    </row>
    <row r="32">
      <c r="A32" s="7"/>
      <c r="B32" s="7"/>
      <c r="C32" s="7"/>
      <c r="D32" s="7"/>
      <c r="E32" s="7"/>
      <c r="F32" s="7"/>
      <c r="G32" s="7"/>
      <c r="H32" s="7"/>
      <c r="I32" s="7"/>
    </row>
    <row r="33">
      <c r="A33" s="7"/>
      <c r="B33" s="7"/>
      <c r="C33" s="7"/>
      <c r="D33" s="7"/>
      <c r="E33" s="7"/>
      <c r="F33" s="7"/>
      <c r="G33" s="7"/>
      <c r="H33" s="7"/>
      <c r="I33" s="7"/>
    </row>
    <row r="34">
      <c r="A34" s="7"/>
      <c r="B34" s="7"/>
      <c r="C34" s="7"/>
      <c r="D34" s="7"/>
      <c r="E34" s="7"/>
      <c r="F34" s="7"/>
      <c r="G34" s="7"/>
      <c r="H34" s="7"/>
      <c r="I34" s="7"/>
    </row>
    <row r="35">
      <c r="A35" s="7"/>
      <c r="B35" s="7"/>
      <c r="C35" s="7"/>
      <c r="D35" s="7"/>
      <c r="E35" s="7"/>
      <c r="F35" s="7"/>
      <c r="G35" s="7"/>
      <c r="H35" s="7"/>
      <c r="I35" s="7"/>
    </row>
    <row r="36">
      <c r="A36" s="7"/>
      <c r="B36" s="7"/>
      <c r="C36" s="7"/>
      <c r="D36" s="7"/>
      <c r="E36" s="7"/>
      <c r="F36" s="7"/>
      <c r="G36" s="7"/>
      <c r="H36" s="7"/>
      <c r="I36" s="7"/>
    </row>
    <row r="37">
      <c r="A37" s="7"/>
      <c r="B37" s="7"/>
      <c r="C37" s="7"/>
      <c r="D37" s="7"/>
      <c r="E37" s="7"/>
      <c r="F37" s="7"/>
      <c r="G37" s="7"/>
      <c r="H37" s="7"/>
      <c r="I37" s="7"/>
    </row>
    <row r="38">
      <c r="A38" s="7"/>
      <c r="B38" s="7"/>
      <c r="C38" s="7"/>
      <c r="D38" s="7"/>
      <c r="E38" s="7"/>
      <c r="F38" s="7"/>
      <c r="G38" s="7"/>
      <c r="H38" s="7"/>
      <c r="I38" s="7"/>
    </row>
    <row r="39">
      <c r="A39" s="7"/>
      <c r="B39" s="7"/>
      <c r="C39" s="7"/>
      <c r="D39" s="7"/>
      <c r="E39" s="7"/>
      <c r="F39" s="7"/>
      <c r="G39" s="7"/>
      <c r="H39" s="7"/>
      <c r="I39" s="7"/>
    </row>
    <row r="40">
      <c r="A40" s="7"/>
      <c r="B40" s="7"/>
      <c r="C40" s="7"/>
      <c r="D40" s="7"/>
      <c r="E40" s="7"/>
      <c r="F40" s="7"/>
      <c r="G40" s="7"/>
      <c r="H40" s="7"/>
      <c r="I40" s="7"/>
    </row>
    <row r="41">
      <c r="A41" s="7"/>
      <c r="B41" s="7"/>
      <c r="C41" s="7"/>
      <c r="D41" s="7"/>
      <c r="E41" s="7"/>
      <c r="F41" s="7"/>
      <c r="G41" s="7"/>
      <c r="H41" s="7"/>
      <c r="I41" s="7"/>
    </row>
    <row r="42">
      <c r="A42" s="7"/>
      <c r="B42" s="7"/>
      <c r="C42" s="7"/>
      <c r="D42" s="7"/>
      <c r="E42" s="7"/>
      <c r="F42" s="7"/>
      <c r="G42" s="7"/>
      <c r="H42" s="7"/>
      <c r="I42" s="7"/>
    </row>
    <row r="43">
      <c r="A43" s="7"/>
      <c r="B43" s="7"/>
      <c r="C43" s="7"/>
      <c r="D43" s="7"/>
      <c r="E43" s="7"/>
      <c r="F43" s="7"/>
      <c r="G43" s="7"/>
      <c r="H43" s="7"/>
      <c r="I43" s="7"/>
    </row>
    <row r="44">
      <c r="A44" s="7"/>
      <c r="B44" s="7"/>
      <c r="C44" s="7"/>
      <c r="D44" s="7"/>
      <c r="E44" s="7"/>
      <c r="F44" s="7"/>
      <c r="G44" s="7"/>
      <c r="H44" s="7"/>
      <c r="I44" s="7"/>
    </row>
    <row r="45">
      <c r="A45" s="7"/>
      <c r="B45" s="7"/>
      <c r="C45" s="7"/>
      <c r="D45" s="7"/>
      <c r="E45" s="7"/>
      <c r="F45" s="7"/>
      <c r="G45" s="7"/>
      <c r="H45" s="7"/>
      <c r="I45" s="7"/>
    </row>
    <row r="46">
      <c r="A46" s="7"/>
      <c r="B46" s="7"/>
      <c r="C46" s="7"/>
      <c r="D46" s="7"/>
      <c r="E46" s="7"/>
      <c r="F46" s="7"/>
      <c r="G46" s="7"/>
      <c r="H46" s="7"/>
      <c r="I46" s="7"/>
    </row>
    <row r="47">
      <c r="A47" s="7"/>
      <c r="B47" s="7"/>
      <c r="C47" s="7"/>
      <c r="D47" s="7"/>
      <c r="E47" s="7"/>
      <c r="F47" s="7"/>
      <c r="G47" s="7"/>
      <c r="H47" s="7"/>
      <c r="I47" s="7"/>
    </row>
    <row r="48">
      <c r="A48" s="7"/>
      <c r="B48" s="7"/>
      <c r="C48" s="7"/>
      <c r="D48" s="7"/>
      <c r="E48" s="7"/>
      <c r="F48" s="7"/>
      <c r="G48" s="7"/>
      <c r="H48" s="7"/>
      <c r="I48" s="7"/>
    </row>
    <row r="49">
      <c r="A49" s="7"/>
      <c r="B49" s="7"/>
      <c r="C49" s="7"/>
      <c r="D49" s="7"/>
      <c r="E49" s="7"/>
      <c r="F49" s="7"/>
      <c r="G49" s="7"/>
      <c r="H49" s="7"/>
      <c r="I49" s="7"/>
    </row>
    <row r="50">
      <c r="A50" s="7"/>
      <c r="B50" s="7"/>
      <c r="C50" s="7"/>
      <c r="D50" s="7"/>
      <c r="E50" s="7"/>
      <c r="F50" s="7"/>
      <c r="G50" s="7"/>
      <c r="H50" s="7"/>
      <c r="I50" s="7"/>
    </row>
    <row r="51">
      <c r="A51" s="7"/>
      <c r="B51" s="7"/>
      <c r="C51" s="7"/>
      <c r="D51" s="7"/>
      <c r="E51" s="7"/>
      <c r="F51" s="7"/>
      <c r="G51" s="7"/>
      <c r="H51" s="7"/>
      <c r="I51" s="7"/>
    </row>
    <row r="52">
      <c r="A52" s="7"/>
      <c r="B52" s="7"/>
      <c r="C52" s="7"/>
      <c r="D52" s="7"/>
      <c r="E52" s="7"/>
      <c r="F52" s="7"/>
      <c r="G52" s="7"/>
      <c r="H52" s="7"/>
      <c r="I52" s="7"/>
    </row>
    <row r="53">
      <c r="A53" s="7"/>
      <c r="B53" s="7"/>
      <c r="C53" s="7"/>
      <c r="D53" s="7"/>
      <c r="E53" s="7"/>
      <c r="F53" s="7"/>
      <c r="G53" s="7"/>
      <c r="H53" s="7"/>
      <c r="I53" s="7"/>
    </row>
    <row r="54">
      <c r="A54" s="7"/>
      <c r="B54" s="7"/>
      <c r="C54" s="7"/>
      <c r="D54" s="7"/>
      <c r="E54" s="7"/>
      <c r="F54" s="7"/>
      <c r="G54" s="7"/>
      <c r="H54" s="7"/>
      <c r="I54" s="7"/>
    </row>
    <row r="55">
      <c r="A55" s="7"/>
      <c r="B55" s="7"/>
      <c r="C55" s="7"/>
      <c r="D55" s="7"/>
      <c r="E55" s="7"/>
      <c r="F55" s="7"/>
      <c r="G55" s="7"/>
      <c r="H55" s="7"/>
      <c r="I55" s="7"/>
    </row>
    <row r="56">
      <c r="A56" s="7"/>
      <c r="B56" s="7"/>
      <c r="C56" s="7"/>
      <c r="D56" s="7"/>
      <c r="E56" s="7"/>
      <c r="F56" s="7"/>
      <c r="G56" s="7"/>
      <c r="H56" s="7"/>
      <c r="I56" s="7"/>
    </row>
    <row r="57">
      <c r="A57" s="7"/>
      <c r="B57" s="7"/>
      <c r="C57" s="7"/>
      <c r="D57" s="7"/>
      <c r="E57" s="7"/>
      <c r="F57" s="7"/>
      <c r="G57" s="7"/>
      <c r="H57" s="7"/>
      <c r="I57" s="7"/>
    </row>
    <row r="58">
      <c r="A58" s="7"/>
      <c r="B58" s="7"/>
      <c r="C58" s="7"/>
      <c r="D58" s="7"/>
      <c r="E58" s="7"/>
      <c r="F58" s="7"/>
      <c r="G58" s="7"/>
      <c r="H58" s="7"/>
      <c r="I58" s="7"/>
    </row>
    <row r="59">
      <c r="A59" s="7"/>
      <c r="B59" s="7"/>
      <c r="C59" s="7"/>
      <c r="D59" s="7"/>
      <c r="E59" s="7"/>
      <c r="F59" s="7"/>
      <c r="G59" s="7"/>
      <c r="H59" s="7"/>
      <c r="I59" s="7"/>
    </row>
    <row r="60">
      <c r="A60" s="7"/>
      <c r="B60" s="7"/>
      <c r="C60" s="7"/>
      <c r="D60" s="7"/>
      <c r="E60" s="7"/>
      <c r="F60" s="7"/>
      <c r="G60" s="7"/>
      <c r="H60" s="7"/>
      <c r="I60" s="7"/>
    </row>
    <row r="61">
      <c r="A61" s="7"/>
      <c r="B61" s="7"/>
      <c r="C61" s="7"/>
      <c r="D61" s="7"/>
      <c r="E61" s="7"/>
      <c r="F61" s="7"/>
      <c r="G61" s="7"/>
      <c r="H61" s="7"/>
      <c r="I61" s="7"/>
    </row>
    <row r="62">
      <c r="A62" s="7"/>
      <c r="B62" s="7"/>
      <c r="C62" s="7"/>
      <c r="D62" s="7"/>
      <c r="E62" s="7"/>
      <c r="F62" s="7"/>
      <c r="G62" s="7"/>
      <c r="H62" s="7"/>
      <c r="I62" s="7"/>
    </row>
    <row r="63">
      <c r="A63" s="7"/>
      <c r="B63" s="7"/>
      <c r="C63" s="7"/>
      <c r="D63" s="7"/>
      <c r="E63" s="7"/>
      <c r="F63" s="7"/>
      <c r="G63" s="7"/>
      <c r="H63" s="7"/>
      <c r="I63" s="7"/>
    </row>
    <row r="64">
      <c r="A64" s="7"/>
      <c r="B64" s="7"/>
      <c r="C64" s="7"/>
      <c r="D64" s="7"/>
      <c r="E64" s="7"/>
      <c r="F64" s="7"/>
      <c r="G64" s="7"/>
      <c r="H64" s="7"/>
      <c r="I64" s="7"/>
    </row>
    <row r="65">
      <c r="A65" s="7"/>
      <c r="B65" s="7"/>
      <c r="C65" s="7"/>
      <c r="D65" s="7"/>
      <c r="E65" s="7"/>
      <c r="F65" s="7"/>
      <c r="G65" s="7"/>
      <c r="H65" s="7"/>
      <c r="I65" s="7"/>
    </row>
    <row r="66">
      <c r="A66" s="7"/>
      <c r="B66" s="7"/>
      <c r="C66" s="7"/>
      <c r="D66" s="7"/>
      <c r="E66" s="7"/>
      <c r="F66" s="7"/>
      <c r="G66" s="7"/>
      <c r="H66" s="7"/>
      <c r="I66" s="7"/>
    </row>
    <row r="67">
      <c r="A67" s="7"/>
      <c r="B67" s="7"/>
      <c r="C67" s="7"/>
      <c r="D67" s="7"/>
      <c r="E67" s="7"/>
      <c r="F67" s="7"/>
      <c r="G67" s="7"/>
      <c r="H67" s="7"/>
      <c r="I67" s="7"/>
    </row>
    <row r="68">
      <c r="A68" s="7"/>
      <c r="B68" s="7"/>
      <c r="C68" s="7"/>
      <c r="D68" s="7"/>
      <c r="E68" s="7"/>
      <c r="F68" s="7"/>
      <c r="G68" s="7"/>
      <c r="H68" s="7"/>
      <c r="I68" s="7"/>
    </row>
    <row r="69">
      <c r="A69" s="7"/>
      <c r="B69" s="7"/>
      <c r="C69" s="7"/>
      <c r="D69" s="7"/>
      <c r="E69" s="7"/>
      <c r="F69" s="7"/>
      <c r="G69" s="7"/>
      <c r="H69" s="7"/>
      <c r="I69" s="7"/>
    </row>
    <row r="70">
      <c r="A70" s="7"/>
      <c r="B70" s="7"/>
      <c r="C70" s="7"/>
      <c r="D70" s="7"/>
      <c r="E70" s="7"/>
      <c r="F70" s="7"/>
      <c r="G70" s="7"/>
      <c r="H70" s="7"/>
      <c r="I70" s="7"/>
    </row>
    <row r="71">
      <c r="A71" s="7"/>
      <c r="B71" s="7"/>
      <c r="C71" s="7"/>
      <c r="D71" s="7"/>
      <c r="E71" s="7"/>
      <c r="F71" s="7"/>
      <c r="G71" s="7"/>
      <c r="H71" s="7"/>
      <c r="I71" s="7"/>
    </row>
    <row r="72">
      <c r="A72" s="7"/>
      <c r="B72" s="7"/>
      <c r="C72" s="7"/>
      <c r="D72" s="7"/>
      <c r="E72" s="7"/>
      <c r="F72" s="7"/>
      <c r="G72" s="7"/>
      <c r="H72" s="7"/>
      <c r="I72" s="7"/>
    </row>
    <row r="73">
      <c r="A73" s="7"/>
      <c r="B73" s="7"/>
      <c r="C73" s="7"/>
      <c r="D73" s="7"/>
      <c r="E73" s="7"/>
      <c r="F73" s="7"/>
      <c r="G73" s="7"/>
      <c r="H73" s="7"/>
      <c r="I73" s="7"/>
    </row>
    <row r="74">
      <c r="A74" s="7"/>
      <c r="B74" s="7"/>
      <c r="C74" s="7"/>
      <c r="D74" s="7"/>
      <c r="E74" s="7"/>
      <c r="F74" s="7"/>
      <c r="G74" s="7"/>
      <c r="H74" s="7"/>
      <c r="I74" s="7"/>
    </row>
    <row r="75">
      <c r="A75" s="7"/>
      <c r="B75" s="7"/>
      <c r="C75" s="7"/>
      <c r="D75" s="7"/>
      <c r="E75" s="7"/>
      <c r="F75" s="7"/>
      <c r="G75" s="7"/>
      <c r="H75" s="7"/>
      <c r="I75" s="7"/>
    </row>
    <row r="76">
      <c r="A76" s="7"/>
      <c r="B76" s="7"/>
      <c r="C76" s="7"/>
      <c r="D76" s="7"/>
      <c r="E76" s="7"/>
      <c r="F76" s="7"/>
      <c r="G76" s="7"/>
      <c r="H76" s="7"/>
      <c r="I76" s="7"/>
    </row>
    <row r="77">
      <c r="A77" s="7"/>
      <c r="B77" s="7"/>
      <c r="C77" s="7"/>
      <c r="D77" s="7"/>
      <c r="E77" s="7"/>
      <c r="F77" s="7"/>
      <c r="G77" s="7"/>
      <c r="H77" s="7"/>
      <c r="I77" s="7"/>
    </row>
    <row r="78">
      <c r="A78" s="7"/>
      <c r="B78" s="7"/>
      <c r="C78" s="7"/>
      <c r="D78" s="7"/>
      <c r="E78" s="7"/>
      <c r="F78" s="7"/>
      <c r="G78" s="7"/>
      <c r="H78" s="7"/>
      <c r="I78" s="7"/>
    </row>
    <row r="79">
      <c r="A79" s="7"/>
      <c r="B79" s="7"/>
      <c r="C79" s="7"/>
      <c r="D79" s="7"/>
      <c r="E79" s="7"/>
      <c r="F79" s="7"/>
      <c r="G79" s="7"/>
      <c r="H79" s="7"/>
      <c r="I79" s="7"/>
    </row>
    <row r="80">
      <c r="A80" s="7"/>
      <c r="B80" s="7"/>
      <c r="C80" s="7"/>
      <c r="D80" s="7"/>
      <c r="E80" s="7"/>
      <c r="F80" s="7"/>
      <c r="G80" s="7"/>
      <c r="H80" s="7"/>
      <c r="I80" s="7"/>
    </row>
    <row r="81">
      <c r="A81" s="7"/>
      <c r="B81" s="7"/>
      <c r="C81" s="7"/>
      <c r="D81" s="7"/>
      <c r="E81" s="7"/>
      <c r="F81" s="7"/>
      <c r="G81" s="7"/>
      <c r="H81" s="7"/>
      <c r="I81" s="7"/>
    </row>
    <row r="82">
      <c r="A82" s="7"/>
      <c r="B82" s="7"/>
      <c r="C82" s="7"/>
      <c r="D82" s="7"/>
      <c r="E82" s="7"/>
      <c r="F82" s="7"/>
      <c r="G82" s="7"/>
      <c r="H82" s="7"/>
      <c r="I82" s="7"/>
    </row>
    <row r="83">
      <c r="A83" s="7"/>
      <c r="B83" s="7"/>
      <c r="C83" s="7"/>
      <c r="D83" s="7"/>
      <c r="E83" s="7"/>
      <c r="F83" s="7"/>
      <c r="G83" s="7"/>
      <c r="H83" s="7"/>
      <c r="I83" s="7"/>
    </row>
    <row r="84">
      <c r="A84" s="7"/>
      <c r="B84" s="7"/>
      <c r="C84" s="7"/>
      <c r="D84" s="7"/>
      <c r="E84" s="7"/>
      <c r="F84" s="7"/>
      <c r="G84" s="7"/>
      <c r="H84" s="7"/>
      <c r="I84" s="7"/>
    </row>
    <row r="85">
      <c r="A85" s="7"/>
      <c r="B85" s="7"/>
      <c r="C85" s="7"/>
      <c r="D85" s="7"/>
      <c r="E85" s="7"/>
      <c r="F85" s="7"/>
      <c r="G85" s="7"/>
      <c r="H85" s="7"/>
      <c r="I85" s="7"/>
    </row>
    <row r="86">
      <c r="A86" s="7"/>
      <c r="B86" s="7"/>
      <c r="C86" s="7"/>
      <c r="D86" s="7"/>
      <c r="E86" s="7"/>
      <c r="F86" s="7"/>
      <c r="G86" s="7"/>
      <c r="H86" s="7"/>
      <c r="I86" s="7"/>
    </row>
    <row r="87">
      <c r="A87" s="7"/>
      <c r="B87" s="7"/>
      <c r="C87" s="7"/>
      <c r="D87" s="7"/>
      <c r="E87" s="7"/>
      <c r="F87" s="7"/>
      <c r="G87" s="7"/>
      <c r="H87" s="7"/>
      <c r="I87" s="7"/>
    </row>
    <row r="88">
      <c r="A88" s="7"/>
      <c r="B88" s="7"/>
      <c r="C88" s="7"/>
      <c r="D88" s="7"/>
      <c r="E88" s="7"/>
      <c r="F88" s="7"/>
      <c r="G88" s="7"/>
      <c r="H88" s="7"/>
      <c r="I88" s="7"/>
    </row>
    <row r="89">
      <c r="A89" s="7"/>
      <c r="B89" s="7"/>
      <c r="C89" s="7"/>
      <c r="D89" s="7"/>
      <c r="E89" s="7"/>
      <c r="F89" s="7"/>
      <c r="G89" s="7"/>
      <c r="H89" s="7"/>
      <c r="I89" s="7"/>
    </row>
    <row r="90">
      <c r="A90" s="7"/>
      <c r="B90" s="7"/>
      <c r="C90" s="7"/>
      <c r="D90" s="7"/>
      <c r="E90" s="7"/>
      <c r="F90" s="7"/>
      <c r="G90" s="7"/>
      <c r="H90" s="7"/>
      <c r="I90" s="7"/>
    </row>
    <row r="91">
      <c r="A91" s="7"/>
      <c r="B91" s="7"/>
      <c r="C91" s="7"/>
      <c r="D91" s="7"/>
      <c r="E91" s="7"/>
      <c r="F91" s="7"/>
      <c r="G91" s="7"/>
      <c r="H91" s="7"/>
      <c r="I91" s="7"/>
    </row>
    <row r="92">
      <c r="A92" s="7"/>
      <c r="B92" s="7"/>
      <c r="C92" s="7"/>
      <c r="D92" s="7"/>
      <c r="E92" s="7"/>
      <c r="F92" s="7"/>
      <c r="G92" s="7"/>
      <c r="H92" s="7"/>
      <c r="I92" s="7"/>
    </row>
    <row r="93">
      <c r="A93" s="7"/>
      <c r="B93" s="7"/>
      <c r="C93" s="7"/>
      <c r="D93" s="7"/>
      <c r="E93" s="7"/>
      <c r="F93" s="7"/>
      <c r="G93" s="7"/>
      <c r="H93" s="7"/>
      <c r="I93" s="7"/>
    </row>
    <row r="94">
      <c r="A94" s="7"/>
      <c r="B94" s="7"/>
      <c r="C94" s="7"/>
      <c r="D94" s="7"/>
      <c r="E94" s="7"/>
      <c r="F94" s="7"/>
      <c r="G94" s="7"/>
      <c r="H94" s="7"/>
      <c r="I94" s="7"/>
    </row>
    <row r="95">
      <c r="A95" s="7"/>
      <c r="B95" s="7"/>
      <c r="C95" s="7"/>
      <c r="D95" s="7"/>
      <c r="E95" s="7"/>
      <c r="F95" s="7"/>
      <c r="G95" s="7"/>
      <c r="H95" s="7"/>
      <c r="I95" s="7"/>
    </row>
    <row r="96">
      <c r="A96" s="7"/>
      <c r="B96" s="7"/>
      <c r="C96" s="7"/>
      <c r="D96" s="7"/>
      <c r="E96" s="7"/>
      <c r="F96" s="7"/>
      <c r="G96" s="7"/>
      <c r="H96" s="7"/>
      <c r="I96" s="7"/>
    </row>
    <row r="97">
      <c r="A97" s="7"/>
      <c r="B97" s="7"/>
      <c r="C97" s="7"/>
      <c r="D97" s="7"/>
      <c r="E97" s="7"/>
      <c r="F97" s="7"/>
      <c r="G97" s="7"/>
      <c r="H97" s="7"/>
      <c r="I97" s="7"/>
    </row>
    <row r="98">
      <c r="A98" s="7"/>
      <c r="B98" s="7"/>
      <c r="C98" s="7"/>
      <c r="D98" s="7"/>
      <c r="E98" s="7"/>
      <c r="F98" s="7"/>
      <c r="G98" s="7"/>
      <c r="H98" s="7"/>
      <c r="I98" s="7"/>
    </row>
    <row r="99">
      <c r="A99" s="7"/>
      <c r="B99" s="7"/>
      <c r="C99" s="7"/>
      <c r="D99" s="7"/>
      <c r="E99" s="7"/>
      <c r="F99" s="7"/>
      <c r="G99" s="7"/>
      <c r="H99" s="7"/>
      <c r="I99" s="7"/>
    </row>
    <row r="100">
      <c r="A100" s="7"/>
      <c r="B100" s="7"/>
      <c r="C100" s="7"/>
      <c r="D100" s="7"/>
      <c r="E100" s="7"/>
      <c r="F100" s="7"/>
      <c r="G100" s="7"/>
      <c r="H100" s="7"/>
      <c r="I100" s="7"/>
    </row>
    <row r="101">
      <c r="A101" s="7"/>
      <c r="B101" s="7"/>
      <c r="C101" s="7"/>
      <c r="D101" s="7"/>
      <c r="E101" s="7"/>
      <c r="F101" s="7"/>
      <c r="G101" s="7"/>
      <c r="H101" s="7"/>
      <c r="I101" s="7"/>
    </row>
    <row r="102">
      <c r="A102" s="7"/>
      <c r="B102" s="7"/>
      <c r="C102" s="7"/>
      <c r="D102" s="7"/>
      <c r="E102" s="7"/>
      <c r="F102" s="7"/>
      <c r="G102" s="7"/>
      <c r="H102" s="7"/>
      <c r="I102" s="7"/>
    </row>
    <row r="103">
      <c r="A103" s="7"/>
      <c r="B103" s="7"/>
      <c r="C103" s="7"/>
      <c r="D103" s="7"/>
      <c r="E103" s="7"/>
      <c r="F103" s="7"/>
      <c r="G103" s="7"/>
      <c r="H103" s="7"/>
      <c r="I103" s="7"/>
    </row>
    <row r="104">
      <c r="A104" s="7"/>
      <c r="B104" s="7"/>
      <c r="C104" s="7"/>
      <c r="D104" s="7"/>
      <c r="E104" s="7"/>
      <c r="F104" s="7"/>
      <c r="G104" s="7"/>
      <c r="H104" s="7"/>
      <c r="I104" s="7"/>
    </row>
    <row r="105">
      <c r="A105" s="7"/>
      <c r="B105" s="7"/>
      <c r="C105" s="7"/>
      <c r="D105" s="7"/>
      <c r="E105" s="7"/>
      <c r="F105" s="7"/>
      <c r="G105" s="7"/>
      <c r="H105" s="7"/>
      <c r="I105" s="7"/>
    </row>
    <row r="106">
      <c r="A106" s="7"/>
      <c r="B106" s="7"/>
      <c r="C106" s="7"/>
      <c r="D106" s="7"/>
      <c r="E106" s="7"/>
      <c r="F106" s="7"/>
      <c r="G106" s="7"/>
      <c r="H106" s="7"/>
      <c r="I106" s="7"/>
    </row>
    <row r="107">
      <c r="A107" s="7"/>
      <c r="B107" s="7"/>
      <c r="C107" s="7"/>
      <c r="D107" s="7"/>
      <c r="E107" s="7"/>
      <c r="F107" s="7"/>
      <c r="G107" s="7"/>
      <c r="H107" s="7"/>
      <c r="I107" s="7"/>
    </row>
    <row r="108">
      <c r="A108" s="7"/>
      <c r="B108" s="7"/>
      <c r="C108" s="7"/>
      <c r="D108" s="7"/>
      <c r="E108" s="7"/>
      <c r="F108" s="7"/>
      <c r="G108" s="7"/>
      <c r="H108" s="7"/>
      <c r="I108" s="7"/>
    </row>
    <row r="109">
      <c r="A109" s="7"/>
      <c r="B109" s="7"/>
      <c r="C109" s="7"/>
      <c r="D109" s="7"/>
      <c r="E109" s="7"/>
      <c r="F109" s="7"/>
      <c r="G109" s="7"/>
      <c r="H109" s="7"/>
      <c r="I109" s="7"/>
    </row>
    <row r="110">
      <c r="A110" s="7"/>
      <c r="B110" s="7"/>
      <c r="C110" s="7"/>
      <c r="D110" s="7"/>
      <c r="E110" s="7"/>
      <c r="F110" s="7"/>
      <c r="G110" s="7"/>
      <c r="H110" s="7"/>
      <c r="I110" s="7"/>
    </row>
    <row r="111">
      <c r="A111" s="7"/>
      <c r="B111" s="7"/>
      <c r="C111" s="7"/>
      <c r="D111" s="7"/>
      <c r="E111" s="7"/>
      <c r="F111" s="7"/>
      <c r="G111" s="7"/>
      <c r="H111" s="7"/>
      <c r="I111" s="7"/>
    </row>
    <row r="112">
      <c r="A112" s="7"/>
      <c r="B112" s="7"/>
      <c r="C112" s="7"/>
      <c r="D112" s="7"/>
      <c r="E112" s="7"/>
      <c r="F112" s="7"/>
      <c r="G112" s="7"/>
      <c r="H112" s="7"/>
      <c r="I112" s="7"/>
    </row>
    <row r="113">
      <c r="A113" s="7"/>
      <c r="B113" s="7"/>
      <c r="C113" s="7"/>
      <c r="D113" s="7"/>
      <c r="E113" s="7"/>
      <c r="F113" s="7"/>
      <c r="G113" s="7"/>
      <c r="H113" s="7"/>
      <c r="I113" s="7"/>
    </row>
    <row r="114">
      <c r="A114" s="7"/>
      <c r="B114" s="7"/>
      <c r="C114" s="7"/>
      <c r="D114" s="7"/>
      <c r="E114" s="7"/>
      <c r="F114" s="7"/>
      <c r="G114" s="7"/>
      <c r="H114" s="7"/>
      <c r="I114" s="7"/>
    </row>
    <row r="115">
      <c r="A115" s="7"/>
      <c r="B115" s="7"/>
      <c r="C115" s="7"/>
      <c r="D115" s="7"/>
      <c r="E115" s="7"/>
      <c r="F115" s="7"/>
      <c r="G115" s="7"/>
      <c r="H115" s="7"/>
      <c r="I115" s="7"/>
    </row>
    <row r="116">
      <c r="A116" s="7"/>
      <c r="B116" s="7"/>
      <c r="C116" s="7"/>
      <c r="D116" s="7"/>
      <c r="E116" s="7"/>
      <c r="F116" s="7"/>
      <c r="G116" s="7"/>
      <c r="H116" s="7"/>
      <c r="I116" s="7"/>
    </row>
    <row r="117">
      <c r="A117" s="7"/>
      <c r="B117" s="7"/>
      <c r="C117" s="7"/>
      <c r="D117" s="7"/>
      <c r="E117" s="7"/>
      <c r="F117" s="7"/>
      <c r="G117" s="7"/>
      <c r="H117" s="7"/>
      <c r="I117" s="7"/>
    </row>
    <row r="118">
      <c r="A118" s="7"/>
      <c r="B118" s="7"/>
      <c r="C118" s="7"/>
      <c r="D118" s="7"/>
      <c r="E118" s="7"/>
      <c r="F118" s="7"/>
      <c r="G118" s="7"/>
      <c r="H118" s="7"/>
      <c r="I118" s="7"/>
    </row>
    <row r="119">
      <c r="A119" s="7"/>
      <c r="B119" s="7"/>
      <c r="C119" s="7"/>
      <c r="D119" s="7"/>
      <c r="E119" s="7"/>
      <c r="F119" s="7"/>
      <c r="G119" s="7"/>
      <c r="H119" s="7"/>
      <c r="I119" s="7"/>
    </row>
    <row r="120">
      <c r="A120" s="7"/>
      <c r="B120" s="7"/>
      <c r="C120" s="7"/>
      <c r="D120" s="7"/>
      <c r="E120" s="7"/>
      <c r="F120" s="7"/>
      <c r="G120" s="7"/>
      <c r="H120" s="7"/>
      <c r="I120" s="7"/>
    </row>
    <row r="121">
      <c r="A121" s="7"/>
      <c r="B121" s="7"/>
      <c r="C121" s="7"/>
      <c r="D121" s="7"/>
      <c r="E121" s="7"/>
      <c r="F121" s="7"/>
      <c r="G121" s="7"/>
      <c r="H121" s="7"/>
      <c r="I121" s="7"/>
    </row>
    <row r="122">
      <c r="A122" s="7"/>
      <c r="B122" s="7"/>
      <c r="C122" s="7"/>
      <c r="D122" s="7"/>
      <c r="E122" s="7"/>
      <c r="F122" s="7"/>
      <c r="G122" s="7"/>
      <c r="H122" s="7"/>
      <c r="I122" s="7"/>
    </row>
    <row r="123">
      <c r="A123" s="7"/>
      <c r="B123" s="7"/>
      <c r="C123" s="7"/>
      <c r="D123" s="7"/>
      <c r="E123" s="7"/>
      <c r="F123" s="7"/>
      <c r="G123" s="7"/>
      <c r="H123" s="7"/>
      <c r="I123" s="7"/>
    </row>
    <row r="124">
      <c r="A124" s="7"/>
      <c r="B124" s="7"/>
      <c r="C124" s="7"/>
      <c r="D124" s="7"/>
      <c r="E124" s="7"/>
      <c r="F124" s="7"/>
      <c r="G124" s="7"/>
      <c r="H124" s="7"/>
      <c r="I124" s="7"/>
    </row>
    <row r="125">
      <c r="A125" s="7"/>
      <c r="B125" s="7"/>
      <c r="C125" s="7"/>
      <c r="D125" s="7"/>
      <c r="E125" s="7"/>
      <c r="F125" s="7"/>
      <c r="G125" s="7"/>
      <c r="H125" s="7"/>
      <c r="I125" s="7"/>
    </row>
    <row r="126">
      <c r="A126" s="7"/>
      <c r="B126" s="7"/>
      <c r="C126" s="7"/>
      <c r="D126" s="7"/>
      <c r="E126" s="7"/>
      <c r="F126" s="7"/>
      <c r="G126" s="7"/>
      <c r="H126" s="7"/>
      <c r="I126" s="7"/>
    </row>
    <row r="127">
      <c r="A127" s="7"/>
      <c r="B127" s="7"/>
      <c r="C127" s="7"/>
      <c r="D127" s="7"/>
      <c r="E127" s="7"/>
      <c r="F127" s="7"/>
      <c r="G127" s="7"/>
      <c r="H127" s="7"/>
      <c r="I127" s="7"/>
    </row>
    <row r="128">
      <c r="A128" s="7"/>
      <c r="B128" s="7"/>
      <c r="C128" s="7"/>
      <c r="D128" s="7"/>
      <c r="E128" s="7"/>
      <c r="F128" s="7"/>
      <c r="G128" s="7"/>
      <c r="H128" s="7"/>
      <c r="I128" s="7"/>
    </row>
    <row r="129">
      <c r="A129" s="7"/>
      <c r="B129" s="7"/>
      <c r="C129" s="7"/>
      <c r="D129" s="7"/>
      <c r="E129" s="7"/>
      <c r="F129" s="7"/>
      <c r="G129" s="7"/>
      <c r="H129" s="7"/>
      <c r="I129" s="7"/>
    </row>
    <row r="130">
      <c r="A130" s="7"/>
      <c r="B130" s="7"/>
      <c r="C130" s="7"/>
      <c r="D130" s="7"/>
      <c r="E130" s="7"/>
      <c r="F130" s="7"/>
      <c r="G130" s="7"/>
      <c r="H130" s="7"/>
      <c r="I130" s="7"/>
    </row>
    <row r="131">
      <c r="A131" s="7"/>
      <c r="B131" s="7"/>
      <c r="C131" s="7"/>
      <c r="D131" s="7"/>
      <c r="E131" s="7"/>
      <c r="F131" s="7"/>
      <c r="G131" s="7"/>
      <c r="H131" s="7"/>
      <c r="I131" s="7"/>
    </row>
    <row r="132">
      <c r="A132" s="7"/>
      <c r="B132" s="7"/>
      <c r="C132" s="7"/>
      <c r="D132" s="7"/>
      <c r="E132" s="7"/>
      <c r="F132" s="7"/>
      <c r="G132" s="7"/>
      <c r="H132" s="7"/>
      <c r="I132" s="7"/>
    </row>
    <row r="133">
      <c r="A133" s="7"/>
      <c r="B133" s="7"/>
      <c r="C133" s="7"/>
      <c r="D133" s="7"/>
      <c r="E133" s="7"/>
      <c r="F133" s="7"/>
      <c r="G133" s="7"/>
      <c r="H133" s="7"/>
      <c r="I133" s="7"/>
    </row>
    <row r="134">
      <c r="A134" s="7"/>
      <c r="B134" s="7"/>
      <c r="C134" s="7"/>
      <c r="D134" s="7"/>
      <c r="E134" s="7"/>
      <c r="F134" s="7"/>
      <c r="G134" s="7"/>
      <c r="H134" s="7"/>
      <c r="I134" s="7"/>
    </row>
    <row r="135">
      <c r="A135" s="7"/>
      <c r="B135" s="7"/>
      <c r="C135" s="7"/>
      <c r="D135" s="7"/>
      <c r="E135" s="7"/>
      <c r="F135" s="7"/>
      <c r="G135" s="7"/>
      <c r="H135" s="7"/>
      <c r="I135" s="7"/>
    </row>
    <row r="136">
      <c r="A136" s="7"/>
      <c r="B136" s="7"/>
      <c r="C136" s="7"/>
      <c r="D136" s="7"/>
      <c r="E136" s="7"/>
      <c r="F136" s="7"/>
      <c r="G136" s="7"/>
      <c r="H136" s="7"/>
      <c r="I136" s="7"/>
    </row>
    <row r="137">
      <c r="A137" s="7"/>
      <c r="B137" s="7"/>
      <c r="C137" s="7"/>
      <c r="D137" s="7"/>
      <c r="E137" s="7"/>
      <c r="F137" s="7"/>
      <c r="G137" s="7"/>
      <c r="H137" s="7"/>
      <c r="I137" s="7"/>
    </row>
    <row r="138">
      <c r="A138" s="7"/>
      <c r="B138" s="7"/>
      <c r="C138" s="7"/>
      <c r="D138" s="7"/>
      <c r="E138" s="7"/>
      <c r="F138" s="7"/>
      <c r="G138" s="7"/>
      <c r="H138" s="7"/>
      <c r="I138" s="7"/>
    </row>
    <row r="139">
      <c r="A139" s="7"/>
      <c r="B139" s="7"/>
      <c r="C139" s="7"/>
      <c r="D139" s="7"/>
      <c r="E139" s="7"/>
      <c r="F139" s="7"/>
      <c r="G139" s="7"/>
      <c r="H139" s="7"/>
      <c r="I139" s="7"/>
    </row>
    <row r="140">
      <c r="A140" s="7"/>
      <c r="B140" s="7"/>
      <c r="C140" s="7"/>
      <c r="D140" s="7"/>
      <c r="E140" s="7"/>
      <c r="F140" s="7"/>
      <c r="G140" s="7"/>
      <c r="H140" s="7"/>
      <c r="I140" s="7"/>
    </row>
    <row r="141">
      <c r="A141" s="7"/>
      <c r="B141" s="7"/>
      <c r="C141" s="7"/>
      <c r="D141" s="7"/>
      <c r="E141" s="7"/>
      <c r="F141" s="7"/>
      <c r="G141" s="7"/>
      <c r="H141" s="7"/>
      <c r="I141" s="7"/>
    </row>
    <row r="142">
      <c r="A142" s="7"/>
      <c r="B142" s="7"/>
      <c r="C142" s="7"/>
      <c r="D142" s="7"/>
      <c r="E142" s="7"/>
      <c r="F142" s="7"/>
      <c r="G142" s="7"/>
      <c r="H142" s="7"/>
      <c r="I142" s="7"/>
    </row>
    <row r="143">
      <c r="A143" s="7"/>
      <c r="B143" s="7"/>
      <c r="C143" s="7"/>
      <c r="D143" s="7"/>
      <c r="E143" s="7"/>
      <c r="F143" s="7"/>
      <c r="G143" s="7"/>
      <c r="H143" s="7"/>
      <c r="I143" s="7"/>
    </row>
    <row r="144">
      <c r="A144" s="7"/>
      <c r="B144" s="7"/>
      <c r="C144" s="7"/>
      <c r="D144" s="7"/>
      <c r="E144" s="7"/>
      <c r="F144" s="7"/>
      <c r="G144" s="7"/>
      <c r="H144" s="7"/>
      <c r="I144" s="7"/>
    </row>
    <row r="145">
      <c r="A145" s="7"/>
      <c r="B145" s="7"/>
      <c r="C145" s="7"/>
      <c r="D145" s="7"/>
      <c r="E145" s="7"/>
      <c r="F145" s="7"/>
      <c r="G145" s="7"/>
      <c r="H145" s="7"/>
      <c r="I145" s="7"/>
    </row>
    <row r="146">
      <c r="A146" s="7"/>
      <c r="B146" s="7"/>
      <c r="C146" s="7"/>
      <c r="D146" s="7"/>
      <c r="E146" s="7"/>
      <c r="F146" s="7"/>
      <c r="G146" s="7"/>
      <c r="H146" s="7"/>
      <c r="I146" s="7"/>
    </row>
    <row r="147">
      <c r="A147" s="7"/>
      <c r="B147" s="7"/>
      <c r="C147" s="7"/>
      <c r="D147" s="7"/>
      <c r="E147" s="7"/>
      <c r="F147" s="7"/>
      <c r="G147" s="7"/>
      <c r="H147" s="7"/>
      <c r="I147" s="7"/>
    </row>
    <row r="148">
      <c r="A148" s="7"/>
      <c r="B148" s="7"/>
      <c r="C148" s="7"/>
      <c r="D148" s="7"/>
      <c r="E148" s="7"/>
      <c r="F148" s="7"/>
      <c r="G148" s="7"/>
      <c r="H148" s="7"/>
      <c r="I148" s="7"/>
    </row>
    <row r="149">
      <c r="A149" s="7"/>
      <c r="B149" s="7"/>
      <c r="C149" s="7"/>
      <c r="D149" s="7"/>
      <c r="E149" s="7"/>
      <c r="F149" s="7"/>
      <c r="G149" s="7"/>
      <c r="H149" s="7"/>
      <c r="I149" s="7"/>
    </row>
    <row r="150">
      <c r="A150" s="7"/>
      <c r="B150" s="7"/>
      <c r="C150" s="7"/>
      <c r="D150" s="7"/>
      <c r="E150" s="7"/>
      <c r="F150" s="7"/>
      <c r="G150" s="7"/>
      <c r="H150" s="7"/>
      <c r="I150" s="7"/>
    </row>
    <row r="151">
      <c r="A151" s="7"/>
      <c r="B151" s="7"/>
      <c r="C151" s="7"/>
      <c r="D151" s="7"/>
      <c r="E151" s="7"/>
      <c r="F151" s="7"/>
      <c r="G151" s="7"/>
      <c r="H151" s="7"/>
      <c r="I151" s="7"/>
    </row>
    <row r="152">
      <c r="A152" s="7"/>
      <c r="B152" s="7"/>
      <c r="C152" s="7"/>
      <c r="D152" s="7"/>
      <c r="E152" s="7"/>
      <c r="F152" s="7"/>
      <c r="G152" s="7"/>
      <c r="H152" s="7"/>
      <c r="I152" s="7"/>
    </row>
    <row r="153">
      <c r="A153" s="7"/>
      <c r="B153" s="7"/>
      <c r="C153" s="7"/>
      <c r="D153" s="7"/>
      <c r="E153" s="7"/>
      <c r="F153" s="7"/>
      <c r="G153" s="7"/>
      <c r="H153" s="7"/>
      <c r="I153" s="7"/>
    </row>
    <row r="154">
      <c r="A154" s="7"/>
      <c r="B154" s="7"/>
      <c r="C154" s="7"/>
      <c r="D154" s="7"/>
      <c r="E154" s="7"/>
      <c r="F154" s="7"/>
      <c r="G154" s="7"/>
      <c r="H154" s="7"/>
      <c r="I154" s="7"/>
    </row>
    <row r="155">
      <c r="A155" s="7"/>
      <c r="B155" s="7"/>
      <c r="C155" s="7"/>
      <c r="D155" s="7"/>
      <c r="E155" s="7"/>
      <c r="F155" s="7"/>
      <c r="G155" s="7"/>
      <c r="H155" s="7"/>
      <c r="I155" s="7"/>
    </row>
    <row r="156">
      <c r="A156" s="7"/>
      <c r="B156" s="7"/>
      <c r="C156" s="7"/>
      <c r="D156" s="7"/>
      <c r="E156" s="7"/>
      <c r="F156" s="7"/>
      <c r="G156" s="7"/>
      <c r="H156" s="7"/>
      <c r="I156" s="7"/>
    </row>
    <row r="157">
      <c r="A157" s="7"/>
      <c r="B157" s="7"/>
      <c r="C157" s="7"/>
      <c r="D157" s="7"/>
      <c r="E157" s="7"/>
      <c r="F157" s="7"/>
      <c r="G157" s="7"/>
      <c r="H157" s="7"/>
      <c r="I157" s="7"/>
    </row>
    <row r="158">
      <c r="A158" s="7"/>
      <c r="B158" s="7"/>
      <c r="C158" s="7"/>
      <c r="D158" s="7"/>
      <c r="E158" s="7"/>
      <c r="F158" s="7"/>
      <c r="G158" s="7"/>
      <c r="H158" s="7"/>
      <c r="I158" s="7"/>
    </row>
    <row r="159">
      <c r="A159" s="7"/>
      <c r="B159" s="7"/>
      <c r="C159" s="7"/>
      <c r="D159" s="7"/>
      <c r="E159" s="7"/>
      <c r="F159" s="7"/>
      <c r="G159" s="7"/>
      <c r="H159" s="7"/>
      <c r="I159" s="7"/>
    </row>
    <row r="160">
      <c r="A160" s="7"/>
      <c r="B160" s="7"/>
      <c r="C160" s="7"/>
      <c r="D160" s="7"/>
      <c r="E160" s="7"/>
      <c r="F160" s="7"/>
      <c r="G160" s="7"/>
      <c r="H160" s="7"/>
      <c r="I160" s="7"/>
    </row>
    <row r="161">
      <c r="A161" s="7"/>
      <c r="B161" s="7"/>
      <c r="C161" s="7"/>
      <c r="D161" s="7"/>
      <c r="E161" s="7"/>
      <c r="F161" s="7"/>
      <c r="G161" s="7"/>
      <c r="H161" s="7"/>
      <c r="I161" s="7"/>
    </row>
    <row r="162">
      <c r="A162" s="7"/>
      <c r="B162" s="7"/>
      <c r="C162" s="7"/>
      <c r="D162" s="7"/>
      <c r="E162" s="7"/>
      <c r="F162" s="7"/>
      <c r="G162" s="7"/>
      <c r="H162" s="7"/>
      <c r="I162" s="7"/>
    </row>
    <row r="163">
      <c r="A163" s="7"/>
      <c r="B163" s="7"/>
      <c r="C163" s="7"/>
      <c r="D163" s="7"/>
      <c r="E163" s="7"/>
      <c r="F163" s="7"/>
      <c r="G163" s="7"/>
      <c r="H163" s="7"/>
      <c r="I163" s="7"/>
    </row>
    <row r="164">
      <c r="A164" s="7"/>
      <c r="B164" s="7"/>
      <c r="C164" s="7"/>
      <c r="D164" s="7"/>
      <c r="E164" s="7"/>
      <c r="F164" s="7"/>
      <c r="G164" s="7"/>
      <c r="H164" s="7"/>
      <c r="I164" s="7"/>
    </row>
    <row r="165">
      <c r="A165" s="7"/>
      <c r="B165" s="7"/>
      <c r="C165" s="7"/>
      <c r="D165" s="7"/>
      <c r="E165" s="7"/>
      <c r="F165" s="7"/>
      <c r="G165" s="7"/>
      <c r="H165" s="7"/>
      <c r="I165" s="7"/>
    </row>
    <row r="166">
      <c r="A166" s="7"/>
      <c r="B166" s="7"/>
      <c r="C166" s="7"/>
      <c r="D166" s="7"/>
      <c r="E166" s="7"/>
      <c r="F166" s="7"/>
      <c r="G166" s="7"/>
      <c r="H166" s="7"/>
      <c r="I166" s="7"/>
    </row>
    <row r="167">
      <c r="A167" s="7"/>
      <c r="B167" s="7"/>
      <c r="C167" s="7"/>
      <c r="D167" s="7"/>
      <c r="E167" s="7"/>
      <c r="F167" s="7"/>
      <c r="G167" s="7"/>
      <c r="H167" s="7"/>
      <c r="I167" s="7"/>
    </row>
    <row r="168">
      <c r="A168" s="7"/>
      <c r="B168" s="7"/>
      <c r="C168" s="7"/>
      <c r="D168" s="7"/>
      <c r="E168" s="7"/>
      <c r="F168" s="7"/>
      <c r="G168" s="7"/>
      <c r="H168" s="7"/>
      <c r="I168" s="7"/>
    </row>
    <row r="169">
      <c r="A169" s="7"/>
      <c r="B169" s="7"/>
      <c r="C169" s="7"/>
      <c r="D169" s="7"/>
      <c r="E169" s="7"/>
      <c r="F169" s="7"/>
      <c r="G169" s="7"/>
      <c r="H169" s="7"/>
      <c r="I169" s="7"/>
    </row>
    <row r="170">
      <c r="A170" s="7"/>
      <c r="B170" s="7"/>
      <c r="C170" s="7"/>
      <c r="D170" s="7"/>
      <c r="E170" s="7"/>
      <c r="F170" s="7"/>
      <c r="G170" s="7"/>
      <c r="H170" s="7"/>
      <c r="I170" s="7"/>
    </row>
    <row r="171">
      <c r="A171" s="7"/>
      <c r="B171" s="7"/>
      <c r="C171" s="7"/>
      <c r="D171" s="7"/>
      <c r="E171" s="7"/>
      <c r="F171" s="7"/>
      <c r="G171" s="7"/>
      <c r="H171" s="7"/>
      <c r="I171" s="7"/>
    </row>
    <row r="172">
      <c r="A172" s="7"/>
      <c r="B172" s="7"/>
      <c r="C172" s="7"/>
      <c r="D172" s="7"/>
      <c r="E172" s="7"/>
      <c r="F172" s="7"/>
      <c r="G172" s="7"/>
      <c r="H172" s="7"/>
      <c r="I172" s="7"/>
    </row>
    <row r="173">
      <c r="A173" s="7"/>
      <c r="B173" s="7"/>
      <c r="C173" s="7"/>
      <c r="D173" s="7"/>
      <c r="E173" s="7"/>
      <c r="F173" s="7"/>
      <c r="G173" s="7"/>
      <c r="H173" s="7"/>
      <c r="I173" s="7"/>
    </row>
    <row r="174">
      <c r="A174" s="7"/>
      <c r="B174" s="7"/>
      <c r="C174" s="7"/>
      <c r="D174" s="7"/>
      <c r="E174" s="7"/>
      <c r="F174" s="7"/>
      <c r="G174" s="7"/>
      <c r="H174" s="7"/>
      <c r="I174" s="7"/>
    </row>
    <row r="175">
      <c r="A175" s="7"/>
      <c r="B175" s="7"/>
      <c r="C175" s="7"/>
      <c r="D175" s="7"/>
      <c r="E175" s="7"/>
      <c r="F175" s="7"/>
      <c r="G175" s="7"/>
      <c r="H175" s="7"/>
      <c r="I175" s="7"/>
    </row>
    <row r="176">
      <c r="A176" s="7"/>
      <c r="B176" s="7"/>
      <c r="C176" s="7"/>
      <c r="D176" s="7"/>
      <c r="E176" s="7"/>
      <c r="F176" s="7"/>
      <c r="G176" s="7"/>
      <c r="H176" s="7"/>
      <c r="I176" s="7"/>
    </row>
    <row r="177">
      <c r="A177" s="7"/>
      <c r="B177" s="7"/>
      <c r="C177" s="7"/>
      <c r="D177" s="7"/>
      <c r="E177" s="7"/>
      <c r="F177" s="7"/>
      <c r="G177" s="7"/>
      <c r="H177" s="7"/>
      <c r="I177" s="7"/>
    </row>
    <row r="178">
      <c r="A178" s="7"/>
      <c r="B178" s="7"/>
      <c r="C178" s="7"/>
      <c r="D178" s="7"/>
      <c r="E178" s="7"/>
      <c r="F178" s="7"/>
      <c r="G178" s="7"/>
      <c r="H178" s="7"/>
      <c r="I178" s="7"/>
    </row>
    <row r="179">
      <c r="A179" s="7"/>
      <c r="B179" s="7"/>
      <c r="C179" s="7"/>
      <c r="D179" s="7"/>
      <c r="E179" s="7"/>
      <c r="F179" s="7"/>
      <c r="G179" s="7"/>
      <c r="H179" s="7"/>
      <c r="I179" s="7"/>
    </row>
    <row r="180">
      <c r="A180" s="7"/>
      <c r="B180" s="7"/>
      <c r="C180" s="7"/>
      <c r="D180" s="7"/>
      <c r="E180" s="7"/>
      <c r="F180" s="7"/>
      <c r="G180" s="7"/>
      <c r="H180" s="7"/>
      <c r="I180" s="7"/>
    </row>
    <row r="181">
      <c r="A181" s="7"/>
      <c r="B181" s="7"/>
      <c r="C181" s="7"/>
      <c r="D181" s="7"/>
      <c r="E181" s="7"/>
      <c r="F181" s="7"/>
      <c r="G181" s="7"/>
      <c r="H181" s="7"/>
      <c r="I181" s="7"/>
    </row>
    <row r="182">
      <c r="A182" s="7"/>
      <c r="B182" s="7"/>
      <c r="C182" s="7"/>
      <c r="D182" s="7"/>
      <c r="E182" s="7"/>
      <c r="F182" s="7"/>
      <c r="G182" s="7"/>
      <c r="H182" s="7"/>
      <c r="I182" s="7"/>
    </row>
    <row r="183">
      <c r="A183" s="7"/>
      <c r="B183" s="7"/>
      <c r="C183" s="7"/>
      <c r="D183" s="7"/>
      <c r="E183" s="7"/>
      <c r="F183" s="7"/>
      <c r="G183" s="7"/>
      <c r="H183" s="7"/>
      <c r="I183" s="7"/>
    </row>
    <row r="184">
      <c r="A184" s="7"/>
      <c r="B184" s="7"/>
      <c r="C184" s="7"/>
      <c r="D184" s="7"/>
      <c r="E184" s="7"/>
      <c r="F184" s="7"/>
      <c r="G184" s="7"/>
      <c r="H184" s="7"/>
      <c r="I184" s="7"/>
    </row>
    <row r="185">
      <c r="A185" s="7"/>
      <c r="B185" s="7"/>
      <c r="C185" s="7"/>
      <c r="D185" s="7"/>
      <c r="E185" s="7"/>
      <c r="F185" s="7"/>
      <c r="G185" s="7"/>
      <c r="H185" s="7"/>
      <c r="I185" s="7"/>
    </row>
    <row r="186">
      <c r="A186" s="7"/>
      <c r="B186" s="7"/>
      <c r="C186" s="7"/>
      <c r="D186" s="7"/>
      <c r="E186" s="7"/>
      <c r="F186" s="7"/>
      <c r="G186" s="7"/>
      <c r="H186" s="7"/>
      <c r="I186" s="7"/>
    </row>
    <row r="187">
      <c r="A187" s="7"/>
      <c r="B187" s="7"/>
      <c r="C187" s="7"/>
      <c r="D187" s="7"/>
      <c r="E187" s="7"/>
      <c r="F187" s="7"/>
      <c r="G187" s="7"/>
      <c r="H187" s="7"/>
      <c r="I187" s="7"/>
    </row>
    <row r="188">
      <c r="A188" s="7"/>
      <c r="B188" s="7"/>
      <c r="C188" s="7"/>
      <c r="D188" s="7"/>
      <c r="E188" s="7"/>
      <c r="F188" s="7"/>
      <c r="G188" s="7"/>
      <c r="H188" s="7"/>
      <c r="I188" s="7"/>
    </row>
    <row r="189">
      <c r="A189" s="7"/>
      <c r="B189" s="7"/>
      <c r="C189" s="7"/>
      <c r="D189" s="7"/>
      <c r="E189" s="7"/>
      <c r="F189" s="7"/>
      <c r="G189" s="7"/>
      <c r="H189" s="7"/>
      <c r="I189" s="7"/>
    </row>
    <row r="190">
      <c r="A190" s="7"/>
      <c r="B190" s="7"/>
      <c r="C190" s="7"/>
      <c r="D190" s="7"/>
      <c r="E190" s="7"/>
      <c r="F190" s="7"/>
      <c r="G190" s="7"/>
      <c r="H190" s="7"/>
      <c r="I190" s="7"/>
    </row>
    <row r="191">
      <c r="A191" s="7"/>
      <c r="B191" s="7"/>
      <c r="C191" s="7"/>
      <c r="D191" s="7"/>
      <c r="E191" s="7"/>
      <c r="F191" s="7"/>
      <c r="G191" s="7"/>
      <c r="H191" s="7"/>
      <c r="I191" s="7"/>
    </row>
    <row r="192">
      <c r="A192" s="7"/>
      <c r="B192" s="7"/>
      <c r="C192" s="7"/>
      <c r="D192" s="7"/>
      <c r="E192" s="7"/>
      <c r="F192" s="7"/>
      <c r="G192" s="7"/>
      <c r="H192" s="7"/>
      <c r="I192" s="7"/>
    </row>
    <row r="193">
      <c r="A193" s="7"/>
      <c r="B193" s="7"/>
      <c r="C193" s="7"/>
      <c r="D193" s="7"/>
      <c r="E193" s="7"/>
      <c r="F193" s="7"/>
      <c r="G193" s="7"/>
      <c r="H193" s="7"/>
      <c r="I193" s="7"/>
    </row>
    <row r="194">
      <c r="A194" s="7"/>
      <c r="B194" s="7"/>
      <c r="C194" s="7"/>
      <c r="D194" s="7"/>
      <c r="E194" s="7"/>
      <c r="F194" s="7"/>
      <c r="G194" s="7"/>
      <c r="H194" s="7"/>
      <c r="I194" s="7"/>
    </row>
    <row r="195">
      <c r="A195" s="7"/>
      <c r="B195" s="7"/>
      <c r="C195" s="7"/>
      <c r="D195" s="7"/>
      <c r="E195" s="7"/>
      <c r="F195" s="7"/>
      <c r="G195" s="7"/>
      <c r="H195" s="7"/>
      <c r="I195" s="7"/>
    </row>
    <row r="196">
      <c r="A196" s="7"/>
      <c r="B196" s="7"/>
      <c r="C196" s="7"/>
      <c r="D196" s="7"/>
      <c r="E196" s="7"/>
      <c r="F196" s="7"/>
      <c r="G196" s="7"/>
      <c r="H196" s="7"/>
      <c r="I196" s="7"/>
    </row>
    <row r="197">
      <c r="A197" s="7"/>
      <c r="B197" s="7"/>
      <c r="C197" s="7"/>
      <c r="D197" s="7"/>
      <c r="E197" s="7"/>
      <c r="F197" s="7"/>
      <c r="G197" s="7"/>
      <c r="H197" s="7"/>
      <c r="I197" s="7"/>
    </row>
    <row r="198">
      <c r="A198" s="7"/>
      <c r="B198" s="7"/>
      <c r="C198" s="7"/>
      <c r="D198" s="7"/>
      <c r="E198" s="7"/>
      <c r="F198" s="7"/>
      <c r="G198" s="7"/>
      <c r="H198" s="7"/>
      <c r="I198" s="7"/>
    </row>
    <row r="199">
      <c r="A199" s="7"/>
      <c r="B199" s="7"/>
      <c r="C199" s="7"/>
      <c r="D199" s="7"/>
      <c r="E199" s="7"/>
      <c r="F199" s="7"/>
      <c r="G199" s="7"/>
      <c r="H199" s="7"/>
      <c r="I199" s="7"/>
    </row>
    <row r="200">
      <c r="A200" s="7"/>
      <c r="B200" s="7"/>
      <c r="C200" s="7"/>
      <c r="D200" s="7"/>
      <c r="E200" s="7"/>
      <c r="F200" s="7"/>
      <c r="G200" s="7"/>
      <c r="H200" s="7"/>
      <c r="I200" s="7"/>
    </row>
    <row r="201">
      <c r="A201" s="7"/>
      <c r="B201" s="7"/>
      <c r="C201" s="7"/>
      <c r="D201" s="7"/>
      <c r="E201" s="7"/>
      <c r="F201" s="7"/>
      <c r="G201" s="7"/>
      <c r="H201" s="7"/>
      <c r="I201" s="7"/>
    </row>
    <row r="202">
      <c r="A202" s="7"/>
      <c r="B202" s="7"/>
      <c r="C202" s="7"/>
      <c r="D202" s="7"/>
      <c r="E202" s="7"/>
      <c r="F202" s="7"/>
      <c r="G202" s="7"/>
      <c r="H202" s="7"/>
      <c r="I202" s="7"/>
    </row>
    <row r="203">
      <c r="A203" s="7"/>
      <c r="B203" s="7"/>
      <c r="C203" s="7"/>
      <c r="D203" s="7"/>
      <c r="E203" s="7"/>
      <c r="F203" s="7"/>
      <c r="G203" s="7"/>
      <c r="H203" s="7"/>
      <c r="I203" s="7"/>
    </row>
    <row r="204">
      <c r="A204" s="7"/>
      <c r="B204" s="7"/>
      <c r="C204" s="7"/>
      <c r="D204" s="7"/>
      <c r="E204" s="7"/>
      <c r="F204" s="7"/>
      <c r="G204" s="7"/>
      <c r="H204" s="7"/>
      <c r="I204" s="7"/>
    </row>
    <row r="205">
      <c r="A205" s="7"/>
      <c r="B205" s="7"/>
      <c r="C205" s="7"/>
      <c r="D205" s="7"/>
      <c r="E205" s="7"/>
      <c r="F205" s="7"/>
      <c r="G205" s="7"/>
      <c r="H205" s="7"/>
      <c r="I205" s="7"/>
    </row>
    <row r="206">
      <c r="A206" s="7"/>
      <c r="B206" s="7"/>
      <c r="C206" s="7"/>
      <c r="D206" s="7"/>
      <c r="E206" s="7"/>
      <c r="F206" s="7"/>
      <c r="G206" s="7"/>
      <c r="H206" s="7"/>
      <c r="I206" s="7"/>
    </row>
    <row r="207">
      <c r="A207" s="7"/>
      <c r="B207" s="7"/>
      <c r="C207" s="7"/>
      <c r="D207" s="7"/>
      <c r="E207" s="7"/>
      <c r="F207" s="7"/>
      <c r="G207" s="7"/>
      <c r="H207" s="7"/>
      <c r="I207" s="7"/>
    </row>
    <row r="208">
      <c r="A208" s="7"/>
      <c r="B208" s="7"/>
      <c r="C208" s="7"/>
      <c r="D208" s="7"/>
      <c r="E208" s="7"/>
      <c r="F208" s="7"/>
      <c r="G208" s="7"/>
      <c r="H208" s="7"/>
      <c r="I208" s="7"/>
    </row>
    <row r="209">
      <c r="A209" s="7"/>
      <c r="B209" s="7"/>
      <c r="C209" s="7"/>
      <c r="D209" s="7"/>
      <c r="E209" s="7"/>
      <c r="F209" s="7"/>
      <c r="G209" s="7"/>
      <c r="H209" s="7"/>
      <c r="I209" s="7"/>
    </row>
    <row r="210">
      <c r="A210" s="7"/>
      <c r="B210" s="7"/>
      <c r="C210" s="7"/>
      <c r="D210" s="7"/>
      <c r="E210" s="7"/>
      <c r="F210" s="7"/>
      <c r="G210" s="7"/>
      <c r="H210" s="7"/>
      <c r="I210" s="7"/>
    </row>
    <row r="211">
      <c r="A211" s="7"/>
      <c r="B211" s="7"/>
      <c r="C211" s="7"/>
      <c r="D211" s="7"/>
      <c r="E211" s="7"/>
      <c r="F211" s="7"/>
      <c r="G211" s="7"/>
      <c r="H211" s="7"/>
      <c r="I211" s="7"/>
    </row>
    <row r="212">
      <c r="A212" s="7"/>
      <c r="B212" s="7"/>
      <c r="C212" s="7"/>
      <c r="D212" s="7"/>
      <c r="E212" s="7"/>
      <c r="F212" s="7"/>
      <c r="G212" s="7"/>
      <c r="H212" s="7"/>
      <c r="I212" s="7"/>
    </row>
    <row r="213">
      <c r="A213" s="7"/>
      <c r="B213" s="7"/>
      <c r="C213" s="7"/>
      <c r="D213" s="7"/>
      <c r="E213" s="7"/>
      <c r="F213" s="7"/>
      <c r="G213" s="7"/>
      <c r="H213" s="7"/>
      <c r="I213" s="7"/>
    </row>
    <row r="214">
      <c r="A214" s="7"/>
      <c r="B214" s="7"/>
      <c r="C214" s="7"/>
      <c r="D214" s="7"/>
      <c r="E214" s="7"/>
      <c r="F214" s="7"/>
      <c r="G214" s="7"/>
      <c r="H214" s="7"/>
      <c r="I214" s="7"/>
    </row>
    <row r="215">
      <c r="A215" s="7"/>
      <c r="B215" s="7"/>
      <c r="C215" s="7"/>
      <c r="D215" s="7"/>
      <c r="E215" s="7"/>
      <c r="F215" s="7"/>
      <c r="G215" s="7"/>
      <c r="H215" s="7"/>
      <c r="I215" s="7"/>
    </row>
    <row r="216">
      <c r="A216" s="7"/>
      <c r="B216" s="7"/>
      <c r="C216" s="7"/>
      <c r="D216" s="7"/>
      <c r="E216" s="7"/>
      <c r="F216" s="7"/>
      <c r="G216" s="7"/>
      <c r="H216" s="7"/>
      <c r="I216" s="7"/>
    </row>
    <row r="217">
      <c r="A217" s="7"/>
      <c r="B217" s="7"/>
      <c r="C217" s="7"/>
      <c r="D217" s="7"/>
      <c r="E217" s="7"/>
      <c r="F217" s="7"/>
      <c r="G217" s="7"/>
      <c r="H217" s="7"/>
      <c r="I217" s="7"/>
    </row>
    <row r="218">
      <c r="A218" s="7"/>
      <c r="B218" s="7"/>
      <c r="C218" s="7"/>
      <c r="D218" s="7"/>
      <c r="E218" s="7"/>
      <c r="F218" s="7"/>
      <c r="G218" s="7"/>
      <c r="H218" s="7"/>
      <c r="I218" s="7"/>
    </row>
    <row r="219">
      <c r="A219" s="7"/>
      <c r="B219" s="7"/>
      <c r="C219" s="7"/>
      <c r="D219" s="7"/>
      <c r="E219" s="7"/>
      <c r="F219" s="7"/>
      <c r="G219" s="7"/>
      <c r="H219" s="7"/>
      <c r="I219" s="7"/>
    </row>
    <row r="220">
      <c r="A220" s="7"/>
      <c r="B220" s="7"/>
      <c r="C220" s="7"/>
      <c r="D220" s="7"/>
      <c r="E220" s="7"/>
      <c r="F220" s="7"/>
      <c r="G220" s="7"/>
      <c r="H220" s="7"/>
      <c r="I220" s="7"/>
    </row>
    <row r="221">
      <c r="A221" s="7"/>
      <c r="B221" s="7"/>
      <c r="C221" s="7"/>
      <c r="D221" s="7"/>
      <c r="E221" s="7"/>
      <c r="F221" s="7"/>
      <c r="G221" s="7"/>
      <c r="H221" s="7"/>
      <c r="I221" s="7"/>
    </row>
    <row r="222">
      <c r="A222" s="7"/>
      <c r="B222" s="7"/>
      <c r="C222" s="7"/>
      <c r="D222" s="7"/>
      <c r="E222" s="7"/>
      <c r="F222" s="7"/>
      <c r="G222" s="7"/>
      <c r="H222" s="7"/>
      <c r="I222" s="7"/>
    </row>
    <row r="223">
      <c r="A223" s="7"/>
      <c r="B223" s="7"/>
      <c r="C223" s="7"/>
      <c r="D223" s="7"/>
      <c r="E223" s="7"/>
      <c r="F223" s="7"/>
      <c r="G223" s="7"/>
      <c r="H223" s="7"/>
      <c r="I223" s="7"/>
    </row>
    <row r="224">
      <c r="A224" s="7"/>
      <c r="B224" s="7"/>
      <c r="C224" s="7"/>
      <c r="D224" s="7"/>
      <c r="E224" s="7"/>
      <c r="F224" s="7"/>
      <c r="G224" s="7"/>
      <c r="H224" s="7"/>
      <c r="I224" s="7"/>
    </row>
    <row r="225">
      <c r="A225" s="7"/>
      <c r="B225" s="7"/>
      <c r="C225" s="7"/>
      <c r="D225" s="7"/>
      <c r="E225" s="7"/>
      <c r="F225" s="7"/>
      <c r="G225" s="7"/>
      <c r="H225" s="7"/>
      <c r="I225" s="7"/>
    </row>
    <row r="226">
      <c r="A226" s="7"/>
      <c r="B226" s="7"/>
      <c r="C226" s="7"/>
      <c r="D226" s="7"/>
      <c r="E226" s="7"/>
      <c r="F226" s="7"/>
      <c r="G226" s="7"/>
      <c r="H226" s="7"/>
      <c r="I226" s="7"/>
    </row>
    <row r="227">
      <c r="A227" s="7"/>
      <c r="B227" s="7"/>
      <c r="C227" s="7"/>
      <c r="D227" s="7"/>
      <c r="E227" s="7"/>
      <c r="F227" s="7"/>
      <c r="G227" s="7"/>
      <c r="H227" s="7"/>
      <c r="I227" s="7"/>
    </row>
    <row r="228">
      <c r="A228" s="7"/>
      <c r="B228" s="7"/>
      <c r="C228" s="7"/>
      <c r="D228" s="7"/>
      <c r="E228" s="7"/>
      <c r="F228" s="7"/>
      <c r="G228" s="7"/>
      <c r="H228" s="7"/>
      <c r="I228" s="7"/>
    </row>
    <row r="229">
      <c r="A229" s="7"/>
      <c r="B229" s="7"/>
      <c r="C229" s="7"/>
      <c r="D229" s="7"/>
      <c r="E229" s="7"/>
      <c r="F229" s="7"/>
      <c r="G229" s="7"/>
      <c r="H229" s="7"/>
      <c r="I229" s="7"/>
    </row>
    <row r="230">
      <c r="A230" s="7"/>
      <c r="B230" s="7"/>
      <c r="C230" s="7"/>
      <c r="D230" s="7"/>
      <c r="E230" s="7"/>
      <c r="F230" s="7"/>
      <c r="G230" s="7"/>
      <c r="H230" s="7"/>
      <c r="I230" s="7"/>
    </row>
    <row r="231">
      <c r="A231" s="7"/>
      <c r="B231" s="7"/>
      <c r="C231" s="7"/>
      <c r="D231" s="7"/>
      <c r="E231" s="7"/>
      <c r="F231" s="7"/>
      <c r="G231" s="7"/>
      <c r="H231" s="7"/>
      <c r="I231" s="7"/>
    </row>
    <row r="232">
      <c r="A232" s="7"/>
      <c r="B232" s="7"/>
      <c r="C232" s="7"/>
      <c r="D232" s="7"/>
      <c r="E232" s="7"/>
      <c r="F232" s="7"/>
      <c r="G232" s="7"/>
      <c r="H232" s="7"/>
      <c r="I232" s="7"/>
    </row>
    <row r="233">
      <c r="A233" s="7"/>
      <c r="B233" s="7"/>
      <c r="C233" s="7"/>
      <c r="D233" s="7"/>
      <c r="E233" s="7"/>
      <c r="F233" s="7"/>
      <c r="G233" s="7"/>
      <c r="H233" s="7"/>
      <c r="I233" s="7"/>
    </row>
    <row r="234">
      <c r="A234" s="7"/>
      <c r="B234" s="7"/>
      <c r="C234" s="7"/>
      <c r="D234" s="7"/>
      <c r="E234" s="7"/>
      <c r="F234" s="7"/>
      <c r="G234" s="7"/>
      <c r="H234" s="7"/>
      <c r="I234" s="7"/>
    </row>
    <row r="235">
      <c r="A235" s="7"/>
      <c r="B235" s="7"/>
      <c r="C235" s="7"/>
      <c r="D235" s="7"/>
      <c r="E235" s="7"/>
      <c r="F235" s="7"/>
      <c r="G235" s="7"/>
      <c r="H235" s="7"/>
      <c r="I235" s="7"/>
    </row>
    <row r="236">
      <c r="A236" s="7"/>
      <c r="B236" s="7"/>
      <c r="C236" s="7"/>
      <c r="D236" s="7"/>
      <c r="E236" s="7"/>
      <c r="F236" s="7"/>
      <c r="G236" s="7"/>
      <c r="H236" s="7"/>
      <c r="I236" s="7"/>
    </row>
    <row r="237">
      <c r="A237" s="7"/>
      <c r="B237" s="7"/>
      <c r="C237" s="7"/>
      <c r="D237" s="7"/>
      <c r="E237" s="7"/>
      <c r="F237" s="7"/>
      <c r="G237" s="7"/>
      <c r="H237" s="7"/>
      <c r="I237" s="7"/>
    </row>
    <row r="238">
      <c r="A238" s="7"/>
      <c r="B238" s="7"/>
      <c r="C238" s="7"/>
      <c r="D238" s="7"/>
      <c r="E238" s="7"/>
      <c r="F238" s="7"/>
      <c r="G238" s="7"/>
      <c r="H238" s="7"/>
      <c r="I238" s="7"/>
    </row>
    <row r="239">
      <c r="A239" s="7"/>
      <c r="B239" s="7"/>
      <c r="C239" s="7"/>
      <c r="D239" s="7"/>
      <c r="E239" s="7"/>
      <c r="F239" s="7"/>
      <c r="G239" s="7"/>
      <c r="H239" s="7"/>
      <c r="I239" s="7"/>
    </row>
    <row r="240">
      <c r="A240" s="7"/>
      <c r="B240" s="7"/>
      <c r="C240" s="7"/>
      <c r="D240" s="7"/>
      <c r="E240" s="7"/>
      <c r="F240" s="7"/>
      <c r="G240" s="7"/>
      <c r="H240" s="7"/>
      <c r="I240" s="7"/>
    </row>
    <row r="241">
      <c r="A241" s="7"/>
      <c r="B241" s="7"/>
      <c r="C241" s="7"/>
      <c r="D241" s="7"/>
      <c r="E241" s="7"/>
      <c r="F241" s="7"/>
      <c r="G241" s="7"/>
      <c r="H241" s="7"/>
      <c r="I241" s="7"/>
    </row>
    <row r="242">
      <c r="A242" s="7"/>
      <c r="B242" s="7"/>
      <c r="C242" s="7"/>
      <c r="D242" s="7"/>
      <c r="E242" s="7"/>
      <c r="F242" s="7"/>
      <c r="G242" s="7"/>
      <c r="H242" s="7"/>
      <c r="I242" s="7"/>
    </row>
    <row r="243">
      <c r="A243" s="7"/>
      <c r="B243" s="7"/>
      <c r="C243" s="7"/>
      <c r="D243" s="7"/>
      <c r="E243" s="7"/>
      <c r="F243" s="7"/>
      <c r="G243" s="7"/>
      <c r="H243" s="7"/>
      <c r="I243" s="7"/>
    </row>
    <row r="244">
      <c r="A244" s="7"/>
      <c r="B244" s="7"/>
      <c r="C244" s="7"/>
      <c r="D244" s="7"/>
      <c r="E244" s="7"/>
      <c r="F244" s="7"/>
      <c r="G244" s="7"/>
      <c r="H244" s="7"/>
      <c r="I244" s="7"/>
    </row>
    <row r="245">
      <c r="A245" s="7"/>
      <c r="B245" s="7"/>
      <c r="C245" s="7"/>
      <c r="D245" s="7"/>
      <c r="E245" s="7"/>
      <c r="F245" s="7"/>
      <c r="G245" s="7"/>
      <c r="H245" s="7"/>
      <c r="I245" s="7"/>
    </row>
    <row r="246">
      <c r="A246" s="7"/>
      <c r="B246" s="7"/>
      <c r="C246" s="7"/>
      <c r="D246" s="7"/>
      <c r="E246" s="7"/>
      <c r="F246" s="7"/>
      <c r="G246" s="7"/>
      <c r="H246" s="7"/>
      <c r="I246" s="7"/>
    </row>
    <row r="247">
      <c r="A247" s="7"/>
      <c r="B247" s="7"/>
      <c r="C247" s="7"/>
      <c r="D247" s="7"/>
      <c r="E247" s="7"/>
      <c r="F247" s="7"/>
      <c r="G247" s="7"/>
      <c r="H247" s="7"/>
      <c r="I247" s="7"/>
    </row>
    <row r="248">
      <c r="A248" s="7"/>
      <c r="B248" s="7"/>
      <c r="C248" s="7"/>
      <c r="D248" s="7"/>
      <c r="E248" s="7"/>
      <c r="F248" s="7"/>
      <c r="G248" s="7"/>
      <c r="H248" s="7"/>
      <c r="I248" s="7"/>
    </row>
    <row r="249">
      <c r="A249" s="7"/>
      <c r="B249" s="7"/>
      <c r="C249" s="7"/>
      <c r="D249" s="7"/>
      <c r="E249" s="7"/>
      <c r="F249" s="7"/>
      <c r="G249" s="7"/>
      <c r="H249" s="7"/>
      <c r="I249" s="7"/>
    </row>
    <row r="250">
      <c r="A250" s="7"/>
      <c r="B250" s="7"/>
      <c r="C250" s="7"/>
      <c r="D250" s="7"/>
      <c r="E250" s="7"/>
      <c r="F250" s="7"/>
      <c r="G250" s="7"/>
      <c r="H250" s="7"/>
      <c r="I250" s="7"/>
    </row>
    <row r="251">
      <c r="A251" s="7"/>
      <c r="B251" s="7"/>
      <c r="C251" s="7"/>
      <c r="D251" s="7"/>
      <c r="E251" s="7"/>
      <c r="F251" s="7"/>
      <c r="G251" s="7"/>
      <c r="H251" s="7"/>
      <c r="I251" s="7"/>
    </row>
    <row r="252">
      <c r="A252" s="7"/>
      <c r="B252" s="7"/>
      <c r="C252" s="7"/>
      <c r="D252" s="7"/>
      <c r="E252" s="7"/>
      <c r="F252" s="7"/>
      <c r="G252" s="7"/>
      <c r="H252" s="7"/>
      <c r="I252" s="7"/>
    </row>
    <row r="253">
      <c r="A253" s="7"/>
      <c r="B253" s="7"/>
      <c r="C253" s="7"/>
      <c r="D253" s="7"/>
      <c r="E253" s="7"/>
      <c r="F253" s="7"/>
      <c r="G253" s="7"/>
      <c r="H253" s="7"/>
      <c r="I253" s="7"/>
    </row>
    <row r="254">
      <c r="A254" s="7"/>
      <c r="B254" s="7"/>
      <c r="C254" s="7"/>
      <c r="D254" s="7"/>
      <c r="E254" s="7"/>
      <c r="F254" s="7"/>
      <c r="G254" s="7"/>
      <c r="H254" s="7"/>
      <c r="I254" s="7"/>
    </row>
    <row r="255">
      <c r="A255" s="7"/>
      <c r="B255" s="7"/>
      <c r="C255" s="7"/>
      <c r="D255" s="7"/>
      <c r="E255" s="7"/>
      <c r="F255" s="7"/>
      <c r="G255" s="7"/>
      <c r="H255" s="7"/>
      <c r="I255" s="7"/>
    </row>
    <row r="256">
      <c r="A256" s="7"/>
      <c r="B256" s="7"/>
      <c r="C256" s="7"/>
      <c r="D256" s="7"/>
      <c r="E256" s="7"/>
      <c r="F256" s="7"/>
      <c r="G256" s="7"/>
      <c r="H256" s="7"/>
      <c r="I256" s="7"/>
    </row>
    <row r="257">
      <c r="A257" s="7"/>
      <c r="B257" s="7"/>
      <c r="C257" s="7"/>
      <c r="D257" s="7"/>
      <c r="E257" s="7"/>
      <c r="F257" s="7"/>
      <c r="G257" s="7"/>
      <c r="H257" s="7"/>
      <c r="I257" s="7"/>
    </row>
    <row r="258">
      <c r="A258" s="7"/>
      <c r="B258" s="7"/>
      <c r="C258" s="7"/>
      <c r="D258" s="7"/>
      <c r="E258" s="7"/>
      <c r="F258" s="7"/>
      <c r="G258" s="7"/>
      <c r="H258" s="7"/>
      <c r="I258" s="7"/>
    </row>
    <row r="259">
      <c r="A259" s="7"/>
      <c r="B259" s="7"/>
      <c r="C259" s="7"/>
      <c r="D259" s="7"/>
      <c r="E259" s="7"/>
      <c r="F259" s="7"/>
      <c r="G259" s="7"/>
      <c r="H259" s="7"/>
      <c r="I259" s="7"/>
    </row>
    <row r="260">
      <c r="A260" s="7"/>
      <c r="B260" s="7"/>
      <c r="C260" s="7"/>
      <c r="D260" s="7"/>
      <c r="E260" s="7"/>
      <c r="F260" s="7"/>
      <c r="G260" s="7"/>
      <c r="H260" s="7"/>
      <c r="I260" s="7"/>
    </row>
    <row r="261">
      <c r="A261" s="7"/>
      <c r="B261" s="7"/>
      <c r="C261" s="7"/>
      <c r="D261" s="7"/>
      <c r="E261" s="7"/>
      <c r="F261" s="7"/>
      <c r="G261" s="7"/>
      <c r="H261" s="7"/>
      <c r="I261" s="7"/>
    </row>
    <row r="262">
      <c r="A262" s="7"/>
      <c r="B262" s="7"/>
      <c r="C262" s="7"/>
      <c r="D262" s="7"/>
      <c r="E262" s="7"/>
      <c r="F262" s="7"/>
      <c r="G262" s="7"/>
      <c r="H262" s="7"/>
      <c r="I262" s="7"/>
    </row>
    <row r="263">
      <c r="A263" s="7"/>
      <c r="B263" s="7"/>
      <c r="C263" s="7"/>
      <c r="D263" s="7"/>
      <c r="E263" s="7"/>
      <c r="F263" s="7"/>
      <c r="G263" s="7"/>
      <c r="H263" s="7"/>
      <c r="I263" s="7"/>
    </row>
    <row r="264">
      <c r="A264" s="7"/>
      <c r="B264" s="7"/>
      <c r="C264" s="7"/>
      <c r="D264" s="7"/>
      <c r="E264" s="7"/>
      <c r="F264" s="7"/>
      <c r="G264" s="7"/>
      <c r="H264" s="7"/>
      <c r="I264" s="7"/>
    </row>
    <row r="265">
      <c r="A265" s="7"/>
      <c r="B265" s="7"/>
      <c r="C265" s="7"/>
      <c r="D265" s="7"/>
      <c r="E265" s="7"/>
      <c r="F265" s="7"/>
      <c r="G265" s="7"/>
      <c r="H265" s="7"/>
      <c r="I265" s="7"/>
    </row>
    <row r="266">
      <c r="A266" s="7"/>
      <c r="B266" s="7"/>
      <c r="C266" s="7"/>
      <c r="D266" s="7"/>
      <c r="E266" s="7"/>
      <c r="F266" s="7"/>
      <c r="G266" s="7"/>
      <c r="H266" s="7"/>
      <c r="I266" s="7"/>
    </row>
    <row r="267">
      <c r="A267" s="7"/>
      <c r="B267" s="7"/>
      <c r="C267" s="7"/>
      <c r="D267" s="7"/>
      <c r="E267" s="7"/>
      <c r="F267" s="7"/>
      <c r="G267" s="7"/>
      <c r="H267" s="7"/>
      <c r="I267" s="7"/>
    </row>
    <row r="268">
      <c r="A268" s="7"/>
      <c r="B268" s="7"/>
      <c r="C268" s="7"/>
      <c r="D268" s="7"/>
      <c r="E268" s="7"/>
      <c r="F268" s="7"/>
      <c r="G268" s="7"/>
      <c r="H268" s="7"/>
      <c r="I268" s="7"/>
    </row>
    <row r="269">
      <c r="A269" s="7"/>
      <c r="B269" s="7"/>
      <c r="C269" s="7"/>
      <c r="D269" s="7"/>
      <c r="E269" s="7"/>
      <c r="F269" s="7"/>
      <c r="G269" s="7"/>
      <c r="H269" s="7"/>
      <c r="I269" s="7"/>
    </row>
    <row r="270">
      <c r="A270" s="7"/>
      <c r="B270" s="7"/>
      <c r="C270" s="7"/>
      <c r="D270" s="7"/>
      <c r="E270" s="7"/>
      <c r="F270" s="7"/>
      <c r="G270" s="7"/>
      <c r="H270" s="7"/>
      <c r="I270" s="7"/>
    </row>
    <row r="271">
      <c r="A271" s="7"/>
      <c r="B271" s="7"/>
      <c r="C271" s="7"/>
      <c r="D271" s="7"/>
      <c r="E271" s="7"/>
      <c r="F271" s="7"/>
      <c r="G271" s="7"/>
      <c r="H271" s="7"/>
      <c r="I271" s="7"/>
    </row>
    <row r="272">
      <c r="A272" s="7"/>
      <c r="B272" s="7"/>
      <c r="C272" s="7"/>
      <c r="D272" s="7"/>
      <c r="E272" s="7"/>
      <c r="F272" s="7"/>
      <c r="G272" s="7"/>
      <c r="H272" s="7"/>
      <c r="I272" s="7"/>
    </row>
    <row r="273">
      <c r="A273" s="7"/>
      <c r="B273" s="7"/>
      <c r="C273" s="7"/>
      <c r="D273" s="7"/>
      <c r="E273" s="7"/>
      <c r="F273" s="7"/>
      <c r="G273" s="7"/>
      <c r="H273" s="7"/>
      <c r="I273" s="7"/>
    </row>
    <row r="274">
      <c r="A274" s="7"/>
      <c r="B274" s="7"/>
      <c r="C274" s="7"/>
      <c r="D274" s="7"/>
      <c r="E274" s="7"/>
      <c r="F274" s="7"/>
      <c r="G274" s="7"/>
      <c r="H274" s="7"/>
      <c r="I274" s="7"/>
    </row>
    <row r="275">
      <c r="A275" s="7"/>
      <c r="B275" s="7"/>
      <c r="C275" s="7"/>
      <c r="D275" s="7"/>
      <c r="E275" s="7"/>
      <c r="F275" s="7"/>
      <c r="G275" s="7"/>
      <c r="H275" s="7"/>
      <c r="I275" s="7"/>
    </row>
    <row r="276">
      <c r="A276" s="7"/>
      <c r="B276" s="7"/>
      <c r="C276" s="7"/>
      <c r="D276" s="7"/>
      <c r="E276" s="7"/>
      <c r="F276" s="7"/>
      <c r="G276" s="7"/>
      <c r="H276" s="7"/>
      <c r="I276" s="7"/>
    </row>
    <row r="277">
      <c r="A277" s="7"/>
      <c r="B277" s="7"/>
      <c r="C277" s="7"/>
      <c r="D277" s="7"/>
      <c r="E277" s="7"/>
      <c r="F277" s="7"/>
      <c r="G277" s="7"/>
      <c r="H277" s="7"/>
      <c r="I277" s="7"/>
    </row>
    <row r="278">
      <c r="A278" s="7"/>
      <c r="B278" s="7"/>
      <c r="C278" s="7"/>
      <c r="D278" s="7"/>
      <c r="E278" s="7"/>
      <c r="F278" s="7"/>
      <c r="G278" s="7"/>
      <c r="H278" s="7"/>
      <c r="I278" s="7"/>
    </row>
    <row r="279">
      <c r="A279" s="7"/>
      <c r="B279" s="7"/>
      <c r="C279" s="7"/>
      <c r="D279" s="7"/>
      <c r="E279" s="7"/>
      <c r="F279" s="7"/>
      <c r="G279" s="7"/>
      <c r="H279" s="7"/>
      <c r="I279" s="7"/>
    </row>
    <row r="280">
      <c r="A280" s="7"/>
      <c r="B280" s="7"/>
      <c r="C280" s="7"/>
      <c r="D280" s="7"/>
      <c r="E280" s="7"/>
      <c r="F280" s="7"/>
      <c r="G280" s="7"/>
      <c r="H280" s="7"/>
      <c r="I280" s="7"/>
    </row>
    <row r="281">
      <c r="A281" s="7"/>
      <c r="B281" s="7"/>
      <c r="C281" s="7"/>
      <c r="D281" s="7"/>
      <c r="E281" s="7"/>
      <c r="F281" s="7"/>
      <c r="G281" s="7"/>
      <c r="H281" s="7"/>
      <c r="I281" s="7"/>
    </row>
    <row r="282">
      <c r="A282" s="7"/>
      <c r="B282" s="7"/>
      <c r="C282" s="7"/>
      <c r="D282" s="7"/>
      <c r="E282" s="7"/>
      <c r="F282" s="7"/>
      <c r="G282" s="7"/>
      <c r="H282" s="7"/>
      <c r="I282" s="7"/>
    </row>
    <row r="283">
      <c r="A283" s="7"/>
      <c r="B283" s="7"/>
      <c r="C283" s="7"/>
      <c r="D283" s="7"/>
      <c r="E283" s="7"/>
      <c r="F283" s="7"/>
      <c r="G283" s="7"/>
      <c r="H283" s="7"/>
      <c r="I283" s="7"/>
    </row>
    <row r="284">
      <c r="A284" s="7"/>
      <c r="B284" s="7"/>
      <c r="C284" s="7"/>
      <c r="D284" s="7"/>
      <c r="E284" s="7"/>
      <c r="F284" s="7"/>
      <c r="G284" s="7"/>
      <c r="H284" s="7"/>
      <c r="I284" s="7"/>
    </row>
    <row r="285">
      <c r="A285" s="7"/>
      <c r="B285" s="7"/>
      <c r="C285" s="7"/>
      <c r="D285" s="7"/>
      <c r="E285" s="7"/>
      <c r="F285" s="7"/>
      <c r="G285" s="7"/>
      <c r="H285" s="7"/>
      <c r="I285" s="7"/>
    </row>
    <row r="286">
      <c r="A286" s="7"/>
      <c r="B286" s="7"/>
      <c r="C286" s="7"/>
      <c r="D286" s="7"/>
      <c r="E286" s="7"/>
      <c r="F286" s="7"/>
      <c r="G286" s="7"/>
      <c r="H286" s="7"/>
      <c r="I286" s="7"/>
    </row>
    <row r="287">
      <c r="A287" s="7"/>
      <c r="B287" s="7"/>
      <c r="C287" s="7"/>
      <c r="D287" s="7"/>
      <c r="E287" s="7"/>
      <c r="F287" s="7"/>
      <c r="G287" s="7"/>
      <c r="H287" s="7"/>
      <c r="I287" s="7"/>
    </row>
    <row r="288">
      <c r="A288" s="7"/>
      <c r="B288" s="7"/>
      <c r="C288" s="7"/>
      <c r="D288" s="7"/>
      <c r="E288" s="7"/>
      <c r="F288" s="7"/>
      <c r="G288" s="7"/>
      <c r="H288" s="7"/>
      <c r="I288" s="7"/>
    </row>
    <row r="289">
      <c r="A289" s="7"/>
      <c r="B289" s="7"/>
      <c r="C289" s="7"/>
      <c r="D289" s="7"/>
      <c r="E289" s="7"/>
      <c r="F289" s="7"/>
      <c r="G289" s="7"/>
      <c r="H289" s="7"/>
      <c r="I289" s="7"/>
    </row>
    <row r="290">
      <c r="A290" s="7"/>
      <c r="B290" s="7"/>
      <c r="C290" s="7"/>
      <c r="D290" s="7"/>
      <c r="E290" s="7"/>
      <c r="F290" s="7"/>
      <c r="G290" s="7"/>
      <c r="H290" s="7"/>
      <c r="I290" s="7"/>
    </row>
    <row r="291">
      <c r="A291" s="7"/>
      <c r="B291" s="7"/>
      <c r="C291" s="7"/>
      <c r="D291" s="7"/>
      <c r="E291" s="7"/>
      <c r="F291" s="7"/>
      <c r="G291" s="7"/>
      <c r="H291" s="7"/>
      <c r="I291" s="7"/>
    </row>
    <row r="292">
      <c r="A292" s="7"/>
      <c r="B292" s="7"/>
      <c r="C292" s="7"/>
      <c r="D292" s="7"/>
      <c r="E292" s="7"/>
      <c r="F292" s="7"/>
      <c r="G292" s="7"/>
      <c r="H292" s="7"/>
      <c r="I292" s="7"/>
    </row>
    <row r="293">
      <c r="A293" s="7"/>
      <c r="B293" s="7"/>
      <c r="C293" s="7"/>
      <c r="D293" s="7"/>
      <c r="E293" s="7"/>
      <c r="F293" s="7"/>
      <c r="G293" s="7"/>
      <c r="H293" s="7"/>
      <c r="I293" s="7"/>
    </row>
    <row r="294">
      <c r="A294" s="7"/>
      <c r="B294" s="7"/>
      <c r="C294" s="7"/>
      <c r="D294" s="7"/>
      <c r="E294" s="7"/>
      <c r="F294" s="7"/>
      <c r="G294" s="7"/>
      <c r="H294" s="7"/>
      <c r="I294" s="7"/>
    </row>
    <row r="295">
      <c r="A295" s="7"/>
      <c r="B295" s="7"/>
      <c r="C295" s="7"/>
      <c r="D295" s="7"/>
      <c r="E295" s="7"/>
      <c r="F295" s="7"/>
      <c r="G295" s="7"/>
      <c r="H295" s="7"/>
      <c r="I295" s="7"/>
    </row>
    <row r="296">
      <c r="A296" s="7"/>
      <c r="B296" s="7"/>
      <c r="C296" s="7"/>
      <c r="D296" s="7"/>
      <c r="E296" s="7"/>
      <c r="F296" s="7"/>
      <c r="G296" s="7"/>
      <c r="H296" s="7"/>
      <c r="I296" s="7"/>
    </row>
    <row r="297">
      <c r="A297" s="7"/>
      <c r="B297" s="7"/>
      <c r="C297" s="7"/>
      <c r="D297" s="7"/>
      <c r="E297" s="7"/>
      <c r="F297" s="7"/>
      <c r="G297" s="7"/>
      <c r="H297" s="7"/>
      <c r="I297" s="7"/>
    </row>
    <row r="298">
      <c r="A298" s="7"/>
      <c r="B298" s="7"/>
      <c r="C298" s="7"/>
      <c r="D298" s="7"/>
      <c r="E298" s="7"/>
      <c r="F298" s="7"/>
      <c r="G298" s="7"/>
      <c r="H298" s="7"/>
      <c r="I298" s="7"/>
    </row>
    <row r="299">
      <c r="A299" s="7"/>
      <c r="B299" s="7"/>
      <c r="C299" s="7"/>
      <c r="D299" s="7"/>
      <c r="E299" s="7"/>
      <c r="F299" s="7"/>
      <c r="G299" s="7"/>
      <c r="H299" s="7"/>
      <c r="I299" s="7"/>
    </row>
    <row r="300">
      <c r="A300" s="7"/>
      <c r="B300" s="7"/>
      <c r="C300" s="7"/>
      <c r="D300" s="7"/>
      <c r="E300" s="7"/>
      <c r="F300" s="7"/>
      <c r="G300" s="7"/>
      <c r="H300" s="7"/>
      <c r="I300" s="7"/>
    </row>
    <row r="301">
      <c r="A301" s="7"/>
      <c r="B301" s="7"/>
      <c r="C301" s="7"/>
      <c r="D301" s="7"/>
      <c r="E301" s="7"/>
      <c r="F301" s="7"/>
      <c r="G301" s="7"/>
      <c r="H301" s="7"/>
      <c r="I301" s="7"/>
    </row>
    <row r="302">
      <c r="A302" s="7"/>
      <c r="B302" s="7"/>
      <c r="C302" s="7"/>
      <c r="D302" s="7"/>
      <c r="E302" s="7"/>
      <c r="F302" s="7"/>
      <c r="G302" s="7"/>
      <c r="H302" s="7"/>
      <c r="I302" s="7"/>
    </row>
    <row r="303">
      <c r="A303" s="7"/>
      <c r="B303" s="7"/>
      <c r="C303" s="7"/>
      <c r="D303" s="7"/>
      <c r="E303" s="7"/>
      <c r="F303" s="7"/>
      <c r="G303" s="7"/>
      <c r="H303" s="7"/>
      <c r="I303" s="7"/>
    </row>
    <row r="304">
      <c r="A304" s="7"/>
      <c r="B304" s="7"/>
      <c r="C304" s="7"/>
      <c r="D304" s="7"/>
      <c r="E304" s="7"/>
      <c r="F304" s="7"/>
      <c r="G304" s="7"/>
      <c r="H304" s="7"/>
      <c r="I304" s="7"/>
    </row>
    <row r="305">
      <c r="A305" s="7"/>
      <c r="B305" s="7"/>
      <c r="C305" s="7"/>
      <c r="D305" s="7"/>
      <c r="E305" s="7"/>
      <c r="F305" s="7"/>
      <c r="G305" s="7"/>
      <c r="H305" s="7"/>
      <c r="I305" s="7"/>
    </row>
    <row r="306">
      <c r="A306" s="7"/>
      <c r="B306" s="7"/>
      <c r="C306" s="7"/>
      <c r="D306" s="7"/>
      <c r="E306" s="7"/>
      <c r="F306" s="7"/>
      <c r="G306" s="7"/>
      <c r="H306" s="7"/>
      <c r="I306" s="7"/>
    </row>
    <row r="307">
      <c r="A307" s="7"/>
      <c r="B307" s="7"/>
      <c r="C307" s="7"/>
      <c r="D307" s="7"/>
      <c r="E307" s="7"/>
      <c r="F307" s="7"/>
      <c r="G307" s="7"/>
      <c r="H307" s="7"/>
      <c r="I307" s="7"/>
    </row>
    <row r="308">
      <c r="A308" s="7"/>
      <c r="B308" s="7"/>
      <c r="C308" s="7"/>
      <c r="D308" s="7"/>
      <c r="E308" s="7"/>
      <c r="F308" s="7"/>
      <c r="G308" s="7"/>
      <c r="H308" s="7"/>
      <c r="I308" s="7"/>
    </row>
    <row r="309">
      <c r="A309" s="7"/>
      <c r="B309" s="7"/>
      <c r="C309" s="7"/>
      <c r="D309" s="7"/>
      <c r="E309" s="7"/>
      <c r="F309" s="7"/>
      <c r="G309" s="7"/>
      <c r="H309" s="7"/>
      <c r="I309" s="7"/>
    </row>
    <row r="310">
      <c r="A310" s="7"/>
      <c r="B310" s="7"/>
      <c r="C310" s="7"/>
      <c r="D310" s="7"/>
      <c r="E310" s="7"/>
      <c r="F310" s="7"/>
      <c r="G310" s="7"/>
      <c r="H310" s="7"/>
      <c r="I310" s="7"/>
    </row>
    <row r="311">
      <c r="A311" s="7"/>
      <c r="B311" s="7"/>
      <c r="C311" s="7"/>
      <c r="D311" s="7"/>
      <c r="E311" s="7"/>
      <c r="F311" s="7"/>
      <c r="G311" s="7"/>
      <c r="H311" s="7"/>
      <c r="I311" s="7"/>
    </row>
    <row r="312">
      <c r="A312" s="7"/>
      <c r="B312" s="7"/>
      <c r="C312" s="7"/>
      <c r="D312" s="7"/>
      <c r="E312" s="7"/>
      <c r="F312" s="7"/>
      <c r="G312" s="7"/>
      <c r="H312" s="7"/>
      <c r="I312" s="7"/>
    </row>
    <row r="313">
      <c r="A313" s="7"/>
      <c r="B313" s="7"/>
      <c r="C313" s="7"/>
      <c r="D313" s="7"/>
      <c r="E313" s="7"/>
      <c r="F313" s="7"/>
      <c r="G313" s="7"/>
      <c r="H313" s="7"/>
      <c r="I313" s="7"/>
    </row>
    <row r="314">
      <c r="A314" s="7"/>
      <c r="B314" s="7"/>
      <c r="C314" s="7"/>
      <c r="D314" s="7"/>
      <c r="E314" s="7"/>
      <c r="F314" s="7"/>
      <c r="G314" s="7"/>
      <c r="H314" s="7"/>
      <c r="I314" s="7"/>
    </row>
    <row r="315">
      <c r="A315" s="7"/>
      <c r="B315" s="7"/>
      <c r="C315" s="7"/>
      <c r="D315" s="7"/>
      <c r="E315" s="7"/>
      <c r="F315" s="7"/>
      <c r="G315" s="7"/>
      <c r="H315" s="7"/>
      <c r="I315" s="7"/>
    </row>
    <row r="316">
      <c r="A316" s="7"/>
      <c r="B316" s="7"/>
      <c r="C316" s="7"/>
      <c r="D316" s="7"/>
      <c r="E316" s="7"/>
      <c r="F316" s="7"/>
      <c r="G316" s="7"/>
      <c r="H316" s="7"/>
      <c r="I316" s="7"/>
    </row>
    <row r="317">
      <c r="A317" s="7"/>
      <c r="B317" s="7"/>
      <c r="C317" s="7"/>
      <c r="D317" s="7"/>
      <c r="E317" s="7"/>
      <c r="F317" s="7"/>
      <c r="G317" s="7"/>
      <c r="H317" s="7"/>
      <c r="I317" s="7"/>
    </row>
    <row r="318">
      <c r="A318" s="7"/>
      <c r="B318" s="7"/>
      <c r="C318" s="7"/>
      <c r="D318" s="7"/>
      <c r="E318" s="7"/>
      <c r="F318" s="7"/>
      <c r="G318" s="7"/>
      <c r="H318" s="7"/>
      <c r="I318" s="7"/>
    </row>
    <row r="319">
      <c r="A319" s="7"/>
      <c r="B319" s="7"/>
      <c r="C319" s="7"/>
      <c r="D319" s="7"/>
      <c r="E319" s="7"/>
      <c r="F319" s="7"/>
      <c r="G319" s="7"/>
      <c r="H319" s="7"/>
      <c r="I319" s="7"/>
    </row>
    <row r="320">
      <c r="A320" s="7"/>
      <c r="B320" s="7"/>
      <c r="C320" s="7"/>
      <c r="D320" s="7"/>
      <c r="E320" s="7"/>
      <c r="F320" s="7"/>
      <c r="G320" s="7"/>
      <c r="H320" s="7"/>
      <c r="I320" s="7"/>
    </row>
    <row r="321">
      <c r="A321" s="7"/>
      <c r="B321" s="7"/>
      <c r="C321" s="7"/>
      <c r="D321" s="7"/>
      <c r="E321" s="7"/>
      <c r="F321" s="7"/>
      <c r="G321" s="7"/>
      <c r="H321" s="7"/>
      <c r="I321" s="7"/>
    </row>
    <row r="322">
      <c r="A322" s="7"/>
      <c r="B322" s="7"/>
      <c r="C322" s="7"/>
      <c r="D322" s="7"/>
      <c r="E322" s="7"/>
      <c r="F322" s="7"/>
      <c r="G322" s="7"/>
      <c r="H322" s="7"/>
      <c r="I322" s="7"/>
    </row>
    <row r="323">
      <c r="A323" s="7"/>
      <c r="B323" s="7"/>
      <c r="C323" s="7"/>
      <c r="D323" s="7"/>
      <c r="E323" s="7"/>
      <c r="F323" s="7"/>
      <c r="G323" s="7"/>
      <c r="H323" s="7"/>
      <c r="I323" s="7"/>
    </row>
    <row r="324">
      <c r="A324" s="7"/>
      <c r="B324" s="7"/>
      <c r="C324" s="7"/>
      <c r="D324" s="7"/>
      <c r="E324" s="7"/>
      <c r="F324" s="7"/>
      <c r="G324" s="7"/>
      <c r="H324" s="7"/>
      <c r="I324" s="7"/>
    </row>
    <row r="325">
      <c r="A325" s="7"/>
      <c r="B325" s="7"/>
      <c r="C325" s="7"/>
      <c r="D325" s="7"/>
      <c r="E325" s="7"/>
      <c r="F325" s="7"/>
      <c r="G325" s="7"/>
      <c r="H325" s="7"/>
      <c r="I325" s="7"/>
    </row>
    <row r="326">
      <c r="A326" s="7"/>
      <c r="B326" s="7"/>
      <c r="C326" s="7"/>
      <c r="D326" s="7"/>
      <c r="E326" s="7"/>
      <c r="F326" s="7"/>
      <c r="G326" s="7"/>
      <c r="H326" s="7"/>
      <c r="I326" s="7"/>
    </row>
    <row r="327">
      <c r="A327" s="7"/>
      <c r="B327" s="7"/>
      <c r="C327" s="7"/>
      <c r="D327" s="7"/>
      <c r="E327" s="7"/>
      <c r="F327" s="7"/>
      <c r="G327" s="7"/>
      <c r="H327" s="7"/>
      <c r="I327" s="7"/>
    </row>
    <row r="328">
      <c r="A328" s="7"/>
      <c r="B328" s="7"/>
      <c r="C328" s="7"/>
      <c r="D328" s="7"/>
      <c r="E328" s="7"/>
      <c r="F328" s="7"/>
      <c r="G328" s="7"/>
      <c r="H328" s="7"/>
      <c r="I328" s="7"/>
    </row>
    <row r="329">
      <c r="A329" s="7"/>
      <c r="B329" s="7"/>
      <c r="C329" s="7"/>
      <c r="D329" s="7"/>
      <c r="E329" s="7"/>
      <c r="F329" s="7"/>
      <c r="G329" s="7"/>
      <c r="H329" s="7"/>
      <c r="I329" s="7"/>
    </row>
    <row r="330">
      <c r="A330" s="7"/>
      <c r="B330" s="7"/>
      <c r="C330" s="7"/>
      <c r="D330" s="7"/>
      <c r="E330" s="7"/>
      <c r="F330" s="7"/>
      <c r="G330" s="7"/>
      <c r="H330" s="7"/>
      <c r="I330" s="7"/>
    </row>
    <row r="331">
      <c r="A331" s="7"/>
      <c r="B331" s="7"/>
      <c r="C331" s="7"/>
      <c r="D331" s="7"/>
      <c r="E331" s="7"/>
      <c r="F331" s="7"/>
      <c r="G331" s="7"/>
      <c r="H331" s="7"/>
      <c r="I331" s="7"/>
    </row>
    <row r="332">
      <c r="A332" s="7"/>
      <c r="B332" s="7"/>
      <c r="C332" s="7"/>
      <c r="D332" s="7"/>
      <c r="E332" s="7"/>
      <c r="F332" s="7"/>
      <c r="G332" s="7"/>
      <c r="H332" s="7"/>
      <c r="I332" s="7"/>
    </row>
    <row r="333">
      <c r="A333" s="7"/>
      <c r="B333" s="7"/>
      <c r="C333" s="7"/>
      <c r="D333" s="7"/>
      <c r="E333" s="7"/>
      <c r="F333" s="7"/>
      <c r="G333" s="7"/>
      <c r="H333" s="7"/>
      <c r="I333" s="7"/>
    </row>
    <row r="334">
      <c r="A334" s="7"/>
      <c r="B334" s="7"/>
      <c r="C334" s="7"/>
      <c r="D334" s="7"/>
      <c r="E334" s="7"/>
      <c r="F334" s="7"/>
      <c r="G334" s="7"/>
      <c r="H334" s="7"/>
      <c r="I334" s="7"/>
    </row>
    <row r="335">
      <c r="A335" s="7"/>
      <c r="B335" s="7"/>
      <c r="C335" s="7"/>
      <c r="D335" s="7"/>
      <c r="E335" s="7"/>
      <c r="F335" s="7"/>
      <c r="G335" s="7"/>
      <c r="H335" s="7"/>
      <c r="I335" s="7"/>
    </row>
    <row r="336">
      <c r="A336" s="7"/>
      <c r="B336" s="7"/>
      <c r="C336" s="7"/>
      <c r="D336" s="7"/>
      <c r="E336" s="7"/>
      <c r="F336" s="7"/>
      <c r="G336" s="7"/>
      <c r="H336" s="7"/>
      <c r="I336" s="7"/>
    </row>
    <row r="337">
      <c r="A337" s="7"/>
      <c r="B337" s="7"/>
      <c r="C337" s="7"/>
      <c r="D337" s="7"/>
      <c r="E337" s="7"/>
      <c r="F337" s="7"/>
      <c r="G337" s="7"/>
      <c r="H337" s="7"/>
      <c r="I337" s="7"/>
    </row>
    <row r="338">
      <c r="A338" s="7"/>
      <c r="B338" s="7"/>
      <c r="C338" s="7"/>
      <c r="D338" s="7"/>
      <c r="E338" s="7"/>
      <c r="F338" s="7"/>
      <c r="G338" s="7"/>
      <c r="H338" s="7"/>
      <c r="I338" s="7"/>
    </row>
    <row r="339">
      <c r="A339" s="7"/>
      <c r="B339" s="7"/>
      <c r="C339" s="7"/>
      <c r="D339" s="7"/>
      <c r="E339" s="7"/>
      <c r="F339" s="7"/>
      <c r="G339" s="7"/>
      <c r="H339" s="7"/>
      <c r="I339" s="7"/>
    </row>
    <row r="340">
      <c r="A340" s="7"/>
      <c r="B340" s="7"/>
      <c r="C340" s="7"/>
      <c r="D340" s="7"/>
      <c r="E340" s="7"/>
      <c r="F340" s="7"/>
      <c r="G340" s="7"/>
      <c r="H340" s="7"/>
      <c r="I340" s="7"/>
    </row>
    <row r="341">
      <c r="A341" s="7"/>
      <c r="B341" s="7"/>
      <c r="C341" s="7"/>
      <c r="D341" s="7"/>
      <c r="E341" s="7"/>
      <c r="F341" s="7"/>
      <c r="G341" s="7"/>
      <c r="H341" s="7"/>
      <c r="I341" s="7"/>
    </row>
    <row r="342">
      <c r="A342" s="7"/>
      <c r="B342" s="7"/>
      <c r="C342" s="7"/>
      <c r="D342" s="7"/>
      <c r="E342" s="7"/>
      <c r="F342" s="7"/>
      <c r="G342" s="7"/>
      <c r="H342" s="7"/>
      <c r="I342" s="7"/>
    </row>
    <row r="343">
      <c r="A343" s="7"/>
      <c r="B343" s="7"/>
      <c r="C343" s="7"/>
      <c r="D343" s="7"/>
      <c r="E343" s="7"/>
      <c r="F343" s="7"/>
      <c r="G343" s="7"/>
      <c r="H343" s="7"/>
      <c r="I343" s="7"/>
    </row>
    <row r="344">
      <c r="A344" s="7"/>
      <c r="B344" s="7"/>
      <c r="C344" s="7"/>
      <c r="D344" s="7"/>
      <c r="E344" s="7"/>
      <c r="F344" s="7"/>
      <c r="G344" s="7"/>
      <c r="H344" s="7"/>
      <c r="I344" s="7"/>
    </row>
    <row r="345">
      <c r="A345" s="7"/>
      <c r="B345" s="7"/>
      <c r="C345" s="7"/>
      <c r="D345" s="7"/>
      <c r="E345" s="7"/>
      <c r="F345" s="7"/>
      <c r="G345" s="7"/>
      <c r="H345" s="7"/>
      <c r="I345" s="7"/>
    </row>
    <row r="346">
      <c r="A346" s="7"/>
      <c r="B346" s="7"/>
      <c r="C346" s="7"/>
      <c r="D346" s="7"/>
      <c r="E346" s="7"/>
      <c r="F346" s="7"/>
      <c r="G346" s="7"/>
      <c r="H346" s="7"/>
      <c r="I346" s="7"/>
    </row>
    <row r="347">
      <c r="A347" s="7"/>
      <c r="B347" s="7"/>
      <c r="C347" s="7"/>
      <c r="D347" s="7"/>
      <c r="E347" s="7"/>
      <c r="F347" s="7"/>
      <c r="G347" s="7"/>
      <c r="H347" s="7"/>
      <c r="I347" s="7"/>
    </row>
    <row r="348">
      <c r="A348" s="7"/>
      <c r="B348" s="7"/>
      <c r="C348" s="7"/>
      <c r="D348" s="7"/>
      <c r="E348" s="7"/>
      <c r="F348" s="7"/>
      <c r="G348" s="7"/>
      <c r="H348" s="7"/>
      <c r="I348" s="7"/>
    </row>
    <row r="349">
      <c r="A349" s="7"/>
      <c r="B349" s="7"/>
      <c r="C349" s="7"/>
      <c r="D349" s="7"/>
      <c r="E349" s="7"/>
      <c r="F349" s="7"/>
      <c r="G349" s="7"/>
      <c r="H349" s="7"/>
      <c r="I349" s="7"/>
    </row>
    <row r="350">
      <c r="A350" s="7"/>
      <c r="B350" s="7"/>
      <c r="C350" s="7"/>
      <c r="D350" s="7"/>
      <c r="E350" s="7"/>
      <c r="F350" s="7"/>
      <c r="G350" s="7"/>
      <c r="H350" s="7"/>
      <c r="I350" s="7"/>
    </row>
    <row r="351">
      <c r="A351" s="7"/>
      <c r="B351" s="7"/>
      <c r="C351" s="7"/>
      <c r="D351" s="7"/>
      <c r="E351" s="7"/>
      <c r="F351" s="7"/>
      <c r="G351" s="7"/>
      <c r="H351" s="7"/>
      <c r="I351" s="7"/>
    </row>
    <row r="352">
      <c r="A352" s="7"/>
      <c r="B352" s="7"/>
      <c r="C352" s="7"/>
      <c r="D352" s="7"/>
      <c r="E352" s="7"/>
      <c r="F352" s="7"/>
      <c r="G352" s="7"/>
      <c r="H352" s="7"/>
      <c r="I352" s="7"/>
    </row>
    <row r="353">
      <c r="A353" s="7"/>
      <c r="B353" s="7"/>
      <c r="C353" s="7"/>
      <c r="D353" s="7"/>
      <c r="E353" s="7"/>
      <c r="F353" s="7"/>
      <c r="G353" s="7"/>
      <c r="H353" s="7"/>
      <c r="I353" s="7"/>
    </row>
    <row r="354">
      <c r="A354" s="7"/>
      <c r="B354" s="7"/>
      <c r="C354" s="7"/>
      <c r="D354" s="7"/>
      <c r="E354" s="7"/>
      <c r="F354" s="7"/>
      <c r="G354" s="7"/>
      <c r="H354" s="7"/>
      <c r="I354" s="7"/>
    </row>
    <row r="355">
      <c r="A355" s="7"/>
      <c r="B355" s="7"/>
      <c r="C355" s="7"/>
      <c r="D355" s="7"/>
      <c r="E355" s="7"/>
      <c r="F355" s="7"/>
      <c r="G355" s="7"/>
      <c r="H355" s="7"/>
      <c r="I355" s="7"/>
    </row>
    <row r="356">
      <c r="A356" s="7"/>
      <c r="B356" s="7"/>
      <c r="C356" s="7"/>
      <c r="D356" s="7"/>
      <c r="E356" s="7"/>
      <c r="F356" s="7"/>
      <c r="G356" s="7"/>
      <c r="H356" s="7"/>
      <c r="I356" s="7"/>
    </row>
    <row r="357">
      <c r="A357" s="7"/>
      <c r="B357" s="7"/>
      <c r="C357" s="7"/>
      <c r="D357" s="7"/>
      <c r="E357" s="7"/>
      <c r="F357" s="7"/>
      <c r="G357" s="7"/>
      <c r="H357" s="7"/>
      <c r="I357" s="7"/>
    </row>
    <row r="358">
      <c r="A358" s="7"/>
      <c r="B358" s="7"/>
      <c r="C358" s="7"/>
      <c r="D358" s="7"/>
      <c r="E358" s="7"/>
      <c r="F358" s="7"/>
      <c r="G358" s="7"/>
      <c r="H358" s="7"/>
      <c r="I358" s="7"/>
    </row>
    <row r="359">
      <c r="A359" s="7"/>
      <c r="B359" s="7"/>
      <c r="C359" s="7"/>
      <c r="D359" s="7"/>
      <c r="E359" s="7"/>
      <c r="F359" s="7"/>
      <c r="G359" s="7"/>
      <c r="H359" s="7"/>
      <c r="I359" s="7"/>
    </row>
    <row r="360">
      <c r="A360" s="7"/>
      <c r="B360" s="7"/>
      <c r="C360" s="7"/>
      <c r="D360" s="7"/>
      <c r="E360" s="7"/>
      <c r="F360" s="7"/>
      <c r="G360" s="7"/>
      <c r="H360" s="7"/>
      <c r="I360" s="7"/>
    </row>
    <row r="361">
      <c r="A361" s="7"/>
      <c r="B361" s="7"/>
      <c r="C361" s="7"/>
      <c r="D361" s="7"/>
      <c r="E361" s="7"/>
      <c r="F361" s="7"/>
      <c r="G361" s="7"/>
      <c r="H361" s="7"/>
      <c r="I361" s="7"/>
    </row>
    <row r="362">
      <c r="A362" s="7"/>
      <c r="B362" s="7"/>
      <c r="C362" s="7"/>
      <c r="D362" s="7"/>
      <c r="E362" s="7"/>
      <c r="F362" s="7"/>
      <c r="G362" s="7"/>
      <c r="H362" s="7"/>
      <c r="I362" s="7"/>
    </row>
    <row r="363">
      <c r="A363" s="7"/>
      <c r="B363" s="7"/>
      <c r="C363" s="7"/>
      <c r="D363" s="7"/>
      <c r="E363" s="7"/>
      <c r="F363" s="7"/>
      <c r="G363" s="7"/>
      <c r="H363" s="7"/>
      <c r="I363" s="7"/>
    </row>
    <row r="364">
      <c r="A364" s="7"/>
      <c r="B364" s="7"/>
      <c r="C364" s="7"/>
      <c r="D364" s="7"/>
      <c r="E364" s="7"/>
      <c r="F364" s="7"/>
      <c r="G364" s="7"/>
      <c r="H364" s="7"/>
      <c r="I364" s="7"/>
    </row>
    <row r="365">
      <c r="A365" s="7"/>
      <c r="B365" s="7"/>
      <c r="C365" s="7"/>
      <c r="D365" s="7"/>
      <c r="E365" s="7"/>
      <c r="F365" s="7"/>
      <c r="G365" s="7"/>
      <c r="H365" s="7"/>
      <c r="I365" s="7"/>
    </row>
    <row r="366">
      <c r="A366" s="7"/>
      <c r="B366" s="7"/>
      <c r="C366" s="7"/>
      <c r="D366" s="7"/>
      <c r="E366" s="7"/>
      <c r="F366" s="7"/>
      <c r="G366" s="7"/>
      <c r="H366" s="7"/>
      <c r="I366" s="7"/>
    </row>
    <row r="367">
      <c r="A367" s="7"/>
      <c r="B367" s="7"/>
      <c r="C367" s="7"/>
      <c r="D367" s="7"/>
      <c r="E367" s="7"/>
      <c r="F367" s="7"/>
      <c r="G367" s="7"/>
      <c r="H367" s="7"/>
      <c r="I367" s="7"/>
    </row>
    <row r="368">
      <c r="A368" s="7"/>
      <c r="B368" s="7"/>
      <c r="C368" s="7"/>
      <c r="D368" s="7"/>
      <c r="E368" s="7"/>
      <c r="F368" s="7"/>
      <c r="G368" s="7"/>
      <c r="H368" s="7"/>
      <c r="I368" s="7"/>
    </row>
    <row r="369">
      <c r="A369" s="7"/>
      <c r="B369" s="7"/>
      <c r="C369" s="7"/>
      <c r="D369" s="7"/>
      <c r="E369" s="7"/>
      <c r="F369" s="7"/>
      <c r="G369" s="7"/>
      <c r="H369" s="7"/>
      <c r="I369" s="7"/>
    </row>
    <row r="370">
      <c r="A370" s="7"/>
      <c r="B370" s="7"/>
      <c r="C370" s="7"/>
      <c r="D370" s="7"/>
      <c r="E370" s="7"/>
      <c r="F370" s="7"/>
      <c r="G370" s="7"/>
      <c r="H370" s="7"/>
      <c r="I370" s="7"/>
    </row>
    <row r="371">
      <c r="A371" s="7"/>
      <c r="B371" s="7"/>
      <c r="C371" s="7"/>
      <c r="D371" s="7"/>
      <c r="E371" s="7"/>
      <c r="F371" s="7"/>
      <c r="G371" s="7"/>
      <c r="H371" s="7"/>
      <c r="I371" s="7"/>
    </row>
    <row r="372">
      <c r="A372" s="7"/>
      <c r="B372" s="7"/>
      <c r="C372" s="7"/>
      <c r="D372" s="7"/>
      <c r="E372" s="7"/>
      <c r="F372" s="7"/>
      <c r="G372" s="7"/>
      <c r="H372" s="7"/>
      <c r="I372" s="7"/>
    </row>
    <row r="373">
      <c r="A373" s="7"/>
      <c r="B373" s="7"/>
      <c r="C373" s="7"/>
      <c r="D373" s="7"/>
      <c r="E373" s="7"/>
      <c r="F373" s="7"/>
      <c r="G373" s="7"/>
      <c r="H373" s="7"/>
      <c r="I373" s="7"/>
    </row>
    <row r="374">
      <c r="A374" s="7"/>
      <c r="B374" s="7"/>
      <c r="C374" s="7"/>
      <c r="D374" s="7"/>
      <c r="E374" s="7"/>
      <c r="F374" s="7"/>
      <c r="G374" s="7"/>
      <c r="H374" s="7"/>
      <c r="I374" s="7"/>
    </row>
    <row r="375">
      <c r="A375" s="7"/>
      <c r="B375" s="7"/>
      <c r="C375" s="7"/>
      <c r="D375" s="7"/>
      <c r="E375" s="7"/>
      <c r="F375" s="7"/>
      <c r="G375" s="7"/>
      <c r="H375" s="7"/>
      <c r="I375" s="7"/>
    </row>
    <row r="376">
      <c r="A376" s="7"/>
      <c r="B376" s="7"/>
      <c r="C376" s="7"/>
      <c r="D376" s="7"/>
      <c r="E376" s="7"/>
      <c r="F376" s="7"/>
      <c r="G376" s="7"/>
      <c r="H376" s="7"/>
      <c r="I376" s="7"/>
    </row>
    <row r="377">
      <c r="A377" s="7"/>
      <c r="B377" s="7"/>
      <c r="C377" s="7"/>
      <c r="D377" s="7"/>
      <c r="E377" s="7"/>
      <c r="F377" s="7"/>
      <c r="G377" s="7"/>
      <c r="H377" s="7"/>
      <c r="I377" s="7"/>
    </row>
    <row r="378">
      <c r="A378" s="7"/>
      <c r="B378" s="7"/>
      <c r="C378" s="7"/>
      <c r="D378" s="7"/>
      <c r="E378" s="7"/>
      <c r="F378" s="7"/>
      <c r="G378" s="7"/>
      <c r="H378" s="7"/>
      <c r="I378" s="7"/>
    </row>
    <row r="379">
      <c r="A379" s="7"/>
      <c r="B379" s="7"/>
      <c r="C379" s="7"/>
      <c r="D379" s="7"/>
      <c r="E379" s="7"/>
      <c r="F379" s="7"/>
      <c r="G379" s="7"/>
      <c r="H379" s="7"/>
      <c r="I379" s="7"/>
    </row>
    <row r="380">
      <c r="A380" s="7"/>
      <c r="B380" s="7"/>
      <c r="C380" s="7"/>
      <c r="D380" s="7"/>
      <c r="E380" s="7"/>
      <c r="F380" s="7"/>
      <c r="G380" s="7"/>
      <c r="H380" s="7"/>
      <c r="I380" s="7"/>
    </row>
    <row r="381">
      <c r="A381" s="7"/>
      <c r="B381" s="7"/>
      <c r="C381" s="7"/>
      <c r="D381" s="7"/>
      <c r="E381" s="7"/>
      <c r="F381" s="7"/>
      <c r="G381" s="7"/>
      <c r="H381" s="7"/>
      <c r="I381" s="7"/>
    </row>
    <row r="382">
      <c r="A382" s="7"/>
      <c r="B382" s="7"/>
      <c r="C382" s="7"/>
      <c r="D382" s="7"/>
      <c r="E382" s="7"/>
      <c r="F382" s="7"/>
      <c r="G382" s="7"/>
      <c r="H382" s="7"/>
      <c r="I382" s="7"/>
    </row>
    <row r="383">
      <c r="A383" s="7"/>
      <c r="B383" s="7"/>
      <c r="C383" s="7"/>
      <c r="D383" s="7"/>
      <c r="E383" s="7"/>
      <c r="F383" s="7"/>
      <c r="G383" s="7"/>
      <c r="H383" s="7"/>
      <c r="I383" s="7"/>
    </row>
    <row r="384">
      <c r="A384" s="7"/>
      <c r="B384" s="7"/>
      <c r="C384" s="7"/>
      <c r="D384" s="7"/>
      <c r="E384" s="7"/>
      <c r="F384" s="7"/>
      <c r="G384" s="7"/>
      <c r="H384" s="7"/>
      <c r="I384" s="7"/>
    </row>
    <row r="385">
      <c r="A385" s="7"/>
      <c r="B385" s="7"/>
      <c r="C385" s="7"/>
      <c r="D385" s="7"/>
      <c r="E385" s="7"/>
      <c r="F385" s="7"/>
      <c r="G385" s="7"/>
      <c r="H385" s="7"/>
      <c r="I385" s="7"/>
    </row>
    <row r="386">
      <c r="A386" s="7"/>
      <c r="B386" s="7"/>
      <c r="C386" s="7"/>
      <c r="D386" s="7"/>
      <c r="E386" s="7"/>
      <c r="F386" s="7"/>
      <c r="G386" s="7"/>
      <c r="H386" s="7"/>
      <c r="I386" s="7"/>
    </row>
    <row r="387">
      <c r="A387" s="7"/>
      <c r="B387" s="7"/>
      <c r="C387" s="7"/>
      <c r="D387" s="7"/>
      <c r="E387" s="7"/>
      <c r="F387" s="7"/>
      <c r="G387" s="7"/>
      <c r="H387" s="7"/>
      <c r="I387" s="7"/>
    </row>
    <row r="388">
      <c r="A388" s="7"/>
      <c r="B388" s="7"/>
      <c r="C388" s="7"/>
      <c r="D388" s="7"/>
      <c r="E388" s="7"/>
      <c r="F388" s="7"/>
      <c r="G388" s="7"/>
      <c r="H388" s="7"/>
      <c r="I388" s="7"/>
    </row>
    <row r="389">
      <c r="A389" s="7"/>
      <c r="B389" s="7"/>
      <c r="C389" s="7"/>
      <c r="D389" s="7"/>
      <c r="E389" s="7"/>
      <c r="F389" s="7"/>
      <c r="G389" s="7"/>
      <c r="H389" s="7"/>
      <c r="I389" s="7"/>
    </row>
    <row r="390">
      <c r="A390" s="7"/>
      <c r="B390" s="7"/>
      <c r="C390" s="7"/>
      <c r="D390" s="7"/>
      <c r="E390" s="7"/>
      <c r="F390" s="7"/>
      <c r="G390" s="7"/>
      <c r="H390" s="7"/>
      <c r="I390" s="7"/>
    </row>
    <row r="391">
      <c r="A391" s="7"/>
      <c r="B391" s="7"/>
      <c r="C391" s="7"/>
      <c r="D391" s="7"/>
      <c r="E391" s="7"/>
      <c r="F391" s="7"/>
      <c r="G391" s="7"/>
      <c r="H391" s="7"/>
      <c r="I391" s="7"/>
    </row>
    <row r="392">
      <c r="A392" s="7"/>
      <c r="B392" s="7"/>
      <c r="C392" s="7"/>
      <c r="D392" s="7"/>
      <c r="E392" s="7"/>
      <c r="F392" s="7"/>
      <c r="G392" s="7"/>
      <c r="H392" s="7"/>
      <c r="I392" s="7"/>
    </row>
    <row r="393">
      <c r="A393" s="7"/>
      <c r="B393" s="7"/>
      <c r="C393" s="7"/>
      <c r="D393" s="7"/>
      <c r="E393" s="7"/>
      <c r="F393" s="7"/>
      <c r="G393" s="7"/>
      <c r="H393" s="7"/>
      <c r="I393" s="7"/>
    </row>
    <row r="394">
      <c r="A394" s="7"/>
      <c r="B394" s="7"/>
      <c r="C394" s="7"/>
      <c r="D394" s="7"/>
      <c r="E394" s="7"/>
      <c r="F394" s="7"/>
      <c r="G394" s="7"/>
      <c r="H394" s="7"/>
      <c r="I394" s="7"/>
    </row>
    <row r="395">
      <c r="A395" s="7"/>
      <c r="B395" s="7"/>
      <c r="C395" s="7"/>
      <c r="D395" s="7"/>
      <c r="E395" s="7"/>
      <c r="F395" s="7"/>
      <c r="G395" s="7"/>
      <c r="H395" s="7"/>
      <c r="I395" s="7"/>
    </row>
    <row r="396">
      <c r="A396" s="7"/>
      <c r="B396" s="7"/>
      <c r="C396" s="7"/>
      <c r="D396" s="7"/>
      <c r="E396" s="7"/>
      <c r="F396" s="7"/>
      <c r="G396" s="7"/>
      <c r="H396" s="7"/>
      <c r="I396" s="7"/>
    </row>
    <row r="397">
      <c r="A397" s="7"/>
      <c r="B397" s="7"/>
      <c r="C397" s="7"/>
      <c r="D397" s="7"/>
      <c r="E397" s="7"/>
      <c r="F397" s="7"/>
      <c r="G397" s="7"/>
      <c r="H397" s="7"/>
      <c r="I397" s="7"/>
    </row>
    <row r="398">
      <c r="A398" s="7"/>
      <c r="B398" s="7"/>
      <c r="C398" s="7"/>
      <c r="D398" s="7"/>
      <c r="E398" s="7"/>
      <c r="F398" s="7"/>
      <c r="G398" s="7"/>
      <c r="H398" s="7"/>
      <c r="I398" s="7"/>
    </row>
    <row r="399">
      <c r="A399" s="7"/>
      <c r="B399" s="7"/>
      <c r="C399" s="7"/>
      <c r="D399" s="7"/>
      <c r="E399" s="7"/>
      <c r="F399" s="7"/>
      <c r="G399" s="7"/>
      <c r="H399" s="7"/>
      <c r="I399" s="7"/>
    </row>
    <row r="400">
      <c r="A400" s="7"/>
      <c r="B400" s="7"/>
      <c r="C400" s="7"/>
      <c r="D400" s="7"/>
      <c r="E400" s="7"/>
      <c r="F400" s="7"/>
      <c r="G400" s="7"/>
      <c r="H400" s="7"/>
      <c r="I400" s="7"/>
    </row>
    <row r="401">
      <c r="A401" s="7"/>
      <c r="B401" s="7"/>
      <c r="C401" s="7"/>
      <c r="D401" s="7"/>
      <c r="E401" s="7"/>
      <c r="F401" s="7"/>
      <c r="G401" s="7"/>
      <c r="H401" s="7"/>
      <c r="I401" s="7"/>
    </row>
    <row r="402">
      <c r="A402" s="7"/>
      <c r="B402" s="7"/>
      <c r="C402" s="7"/>
      <c r="D402" s="7"/>
      <c r="E402" s="7"/>
      <c r="F402" s="7"/>
      <c r="G402" s="7"/>
      <c r="H402" s="7"/>
      <c r="I402" s="7"/>
    </row>
    <row r="403">
      <c r="A403" s="7"/>
      <c r="B403" s="7"/>
      <c r="C403" s="7"/>
      <c r="D403" s="7"/>
      <c r="E403" s="7"/>
      <c r="F403" s="7"/>
      <c r="G403" s="7"/>
      <c r="H403" s="7"/>
      <c r="I403" s="7"/>
    </row>
    <row r="404">
      <c r="A404" s="7"/>
      <c r="B404" s="7"/>
      <c r="C404" s="7"/>
      <c r="D404" s="7"/>
      <c r="E404" s="7"/>
      <c r="F404" s="7"/>
      <c r="G404" s="7"/>
      <c r="H404" s="7"/>
      <c r="I404" s="7"/>
    </row>
    <row r="405">
      <c r="A405" s="7"/>
      <c r="B405" s="7"/>
      <c r="C405" s="7"/>
      <c r="D405" s="7"/>
      <c r="E405" s="7"/>
      <c r="F405" s="7"/>
      <c r="G405" s="7"/>
      <c r="H405" s="7"/>
      <c r="I405" s="7"/>
    </row>
    <row r="406">
      <c r="A406" s="7"/>
      <c r="B406" s="7"/>
      <c r="C406" s="7"/>
      <c r="D406" s="7"/>
      <c r="E406" s="7"/>
      <c r="F406" s="7"/>
      <c r="G406" s="7"/>
      <c r="H406" s="7"/>
      <c r="I406" s="7"/>
    </row>
    <row r="407">
      <c r="A407" s="7"/>
      <c r="B407" s="7"/>
      <c r="C407" s="7"/>
      <c r="D407" s="7"/>
      <c r="E407" s="7"/>
      <c r="F407" s="7"/>
      <c r="G407" s="7"/>
      <c r="H407" s="7"/>
      <c r="I407" s="7"/>
    </row>
    <row r="408">
      <c r="A408" s="7"/>
      <c r="B408" s="7"/>
      <c r="C408" s="7"/>
      <c r="D408" s="7"/>
      <c r="E408" s="7"/>
      <c r="F408" s="7"/>
      <c r="G408" s="7"/>
      <c r="H408" s="7"/>
      <c r="I408" s="7"/>
    </row>
    <row r="409">
      <c r="A409" s="7"/>
      <c r="B409" s="7"/>
      <c r="C409" s="7"/>
      <c r="D409" s="7"/>
      <c r="E409" s="7"/>
      <c r="F409" s="7"/>
      <c r="G409" s="7"/>
      <c r="H409" s="7"/>
      <c r="I409" s="7"/>
    </row>
    <row r="410">
      <c r="A410" s="7"/>
      <c r="B410" s="7"/>
      <c r="C410" s="7"/>
      <c r="D410" s="7"/>
      <c r="E410" s="7"/>
      <c r="F410" s="7"/>
      <c r="G410" s="7"/>
      <c r="H410" s="7"/>
      <c r="I410" s="7"/>
    </row>
    <row r="411">
      <c r="A411" s="7"/>
      <c r="B411" s="7"/>
      <c r="C411" s="7"/>
      <c r="D411" s="7"/>
      <c r="E411" s="7"/>
      <c r="F411" s="7"/>
      <c r="G411" s="7"/>
      <c r="H411" s="7"/>
      <c r="I411" s="7"/>
    </row>
    <row r="412">
      <c r="A412" s="7"/>
      <c r="B412" s="7"/>
      <c r="C412" s="7"/>
      <c r="D412" s="7"/>
      <c r="E412" s="7"/>
      <c r="F412" s="7"/>
      <c r="G412" s="7"/>
      <c r="H412" s="7"/>
      <c r="I412" s="7"/>
    </row>
    <row r="413">
      <c r="A413" s="7"/>
      <c r="B413" s="7"/>
      <c r="C413" s="7"/>
      <c r="D413" s="7"/>
      <c r="E413" s="7"/>
      <c r="F413" s="7"/>
      <c r="G413" s="7"/>
      <c r="H413" s="7"/>
      <c r="I413" s="7"/>
    </row>
    <row r="414">
      <c r="A414" s="7"/>
      <c r="B414" s="7"/>
      <c r="C414" s="7"/>
      <c r="D414" s="7"/>
      <c r="E414" s="7"/>
      <c r="F414" s="7"/>
      <c r="G414" s="7"/>
      <c r="H414" s="7"/>
      <c r="I414" s="7"/>
    </row>
    <row r="415">
      <c r="A415" s="7"/>
      <c r="B415" s="7"/>
      <c r="C415" s="7"/>
      <c r="D415" s="7"/>
      <c r="E415" s="7"/>
      <c r="F415" s="7"/>
      <c r="G415" s="7"/>
      <c r="H415" s="7"/>
      <c r="I415" s="7"/>
    </row>
    <row r="416">
      <c r="A416" s="7"/>
      <c r="B416" s="7"/>
      <c r="C416" s="7"/>
      <c r="D416" s="7"/>
      <c r="E416" s="7"/>
      <c r="F416" s="7"/>
      <c r="G416" s="7"/>
      <c r="H416" s="7"/>
      <c r="I416" s="7"/>
    </row>
    <row r="417">
      <c r="A417" s="7"/>
      <c r="B417" s="7"/>
      <c r="C417" s="7"/>
      <c r="D417" s="7"/>
      <c r="E417" s="7"/>
      <c r="F417" s="7"/>
      <c r="G417" s="7"/>
      <c r="H417" s="7"/>
      <c r="I417" s="7"/>
    </row>
    <row r="418">
      <c r="A418" s="7"/>
      <c r="B418" s="7"/>
      <c r="C418" s="7"/>
      <c r="D418" s="7"/>
      <c r="E418" s="7"/>
      <c r="F418" s="7"/>
      <c r="G418" s="7"/>
      <c r="H418" s="7"/>
      <c r="I418" s="7"/>
    </row>
    <row r="419">
      <c r="A419" s="7"/>
      <c r="B419" s="7"/>
      <c r="C419" s="7"/>
      <c r="D419" s="7"/>
      <c r="E419" s="7"/>
      <c r="F419" s="7"/>
      <c r="G419" s="7"/>
      <c r="H419" s="7"/>
      <c r="I419" s="7"/>
    </row>
    <row r="420">
      <c r="A420" s="7"/>
      <c r="B420" s="7"/>
      <c r="C420" s="7"/>
      <c r="D420" s="7"/>
      <c r="E420" s="7"/>
      <c r="F420" s="7"/>
      <c r="G420" s="7"/>
      <c r="H420" s="7"/>
      <c r="I420" s="7"/>
    </row>
    <row r="421">
      <c r="A421" s="7"/>
      <c r="B421" s="7"/>
      <c r="C421" s="7"/>
      <c r="D421" s="7"/>
      <c r="E421" s="7"/>
      <c r="F421" s="7"/>
      <c r="G421" s="7"/>
      <c r="H421" s="7"/>
      <c r="I421" s="7"/>
    </row>
    <row r="422">
      <c r="A422" s="7"/>
      <c r="B422" s="7"/>
      <c r="C422" s="7"/>
      <c r="D422" s="7"/>
      <c r="E422" s="7"/>
      <c r="F422" s="7"/>
      <c r="G422" s="7"/>
      <c r="H422" s="7"/>
      <c r="I422" s="7"/>
    </row>
    <row r="423">
      <c r="A423" s="7"/>
      <c r="B423" s="7"/>
      <c r="C423" s="7"/>
      <c r="D423" s="7"/>
      <c r="E423" s="7"/>
      <c r="F423" s="7"/>
      <c r="G423" s="7"/>
      <c r="H423" s="7"/>
      <c r="I423" s="7"/>
    </row>
    <row r="424">
      <c r="A424" s="7"/>
      <c r="B424" s="7"/>
      <c r="C424" s="7"/>
      <c r="D424" s="7"/>
      <c r="E424" s="7"/>
      <c r="F424" s="7"/>
      <c r="G424" s="7"/>
      <c r="H424" s="7"/>
      <c r="I424" s="7"/>
    </row>
    <row r="425">
      <c r="A425" s="7"/>
      <c r="B425" s="7"/>
      <c r="C425" s="7"/>
      <c r="D425" s="7"/>
      <c r="E425" s="7"/>
      <c r="F425" s="7"/>
      <c r="G425" s="7"/>
      <c r="H425" s="7"/>
      <c r="I425" s="7"/>
    </row>
    <row r="426">
      <c r="A426" s="7"/>
      <c r="B426" s="7"/>
      <c r="C426" s="7"/>
      <c r="D426" s="7"/>
      <c r="E426" s="7"/>
      <c r="F426" s="7"/>
      <c r="G426" s="7"/>
      <c r="H426" s="7"/>
      <c r="I426" s="7"/>
    </row>
    <row r="427">
      <c r="A427" s="7"/>
      <c r="B427" s="7"/>
      <c r="C427" s="7"/>
      <c r="D427" s="7"/>
      <c r="E427" s="7"/>
      <c r="F427" s="7"/>
      <c r="G427" s="7"/>
      <c r="H427" s="7"/>
      <c r="I427" s="7"/>
    </row>
    <row r="428">
      <c r="A428" s="7"/>
      <c r="B428" s="7"/>
      <c r="C428" s="7"/>
      <c r="D428" s="7"/>
      <c r="E428" s="7"/>
      <c r="F428" s="7"/>
      <c r="G428" s="7"/>
      <c r="H428" s="7"/>
      <c r="I428" s="7"/>
    </row>
    <row r="429">
      <c r="A429" s="7"/>
      <c r="B429" s="7"/>
      <c r="C429" s="7"/>
      <c r="D429" s="7"/>
      <c r="E429" s="7"/>
      <c r="F429" s="7"/>
      <c r="G429" s="7"/>
      <c r="H429" s="7"/>
      <c r="I429" s="7"/>
    </row>
    <row r="430">
      <c r="A430" s="7"/>
      <c r="B430" s="7"/>
      <c r="C430" s="7"/>
      <c r="D430" s="7"/>
      <c r="E430" s="7"/>
      <c r="F430" s="7"/>
      <c r="G430" s="7"/>
      <c r="H430" s="7"/>
      <c r="I430" s="7"/>
    </row>
    <row r="431">
      <c r="A431" s="7"/>
      <c r="B431" s="7"/>
      <c r="C431" s="7"/>
      <c r="D431" s="7"/>
      <c r="E431" s="7"/>
      <c r="F431" s="7"/>
      <c r="G431" s="7"/>
      <c r="H431" s="7"/>
      <c r="I431" s="7"/>
    </row>
    <row r="432">
      <c r="A432" s="7"/>
      <c r="B432" s="7"/>
      <c r="C432" s="7"/>
      <c r="D432" s="7"/>
      <c r="E432" s="7"/>
      <c r="F432" s="7"/>
      <c r="G432" s="7"/>
      <c r="H432" s="7"/>
      <c r="I432" s="7"/>
    </row>
    <row r="433">
      <c r="A433" s="7"/>
      <c r="B433" s="7"/>
      <c r="C433" s="7"/>
      <c r="D433" s="7"/>
      <c r="E433" s="7"/>
      <c r="F433" s="7"/>
      <c r="G433" s="7"/>
      <c r="H433" s="7"/>
      <c r="I433" s="7"/>
    </row>
    <row r="434">
      <c r="A434" s="7"/>
      <c r="B434" s="7"/>
      <c r="C434" s="7"/>
      <c r="D434" s="7"/>
      <c r="E434" s="7"/>
      <c r="F434" s="7"/>
      <c r="G434" s="7"/>
      <c r="H434" s="7"/>
      <c r="I434" s="7"/>
    </row>
    <row r="435">
      <c r="A435" s="7"/>
      <c r="B435" s="7"/>
      <c r="C435" s="7"/>
      <c r="D435" s="7"/>
      <c r="E435" s="7"/>
      <c r="F435" s="7"/>
      <c r="G435" s="7"/>
      <c r="H435" s="7"/>
      <c r="I435" s="7"/>
    </row>
    <row r="436">
      <c r="A436" s="7"/>
      <c r="B436" s="7"/>
      <c r="C436" s="7"/>
      <c r="D436" s="7"/>
      <c r="E436" s="7"/>
      <c r="F436" s="7"/>
      <c r="G436" s="7"/>
      <c r="H436" s="7"/>
      <c r="I436" s="7"/>
    </row>
    <row r="437">
      <c r="A437" s="7"/>
      <c r="B437" s="7"/>
      <c r="C437" s="7"/>
      <c r="D437" s="7"/>
      <c r="E437" s="7"/>
      <c r="F437" s="7"/>
      <c r="G437" s="7"/>
      <c r="H437" s="7"/>
      <c r="I437" s="7"/>
    </row>
    <row r="438">
      <c r="A438" s="7"/>
      <c r="B438" s="7"/>
      <c r="C438" s="7"/>
      <c r="D438" s="7"/>
      <c r="E438" s="7"/>
      <c r="F438" s="7"/>
      <c r="G438" s="7"/>
      <c r="H438" s="7"/>
      <c r="I438" s="7"/>
    </row>
    <row r="439">
      <c r="A439" s="7"/>
      <c r="B439" s="7"/>
      <c r="C439" s="7"/>
      <c r="D439" s="7"/>
      <c r="E439" s="7"/>
      <c r="F439" s="7"/>
      <c r="G439" s="7"/>
      <c r="H439" s="7"/>
      <c r="I439" s="7"/>
    </row>
    <row r="440">
      <c r="A440" s="7"/>
      <c r="B440" s="7"/>
      <c r="C440" s="7"/>
      <c r="D440" s="7"/>
      <c r="E440" s="7"/>
      <c r="F440" s="7"/>
      <c r="G440" s="7"/>
      <c r="H440" s="7"/>
      <c r="I440" s="7"/>
    </row>
    <row r="441">
      <c r="A441" s="7"/>
      <c r="B441" s="7"/>
      <c r="C441" s="7"/>
      <c r="D441" s="7"/>
      <c r="E441" s="7"/>
      <c r="F441" s="7"/>
      <c r="G441" s="7"/>
      <c r="H441" s="7"/>
      <c r="I441" s="7"/>
    </row>
    <row r="442">
      <c r="A442" s="7"/>
      <c r="B442" s="7"/>
      <c r="C442" s="7"/>
      <c r="D442" s="7"/>
      <c r="E442" s="7"/>
      <c r="F442" s="7"/>
      <c r="G442" s="7"/>
      <c r="H442" s="7"/>
      <c r="I442" s="7"/>
    </row>
    <row r="443">
      <c r="A443" s="7"/>
      <c r="B443" s="7"/>
      <c r="C443" s="7"/>
      <c r="D443" s="7"/>
      <c r="E443" s="7"/>
      <c r="F443" s="7"/>
      <c r="G443" s="7"/>
      <c r="H443" s="7"/>
      <c r="I443" s="7"/>
    </row>
    <row r="444">
      <c r="A444" s="7"/>
      <c r="B444" s="7"/>
      <c r="C444" s="7"/>
      <c r="D444" s="7"/>
      <c r="E444" s="7"/>
      <c r="F444" s="7"/>
      <c r="G444" s="7"/>
      <c r="H444" s="7"/>
      <c r="I444" s="7"/>
    </row>
    <row r="445">
      <c r="A445" s="7"/>
      <c r="B445" s="7"/>
      <c r="C445" s="7"/>
      <c r="D445" s="7"/>
      <c r="E445" s="7"/>
      <c r="F445" s="7"/>
      <c r="G445" s="7"/>
      <c r="H445" s="7"/>
      <c r="I445" s="7"/>
    </row>
    <row r="446">
      <c r="A446" s="7"/>
      <c r="B446" s="7"/>
      <c r="C446" s="7"/>
      <c r="D446" s="7"/>
      <c r="E446" s="7"/>
      <c r="F446" s="7"/>
      <c r="G446" s="7"/>
      <c r="H446" s="7"/>
      <c r="I446" s="7"/>
    </row>
    <row r="447">
      <c r="A447" s="7"/>
      <c r="B447" s="7"/>
      <c r="C447" s="7"/>
      <c r="D447" s="7"/>
      <c r="E447" s="7"/>
      <c r="F447" s="7"/>
      <c r="G447" s="7"/>
      <c r="H447" s="7"/>
      <c r="I447" s="7"/>
    </row>
    <row r="448">
      <c r="A448" s="7"/>
      <c r="B448" s="7"/>
      <c r="C448" s="7"/>
      <c r="D448" s="7"/>
      <c r="E448" s="7"/>
      <c r="F448" s="7"/>
      <c r="G448" s="7"/>
      <c r="H448" s="7"/>
      <c r="I448" s="7"/>
    </row>
    <row r="449">
      <c r="A449" s="7"/>
      <c r="B449" s="7"/>
      <c r="C449" s="7"/>
      <c r="D449" s="7"/>
      <c r="E449" s="7"/>
      <c r="F449" s="7"/>
      <c r="G449" s="7"/>
      <c r="H449" s="7"/>
      <c r="I449" s="7"/>
    </row>
    <row r="450">
      <c r="A450" s="7"/>
      <c r="B450" s="7"/>
      <c r="C450" s="7"/>
      <c r="D450" s="7"/>
      <c r="E450" s="7"/>
      <c r="F450" s="7"/>
      <c r="G450" s="7"/>
      <c r="H450" s="7"/>
      <c r="I450" s="7"/>
    </row>
    <row r="451">
      <c r="A451" s="7"/>
      <c r="B451" s="7"/>
      <c r="C451" s="7"/>
      <c r="D451" s="7"/>
      <c r="E451" s="7"/>
      <c r="F451" s="7"/>
      <c r="G451" s="7"/>
      <c r="H451" s="7"/>
      <c r="I451" s="7"/>
    </row>
    <row r="452">
      <c r="A452" s="7"/>
      <c r="B452" s="7"/>
      <c r="C452" s="7"/>
      <c r="D452" s="7"/>
      <c r="E452" s="7"/>
      <c r="F452" s="7"/>
      <c r="G452" s="7"/>
      <c r="H452" s="7"/>
      <c r="I452" s="7"/>
    </row>
    <row r="453">
      <c r="A453" s="7"/>
      <c r="B453" s="7"/>
      <c r="C453" s="7"/>
      <c r="D453" s="7"/>
      <c r="E453" s="7"/>
      <c r="F453" s="7"/>
      <c r="G453" s="7"/>
      <c r="H453" s="7"/>
      <c r="I453" s="7"/>
    </row>
    <row r="454">
      <c r="A454" s="7"/>
      <c r="B454" s="7"/>
      <c r="C454" s="7"/>
      <c r="D454" s="7"/>
      <c r="E454" s="7"/>
      <c r="F454" s="7"/>
      <c r="G454" s="7"/>
      <c r="H454" s="7"/>
      <c r="I454" s="7"/>
    </row>
    <row r="455">
      <c r="A455" s="7"/>
      <c r="B455" s="7"/>
      <c r="C455" s="7"/>
      <c r="D455" s="7"/>
      <c r="E455" s="7"/>
      <c r="F455" s="7"/>
      <c r="G455" s="7"/>
      <c r="H455" s="7"/>
      <c r="I455" s="7"/>
    </row>
    <row r="456">
      <c r="A456" s="7"/>
      <c r="B456" s="7"/>
      <c r="C456" s="7"/>
      <c r="D456" s="7"/>
      <c r="E456" s="7"/>
      <c r="F456" s="7"/>
      <c r="G456" s="7"/>
      <c r="H456" s="7"/>
      <c r="I456" s="7"/>
    </row>
    <row r="457">
      <c r="A457" s="7"/>
      <c r="B457" s="7"/>
      <c r="C457" s="7"/>
      <c r="D457" s="7"/>
      <c r="E457" s="7"/>
      <c r="F457" s="7"/>
      <c r="G457" s="7"/>
      <c r="H457" s="7"/>
      <c r="I457" s="7"/>
    </row>
    <row r="458">
      <c r="A458" s="7"/>
      <c r="B458" s="7"/>
      <c r="C458" s="7"/>
      <c r="D458" s="7"/>
      <c r="E458" s="7"/>
      <c r="F458" s="7"/>
      <c r="G458" s="7"/>
      <c r="H458" s="7"/>
      <c r="I458" s="7"/>
    </row>
    <row r="459">
      <c r="A459" s="7"/>
      <c r="B459" s="7"/>
      <c r="C459" s="7"/>
      <c r="D459" s="7"/>
      <c r="E459" s="7"/>
      <c r="F459" s="7"/>
      <c r="G459" s="7"/>
      <c r="H459" s="7"/>
      <c r="I459" s="7"/>
    </row>
    <row r="460">
      <c r="A460" s="7"/>
      <c r="B460" s="7"/>
      <c r="C460" s="7"/>
      <c r="D460" s="7"/>
      <c r="E460" s="7"/>
      <c r="F460" s="7"/>
      <c r="G460" s="7"/>
      <c r="H460" s="7"/>
      <c r="I460" s="7"/>
    </row>
    <row r="461">
      <c r="A461" s="7"/>
      <c r="B461" s="7"/>
      <c r="C461" s="7"/>
      <c r="D461" s="7"/>
      <c r="E461" s="7"/>
      <c r="F461" s="7"/>
      <c r="G461" s="7"/>
      <c r="H461" s="7"/>
      <c r="I461" s="7"/>
    </row>
    <row r="462">
      <c r="A462" s="7"/>
      <c r="B462" s="7"/>
      <c r="C462" s="7"/>
      <c r="D462" s="7"/>
      <c r="E462" s="7"/>
      <c r="F462" s="7"/>
      <c r="G462" s="7"/>
      <c r="H462" s="7"/>
      <c r="I462" s="7"/>
    </row>
    <row r="463">
      <c r="A463" s="7"/>
      <c r="B463" s="7"/>
      <c r="C463" s="7"/>
      <c r="D463" s="7"/>
      <c r="E463" s="7"/>
      <c r="F463" s="7"/>
      <c r="G463" s="7"/>
      <c r="H463" s="7"/>
      <c r="I463" s="7"/>
    </row>
    <row r="464">
      <c r="A464" s="7"/>
      <c r="B464" s="7"/>
      <c r="C464" s="7"/>
      <c r="D464" s="7"/>
      <c r="E464" s="7"/>
      <c r="F464" s="7"/>
      <c r="G464" s="7"/>
      <c r="H464" s="7"/>
      <c r="I464" s="7"/>
    </row>
    <row r="465">
      <c r="A465" s="7"/>
      <c r="B465" s="7"/>
      <c r="C465" s="7"/>
      <c r="D465" s="7"/>
      <c r="E465" s="7"/>
      <c r="F465" s="7"/>
      <c r="G465" s="7"/>
      <c r="H465" s="7"/>
      <c r="I465" s="7"/>
    </row>
    <row r="466">
      <c r="A466" s="7"/>
      <c r="B466" s="7"/>
      <c r="C466" s="7"/>
      <c r="D466" s="7"/>
      <c r="E466" s="7"/>
      <c r="F466" s="7"/>
      <c r="G466" s="7"/>
      <c r="H466" s="7"/>
      <c r="I466" s="7"/>
    </row>
    <row r="467">
      <c r="A467" s="7"/>
      <c r="B467" s="7"/>
      <c r="C467" s="7"/>
      <c r="D467" s="7"/>
      <c r="E467" s="7"/>
      <c r="F467" s="7"/>
      <c r="G467" s="7"/>
      <c r="H467" s="7"/>
      <c r="I467" s="7"/>
    </row>
    <row r="468">
      <c r="A468" s="7"/>
      <c r="B468" s="7"/>
      <c r="C468" s="7"/>
      <c r="D468" s="7"/>
      <c r="E468" s="7"/>
      <c r="F468" s="7"/>
      <c r="G468" s="7"/>
      <c r="H468" s="7"/>
      <c r="I468" s="7"/>
    </row>
    <row r="469">
      <c r="A469" s="7"/>
      <c r="B469" s="7"/>
      <c r="C469" s="7"/>
      <c r="D469" s="7"/>
      <c r="E469" s="7"/>
      <c r="F469" s="7"/>
      <c r="G469" s="7"/>
      <c r="H469" s="7"/>
      <c r="I469" s="7"/>
    </row>
    <row r="470">
      <c r="A470" s="7"/>
      <c r="B470" s="7"/>
      <c r="C470" s="7"/>
      <c r="D470" s="7"/>
      <c r="E470" s="7"/>
      <c r="F470" s="7"/>
      <c r="G470" s="7"/>
      <c r="H470" s="7"/>
      <c r="I470" s="7"/>
    </row>
    <row r="471">
      <c r="A471" s="7"/>
      <c r="B471" s="7"/>
      <c r="C471" s="7"/>
      <c r="D471" s="7"/>
      <c r="E471" s="7"/>
      <c r="F471" s="7"/>
      <c r="G471" s="7"/>
      <c r="H471" s="7"/>
      <c r="I471" s="7"/>
    </row>
    <row r="472">
      <c r="A472" s="7"/>
      <c r="B472" s="7"/>
      <c r="C472" s="7"/>
      <c r="D472" s="7"/>
      <c r="E472" s="7"/>
      <c r="F472" s="7"/>
      <c r="G472" s="7"/>
      <c r="H472" s="7"/>
      <c r="I472" s="7"/>
    </row>
    <row r="473">
      <c r="A473" s="7"/>
      <c r="B473" s="7"/>
      <c r="C473" s="7"/>
      <c r="D473" s="7"/>
      <c r="E473" s="7"/>
      <c r="F473" s="7"/>
      <c r="G473" s="7"/>
      <c r="H473" s="7"/>
      <c r="I473" s="7"/>
    </row>
    <row r="474">
      <c r="A474" s="7"/>
      <c r="B474" s="7"/>
      <c r="C474" s="7"/>
      <c r="D474" s="7"/>
      <c r="E474" s="7"/>
      <c r="F474" s="7"/>
      <c r="G474" s="7"/>
      <c r="H474" s="7"/>
      <c r="I474" s="7"/>
    </row>
    <row r="475">
      <c r="A475" s="7"/>
      <c r="B475" s="7"/>
      <c r="C475" s="7"/>
      <c r="D475" s="7"/>
      <c r="E475" s="7"/>
      <c r="F475" s="7"/>
      <c r="G475" s="7"/>
      <c r="H475" s="7"/>
      <c r="I475" s="7"/>
    </row>
    <row r="476">
      <c r="A476" s="7"/>
      <c r="B476" s="7"/>
      <c r="C476" s="7"/>
      <c r="D476" s="7"/>
      <c r="E476" s="7"/>
      <c r="F476" s="7"/>
      <c r="G476" s="7"/>
      <c r="H476" s="7"/>
      <c r="I476" s="7"/>
    </row>
    <row r="477">
      <c r="A477" s="7"/>
      <c r="B477" s="7"/>
      <c r="C477" s="7"/>
      <c r="D477" s="7"/>
      <c r="E477" s="7"/>
      <c r="F477" s="7"/>
      <c r="G477" s="7"/>
      <c r="H477" s="7"/>
      <c r="I477" s="7"/>
    </row>
    <row r="478">
      <c r="A478" s="7"/>
      <c r="B478" s="7"/>
      <c r="C478" s="7"/>
      <c r="D478" s="7"/>
      <c r="E478" s="7"/>
      <c r="F478" s="7"/>
      <c r="G478" s="7"/>
      <c r="H478" s="7"/>
      <c r="I478" s="7"/>
    </row>
    <row r="479">
      <c r="A479" s="7"/>
      <c r="B479" s="7"/>
      <c r="C479" s="7"/>
      <c r="D479" s="7"/>
      <c r="E479" s="7"/>
      <c r="F479" s="7"/>
      <c r="G479" s="7"/>
      <c r="H479" s="7"/>
      <c r="I479" s="7"/>
    </row>
    <row r="480">
      <c r="A480" s="7"/>
      <c r="B480" s="7"/>
      <c r="C480" s="7"/>
      <c r="D480" s="7"/>
      <c r="E480" s="7"/>
      <c r="F480" s="7"/>
      <c r="G480" s="7"/>
      <c r="H480" s="7"/>
      <c r="I480" s="7"/>
    </row>
    <row r="481">
      <c r="A481" s="7"/>
      <c r="B481" s="7"/>
      <c r="C481" s="7"/>
      <c r="D481" s="7"/>
      <c r="E481" s="7"/>
      <c r="F481" s="7"/>
      <c r="G481" s="7"/>
      <c r="H481" s="7"/>
      <c r="I481" s="7"/>
    </row>
    <row r="482">
      <c r="A482" s="7"/>
      <c r="B482" s="7"/>
      <c r="C482" s="7"/>
      <c r="D482" s="7"/>
      <c r="E482" s="7"/>
      <c r="F482" s="7"/>
      <c r="G482" s="7"/>
      <c r="H482" s="7"/>
      <c r="I482" s="7"/>
    </row>
    <row r="483">
      <c r="A483" s="7"/>
      <c r="B483" s="7"/>
      <c r="C483" s="7"/>
      <c r="D483" s="7"/>
      <c r="E483" s="7"/>
      <c r="F483" s="7"/>
      <c r="G483" s="7"/>
      <c r="H483" s="7"/>
      <c r="I483" s="7"/>
    </row>
    <row r="484">
      <c r="A484" s="7"/>
      <c r="B484" s="7"/>
      <c r="C484" s="7"/>
      <c r="D484" s="7"/>
      <c r="E484" s="7"/>
      <c r="F484" s="7"/>
      <c r="G484" s="7"/>
      <c r="H484" s="7"/>
      <c r="I484" s="7"/>
    </row>
    <row r="485">
      <c r="A485" s="7"/>
      <c r="B485" s="7"/>
      <c r="C485" s="7"/>
      <c r="D485" s="7"/>
      <c r="E485" s="7"/>
      <c r="F485" s="7"/>
      <c r="G485" s="7"/>
      <c r="H485" s="7"/>
      <c r="I485" s="7"/>
    </row>
    <row r="486">
      <c r="A486" s="7"/>
      <c r="B486" s="7"/>
      <c r="C486" s="7"/>
      <c r="D486" s="7"/>
      <c r="E486" s="7"/>
      <c r="F486" s="7"/>
      <c r="G486" s="7"/>
      <c r="H486" s="7"/>
      <c r="I486" s="7"/>
    </row>
    <row r="487">
      <c r="A487" s="7"/>
      <c r="B487" s="7"/>
      <c r="C487" s="7"/>
      <c r="D487" s="7"/>
      <c r="E487" s="7"/>
      <c r="F487" s="7"/>
      <c r="G487" s="7"/>
      <c r="H487" s="7"/>
      <c r="I487" s="7"/>
    </row>
    <row r="488">
      <c r="A488" s="7"/>
      <c r="B488" s="7"/>
      <c r="C488" s="7"/>
      <c r="D488" s="7"/>
      <c r="E488" s="7"/>
      <c r="F488" s="7"/>
      <c r="G488" s="7"/>
      <c r="H488" s="7"/>
      <c r="I488" s="7"/>
    </row>
    <row r="489">
      <c r="A489" s="7"/>
      <c r="B489" s="7"/>
      <c r="C489" s="7"/>
      <c r="D489" s="7"/>
      <c r="E489" s="7"/>
      <c r="F489" s="7"/>
      <c r="G489" s="7"/>
      <c r="H489" s="7"/>
      <c r="I489" s="7"/>
    </row>
    <row r="490">
      <c r="A490" s="7"/>
      <c r="B490" s="7"/>
      <c r="C490" s="7"/>
      <c r="D490" s="7"/>
      <c r="E490" s="7"/>
      <c r="F490" s="7"/>
      <c r="G490" s="7"/>
      <c r="H490" s="7"/>
      <c r="I490" s="7"/>
    </row>
    <row r="491">
      <c r="A491" s="7"/>
      <c r="B491" s="7"/>
      <c r="C491" s="7"/>
      <c r="D491" s="7"/>
      <c r="E491" s="7"/>
      <c r="F491" s="7"/>
      <c r="G491" s="7"/>
      <c r="H491" s="7"/>
      <c r="I491" s="7"/>
    </row>
    <row r="492">
      <c r="A492" s="7"/>
      <c r="B492" s="7"/>
      <c r="C492" s="7"/>
      <c r="D492" s="7"/>
      <c r="E492" s="7"/>
      <c r="F492" s="7"/>
      <c r="G492" s="7"/>
      <c r="H492" s="7"/>
      <c r="I492" s="7"/>
    </row>
    <row r="493">
      <c r="A493" s="7"/>
      <c r="B493" s="7"/>
      <c r="C493" s="7"/>
      <c r="D493" s="7"/>
      <c r="E493" s="7"/>
      <c r="F493" s="7"/>
      <c r="G493" s="7"/>
      <c r="H493" s="7"/>
      <c r="I493" s="7"/>
    </row>
    <row r="494">
      <c r="A494" s="7"/>
      <c r="B494" s="7"/>
      <c r="C494" s="7"/>
      <c r="D494" s="7"/>
      <c r="E494" s="7"/>
      <c r="F494" s="7"/>
      <c r="G494" s="7"/>
      <c r="H494" s="7"/>
      <c r="I494" s="7"/>
    </row>
    <row r="495">
      <c r="A495" s="7"/>
      <c r="B495" s="7"/>
      <c r="C495" s="7"/>
      <c r="D495" s="7"/>
      <c r="E495" s="7"/>
      <c r="F495" s="7"/>
      <c r="G495" s="7"/>
      <c r="H495" s="7"/>
      <c r="I495" s="7"/>
    </row>
    <row r="496">
      <c r="A496" s="7"/>
      <c r="B496" s="7"/>
      <c r="C496" s="7"/>
      <c r="D496" s="7"/>
      <c r="E496" s="7"/>
      <c r="F496" s="7"/>
      <c r="G496" s="7"/>
      <c r="H496" s="7"/>
      <c r="I496" s="7"/>
    </row>
    <row r="497">
      <c r="A497" s="7"/>
      <c r="B497" s="7"/>
      <c r="C497" s="7"/>
      <c r="D497" s="7"/>
      <c r="E497" s="7"/>
      <c r="F497" s="7"/>
      <c r="G497" s="7"/>
      <c r="H497" s="7"/>
      <c r="I497" s="7"/>
    </row>
    <row r="498">
      <c r="A498" s="7"/>
      <c r="B498" s="7"/>
      <c r="C498" s="7"/>
      <c r="D498" s="7"/>
      <c r="E498" s="7"/>
      <c r="F498" s="7"/>
      <c r="G498" s="7"/>
      <c r="H498" s="7"/>
      <c r="I498" s="7"/>
    </row>
    <row r="499">
      <c r="A499" s="7"/>
      <c r="B499" s="7"/>
      <c r="C499" s="7"/>
      <c r="D499" s="7"/>
      <c r="E499" s="7"/>
      <c r="F499" s="7"/>
      <c r="G499" s="7"/>
      <c r="H499" s="7"/>
      <c r="I499" s="7"/>
    </row>
    <row r="500">
      <c r="A500" s="7"/>
      <c r="B500" s="7"/>
      <c r="C500" s="7"/>
      <c r="D500" s="7"/>
      <c r="E500" s="7"/>
      <c r="F500" s="7"/>
      <c r="G500" s="7"/>
      <c r="H500" s="7"/>
      <c r="I500" s="7"/>
    </row>
    <row r="501">
      <c r="A501" s="7"/>
      <c r="B501" s="7"/>
      <c r="C501" s="7"/>
      <c r="D501" s="7"/>
      <c r="E501" s="7"/>
      <c r="F501" s="7"/>
      <c r="G501" s="7"/>
      <c r="H501" s="7"/>
      <c r="I501" s="7"/>
    </row>
    <row r="502">
      <c r="A502" s="7"/>
      <c r="B502" s="7"/>
      <c r="C502" s="7"/>
      <c r="D502" s="7"/>
      <c r="E502" s="7"/>
      <c r="F502" s="7"/>
      <c r="G502" s="7"/>
      <c r="H502" s="7"/>
      <c r="I502" s="7"/>
    </row>
    <row r="503">
      <c r="A503" s="7"/>
      <c r="B503" s="7"/>
      <c r="C503" s="7"/>
      <c r="D503" s="7"/>
      <c r="E503" s="7"/>
      <c r="F503" s="7"/>
      <c r="G503" s="7"/>
      <c r="H503" s="7"/>
      <c r="I503" s="7"/>
    </row>
    <row r="504">
      <c r="A504" s="7"/>
      <c r="B504" s="7"/>
      <c r="C504" s="7"/>
      <c r="D504" s="7"/>
      <c r="E504" s="7"/>
      <c r="F504" s="7"/>
      <c r="G504" s="7"/>
      <c r="H504" s="7"/>
      <c r="I504" s="7"/>
    </row>
    <row r="505">
      <c r="A505" s="7"/>
      <c r="B505" s="7"/>
      <c r="C505" s="7"/>
      <c r="D505" s="7"/>
      <c r="E505" s="7"/>
      <c r="F505" s="7"/>
      <c r="G505" s="7"/>
      <c r="H505" s="7"/>
      <c r="I505" s="7"/>
    </row>
    <row r="506">
      <c r="A506" s="7"/>
      <c r="B506" s="7"/>
      <c r="C506" s="7"/>
      <c r="D506" s="7"/>
      <c r="E506" s="7"/>
      <c r="F506" s="7"/>
      <c r="G506" s="7"/>
      <c r="H506" s="7"/>
      <c r="I506" s="7"/>
    </row>
    <row r="507">
      <c r="A507" s="7"/>
      <c r="B507" s="7"/>
      <c r="C507" s="7"/>
      <c r="D507" s="7"/>
      <c r="E507" s="7"/>
      <c r="F507" s="7"/>
      <c r="G507" s="7"/>
      <c r="H507" s="7"/>
      <c r="I507" s="7"/>
    </row>
    <row r="508">
      <c r="A508" s="7"/>
      <c r="B508" s="7"/>
      <c r="C508" s="7"/>
      <c r="D508" s="7"/>
      <c r="E508" s="7"/>
      <c r="F508" s="7"/>
      <c r="G508" s="7"/>
      <c r="H508" s="7"/>
      <c r="I508" s="7"/>
    </row>
    <row r="509">
      <c r="A509" s="7"/>
      <c r="B509" s="7"/>
      <c r="C509" s="7"/>
      <c r="D509" s="7"/>
      <c r="E509" s="7"/>
      <c r="F509" s="7"/>
      <c r="G509" s="7"/>
      <c r="H509" s="7"/>
      <c r="I509" s="7"/>
    </row>
    <row r="510">
      <c r="A510" s="7"/>
      <c r="B510" s="7"/>
      <c r="C510" s="7"/>
      <c r="D510" s="7"/>
      <c r="E510" s="7"/>
      <c r="F510" s="7"/>
      <c r="G510" s="7"/>
      <c r="H510" s="7"/>
      <c r="I510" s="7"/>
    </row>
    <row r="511">
      <c r="A511" s="7"/>
      <c r="B511" s="7"/>
      <c r="C511" s="7"/>
      <c r="D511" s="7"/>
      <c r="E511" s="7"/>
      <c r="F511" s="7"/>
      <c r="G511" s="7"/>
      <c r="H511" s="7"/>
      <c r="I511" s="7"/>
    </row>
    <row r="512">
      <c r="A512" s="7"/>
      <c r="B512" s="7"/>
      <c r="C512" s="7"/>
      <c r="D512" s="7"/>
      <c r="E512" s="7"/>
      <c r="F512" s="7"/>
      <c r="G512" s="7"/>
      <c r="H512" s="7"/>
      <c r="I512" s="7"/>
    </row>
    <row r="513">
      <c r="A513" s="7"/>
      <c r="B513" s="7"/>
      <c r="C513" s="7"/>
      <c r="D513" s="7"/>
      <c r="E513" s="7"/>
      <c r="F513" s="7"/>
      <c r="G513" s="7"/>
      <c r="H513" s="7"/>
      <c r="I513" s="7"/>
    </row>
    <row r="514">
      <c r="A514" s="7"/>
      <c r="B514" s="7"/>
      <c r="C514" s="7"/>
      <c r="D514" s="7"/>
      <c r="E514" s="7"/>
      <c r="F514" s="7"/>
      <c r="G514" s="7"/>
      <c r="H514" s="7"/>
      <c r="I514" s="7"/>
    </row>
    <row r="515">
      <c r="A515" s="7"/>
      <c r="B515" s="7"/>
      <c r="C515" s="7"/>
      <c r="D515" s="7"/>
      <c r="E515" s="7"/>
      <c r="F515" s="7"/>
      <c r="G515" s="7"/>
      <c r="H515" s="7"/>
      <c r="I515" s="7"/>
    </row>
    <row r="516">
      <c r="A516" s="7"/>
      <c r="B516" s="7"/>
      <c r="C516" s="7"/>
      <c r="D516" s="7"/>
      <c r="E516" s="7"/>
      <c r="F516" s="7"/>
      <c r="G516" s="7"/>
      <c r="H516" s="7"/>
      <c r="I516" s="7"/>
    </row>
    <row r="517">
      <c r="A517" s="7"/>
      <c r="B517" s="7"/>
      <c r="C517" s="7"/>
      <c r="D517" s="7"/>
      <c r="E517" s="7"/>
      <c r="F517" s="7"/>
      <c r="G517" s="7"/>
      <c r="H517" s="7"/>
      <c r="I517" s="7"/>
    </row>
    <row r="518">
      <c r="A518" s="7"/>
      <c r="B518" s="7"/>
      <c r="C518" s="7"/>
      <c r="D518" s="7"/>
      <c r="E518" s="7"/>
      <c r="F518" s="7"/>
      <c r="G518" s="7"/>
      <c r="H518" s="7"/>
      <c r="I518" s="7"/>
    </row>
    <row r="519">
      <c r="A519" s="7"/>
      <c r="B519" s="7"/>
      <c r="C519" s="7"/>
      <c r="D519" s="7"/>
      <c r="E519" s="7"/>
      <c r="F519" s="7"/>
      <c r="G519" s="7"/>
      <c r="H519" s="7"/>
      <c r="I519" s="7"/>
    </row>
    <row r="520">
      <c r="A520" s="7"/>
      <c r="B520" s="7"/>
      <c r="C520" s="7"/>
      <c r="D520" s="7"/>
      <c r="E520" s="7"/>
      <c r="F520" s="7"/>
      <c r="G520" s="7"/>
      <c r="H520" s="7"/>
      <c r="I520" s="7"/>
    </row>
    <row r="521">
      <c r="A521" s="7"/>
      <c r="B521" s="7"/>
      <c r="C521" s="7"/>
      <c r="D521" s="7"/>
      <c r="E521" s="7"/>
      <c r="F521" s="7"/>
      <c r="G521" s="7"/>
      <c r="H521" s="7"/>
      <c r="I521" s="7"/>
    </row>
    <row r="522">
      <c r="A522" s="7"/>
      <c r="B522" s="7"/>
      <c r="C522" s="7"/>
      <c r="D522" s="7"/>
      <c r="E522" s="7"/>
      <c r="F522" s="7"/>
      <c r="G522" s="7"/>
      <c r="H522" s="7"/>
      <c r="I522" s="7"/>
    </row>
    <row r="523">
      <c r="A523" s="7"/>
      <c r="B523" s="7"/>
      <c r="C523" s="7"/>
      <c r="D523" s="7"/>
      <c r="E523" s="7"/>
      <c r="F523" s="7"/>
      <c r="G523" s="7"/>
      <c r="H523" s="7"/>
      <c r="I523" s="7"/>
    </row>
    <row r="524">
      <c r="A524" s="7"/>
      <c r="B524" s="7"/>
      <c r="C524" s="7"/>
      <c r="D524" s="7"/>
      <c r="E524" s="7"/>
      <c r="F524" s="7"/>
      <c r="G524" s="7"/>
      <c r="H524" s="7"/>
      <c r="I524" s="7"/>
    </row>
    <row r="525">
      <c r="A525" s="7"/>
      <c r="B525" s="7"/>
      <c r="C525" s="7"/>
      <c r="D525" s="7"/>
      <c r="E525" s="7"/>
      <c r="F525" s="7"/>
      <c r="G525" s="7"/>
      <c r="H525" s="7"/>
      <c r="I525" s="7"/>
    </row>
    <row r="526">
      <c r="A526" s="7"/>
      <c r="B526" s="7"/>
      <c r="C526" s="7"/>
      <c r="D526" s="7"/>
      <c r="E526" s="7"/>
      <c r="F526" s="7"/>
      <c r="G526" s="7"/>
      <c r="H526" s="7"/>
      <c r="I526" s="7"/>
    </row>
    <row r="527">
      <c r="A527" s="7"/>
      <c r="B527" s="7"/>
      <c r="C527" s="7"/>
      <c r="D527" s="7"/>
      <c r="E527" s="7"/>
      <c r="F527" s="7"/>
      <c r="G527" s="7"/>
      <c r="H527" s="7"/>
      <c r="I527" s="7"/>
    </row>
    <row r="528">
      <c r="A528" s="7"/>
      <c r="B528" s="7"/>
      <c r="C528" s="7"/>
      <c r="D528" s="7"/>
      <c r="E528" s="7"/>
      <c r="F528" s="7"/>
      <c r="G528" s="7"/>
      <c r="H528" s="7"/>
      <c r="I528" s="7"/>
    </row>
    <row r="529">
      <c r="A529" s="7"/>
      <c r="B529" s="7"/>
      <c r="C529" s="7"/>
      <c r="D529" s="7"/>
      <c r="E529" s="7"/>
      <c r="F529" s="7"/>
      <c r="G529" s="7"/>
      <c r="H529" s="7"/>
      <c r="I529" s="7"/>
    </row>
    <row r="530">
      <c r="A530" s="7"/>
      <c r="B530" s="7"/>
      <c r="C530" s="7"/>
      <c r="D530" s="7"/>
      <c r="E530" s="7"/>
      <c r="F530" s="7"/>
      <c r="G530" s="7"/>
      <c r="H530" s="7"/>
      <c r="I530" s="7"/>
    </row>
    <row r="531">
      <c r="A531" s="7"/>
      <c r="B531" s="7"/>
      <c r="C531" s="7"/>
      <c r="D531" s="7"/>
      <c r="E531" s="7"/>
      <c r="F531" s="7"/>
      <c r="G531" s="7"/>
      <c r="H531" s="7"/>
      <c r="I531" s="7"/>
    </row>
    <row r="532">
      <c r="A532" s="7"/>
      <c r="B532" s="7"/>
      <c r="C532" s="7"/>
      <c r="D532" s="7"/>
      <c r="E532" s="7"/>
      <c r="F532" s="7"/>
      <c r="G532" s="7"/>
      <c r="H532" s="7"/>
      <c r="I532" s="7"/>
    </row>
    <row r="533">
      <c r="A533" s="7"/>
      <c r="B533" s="7"/>
      <c r="C533" s="7"/>
      <c r="D533" s="7"/>
      <c r="E533" s="7"/>
      <c r="F533" s="7"/>
      <c r="G533" s="7"/>
      <c r="H533" s="7"/>
      <c r="I533" s="7"/>
    </row>
    <row r="534">
      <c r="A534" s="7"/>
      <c r="B534" s="7"/>
      <c r="C534" s="7"/>
      <c r="D534" s="7"/>
      <c r="E534" s="7"/>
      <c r="F534" s="7"/>
      <c r="G534" s="7"/>
      <c r="H534" s="7"/>
      <c r="I534" s="7"/>
    </row>
    <row r="535">
      <c r="A535" s="7"/>
      <c r="B535" s="7"/>
      <c r="C535" s="7"/>
      <c r="D535" s="7"/>
      <c r="E535" s="7"/>
      <c r="F535" s="7"/>
      <c r="G535" s="7"/>
      <c r="H535" s="7"/>
      <c r="I535" s="7"/>
    </row>
    <row r="536">
      <c r="A536" s="7"/>
      <c r="B536" s="7"/>
      <c r="C536" s="7"/>
      <c r="D536" s="7"/>
      <c r="E536" s="7"/>
      <c r="F536" s="7"/>
      <c r="G536" s="7"/>
      <c r="H536" s="7"/>
      <c r="I536" s="7"/>
    </row>
    <row r="537">
      <c r="A537" s="7"/>
      <c r="B537" s="7"/>
      <c r="C537" s="7"/>
      <c r="D537" s="7"/>
      <c r="E537" s="7"/>
      <c r="F537" s="7"/>
      <c r="G537" s="7"/>
      <c r="H537" s="7"/>
      <c r="I537" s="7"/>
    </row>
    <row r="538">
      <c r="A538" s="7"/>
      <c r="B538" s="7"/>
      <c r="C538" s="7"/>
      <c r="D538" s="7"/>
      <c r="E538" s="7"/>
      <c r="F538" s="7"/>
      <c r="G538" s="7"/>
      <c r="H538" s="7"/>
      <c r="I538" s="7"/>
    </row>
    <row r="539">
      <c r="A539" s="7"/>
      <c r="B539" s="7"/>
      <c r="C539" s="7"/>
      <c r="D539" s="7"/>
      <c r="E539" s="7"/>
      <c r="F539" s="7"/>
      <c r="G539" s="7"/>
      <c r="H539" s="7"/>
      <c r="I539" s="7"/>
    </row>
    <row r="540">
      <c r="A540" s="7"/>
      <c r="B540" s="7"/>
      <c r="C540" s="7"/>
      <c r="D540" s="7"/>
      <c r="E540" s="7"/>
      <c r="F540" s="7"/>
      <c r="G540" s="7"/>
      <c r="H540" s="7"/>
      <c r="I540" s="7"/>
    </row>
    <row r="541">
      <c r="A541" s="7"/>
      <c r="B541" s="7"/>
      <c r="C541" s="7"/>
      <c r="D541" s="7"/>
      <c r="E541" s="7"/>
      <c r="F541" s="7"/>
      <c r="G541" s="7"/>
      <c r="H541" s="7"/>
      <c r="I541" s="7"/>
    </row>
    <row r="542">
      <c r="A542" s="7"/>
      <c r="B542" s="7"/>
      <c r="C542" s="7"/>
      <c r="D542" s="7"/>
      <c r="E542" s="7"/>
      <c r="F542" s="7"/>
      <c r="G542" s="7"/>
      <c r="H542" s="7"/>
      <c r="I542" s="7"/>
    </row>
    <row r="543">
      <c r="A543" s="7"/>
      <c r="B543" s="7"/>
      <c r="C543" s="7"/>
      <c r="D543" s="7"/>
      <c r="E543" s="7"/>
      <c r="F543" s="7"/>
      <c r="G543" s="7"/>
      <c r="H543" s="7"/>
      <c r="I543" s="7"/>
    </row>
    <row r="544">
      <c r="A544" s="7"/>
      <c r="B544" s="7"/>
      <c r="C544" s="7"/>
      <c r="D544" s="7"/>
      <c r="E544" s="7"/>
      <c r="F544" s="7"/>
      <c r="G544" s="7"/>
      <c r="H544" s="7"/>
      <c r="I544" s="7"/>
    </row>
    <row r="545">
      <c r="A545" s="7"/>
      <c r="B545" s="7"/>
      <c r="C545" s="7"/>
      <c r="D545" s="7"/>
      <c r="E545" s="7"/>
      <c r="F545" s="7"/>
      <c r="G545" s="7"/>
      <c r="H545" s="7"/>
      <c r="I545" s="7"/>
    </row>
    <row r="546">
      <c r="A546" s="7"/>
      <c r="B546" s="7"/>
      <c r="C546" s="7"/>
      <c r="D546" s="7"/>
      <c r="E546" s="7"/>
      <c r="F546" s="7"/>
      <c r="G546" s="7"/>
      <c r="H546" s="7"/>
      <c r="I546" s="7"/>
    </row>
    <row r="547">
      <c r="A547" s="7"/>
      <c r="B547" s="7"/>
      <c r="C547" s="7"/>
      <c r="D547" s="7"/>
      <c r="E547" s="7"/>
      <c r="F547" s="7"/>
      <c r="G547" s="7"/>
      <c r="H547" s="7"/>
      <c r="I547" s="7"/>
    </row>
    <row r="548">
      <c r="A548" s="7"/>
      <c r="B548" s="7"/>
      <c r="C548" s="7"/>
      <c r="D548" s="7"/>
      <c r="E548" s="7"/>
      <c r="F548" s="7"/>
      <c r="G548" s="7"/>
      <c r="H548" s="7"/>
      <c r="I548" s="7"/>
    </row>
    <row r="549">
      <c r="A549" s="7"/>
      <c r="B549" s="7"/>
      <c r="C549" s="7"/>
      <c r="D549" s="7"/>
      <c r="E549" s="7"/>
      <c r="F549" s="7"/>
      <c r="G549" s="7"/>
      <c r="H549" s="7"/>
      <c r="I549" s="7"/>
    </row>
    <row r="550">
      <c r="A550" s="7"/>
      <c r="B550" s="7"/>
      <c r="C550" s="7"/>
      <c r="D550" s="7"/>
      <c r="E550" s="7"/>
      <c r="F550" s="7"/>
      <c r="G550" s="7"/>
      <c r="H550" s="7"/>
      <c r="I550" s="7"/>
    </row>
    <row r="551">
      <c r="A551" s="7"/>
      <c r="B551" s="7"/>
      <c r="C551" s="7"/>
      <c r="D551" s="7"/>
      <c r="E551" s="7"/>
      <c r="F551" s="7"/>
      <c r="G551" s="7"/>
      <c r="H551" s="7"/>
      <c r="I551" s="7"/>
    </row>
    <row r="552">
      <c r="A552" s="7"/>
      <c r="B552" s="7"/>
      <c r="C552" s="7"/>
      <c r="D552" s="7"/>
      <c r="E552" s="7"/>
      <c r="F552" s="7"/>
      <c r="G552" s="7"/>
      <c r="H552" s="7"/>
      <c r="I552" s="7"/>
    </row>
    <row r="553">
      <c r="A553" s="7"/>
      <c r="B553" s="7"/>
      <c r="C553" s="7"/>
      <c r="D553" s="7"/>
      <c r="E553" s="7"/>
      <c r="F553" s="7"/>
      <c r="G553" s="7"/>
      <c r="H553" s="7"/>
      <c r="I553" s="7"/>
    </row>
    <row r="554">
      <c r="A554" s="7"/>
      <c r="B554" s="7"/>
      <c r="C554" s="7"/>
      <c r="D554" s="7"/>
      <c r="E554" s="7"/>
      <c r="F554" s="7"/>
      <c r="G554" s="7"/>
      <c r="H554" s="7"/>
      <c r="I554" s="7"/>
    </row>
    <row r="555">
      <c r="A555" s="7"/>
      <c r="B555" s="7"/>
      <c r="C555" s="7"/>
      <c r="D555" s="7"/>
      <c r="E555" s="7"/>
      <c r="F555" s="7"/>
      <c r="G555" s="7"/>
      <c r="H555" s="7"/>
      <c r="I555" s="7"/>
    </row>
    <row r="556">
      <c r="A556" s="7"/>
      <c r="B556" s="7"/>
      <c r="C556" s="7"/>
      <c r="D556" s="7"/>
      <c r="E556" s="7"/>
      <c r="F556" s="7"/>
      <c r="G556" s="7"/>
      <c r="H556" s="7"/>
      <c r="I556" s="7"/>
    </row>
    <row r="557">
      <c r="A557" s="7"/>
      <c r="B557" s="7"/>
      <c r="C557" s="7"/>
      <c r="D557" s="7"/>
      <c r="E557" s="7"/>
      <c r="F557" s="7"/>
      <c r="G557" s="7"/>
      <c r="H557" s="7"/>
      <c r="I557" s="7"/>
    </row>
    <row r="558">
      <c r="A558" s="7"/>
      <c r="B558" s="7"/>
      <c r="C558" s="7"/>
      <c r="D558" s="7"/>
      <c r="E558" s="7"/>
      <c r="F558" s="7"/>
      <c r="G558" s="7"/>
      <c r="H558" s="7"/>
      <c r="I558" s="7"/>
    </row>
    <row r="559">
      <c r="A559" s="7"/>
      <c r="B559" s="7"/>
      <c r="C559" s="7"/>
      <c r="D559" s="7"/>
      <c r="E559" s="7"/>
      <c r="F559" s="7"/>
      <c r="G559" s="7"/>
      <c r="H559" s="7"/>
      <c r="I559" s="7"/>
    </row>
    <row r="560">
      <c r="A560" s="7"/>
      <c r="B560" s="7"/>
      <c r="C560" s="7"/>
      <c r="D560" s="7"/>
      <c r="E560" s="7"/>
      <c r="F560" s="7"/>
      <c r="G560" s="7"/>
      <c r="H560" s="7"/>
      <c r="I560" s="7"/>
    </row>
    <row r="561">
      <c r="A561" s="7"/>
      <c r="B561" s="7"/>
      <c r="C561" s="7"/>
      <c r="D561" s="7"/>
      <c r="E561" s="7"/>
      <c r="F561" s="7"/>
      <c r="G561" s="7"/>
      <c r="H561" s="7"/>
      <c r="I561" s="7"/>
    </row>
    <row r="562">
      <c r="A562" s="7"/>
      <c r="B562" s="7"/>
      <c r="C562" s="7"/>
      <c r="D562" s="7"/>
      <c r="E562" s="7"/>
      <c r="F562" s="7"/>
      <c r="G562" s="7"/>
      <c r="H562" s="7"/>
      <c r="I562" s="7"/>
    </row>
    <row r="563">
      <c r="A563" s="7"/>
      <c r="B563" s="7"/>
      <c r="C563" s="7"/>
      <c r="D563" s="7"/>
      <c r="E563" s="7"/>
      <c r="F563" s="7"/>
      <c r="G563" s="7"/>
      <c r="H563" s="7"/>
      <c r="I563" s="7"/>
    </row>
    <row r="564">
      <c r="A564" s="7"/>
      <c r="B564" s="7"/>
      <c r="C564" s="7"/>
      <c r="D564" s="7"/>
      <c r="E564" s="7"/>
      <c r="F564" s="7"/>
      <c r="G564" s="7"/>
      <c r="H564" s="7"/>
      <c r="I564" s="7"/>
    </row>
    <row r="565">
      <c r="A565" s="7"/>
      <c r="B565" s="7"/>
      <c r="C565" s="7"/>
      <c r="D565" s="7"/>
      <c r="E565" s="7"/>
      <c r="F565" s="7"/>
      <c r="G565" s="7"/>
      <c r="H565" s="7"/>
      <c r="I565" s="7"/>
    </row>
    <row r="566">
      <c r="A566" s="7"/>
      <c r="B566" s="7"/>
      <c r="C566" s="7"/>
      <c r="D566" s="7"/>
      <c r="E566" s="7"/>
      <c r="F566" s="7"/>
      <c r="G566" s="7"/>
      <c r="H566" s="7"/>
      <c r="I566" s="7"/>
    </row>
    <row r="567">
      <c r="A567" s="7"/>
      <c r="B567" s="7"/>
      <c r="C567" s="7"/>
      <c r="D567" s="7"/>
      <c r="E567" s="7"/>
      <c r="F567" s="7"/>
      <c r="G567" s="7"/>
      <c r="H567" s="7"/>
      <c r="I567" s="7"/>
    </row>
    <row r="568">
      <c r="A568" s="7"/>
      <c r="B568" s="7"/>
      <c r="C568" s="7"/>
      <c r="D568" s="7"/>
      <c r="E568" s="7"/>
      <c r="F568" s="7"/>
      <c r="G568" s="7"/>
      <c r="H568" s="7"/>
      <c r="I568" s="7"/>
    </row>
    <row r="569">
      <c r="A569" s="7"/>
      <c r="B569" s="7"/>
      <c r="C569" s="7"/>
      <c r="D569" s="7"/>
      <c r="E569" s="7"/>
      <c r="F569" s="7"/>
      <c r="G569" s="7"/>
      <c r="H569" s="7"/>
      <c r="I569" s="7"/>
    </row>
    <row r="570">
      <c r="A570" s="7"/>
      <c r="B570" s="7"/>
      <c r="C570" s="7"/>
      <c r="D570" s="7"/>
      <c r="E570" s="7"/>
      <c r="F570" s="7"/>
      <c r="G570" s="7"/>
      <c r="H570" s="7"/>
      <c r="I570" s="7"/>
    </row>
    <row r="571">
      <c r="A571" s="7"/>
      <c r="B571" s="7"/>
      <c r="C571" s="7"/>
      <c r="D571" s="7"/>
      <c r="E571" s="7"/>
      <c r="F571" s="7"/>
      <c r="G571" s="7"/>
      <c r="H571" s="7"/>
      <c r="I571" s="7"/>
    </row>
    <row r="572">
      <c r="A572" s="7"/>
      <c r="B572" s="7"/>
      <c r="C572" s="7"/>
      <c r="D572" s="7"/>
      <c r="E572" s="7"/>
      <c r="F572" s="7"/>
      <c r="G572" s="7"/>
      <c r="H572" s="7"/>
      <c r="I572" s="7"/>
    </row>
    <row r="573">
      <c r="A573" s="7"/>
      <c r="B573" s="7"/>
      <c r="C573" s="7"/>
      <c r="D573" s="7"/>
      <c r="E573" s="7"/>
      <c r="F573" s="7"/>
      <c r="G573" s="7"/>
      <c r="H573" s="7"/>
      <c r="I573" s="7"/>
    </row>
    <row r="574">
      <c r="A574" s="7"/>
      <c r="B574" s="7"/>
      <c r="C574" s="7"/>
      <c r="D574" s="7"/>
      <c r="E574" s="7"/>
      <c r="F574" s="7"/>
      <c r="G574" s="7"/>
      <c r="H574" s="7"/>
      <c r="I574" s="7"/>
    </row>
    <row r="575">
      <c r="A575" s="7"/>
      <c r="B575" s="7"/>
      <c r="C575" s="7"/>
      <c r="D575" s="7"/>
      <c r="E575" s="7"/>
      <c r="F575" s="7"/>
      <c r="G575" s="7"/>
      <c r="H575" s="7"/>
      <c r="I575" s="7"/>
    </row>
    <row r="576">
      <c r="A576" s="7"/>
      <c r="B576" s="7"/>
      <c r="C576" s="7"/>
      <c r="D576" s="7"/>
      <c r="E576" s="7"/>
      <c r="F576" s="7"/>
      <c r="G576" s="7"/>
      <c r="H576" s="7"/>
      <c r="I576" s="7"/>
    </row>
    <row r="577">
      <c r="A577" s="7"/>
      <c r="B577" s="7"/>
      <c r="C577" s="7"/>
      <c r="D577" s="7"/>
      <c r="E577" s="7"/>
      <c r="F577" s="7"/>
      <c r="G577" s="7"/>
      <c r="H577" s="7"/>
      <c r="I577" s="7"/>
    </row>
    <row r="578">
      <c r="A578" s="7"/>
      <c r="B578" s="7"/>
      <c r="C578" s="7"/>
      <c r="D578" s="7"/>
      <c r="E578" s="7"/>
      <c r="F578" s="7"/>
      <c r="G578" s="7"/>
      <c r="H578" s="7"/>
      <c r="I578" s="7"/>
    </row>
    <row r="579">
      <c r="A579" s="7"/>
      <c r="B579" s="7"/>
      <c r="C579" s="7"/>
      <c r="D579" s="7"/>
      <c r="E579" s="7"/>
      <c r="F579" s="7"/>
      <c r="G579" s="7"/>
      <c r="H579" s="7"/>
      <c r="I579" s="7"/>
    </row>
    <row r="580">
      <c r="A580" s="7"/>
      <c r="B580" s="7"/>
      <c r="C580" s="7"/>
      <c r="D580" s="7"/>
      <c r="E580" s="7"/>
      <c r="F580" s="7"/>
      <c r="G580" s="7"/>
      <c r="H580" s="7"/>
      <c r="I580" s="7"/>
    </row>
    <row r="581">
      <c r="A581" s="7"/>
      <c r="B581" s="7"/>
      <c r="C581" s="7"/>
      <c r="D581" s="7"/>
      <c r="E581" s="7"/>
      <c r="F581" s="7"/>
      <c r="G581" s="7"/>
      <c r="H581" s="7"/>
      <c r="I581" s="7"/>
    </row>
    <row r="582">
      <c r="A582" s="7"/>
      <c r="B582" s="7"/>
      <c r="C582" s="7"/>
      <c r="D582" s="7"/>
      <c r="E582" s="7"/>
      <c r="F582" s="7"/>
      <c r="G582" s="7"/>
      <c r="H582" s="7"/>
      <c r="I582" s="7"/>
    </row>
    <row r="583">
      <c r="A583" s="7"/>
      <c r="B583" s="7"/>
      <c r="C583" s="7"/>
      <c r="D583" s="7"/>
      <c r="E583" s="7"/>
      <c r="F583" s="7"/>
      <c r="G583" s="7"/>
      <c r="H583" s="7"/>
      <c r="I583" s="7"/>
    </row>
    <row r="584">
      <c r="A584" s="7"/>
      <c r="B584" s="7"/>
      <c r="C584" s="7"/>
      <c r="D584" s="7"/>
      <c r="E584" s="7"/>
      <c r="F584" s="7"/>
      <c r="G584" s="7"/>
      <c r="H584" s="7"/>
      <c r="I584" s="7"/>
    </row>
    <row r="585">
      <c r="A585" s="7"/>
      <c r="B585" s="7"/>
      <c r="C585" s="7"/>
      <c r="D585" s="7"/>
      <c r="E585" s="7"/>
      <c r="F585" s="7"/>
      <c r="G585" s="7"/>
      <c r="H585" s="7"/>
      <c r="I585" s="7"/>
    </row>
    <row r="586">
      <c r="A586" s="7"/>
      <c r="B586" s="7"/>
      <c r="C586" s="7"/>
      <c r="D586" s="7"/>
      <c r="E586" s="7"/>
      <c r="F586" s="7"/>
      <c r="G586" s="7"/>
      <c r="H586" s="7"/>
      <c r="I586" s="7"/>
    </row>
    <row r="587">
      <c r="A587" s="7"/>
      <c r="B587" s="7"/>
      <c r="C587" s="7"/>
      <c r="D587" s="7"/>
      <c r="E587" s="7"/>
      <c r="F587" s="7"/>
      <c r="G587" s="7"/>
      <c r="H587" s="7"/>
      <c r="I587" s="7"/>
    </row>
    <row r="588">
      <c r="A588" s="7"/>
      <c r="B588" s="7"/>
      <c r="C588" s="7"/>
      <c r="D588" s="7"/>
      <c r="E588" s="7"/>
      <c r="F588" s="7"/>
      <c r="G588" s="7"/>
      <c r="H588" s="7"/>
      <c r="I588" s="7"/>
    </row>
    <row r="589">
      <c r="A589" s="7"/>
      <c r="B589" s="7"/>
      <c r="C589" s="7"/>
      <c r="D589" s="7"/>
      <c r="E589" s="7"/>
      <c r="F589" s="7"/>
      <c r="G589" s="7"/>
      <c r="H589" s="7"/>
      <c r="I589" s="7"/>
    </row>
    <row r="590">
      <c r="A590" s="7"/>
      <c r="B590" s="7"/>
      <c r="C590" s="7"/>
      <c r="D590" s="7"/>
      <c r="E590" s="7"/>
      <c r="F590" s="7"/>
      <c r="G590" s="7"/>
      <c r="H590" s="7"/>
      <c r="I590" s="7"/>
    </row>
    <row r="591">
      <c r="A591" s="7"/>
      <c r="B591" s="7"/>
      <c r="C591" s="7"/>
      <c r="D591" s="7"/>
      <c r="E591" s="7"/>
      <c r="F591" s="7"/>
      <c r="G591" s="7"/>
      <c r="H591" s="7"/>
      <c r="I591" s="7"/>
    </row>
    <row r="592">
      <c r="A592" s="7"/>
      <c r="B592" s="7"/>
      <c r="C592" s="7"/>
      <c r="D592" s="7"/>
      <c r="E592" s="7"/>
      <c r="F592" s="7"/>
      <c r="G592" s="7"/>
      <c r="H592" s="7"/>
      <c r="I592" s="7"/>
    </row>
    <row r="593">
      <c r="A593" s="7"/>
      <c r="B593" s="7"/>
      <c r="C593" s="7"/>
      <c r="D593" s="7"/>
      <c r="E593" s="7"/>
      <c r="F593" s="7"/>
      <c r="G593" s="7"/>
      <c r="H593" s="7"/>
      <c r="I593" s="7"/>
    </row>
    <row r="594">
      <c r="A594" s="7"/>
      <c r="B594" s="7"/>
      <c r="C594" s="7"/>
      <c r="D594" s="7"/>
      <c r="E594" s="7"/>
      <c r="F594" s="7"/>
      <c r="G594" s="7"/>
      <c r="H594" s="7"/>
      <c r="I594" s="7"/>
    </row>
    <row r="595">
      <c r="A595" s="7"/>
      <c r="B595" s="7"/>
      <c r="C595" s="7"/>
      <c r="D595" s="7"/>
      <c r="E595" s="7"/>
      <c r="F595" s="7"/>
      <c r="G595" s="7"/>
      <c r="H595" s="7"/>
      <c r="I595" s="7"/>
    </row>
    <row r="596">
      <c r="A596" s="7"/>
      <c r="B596" s="7"/>
      <c r="C596" s="7"/>
      <c r="D596" s="7"/>
      <c r="E596" s="7"/>
      <c r="F596" s="7"/>
      <c r="G596" s="7"/>
      <c r="H596" s="7"/>
      <c r="I596" s="7"/>
    </row>
    <row r="597">
      <c r="A597" s="7"/>
      <c r="B597" s="7"/>
      <c r="C597" s="7"/>
      <c r="D597" s="7"/>
      <c r="E597" s="7"/>
      <c r="F597" s="7"/>
      <c r="G597" s="7"/>
      <c r="H597" s="7"/>
      <c r="I597" s="7"/>
    </row>
    <row r="598">
      <c r="A598" s="7"/>
      <c r="B598" s="7"/>
      <c r="C598" s="7"/>
      <c r="D598" s="7"/>
      <c r="E598" s="7"/>
      <c r="F598" s="7"/>
      <c r="G598" s="7"/>
      <c r="H598" s="7"/>
      <c r="I598" s="7"/>
    </row>
    <row r="599">
      <c r="A599" s="7"/>
      <c r="B599" s="7"/>
      <c r="C599" s="7"/>
      <c r="D599" s="7"/>
      <c r="E599" s="7"/>
      <c r="F599" s="7"/>
      <c r="G599" s="7"/>
      <c r="H599" s="7"/>
      <c r="I599" s="7"/>
    </row>
    <row r="600">
      <c r="A600" s="7"/>
      <c r="B600" s="7"/>
      <c r="C600" s="7"/>
      <c r="D600" s="7"/>
      <c r="E600" s="7"/>
      <c r="F600" s="7"/>
      <c r="G600" s="7"/>
      <c r="H600" s="7"/>
      <c r="I600" s="7"/>
    </row>
    <row r="601">
      <c r="A601" s="7"/>
      <c r="B601" s="7"/>
      <c r="C601" s="7"/>
      <c r="D601" s="7"/>
      <c r="E601" s="7"/>
      <c r="F601" s="7"/>
      <c r="G601" s="7"/>
      <c r="H601" s="7"/>
      <c r="I601" s="7"/>
    </row>
    <row r="602">
      <c r="A602" s="7"/>
      <c r="B602" s="7"/>
      <c r="C602" s="7"/>
      <c r="D602" s="7"/>
      <c r="E602" s="7"/>
      <c r="F602" s="7"/>
      <c r="G602" s="7"/>
      <c r="H602" s="7"/>
      <c r="I602" s="7"/>
    </row>
    <row r="603">
      <c r="A603" s="7"/>
      <c r="B603" s="7"/>
      <c r="C603" s="7"/>
      <c r="D603" s="7"/>
      <c r="E603" s="7"/>
      <c r="F603" s="7"/>
      <c r="G603" s="7"/>
      <c r="H603" s="7"/>
      <c r="I603" s="7"/>
    </row>
    <row r="604">
      <c r="A604" s="7"/>
      <c r="B604" s="7"/>
      <c r="C604" s="7"/>
      <c r="D604" s="7"/>
      <c r="E604" s="7"/>
      <c r="F604" s="7"/>
      <c r="G604" s="7"/>
      <c r="H604" s="7"/>
      <c r="I604" s="7"/>
    </row>
    <row r="605">
      <c r="A605" s="7"/>
      <c r="B605" s="7"/>
      <c r="C605" s="7"/>
      <c r="D605" s="7"/>
      <c r="E605" s="7"/>
      <c r="F605" s="7"/>
      <c r="G605" s="7"/>
      <c r="H605" s="7"/>
      <c r="I605" s="7"/>
    </row>
    <row r="606">
      <c r="A606" s="7"/>
      <c r="B606" s="7"/>
      <c r="C606" s="7"/>
      <c r="D606" s="7"/>
      <c r="E606" s="7"/>
      <c r="F606" s="7"/>
      <c r="G606" s="7"/>
      <c r="H606" s="7"/>
      <c r="I606" s="7"/>
    </row>
    <row r="607">
      <c r="A607" s="7"/>
      <c r="B607" s="7"/>
      <c r="C607" s="7"/>
      <c r="D607" s="7"/>
      <c r="E607" s="7"/>
      <c r="F607" s="7"/>
      <c r="G607" s="7"/>
      <c r="H607" s="7"/>
      <c r="I607" s="7"/>
    </row>
    <row r="608">
      <c r="A608" s="7"/>
      <c r="B608" s="7"/>
      <c r="C608" s="7"/>
      <c r="D608" s="7"/>
      <c r="E608" s="7"/>
      <c r="F608" s="7"/>
      <c r="G608" s="7"/>
      <c r="H608" s="7"/>
      <c r="I608" s="7"/>
    </row>
    <row r="609">
      <c r="A609" s="7"/>
      <c r="B609" s="7"/>
      <c r="C609" s="7"/>
      <c r="D609" s="7"/>
      <c r="E609" s="7"/>
      <c r="F609" s="7"/>
      <c r="G609" s="7"/>
      <c r="H609" s="7"/>
      <c r="I609" s="7"/>
    </row>
    <row r="610">
      <c r="A610" s="7"/>
      <c r="B610" s="7"/>
      <c r="C610" s="7"/>
      <c r="D610" s="7"/>
      <c r="E610" s="7"/>
      <c r="F610" s="7"/>
      <c r="G610" s="7"/>
      <c r="H610" s="7"/>
      <c r="I610" s="7"/>
    </row>
    <row r="611">
      <c r="A611" s="7"/>
      <c r="B611" s="7"/>
      <c r="C611" s="7"/>
      <c r="D611" s="7"/>
      <c r="E611" s="7"/>
      <c r="F611" s="7"/>
      <c r="G611" s="7"/>
      <c r="H611" s="7"/>
      <c r="I611" s="7"/>
    </row>
    <row r="612">
      <c r="A612" s="7"/>
      <c r="B612" s="7"/>
      <c r="C612" s="7"/>
      <c r="D612" s="7"/>
      <c r="E612" s="7"/>
      <c r="F612" s="7"/>
      <c r="G612" s="7"/>
      <c r="H612" s="7"/>
      <c r="I612" s="7"/>
    </row>
    <row r="613">
      <c r="A613" s="7"/>
      <c r="B613" s="7"/>
      <c r="C613" s="7"/>
      <c r="D613" s="7"/>
      <c r="E613" s="7"/>
      <c r="F613" s="7"/>
      <c r="G613" s="7"/>
      <c r="H613" s="7"/>
      <c r="I613" s="7"/>
    </row>
    <row r="614">
      <c r="A614" s="7"/>
      <c r="B614" s="7"/>
      <c r="C614" s="7"/>
      <c r="D614" s="7"/>
      <c r="E614" s="7"/>
      <c r="F614" s="7"/>
      <c r="G614" s="7"/>
      <c r="H614" s="7"/>
      <c r="I614" s="7"/>
    </row>
    <row r="615">
      <c r="A615" s="7"/>
      <c r="B615" s="7"/>
      <c r="C615" s="7"/>
      <c r="D615" s="7"/>
      <c r="E615" s="7"/>
      <c r="F615" s="7"/>
      <c r="G615" s="7"/>
      <c r="H615" s="7"/>
      <c r="I615" s="7"/>
    </row>
    <row r="616">
      <c r="A616" s="7"/>
      <c r="B616" s="7"/>
      <c r="C616" s="7"/>
      <c r="D616" s="7"/>
      <c r="E616" s="7"/>
      <c r="F616" s="7"/>
      <c r="G616" s="7"/>
      <c r="H616" s="7"/>
      <c r="I616" s="7"/>
    </row>
    <row r="617">
      <c r="A617" s="7"/>
      <c r="B617" s="7"/>
      <c r="C617" s="7"/>
      <c r="D617" s="7"/>
      <c r="E617" s="7"/>
      <c r="F617" s="7"/>
      <c r="G617" s="7"/>
      <c r="H617" s="7"/>
      <c r="I617" s="7"/>
    </row>
    <row r="618">
      <c r="A618" s="7"/>
      <c r="B618" s="7"/>
      <c r="C618" s="7"/>
      <c r="D618" s="7"/>
      <c r="E618" s="7"/>
      <c r="F618" s="7"/>
      <c r="G618" s="7"/>
      <c r="H618" s="7"/>
      <c r="I618" s="7"/>
    </row>
    <row r="619">
      <c r="A619" s="7"/>
      <c r="B619" s="7"/>
      <c r="C619" s="7"/>
      <c r="D619" s="7"/>
      <c r="E619" s="7"/>
      <c r="F619" s="7"/>
      <c r="G619" s="7"/>
      <c r="H619" s="7"/>
      <c r="I619" s="7"/>
    </row>
    <row r="620">
      <c r="A620" s="7"/>
      <c r="B620" s="7"/>
      <c r="C620" s="7"/>
      <c r="D620" s="7"/>
      <c r="E620" s="7"/>
      <c r="F620" s="7"/>
      <c r="G620" s="7"/>
      <c r="H620" s="7"/>
      <c r="I620" s="7"/>
    </row>
    <row r="621">
      <c r="A621" s="7"/>
      <c r="B621" s="7"/>
      <c r="C621" s="7"/>
      <c r="D621" s="7"/>
      <c r="E621" s="7"/>
      <c r="F621" s="7"/>
      <c r="G621" s="7"/>
      <c r="H621" s="7"/>
      <c r="I621" s="7"/>
    </row>
    <row r="622">
      <c r="A622" s="7"/>
      <c r="B622" s="7"/>
      <c r="C622" s="7"/>
      <c r="D622" s="7"/>
      <c r="E622" s="7"/>
      <c r="F622" s="7"/>
      <c r="G622" s="7"/>
      <c r="H622" s="7"/>
      <c r="I622" s="7"/>
    </row>
    <row r="623">
      <c r="A623" s="7"/>
      <c r="B623" s="7"/>
      <c r="C623" s="7"/>
      <c r="D623" s="7"/>
      <c r="E623" s="7"/>
      <c r="F623" s="7"/>
      <c r="G623" s="7"/>
      <c r="H623" s="7"/>
      <c r="I623" s="7"/>
    </row>
    <row r="624">
      <c r="A624" s="7"/>
      <c r="B624" s="7"/>
      <c r="C624" s="7"/>
      <c r="D624" s="7"/>
      <c r="E624" s="7"/>
      <c r="F624" s="7"/>
      <c r="G624" s="7"/>
      <c r="H624" s="7"/>
      <c r="I624" s="7"/>
    </row>
    <row r="625">
      <c r="A625" s="7"/>
      <c r="B625" s="7"/>
      <c r="C625" s="7"/>
      <c r="D625" s="7"/>
      <c r="E625" s="7"/>
      <c r="F625" s="7"/>
      <c r="G625" s="7"/>
      <c r="H625" s="7"/>
      <c r="I625" s="7"/>
    </row>
    <row r="626">
      <c r="A626" s="7"/>
      <c r="B626" s="7"/>
      <c r="C626" s="7"/>
      <c r="D626" s="7"/>
      <c r="E626" s="7"/>
      <c r="F626" s="7"/>
      <c r="G626" s="7"/>
      <c r="H626" s="7"/>
      <c r="I626" s="7"/>
    </row>
    <row r="627">
      <c r="A627" s="7"/>
      <c r="B627" s="7"/>
      <c r="C627" s="7"/>
      <c r="D627" s="7"/>
      <c r="E627" s="7"/>
      <c r="F627" s="7"/>
      <c r="G627" s="7"/>
      <c r="H627" s="7"/>
      <c r="I627" s="7"/>
    </row>
    <row r="628">
      <c r="A628" s="7"/>
      <c r="B628" s="7"/>
      <c r="C628" s="7"/>
      <c r="D628" s="7"/>
      <c r="E628" s="7"/>
      <c r="F628" s="7"/>
      <c r="G628" s="7"/>
      <c r="H628" s="7"/>
      <c r="I628" s="7"/>
    </row>
    <row r="629">
      <c r="A629" s="7"/>
      <c r="B629" s="7"/>
      <c r="C629" s="7"/>
      <c r="D629" s="7"/>
      <c r="E629" s="7"/>
      <c r="F629" s="7"/>
      <c r="G629" s="7"/>
      <c r="H629" s="7"/>
      <c r="I629" s="7"/>
    </row>
    <row r="630">
      <c r="A630" s="7"/>
      <c r="B630" s="7"/>
      <c r="C630" s="7"/>
      <c r="D630" s="7"/>
      <c r="E630" s="7"/>
      <c r="F630" s="7"/>
      <c r="G630" s="7"/>
      <c r="H630" s="7"/>
      <c r="I630" s="7"/>
    </row>
    <row r="631">
      <c r="A631" s="7"/>
      <c r="B631" s="7"/>
      <c r="C631" s="7"/>
      <c r="D631" s="7"/>
      <c r="E631" s="7"/>
      <c r="F631" s="7"/>
      <c r="G631" s="7"/>
      <c r="H631" s="7"/>
      <c r="I631" s="7"/>
    </row>
    <row r="632">
      <c r="A632" s="7"/>
      <c r="B632" s="7"/>
      <c r="C632" s="7"/>
      <c r="D632" s="7"/>
      <c r="E632" s="7"/>
      <c r="F632" s="7"/>
      <c r="G632" s="7"/>
      <c r="H632" s="7"/>
      <c r="I632" s="7"/>
    </row>
    <row r="633">
      <c r="A633" s="7"/>
      <c r="B633" s="7"/>
      <c r="C633" s="7"/>
      <c r="D633" s="7"/>
      <c r="E633" s="7"/>
      <c r="F633" s="7"/>
      <c r="G633" s="7"/>
      <c r="H633" s="7"/>
      <c r="I633" s="7"/>
    </row>
    <row r="634">
      <c r="A634" s="7"/>
      <c r="B634" s="7"/>
      <c r="C634" s="7"/>
      <c r="D634" s="7"/>
      <c r="E634" s="7"/>
      <c r="F634" s="7"/>
      <c r="G634" s="7"/>
      <c r="H634" s="7"/>
      <c r="I634" s="7"/>
    </row>
    <row r="635">
      <c r="A635" s="7"/>
      <c r="B635" s="7"/>
      <c r="C635" s="7"/>
      <c r="D635" s="7"/>
      <c r="E635" s="7"/>
      <c r="F635" s="7"/>
      <c r="G635" s="7"/>
      <c r="H635" s="7"/>
      <c r="I635" s="7"/>
    </row>
    <row r="636">
      <c r="A636" s="7"/>
      <c r="B636" s="7"/>
      <c r="C636" s="7"/>
      <c r="D636" s="7"/>
      <c r="E636" s="7"/>
      <c r="F636" s="7"/>
      <c r="G636" s="7"/>
      <c r="H636" s="7"/>
      <c r="I636" s="7"/>
    </row>
    <row r="637">
      <c r="A637" s="7"/>
      <c r="B637" s="7"/>
      <c r="C637" s="7"/>
      <c r="D637" s="7"/>
      <c r="E637" s="7"/>
      <c r="F637" s="7"/>
      <c r="G637" s="7"/>
      <c r="H637" s="7"/>
      <c r="I637" s="7"/>
    </row>
    <row r="638">
      <c r="A638" s="7"/>
      <c r="B638" s="7"/>
      <c r="C638" s="7"/>
      <c r="D638" s="7"/>
      <c r="E638" s="7"/>
      <c r="F638" s="7"/>
      <c r="G638" s="7"/>
      <c r="H638" s="7"/>
      <c r="I638" s="7"/>
    </row>
    <row r="639">
      <c r="A639" s="7"/>
      <c r="B639" s="7"/>
      <c r="C639" s="7"/>
      <c r="D639" s="7"/>
      <c r="E639" s="7"/>
      <c r="F639" s="7"/>
      <c r="G639" s="7"/>
      <c r="H639" s="7"/>
      <c r="I639" s="7"/>
    </row>
    <row r="640">
      <c r="A640" s="7"/>
      <c r="B640" s="7"/>
      <c r="C640" s="7"/>
      <c r="D640" s="7"/>
      <c r="E640" s="7"/>
      <c r="F640" s="7"/>
      <c r="G640" s="7"/>
      <c r="H640" s="7"/>
      <c r="I640" s="7"/>
    </row>
    <row r="641">
      <c r="A641" s="7"/>
      <c r="B641" s="7"/>
      <c r="C641" s="7"/>
      <c r="D641" s="7"/>
      <c r="E641" s="7"/>
      <c r="F641" s="7"/>
      <c r="G641" s="7"/>
      <c r="H641" s="7"/>
      <c r="I641" s="7"/>
    </row>
    <row r="642">
      <c r="A642" s="7"/>
      <c r="B642" s="7"/>
      <c r="C642" s="7"/>
      <c r="D642" s="7"/>
      <c r="E642" s="7"/>
      <c r="F642" s="7"/>
      <c r="G642" s="7"/>
      <c r="H642" s="7"/>
      <c r="I642" s="7"/>
    </row>
    <row r="643">
      <c r="A643" s="7"/>
      <c r="B643" s="7"/>
      <c r="C643" s="7"/>
      <c r="D643" s="7"/>
      <c r="E643" s="7"/>
      <c r="F643" s="7"/>
      <c r="G643" s="7"/>
      <c r="H643" s="7"/>
      <c r="I643" s="7"/>
    </row>
    <row r="644">
      <c r="A644" s="7"/>
      <c r="B644" s="7"/>
      <c r="C644" s="7"/>
      <c r="D644" s="7"/>
      <c r="E644" s="7"/>
      <c r="F644" s="7"/>
      <c r="G644" s="7"/>
      <c r="H644" s="7"/>
      <c r="I644" s="7"/>
    </row>
    <row r="645">
      <c r="A645" s="7"/>
      <c r="B645" s="7"/>
      <c r="C645" s="7"/>
      <c r="D645" s="7"/>
      <c r="E645" s="7"/>
      <c r="F645" s="7"/>
      <c r="G645" s="7"/>
      <c r="H645" s="7"/>
      <c r="I645" s="7"/>
    </row>
    <row r="646">
      <c r="A646" s="7"/>
      <c r="B646" s="7"/>
      <c r="C646" s="7"/>
      <c r="D646" s="7"/>
      <c r="E646" s="7"/>
      <c r="F646" s="7"/>
      <c r="G646" s="7"/>
      <c r="H646" s="7"/>
      <c r="I646" s="7"/>
    </row>
    <row r="647">
      <c r="A647" s="7"/>
      <c r="B647" s="7"/>
      <c r="C647" s="7"/>
      <c r="D647" s="7"/>
      <c r="E647" s="7"/>
      <c r="F647" s="7"/>
      <c r="G647" s="7"/>
      <c r="H647" s="7"/>
      <c r="I647" s="7"/>
    </row>
    <row r="648">
      <c r="A648" s="7"/>
      <c r="B648" s="7"/>
      <c r="C648" s="7"/>
      <c r="D648" s="7"/>
      <c r="E648" s="7"/>
      <c r="F648" s="7"/>
      <c r="G648" s="7"/>
      <c r="H648" s="7"/>
      <c r="I648" s="7"/>
    </row>
    <row r="649">
      <c r="A649" s="7"/>
      <c r="B649" s="7"/>
      <c r="C649" s="7"/>
      <c r="D649" s="7"/>
      <c r="E649" s="7"/>
      <c r="F649" s="7"/>
      <c r="G649" s="7"/>
      <c r="H649" s="7"/>
      <c r="I649" s="7"/>
    </row>
    <row r="650">
      <c r="A650" s="7"/>
      <c r="B650" s="7"/>
      <c r="C650" s="7"/>
      <c r="D650" s="7"/>
      <c r="E650" s="7"/>
      <c r="F650" s="7"/>
      <c r="G650" s="7"/>
      <c r="H650" s="7"/>
      <c r="I650" s="7"/>
    </row>
    <row r="651">
      <c r="A651" s="7"/>
      <c r="B651" s="7"/>
      <c r="C651" s="7"/>
      <c r="D651" s="7"/>
      <c r="E651" s="7"/>
      <c r="F651" s="7"/>
      <c r="G651" s="7"/>
      <c r="H651" s="7"/>
      <c r="I651" s="7"/>
    </row>
    <row r="652">
      <c r="A652" s="7"/>
      <c r="B652" s="7"/>
      <c r="C652" s="7"/>
      <c r="D652" s="7"/>
      <c r="E652" s="7"/>
      <c r="F652" s="7"/>
      <c r="G652" s="7"/>
      <c r="H652" s="7"/>
      <c r="I652" s="7"/>
    </row>
    <row r="653">
      <c r="A653" s="7"/>
      <c r="B653" s="7"/>
      <c r="C653" s="7"/>
      <c r="D653" s="7"/>
      <c r="E653" s="7"/>
      <c r="F653" s="7"/>
      <c r="G653" s="7"/>
      <c r="H653" s="7"/>
      <c r="I653" s="7"/>
    </row>
    <row r="654">
      <c r="A654" s="7"/>
      <c r="B654" s="7"/>
      <c r="C654" s="7"/>
      <c r="D654" s="7"/>
      <c r="E654" s="7"/>
      <c r="F654" s="7"/>
      <c r="G654" s="7"/>
      <c r="H654" s="7"/>
      <c r="I654" s="7"/>
    </row>
    <row r="655">
      <c r="A655" s="7"/>
      <c r="B655" s="7"/>
      <c r="C655" s="7"/>
      <c r="D655" s="7"/>
      <c r="E655" s="7"/>
      <c r="F655" s="7"/>
      <c r="G655" s="7"/>
      <c r="H655" s="7"/>
      <c r="I655" s="7"/>
    </row>
    <row r="656">
      <c r="A656" s="7"/>
      <c r="B656" s="7"/>
      <c r="C656" s="7"/>
      <c r="D656" s="7"/>
      <c r="E656" s="7"/>
      <c r="F656" s="7"/>
      <c r="G656" s="7"/>
      <c r="H656" s="7"/>
      <c r="I656" s="7"/>
    </row>
    <row r="657">
      <c r="A657" s="7"/>
      <c r="B657" s="7"/>
      <c r="C657" s="7"/>
      <c r="D657" s="7"/>
      <c r="E657" s="7"/>
      <c r="F657" s="7"/>
      <c r="G657" s="7"/>
      <c r="H657" s="7"/>
      <c r="I657" s="7"/>
    </row>
    <row r="658">
      <c r="A658" s="7"/>
      <c r="B658" s="7"/>
      <c r="C658" s="7"/>
      <c r="D658" s="7"/>
      <c r="E658" s="7"/>
      <c r="F658" s="7"/>
      <c r="G658" s="7"/>
      <c r="H658" s="7"/>
      <c r="I658" s="7"/>
    </row>
    <row r="659">
      <c r="A659" s="7"/>
      <c r="B659" s="7"/>
      <c r="C659" s="7"/>
      <c r="D659" s="7"/>
      <c r="E659" s="7"/>
      <c r="F659" s="7"/>
      <c r="G659" s="7"/>
      <c r="H659" s="7"/>
      <c r="I659" s="7"/>
    </row>
    <row r="660">
      <c r="A660" s="7"/>
      <c r="B660" s="7"/>
      <c r="C660" s="7"/>
      <c r="D660" s="7"/>
      <c r="E660" s="7"/>
      <c r="F660" s="7"/>
      <c r="G660" s="7"/>
      <c r="H660" s="7"/>
      <c r="I660" s="7"/>
    </row>
    <row r="661">
      <c r="A661" s="7"/>
      <c r="B661" s="7"/>
      <c r="C661" s="7"/>
      <c r="D661" s="7"/>
      <c r="E661" s="7"/>
      <c r="F661" s="7"/>
      <c r="G661" s="7"/>
      <c r="H661" s="7"/>
      <c r="I661" s="7"/>
    </row>
    <row r="662">
      <c r="A662" s="7"/>
      <c r="B662" s="7"/>
      <c r="C662" s="7"/>
      <c r="D662" s="7"/>
      <c r="E662" s="7"/>
      <c r="F662" s="7"/>
      <c r="G662" s="7"/>
      <c r="H662" s="7"/>
      <c r="I662" s="7"/>
    </row>
    <row r="663">
      <c r="A663" s="7"/>
      <c r="B663" s="7"/>
      <c r="C663" s="7"/>
      <c r="D663" s="7"/>
      <c r="E663" s="7"/>
      <c r="F663" s="7"/>
      <c r="G663" s="7"/>
      <c r="H663" s="7"/>
      <c r="I663" s="7"/>
    </row>
    <row r="664">
      <c r="A664" s="7"/>
      <c r="B664" s="7"/>
      <c r="C664" s="7"/>
      <c r="D664" s="7"/>
      <c r="E664" s="7"/>
      <c r="F664" s="7"/>
      <c r="G664" s="7"/>
      <c r="H664" s="7"/>
      <c r="I664" s="7"/>
    </row>
    <row r="665">
      <c r="A665" s="7"/>
      <c r="B665" s="7"/>
      <c r="C665" s="7"/>
      <c r="D665" s="7"/>
      <c r="E665" s="7"/>
      <c r="F665" s="7"/>
      <c r="G665" s="7"/>
      <c r="H665" s="7"/>
      <c r="I665" s="7"/>
    </row>
    <row r="666">
      <c r="A666" s="7"/>
      <c r="B666" s="7"/>
      <c r="C666" s="7"/>
      <c r="D666" s="7"/>
      <c r="E666" s="7"/>
      <c r="F666" s="7"/>
      <c r="G666" s="7"/>
      <c r="H666" s="7"/>
      <c r="I666" s="7"/>
    </row>
    <row r="667">
      <c r="A667" s="7"/>
      <c r="B667" s="7"/>
      <c r="C667" s="7"/>
      <c r="D667" s="7"/>
      <c r="E667" s="7"/>
      <c r="F667" s="7"/>
      <c r="G667" s="7"/>
      <c r="H667" s="7"/>
      <c r="I667" s="7"/>
    </row>
    <row r="668">
      <c r="A668" s="7"/>
      <c r="B668" s="7"/>
      <c r="C668" s="7"/>
      <c r="D668" s="7"/>
      <c r="E668" s="7"/>
      <c r="F668" s="7"/>
      <c r="G668" s="7"/>
      <c r="H668" s="7"/>
      <c r="I668" s="7"/>
    </row>
    <row r="669">
      <c r="A669" s="7"/>
      <c r="B669" s="7"/>
      <c r="C669" s="7"/>
      <c r="D669" s="7"/>
      <c r="E669" s="7"/>
      <c r="F669" s="7"/>
      <c r="G669" s="7"/>
      <c r="H669" s="7"/>
      <c r="I669" s="7"/>
    </row>
    <row r="670">
      <c r="A670" s="7"/>
      <c r="B670" s="7"/>
      <c r="C670" s="7"/>
      <c r="D670" s="7"/>
      <c r="E670" s="7"/>
      <c r="F670" s="7"/>
      <c r="G670" s="7"/>
      <c r="H670" s="7"/>
      <c r="I670" s="7"/>
    </row>
    <row r="671">
      <c r="A671" s="7"/>
      <c r="B671" s="7"/>
      <c r="C671" s="7"/>
      <c r="D671" s="7"/>
      <c r="E671" s="7"/>
      <c r="F671" s="7"/>
      <c r="G671" s="7"/>
      <c r="H671" s="7"/>
      <c r="I671" s="7"/>
    </row>
    <row r="672">
      <c r="A672" s="7"/>
      <c r="B672" s="7"/>
      <c r="C672" s="7"/>
      <c r="D672" s="7"/>
      <c r="E672" s="7"/>
      <c r="F672" s="7"/>
      <c r="G672" s="7"/>
      <c r="H672" s="7"/>
      <c r="I672" s="7"/>
    </row>
    <row r="673">
      <c r="A673" s="7"/>
      <c r="B673" s="7"/>
      <c r="C673" s="7"/>
      <c r="D673" s="7"/>
      <c r="E673" s="7"/>
      <c r="F673" s="7"/>
      <c r="G673" s="7"/>
      <c r="H673" s="7"/>
      <c r="I673" s="7"/>
    </row>
    <row r="674">
      <c r="A674" s="7"/>
      <c r="B674" s="7"/>
      <c r="C674" s="7"/>
      <c r="D674" s="7"/>
      <c r="E674" s="7"/>
      <c r="F674" s="7"/>
      <c r="G674" s="7"/>
      <c r="H674" s="7"/>
      <c r="I674" s="7"/>
    </row>
    <row r="675">
      <c r="A675" s="7"/>
      <c r="B675" s="7"/>
      <c r="C675" s="7"/>
      <c r="D675" s="7"/>
      <c r="E675" s="7"/>
      <c r="F675" s="7"/>
      <c r="G675" s="7"/>
      <c r="H675" s="7"/>
      <c r="I675" s="7"/>
    </row>
    <row r="676">
      <c r="A676" s="7"/>
      <c r="B676" s="7"/>
      <c r="C676" s="7"/>
      <c r="D676" s="7"/>
      <c r="E676" s="7"/>
      <c r="F676" s="7"/>
      <c r="G676" s="7"/>
      <c r="H676" s="7"/>
      <c r="I676" s="7"/>
    </row>
    <row r="677">
      <c r="A677" s="7"/>
      <c r="B677" s="7"/>
      <c r="C677" s="7"/>
      <c r="D677" s="7"/>
      <c r="E677" s="7"/>
      <c r="F677" s="7"/>
      <c r="G677" s="7"/>
      <c r="H677" s="7"/>
      <c r="I677" s="7"/>
    </row>
    <row r="678">
      <c r="A678" s="7"/>
      <c r="B678" s="7"/>
      <c r="C678" s="7"/>
      <c r="D678" s="7"/>
      <c r="E678" s="7"/>
      <c r="F678" s="7"/>
      <c r="G678" s="7"/>
      <c r="H678" s="7"/>
      <c r="I678" s="7"/>
    </row>
    <row r="679">
      <c r="A679" s="7"/>
      <c r="B679" s="7"/>
      <c r="C679" s="7"/>
      <c r="D679" s="7"/>
      <c r="E679" s="7"/>
      <c r="F679" s="7"/>
      <c r="G679" s="7"/>
      <c r="H679" s="7"/>
      <c r="I679" s="7"/>
    </row>
    <row r="680">
      <c r="A680" s="7"/>
      <c r="B680" s="7"/>
      <c r="C680" s="7"/>
      <c r="D680" s="7"/>
      <c r="E680" s="7"/>
      <c r="F680" s="7"/>
      <c r="G680" s="7"/>
      <c r="H680" s="7"/>
      <c r="I680" s="7"/>
    </row>
    <row r="681">
      <c r="A681" s="7"/>
      <c r="B681" s="7"/>
      <c r="C681" s="7"/>
      <c r="D681" s="7"/>
      <c r="E681" s="7"/>
      <c r="F681" s="7"/>
      <c r="G681" s="7"/>
      <c r="H681" s="7"/>
      <c r="I681" s="7"/>
    </row>
    <row r="682">
      <c r="A682" s="7"/>
      <c r="B682" s="7"/>
      <c r="C682" s="7"/>
      <c r="D682" s="7"/>
      <c r="E682" s="7"/>
      <c r="F682" s="7"/>
      <c r="G682" s="7"/>
      <c r="H682" s="7"/>
      <c r="I682" s="7"/>
    </row>
    <row r="683">
      <c r="A683" s="7"/>
      <c r="B683" s="7"/>
      <c r="C683" s="7"/>
      <c r="D683" s="7"/>
      <c r="E683" s="7"/>
      <c r="F683" s="7"/>
      <c r="G683" s="7"/>
      <c r="H683" s="7"/>
      <c r="I683" s="7"/>
    </row>
    <row r="684">
      <c r="A684" s="7"/>
      <c r="B684" s="7"/>
      <c r="C684" s="7"/>
      <c r="D684" s="7"/>
      <c r="E684" s="7"/>
      <c r="F684" s="7"/>
      <c r="G684" s="7"/>
      <c r="H684" s="7"/>
      <c r="I684" s="7"/>
    </row>
    <row r="685">
      <c r="A685" s="7"/>
      <c r="B685" s="7"/>
      <c r="C685" s="7"/>
      <c r="D685" s="7"/>
      <c r="E685" s="7"/>
      <c r="F685" s="7"/>
      <c r="G685" s="7"/>
      <c r="H685" s="7"/>
      <c r="I685" s="7"/>
    </row>
    <row r="686">
      <c r="A686" s="7"/>
      <c r="B686" s="7"/>
      <c r="C686" s="7"/>
      <c r="D686" s="7"/>
      <c r="E686" s="7"/>
      <c r="F686" s="7"/>
      <c r="G686" s="7"/>
      <c r="H686" s="7"/>
      <c r="I686" s="7"/>
    </row>
    <row r="687">
      <c r="A687" s="7"/>
      <c r="B687" s="7"/>
      <c r="C687" s="7"/>
      <c r="D687" s="7"/>
      <c r="E687" s="7"/>
      <c r="F687" s="7"/>
      <c r="G687" s="7"/>
      <c r="H687" s="7"/>
      <c r="I687" s="7"/>
    </row>
    <row r="688">
      <c r="A688" s="7"/>
      <c r="B688" s="7"/>
      <c r="C688" s="7"/>
      <c r="D688" s="7"/>
      <c r="E688" s="7"/>
      <c r="F688" s="7"/>
      <c r="G688" s="7"/>
      <c r="H688" s="7"/>
      <c r="I688" s="7"/>
    </row>
    <row r="689">
      <c r="A689" s="7"/>
      <c r="B689" s="7"/>
      <c r="C689" s="7"/>
      <c r="D689" s="7"/>
      <c r="E689" s="7"/>
      <c r="F689" s="7"/>
      <c r="G689" s="7"/>
      <c r="H689" s="7"/>
      <c r="I689" s="7"/>
    </row>
    <row r="690">
      <c r="A690" s="7"/>
      <c r="B690" s="7"/>
      <c r="C690" s="7"/>
      <c r="D690" s="7"/>
      <c r="E690" s="7"/>
      <c r="F690" s="7"/>
      <c r="G690" s="7"/>
      <c r="H690" s="7"/>
      <c r="I690" s="7"/>
    </row>
    <row r="691">
      <c r="A691" s="7"/>
      <c r="B691" s="7"/>
      <c r="C691" s="7"/>
      <c r="D691" s="7"/>
      <c r="E691" s="7"/>
      <c r="F691" s="7"/>
      <c r="G691" s="7"/>
      <c r="H691" s="7"/>
      <c r="I691" s="7"/>
    </row>
    <row r="692">
      <c r="A692" s="7"/>
      <c r="B692" s="7"/>
      <c r="C692" s="7"/>
      <c r="D692" s="7"/>
      <c r="E692" s="7"/>
      <c r="F692" s="7"/>
      <c r="G692" s="7"/>
      <c r="H692" s="7"/>
      <c r="I692" s="7"/>
    </row>
    <row r="693">
      <c r="A693" s="7"/>
      <c r="B693" s="7"/>
      <c r="C693" s="7"/>
      <c r="D693" s="7"/>
      <c r="E693" s="7"/>
      <c r="F693" s="7"/>
      <c r="G693" s="7"/>
      <c r="H693" s="7"/>
      <c r="I693" s="7"/>
    </row>
    <row r="694">
      <c r="A694" s="7"/>
      <c r="B694" s="7"/>
      <c r="C694" s="7"/>
      <c r="D694" s="7"/>
      <c r="E694" s="7"/>
      <c r="F694" s="7"/>
      <c r="G694" s="7"/>
      <c r="H694" s="7"/>
      <c r="I694" s="7"/>
    </row>
    <row r="695">
      <c r="A695" s="7"/>
      <c r="B695" s="7"/>
      <c r="C695" s="7"/>
      <c r="D695" s="7"/>
      <c r="E695" s="7"/>
      <c r="F695" s="7"/>
      <c r="G695" s="7"/>
      <c r="H695" s="7"/>
      <c r="I695" s="7"/>
    </row>
    <row r="696">
      <c r="A696" s="7"/>
      <c r="B696" s="7"/>
      <c r="C696" s="7"/>
      <c r="D696" s="7"/>
      <c r="E696" s="7"/>
      <c r="F696" s="7"/>
      <c r="G696" s="7"/>
      <c r="H696" s="7"/>
      <c r="I696" s="7"/>
    </row>
    <row r="697">
      <c r="A697" s="7"/>
      <c r="B697" s="7"/>
      <c r="C697" s="7"/>
      <c r="D697" s="7"/>
      <c r="E697" s="7"/>
      <c r="F697" s="7"/>
      <c r="G697" s="7"/>
      <c r="H697" s="7"/>
      <c r="I697" s="7"/>
    </row>
    <row r="698">
      <c r="A698" s="7"/>
      <c r="B698" s="7"/>
      <c r="C698" s="7"/>
      <c r="D698" s="7"/>
      <c r="E698" s="7"/>
      <c r="F698" s="7"/>
      <c r="G698" s="7"/>
      <c r="H698" s="7"/>
      <c r="I698" s="7"/>
    </row>
    <row r="699">
      <c r="A699" s="7"/>
      <c r="B699" s="7"/>
      <c r="C699" s="7"/>
      <c r="D699" s="7"/>
      <c r="E699" s="7"/>
      <c r="F699" s="7"/>
      <c r="G699" s="7"/>
      <c r="H699" s="7"/>
      <c r="I699" s="7"/>
    </row>
    <row r="700">
      <c r="A700" s="7"/>
      <c r="B700" s="7"/>
      <c r="C700" s="7"/>
      <c r="D700" s="7"/>
      <c r="E700" s="7"/>
      <c r="F700" s="7"/>
      <c r="G700" s="7"/>
      <c r="H700" s="7"/>
      <c r="I700" s="7"/>
    </row>
    <row r="701">
      <c r="A701" s="7"/>
      <c r="B701" s="7"/>
      <c r="C701" s="7"/>
      <c r="D701" s="7"/>
      <c r="E701" s="7"/>
      <c r="F701" s="7"/>
      <c r="G701" s="7"/>
      <c r="H701" s="7"/>
      <c r="I701" s="7"/>
    </row>
    <row r="702">
      <c r="A702" s="7"/>
      <c r="B702" s="7"/>
      <c r="C702" s="7"/>
      <c r="D702" s="7"/>
      <c r="E702" s="7"/>
      <c r="F702" s="7"/>
      <c r="G702" s="7"/>
      <c r="H702" s="7"/>
      <c r="I702" s="7"/>
    </row>
    <row r="703">
      <c r="A703" s="7"/>
      <c r="B703" s="7"/>
      <c r="C703" s="7"/>
      <c r="D703" s="7"/>
      <c r="E703" s="7"/>
      <c r="F703" s="7"/>
      <c r="G703" s="7"/>
      <c r="H703" s="7"/>
      <c r="I703" s="7"/>
    </row>
    <row r="704">
      <c r="A704" s="7"/>
      <c r="B704" s="7"/>
      <c r="C704" s="7"/>
      <c r="D704" s="7"/>
      <c r="E704" s="7"/>
      <c r="F704" s="7"/>
      <c r="G704" s="7"/>
      <c r="H704" s="7"/>
      <c r="I704" s="7"/>
    </row>
    <row r="705">
      <c r="A705" s="7"/>
      <c r="B705" s="7"/>
      <c r="C705" s="7"/>
      <c r="D705" s="7"/>
      <c r="E705" s="7"/>
      <c r="F705" s="7"/>
      <c r="G705" s="7"/>
      <c r="H705" s="7"/>
      <c r="I705" s="7"/>
    </row>
    <row r="706">
      <c r="A706" s="7"/>
      <c r="B706" s="7"/>
      <c r="C706" s="7"/>
      <c r="D706" s="7"/>
      <c r="E706" s="7"/>
      <c r="F706" s="7"/>
      <c r="G706" s="7"/>
      <c r="H706" s="7"/>
      <c r="I706" s="7"/>
    </row>
    <row r="707">
      <c r="A707" s="7"/>
      <c r="B707" s="7"/>
      <c r="C707" s="7"/>
      <c r="D707" s="7"/>
      <c r="E707" s="7"/>
      <c r="F707" s="7"/>
      <c r="G707" s="7"/>
      <c r="H707" s="7"/>
      <c r="I707" s="7"/>
    </row>
    <row r="708">
      <c r="A708" s="7"/>
      <c r="B708" s="7"/>
      <c r="C708" s="7"/>
      <c r="D708" s="7"/>
      <c r="E708" s="7"/>
      <c r="F708" s="7"/>
      <c r="G708" s="7"/>
      <c r="H708" s="7"/>
      <c r="I708" s="7"/>
    </row>
    <row r="709">
      <c r="A709" s="7"/>
      <c r="B709" s="7"/>
      <c r="C709" s="7"/>
      <c r="D709" s="7"/>
      <c r="E709" s="7"/>
      <c r="F709" s="7"/>
      <c r="G709" s="7"/>
      <c r="H709" s="7"/>
      <c r="I709" s="7"/>
    </row>
    <row r="710">
      <c r="A710" s="7"/>
      <c r="B710" s="7"/>
      <c r="C710" s="7"/>
      <c r="D710" s="7"/>
      <c r="E710" s="7"/>
      <c r="F710" s="7"/>
      <c r="G710" s="7"/>
      <c r="H710" s="7"/>
      <c r="I710" s="7"/>
    </row>
    <row r="711">
      <c r="A711" s="7"/>
      <c r="B711" s="7"/>
      <c r="C711" s="7"/>
      <c r="D711" s="7"/>
      <c r="E711" s="7"/>
      <c r="F711" s="7"/>
      <c r="G711" s="7"/>
      <c r="H711" s="7"/>
      <c r="I711" s="7"/>
    </row>
    <row r="712">
      <c r="A712" s="7"/>
      <c r="B712" s="7"/>
      <c r="C712" s="7"/>
      <c r="D712" s="7"/>
      <c r="E712" s="7"/>
      <c r="F712" s="7"/>
      <c r="G712" s="7"/>
      <c r="H712" s="7"/>
      <c r="I712" s="7"/>
    </row>
    <row r="713">
      <c r="A713" s="7"/>
      <c r="B713" s="7"/>
      <c r="C713" s="7"/>
      <c r="D713" s="7"/>
      <c r="E713" s="7"/>
      <c r="F713" s="7"/>
      <c r="G713" s="7"/>
      <c r="H713" s="7"/>
      <c r="I713" s="7"/>
    </row>
    <row r="714">
      <c r="A714" s="7"/>
      <c r="B714" s="7"/>
      <c r="C714" s="7"/>
      <c r="D714" s="7"/>
      <c r="E714" s="7"/>
      <c r="F714" s="7"/>
      <c r="G714" s="7"/>
      <c r="H714" s="7"/>
      <c r="I714" s="7"/>
    </row>
    <row r="715">
      <c r="A715" s="7"/>
      <c r="B715" s="7"/>
      <c r="C715" s="7"/>
      <c r="D715" s="7"/>
      <c r="E715" s="7"/>
      <c r="F715" s="7"/>
      <c r="G715" s="7"/>
      <c r="H715" s="7"/>
      <c r="I715" s="7"/>
    </row>
    <row r="716">
      <c r="A716" s="7"/>
      <c r="B716" s="7"/>
      <c r="C716" s="7"/>
      <c r="D716" s="7"/>
      <c r="E716" s="7"/>
      <c r="F716" s="7"/>
      <c r="G716" s="7"/>
      <c r="H716" s="7"/>
      <c r="I716" s="7"/>
    </row>
    <row r="717">
      <c r="A717" s="7"/>
      <c r="B717" s="7"/>
      <c r="C717" s="7"/>
      <c r="D717" s="7"/>
      <c r="E717" s="7"/>
      <c r="F717" s="7"/>
      <c r="G717" s="7"/>
      <c r="H717" s="7"/>
      <c r="I717" s="7"/>
    </row>
    <row r="718">
      <c r="A718" s="7"/>
      <c r="B718" s="7"/>
      <c r="C718" s="7"/>
      <c r="D718" s="7"/>
      <c r="E718" s="7"/>
      <c r="F718" s="7"/>
      <c r="G718" s="7"/>
      <c r="H718" s="7"/>
      <c r="I718" s="7"/>
    </row>
    <row r="719">
      <c r="A719" s="7"/>
      <c r="B719" s="7"/>
      <c r="C719" s="7"/>
      <c r="D719" s="7"/>
      <c r="E719" s="7"/>
      <c r="F719" s="7"/>
      <c r="G719" s="7"/>
      <c r="H719" s="7"/>
      <c r="I719" s="7"/>
    </row>
    <row r="720">
      <c r="A720" s="7"/>
      <c r="B720" s="7"/>
      <c r="C720" s="7"/>
      <c r="D720" s="7"/>
      <c r="E720" s="7"/>
      <c r="F720" s="7"/>
      <c r="G720" s="7"/>
      <c r="H720" s="7"/>
      <c r="I720" s="7"/>
    </row>
    <row r="721">
      <c r="A721" s="7"/>
      <c r="B721" s="7"/>
      <c r="C721" s="7"/>
      <c r="D721" s="7"/>
      <c r="E721" s="7"/>
      <c r="F721" s="7"/>
      <c r="G721" s="7"/>
      <c r="H721" s="7"/>
      <c r="I721" s="7"/>
    </row>
    <row r="722">
      <c r="A722" s="7"/>
      <c r="B722" s="7"/>
      <c r="C722" s="7"/>
      <c r="D722" s="7"/>
      <c r="E722" s="7"/>
      <c r="F722" s="7"/>
      <c r="G722" s="7"/>
      <c r="H722" s="7"/>
      <c r="I722" s="7"/>
    </row>
    <row r="723">
      <c r="A723" s="7"/>
      <c r="B723" s="7"/>
      <c r="C723" s="7"/>
      <c r="D723" s="7"/>
      <c r="E723" s="7"/>
      <c r="F723" s="7"/>
      <c r="G723" s="7"/>
      <c r="H723" s="7"/>
      <c r="I723" s="7"/>
    </row>
    <row r="724">
      <c r="A724" s="7"/>
      <c r="B724" s="7"/>
      <c r="C724" s="7"/>
      <c r="D724" s="7"/>
      <c r="E724" s="7"/>
      <c r="F724" s="7"/>
      <c r="G724" s="7"/>
      <c r="H724" s="7"/>
      <c r="I724" s="7"/>
    </row>
    <row r="725">
      <c r="A725" s="7"/>
      <c r="B725" s="7"/>
      <c r="C725" s="7"/>
      <c r="D725" s="7"/>
      <c r="E725" s="7"/>
      <c r="F725" s="7"/>
      <c r="G725" s="7"/>
      <c r="H725" s="7"/>
      <c r="I725" s="7"/>
    </row>
    <row r="726">
      <c r="A726" s="7"/>
      <c r="B726" s="7"/>
      <c r="C726" s="7"/>
      <c r="D726" s="7"/>
      <c r="E726" s="7"/>
      <c r="F726" s="7"/>
      <c r="G726" s="7"/>
      <c r="H726" s="7"/>
      <c r="I726" s="7"/>
    </row>
    <row r="727">
      <c r="A727" s="7"/>
      <c r="B727" s="7"/>
      <c r="C727" s="7"/>
      <c r="D727" s="7"/>
      <c r="E727" s="7"/>
      <c r="F727" s="7"/>
      <c r="G727" s="7"/>
      <c r="H727" s="7"/>
      <c r="I727" s="7"/>
    </row>
    <row r="728">
      <c r="A728" s="7"/>
      <c r="B728" s="7"/>
      <c r="C728" s="7"/>
      <c r="D728" s="7"/>
      <c r="E728" s="7"/>
      <c r="F728" s="7"/>
      <c r="G728" s="7"/>
      <c r="H728" s="7"/>
      <c r="I728" s="7"/>
    </row>
    <row r="729">
      <c r="A729" s="7"/>
      <c r="B729" s="7"/>
      <c r="C729" s="7"/>
      <c r="D729" s="7"/>
      <c r="E729" s="7"/>
      <c r="F729" s="7"/>
      <c r="G729" s="7"/>
      <c r="H729" s="7"/>
      <c r="I729" s="7"/>
    </row>
    <row r="730">
      <c r="A730" s="7"/>
      <c r="B730" s="7"/>
      <c r="C730" s="7"/>
      <c r="D730" s="7"/>
      <c r="E730" s="7"/>
      <c r="F730" s="7"/>
      <c r="G730" s="7"/>
      <c r="H730" s="7"/>
      <c r="I730" s="7"/>
    </row>
    <row r="731">
      <c r="A731" s="7"/>
      <c r="B731" s="7"/>
      <c r="C731" s="7"/>
      <c r="D731" s="7"/>
      <c r="E731" s="7"/>
      <c r="F731" s="7"/>
      <c r="G731" s="7"/>
      <c r="H731" s="7"/>
      <c r="I731" s="7"/>
    </row>
    <row r="732">
      <c r="A732" s="7"/>
      <c r="B732" s="7"/>
      <c r="C732" s="7"/>
      <c r="D732" s="7"/>
      <c r="E732" s="7"/>
      <c r="F732" s="7"/>
      <c r="G732" s="7"/>
      <c r="H732" s="7"/>
      <c r="I732" s="7"/>
    </row>
    <row r="733">
      <c r="A733" s="7"/>
      <c r="B733" s="7"/>
      <c r="C733" s="7"/>
      <c r="D733" s="7"/>
      <c r="E733" s="7"/>
      <c r="F733" s="7"/>
      <c r="G733" s="7"/>
      <c r="H733" s="7"/>
      <c r="I733" s="7"/>
    </row>
    <row r="734">
      <c r="A734" s="7"/>
      <c r="B734" s="7"/>
      <c r="C734" s="7"/>
      <c r="D734" s="7"/>
      <c r="E734" s="7"/>
      <c r="F734" s="7"/>
      <c r="G734" s="7"/>
      <c r="H734" s="7"/>
      <c r="I734" s="7"/>
    </row>
    <row r="735">
      <c r="A735" s="7"/>
      <c r="B735" s="7"/>
      <c r="C735" s="7"/>
      <c r="D735" s="7"/>
      <c r="E735" s="7"/>
      <c r="F735" s="7"/>
      <c r="G735" s="7"/>
      <c r="H735" s="7"/>
      <c r="I735" s="7"/>
    </row>
    <row r="736">
      <c r="A736" s="7"/>
      <c r="B736" s="7"/>
      <c r="C736" s="7"/>
      <c r="D736" s="7"/>
      <c r="E736" s="7"/>
      <c r="F736" s="7"/>
      <c r="G736" s="7"/>
      <c r="H736" s="7"/>
      <c r="I736" s="7"/>
    </row>
    <row r="737">
      <c r="A737" s="7"/>
      <c r="B737" s="7"/>
      <c r="C737" s="7"/>
      <c r="D737" s="7"/>
      <c r="E737" s="7"/>
      <c r="F737" s="7"/>
      <c r="G737" s="7"/>
      <c r="H737" s="7"/>
      <c r="I737" s="7"/>
    </row>
    <row r="738">
      <c r="A738" s="7"/>
      <c r="B738" s="7"/>
      <c r="C738" s="7"/>
      <c r="D738" s="7"/>
      <c r="E738" s="7"/>
      <c r="F738" s="7"/>
      <c r="G738" s="7"/>
      <c r="H738" s="7"/>
      <c r="I738" s="7"/>
    </row>
    <row r="739">
      <c r="A739" s="7"/>
      <c r="B739" s="7"/>
      <c r="C739" s="7"/>
      <c r="D739" s="7"/>
      <c r="E739" s="7"/>
      <c r="F739" s="7"/>
      <c r="G739" s="7"/>
      <c r="H739" s="7"/>
      <c r="I739" s="7"/>
    </row>
    <row r="740">
      <c r="A740" s="7"/>
      <c r="B740" s="7"/>
      <c r="C740" s="7"/>
      <c r="D740" s="7"/>
      <c r="E740" s="7"/>
      <c r="F740" s="7"/>
      <c r="G740" s="7"/>
      <c r="H740" s="7"/>
      <c r="I740" s="7"/>
    </row>
    <row r="741">
      <c r="A741" s="7"/>
      <c r="B741" s="7"/>
      <c r="C741" s="7"/>
      <c r="D741" s="7"/>
      <c r="E741" s="7"/>
      <c r="F741" s="7"/>
      <c r="G741" s="7"/>
      <c r="H741" s="7"/>
      <c r="I741" s="7"/>
    </row>
    <row r="742">
      <c r="A742" s="7"/>
      <c r="B742" s="7"/>
      <c r="C742" s="7"/>
      <c r="D742" s="7"/>
      <c r="E742" s="7"/>
      <c r="F742" s="7"/>
      <c r="G742" s="7"/>
      <c r="H742" s="7"/>
      <c r="I742" s="7"/>
    </row>
    <row r="743">
      <c r="A743" s="7"/>
      <c r="B743" s="7"/>
      <c r="C743" s="7"/>
      <c r="D743" s="7"/>
      <c r="E743" s="7"/>
      <c r="F743" s="7"/>
      <c r="G743" s="7"/>
      <c r="H743" s="7"/>
      <c r="I743" s="7"/>
    </row>
    <row r="744">
      <c r="A744" s="7"/>
      <c r="B744" s="7"/>
      <c r="C744" s="7"/>
      <c r="D744" s="7"/>
      <c r="E744" s="7"/>
      <c r="F744" s="7"/>
      <c r="G744" s="7"/>
      <c r="H744" s="7"/>
      <c r="I744" s="7"/>
    </row>
    <row r="745">
      <c r="A745" s="7"/>
      <c r="B745" s="7"/>
      <c r="C745" s="7"/>
      <c r="D745" s="7"/>
      <c r="E745" s="7"/>
      <c r="F745" s="7"/>
      <c r="G745" s="7"/>
      <c r="H745" s="7"/>
      <c r="I745" s="7"/>
    </row>
    <row r="746">
      <c r="A746" s="7"/>
      <c r="B746" s="7"/>
      <c r="C746" s="7"/>
      <c r="D746" s="7"/>
      <c r="E746" s="7"/>
      <c r="F746" s="7"/>
      <c r="G746" s="7"/>
      <c r="H746" s="7"/>
      <c r="I746" s="7"/>
    </row>
    <row r="747">
      <c r="A747" s="7"/>
      <c r="B747" s="7"/>
      <c r="C747" s="7"/>
      <c r="D747" s="7"/>
      <c r="E747" s="7"/>
      <c r="F747" s="7"/>
      <c r="G747" s="7"/>
      <c r="H747" s="7"/>
      <c r="I747" s="7"/>
    </row>
    <row r="748">
      <c r="A748" s="7"/>
      <c r="B748" s="7"/>
      <c r="C748" s="7"/>
      <c r="D748" s="7"/>
      <c r="E748" s="7"/>
      <c r="F748" s="7"/>
      <c r="G748" s="7"/>
      <c r="H748" s="7"/>
      <c r="I748" s="7"/>
    </row>
    <row r="749">
      <c r="A749" s="7"/>
      <c r="B749" s="7"/>
      <c r="C749" s="7"/>
      <c r="D749" s="7"/>
      <c r="E749" s="7"/>
      <c r="F749" s="7"/>
      <c r="G749" s="7"/>
      <c r="H749" s="7"/>
      <c r="I749" s="7"/>
    </row>
    <row r="750">
      <c r="A750" s="7"/>
      <c r="B750" s="7"/>
      <c r="C750" s="7"/>
      <c r="D750" s="7"/>
      <c r="E750" s="7"/>
      <c r="F750" s="7"/>
      <c r="G750" s="7"/>
      <c r="H750" s="7"/>
      <c r="I750" s="7"/>
    </row>
    <row r="751">
      <c r="A751" s="7"/>
      <c r="B751" s="7"/>
      <c r="C751" s="7"/>
      <c r="D751" s="7"/>
      <c r="E751" s="7"/>
      <c r="F751" s="7"/>
      <c r="G751" s="7"/>
      <c r="H751" s="7"/>
      <c r="I751" s="7"/>
    </row>
    <row r="752">
      <c r="A752" s="7"/>
      <c r="B752" s="7"/>
      <c r="C752" s="7"/>
      <c r="D752" s="7"/>
      <c r="E752" s="7"/>
      <c r="F752" s="7"/>
      <c r="G752" s="7"/>
      <c r="H752" s="7"/>
      <c r="I752" s="7"/>
    </row>
    <row r="753">
      <c r="A753" s="7"/>
      <c r="B753" s="7"/>
      <c r="C753" s="7"/>
      <c r="D753" s="7"/>
      <c r="E753" s="7"/>
      <c r="F753" s="7"/>
      <c r="G753" s="7"/>
      <c r="H753" s="7"/>
      <c r="I753" s="7"/>
    </row>
    <row r="754">
      <c r="A754" s="7"/>
      <c r="B754" s="7"/>
      <c r="C754" s="7"/>
      <c r="D754" s="7"/>
      <c r="E754" s="7"/>
      <c r="F754" s="7"/>
      <c r="G754" s="7"/>
      <c r="H754" s="7"/>
      <c r="I754" s="7"/>
    </row>
    <row r="755">
      <c r="A755" s="7"/>
      <c r="B755" s="7"/>
      <c r="C755" s="7"/>
      <c r="D755" s="7"/>
      <c r="E755" s="7"/>
      <c r="F755" s="7"/>
      <c r="G755" s="7"/>
      <c r="H755" s="7"/>
      <c r="I755" s="7"/>
    </row>
    <row r="756">
      <c r="A756" s="7"/>
      <c r="B756" s="7"/>
      <c r="C756" s="7"/>
      <c r="D756" s="7"/>
      <c r="E756" s="7"/>
      <c r="F756" s="7"/>
      <c r="G756" s="7"/>
      <c r="H756" s="7"/>
      <c r="I756" s="7"/>
    </row>
    <row r="757">
      <c r="A757" s="7"/>
      <c r="B757" s="7"/>
      <c r="C757" s="7"/>
      <c r="D757" s="7"/>
      <c r="E757" s="7"/>
      <c r="F757" s="7"/>
      <c r="G757" s="7"/>
      <c r="H757" s="7"/>
      <c r="I757" s="7"/>
    </row>
    <row r="758">
      <c r="A758" s="7"/>
      <c r="B758" s="7"/>
      <c r="C758" s="7"/>
      <c r="D758" s="7"/>
      <c r="E758" s="7"/>
      <c r="F758" s="7"/>
      <c r="G758" s="7"/>
      <c r="H758" s="7"/>
      <c r="I758" s="7"/>
    </row>
    <row r="759">
      <c r="A759" s="7"/>
      <c r="B759" s="7"/>
      <c r="C759" s="7"/>
      <c r="D759" s="7"/>
      <c r="E759" s="7"/>
      <c r="F759" s="7"/>
      <c r="G759" s="7"/>
      <c r="H759" s="7"/>
      <c r="I759" s="7"/>
    </row>
    <row r="760">
      <c r="A760" s="7"/>
      <c r="B760" s="7"/>
      <c r="C760" s="7"/>
      <c r="D760" s="7"/>
      <c r="E760" s="7"/>
      <c r="F760" s="7"/>
      <c r="G760" s="7"/>
      <c r="H760" s="7"/>
      <c r="I760" s="7"/>
    </row>
    <row r="761">
      <c r="A761" s="7"/>
      <c r="B761" s="7"/>
      <c r="C761" s="7"/>
      <c r="D761" s="7"/>
      <c r="E761" s="7"/>
      <c r="F761" s="7"/>
      <c r="G761" s="7"/>
      <c r="H761" s="7"/>
      <c r="I761" s="7"/>
    </row>
    <row r="762">
      <c r="A762" s="7"/>
      <c r="B762" s="7"/>
      <c r="C762" s="7"/>
      <c r="D762" s="7"/>
      <c r="E762" s="7"/>
      <c r="F762" s="7"/>
      <c r="G762" s="7"/>
      <c r="H762" s="7"/>
      <c r="I762" s="7"/>
    </row>
    <row r="763">
      <c r="A763" s="7"/>
      <c r="B763" s="7"/>
      <c r="C763" s="7"/>
      <c r="D763" s="7"/>
      <c r="E763" s="7"/>
      <c r="F763" s="7"/>
      <c r="G763" s="7"/>
      <c r="H763" s="7"/>
      <c r="I763" s="7"/>
    </row>
    <row r="764">
      <c r="A764" s="7"/>
      <c r="B764" s="7"/>
      <c r="C764" s="7"/>
      <c r="D764" s="7"/>
      <c r="E764" s="7"/>
      <c r="F764" s="7"/>
      <c r="G764" s="7"/>
      <c r="H764" s="7"/>
      <c r="I764" s="7"/>
    </row>
    <row r="765">
      <c r="A765" s="7"/>
      <c r="B765" s="7"/>
      <c r="C765" s="7"/>
      <c r="D765" s="7"/>
      <c r="E765" s="7"/>
      <c r="F765" s="7"/>
      <c r="G765" s="7"/>
      <c r="H765" s="7"/>
      <c r="I765" s="7"/>
    </row>
    <row r="766">
      <c r="A766" s="7"/>
      <c r="B766" s="7"/>
      <c r="C766" s="7"/>
      <c r="D766" s="7"/>
      <c r="E766" s="7"/>
      <c r="F766" s="7"/>
      <c r="G766" s="7"/>
      <c r="H766" s="7"/>
      <c r="I766" s="7"/>
    </row>
    <row r="767">
      <c r="A767" s="7"/>
      <c r="B767" s="7"/>
      <c r="C767" s="7"/>
      <c r="D767" s="7"/>
      <c r="E767" s="7"/>
      <c r="F767" s="7"/>
      <c r="G767" s="7"/>
      <c r="H767" s="7"/>
      <c r="I767" s="7"/>
    </row>
    <row r="768">
      <c r="A768" s="7"/>
      <c r="B768" s="7"/>
      <c r="C768" s="7"/>
      <c r="D768" s="7"/>
      <c r="E768" s="7"/>
      <c r="F768" s="7"/>
      <c r="G768" s="7"/>
      <c r="H768" s="7"/>
      <c r="I768" s="7"/>
    </row>
    <row r="769">
      <c r="A769" s="7"/>
      <c r="B769" s="7"/>
      <c r="C769" s="7"/>
      <c r="D769" s="7"/>
      <c r="E769" s="7"/>
      <c r="F769" s="7"/>
      <c r="G769" s="7"/>
      <c r="H769" s="7"/>
      <c r="I769" s="7"/>
    </row>
    <row r="770">
      <c r="A770" s="7"/>
      <c r="B770" s="7"/>
      <c r="C770" s="7"/>
      <c r="D770" s="7"/>
      <c r="E770" s="7"/>
      <c r="F770" s="7"/>
      <c r="G770" s="7"/>
      <c r="H770" s="7"/>
      <c r="I770" s="7"/>
    </row>
    <row r="771">
      <c r="A771" s="7"/>
      <c r="B771" s="7"/>
      <c r="C771" s="7"/>
      <c r="D771" s="7"/>
      <c r="E771" s="7"/>
      <c r="F771" s="7"/>
      <c r="G771" s="7"/>
      <c r="H771" s="7"/>
      <c r="I771" s="7"/>
    </row>
    <row r="772">
      <c r="A772" s="7"/>
      <c r="B772" s="7"/>
      <c r="C772" s="7"/>
      <c r="D772" s="7"/>
      <c r="E772" s="7"/>
      <c r="F772" s="7"/>
      <c r="G772" s="7"/>
      <c r="H772" s="7"/>
      <c r="I772" s="7"/>
    </row>
    <row r="773">
      <c r="A773" s="7"/>
      <c r="B773" s="7"/>
      <c r="C773" s="7"/>
      <c r="D773" s="7"/>
      <c r="E773" s="7"/>
      <c r="F773" s="7"/>
      <c r="G773" s="7"/>
      <c r="H773" s="7"/>
      <c r="I773" s="7"/>
    </row>
    <row r="774">
      <c r="A774" s="7"/>
      <c r="B774" s="7"/>
      <c r="C774" s="7"/>
      <c r="D774" s="7"/>
      <c r="E774" s="7"/>
      <c r="F774" s="7"/>
      <c r="G774" s="7"/>
      <c r="H774" s="7"/>
      <c r="I774" s="7"/>
    </row>
    <row r="775">
      <c r="A775" s="7"/>
      <c r="B775" s="7"/>
      <c r="C775" s="7"/>
      <c r="D775" s="7"/>
      <c r="E775" s="7"/>
      <c r="F775" s="7"/>
      <c r="G775" s="7"/>
      <c r="H775" s="7"/>
      <c r="I775" s="7"/>
    </row>
    <row r="776">
      <c r="A776" s="7"/>
      <c r="B776" s="7"/>
      <c r="C776" s="7"/>
      <c r="D776" s="7"/>
      <c r="E776" s="7"/>
      <c r="F776" s="7"/>
      <c r="G776" s="7"/>
      <c r="H776" s="7"/>
      <c r="I776" s="7"/>
    </row>
    <row r="777">
      <c r="A777" s="7"/>
      <c r="B777" s="7"/>
      <c r="C777" s="7"/>
      <c r="D777" s="7"/>
      <c r="E777" s="7"/>
      <c r="F777" s="7"/>
      <c r="G777" s="7"/>
      <c r="H777" s="7"/>
      <c r="I777" s="7"/>
    </row>
    <row r="778">
      <c r="A778" s="7"/>
      <c r="B778" s="7"/>
      <c r="C778" s="7"/>
      <c r="D778" s="7"/>
      <c r="E778" s="7"/>
      <c r="F778" s="7"/>
      <c r="G778" s="7"/>
      <c r="H778" s="7"/>
      <c r="I778" s="7"/>
    </row>
    <row r="779">
      <c r="A779" s="7"/>
      <c r="B779" s="7"/>
      <c r="C779" s="7"/>
      <c r="D779" s="7"/>
      <c r="E779" s="7"/>
      <c r="F779" s="7"/>
      <c r="G779" s="7"/>
      <c r="H779" s="7"/>
      <c r="I779" s="7"/>
    </row>
    <row r="780">
      <c r="A780" s="7"/>
      <c r="B780" s="7"/>
      <c r="C780" s="7"/>
      <c r="D780" s="7"/>
      <c r="E780" s="7"/>
      <c r="F780" s="7"/>
      <c r="G780" s="7"/>
      <c r="H780" s="7"/>
      <c r="I780" s="7"/>
    </row>
    <row r="781">
      <c r="A781" s="7"/>
      <c r="B781" s="7"/>
      <c r="C781" s="7"/>
      <c r="D781" s="7"/>
      <c r="E781" s="7"/>
      <c r="F781" s="7"/>
      <c r="G781" s="7"/>
      <c r="H781" s="7"/>
      <c r="I781" s="7"/>
    </row>
    <row r="782">
      <c r="A782" s="7"/>
      <c r="B782" s="7"/>
      <c r="C782" s="7"/>
      <c r="D782" s="7"/>
      <c r="E782" s="7"/>
      <c r="F782" s="7"/>
      <c r="G782" s="7"/>
      <c r="H782" s="7"/>
      <c r="I782" s="7"/>
    </row>
    <row r="783">
      <c r="A783" s="7"/>
      <c r="B783" s="7"/>
      <c r="C783" s="7"/>
      <c r="D783" s="7"/>
      <c r="E783" s="7"/>
      <c r="F783" s="7"/>
      <c r="G783" s="7"/>
      <c r="H783" s="7"/>
      <c r="I783" s="7"/>
    </row>
    <row r="784">
      <c r="A784" s="7"/>
      <c r="B784" s="7"/>
      <c r="C784" s="7"/>
      <c r="D784" s="7"/>
      <c r="E784" s="7"/>
      <c r="F784" s="7"/>
      <c r="G784" s="7"/>
      <c r="H784" s="7"/>
      <c r="I784" s="7"/>
    </row>
    <row r="785">
      <c r="A785" s="7"/>
      <c r="B785" s="7"/>
      <c r="C785" s="7"/>
      <c r="D785" s="7"/>
      <c r="E785" s="7"/>
      <c r="F785" s="7"/>
      <c r="G785" s="7"/>
      <c r="H785" s="7"/>
      <c r="I785" s="7"/>
    </row>
    <row r="786">
      <c r="A786" s="7"/>
      <c r="B786" s="7"/>
      <c r="C786" s="7"/>
      <c r="D786" s="7"/>
      <c r="E786" s="7"/>
      <c r="F786" s="7"/>
      <c r="G786" s="7"/>
      <c r="H786" s="7"/>
      <c r="I786" s="7"/>
    </row>
    <row r="787">
      <c r="A787" s="7"/>
      <c r="B787" s="7"/>
      <c r="C787" s="7"/>
      <c r="D787" s="7"/>
      <c r="E787" s="7"/>
      <c r="F787" s="7"/>
      <c r="G787" s="7"/>
      <c r="H787" s="7"/>
      <c r="I787" s="7"/>
    </row>
    <row r="788">
      <c r="A788" s="7"/>
      <c r="B788" s="7"/>
      <c r="C788" s="7"/>
      <c r="D788" s="7"/>
      <c r="E788" s="7"/>
      <c r="F788" s="7"/>
      <c r="G788" s="7"/>
      <c r="H788" s="7"/>
      <c r="I788" s="7"/>
    </row>
    <row r="789">
      <c r="A789" s="7"/>
      <c r="B789" s="7"/>
      <c r="C789" s="7"/>
      <c r="D789" s="7"/>
      <c r="E789" s="7"/>
      <c r="F789" s="7"/>
      <c r="G789" s="7"/>
      <c r="H789" s="7"/>
      <c r="I789" s="7"/>
    </row>
    <row r="790">
      <c r="A790" s="7"/>
      <c r="B790" s="7"/>
      <c r="C790" s="7"/>
      <c r="D790" s="7"/>
      <c r="E790" s="7"/>
      <c r="F790" s="7"/>
      <c r="G790" s="7"/>
      <c r="H790" s="7"/>
      <c r="I790" s="7"/>
    </row>
    <row r="791">
      <c r="A791" s="7"/>
      <c r="B791" s="7"/>
      <c r="C791" s="7"/>
      <c r="D791" s="7"/>
      <c r="E791" s="7"/>
      <c r="F791" s="7"/>
      <c r="G791" s="7"/>
      <c r="H791" s="7"/>
      <c r="I791" s="7"/>
    </row>
    <row r="792">
      <c r="A792" s="7"/>
      <c r="B792" s="7"/>
      <c r="C792" s="7"/>
      <c r="D792" s="7"/>
      <c r="E792" s="7"/>
      <c r="F792" s="7"/>
      <c r="G792" s="7"/>
      <c r="H792" s="7"/>
      <c r="I792" s="7"/>
    </row>
    <row r="793">
      <c r="A793" s="7"/>
      <c r="B793" s="7"/>
      <c r="C793" s="7"/>
      <c r="D793" s="7"/>
      <c r="E793" s="7"/>
      <c r="F793" s="7"/>
      <c r="G793" s="7"/>
      <c r="H793" s="7"/>
      <c r="I793" s="7"/>
    </row>
    <row r="794">
      <c r="A794" s="7"/>
      <c r="B794" s="7"/>
      <c r="C794" s="7"/>
      <c r="D794" s="7"/>
      <c r="E794" s="7"/>
      <c r="F794" s="7"/>
      <c r="G794" s="7"/>
      <c r="H794" s="7"/>
      <c r="I794" s="7"/>
    </row>
    <row r="795">
      <c r="A795" s="7"/>
      <c r="B795" s="7"/>
      <c r="C795" s="7"/>
      <c r="D795" s="7"/>
      <c r="E795" s="7"/>
      <c r="F795" s="7"/>
      <c r="G795" s="7"/>
      <c r="H795" s="7"/>
      <c r="I795" s="7"/>
    </row>
    <row r="796">
      <c r="A796" s="7"/>
      <c r="B796" s="7"/>
      <c r="C796" s="7"/>
      <c r="D796" s="7"/>
      <c r="E796" s="7"/>
      <c r="F796" s="7"/>
      <c r="G796" s="7"/>
      <c r="H796" s="7"/>
      <c r="I796" s="7"/>
    </row>
    <row r="797">
      <c r="A797" s="7"/>
      <c r="B797" s="7"/>
      <c r="C797" s="7"/>
      <c r="D797" s="7"/>
      <c r="E797" s="7"/>
      <c r="F797" s="7"/>
      <c r="G797" s="7"/>
      <c r="H797" s="7"/>
      <c r="I797" s="7"/>
    </row>
    <row r="798">
      <c r="A798" s="7"/>
      <c r="B798" s="7"/>
      <c r="C798" s="7"/>
      <c r="D798" s="7"/>
      <c r="E798" s="7"/>
      <c r="F798" s="7"/>
      <c r="G798" s="7"/>
      <c r="H798" s="7"/>
      <c r="I798" s="7"/>
    </row>
    <row r="799">
      <c r="A799" s="7"/>
      <c r="B799" s="7"/>
      <c r="C799" s="7"/>
      <c r="D799" s="7"/>
      <c r="E799" s="7"/>
      <c r="F799" s="7"/>
      <c r="G799" s="7"/>
      <c r="H799" s="7"/>
      <c r="I799" s="7"/>
    </row>
    <row r="800">
      <c r="A800" s="7"/>
      <c r="B800" s="7"/>
      <c r="C800" s="7"/>
      <c r="D800" s="7"/>
      <c r="E800" s="7"/>
      <c r="F800" s="7"/>
      <c r="G800" s="7"/>
      <c r="H800" s="7"/>
      <c r="I800" s="7"/>
    </row>
    <row r="801">
      <c r="A801" s="7"/>
      <c r="B801" s="7"/>
      <c r="C801" s="7"/>
      <c r="D801" s="7"/>
      <c r="E801" s="7"/>
      <c r="F801" s="7"/>
      <c r="G801" s="7"/>
      <c r="H801" s="7"/>
      <c r="I801" s="7"/>
    </row>
    <row r="802">
      <c r="A802" s="7"/>
      <c r="B802" s="7"/>
      <c r="C802" s="7"/>
      <c r="D802" s="7"/>
      <c r="E802" s="7"/>
      <c r="F802" s="7"/>
      <c r="G802" s="7"/>
      <c r="H802" s="7"/>
      <c r="I802" s="7"/>
    </row>
    <row r="803">
      <c r="A803" s="7"/>
      <c r="B803" s="7"/>
      <c r="C803" s="7"/>
      <c r="D803" s="7"/>
      <c r="E803" s="7"/>
      <c r="F803" s="7"/>
      <c r="G803" s="7"/>
      <c r="H803" s="7"/>
      <c r="I803" s="7"/>
    </row>
    <row r="804">
      <c r="A804" s="7"/>
      <c r="B804" s="7"/>
      <c r="C804" s="7"/>
      <c r="D804" s="7"/>
      <c r="E804" s="7"/>
      <c r="F804" s="7"/>
      <c r="G804" s="7"/>
      <c r="H804" s="7"/>
      <c r="I804" s="7"/>
    </row>
    <row r="805">
      <c r="A805" s="7"/>
      <c r="B805" s="7"/>
      <c r="C805" s="7"/>
      <c r="D805" s="7"/>
      <c r="E805" s="7"/>
      <c r="F805" s="7"/>
      <c r="G805" s="7"/>
      <c r="H805" s="7"/>
      <c r="I805" s="7"/>
    </row>
    <row r="806">
      <c r="A806" s="7"/>
      <c r="B806" s="7"/>
      <c r="C806" s="7"/>
      <c r="D806" s="7"/>
      <c r="E806" s="7"/>
      <c r="F806" s="7"/>
      <c r="G806" s="7"/>
      <c r="H806" s="7"/>
      <c r="I806" s="7"/>
    </row>
    <row r="807">
      <c r="A807" s="7"/>
      <c r="B807" s="7"/>
      <c r="C807" s="7"/>
      <c r="D807" s="7"/>
      <c r="E807" s="7"/>
      <c r="F807" s="7"/>
      <c r="G807" s="7"/>
      <c r="H807" s="7"/>
      <c r="I807" s="7"/>
    </row>
    <row r="808">
      <c r="A808" s="7"/>
      <c r="B808" s="7"/>
      <c r="C808" s="7"/>
      <c r="D808" s="7"/>
      <c r="E808" s="7"/>
      <c r="F808" s="7"/>
      <c r="G808" s="7"/>
      <c r="H808" s="7"/>
      <c r="I808" s="7"/>
    </row>
    <row r="809">
      <c r="A809" s="7"/>
      <c r="B809" s="7"/>
      <c r="C809" s="7"/>
      <c r="D809" s="7"/>
      <c r="E809" s="7"/>
      <c r="F809" s="7"/>
      <c r="G809" s="7"/>
      <c r="H809" s="7"/>
      <c r="I809" s="7"/>
    </row>
    <row r="810">
      <c r="A810" s="7"/>
      <c r="B810" s="7"/>
      <c r="C810" s="7"/>
      <c r="D810" s="7"/>
      <c r="E810" s="7"/>
      <c r="F810" s="7"/>
      <c r="G810" s="7"/>
      <c r="H810" s="7"/>
      <c r="I810" s="7"/>
    </row>
    <row r="811">
      <c r="A811" s="7"/>
      <c r="B811" s="7"/>
      <c r="C811" s="7"/>
      <c r="D811" s="7"/>
      <c r="E811" s="7"/>
      <c r="F811" s="7"/>
      <c r="G811" s="7"/>
      <c r="H811" s="7"/>
      <c r="I811" s="7"/>
    </row>
    <row r="812">
      <c r="A812" s="7"/>
      <c r="B812" s="7"/>
      <c r="C812" s="7"/>
      <c r="D812" s="7"/>
      <c r="E812" s="7"/>
      <c r="F812" s="7"/>
      <c r="G812" s="7"/>
      <c r="H812" s="7"/>
      <c r="I812" s="7"/>
    </row>
    <row r="813">
      <c r="A813" s="7"/>
      <c r="B813" s="7"/>
      <c r="C813" s="7"/>
      <c r="D813" s="7"/>
      <c r="E813" s="7"/>
      <c r="F813" s="7"/>
      <c r="G813" s="7"/>
      <c r="H813" s="7"/>
      <c r="I813" s="7"/>
    </row>
    <row r="814">
      <c r="A814" s="7"/>
      <c r="B814" s="7"/>
      <c r="C814" s="7"/>
      <c r="D814" s="7"/>
      <c r="E814" s="7"/>
      <c r="F814" s="7"/>
      <c r="G814" s="7"/>
      <c r="H814" s="7"/>
      <c r="I814" s="7"/>
    </row>
    <row r="815">
      <c r="A815" s="7"/>
      <c r="B815" s="7"/>
      <c r="C815" s="7"/>
      <c r="D815" s="7"/>
      <c r="E815" s="7"/>
      <c r="F815" s="7"/>
      <c r="G815" s="7"/>
      <c r="H815" s="7"/>
      <c r="I815" s="7"/>
    </row>
    <row r="816">
      <c r="A816" s="7"/>
      <c r="B816" s="7"/>
      <c r="C816" s="7"/>
      <c r="D816" s="7"/>
      <c r="E816" s="7"/>
      <c r="F816" s="7"/>
      <c r="G816" s="7"/>
      <c r="H816" s="7"/>
      <c r="I816" s="7"/>
    </row>
    <row r="817">
      <c r="A817" s="7"/>
      <c r="B817" s="7"/>
      <c r="C817" s="7"/>
      <c r="D817" s="7"/>
      <c r="E817" s="7"/>
      <c r="F817" s="7"/>
      <c r="G817" s="7"/>
      <c r="H817" s="7"/>
      <c r="I817" s="7"/>
    </row>
    <row r="818">
      <c r="A818" s="7"/>
      <c r="B818" s="7"/>
      <c r="C818" s="7"/>
      <c r="D818" s="7"/>
      <c r="E818" s="7"/>
      <c r="F818" s="7"/>
      <c r="G818" s="7"/>
      <c r="H818" s="7"/>
      <c r="I818" s="7"/>
    </row>
    <row r="819">
      <c r="A819" s="7"/>
      <c r="B819" s="7"/>
      <c r="C819" s="7"/>
      <c r="D819" s="7"/>
      <c r="E819" s="7"/>
      <c r="F819" s="7"/>
      <c r="G819" s="7"/>
      <c r="H819" s="7"/>
      <c r="I819" s="7"/>
    </row>
    <row r="820">
      <c r="A820" s="7"/>
      <c r="B820" s="7"/>
      <c r="C820" s="7"/>
      <c r="D820" s="7"/>
      <c r="E820" s="7"/>
      <c r="F820" s="7"/>
      <c r="G820" s="7"/>
      <c r="H820" s="7"/>
      <c r="I820" s="7"/>
    </row>
    <row r="821">
      <c r="A821" s="7"/>
      <c r="B821" s="7"/>
      <c r="C821" s="7"/>
      <c r="D821" s="7"/>
      <c r="E821" s="7"/>
      <c r="F821" s="7"/>
      <c r="G821" s="7"/>
      <c r="H821" s="7"/>
      <c r="I821" s="7"/>
    </row>
    <row r="822">
      <c r="A822" s="7"/>
      <c r="B822" s="7"/>
      <c r="C822" s="7"/>
      <c r="D822" s="7"/>
      <c r="E822" s="7"/>
      <c r="F822" s="7"/>
      <c r="G822" s="7"/>
      <c r="H822" s="7"/>
      <c r="I822" s="7"/>
    </row>
    <row r="823">
      <c r="A823" s="7"/>
      <c r="B823" s="7"/>
      <c r="C823" s="7"/>
      <c r="D823" s="7"/>
      <c r="E823" s="7"/>
      <c r="F823" s="7"/>
      <c r="G823" s="7"/>
      <c r="H823" s="7"/>
      <c r="I823" s="7"/>
    </row>
    <row r="824">
      <c r="A824" s="7"/>
      <c r="B824" s="7"/>
      <c r="C824" s="7"/>
      <c r="D824" s="7"/>
      <c r="E824" s="7"/>
      <c r="F824" s="7"/>
      <c r="G824" s="7"/>
      <c r="H824" s="7"/>
      <c r="I824" s="7"/>
    </row>
    <row r="825">
      <c r="A825" s="7"/>
      <c r="B825" s="7"/>
      <c r="C825" s="7"/>
      <c r="D825" s="7"/>
      <c r="E825" s="7"/>
      <c r="F825" s="7"/>
      <c r="G825" s="7"/>
      <c r="H825" s="7"/>
      <c r="I825" s="7"/>
    </row>
    <row r="826">
      <c r="A826" s="7"/>
      <c r="B826" s="7"/>
      <c r="C826" s="7"/>
      <c r="D826" s="7"/>
      <c r="E826" s="7"/>
      <c r="F826" s="7"/>
      <c r="G826" s="7"/>
      <c r="H826" s="7"/>
      <c r="I826" s="7"/>
    </row>
    <row r="827">
      <c r="A827" s="7"/>
      <c r="B827" s="7"/>
      <c r="C827" s="7"/>
      <c r="D827" s="7"/>
      <c r="E827" s="7"/>
      <c r="F827" s="7"/>
      <c r="G827" s="7"/>
      <c r="H827" s="7"/>
      <c r="I827" s="7"/>
    </row>
    <row r="828">
      <c r="A828" s="7"/>
      <c r="B828" s="7"/>
      <c r="C828" s="7"/>
      <c r="D828" s="7"/>
      <c r="E828" s="7"/>
      <c r="F828" s="7"/>
      <c r="G828" s="7"/>
      <c r="H828" s="7"/>
      <c r="I828" s="7"/>
    </row>
    <row r="829">
      <c r="A829" s="7"/>
      <c r="B829" s="7"/>
      <c r="C829" s="7"/>
      <c r="D829" s="7"/>
      <c r="E829" s="7"/>
      <c r="F829" s="7"/>
      <c r="G829" s="7"/>
      <c r="H829" s="7"/>
      <c r="I829" s="7"/>
    </row>
    <row r="830">
      <c r="A830" s="7"/>
      <c r="B830" s="7"/>
      <c r="C830" s="7"/>
      <c r="D830" s="7"/>
      <c r="E830" s="7"/>
      <c r="F830" s="7"/>
      <c r="G830" s="7"/>
      <c r="H830" s="7"/>
      <c r="I830" s="7"/>
    </row>
    <row r="831">
      <c r="A831" s="7"/>
      <c r="B831" s="7"/>
      <c r="C831" s="7"/>
      <c r="D831" s="7"/>
      <c r="E831" s="7"/>
      <c r="F831" s="7"/>
      <c r="G831" s="7"/>
      <c r="H831" s="7"/>
      <c r="I831" s="7"/>
    </row>
    <row r="832">
      <c r="A832" s="7"/>
      <c r="B832" s="7"/>
      <c r="C832" s="7"/>
      <c r="D832" s="7"/>
      <c r="E832" s="7"/>
      <c r="F832" s="7"/>
      <c r="G832" s="7"/>
      <c r="H832" s="7"/>
      <c r="I832" s="7"/>
    </row>
    <row r="833">
      <c r="A833" s="7"/>
      <c r="B833" s="7"/>
      <c r="C833" s="7"/>
      <c r="D833" s="7"/>
      <c r="E833" s="7"/>
      <c r="F833" s="7"/>
      <c r="G833" s="7"/>
      <c r="H833" s="7"/>
      <c r="I833" s="7"/>
    </row>
    <row r="834">
      <c r="A834" s="7"/>
      <c r="B834" s="7"/>
      <c r="C834" s="7"/>
      <c r="D834" s="7"/>
      <c r="E834" s="7"/>
      <c r="F834" s="7"/>
      <c r="G834" s="7"/>
      <c r="H834" s="7"/>
      <c r="I834" s="7"/>
    </row>
    <row r="835">
      <c r="A835" s="7"/>
      <c r="B835" s="7"/>
      <c r="C835" s="7"/>
      <c r="D835" s="7"/>
      <c r="E835" s="7"/>
      <c r="F835" s="7"/>
      <c r="G835" s="7"/>
      <c r="H835" s="7"/>
      <c r="I835" s="7"/>
    </row>
    <row r="836">
      <c r="A836" s="7"/>
      <c r="B836" s="7"/>
      <c r="C836" s="7"/>
      <c r="D836" s="7"/>
      <c r="E836" s="7"/>
      <c r="F836" s="7"/>
      <c r="G836" s="7"/>
      <c r="H836" s="7"/>
      <c r="I836" s="7"/>
    </row>
    <row r="837">
      <c r="A837" s="7"/>
      <c r="B837" s="7"/>
      <c r="C837" s="7"/>
      <c r="D837" s="7"/>
      <c r="E837" s="7"/>
      <c r="F837" s="7"/>
      <c r="G837" s="7"/>
      <c r="H837" s="7"/>
      <c r="I837" s="7"/>
    </row>
    <row r="838">
      <c r="A838" s="7"/>
      <c r="B838" s="7"/>
      <c r="C838" s="7"/>
      <c r="D838" s="7"/>
      <c r="E838" s="7"/>
      <c r="F838" s="7"/>
      <c r="G838" s="7"/>
      <c r="H838" s="7"/>
      <c r="I838" s="7"/>
    </row>
    <row r="839">
      <c r="A839" s="7"/>
      <c r="B839" s="7"/>
      <c r="C839" s="7"/>
      <c r="D839" s="7"/>
      <c r="E839" s="7"/>
      <c r="F839" s="7"/>
      <c r="G839" s="7"/>
      <c r="H839" s="7"/>
      <c r="I839" s="7"/>
    </row>
    <row r="840">
      <c r="A840" s="7"/>
      <c r="B840" s="7"/>
      <c r="C840" s="7"/>
      <c r="D840" s="7"/>
      <c r="E840" s="7"/>
      <c r="F840" s="7"/>
      <c r="G840" s="7"/>
      <c r="H840" s="7"/>
      <c r="I840" s="7"/>
    </row>
    <row r="841">
      <c r="A841" s="7"/>
      <c r="B841" s="7"/>
      <c r="C841" s="7"/>
      <c r="D841" s="7"/>
      <c r="E841" s="7"/>
      <c r="F841" s="7"/>
      <c r="G841" s="7"/>
      <c r="H841" s="7"/>
      <c r="I841" s="7"/>
    </row>
    <row r="842">
      <c r="A842" s="7"/>
      <c r="B842" s="7"/>
      <c r="C842" s="7"/>
      <c r="D842" s="7"/>
      <c r="E842" s="7"/>
      <c r="F842" s="7"/>
      <c r="G842" s="7"/>
      <c r="H842" s="7"/>
      <c r="I842" s="7"/>
    </row>
    <row r="843">
      <c r="A843" s="7"/>
      <c r="B843" s="7"/>
      <c r="C843" s="7"/>
      <c r="D843" s="7"/>
      <c r="E843" s="7"/>
      <c r="F843" s="7"/>
      <c r="G843" s="7"/>
      <c r="H843" s="7"/>
      <c r="I843" s="7"/>
    </row>
    <row r="844">
      <c r="A844" s="7"/>
      <c r="B844" s="7"/>
      <c r="C844" s="7"/>
      <c r="D844" s="7"/>
      <c r="E844" s="7"/>
      <c r="F844" s="7"/>
      <c r="G844" s="7"/>
      <c r="H844" s="7"/>
      <c r="I844" s="7"/>
    </row>
    <row r="845">
      <c r="A845" s="7"/>
      <c r="B845" s="7"/>
      <c r="C845" s="7"/>
      <c r="D845" s="7"/>
      <c r="E845" s="7"/>
      <c r="F845" s="7"/>
      <c r="G845" s="7"/>
      <c r="H845" s="7"/>
      <c r="I845" s="7"/>
    </row>
    <row r="846">
      <c r="A846" s="7"/>
      <c r="B846" s="7"/>
      <c r="C846" s="7"/>
      <c r="D846" s="7"/>
      <c r="E846" s="7"/>
      <c r="F846" s="7"/>
      <c r="G846" s="7"/>
      <c r="H846" s="7"/>
      <c r="I846" s="7"/>
    </row>
    <row r="847">
      <c r="A847" s="7"/>
      <c r="B847" s="7"/>
      <c r="C847" s="7"/>
      <c r="D847" s="7"/>
      <c r="E847" s="7"/>
      <c r="F847" s="7"/>
      <c r="G847" s="7"/>
      <c r="H847" s="7"/>
      <c r="I847" s="7"/>
    </row>
    <row r="848">
      <c r="A848" s="7"/>
      <c r="B848" s="7"/>
      <c r="C848" s="7"/>
      <c r="D848" s="7"/>
      <c r="E848" s="7"/>
      <c r="F848" s="7"/>
      <c r="G848" s="7"/>
      <c r="H848" s="7"/>
      <c r="I848" s="7"/>
    </row>
    <row r="849">
      <c r="A849" s="7"/>
      <c r="B849" s="7"/>
      <c r="C849" s="7"/>
      <c r="D849" s="7"/>
      <c r="E849" s="7"/>
      <c r="F849" s="7"/>
      <c r="G849" s="7"/>
      <c r="H849" s="7"/>
      <c r="I849" s="7"/>
    </row>
    <row r="850">
      <c r="A850" s="7"/>
      <c r="B850" s="7"/>
      <c r="C850" s="7"/>
      <c r="D850" s="7"/>
      <c r="E850" s="7"/>
      <c r="F850" s="7"/>
      <c r="G850" s="7"/>
      <c r="H850" s="7"/>
      <c r="I850" s="7"/>
    </row>
    <row r="851">
      <c r="A851" s="7"/>
      <c r="B851" s="7"/>
      <c r="C851" s="7"/>
      <c r="D851" s="7"/>
      <c r="E851" s="7"/>
      <c r="F851" s="7"/>
      <c r="G851" s="7"/>
      <c r="H851" s="7"/>
      <c r="I851" s="7"/>
    </row>
    <row r="852">
      <c r="A852" s="7"/>
      <c r="B852" s="7"/>
      <c r="C852" s="7"/>
      <c r="D852" s="7"/>
      <c r="E852" s="7"/>
      <c r="F852" s="7"/>
      <c r="G852" s="7"/>
      <c r="H852" s="7"/>
      <c r="I852" s="7"/>
    </row>
    <row r="853">
      <c r="A853" s="7"/>
      <c r="B853" s="7"/>
      <c r="C853" s="7"/>
      <c r="D853" s="7"/>
      <c r="E853" s="7"/>
      <c r="F853" s="7"/>
      <c r="G853" s="7"/>
      <c r="H853" s="7"/>
      <c r="I853" s="7"/>
    </row>
    <row r="854">
      <c r="A854" s="7"/>
      <c r="B854" s="7"/>
      <c r="C854" s="7"/>
      <c r="D854" s="7"/>
      <c r="E854" s="7"/>
      <c r="F854" s="7"/>
      <c r="G854" s="7"/>
      <c r="H854" s="7"/>
      <c r="I854" s="7"/>
    </row>
    <row r="855">
      <c r="A855" s="7"/>
      <c r="B855" s="7"/>
      <c r="C855" s="7"/>
      <c r="D855" s="7"/>
      <c r="E855" s="7"/>
      <c r="F855" s="7"/>
      <c r="G855" s="7"/>
      <c r="H855" s="7"/>
      <c r="I855" s="7"/>
    </row>
    <row r="856">
      <c r="A856" s="7"/>
      <c r="B856" s="7"/>
      <c r="C856" s="7"/>
      <c r="D856" s="7"/>
      <c r="E856" s="7"/>
      <c r="F856" s="7"/>
      <c r="G856" s="7"/>
      <c r="H856" s="7"/>
      <c r="I856" s="7"/>
    </row>
    <row r="857">
      <c r="A857" s="7"/>
      <c r="B857" s="7"/>
      <c r="C857" s="7"/>
      <c r="D857" s="7"/>
      <c r="E857" s="7"/>
      <c r="F857" s="7"/>
      <c r="G857" s="7"/>
      <c r="H857" s="7"/>
      <c r="I857" s="7"/>
    </row>
    <row r="858">
      <c r="A858" s="7"/>
      <c r="B858" s="7"/>
      <c r="C858" s="7"/>
      <c r="D858" s="7"/>
      <c r="E858" s="7"/>
      <c r="F858" s="7"/>
      <c r="G858" s="7"/>
      <c r="H858" s="7"/>
      <c r="I858" s="7"/>
    </row>
    <row r="859">
      <c r="A859" s="7"/>
      <c r="B859" s="7"/>
      <c r="C859" s="7"/>
      <c r="D859" s="7"/>
      <c r="E859" s="7"/>
      <c r="F859" s="7"/>
      <c r="G859" s="7"/>
      <c r="H859" s="7"/>
      <c r="I859" s="7"/>
    </row>
    <row r="860">
      <c r="A860" s="7"/>
      <c r="B860" s="7"/>
      <c r="C860" s="7"/>
      <c r="D860" s="7"/>
      <c r="E860" s="7"/>
      <c r="F860" s="7"/>
      <c r="G860" s="7"/>
      <c r="H860" s="7"/>
      <c r="I860" s="7"/>
    </row>
    <row r="861">
      <c r="A861" s="7"/>
      <c r="B861" s="7"/>
      <c r="C861" s="7"/>
      <c r="D861" s="7"/>
      <c r="E861" s="7"/>
      <c r="F861" s="7"/>
      <c r="G861" s="7"/>
      <c r="H861" s="7"/>
      <c r="I861" s="7"/>
    </row>
    <row r="862">
      <c r="A862" s="7"/>
      <c r="B862" s="7"/>
      <c r="C862" s="7"/>
      <c r="D862" s="7"/>
      <c r="E862" s="7"/>
      <c r="F862" s="7"/>
      <c r="G862" s="7"/>
      <c r="H862" s="7"/>
      <c r="I862" s="7"/>
    </row>
    <row r="863">
      <c r="A863" s="7"/>
      <c r="B863" s="7"/>
      <c r="C863" s="7"/>
      <c r="D863" s="7"/>
      <c r="E863" s="7"/>
      <c r="F863" s="7"/>
      <c r="G863" s="7"/>
      <c r="H863" s="7"/>
      <c r="I863" s="7"/>
    </row>
    <row r="864">
      <c r="A864" s="7"/>
      <c r="B864" s="7"/>
      <c r="C864" s="7"/>
      <c r="D864" s="7"/>
      <c r="E864" s="7"/>
      <c r="F864" s="7"/>
      <c r="G864" s="7"/>
      <c r="H864" s="7"/>
      <c r="I864" s="7"/>
    </row>
    <row r="865">
      <c r="A865" s="7"/>
      <c r="B865" s="7"/>
      <c r="C865" s="7"/>
      <c r="D865" s="7"/>
      <c r="E865" s="7"/>
      <c r="F865" s="7"/>
      <c r="G865" s="7"/>
      <c r="H865" s="7"/>
      <c r="I865" s="7"/>
    </row>
    <row r="866">
      <c r="A866" s="7"/>
      <c r="B866" s="7"/>
      <c r="C866" s="7"/>
      <c r="D866" s="7"/>
      <c r="E866" s="7"/>
      <c r="F866" s="7"/>
      <c r="G866" s="7"/>
      <c r="H866" s="7"/>
      <c r="I866" s="7"/>
    </row>
    <row r="867">
      <c r="A867" s="7"/>
      <c r="B867" s="7"/>
      <c r="C867" s="7"/>
      <c r="D867" s="7"/>
      <c r="E867" s="7"/>
      <c r="F867" s="7"/>
      <c r="G867" s="7"/>
      <c r="H867" s="7"/>
      <c r="I867" s="7"/>
    </row>
    <row r="868">
      <c r="A868" s="7"/>
      <c r="B868" s="7"/>
      <c r="C868" s="7"/>
      <c r="D868" s="7"/>
      <c r="E868" s="7"/>
      <c r="F868" s="7"/>
      <c r="G868" s="7"/>
      <c r="H868" s="7"/>
      <c r="I868" s="7"/>
    </row>
    <row r="869">
      <c r="A869" s="7"/>
      <c r="B869" s="7"/>
      <c r="C869" s="7"/>
      <c r="D869" s="7"/>
      <c r="E869" s="7"/>
      <c r="F869" s="7"/>
      <c r="G869" s="7"/>
      <c r="H869" s="7"/>
      <c r="I869" s="7"/>
    </row>
    <row r="870">
      <c r="A870" s="7"/>
      <c r="B870" s="7"/>
      <c r="C870" s="7"/>
      <c r="D870" s="7"/>
      <c r="E870" s="7"/>
      <c r="F870" s="7"/>
      <c r="G870" s="7"/>
      <c r="H870" s="7"/>
      <c r="I870" s="7"/>
    </row>
    <row r="871">
      <c r="A871" s="7"/>
      <c r="B871" s="7"/>
      <c r="C871" s="7"/>
      <c r="D871" s="7"/>
      <c r="E871" s="7"/>
      <c r="F871" s="7"/>
      <c r="G871" s="7"/>
      <c r="H871" s="7"/>
      <c r="I871" s="7"/>
    </row>
    <row r="872">
      <c r="A872" s="7"/>
      <c r="B872" s="7"/>
      <c r="C872" s="7"/>
      <c r="D872" s="7"/>
      <c r="E872" s="7"/>
      <c r="F872" s="7"/>
      <c r="G872" s="7"/>
      <c r="H872" s="7"/>
      <c r="I872" s="7"/>
    </row>
    <row r="873">
      <c r="A873" s="7"/>
      <c r="B873" s="7"/>
      <c r="C873" s="7"/>
      <c r="D873" s="7"/>
      <c r="E873" s="7"/>
      <c r="F873" s="7"/>
      <c r="G873" s="7"/>
      <c r="H873" s="7"/>
      <c r="I873" s="7"/>
    </row>
    <row r="874">
      <c r="A874" s="7"/>
      <c r="B874" s="7"/>
      <c r="C874" s="7"/>
      <c r="D874" s="7"/>
      <c r="E874" s="7"/>
      <c r="F874" s="7"/>
      <c r="G874" s="7"/>
      <c r="H874" s="7"/>
      <c r="I874" s="7"/>
    </row>
    <row r="875">
      <c r="A875" s="7"/>
      <c r="B875" s="7"/>
      <c r="C875" s="7"/>
      <c r="D875" s="7"/>
      <c r="E875" s="7"/>
      <c r="F875" s="7"/>
      <c r="G875" s="7"/>
      <c r="H875" s="7"/>
      <c r="I875" s="7"/>
    </row>
    <row r="876">
      <c r="A876" s="7"/>
      <c r="B876" s="7"/>
      <c r="C876" s="7"/>
      <c r="D876" s="7"/>
      <c r="E876" s="7"/>
      <c r="F876" s="7"/>
      <c r="G876" s="7"/>
      <c r="H876" s="7"/>
      <c r="I876" s="7"/>
    </row>
    <row r="877">
      <c r="A877" s="7"/>
      <c r="B877" s="7"/>
      <c r="C877" s="7"/>
      <c r="D877" s="7"/>
      <c r="E877" s="7"/>
      <c r="F877" s="7"/>
      <c r="G877" s="7"/>
      <c r="H877" s="7"/>
      <c r="I877" s="7"/>
    </row>
    <row r="878">
      <c r="A878" s="7"/>
      <c r="B878" s="7"/>
      <c r="C878" s="7"/>
      <c r="D878" s="7"/>
      <c r="E878" s="7"/>
      <c r="F878" s="7"/>
      <c r="G878" s="7"/>
      <c r="H878" s="7"/>
      <c r="I878" s="7"/>
    </row>
    <row r="879">
      <c r="A879" s="7"/>
      <c r="B879" s="7"/>
      <c r="C879" s="7"/>
      <c r="D879" s="7"/>
      <c r="E879" s="7"/>
      <c r="F879" s="7"/>
      <c r="G879" s="7"/>
      <c r="H879" s="7"/>
      <c r="I879" s="7"/>
    </row>
    <row r="880">
      <c r="A880" s="7"/>
      <c r="B880" s="7"/>
      <c r="C880" s="7"/>
      <c r="D880" s="7"/>
      <c r="E880" s="7"/>
      <c r="F880" s="7"/>
      <c r="G880" s="7"/>
      <c r="H880" s="7"/>
      <c r="I880" s="7"/>
    </row>
    <row r="881">
      <c r="A881" s="7"/>
      <c r="B881" s="7"/>
      <c r="C881" s="7"/>
      <c r="D881" s="7"/>
      <c r="E881" s="7"/>
      <c r="F881" s="7"/>
      <c r="G881" s="7"/>
      <c r="H881" s="7"/>
      <c r="I881" s="7"/>
    </row>
    <row r="882">
      <c r="A882" s="7"/>
      <c r="B882" s="7"/>
      <c r="C882" s="7"/>
      <c r="D882" s="7"/>
      <c r="E882" s="7"/>
      <c r="F882" s="7"/>
      <c r="G882" s="7"/>
      <c r="H882" s="7"/>
      <c r="I882" s="7"/>
    </row>
    <row r="883">
      <c r="A883" s="7"/>
      <c r="B883" s="7"/>
      <c r="C883" s="7"/>
      <c r="D883" s="7"/>
      <c r="E883" s="7"/>
      <c r="F883" s="7"/>
      <c r="G883" s="7"/>
      <c r="H883" s="7"/>
      <c r="I883" s="7"/>
    </row>
    <row r="884">
      <c r="A884" s="7"/>
      <c r="B884" s="7"/>
      <c r="C884" s="7"/>
      <c r="D884" s="7"/>
      <c r="E884" s="7"/>
      <c r="F884" s="7"/>
      <c r="G884" s="7"/>
      <c r="H884" s="7"/>
      <c r="I884" s="7"/>
    </row>
    <row r="885">
      <c r="A885" s="7"/>
      <c r="B885" s="7"/>
      <c r="C885" s="7"/>
      <c r="D885" s="7"/>
      <c r="E885" s="7"/>
      <c r="F885" s="7"/>
      <c r="G885" s="7"/>
      <c r="H885" s="7"/>
      <c r="I885" s="7"/>
    </row>
    <row r="886">
      <c r="A886" s="7"/>
      <c r="B886" s="7"/>
      <c r="C886" s="7"/>
      <c r="D886" s="7"/>
      <c r="E886" s="7"/>
      <c r="F886" s="7"/>
      <c r="G886" s="7"/>
      <c r="H886" s="7"/>
      <c r="I886" s="7"/>
    </row>
    <row r="887">
      <c r="A887" s="7"/>
      <c r="B887" s="7"/>
      <c r="C887" s="7"/>
      <c r="D887" s="7"/>
      <c r="E887" s="7"/>
      <c r="F887" s="7"/>
      <c r="G887" s="7"/>
      <c r="H887" s="7"/>
      <c r="I887" s="7"/>
    </row>
    <row r="888">
      <c r="A888" s="7"/>
      <c r="B888" s="7"/>
      <c r="C888" s="7"/>
      <c r="D888" s="7"/>
      <c r="E888" s="7"/>
      <c r="F888" s="7"/>
      <c r="G888" s="7"/>
      <c r="H888" s="7"/>
      <c r="I888" s="7"/>
    </row>
    <row r="889">
      <c r="A889" s="7"/>
      <c r="B889" s="7"/>
      <c r="C889" s="7"/>
      <c r="D889" s="7"/>
      <c r="E889" s="7"/>
      <c r="F889" s="7"/>
      <c r="G889" s="7"/>
      <c r="H889" s="7"/>
      <c r="I889" s="7"/>
    </row>
    <row r="890">
      <c r="A890" s="7"/>
      <c r="B890" s="7"/>
      <c r="C890" s="7"/>
      <c r="D890" s="7"/>
      <c r="E890" s="7"/>
      <c r="F890" s="7"/>
      <c r="G890" s="7"/>
      <c r="H890" s="7"/>
      <c r="I890" s="7"/>
    </row>
    <row r="891">
      <c r="A891" s="7"/>
      <c r="B891" s="7"/>
      <c r="C891" s="7"/>
      <c r="D891" s="7"/>
      <c r="E891" s="7"/>
      <c r="F891" s="7"/>
      <c r="G891" s="7"/>
      <c r="H891" s="7"/>
      <c r="I891" s="7"/>
    </row>
    <row r="892">
      <c r="A892" s="7"/>
      <c r="B892" s="7"/>
      <c r="C892" s="7"/>
      <c r="D892" s="7"/>
      <c r="E892" s="7"/>
      <c r="F892" s="7"/>
      <c r="G892" s="7"/>
      <c r="H892" s="7"/>
      <c r="I892" s="7"/>
    </row>
    <row r="893">
      <c r="A893" s="7"/>
      <c r="B893" s="7"/>
      <c r="C893" s="7"/>
      <c r="D893" s="7"/>
      <c r="E893" s="7"/>
      <c r="F893" s="7"/>
      <c r="G893" s="7"/>
      <c r="H893" s="7"/>
      <c r="I893" s="7"/>
    </row>
    <row r="894">
      <c r="A894" s="7"/>
      <c r="B894" s="7"/>
      <c r="C894" s="7"/>
      <c r="D894" s="7"/>
      <c r="E894" s="7"/>
      <c r="F894" s="7"/>
      <c r="G894" s="7"/>
      <c r="H894" s="7"/>
      <c r="I894" s="7"/>
    </row>
    <row r="895">
      <c r="A895" s="7"/>
      <c r="B895" s="7"/>
      <c r="C895" s="7"/>
      <c r="D895" s="7"/>
      <c r="E895" s="7"/>
      <c r="F895" s="7"/>
      <c r="G895" s="7"/>
      <c r="H895" s="7"/>
      <c r="I895" s="7"/>
    </row>
    <row r="896">
      <c r="A896" s="7"/>
      <c r="B896" s="7"/>
      <c r="C896" s="7"/>
      <c r="D896" s="7"/>
      <c r="E896" s="7"/>
      <c r="F896" s="7"/>
      <c r="G896" s="7"/>
      <c r="H896" s="7"/>
      <c r="I896" s="7"/>
    </row>
    <row r="897">
      <c r="A897" s="7"/>
      <c r="B897" s="7"/>
      <c r="C897" s="7"/>
      <c r="D897" s="7"/>
      <c r="E897" s="7"/>
      <c r="F897" s="7"/>
      <c r="G897" s="7"/>
      <c r="H897" s="7"/>
      <c r="I897" s="7"/>
    </row>
    <row r="898">
      <c r="A898" s="7"/>
      <c r="B898" s="7"/>
      <c r="C898" s="7"/>
      <c r="D898" s="7"/>
      <c r="E898" s="7"/>
      <c r="F898" s="7"/>
      <c r="G898" s="7"/>
      <c r="H898" s="7"/>
      <c r="I898" s="7"/>
    </row>
    <row r="899">
      <c r="A899" s="7"/>
      <c r="B899" s="7"/>
      <c r="C899" s="7"/>
      <c r="D899" s="7"/>
      <c r="E899" s="7"/>
      <c r="F899" s="7"/>
      <c r="G899" s="7"/>
      <c r="H899" s="7"/>
      <c r="I899" s="7"/>
    </row>
    <row r="900">
      <c r="A900" s="7"/>
      <c r="B900" s="7"/>
      <c r="C900" s="7"/>
      <c r="D900" s="7"/>
      <c r="E900" s="7"/>
      <c r="F900" s="7"/>
      <c r="G900" s="7"/>
      <c r="H900" s="7"/>
      <c r="I900" s="7"/>
    </row>
    <row r="901">
      <c r="A901" s="7"/>
      <c r="B901" s="7"/>
      <c r="C901" s="7"/>
      <c r="D901" s="7"/>
      <c r="E901" s="7"/>
      <c r="F901" s="7"/>
      <c r="G901" s="7"/>
      <c r="H901" s="7"/>
      <c r="I901" s="7"/>
    </row>
    <row r="902">
      <c r="A902" s="7"/>
      <c r="B902" s="7"/>
      <c r="C902" s="7"/>
      <c r="D902" s="7"/>
      <c r="E902" s="7"/>
      <c r="F902" s="7"/>
      <c r="G902" s="7"/>
      <c r="H902" s="7"/>
      <c r="I902" s="7"/>
    </row>
    <row r="903">
      <c r="A903" s="7"/>
      <c r="B903" s="7"/>
      <c r="C903" s="7"/>
      <c r="D903" s="7"/>
      <c r="E903" s="7"/>
      <c r="F903" s="7"/>
      <c r="G903" s="7"/>
      <c r="H903" s="7"/>
      <c r="I903" s="7"/>
    </row>
    <row r="904">
      <c r="A904" s="7"/>
      <c r="B904" s="7"/>
      <c r="C904" s="7"/>
      <c r="D904" s="7"/>
      <c r="E904" s="7"/>
      <c r="F904" s="7"/>
      <c r="G904" s="7"/>
      <c r="H904" s="7"/>
      <c r="I904" s="7"/>
    </row>
    <row r="905">
      <c r="A905" s="7"/>
      <c r="B905" s="7"/>
      <c r="C905" s="7"/>
      <c r="D905" s="7"/>
      <c r="E905" s="7"/>
      <c r="F905" s="7"/>
      <c r="G905" s="7"/>
      <c r="H905" s="7"/>
      <c r="I905" s="7"/>
    </row>
    <row r="906">
      <c r="A906" s="7"/>
      <c r="B906" s="7"/>
      <c r="C906" s="7"/>
      <c r="D906" s="7"/>
      <c r="E906" s="7"/>
      <c r="F906" s="7"/>
      <c r="G906" s="7"/>
      <c r="H906" s="7"/>
      <c r="I906" s="7"/>
    </row>
    <row r="907">
      <c r="A907" s="7"/>
      <c r="B907" s="7"/>
      <c r="C907" s="7"/>
      <c r="D907" s="7"/>
      <c r="E907" s="7"/>
      <c r="F907" s="7"/>
      <c r="G907" s="7"/>
      <c r="H907" s="7"/>
      <c r="I907" s="7"/>
    </row>
    <row r="908">
      <c r="A908" s="7"/>
      <c r="B908" s="7"/>
      <c r="C908" s="7"/>
      <c r="D908" s="7"/>
      <c r="E908" s="7"/>
      <c r="F908" s="7"/>
      <c r="G908" s="7"/>
      <c r="H908" s="7"/>
      <c r="I908" s="7"/>
    </row>
    <row r="909">
      <c r="A909" s="7"/>
      <c r="B909" s="7"/>
      <c r="C909" s="7"/>
      <c r="D909" s="7"/>
      <c r="E909" s="7"/>
      <c r="F909" s="7"/>
      <c r="G909" s="7"/>
      <c r="H909" s="7"/>
      <c r="I909" s="7"/>
    </row>
    <row r="910">
      <c r="A910" s="7"/>
      <c r="B910" s="7"/>
      <c r="C910" s="7"/>
      <c r="D910" s="7"/>
      <c r="E910" s="7"/>
      <c r="F910" s="7"/>
      <c r="G910" s="7"/>
      <c r="H910" s="7"/>
      <c r="I910" s="7"/>
    </row>
    <row r="911">
      <c r="A911" s="7"/>
      <c r="B911" s="7"/>
      <c r="C911" s="7"/>
      <c r="D911" s="7"/>
      <c r="E911" s="7"/>
      <c r="F911" s="7"/>
      <c r="G911" s="7"/>
      <c r="H911" s="7"/>
      <c r="I911" s="7"/>
    </row>
    <row r="912">
      <c r="A912" s="7"/>
      <c r="B912" s="7"/>
      <c r="C912" s="7"/>
      <c r="D912" s="7"/>
      <c r="E912" s="7"/>
      <c r="F912" s="7"/>
      <c r="G912" s="7"/>
      <c r="H912" s="7"/>
      <c r="I912" s="7"/>
    </row>
    <row r="913">
      <c r="A913" s="7"/>
      <c r="B913" s="7"/>
      <c r="C913" s="7"/>
      <c r="D913" s="7"/>
      <c r="E913" s="7"/>
      <c r="F913" s="7"/>
      <c r="G913" s="7"/>
      <c r="H913" s="7"/>
      <c r="I913" s="7"/>
    </row>
    <row r="914">
      <c r="A914" s="7"/>
      <c r="B914" s="7"/>
      <c r="C914" s="7"/>
      <c r="D914" s="7"/>
      <c r="E914" s="7"/>
      <c r="F914" s="7"/>
      <c r="G914" s="7"/>
      <c r="H914" s="7"/>
      <c r="I914" s="7"/>
    </row>
    <row r="915">
      <c r="A915" s="7"/>
      <c r="B915" s="7"/>
      <c r="C915" s="7"/>
      <c r="D915" s="7"/>
      <c r="E915" s="7"/>
      <c r="F915" s="7"/>
      <c r="G915" s="7"/>
      <c r="H915" s="7"/>
      <c r="I915" s="7"/>
    </row>
    <row r="916">
      <c r="A916" s="7"/>
      <c r="B916" s="7"/>
      <c r="C916" s="7"/>
      <c r="D916" s="7"/>
      <c r="E916" s="7"/>
      <c r="F916" s="7"/>
      <c r="G916" s="7"/>
      <c r="H916" s="7"/>
      <c r="I916" s="7"/>
    </row>
    <row r="917">
      <c r="A917" s="7"/>
      <c r="B917" s="7"/>
      <c r="C917" s="7"/>
      <c r="D917" s="7"/>
      <c r="E917" s="7"/>
      <c r="F917" s="7"/>
      <c r="G917" s="7"/>
      <c r="H917" s="7"/>
      <c r="I917" s="7"/>
    </row>
    <row r="918">
      <c r="A918" s="7"/>
      <c r="B918" s="7"/>
      <c r="C918" s="7"/>
      <c r="D918" s="7"/>
      <c r="E918" s="7"/>
      <c r="F918" s="7"/>
      <c r="G918" s="7"/>
      <c r="H918" s="7"/>
      <c r="I918" s="7"/>
    </row>
    <row r="919">
      <c r="A919" s="7"/>
      <c r="B919" s="7"/>
      <c r="C919" s="7"/>
      <c r="D919" s="7"/>
      <c r="E919" s="7"/>
      <c r="F919" s="7"/>
      <c r="G919" s="7"/>
      <c r="H919" s="7"/>
      <c r="I919" s="7"/>
    </row>
    <row r="920">
      <c r="A920" s="7"/>
      <c r="B920" s="7"/>
      <c r="C920" s="7"/>
      <c r="D920" s="7"/>
      <c r="E920" s="7"/>
      <c r="F920" s="7"/>
      <c r="G920" s="7"/>
      <c r="H920" s="7"/>
      <c r="I920" s="7"/>
    </row>
    <row r="921">
      <c r="A921" s="7"/>
      <c r="B921" s="7"/>
      <c r="C921" s="7"/>
      <c r="D921" s="7"/>
      <c r="E921" s="7"/>
      <c r="F921" s="7"/>
      <c r="G921" s="7"/>
      <c r="H921" s="7"/>
      <c r="I921" s="7"/>
    </row>
    <row r="922">
      <c r="A922" s="7"/>
      <c r="B922" s="7"/>
      <c r="C922" s="7"/>
      <c r="D922" s="7"/>
      <c r="E922" s="7"/>
      <c r="F922" s="7"/>
      <c r="G922" s="7"/>
      <c r="H922" s="7"/>
      <c r="I922" s="7"/>
    </row>
    <row r="923">
      <c r="A923" s="7"/>
      <c r="B923" s="7"/>
      <c r="C923" s="7"/>
      <c r="D923" s="7"/>
      <c r="E923" s="7"/>
      <c r="F923" s="7"/>
      <c r="G923" s="7"/>
      <c r="H923" s="7"/>
      <c r="I923" s="7"/>
    </row>
    <row r="924">
      <c r="A924" s="7"/>
      <c r="B924" s="7"/>
      <c r="C924" s="7"/>
      <c r="D924" s="7"/>
      <c r="E924" s="7"/>
      <c r="F924" s="7"/>
      <c r="G924" s="7"/>
      <c r="H924" s="7"/>
      <c r="I924" s="7"/>
    </row>
    <row r="925">
      <c r="A925" s="7"/>
      <c r="B925" s="7"/>
      <c r="C925" s="7"/>
      <c r="D925" s="7"/>
      <c r="E925" s="7"/>
      <c r="F925" s="7"/>
      <c r="G925" s="7"/>
      <c r="H925" s="7"/>
      <c r="I925" s="7"/>
    </row>
    <row r="926">
      <c r="A926" s="7"/>
      <c r="B926" s="7"/>
      <c r="C926" s="7"/>
      <c r="D926" s="7"/>
      <c r="E926" s="7"/>
      <c r="F926" s="7"/>
      <c r="G926" s="7"/>
      <c r="H926" s="7"/>
      <c r="I926" s="7"/>
    </row>
    <row r="927">
      <c r="A927" s="7"/>
      <c r="B927" s="7"/>
      <c r="C927" s="7"/>
      <c r="D927" s="7"/>
      <c r="E927" s="7"/>
      <c r="F927" s="7"/>
      <c r="G927" s="7"/>
      <c r="H927" s="7"/>
      <c r="I927" s="7"/>
    </row>
    <row r="928">
      <c r="A928" s="7"/>
      <c r="B928" s="7"/>
      <c r="C928" s="7"/>
      <c r="D928" s="7"/>
      <c r="E928" s="7"/>
      <c r="F928" s="7"/>
      <c r="G928" s="7"/>
      <c r="H928" s="7"/>
      <c r="I928" s="7"/>
    </row>
    <row r="929">
      <c r="A929" s="7"/>
      <c r="B929" s="7"/>
      <c r="C929" s="7"/>
      <c r="D929" s="7"/>
      <c r="E929" s="7"/>
      <c r="F929" s="7"/>
      <c r="G929" s="7"/>
      <c r="H929" s="7"/>
      <c r="I929" s="7"/>
    </row>
    <row r="930">
      <c r="A930" s="7"/>
      <c r="B930" s="7"/>
      <c r="C930" s="7"/>
      <c r="D930" s="7"/>
      <c r="E930" s="7"/>
      <c r="F930" s="7"/>
      <c r="G930" s="7"/>
      <c r="H930" s="7"/>
      <c r="I930" s="7"/>
    </row>
    <row r="931">
      <c r="A931" s="7"/>
      <c r="B931" s="7"/>
      <c r="C931" s="7"/>
      <c r="D931" s="7"/>
      <c r="E931" s="7"/>
      <c r="F931" s="7"/>
      <c r="G931" s="7"/>
      <c r="H931" s="7"/>
      <c r="I931" s="7"/>
    </row>
    <row r="932">
      <c r="A932" s="7"/>
      <c r="B932" s="7"/>
      <c r="C932" s="7"/>
      <c r="D932" s="7"/>
      <c r="E932" s="7"/>
      <c r="F932" s="7"/>
      <c r="G932" s="7"/>
      <c r="H932" s="7"/>
      <c r="I932" s="7"/>
    </row>
    <row r="933">
      <c r="A933" s="7"/>
      <c r="B933" s="7"/>
      <c r="C933" s="7"/>
      <c r="D933" s="7"/>
      <c r="E933" s="7"/>
      <c r="F933" s="7"/>
      <c r="G933" s="7"/>
      <c r="H933" s="7"/>
      <c r="I933" s="7"/>
    </row>
    <row r="934">
      <c r="A934" s="7"/>
      <c r="B934" s="7"/>
      <c r="C934" s="7"/>
      <c r="D934" s="7"/>
      <c r="E934" s="7"/>
      <c r="F934" s="7"/>
      <c r="G934" s="7"/>
      <c r="H934" s="7"/>
      <c r="I934" s="7"/>
    </row>
    <row r="935">
      <c r="A935" s="7"/>
      <c r="B935" s="7"/>
      <c r="C935" s="7"/>
      <c r="D935" s="7"/>
      <c r="E935" s="7"/>
      <c r="F935" s="7"/>
      <c r="G935" s="7"/>
      <c r="H935" s="7"/>
      <c r="I935" s="7"/>
    </row>
    <row r="936">
      <c r="A936" s="7"/>
      <c r="B936" s="7"/>
      <c r="C936" s="7"/>
      <c r="D936" s="7"/>
      <c r="E936" s="7"/>
      <c r="F936" s="7"/>
      <c r="G936" s="7"/>
      <c r="H936" s="7"/>
      <c r="I936" s="7"/>
    </row>
    <row r="937">
      <c r="A937" s="7"/>
      <c r="B937" s="7"/>
      <c r="C937" s="7"/>
      <c r="D937" s="7"/>
      <c r="E937" s="7"/>
      <c r="F937" s="7"/>
      <c r="G937" s="7"/>
      <c r="H937" s="7"/>
      <c r="I937" s="7"/>
    </row>
    <row r="938">
      <c r="A938" s="7"/>
      <c r="B938" s="7"/>
      <c r="C938" s="7"/>
      <c r="D938" s="7"/>
      <c r="E938" s="7"/>
      <c r="F938" s="7"/>
      <c r="G938" s="7"/>
      <c r="H938" s="7"/>
      <c r="I938" s="7"/>
    </row>
    <row r="939">
      <c r="A939" s="7"/>
      <c r="B939" s="7"/>
      <c r="C939" s="7"/>
      <c r="D939" s="7"/>
      <c r="E939" s="7"/>
      <c r="F939" s="7"/>
      <c r="G939" s="7"/>
      <c r="H939" s="7"/>
      <c r="I939" s="7"/>
    </row>
    <row r="940">
      <c r="A940" s="7"/>
      <c r="B940" s="7"/>
      <c r="C940" s="7"/>
      <c r="D940" s="7"/>
      <c r="E940" s="7"/>
      <c r="F940" s="7"/>
      <c r="G940" s="7"/>
      <c r="H940" s="7"/>
      <c r="I940" s="7"/>
    </row>
    <row r="941">
      <c r="A941" s="7"/>
      <c r="B941" s="7"/>
      <c r="C941" s="7"/>
      <c r="D941" s="7"/>
      <c r="E941" s="7"/>
      <c r="F941" s="7"/>
      <c r="G941" s="7"/>
      <c r="H941" s="7"/>
      <c r="I941" s="7"/>
    </row>
    <row r="942">
      <c r="A942" s="7"/>
      <c r="B942" s="7"/>
      <c r="C942" s="7"/>
      <c r="D942" s="7"/>
      <c r="E942" s="7"/>
      <c r="F942" s="7"/>
      <c r="G942" s="7"/>
      <c r="H942" s="7"/>
      <c r="I942" s="7"/>
    </row>
    <row r="943">
      <c r="A943" s="7"/>
      <c r="B943" s="7"/>
      <c r="C943" s="7"/>
      <c r="D943" s="7"/>
      <c r="E943" s="7"/>
      <c r="F943" s="7"/>
      <c r="G943" s="7"/>
      <c r="H943" s="7"/>
      <c r="I943" s="7"/>
    </row>
    <row r="944">
      <c r="A944" s="7"/>
      <c r="B944" s="7"/>
      <c r="C944" s="7"/>
      <c r="D944" s="7"/>
      <c r="E944" s="7"/>
      <c r="F944" s="7"/>
      <c r="G944" s="7"/>
      <c r="H944" s="7"/>
      <c r="I944" s="7"/>
    </row>
    <row r="945">
      <c r="A945" s="7"/>
      <c r="B945" s="7"/>
      <c r="C945" s="7"/>
      <c r="D945" s="7"/>
      <c r="E945" s="7"/>
      <c r="F945" s="7"/>
      <c r="G945" s="7"/>
      <c r="H945" s="7"/>
      <c r="I945" s="7"/>
    </row>
    <row r="946">
      <c r="A946" s="7"/>
      <c r="B946" s="7"/>
      <c r="C946" s="7"/>
      <c r="D946" s="7"/>
      <c r="E946" s="7"/>
      <c r="F946" s="7"/>
      <c r="G946" s="7"/>
      <c r="H946" s="7"/>
      <c r="I946" s="7"/>
    </row>
    <row r="947">
      <c r="A947" s="7"/>
      <c r="B947" s="7"/>
      <c r="C947" s="7"/>
      <c r="D947" s="7"/>
      <c r="E947" s="7"/>
      <c r="F947" s="7"/>
      <c r="G947" s="7"/>
      <c r="H947" s="7"/>
      <c r="I947" s="7"/>
    </row>
    <row r="948">
      <c r="A948" s="7"/>
      <c r="B948" s="7"/>
      <c r="C948" s="7"/>
      <c r="D948" s="7"/>
      <c r="E948" s="7"/>
      <c r="F948" s="7"/>
      <c r="G948" s="7"/>
      <c r="H948" s="7"/>
      <c r="I948" s="7"/>
    </row>
    <row r="949">
      <c r="A949" s="7"/>
      <c r="B949" s="7"/>
      <c r="C949" s="7"/>
      <c r="D949" s="7"/>
      <c r="E949" s="7"/>
      <c r="F949" s="7"/>
      <c r="G949" s="7"/>
      <c r="H949" s="7"/>
      <c r="I949" s="7"/>
    </row>
    <row r="950">
      <c r="A950" s="7"/>
      <c r="B950" s="7"/>
      <c r="C950" s="7"/>
      <c r="D950" s="7"/>
      <c r="E950" s="7"/>
      <c r="F950" s="7"/>
      <c r="G950" s="7"/>
      <c r="H950" s="7"/>
      <c r="I950" s="7"/>
    </row>
    <row r="951">
      <c r="A951" s="7"/>
      <c r="B951" s="7"/>
      <c r="C951" s="7"/>
      <c r="D951" s="7"/>
      <c r="E951" s="7"/>
      <c r="F951" s="7"/>
      <c r="G951" s="7"/>
      <c r="H951" s="7"/>
      <c r="I951" s="7"/>
    </row>
    <row r="952">
      <c r="A952" s="7"/>
      <c r="B952" s="7"/>
      <c r="C952" s="7"/>
      <c r="D952" s="7"/>
      <c r="E952" s="7"/>
      <c r="F952" s="7"/>
      <c r="G952" s="7"/>
      <c r="H952" s="7"/>
      <c r="I952" s="7"/>
    </row>
    <row r="953">
      <c r="A953" s="7"/>
      <c r="B953" s="7"/>
      <c r="C953" s="7"/>
      <c r="D953" s="7"/>
      <c r="E953" s="7"/>
      <c r="F953" s="7"/>
      <c r="G953" s="7"/>
      <c r="H953" s="7"/>
      <c r="I953" s="7"/>
    </row>
    <row r="954">
      <c r="A954" s="7"/>
      <c r="B954" s="7"/>
      <c r="C954" s="7"/>
      <c r="D954" s="7"/>
      <c r="E954" s="7"/>
      <c r="F954" s="7"/>
      <c r="G954" s="7"/>
      <c r="H954" s="7"/>
      <c r="I954" s="7"/>
    </row>
    <row r="955">
      <c r="A955" s="7"/>
      <c r="B955" s="7"/>
      <c r="C955" s="7"/>
      <c r="D955" s="7"/>
      <c r="E955" s="7"/>
      <c r="F955" s="7"/>
      <c r="G955" s="7"/>
      <c r="H955" s="7"/>
      <c r="I955" s="7"/>
    </row>
    <row r="956">
      <c r="A956" s="7"/>
      <c r="B956" s="7"/>
      <c r="C956" s="7"/>
      <c r="D956" s="7"/>
      <c r="E956" s="7"/>
      <c r="F956" s="7"/>
      <c r="G956" s="7"/>
      <c r="H956" s="7"/>
      <c r="I956" s="7"/>
    </row>
    <row r="957">
      <c r="A957" s="7"/>
      <c r="B957" s="7"/>
      <c r="C957" s="7"/>
      <c r="D957" s="7"/>
      <c r="E957" s="7"/>
      <c r="F957" s="7"/>
      <c r="G957" s="7"/>
      <c r="H957" s="7"/>
      <c r="I957" s="7"/>
    </row>
    <row r="958">
      <c r="A958" s="7"/>
      <c r="B958" s="7"/>
      <c r="C958" s="7"/>
      <c r="D958" s="7"/>
      <c r="E958" s="7"/>
      <c r="F958" s="7"/>
      <c r="G958" s="7"/>
      <c r="H958" s="7"/>
      <c r="I958" s="7"/>
    </row>
    <row r="959">
      <c r="A959" s="7"/>
      <c r="B959" s="7"/>
      <c r="C959" s="7"/>
      <c r="D959" s="7"/>
      <c r="E959" s="7"/>
      <c r="F959" s="7"/>
      <c r="G959" s="7"/>
      <c r="H959" s="7"/>
      <c r="I959" s="7"/>
    </row>
    <row r="960">
      <c r="A960" s="7"/>
      <c r="B960" s="7"/>
      <c r="C960" s="7"/>
      <c r="D960" s="7"/>
      <c r="E960" s="7"/>
      <c r="F960" s="7"/>
      <c r="G960" s="7"/>
      <c r="H960" s="7"/>
      <c r="I960" s="7"/>
    </row>
    <row r="961">
      <c r="A961" s="7"/>
      <c r="B961" s="7"/>
      <c r="C961" s="7"/>
      <c r="D961" s="7"/>
      <c r="E961" s="7"/>
      <c r="F961" s="7"/>
      <c r="G961" s="7"/>
      <c r="H961" s="7"/>
      <c r="I961" s="7"/>
    </row>
    <row r="962">
      <c r="A962" s="7"/>
      <c r="B962" s="7"/>
      <c r="C962" s="7"/>
      <c r="D962" s="7"/>
      <c r="E962" s="7"/>
      <c r="F962" s="7"/>
      <c r="G962" s="7"/>
      <c r="H962" s="7"/>
      <c r="I962" s="7"/>
    </row>
    <row r="963">
      <c r="A963" s="7"/>
      <c r="B963" s="7"/>
      <c r="C963" s="7"/>
      <c r="D963" s="7"/>
      <c r="E963" s="7"/>
      <c r="F963" s="7"/>
      <c r="G963" s="7"/>
      <c r="H963" s="7"/>
      <c r="I963" s="7"/>
    </row>
    <row r="964">
      <c r="A964" s="7"/>
      <c r="B964" s="7"/>
      <c r="C964" s="7"/>
      <c r="D964" s="7"/>
      <c r="E964" s="7"/>
      <c r="F964" s="7"/>
      <c r="G964" s="7"/>
      <c r="H964" s="7"/>
      <c r="I964" s="7"/>
    </row>
    <row r="965">
      <c r="A965" s="7"/>
      <c r="B965" s="7"/>
      <c r="C965" s="7"/>
      <c r="D965" s="7"/>
      <c r="E965" s="7"/>
      <c r="F965" s="7"/>
      <c r="G965" s="7"/>
      <c r="H965" s="7"/>
      <c r="I965" s="7"/>
    </row>
    <row r="966">
      <c r="A966" s="7"/>
      <c r="B966" s="7"/>
      <c r="C966" s="7"/>
      <c r="D966" s="7"/>
      <c r="E966" s="7"/>
      <c r="F966" s="7"/>
      <c r="G966" s="7"/>
      <c r="H966" s="7"/>
      <c r="I966" s="7"/>
    </row>
    <row r="967">
      <c r="A967" s="7"/>
      <c r="B967" s="7"/>
      <c r="C967" s="7"/>
      <c r="D967" s="7"/>
      <c r="E967" s="7"/>
      <c r="F967" s="7"/>
      <c r="G967" s="7"/>
      <c r="H967" s="7"/>
      <c r="I967" s="7"/>
    </row>
    <row r="968">
      <c r="A968" s="7"/>
      <c r="B968" s="7"/>
      <c r="C968" s="7"/>
      <c r="D968" s="7"/>
      <c r="E968" s="7"/>
      <c r="F968" s="7"/>
      <c r="G968" s="7"/>
      <c r="H968" s="7"/>
      <c r="I968" s="7"/>
    </row>
    <row r="969">
      <c r="A969" s="7"/>
      <c r="B969" s="7"/>
      <c r="C969" s="7"/>
      <c r="D969" s="7"/>
      <c r="E969" s="7"/>
      <c r="F969" s="7"/>
      <c r="G969" s="7"/>
      <c r="H969" s="7"/>
      <c r="I969" s="7"/>
    </row>
    <row r="970">
      <c r="A970" s="7"/>
      <c r="B970" s="7"/>
      <c r="C970" s="7"/>
      <c r="D970" s="7"/>
      <c r="E970" s="7"/>
      <c r="F970" s="7"/>
      <c r="G970" s="7"/>
      <c r="H970" s="7"/>
      <c r="I970" s="7"/>
    </row>
    <row r="971">
      <c r="A971" s="7"/>
      <c r="B971" s="7"/>
      <c r="C971" s="7"/>
      <c r="D971" s="7"/>
      <c r="E971" s="7"/>
      <c r="F971" s="7"/>
      <c r="G971" s="7"/>
      <c r="H971" s="7"/>
      <c r="I971" s="7"/>
    </row>
    <row r="972">
      <c r="A972" s="7"/>
      <c r="B972" s="7"/>
      <c r="C972" s="7"/>
      <c r="D972" s="7"/>
      <c r="E972" s="7"/>
      <c r="F972" s="7"/>
      <c r="G972" s="7"/>
      <c r="H972" s="7"/>
      <c r="I972" s="7"/>
    </row>
    <row r="973">
      <c r="A973" s="7"/>
      <c r="B973" s="7"/>
      <c r="C973" s="7"/>
      <c r="D973" s="7"/>
      <c r="E973" s="7"/>
      <c r="F973" s="7"/>
      <c r="G973" s="7"/>
      <c r="H973" s="7"/>
      <c r="I973" s="7"/>
    </row>
    <row r="974">
      <c r="A974" s="7"/>
      <c r="B974" s="7"/>
      <c r="C974" s="7"/>
      <c r="D974" s="7"/>
      <c r="E974" s="7"/>
      <c r="F974" s="7"/>
      <c r="G974" s="7"/>
      <c r="H974" s="7"/>
      <c r="I974" s="7"/>
    </row>
    <row r="975">
      <c r="A975" s="7"/>
      <c r="B975" s="7"/>
      <c r="C975" s="7"/>
      <c r="D975" s="7"/>
      <c r="E975" s="7"/>
      <c r="F975" s="7"/>
      <c r="G975" s="7"/>
      <c r="H975" s="7"/>
      <c r="I975" s="7"/>
    </row>
    <row r="976">
      <c r="A976" s="7"/>
      <c r="B976" s="7"/>
      <c r="C976" s="7"/>
      <c r="D976" s="7"/>
      <c r="E976" s="7"/>
      <c r="F976" s="7"/>
      <c r="G976" s="7"/>
      <c r="H976" s="7"/>
      <c r="I976" s="7"/>
    </row>
    <row r="977">
      <c r="A977" s="7"/>
      <c r="B977" s="7"/>
      <c r="C977" s="7"/>
      <c r="D977" s="7"/>
      <c r="E977" s="7"/>
      <c r="F977" s="7"/>
      <c r="G977" s="7"/>
      <c r="H977" s="7"/>
      <c r="I977" s="7"/>
    </row>
    <row r="978">
      <c r="A978" s="7"/>
      <c r="B978" s="7"/>
      <c r="C978" s="7"/>
      <c r="D978" s="7"/>
      <c r="E978" s="7"/>
      <c r="F978" s="7"/>
      <c r="G978" s="7"/>
      <c r="H978" s="7"/>
      <c r="I978" s="7"/>
    </row>
    <row r="979">
      <c r="A979" s="7"/>
      <c r="B979" s="7"/>
      <c r="C979" s="7"/>
      <c r="D979" s="7"/>
      <c r="E979" s="7"/>
      <c r="F979" s="7"/>
      <c r="G979" s="7"/>
      <c r="H979" s="7"/>
      <c r="I979" s="7"/>
    </row>
    <row r="980">
      <c r="A980" s="7"/>
      <c r="B980" s="7"/>
      <c r="C980" s="7"/>
      <c r="D980" s="7"/>
      <c r="E980" s="7"/>
      <c r="F980" s="7"/>
      <c r="G980" s="7"/>
      <c r="H980" s="7"/>
      <c r="I980" s="7"/>
    </row>
    <row r="981">
      <c r="A981" s="7"/>
      <c r="B981" s="7"/>
      <c r="C981" s="7"/>
      <c r="D981" s="7"/>
      <c r="E981" s="7"/>
      <c r="F981" s="7"/>
      <c r="G981" s="7"/>
      <c r="H981" s="7"/>
      <c r="I981" s="7"/>
    </row>
    <row r="982">
      <c r="A982" s="7"/>
      <c r="B982" s="7"/>
      <c r="C982" s="7"/>
      <c r="D982" s="7"/>
      <c r="E982" s="7"/>
      <c r="F982" s="7"/>
      <c r="G982" s="7"/>
      <c r="H982" s="7"/>
      <c r="I982" s="7"/>
    </row>
    <row r="983">
      <c r="A983" s="7"/>
      <c r="B983" s="7"/>
      <c r="C983" s="7"/>
      <c r="D983" s="7"/>
      <c r="E983" s="7"/>
      <c r="F983" s="7"/>
      <c r="G983" s="7"/>
      <c r="H983" s="7"/>
      <c r="I983" s="7"/>
    </row>
    <row r="984">
      <c r="A984" s="7"/>
      <c r="B984" s="7"/>
      <c r="C984" s="7"/>
      <c r="D984" s="7"/>
      <c r="E984" s="7"/>
      <c r="F984" s="7"/>
      <c r="G984" s="7"/>
      <c r="H984" s="7"/>
      <c r="I984" s="7"/>
    </row>
    <row r="985">
      <c r="A985" s="7"/>
      <c r="B985" s="7"/>
      <c r="C985" s="7"/>
      <c r="D985" s="7"/>
      <c r="E985" s="7"/>
      <c r="F985" s="7"/>
      <c r="G985" s="7"/>
      <c r="H985" s="7"/>
      <c r="I985" s="7"/>
    </row>
    <row r="986">
      <c r="A986" s="7"/>
      <c r="B986" s="7"/>
      <c r="C986" s="7"/>
      <c r="D986" s="7"/>
      <c r="E986" s="7"/>
      <c r="F986" s="7"/>
      <c r="G986" s="7"/>
      <c r="H986" s="7"/>
      <c r="I986" s="7"/>
    </row>
    <row r="987">
      <c r="A987" s="7"/>
      <c r="B987" s="7"/>
      <c r="C987" s="7"/>
      <c r="D987" s="7"/>
      <c r="E987" s="7"/>
      <c r="F987" s="7"/>
      <c r="G987" s="7"/>
      <c r="H987" s="7"/>
      <c r="I987" s="7"/>
    </row>
    <row r="988">
      <c r="A988" s="7"/>
      <c r="B988" s="7"/>
      <c r="C988" s="7"/>
      <c r="D988" s="7"/>
      <c r="E988" s="7"/>
      <c r="F988" s="7"/>
      <c r="G988" s="7"/>
      <c r="H988" s="7"/>
      <c r="I988" s="7"/>
    </row>
    <row r="989">
      <c r="A989" s="7"/>
      <c r="B989" s="7"/>
      <c r="C989" s="7"/>
      <c r="D989" s="7"/>
      <c r="E989" s="7"/>
      <c r="F989" s="7"/>
      <c r="G989" s="7"/>
      <c r="H989" s="7"/>
      <c r="I989" s="7"/>
    </row>
    <row r="990">
      <c r="A990" s="7"/>
      <c r="B990" s="7"/>
      <c r="C990" s="7"/>
      <c r="D990" s="7"/>
      <c r="E990" s="7"/>
      <c r="F990" s="7"/>
      <c r="G990" s="7"/>
      <c r="H990" s="7"/>
      <c r="I990" s="7"/>
    </row>
    <row r="991">
      <c r="A991" s="7"/>
      <c r="B991" s="7"/>
      <c r="C991" s="7"/>
      <c r="D991" s="7"/>
      <c r="E991" s="7"/>
      <c r="F991" s="7"/>
      <c r="G991" s="7"/>
      <c r="H991" s="7"/>
      <c r="I991" s="7"/>
    </row>
    <row r="992">
      <c r="A992" s="7"/>
      <c r="B992" s="7"/>
      <c r="C992" s="7"/>
      <c r="D992" s="7"/>
      <c r="E992" s="7"/>
      <c r="F992" s="7"/>
      <c r="G992" s="7"/>
      <c r="H992" s="7"/>
      <c r="I992" s="7"/>
    </row>
    <row r="993">
      <c r="A993" s="7"/>
      <c r="B993" s="7"/>
      <c r="C993" s="7"/>
      <c r="D993" s="7"/>
      <c r="E993" s="7"/>
      <c r="F993" s="7"/>
      <c r="G993" s="7"/>
      <c r="H993" s="7"/>
      <c r="I993" s="7"/>
    </row>
    <row r="994">
      <c r="A994" s="7"/>
      <c r="B994" s="7"/>
      <c r="C994" s="7"/>
      <c r="D994" s="7"/>
      <c r="E994" s="7"/>
      <c r="F994" s="7"/>
      <c r="G994" s="7"/>
      <c r="H994" s="7"/>
      <c r="I994" s="7"/>
    </row>
    <row r="995">
      <c r="A995" s="7"/>
      <c r="B995" s="7"/>
      <c r="C995" s="7"/>
      <c r="D995" s="7"/>
      <c r="E995" s="7"/>
      <c r="F995" s="7"/>
      <c r="G995" s="7"/>
      <c r="H995" s="7"/>
      <c r="I995" s="7"/>
    </row>
    <row r="996">
      <c r="A996" s="7"/>
      <c r="B996" s="7"/>
      <c r="C996" s="7"/>
      <c r="D996" s="7"/>
      <c r="E996" s="7"/>
      <c r="F996" s="7"/>
      <c r="G996" s="7"/>
      <c r="H996" s="7"/>
      <c r="I996" s="7"/>
    </row>
    <row r="997">
      <c r="A997" s="7"/>
      <c r="B997" s="7"/>
      <c r="C997" s="7"/>
      <c r="D997" s="7"/>
      <c r="E997" s="7"/>
      <c r="F997" s="7"/>
      <c r="G997" s="7"/>
      <c r="H997" s="7"/>
      <c r="I997" s="7"/>
    </row>
    <row r="998">
      <c r="A998" s="7"/>
      <c r="B998" s="7"/>
      <c r="C998" s="7"/>
      <c r="D998" s="7"/>
      <c r="E998" s="7"/>
      <c r="F998" s="7"/>
      <c r="G998" s="7"/>
      <c r="H998" s="7"/>
      <c r="I998" s="7"/>
    </row>
    <row r="999">
      <c r="A999" s="7"/>
      <c r="B999" s="7"/>
      <c r="C999" s="7"/>
      <c r="D999" s="7"/>
      <c r="E999" s="7"/>
      <c r="F999" s="7"/>
      <c r="G999" s="7"/>
      <c r="H999" s="7"/>
      <c r="I999" s="7"/>
    </row>
    <row r="1000">
      <c r="A1000" s="7"/>
      <c r="B1000" s="7"/>
      <c r="C1000" s="7"/>
      <c r="D1000" s="7"/>
      <c r="E1000" s="7"/>
      <c r="F1000" s="7"/>
      <c r="G1000" s="7"/>
      <c r="H1000" s="7"/>
      <c r="I1000" s="7"/>
    </row>
  </sheetData>
  <drawing r:id="rId1"/>
  <tableParts count="1">
    <tablePart r:id="rId3"/>
  </tableParts>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13"/>
    <col customWidth="1" min="3" max="3" width="29.13"/>
    <col customWidth="1" min="5" max="5" width="25.25"/>
  </cols>
  <sheetData>
    <row r="1">
      <c r="A1" s="8" t="s">
        <v>1651</v>
      </c>
      <c r="B1" s="8" t="s">
        <v>1602</v>
      </c>
      <c r="C1" s="8" t="s">
        <v>27996</v>
      </c>
      <c r="D1" s="8" t="s">
        <v>27997</v>
      </c>
      <c r="E1" s="8" t="s">
        <v>27998</v>
      </c>
      <c r="F1" s="8" t="s">
        <v>27960</v>
      </c>
    </row>
    <row r="2">
      <c r="A2" s="8" t="s">
        <v>1797</v>
      </c>
      <c r="B2" s="8" t="s">
        <v>27999</v>
      </c>
      <c r="C2" s="8" t="s">
        <v>30</v>
      </c>
      <c r="D2" s="22" t="s">
        <v>28000</v>
      </c>
      <c r="E2" s="8" t="s">
        <v>32</v>
      </c>
      <c r="F2" s="8" t="s">
        <v>27969</v>
      </c>
    </row>
    <row r="3">
      <c r="A3" s="8" t="s">
        <v>1844</v>
      </c>
      <c r="B3" s="9"/>
      <c r="C3" s="8" t="s">
        <v>28001</v>
      </c>
      <c r="D3" s="22" t="s">
        <v>28002</v>
      </c>
      <c r="E3" s="8" t="s">
        <v>28003</v>
      </c>
      <c r="F3" s="8" t="s">
        <v>28004</v>
      </c>
    </row>
    <row r="4">
      <c r="A4" s="8" t="s">
        <v>28005</v>
      </c>
      <c r="B4" s="8" t="s">
        <v>28006</v>
      </c>
      <c r="C4" s="8" t="s">
        <v>31</v>
      </c>
      <c r="D4" s="22" t="s">
        <v>28007</v>
      </c>
      <c r="E4" s="8" t="s">
        <v>28008</v>
      </c>
      <c r="F4" s="8" t="s">
        <v>28009</v>
      </c>
    </row>
    <row r="5">
      <c r="A5" s="8" t="s">
        <v>28010</v>
      </c>
      <c r="B5" s="8" t="s">
        <v>28011</v>
      </c>
      <c r="C5" s="23" t="s">
        <v>28012</v>
      </c>
      <c r="D5" s="24">
        <v>6215165.0</v>
      </c>
      <c r="E5" s="23" t="s">
        <v>28013</v>
      </c>
      <c r="F5" s="11" t="s">
        <v>28009</v>
      </c>
    </row>
    <row r="6">
      <c r="A6" s="8" t="s">
        <v>1669</v>
      </c>
      <c r="B6" s="8" t="s">
        <v>28014</v>
      </c>
      <c r="C6" s="23" t="s">
        <v>28015</v>
      </c>
      <c r="D6" s="24">
        <v>6179185.0</v>
      </c>
      <c r="E6" s="23" t="s">
        <v>28016</v>
      </c>
      <c r="F6" s="11" t="s">
        <v>28009</v>
      </c>
    </row>
    <row r="7">
      <c r="A7" s="8" t="s">
        <v>28017</v>
      </c>
      <c r="B7" s="8" t="s">
        <v>28018</v>
      </c>
      <c r="C7" s="23" t="s">
        <v>33</v>
      </c>
      <c r="D7" s="24">
        <v>6384854.0</v>
      </c>
      <c r="E7" s="23" t="s">
        <v>36</v>
      </c>
      <c r="F7" s="11" t="s">
        <v>28009</v>
      </c>
    </row>
    <row r="8">
      <c r="A8" s="8" t="s">
        <v>28019</v>
      </c>
      <c r="B8" s="8" t="s">
        <v>28020</v>
      </c>
      <c r="C8" s="23" t="s">
        <v>28021</v>
      </c>
      <c r="D8" s="24">
        <v>6213707.0</v>
      </c>
      <c r="E8" s="23" t="s">
        <v>28022</v>
      </c>
      <c r="F8" s="11" t="s">
        <v>28009</v>
      </c>
    </row>
    <row r="9">
      <c r="A9" s="8" t="s">
        <v>28023</v>
      </c>
      <c r="B9" s="8" t="s">
        <v>28024</v>
      </c>
      <c r="C9" s="23" t="s">
        <v>28025</v>
      </c>
      <c r="D9" s="24">
        <v>6211551.0</v>
      </c>
      <c r="E9" s="23" t="s">
        <v>28026</v>
      </c>
      <c r="F9" s="11" t="s">
        <v>28009</v>
      </c>
    </row>
    <row r="10">
      <c r="A10" s="8" t="s">
        <v>28027</v>
      </c>
      <c r="B10" s="8" t="s">
        <v>28028</v>
      </c>
      <c r="C10" s="23" t="s">
        <v>28029</v>
      </c>
      <c r="D10" s="24">
        <v>6185487.0</v>
      </c>
      <c r="E10" s="23" t="s">
        <v>28030</v>
      </c>
      <c r="F10" s="11" t="s">
        <v>28009</v>
      </c>
    </row>
    <row r="11">
      <c r="A11" s="8" t="s">
        <v>1798</v>
      </c>
      <c r="B11" s="9"/>
      <c r="C11" s="11" t="s">
        <v>28031</v>
      </c>
      <c r="D11" s="14" t="s">
        <v>28032</v>
      </c>
      <c r="E11" s="8" t="s">
        <v>28033</v>
      </c>
      <c r="F11" s="8" t="s">
        <v>28009</v>
      </c>
    </row>
    <row r="12">
      <c r="A12" s="8" t="s">
        <v>28034</v>
      </c>
      <c r="B12" s="9"/>
      <c r="C12" s="8" t="s">
        <v>28035</v>
      </c>
      <c r="D12" s="14" t="s">
        <v>28036</v>
      </c>
      <c r="E12" s="8" t="s">
        <v>28037</v>
      </c>
      <c r="F12" s="8" t="s">
        <v>28009</v>
      </c>
    </row>
    <row r="13">
      <c r="A13" s="8" t="s">
        <v>28038</v>
      </c>
      <c r="B13" s="9"/>
      <c r="C13" s="8" t="s">
        <v>28039</v>
      </c>
      <c r="D13" s="14" t="s">
        <v>28040</v>
      </c>
      <c r="E13" s="8" t="s">
        <v>28041</v>
      </c>
      <c r="F13" s="8" t="s">
        <v>28009</v>
      </c>
    </row>
    <row r="14">
      <c r="A14" s="8" t="s">
        <v>28042</v>
      </c>
      <c r="B14" s="9"/>
      <c r="C14" s="8" t="s">
        <v>28043</v>
      </c>
      <c r="D14" s="14" t="s">
        <v>28044</v>
      </c>
      <c r="E14" s="8" t="s">
        <v>28045</v>
      </c>
      <c r="F14" s="8" t="s">
        <v>28009</v>
      </c>
    </row>
    <row r="15">
      <c r="A15" s="8" t="s">
        <v>28046</v>
      </c>
      <c r="B15" s="9"/>
      <c r="C15" s="8" t="s">
        <v>28047</v>
      </c>
      <c r="D15" s="14" t="s">
        <v>28048</v>
      </c>
      <c r="E15" s="8" t="s">
        <v>28049</v>
      </c>
      <c r="F15" s="8" t="s">
        <v>28009</v>
      </c>
    </row>
    <row r="16">
      <c r="A16" s="8" t="s">
        <v>28050</v>
      </c>
      <c r="B16" s="9"/>
      <c r="C16" s="8" t="s">
        <v>28051</v>
      </c>
      <c r="D16" s="14" t="s">
        <v>28052</v>
      </c>
      <c r="E16" s="9"/>
      <c r="F16" s="8" t="s">
        <v>28009</v>
      </c>
    </row>
    <row r="17">
      <c r="A17" s="9"/>
      <c r="B17" s="9"/>
      <c r="C17" s="9"/>
      <c r="D17" s="9"/>
      <c r="E17" s="9"/>
      <c r="F17" s="9"/>
    </row>
    <row r="18">
      <c r="A18" s="9"/>
      <c r="B18" s="9"/>
      <c r="C18" s="9"/>
      <c r="D18" s="9"/>
      <c r="E18" s="9"/>
      <c r="F18" s="9"/>
    </row>
    <row r="19">
      <c r="A19" s="9"/>
      <c r="B19" s="9"/>
      <c r="C19" s="9"/>
      <c r="D19" s="9"/>
      <c r="E19" s="9"/>
      <c r="F19" s="9"/>
    </row>
    <row r="20">
      <c r="A20" s="9"/>
      <c r="B20" s="9"/>
      <c r="C20" s="9"/>
      <c r="D20" s="9"/>
      <c r="E20" s="9"/>
      <c r="F20" s="9"/>
    </row>
    <row r="21">
      <c r="A21" s="9"/>
      <c r="B21" s="9"/>
      <c r="C21" s="9"/>
      <c r="D21" s="9"/>
      <c r="E21" s="9"/>
      <c r="F21" s="9"/>
    </row>
    <row r="22">
      <c r="A22" s="9"/>
      <c r="B22" s="9"/>
      <c r="C22" s="9"/>
      <c r="D22" s="9"/>
      <c r="E22" s="9"/>
      <c r="F22" s="9"/>
    </row>
    <row r="23">
      <c r="A23" s="9"/>
      <c r="B23" s="9"/>
      <c r="C23" s="9"/>
      <c r="D23" s="9"/>
      <c r="E23" s="9"/>
      <c r="F23" s="9"/>
    </row>
    <row r="24">
      <c r="A24" s="9"/>
      <c r="B24" s="9"/>
      <c r="C24" s="9"/>
      <c r="D24" s="9"/>
      <c r="E24" s="9"/>
      <c r="F24" s="9"/>
    </row>
    <row r="25">
      <c r="A25" s="9"/>
      <c r="B25" s="9"/>
      <c r="C25" s="9"/>
      <c r="D25" s="9"/>
      <c r="E25" s="9"/>
      <c r="F25" s="9"/>
    </row>
    <row r="26">
      <c r="A26" s="9"/>
      <c r="B26" s="9"/>
      <c r="C26" s="9"/>
      <c r="D26" s="9"/>
      <c r="E26" s="9"/>
      <c r="F26" s="9"/>
    </row>
    <row r="27">
      <c r="A27" s="9"/>
      <c r="B27" s="9"/>
      <c r="C27" s="9"/>
      <c r="D27" s="9"/>
      <c r="E27" s="9"/>
      <c r="F27" s="9"/>
    </row>
    <row r="28">
      <c r="A28" s="9"/>
      <c r="B28" s="9"/>
      <c r="C28" s="9"/>
      <c r="D28" s="9"/>
      <c r="E28" s="9"/>
      <c r="F28" s="9"/>
    </row>
    <row r="29">
      <c r="A29" s="9"/>
      <c r="B29" s="9"/>
      <c r="C29" s="9"/>
      <c r="D29" s="9"/>
      <c r="E29" s="9"/>
      <c r="F29" s="9"/>
    </row>
    <row r="30">
      <c r="A30" s="9"/>
      <c r="B30" s="9"/>
      <c r="C30" s="9"/>
      <c r="D30" s="9"/>
      <c r="E30" s="9"/>
      <c r="F30" s="9"/>
    </row>
    <row r="31">
      <c r="A31" s="9"/>
      <c r="B31" s="9"/>
      <c r="C31" s="9"/>
      <c r="D31" s="9"/>
      <c r="E31" s="9"/>
      <c r="F31" s="9"/>
    </row>
    <row r="32">
      <c r="A32" s="9"/>
      <c r="B32" s="9"/>
      <c r="C32" s="9"/>
      <c r="D32" s="9"/>
      <c r="E32" s="9"/>
      <c r="F32" s="9"/>
    </row>
    <row r="33">
      <c r="A33" s="9"/>
      <c r="B33" s="9"/>
      <c r="C33" s="9"/>
      <c r="D33" s="9"/>
      <c r="E33" s="9"/>
      <c r="F33" s="9"/>
    </row>
    <row r="34">
      <c r="A34" s="9"/>
      <c r="B34" s="9"/>
      <c r="C34" s="9"/>
      <c r="D34" s="9"/>
      <c r="E34" s="9"/>
      <c r="F34" s="9"/>
    </row>
    <row r="35">
      <c r="A35" s="9"/>
      <c r="B35" s="9"/>
      <c r="C35" s="9"/>
      <c r="D35" s="9"/>
      <c r="E35" s="9"/>
      <c r="F35" s="9"/>
    </row>
    <row r="36">
      <c r="A36" s="9"/>
      <c r="B36" s="9"/>
      <c r="C36" s="9"/>
      <c r="D36" s="9"/>
      <c r="E36" s="9"/>
      <c r="F36" s="9"/>
    </row>
    <row r="37">
      <c r="A37" s="9"/>
      <c r="B37" s="9"/>
      <c r="C37" s="9"/>
      <c r="D37" s="9"/>
      <c r="E37" s="9"/>
      <c r="F37" s="9"/>
    </row>
    <row r="38">
      <c r="A38" s="9"/>
      <c r="B38" s="9"/>
      <c r="C38" s="9"/>
      <c r="D38" s="9"/>
      <c r="E38" s="9"/>
      <c r="F38" s="9"/>
    </row>
    <row r="39">
      <c r="A39" s="9"/>
      <c r="B39" s="9"/>
      <c r="C39" s="9"/>
      <c r="D39" s="9"/>
      <c r="E39" s="9"/>
      <c r="F39" s="9"/>
    </row>
    <row r="40">
      <c r="A40" s="9"/>
      <c r="B40" s="9"/>
      <c r="C40" s="9"/>
      <c r="D40" s="9"/>
      <c r="E40" s="9"/>
      <c r="F40" s="9"/>
    </row>
    <row r="41">
      <c r="A41" s="9"/>
      <c r="B41" s="9"/>
      <c r="C41" s="9"/>
      <c r="D41" s="9"/>
      <c r="E41" s="9"/>
      <c r="F41" s="9"/>
    </row>
    <row r="42">
      <c r="A42" s="9"/>
      <c r="B42" s="9"/>
      <c r="C42" s="9"/>
      <c r="D42" s="9"/>
      <c r="E42" s="9"/>
      <c r="F42" s="9"/>
    </row>
    <row r="43">
      <c r="A43" s="9"/>
      <c r="B43" s="9"/>
      <c r="C43" s="9"/>
      <c r="D43" s="9"/>
      <c r="E43" s="9"/>
      <c r="F43" s="9"/>
    </row>
    <row r="44">
      <c r="A44" s="9"/>
      <c r="B44" s="9"/>
      <c r="C44" s="9"/>
      <c r="D44" s="9"/>
      <c r="E44" s="9"/>
      <c r="F44" s="9"/>
    </row>
    <row r="45">
      <c r="A45" s="9"/>
      <c r="B45" s="9"/>
      <c r="C45" s="9"/>
      <c r="D45" s="9"/>
      <c r="E45" s="9"/>
      <c r="F45" s="9"/>
    </row>
    <row r="46">
      <c r="A46" s="9"/>
      <c r="B46" s="9"/>
      <c r="C46" s="9"/>
      <c r="D46" s="9"/>
      <c r="E46" s="9"/>
      <c r="F46" s="9"/>
    </row>
    <row r="47">
      <c r="A47" s="9"/>
      <c r="B47" s="9"/>
      <c r="C47" s="9"/>
      <c r="D47" s="9"/>
      <c r="E47" s="9"/>
      <c r="F47" s="9"/>
    </row>
    <row r="48">
      <c r="A48" s="9"/>
      <c r="B48" s="9"/>
      <c r="C48" s="9"/>
      <c r="D48" s="9"/>
      <c r="E48" s="9"/>
      <c r="F48" s="9"/>
    </row>
    <row r="49">
      <c r="A49" s="9"/>
      <c r="B49" s="9"/>
      <c r="C49" s="9"/>
      <c r="D49" s="9"/>
      <c r="E49" s="9"/>
      <c r="F49" s="9"/>
    </row>
    <row r="50">
      <c r="A50" s="9"/>
      <c r="B50" s="9"/>
      <c r="C50" s="9"/>
      <c r="D50" s="9"/>
      <c r="E50" s="9"/>
      <c r="F50" s="9"/>
    </row>
    <row r="51">
      <c r="A51" s="9"/>
      <c r="B51" s="9"/>
      <c r="C51" s="9"/>
      <c r="D51" s="9"/>
      <c r="E51" s="9"/>
      <c r="F51" s="9"/>
    </row>
    <row r="52">
      <c r="A52" s="9"/>
      <c r="B52" s="9"/>
      <c r="C52" s="9"/>
      <c r="D52" s="9"/>
      <c r="E52" s="9"/>
      <c r="F52" s="9"/>
    </row>
    <row r="53">
      <c r="A53" s="9"/>
      <c r="B53" s="9"/>
      <c r="C53" s="9"/>
      <c r="D53" s="9"/>
      <c r="E53" s="9"/>
      <c r="F53" s="9"/>
    </row>
    <row r="54">
      <c r="A54" s="9"/>
      <c r="B54" s="9"/>
      <c r="C54" s="9"/>
      <c r="D54" s="9"/>
      <c r="E54" s="9"/>
      <c r="F54" s="9"/>
    </row>
    <row r="55">
      <c r="A55" s="9"/>
      <c r="B55" s="9"/>
      <c r="C55" s="9"/>
      <c r="D55" s="9"/>
      <c r="E55" s="9"/>
      <c r="F55" s="9"/>
    </row>
    <row r="56">
      <c r="A56" s="9"/>
      <c r="B56" s="9"/>
      <c r="C56" s="9"/>
      <c r="D56" s="9"/>
      <c r="E56" s="9"/>
      <c r="F56" s="9"/>
    </row>
    <row r="57">
      <c r="A57" s="9"/>
      <c r="B57" s="9"/>
      <c r="C57" s="9"/>
      <c r="D57" s="9"/>
      <c r="E57" s="9"/>
      <c r="F57" s="9"/>
    </row>
    <row r="58">
      <c r="A58" s="9"/>
      <c r="B58" s="9"/>
      <c r="C58" s="9"/>
      <c r="D58" s="9"/>
      <c r="E58" s="9"/>
      <c r="F58" s="9"/>
    </row>
    <row r="59">
      <c r="A59" s="9"/>
      <c r="B59" s="9"/>
      <c r="C59" s="9"/>
      <c r="D59" s="9"/>
      <c r="E59" s="9"/>
      <c r="F59" s="9"/>
    </row>
    <row r="60">
      <c r="A60" s="9"/>
      <c r="B60" s="9"/>
      <c r="C60" s="9"/>
      <c r="D60" s="9"/>
      <c r="E60" s="9"/>
      <c r="F60" s="9"/>
    </row>
    <row r="61">
      <c r="A61" s="9"/>
      <c r="B61" s="9"/>
      <c r="C61" s="9"/>
      <c r="D61" s="9"/>
      <c r="E61" s="9"/>
      <c r="F61" s="9"/>
    </row>
    <row r="62">
      <c r="A62" s="9"/>
      <c r="B62" s="9"/>
      <c r="C62" s="9"/>
      <c r="D62" s="9"/>
      <c r="E62" s="9"/>
      <c r="F62" s="9"/>
    </row>
    <row r="63">
      <c r="A63" s="9"/>
      <c r="B63" s="9"/>
      <c r="C63" s="9"/>
      <c r="D63" s="9"/>
      <c r="E63" s="9"/>
      <c r="F63" s="9"/>
    </row>
    <row r="64">
      <c r="A64" s="9"/>
      <c r="B64" s="9"/>
      <c r="C64" s="9"/>
      <c r="D64" s="9"/>
      <c r="E64" s="9"/>
      <c r="F64" s="9"/>
    </row>
    <row r="65">
      <c r="A65" s="9"/>
      <c r="B65" s="9"/>
      <c r="C65" s="9"/>
      <c r="D65" s="9"/>
      <c r="E65" s="9"/>
      <c r="F65" s="9"/>
    </row>
    <row r="66">
      <c r="A66" s="9"/>
      <c r="B66" s="9"/>
      <c r="C66" s="9"/>
      <c r="D66" s="9"/>
      <c r="E66" s="9"/>
      <c r="F66" s="9"/>
    </row>
    <row r="67">
      <c r="A67" s="9"/>
      <c r="B67" s="9"/>
      <c r="C67" s="9"/>
      <c r="D67" s="9"/>
      <c r="E67" s="9"/>
      <c r="F67" s="9"/>
    </row>
    <row r="68">
      <c r="A68" s="9"/>
      <c r="B68" s="9"/>
      <c r="C68" s="9"/>
      <c r="D68" s="9"/>
      <c r="E68" s="9"/>
      <c r="F68" s="9"/>
    </row>
    <row r="69">
      <c r="A69" s="9"/>
      <c r="B69" s="9"/>
      <c r="C69" s="9"/>
      <c r="D69" s="9"/>
      <c r="E69" s="9"/>
      <c r="F69" s="9"/>
    </row>
    <row r="70">
      <c r="A70" s="9"/>
      <c r="B70" s="9"/>
      <c r="C70" s="9"/>
      <c r="D70" s="9"/>
      <c r="E70" s="9"/>
      <c r="F70" s="9"/>
    </row>
    <row r="71">
      <c r="A71" s="9"/>
      <c r="B71" s="9"/>
      <c r="C71" s="9"/>
      <c r="D71" s="9"/>
      <c r="E71" s="9"/>
      <c r="F71" s="9"/>
    </row>
    <row r="72">
      <c r="A72" s="9"/>
      <c r="B72" s="9"/>
      <c r="C72" s="9"/>
      <c r="D72" s="9"/>
      <c r="E72" s="9"/>
      <c r="F72" s="9"/>
    </row>
    <row r="73">
      <c r="A73" s="9"/>
      <c r="B73" s="9"/>
      <c r="C73" s="9"/>
      <c r="D73" s="9"/>
      <c r="E73" s="9"/>
      <c r="F73" s="9"/>
    </row>
    <row r="74">
      <c r="A74" s="9"/>
      <c r="B74" s="9"/>
      <c r="C74" s="9"/>
      <c r="D74" s="9"/>
      <c r="E74" s="9"/>
      <c r="F74" s="9"/>
    </row>
    <row r="75">
      <c r="A75" s="9"/>
      <c r="B75" s="9"/>
      <c r="C75" s="9"/>
      <c r="D75" s="9"/>
      <c r="E75" s="9"/>
      <c r="F75" s="9"/>
    </row>
    <row r="76">
      <c r="A76" s="9"/>
      <c r="B76" s="9"/>
      <c r="C76" s="9"/>
      <c r="D76" s="9"/>
      <c r="E76" s="9"/>
      <c r="F76" s="9"/>
    </row>
    <row r="77">
      <c r="A77" s="9"/>
      <c r="B77" s="9"/>
      <c r="C77" s="9"/>
      <c r="D77" s="9"/>
      <c r="E77" s="9"/>
      <c r="F77" s="9"/>
    </row>
    <row r="78">
      <c r="A78" s="9"/>
      <c r="B78" s="9"/>
      <c r="C78" s="9"/>
      <c r="D78" s="9"/>
      <c r="E78" s="9"/>
      <c r="F78" s="9"/>
    </row>
    <row r="79">
      <c r="A79" s="9"/>
      <c r="B79" s="9"/>
      <c r="C79" s="9"/>
      <c r="D79" s="9"/>
      <c r="E79" s="9"/>
      <c r="F79" s="9"/>
    </row>
    <row r="80">
      <c r="A80" s="9"/>
      <c r="B80" s="9"/>
      <c r="C80" s="9"/>
      <c r="D80" s="9"/>
      <c r="E80" s="9"/>
      <c r="F80" s="9"/>
    </row>
    <row r="81">
      <c r="A81" s="9"/>
      <c r="B81" s="9"/>
      <c r="C81" s="9"/>
      <c r="D81" s="9"/>
      <c r="E81" s="9"/>
      <c r="F81" s="9"/>
    </row>
    <row r="82">
      <c r="A82" s="9"/>
      <c r="B82" s="9"/>
      <c r="C82" s="9"/>
      <c r="D82" s="9"/>
      <c r="E82" s="9"/>
      <c r="F82" s="9"/>
    </row>
    <row r="83">
      <c r="A83" s="9"/>
      <c r="B83" s="9"/>
      <c r="C83" s="9"/>
      <c r="D83" s="9"/>
      <c r="E83" s="9"/>
      <c r="F83" s="9"/>
    </row>
    <row r="84">
      <c r="A84" s="9"/>
      <c r="B84" s="9"/>
      <c r="C84" s="9"/>
      <c r="D84" s="9"/>
      <c r="E84" s="9"/>
      <c r="F84" s="9"/>
    </row>
    <row r="85">
      <c r="A85" s="9"/>
      <c r="B85" s="9"/>
      <c r="C85" s="9"/>
      <c r="D85" s="9"/>
      <c r="E85" s="9"/>
      <c r="F85" s="9"/>
    </row>
    <row r="86">
      <c r="A86" s="9"/>
      <c r="B86" s="9"/>
      <c r="C86" s="9"/>
      <c r="D86" s="9"/>
      <c r="E86" s="9"/>
      <c r="F86" s="9"/>
    </row>
    <row r="87">
      <c r="A87" s="9"/>
      <c r="B87" s="9"/>
      <c r="C87" s="9"/>
      <c r="D87" s="9"/>
      <c r="E87" s="9"/>
      <c r="F87" s="9"/>
    </row>
    <row r="88">
      <c r="A88" s="9"/>
      <c r="B88" s="9"/>
      <c r="C88" s="9"/>
      <c r="D88" s="9"/>
      <c r="E88" s="9"/>
      <c r="F88" s="9"/>
    </row>
    <row r="89">
      <c r="A89" s="9"/>
      <c r="B89" s="9"/>
      <c r="C89" s="9"/>
      <c r="D89" s="9"/>
      <c r="E89" s="9"/>
      <c r="F89" s="9"/>
    </row>
    <row r="90">
      <c r="A90" s="9"/>
      <c r="B90" s="9"/>
      <c r="C90" s="9"/>
      <c r="D90" s="9"/>
      <c r="E90" s="9"/>
      <c r="F90" s="9"/>
    </row>
    <row r="91">
      <c r="A91" s="9"/>
      <c r="B91" s="9"/>
      <c r="C91" s="9"/>
      <c r="D91" s="9"/>
      <c r="E91" s="9"/>
      <c r="F91" s="9"/>
    </row>
    <row r="92">
      <c r="A92" s="9"/>
      <c r="B92" s="9"/>
      <c r="C92" s="9"/>
      <c r="D92" s="9"/>
      <c r="E92" s="9"/>
      <c r="F92" s="9"/>
    </row>
    <row r="93">
      <c r="A93" s="9"/>
      <c r="B93" s="9"/>
      <c r="C93" s="9"/>
      <c r="D93" s="9"/>
      <c r="E93" s="9"/>
      <c r="F93" s="9"/>
    </row>
    <row r="94">
      <c r="A94" s="9"/>
      <c r="B94" s="9"/>
      <c r="C94" s="9"/>
      <c r="D94" s="9"/>
      <c r="E94" s="9"/>
      <c r="F94" s="9"/>
    </row>
    <row r="95">
      <c r="A95" s="9"/>
      <c r="B95" s="9"/>
      <c r="C95" s="9"/>
      <c r="D95" s="9"/>
      <c r="E95" s="9"/>
      <c r="F95" s="9"/>
    </row>
    <row r="96">
      <c r="A96" s="9"/>
      <c r="B96" s="9"/>
      <c r="C96" s="9"/>
      <c r="D96" s="9"/>
      <c r="E96" s="9"/>
      <c r="F96" s="9"/>
    </row>
    <row r="97">
      <c r="A97" s="9"/>
      <c r="B97" s="9"/>
      <c r="C97" s="9"/>
      <c r="D97" s="9"/>
      <c r="E97" s="9"/>
      <c r="F97" s="9"/>
    </row>
    <row r="98">
      <c r="A98" s="9"/>
      <c r="B98" s="9"/>
      <c r="C98" s="9"/>
      <c r="D98" s="9"/>
      <c r="E98" s="9"/>
      <c r="F98" s="9"/>
    </row>
    <row r="99">
      <c r="A99" s="9"/>
      <c r="B99" s="9"/>
      <c r="C99" s="9"/>
      <c r="D99" s="9"/>
      <c r="E99" s="9"/>
      <c r="F99" s="9"/>
    </row>
    <row r="100">
      <c r="A100" s="9"/>
      <c r="B100" s="9"/>
      <c r="C100" s="9"/>
      <c r="D100" s="9"/>
      <c r="E100" s="9"/>
      <c r="F100" s="9"/>
    </row>
    <row r="101">
      <c r="A101" s="9"/>
      <c r="B101" s="9"/>
      <c r="C101" s="9"/>
      <c r="D101" s="9"/>
      <c r="E101" s="9"/>
      <c r="F101" s="9"/>
    </row>
    <row r="102">
      <c r="A102" s="9"/>
      <c r="B102" s="9"/>
      <c r="C102" s="9"/>
      <c r="D102" s="9"/>
      <c r="E102" s="9"/>
      <c r="F102" s="9"/>
    </row>
    <row r="103">
      <c r="A103" s="9"/>
      <c r="B103" s="9"/>
      <c r="C103" s="9"/>
      <c r="D103" s="9"/>
      <c r="E103" s="9"/>
      <c r="F103" s="9"/>
    </row>
    <row r="104">
      <c r="A104" s="9"/>
      <c r="B104" s="9"/>
      <c r="C104" s="9"/>
      <c r="D104" s="9"/>
      <c r="E104" s="9"/>
      <c r="F104" s="9"/>
    </row>
    <row r="105">
      <c r="A105" s="9"/>
      <c r="B105" s="9"/>
      <c r="C105" s="9"/>
      <c r="D105" s="9"/>
      <c r="E105" s="9"/>
      <c r="F105" s="9"/>
    </row>
    <row r="106">
      <c r="A106" s="9"/>
      <c r="B106" s="9"/>
      <c r="C106" s="9"/>
      <c r="D106" s="9"/>
      <c r="E106" s="9"/>
      <c r="F106" s="9"/>
    </row>
    <row r="107">
      <c r="A107" s="9"/>
      <c r="B107" s="9"/>
      <c r="C107" s="9"/>
      <c r="D107" s="9"/>
      <c r="E107" s="9"/>
      <c r="F107" s="9"/>
    </row>
    <row r="108">
      <c r="A108" s="9"/>
      <c r="B108" s="9"/>
      <c r="C108" s="9"/>
      <c r="D108" s="9"/>
      <c r="E108" s="9"/>
      <c r="F108" s="9"/>
    </row>
    <row r="109">
      <c r="A109" s="9"/>
      <c r="B109" s="9"/>
      <c r="C109" s="9"/>
      <c r="D109" s="9"/>
      <c r="E109" s="9"/>
      <c r="F109" s="9"/>
    </row>
    <row r="110">
      <c r="A110" s="9"/>
      <c r="B110" s="9"/>
      <c r="C110" s="9"/>
      <c r="D110" s="9"/>
      <c r="E110" s="9"/>
      <c r="F110" s="9"/>
    </row>
    <row r="111">
      <c r="A111" s="9"/>
      <c r="B111" s="9"/>
      <c r="C111" s="9"/>
      <c r="D111" s="9"/>
      <c r="E111" s="9"/>
      <c r="F111" s="9"/>
    </row>
    <row r="112">
      <c r="A112" s="9"/>
      <c r="B112" s="9"/>
      <c r="C112" s="9"/>
      <c r="D112" s="9"/>
      <c r="E112" s="9"/>
      <c r="F112" s="9"/>
    </row>
    <row r="113">
      <c r="A113" s="9"/>
      <c r="B113" s="9"/>
      <c r="C113" s="9"/>
      <c r="D113" s="9"/>
      <c r="E113" s="9"/>
      <c r="F113" s="9"/>
    </row>
    <row r="114">
      <c r="A114" s="9"/>
      <c r="B114" s="9"/>
      <c r="C114" s="9"/>
      <c r="D114" s="9"/>
      <c r="E114" s="9"/>
      <c r="F114" s="9"/>
    </row>
    <row r="115">
      <c r="A115" s="9"/>
      <c r="B115" s="9"/>
      <c r="C115" s="9"/>
      <c r="D115" s="9"/>
      <c r="E115" s="9"/>
      <c r="F115" s="9"/>
    </row>
    <row r="116">
      <c r="A116" s="9"/>
      <c r="B116" s="9"/>
      <c r="C116" s="9"/>
      <c r="D116" s="9"/>
      <c r="E116" s="9"/>
      <c r="F116" s="9"/>
    </row>
    <row r="117">
      <c r="A117" s="9"/>
      <c r="B117" s="9"/>
      <c r="C117" s="9"/>
      <c r="D117" s="9"/>
      <c r="E117" s="9"/>
      <c r="F117" s="9"/>
    </row>
    <row r="118">
      <c r="A118" s="9"/>
      <c r="B118" s="9"/>
      <c r="C118" s="9"/>
      <c r="D118" s="9"/>
      <c r="E118" s="9"/>
      <c r="F118" s="9"/>
    </row>
    <row r="119">
      <c r="A119" s="9"/>
      <c r="B119" s="9"/>
      <c r="C119" s="9"/>
      <c r="D119" s="9"/>
      <c r="E119" s="9"/>
      <c r="F119" s="9"/>
    </row>
    <row r="120">
      <c r="A120" s="9"/>
      <c r="B120" s="9"/>
      <c r="C120" s="9"/>
      <c r="D120" s="9"/>
      <c r="E120" s="9"/>
      <c r="F120" s="9"/>
    </row>
    <row r="121">
      <c r="A121" s="9"/>
      <c r="B121" s="9"/>
      <c r="C121" s="9"/>
      <c r="D121" s="9"/>
      <c r="E121" s="9"/>
      <c r="F121" s="9"/>
    </row>
    <row r="122">
      <c r="A122" s="9"/>
      <c r="B122" s="9"/>
      <c r="C122" s="9"/>
      <c r="D122" s="9"/>
      <c r="E122" s="9"/>
      <c r="F122" s="9"/>
    </row>
    <row r="123">
      <c r="A123" s="9"/>
      <c r="B123" s="9"/>
      <c r="C123" s="9"/>
      <c r="D123" s="9"/>
      <c r="E123" s="9"/>
      <c r="F123" s="9"/>
    </row>
    <row r="124">
      <c r="A124" s="9"/>
      <c r="B124" s="9"/>
      <c r="C124" s="9"/>
      <c r="D124" s="9"/>
      <c r="E124" s="9"/>
      <c r="F124" s="9"/>
    </row>
    <row r="125">
      <c r="A125" s="9"/>
      <c r="B125" s="9"/>
      <c r="C125" s="9"/>
      <c r="D125" s="9"/>
      <c r="E125" s="9"/>
      <c r="F125" s="9"/>
    </row>
    <row r="126">
      <c r="A126" s="9"/>
      <c r="B126" s="9"/>
      <c r="C126" s="9"/>
      <c r="D126" s="9"/>
      <c r="E126" s="9"/>
      <c r="F126" s="9"/>
    </row>
    <row r="127">
      <c r="A127" s="9"/>
      <c r="B127" s="9"/>
      <c r="C127" s="9"/>
      <c r="D127" s="9"/>
      <c r="E127" s="9"/>
      <c r="F127" s="9"/>
    </row>
    <row r="128">
      <c r="A128" s="9"/>
      <c r="B128" s="9"/>
      <c r="C128" s="9"/>
      <c r="D128" s="9"/>
      <c r="E128" s="9"/>
      <c r="F128" s="9"/>
    </row>
    <row r="129">
      <c r="A129" s="9"/>
      <c r="B129" s="9"/>
      <c r="C129" s="9"/>
      <c r="D129" s="9"/>
      <c r="E129" s="9"/>
      <c r="F129" s="9"/>
    </row>
    <row r="130">
      <c r="A130" s="9"/>
      <c r="B130" s="9"/>
      <c r="C130" s="9"/>
      <c r="D130" s="9"/>
      <c r="E130" s="9"/>
      <c r="F130" s="9"/>
    </row>
    <row r="131">
      <c r="A131" s="9"/>
      <c r="B131" s="9"/>
      <c r="C131" s="9"/>
      <c r="D131" s="9"/>
      <c r="E131" s="9"/>
      <c r="F131" s="9"/>
    </row>
    <row r="132">
      <c r="A132" s="9"/>
      <c r="B132" s="9"/>
      <c r="C132" s="9"/>
      <c r="D132" s="9"/>
      <c r="E132" s="9"/>
      <c r="F132" s="9"/>
    </row>
    <row r="133">
      <c r="A133" s="9"/>
      <c r="B133" s="9"/>
      <c r="C133" s="9"/>
      <c r="D133" s="9"/>
      <c r="E133" s="9"/>
      <c r="F133" s="9"/>
    </row>
    <row r="134">
      <c r="A134" s="9"/>
      <c r="B134" s="9"/>
      <c r="C134" s="9"/>
      <c r="D134" s="9"/>
      <c r="E134" s="9"/>
      <c r="F134" s="9"/>
    </row>
    <row r="135">
      <c r="A135" s="9"/>
      <c r="B135" s="9"/>
      <c r="C135" s="9"/>
      <c r="D135" s="9"/>
      <c r="E135" s="9"/>
      <c r="F135" s="9"/>
    </row>
    <row r="136">
      <c r="A136" s="9"/>
      <c r="B136" s="9"/>
      <c r="C136" s="9"/>
      <c r="D136" s="9"/>
      <c r="E136" s="9"/>
      <c r="F136" s="9"/>
    </row>
    <row r="137">
      <c r="A137" s="9"/>
      <c r="B137" s="9"/>
      <c r="C137" s="9"/>
      <c r="D137" s="9"/>
      <c r="E137" s="9"/>
      <c r="F137" s="9"/>
    </row>
    <row r="138">
      <c r="A138" s="9"/>
      <c r="B138" s="9"/>
      <c r="C138" s="9"/>
      <c r="D138" s="9"/>
      <c r="E138" s="9"/>
      <c r="F138" s="9"/>
    </row>
    <row r="139">
      <c r="A139" s="9"/>
      <c r="B139" s="9"/>
      <c r="C139" s="9"/>
      <c r="D139" s="9"/>
      <c r="E139" s="9"/>
      <c r="F139" s="9"/>
    </row>
    <row r="140">
      <c r="A140" s="9"/>
      <c r="B140" s="9"/>
      <c r="C140" s="9"/>
      <c r="D140" s="9"/>
      <c r="E140" s="9"/>
      <c r="F140" s="9"/>
    </row>
    <row r="141">
      <c r="A141" s="9"/>
      <c r="B141" s="9"/>
      <c r="C141" s="9"/>
      <c r="D141" s="9"/>
      <c r="E141" s="9"/>
      <c r="F141" s="9"/>
    </row>
    <row r="142">
      <c r="A142" s="9"/>
      <c r="B142" s="9"/>
      <c r="C142" s="9"/>
      <c r="D142" s="9"/>
      <c r="E142" s="9"/>
      <c r="F142" s="9"/>
    </row>
    <row r="143">
      <c r="A143" s="9"/>
      <c r="B143" s="9"/>
      <c r="C143" s="9"/>
      <c r="D143" s="9"/>
      <c r="E143" s="9"/>
      <c r="F143" s="9"/>
    </row>
    <row r="144">
      <c r="A144" s="9"/>
      <c r="B144" s="9"/>
      <c r="C144" s="9"/>
      <c r="D144" s="9"/>
      <c r="E144" s="9"/>
      <c r="F144" s="9"/>
    </row>
    <row r="145">
      <c r="A145" s="9"/>
      <c r="B145" s="9"/>
      <c r="C145" s="9"/>
      <c r="D145" s="9"/>
      <c r="E145" s="9"/>
      <c r="F145" s="9"/>
    </row>
    <row r="146">
      <c r="A146" s="9"/>
      <c r="B146" s="9"/>
      <c r="C146" s="9"/>
      <c r="D146" s="9"/>
      <c r="E146" s="9"/>
      <c r="F146" s="9"/>
    </row>
    <row r="147">
      <c r="A147" s="9"/>
      <c r="B147" s="9"/>
      <c r="C147" s="9"/>
      <c r="D147" s="9"/>
      <c r="E147" s="9"/>
      <c r="F147" s="9"/>
    </row>
    <row r="148">
      <c r="A148" s="9"/>
      <c r="B148" s="9"/>
      <c r="C148" s="9"/>
      <c r="D148" s="9"/>
      <c r="E148" s="9"/>
      <c r="F148" s="9"/>
    </row>
    <row r="149">
      <c r="A149" s="9"/>
      <c r="B149" s="9"/>
      <c r="C149" s="9"/>
      <c r="D149" s="9"/>
      <c r="E149" s="9"/>
      <c r="F149" s="9"/>
    </row>
    <row r="150">
      <c r="A150" s="9"/>
      <c r="B150" s="9"/>
      <c r="C150" s="9"/>
      <c r="D150" s="9"/>
      <c r="E150" s="9"/>
      <c r="F150" s="9"/>
    </row>
    <row r="151">
      <c r="A151" s="9"/>
      <c r="B151" s="9"/>
      <c r="C151" s="9"/>
      <c r="D151" s="9"/>
      <c r="E151" s="9"/>
      <c r="F151" s="9"/>
    </row>
    <row r="152">
      <c r="A152" s="9"/>
      <c r="B152" s="9"/>
      <c r="C152" s="9"/>
      <c r="D152" s="9"/>
      <c r="E152" s="9"/>
      <c r="F152" s="9"/>
    </row>
    <row r="153">
      <c r="A153" s="9"/>
      <c r="B153" s="9"/>
      <c r="C153" s="9"/>
      <c r="D153" s="9"/>
      <c r="E153" s="9"/>
      <c r="F153" s="9"/>
    </row>
    <row r="154">
      <c r="A154" s="9"/>
      <c r="B154" s="9"/>
      <c r="C154" s="9"/>
      <c r="D154" s="9"/>
      <c r="E154" s="9"/>
      <c r="F154" s="9"/>
    </row>
    <row r="155">
      <c r="A155" s="9"/>
      <c r="B155" s="9"/>
      <c r="C155" s="9"/>
      <c r="D155" s="9"/>
      <c r="E155" s="9"/>
      <c r="F155" s="9"/>
    </row>
    <row r="156">
      <c r="A156" s="9"/>
      <c r="B156" s="9"/>
      <c r="C156" s="9"/>
      <c r="D156" s="9"/>
      <c r="E156" s="9"/>
      <c r="F156" s="9"/>
    </row>
    <row r="157">
      <c r="A157" s="9"/>
      <c r="B157" s="9"/>
      <c r="C157" s="9"/>
      <c r="D157" s="9"/>
      <c r="E157" s="9"/>
      <c r="F157" s="9"/>
    </row>
    <row r="158">
      <c r="A158" s="9"/>
      <c r="B158" s="9"/>
      <c r="C158" s="9"/>
      <c r="D158" s="9"/>
      <c r="E158" s="9"/>
      <c r="F158" s="9"/>
    </row>
    <row r="159">
      <c r="A159" s="9"/>
      <c r="B159" s="9"/>
      <c r="C159" s="9"/>
      <c r="D159" s="9"/>
      <c r="E159" s="9"/>
      <c r="F159" s="9"/>
    </row>
    <row r="160">
      <c r="A160" s="9"/>
      <c r="B160" s="9"/>
      <c r="C160" s="9"/>
      <c r="D160" s="9"/>
      <c r="E160" s="9"/>
      <c r="F160" s="9"/>
    </row>
    <row r="161">
      <c r="A161" s="9"/>
      <c r="B161" s="9"/>
      <c r="C161" s="9"/>
      <c r="D161" s="9"/>
      <c r="E161" s="9"/>
      <c r="F161" s="9"/>
    </row>
    <row r="162">
      <c r="A162" s="9"/>
      <c r="B162" s="9"/>
      <c r="C162" s="9"/>
      <c r="D162" s="9"/>
      <c r="E162" s="9"/>
      <c r="F162" s="9"/>
    </row>
    <row r="163">
      <c r="A163" s="9"/>
      <c r="B163" s="9"/>
      <c r="C163" s="9"/>
      <c r="D163" s="9"/>
      <c r="E163" s="9"/>
      <c r="F163" s="9"/>
    </row>
    <row r="164">
      <c r="A164" s="9"/>
      <c r="B164" s="9"/>
      <c r="C164" s="9"/>
      <c r="D164" s="9"/>
      <c r="E164" s="9"/>
      <c r="F164" s="9"/>
    </row>
    <row r="165">
      <c r="A165" s="9"/>
      <c r="B165" s="9"/>
      <c r="C165" s="9"/>
      <c r="D165" s="9"/>
      <c r="E165" s="9"/>
      <c r="F165" s="9"/>
    </row>
    <row r="166">
      <c r="A166" s="9"/>
      <c r="B166" s="9"/>
      <c r="C166" s="9"/>
      <c r="D166" s="9"/>
      <c r="E166" s="9"/>
      <c r="F166" s="9"/>
    </row>
    <row r="167">
      <c r="A167" s="9"/>
      <c r="B167" s="9"/>
      <c r="C167" s="9"/>
      <c r="D167" s="9"/>
      <c r="E167" s="9"/>
      <c r="F167" s="9"/>
    </row>
    <row r="168">
      <c r="A168" s="9"/>
      <c r="B168" s="9"/>
      <c r="C168" s="9"/>
      <c r="D168" s="9"/>
      <c r="E168" s="9"/>
      <c r="F168" s="9"/>
    </row>
    <row r="169">
      <c r="A169" s="9"/>
      <c r="B169" s="9"/>
      <c r="C169" s="9"/>
      <c r="D169" s="9"/>
      <c r="E169" s="9"/>
      <c r="F169" s="9"/>
    </row>
    <row r="170">
      <c r="A170" s="9"/>
      <c r="B170" s="9"/>
      <c r="C170" s="9"/>
      <c r="D170" s="9"/>
      <c r="E170" s="9"/>
      <c r="F170" s="9"/>
    </row>
    <row r="171">
      <c r="A171" s="9"/>
      <c r="B171" s="9"/>
      <c r="C171" s="9"/>
      <c r="D171" s="9"/>
      <c r="E171" s="9"/>
      <c r="F171" s="9"/>
    </row>
    <row r="172">
      <c r="A172" s="9"/>
      <c r="B172" s="9"/>
      <c r="C172" s="9"/>
      <c r="D172" s="9"/>
      <c r="E172" s="9"/>
      <c r="F172" s="9"/>
    </row>
    <row r="173">
      <c r="A173" s="9"/>
      <c r="B173" s="9"/>
      <c r="C173" s="9"/>
      <c r="D173" s="9"/>
      <c r="E173" s="9"/>
      <c r="F173" s="9"/>
    </row>
    <row r="174">
      <c r="A174" s="9"/>
      <c r="B174" s="9"/>
      <c r="C174" s="9"/>
      <c r="D174" s="9"/>
      <c r="E174" s="9"/>
      <c r="F174" s="9"/>
    </row>
    <row r="175">
      <c r="A175" s="9"/>
      <c r="B175" s="9"/>
      <c r="C175" s="9"/>
      <c r="D175" s="9"/>
      <c r="E175" s="9"/>
      <c r="F175" s="9"/>
    </row>
    <row r="176">
      <c r="A176" s="9"/>
      <c r="B176" s="9"/>
      <c r="C176" s="9"/>
      <c r="D176" s="9"/>
      <c r="E176" s="9"/>
      <c r="F176" s="9"/>
    </row>
    <row r="177">
      <c r="A177" s="9"/>
      <c r="B177" s="9"/>
      <c r="C177" s="9"/>
      <c r="D177" s="9"/>
      <c r="E177" s="9"/>
      <c r="F177" s="9"/>
    </row>
    <row r="178">
      <c r="A178" s="9"/>
      <c r="B178" s="9"/>
      <c r="C178" s="9"/>
      <c r="D178" s="9"/>
      <c r="E178" s="9"/>
      <c r="F178" s="9"/>
    </row>
    <row r="179">
      <c r="A179" s="9"/>
      <c r="B179" s="9"/>
      <c r="C179" s="9"/>
      <c r="D179" s="9"/>
      <c r="E179" s="9"/>
      <c r="F179" s="9"/>
    </row>
    <row r="180">
      <c r="A180" s="9"/>
      <c r="B180" s="9"/>
      <c r="C180" s="9"/>
      <c r="D180" s="9"/>
      <c r="E180" s="9"/>
      <c r="F180" s="9"/>
    </row>
    <row r="181">
      <c r="A181" s="9"/>
      <c r="B181" s="9"/>
      <c r="C181" s="9"/>
      <c r="D181" s="9"/>
      <c r="E181" s="9"/>
      <c r="F181" s="9"/>
    </row>
    <row r="182">
      <c r="A182" s="9"/>
      <c r="B182" s="9"/>
      <c r="C182" s="9"/>
      <c r="D182" s="9"/>
      <c r="E182" s="9"/>
      <c r="F182" s="9"/>
    </row>
    <row r="183">
      <c r="A183" s="9"/>
      <c r="B183" s="9"/>
      <c r="C183" s="9"/>
      <c r="D183" s="9"/>
      <c r="E183" s="9"/>
      <c r="F183" s="9"/>
    </row>
    <row r="184">
      <c r="A184" s="9"/>
      <c r="B184" s="9"/>
      <c r="C184" s="9"/>
      <c r="D184" s="9"/>
      <c r="E184" s="9"/>
      <c r="F184" s="9"/>
    </row>
    <row r="185">
      <c r="A185" s="9"/>
      <c r="B185" s="9"/>
      <c r="C185" s="9"/>
      <c r="D185" s="9"/>
      <c r="E185" s="9"/>
      <c r="F185" s="9"/>
    </row>
    <row r="186">
      <c r="A186" s="9"/>
      <c r="B186" s="9"/>
      <c r="C186" s="9"/>
      <c r="D186" s="9"/>
      <c r="E186" s="9"/>
      <c r="F186" s="9"/>
    </row>
    <row r="187">
      <c r="A187" s="9"/>
      <c r="B187" s="9"/>
      <c r="C187" s="9"/>
      <c r="D187" s="9"/>
      <c r="E187" s="9"/>
      <c r="F187" s="9"/>
    </row>
    <row r="188">
      <c r="A188" s="9"/>
      <c r="B188" s="9"/>
      <c r="C188" s="9"/>
      <c r="D188" s="9"/>
      <c r="E188" s="9"/>
      <c r="F188" s="9"/>
    </row>
    <row r="189">
      <c r="A189" s="9"/>
      <c r="B189" s="9"/>
      <c r="C189" s="9"/>
      <c r="D189" s="9"/>
      <c r="E189" s="9"/>
      <c r="F189" s="9"/>
    </row>
    <row r="190">
      <c r="A190" s="9"/>
      <c r="B190" s="9"/>
      <c r="C190" s="9"/>
      <c r="D190" s="9"/>
      <c r="E190" s="9"/>
      <c r="F190" s="9"/>
    </row>
    <row r="191">
      <c r="A191" s="9"/>
      <c r="B191" s="9"/>
      <c r="C191" s="9"/>
      <c r="D191" s="9"/>
      <c r="E191" s="9"/>
      <c r="F191" s="9"/>
    </row>
    <row r="192">
      <c r="A192" s="9"/>
      <c r="B192" s="9"/>
      <c r="C192" s="9"/>
      <c r="D192" s="9"/>
      <c r="E192" s="9"/>
      <c r="F192" s="9"/>
    </row>
    <row r="193">
      <c r="A193" s="9"/>
      <c r="B193" s="9"/>
      <c r="C193" s="9"/>
      <c r="D193" s="9"/>
      <c r="E193" s="9"/>
      <c r="F193" s="9"/>
    </row>
    <row r="194">
      <c r="A194" s="9"/>
      <c r="B194" s="9"/>
      <c r="C194" s="9"/>
      <c r="D194" s="9"/>
      <c r="E194" s="9"/>
      <c r="F194" s="9"/>
    </row>
    <row r="195">
      <c r="A195" s="9"/>
      <c r="B195" s="9"/>
      <c r="C195" s="9"/>
      <c r="D195" s="9"/>
      <c r="E195" s="9"/>
      <c r="F195" s="9"/>
    </row>
    <row r="196">
      <c r="A196" s="9"/>
      <c r="B196" s="9"/>
      <c r="C196" s="9"/>
      <c r="D196" s="9"/>
      <c r="E196" s="9"/>
      <c r="F196" s="9"/>
    </row>
    <row r="197">
      <c r="A197" s="9"/>
      <c r="B197" s="9"/>
      <c r="C197" s="9"/>
      <c r="D197" s="9"/>
      <c r="E197" s="9"/>
      <c r="F197" s="9"/>
    </row>
    <row r="198">
      <c r="A198" s="9"/>
      <c r="B198" s="9"/>
      <c r="C198" s="9"/>
      <c r="D198" s="9"/>
      <c r="E198" s="9"/>
      <c r="F198" s="9"/>
    </row>
    <row r="199">
      <c r="A199" s="9"/>
      <c r="B199" s="9"/>
      <c r="C199" s="9"/>
      <c r="D199" s="9"/>
      <c r="E199" s="9"/>
      <c r="F199" s="9"/>
    </row>
    <row r="200">
      <c r="A200" s="9"/>
      <c r="B200" s="9"/>
      <c r="C200" s="9"/>
      <c r="D200" s="9"/>
      <c r="E200" s="9"/>
      <c r="F200" s="9"/>
    </row>
    <row r="201">
      <c r="A201" s="9"/>
      <c r="B201" s="9"/>
      <c r="C201" s="9"/>
      <c r="D201" s="9"/>
      <c r="E201" s="9"/>
      <c r="F201" s="9"/>
    </row>
    <row r="202">
      <c r="A202" s="9"/>
      <c r="B202" s="9"/>
      <c r="C202" s="9"/>
      <c r="D202" s="9"/>
      <c r="E202" s="9"/>
      <c r="F202" s="9"/>
    </row>
    <row r="203">
      <c r="A203" s="9"/>
      <c r="B203" s="9"/>
      <c r="C203" s="9"/>
      <c r="D203" s="9"/>
      <c r="E203" s="9"/>
      <c r="F203" s="9"/>
    </row>
    <row r="204">
      <c r="A204" s="9"/>
      <c r="B204" s="9"/>
      <c r="C204" s="9"/>
      <c r="D204" s="9"/>
      <c r="E204" s="9"/>
      <c r="F204" s="9"/>
    </row>
    <row r="205">
      <c r="A205" s="9"/>
      <c r="B205" s="9"/>
      <c r="C205" s="9"/>
      <c r="D205" s="9"/>
      <c r="E205" s="9"/>
      <c r="F205" s="9"/>
    </row>
    <row r="206">
      <c r="A206" s="9"/>
      <c r="B206" s="9"/>
      <c r="C206" s="9"/>
      <c r="D206" s="9"/>
      <c r="E206" s="9"/>
      <c r="F206" s="9"/>
    </row>
    <row r="207">
      <c r="A207" s="9"/>
      <c r="B207" s="9"/>
      <c r="C207" s="9"/>
      <c r="D207" s="9"/>
      <c r="E207" s="9"/>
      <c r="F207" s="9"/>
    </row>
    <row r="208">
      <c r="A208" s="9"/>
      <c r="B208" s="9"/>
      <c r="C208" s="9"/>
      <c r="D208" s="9"/>
      <c r="E208" s="9"/>
      <c r="F208" s="9"/>
    </row>
    <row r="209">
      <c r="A209" s="9"/>
      <c r="B209" s="9"/>
      <c r="C209" s="9"/>
      <c r="D209" s="9"/>
      <c r="E209" s="9"/>
      <c r="F209" s="9"/>
    </row>
    <row r="210">
      <c r="A210" s="9"/>
      <c r="B210" s="9"/>
      <c r="C210" s="9"/>
      <c r="D210" s="9"/>
      <c r="E210" s="9"/>
      <c r="F210" s="9"/>
    </row>
    <row r="211">
      <c r="A211" s="9"/>
      <c r="B211" s="9"/>
      <c r="C211" s="9"/>
      <c r="D211" s="9"/>
      <c r="E211" s="9"/>
      <c r="F211" s="9"/>
    </row>
    <row r="212">
      <c r="A212" s="9"/>
      <c r="B212" s="9"/>
      <c r="C212" s="9"/>
      <c r="D212" s="9"/>
      <c r="E212" s="9"/>
      <c r="F212" s="9"/>
    </row>
    <row r="213">
      <c r="A213" s="9"/>
      <c r="B213" s="9"/>
      <c r="C213" s="9"/>
      <c r="D213" s="9"/>
      <c r="E213" s="9"/>
      <c r="F213" s="9"/>
    </row>
    <row r="214">
      <c r="A214" s="9"/>
      <c r="B214" s="9"/>
      <c r="C214" s="9"/>
      <c r="D214" s="9"/>
      <c r="E214" s="9"/>
      <c r="F214" s="9"/>
    </row>
    <row r="215">
      <c r="A215" s="9"/>
      <c r="B215" s="9"/>
      <c r="C215" s="9"/>
      <c r="D215" s="9"/>
      <c r="E215" s="9"/>
      <c r="F215" s="9"/>
    </row>
    <row r="216">
      <c r="A216" s="9"/>
      <c r="B216" s="9"/>
      <c r="C216" s="9"/>
      <c r="D216" s="9"/>
      <c r="E216" s="9"/>
      <c r="F216" s="9"/>
    </row>
    <row r="217">
      <c r="A217" s="9"/>
      <c r="B217" s="9"/>
      <c r="C217" s="9"/>
      <c r="D217" s="9"/>
      <c r="E217" s="9"/>
      <c r="F217" s="9"/>
    </row>
    <row r="218">
      <c r="A218" s="9"/>
      <c r="B218" s="9"/>
      <c r="C218" s="9"/>
      <c r="D218" s="9"/>
      <c r="E218" s="9"/>
      <c r="F218" s="9"/>
    </row>
    <row r="219">
      <c r="A219" s="9"/>
      <c r="B219" s="9"/>
      <c r="C219" s="9"/>
      <c r="D219" s="9"/>
      <c r="E219" s="9"/>
      <c r="F219" s="9"/>
    </row>
    <row r="220">
      <c r="A220" s="9"/>
      <c r="B220" s="9"/>
      <c r="C220" s="9"/>
      <c r="D220" s="9"/>
      <c r="E220" s="9"/>
      <c r="F220" s="9"/>
    </row>
    <row r="221">
      <c r="A221" s="9"/>
      <c r="B221" s="9"/>
      <c r="C221" s="9"/>
      <c r="D221" s="9"/>
      <c r="E221" s="9"/>
      <c r="F221" s="9"/>
    </row>
    <row r="222">
      <c r="A222" s="9"/>
      <c r="B222" s="9"/>
      <c r="C222" s="9"/>
      <c r="D222" s="9"/>
      <c r="E222" s="9"/>
      <c r="F222" s="9"/>
    </row>
    <row r="223">
      <c r="A223" s="9"/>
      <c r="B223" s="9"/>
      <c r="C223" s="9"/>
      <c r="D223" s="9"/>
      <c r="E223" s="9"/>
      <c r="F223" s="9"/>
    </row>
    <row r="224">
      <c r="A224" s="9"/>
      <c r="B224" s="9"/>
      <c r="C224" s="9"/>
      <c r="D224" s="9"/>
      <c r="E224" s="9"/>
      <c r="F224" s="9"/>
    </row>
    <row r="225">
      <c r="A225" s="9"/>
      <c r="B225" s="9"/>
      <c r="C225" s="9"/>
      <c r="D225" s="9"/>
      <c r="E225" s="9"/>
      <c r="F225" s="9"/>
    </row>
    <row r="226">
      <c r="A226" s="9"/>
      <c r="B226" s="9"/>
      <c r="C226" s="9"/>
      <c r="D226" s="9"/>
      <c r="E226" s="9"/>
      <c r="F226" s="9"/>
    </row>
    <row r="227">
      <c r="A227" s="9"/>
      <c r="B227" s="9"/>
      <c r="C227" s="9"/>
      <c r="D227" s="9"/>
      <c r="E227" s="9"/>
      <c r="F227" s="9"/>
    </row>
    <row r="228">
      <c r="A228" s="9"/>
      <c r="B228" s="9"/>
      <c r="C228" s="9"/>
      <c r="D228" s="9"/>
      <c r="E228" s="9"/>
      <c r="F228" s="9"/>
    </row>
    <row r="229">
      <c r="A229" s="9"/>
      <c r="B229" s="9"/>
      <c r="C229" s="9"/>
      <c r="D229" s="9"/>
      <c r="E229" s="9"/>
      <c r="F229" s="9"/>
    </row>
    <row r="230">
      <c r="A230" s="9"/>
      <c r="B230" s="9"/>
      <c r="C230" s="9"/>
      <c r="D230" s="9"/>
      <c r="E230" s="9"/>
      <c r="F230" s="9"/>
    </row>
    <row r="231">
      <c r="A231" s="9"/>
      <c r="B231" s="9"/>
      <c r="C231" s="9"/>
      <c r="D231" s="9"/>
      <c r="E231" s="9"/>
      <c r="F231" s="9"/>
    </row>
    <row r="232">
      <c r="A232" s="9"/>
      <c r="B232" s="9"/>
      <c r="C232" s="9"/>
      <c r="D232" s="9"/>
      <c r="E232" s="9"/>
      <c r="F232" s="9"/>
    </row>
    <row r="233">
      <c r="A233" s="9"/>
      <c r="B233" s="9"/>
      <c r="C233" s="9"/>
      <c r="D233" s="9"/>
      <c r="E233" s="9"/>
      <c r="F233" s="9"/>
    </row>
    <row r="234">
      <c r="A234" s="9"/>
      <c r="B234" s="9"/>
      <c r="C234" s="9"/>
      <c r="D234" s="9"/>
      <c r="E234" s="9"/>
      <c r="F234" s="9"/>
    </row>
    <row r="235">
      <c r="A235" s="9"/>
      <c r="B235" s="9"/>
      <c r="C235" s="9"/>
      <c r="D235" s="9"/>
      <c r="E235" s="9"/>
      <c r="F235" s="9"/>
    </row>
    <row r="236">
      <c r="A236" s="9"/>
      <c r="B236" s="9"/>
      <c r="C236" s="9"/>
      <c r="D236" s="9"/>
      <c r="E236" s="9"/>
      <c r="F236" s="9"/>
    </row>
    <row r="237">
      <c r="A237" s="9"/>
      <c r="B237" s="9"/>
      <c r="C237" s="9"/>
      <c r="D237" s="9"/>
      <c r="E237" s="9"/>
      <c r="F237" s="9"/>
    </row>
    <row r="238">
      <c r="A238" s="9"/>
      <c r="B238" s="9"/>
      <c r="C238" s="9"/>
      <c r="D238" s="9"/>
      <c r="E238" s="9"/>
      <c r="F238" s="9"/>
    </row>
    <row r="239">
      <c r="A239" s="9"/>
      <c r="B239" s="9"/>
      <c r="C239" s="9"/>
      <c r="D239" s="9"/>
      <c r="E239" s="9"/>
      <c r="F239" s="9"/>
    </row>
    <row r="240">
      <c r="A240" s="9"/>
      <c r="B240" s="9"/>
      <c r="C240" s="9"/>
      <c r="D240" s="9"/>
      <c r="E240" s="9"/>
      <c r="F240" s="9"/>
    </row>
    <row r="241">
      <c r="A241" s="9"/>
      <c r="B241" s="9"/>
      <c r="C241" s="9"/>
      <c r="D241" s="9"/>
      <c r="E241" s="9"/>
      <c r="F241" s="9"/>
    </row>
    <row r="242">
      <c r="A242" s="9"/>
      <c r="B242" s="9"/>
      <c r="C242" s="9"/>
      <c r="D242" s="9"/>
      <c r="E242" s="9"/>
      <c r="F242" s="9"/>
    </row>
    <row r="243">
      <c r="A243" s="9"/>
      <c r="B243" s="9"/>
      <c r="C243" s="9"/>
      <c r="D243" s="9"/>
      <c r="E243" s="9"/>
      <c r="F243" s="9"/>
    </row>
    <row r="244">
      <c r="A244" s="9"/>
      <c r="B244" s="9"/>
      <c r="C244" s="9"/>
      <c r="D244" s="9"/>
      <c r="E244" s="9"/>
      <c r="F244" s="9"/>
    </row>
    <row r="245">
      <c r="A245" s="9"/>
      <c r="B245" s="9"/>
      <c r="C245" s="9"/>
      <c r="D245" s="9"/>
      <c r="E245" s="9"/>
      <c r="F245" s="9"/>
    </row>
    <row r="246">
      <c r="A246" s="9"/>
      <c r="B246" s="9"/>
      <c r="C246" s="9"/>
      <c r="D246" s="9"/>
      <c r="E246" s="9"/>
      <c r="F246" s="9"/>
    </row>
    <row r="247">
      <c r="A247" s="9"/>
      <c r="B247" s="9"/>
      <c r="C247" s="9"/>
      <c r="D247" s="9"/>
      <c r="E247" s="9"/>
      <c r="F247" s="9"/>
    </row>
    <row r="248">
      <c r="A248" s="9"/>
      <c r="B248" s="9"/>
      <c r="C248" s="9"/>
      <c r="D248" s="9"/>
      <c r="E248" s="9"/>
      <c r="F248" s="9"/>
    </row>
    <row r="249">
      <c r="A249" s="9"/>
      <c r="B249" s="9"/>
      <c r="C249" s="9"/>
      <c r="D249" s="9"/>
      <c r="E249" s="9"/>
      <c r="F249" s="9"/>
    </row>
    <row r="250">
      <c r="A250" s="9"/>
      <c r="B250" s="9"/>
      <c r="C250" s="9"/>
      <c r="D250" s="9"/>
      <c r="E250" s="9"/>
      <c r="F250" s="9"/>
    </row>
    <row r="251">
      <c r="A251" s="9"/>
      <c r="B251" s="9"/>
      <c r="C251" s="9"/>
      <c r="D251" s="9"/>
      <c r="E251" s="9"/>
      <c r="F251" s="9"/>
    </row>
    <row r="252">
      <c r="A252" s="9"/>
      <c r="B252" s="9"/>
      <c r="C252" s="9"/>
      <c r="D252" s="9"/>
      <c r="E252" s="9"/>
      <c r="F252" s="9"/>
    </row>
    <row r="253">
      <c r="A253" s="9"/>
      <c r="B253" s="9"/>
      <c r="C253" s="9"/>
      <c r="D253" s="9"/>
      <c r="E253" s="9"/>
      <c r="F253" s="9"/>
    </row>
    <row r="254">
      <c r="A254" s="9"/>
      <c r="B254" s="9"/>
      <c r="C254" s="9"/>
      <c r="D254" s="9"/>
      <c r="E254" s="9"/>
      <c r="F254" s="9"/>
    </row>
    <row r="255">
      <c r="A255" s="9"/>
      <c r="B255" s="9"/>
      <c r="C255" s="9"/>
      <c r="D255" s="9"/>
      <c r="E255" s="9"/>
      <c r="F255" s="9"/>
    </row>
    <row r="256">
      <c r="A256" s="9"/>
      <c r="B256" s="9"/>
      <c r="C256" s="9"/>
      <c r="D256" s="9"/>
      <c r="E256" s="9"/>
      <c r="F256" s="9"/>
    </row>
    <row r="257">
      <c r="A257" s="9"/>
      <c r="B257" s="9"/>
      <c r="C257" s="9"/>
      <c r="D257" s="9"/>
      <c r="E257" s="9"/>
      <c r="F257" s="9"/>
    </row>
    <row r="258">
      <c r="A258" s="9"/>
      <c r="B258" s="9"/>
      <c r="C258" s="9"/>
      <c r="D258" s="9"/>
      <c r="E258" s="9"/>
      <c r="F258" s="9"/>
    </row>
    <row r="259">
      <c r="A259" s="9"/>
      <c r="B259" s="9"/>
      <c r="C259" s="9"/>
      <c r="D259" s="9"/>
      <c r="E259" s="9"/>
      <c r="F259" s="9"/>
    </row>
    <row r="260">
      <c r="A260" s="9"/>
      <c r="B260" s="9"/>
      <c r="C260" s="9"/>
      <c r="D260" s="9"/>
      <c r="E260" s="9"/>
      <c r="F260" s="9"/>
    </row>
    <row r="261">
      <c r="A261" s="9"/>
      <c r="B261" s="9"/>
      <c r="C261" s="9"/>
      <c r="D261" s="9"/>
      <c r="E261" s="9"/>
      <c r="F261" s="9"/>
    </row>
    <row r="262">
      <c r="A262" s="9"/>
      <c r="B262" s="9"/>
      <c r="C262" s="9"/>
      <c r="D262" s="9"/>
      <c r="E262" s="9"/>
      <c r="F262" s="9"/>
    </row>
    <row r="263">
      <c r="A263" s="9"/>
      <c r="B263" s="9"/>
      <c r="C263" s="9"/>
      <c r="D263" s="9"/>
      <c r="E263" s="9"/>
      <c r="F263" s="9"/>
    </row>
    <row r="264">
      <c r="A264" s="9"/>
      <c r="B264" s="9"/>
      <c r="C264" s="9"/>
      <c r="D264" s="9"/>
      <c r="E264" s="9"/>
      <c r="F264" s="9"/>
    </row>
    <row r="265">
      <c r="A265" s="9"/>
      <c r="B265" s="9"/>
      <c r="C265" s="9"/>
      <c r="D265" s="9"/>
      <c r="E265" s="9"/>
      <c r="F265" s="9"/>
    </row>
    <row r="266">
      <c r="A266" s="9"/>
      <c r="B266" s="9"/>
      <c r="C266" s="9"/>
      <c r="D266" s="9"/>
      <c r="E266" s="9"/>
      <c r="F266" s="9"/>
    </row>
    <row r="267">
      <c r="A267" s="9"/>
      <c r="B267" s="9"/>
      <c r="C267" s="9"/>
      <c r="D267" s="9"/>
      <c r="E267" s="9"/>
      <c r="F267" s="9"/>
    </row>
    <row r="268">
      <c r="A268" s="9"/>
      <c r="B268" s="9"/>
      <c r="C268" s="9"/>
      <c r="D268" s="9"/>
      <c r="E268" s="9"/>
      <c r="F268" s="9"/>
    </row>
    <row r="269">
      <c r="A269" s="9"/>
      <c r="B269" s="9"/>
      <c r="C269" s="9"/>
      <c r="D269" s="9"/>
      <c r="E269" s="9"/>
      <c r="F269" s="9"/>
    </row>
    <row r="270">
      <c r="A270" s="9"/>
      <c r="B270" s="9"/>
      <c r="C270" s="9"/>
      <c r="D270" s="9"/>
      <c r="E270" s="9"/>
      <c r="F270" s="9"/>
    </row>
    <row r="271">
      <c r="A271" s="9"/>
      <c r="B271" s="9"/>
      <c r="C271" s="9"/>
      <c r="D271" s="9"/>
      <c r="E271" s="9"/>
      <c r="F271" s="9"/>
    </row>
    <row r="272">
      <c r="A272" s="9"/>
      <c r="B272" s="9"/>
      <c r="C272" s="9"/>
      <c r="D272" s="9"/>
      <c r="E272" s="9"/>
      <c r="F272" s="9"/>
    </row>
    <row r="273">
      <c r="A273" s="9"/>
      <c r="B273" s="9"/>
      <c r="C273" s="9"/>
      <c r="D273" s="9"/>
      <c r="E273" s="9"/>
      <c r="F273" s="9"/>
    </row>
    <row r="274">
      <c r="A274" s="9"/>
      <c r="B274" s="9"/>
      <c r="C274" s="9"/>
      <c r="D274" s="9"/>
      <c r="E274" s="9"/>
      <c r="F274" s="9"/>
    </row>
    <row r="275">
      <c r="A275" s="9"/>
      <c r="B275" s="9"/>
      <c r="C275" s="9"/>
      <c r="D275" s="9"/>
      <c r="E275" s="9"/>
      <c r="F275" s="9"/>
    </row>
    <row r="276">
      <c r="A276" s="9"/>
      <c r="B276" s="9"/>
      <c r="C276" s="9"/>
      <c r="D276" s="9"/>
      <c r="E276" s="9"/>
      <c r="F276" s="9"/>
    </row>
    <row r="277">
      <c r="A277" s="9"/>
      <c r="B277" s="9"/>
      <c r="C277" s="9"/>
      <c r="D277" s="9"/>
      <c r="E277" s="9"/>
      <c r="F277" s="9"/>
    </row>
    <row r="278">
      <c r="A278" s="9"/>
      <c r="B278" s="9"/>
      <c r="C278" s="9"/>
      <c r="D278" s="9"/>
      <c r="E278" s="9"/>
      <c r="F278" s="9"/>
    </row>
    <row r="279">
      <c r="A279" s="9"/>
      <c r="B279" s="9"/>
      <c r="C279" s="9"/>
      <c r="D279" s="9"/>
      <c r="E279" s="9"/>
      <c r="F279" s="9"/>
    </row>
    <row r="280">
      <c r="A280" s="9"/>
      <c r="B280" s="9"/>
      <c r="C280" s="9"/>
      <c r="D280" s="9"/>
      <c r="E280" s="9"/>
      <c r="F280" s="9"/>
    </row>
    <row r="281">
      <c r="A281" s="9"/>
      <c r="B281" s="9"/>
      <c r="C281" s="9"/>
      <c r="D281" s="9"/>
      <c r="E281" s="9"/>
      <c r="F281" s="9"/>
    </row>
    <row r="282">
      <c r="A282" s="9"/>
      <c r="B282" s="9"/>
      <c r="C282" s="9"/>
      <c r="D282" s="9"/>
      <c r="E282" s="9"/>
      <c r="F282" s="9"/>
    </row>
    <row r="283">
      <c r="A283" s="9"/>
      <c r="B283" s="9"/>
      <c r="C283" s="9"/>
      <c r="D283" s="9"/>
      <c r="E283" s="9"/>
      <c r="F283" s="9"/>
    </row>
    <row r="284">
      <c r="A284" s="9"/>
      <c r="B284" s="9"/>
      <c r="C284" s="9"/>
      <c r="D284" s="9"/>
      <c r="E284" s="9"/>
      <c r="F284" s="9"/>
    </row>
    <row r="285">
      <c r="A285" s="9"/>
      <c r="B285" s="9"/>
      <c r="C285" s="9"/>
      <c r="D285" s="9"/>
      <c r="E285" s="9"/>
      <c r="F285" s="9"/>
    </row>
    <row r="286">
      <c r="A286" s="9"/>
      <c r="B286" s="9"/>
      <c r="C286" s="9"/>
      <c r="D286" s="9"/>
      <c r="E286" s="9"/>
      <c r="F286" s="9"/>
    </row>
    <row r="287">
      <c r="A287" s="9"/>
      <c r="B287" s="9"/>
      <c r="C287" s="9"/>
      <c r="D287" s="9"/>
      <c r="E287" s="9"/>
      <c r="F287" s="9"/>
    </row>
    <row r="288">
      <c r="A288" s="9"/>
      <c r="B288" s="9"/>
      <c r="C288" s="9"/>
      <c r="D288" s="9"/>
      <c r="E288" s="9"/>
      <c r="F288" s="9"/>
    </row>
    <row r="289">
      <c r="A289" s="9"/>
      <c r="B289" s="9"/>
      <c r="C289" s="9"/>
      <c r="D289" s="9"/>
      <c r="E289" s="9"/>
      <c r="F289" s="9"/>
    </row>
    <row r="290">
      <c r="A290" s="9"/>
      <c r="B290" s="9"/>
      <c r="C290" s="9"/>
      <c r="D290" s="9"/>
      <c r="E290" s="9"/>
      <c r="F290" s="9"/>
    </row>
    <row r="291">
      <c r="A291" s="9"/>
      <c r="B291" s="9"/>
      <c r="C291" s="9"/>
      <c r="D291" s="9"/>
      <c r="E291" s="9"/>
      <c r="F291" s="9"/>
    </row>
    <row r="292">
      <c r="A292" s="9"/>
      <c r="B292" s="9"/>
      <c r="C292" s="9"/>
      <c r="D292" s="9"/>
      <c r="E292" s="9"/>
      <c r="F292" s="9"/>
    </row>
    <row r="293">
      <c r="A293" s="9"/>
      <c r="B293" s="9"/>
      <c r="C293" s="9"/>
      <c r="D293" s="9"/>
      <c r="E293" s="9"/>
      <c r="F293" s="9"/>
    </row>
    <row r="294">
      <c r="A294" s="9"/>
      <c r="B294" s="9"/>
      <c r="C294" s="9"/>
      <c r="D294" s="9"/>
      <c r="E294" s="9"/>
      <c r="F294" s="9"/>
    </row>
    <row r="295">
      <c r="A295" s="9"/>
      <c r="B295" s="9"/>
      <c r="C295" s="9"/>
      <c r="D295" s="9"/>
      <c r="E295" s="9"/>
      <c r="F295" s="9"/>
    </row>
    <row r="296">
      <c r="A296" s="9"/>
      <c r="B296" s="9"/>
      <c r="C296" s="9"/>
      <c r="D296" s="9"/>
      <c r="E296" s="9"/>
      <c r="F296" s="9"/>
    </row>
    <row r="297">
      <c r="A297" s="9"/>
      <c r="B297" s="9"/>
      <c r="C297" s="9"/>
      <c r="D297" s="9"/>
      <c r="E297" s="9"/>
      <c r="F297" s="9"/>
    </row>
    <row r="298">
      <c r="A298" s="9"/>
      <c r="B298" s="9"/>
      <c r="C298" s="9"/>
      <c r="D298" s="9"/>
      <c r="E298" s="9"/>
      <c r="F298" s="9"/>
    </row>
    <row r="299">
      <c r="A299" s="9"/>
      <c r="B299" s="9"/>
      <c r="C299" s="9"/>
      <c r="D299" s="9"/>
      <c r="E299" s="9"/>
      <c r="F299" s="9"/>
    </row>
    <row r="300">
      <c r="A300" s="9"/>
      <c r="B300" s="9"/>
      <c r="C300" s="9"/>
      <c r="D300" s="9"/>
      <c r="E300" s="9"/>
      <c r="F300" s="9"/>
    </row>
    <row r="301">
      <c r="A301" s="9"/>
      <c r="B301" s="9"/>
      <c r="C301" s="9"/>
      <c r="D301" s="9"/>
      <c r="E301" s="9"/>
      <c r="F301" s="9"/>
    </row>
    <row r="302">
      <c r="A302" s="9"/>
      <c r="B302" s="9"/>
      <c r="C302" s="9"/>
      <c r="D302" s="9"/>
      <c r="E302" s="9"/>
      <c r="F302" s="9"/>
    </row>
    <row r="303">
      <c r="A303" s="9"/>
      <c r="B303" s="9"/>
      <c r="C303" s="9"/>
      <c r="D303" s="9"/>
      <c r="E303" s="9"/>
      <c r="F303" s="9"/>
    </row>
    <row r="304">
      <c r="A304" s="9"/>
      <c r="B304" s="9"/>
      <c r="C304" s="9"/>
      <c r="D304" s="9"/>
      <c r="E304" s="9"/>
      <c r="F304" s="9"/>
    </row>
    <row r="305">
      <c r="A305" s="9"/>
      <c r="B305" s="9"/>
      <c r="C305" s="9"/>
      <c r="D305" s="9"/>
      <c r="E305" s="9"/>
      <c r="F305" s="9"/>
    </row>
    <row r="306">
      <c r="A306" s="9"/>
      <c r="B306" s="9"/>
      <c r="C306" s="9"/>
      <c r="D306" s="9"/>
      <c r="E306" s="9"/>
      <c r="F306" s="9"/>
    </row>
    <row r="307">
      <c r="A307" s="9"/>
      <c r="B307" s="9"/>
      <c r="C307" s="9"/>
      <c r="D307" s="9"/>
      <c r="E307" s="9"/>
      <c r="F307" s="9"/>
    </row>
    <row r="308">
      <c r="A308" s="9"/>
      <c r="B308" s="9"/>
      <c r="C308" s="9"/>
      <c r="D308" s="9"/>
      <c r="E308" s="9"/>
      <c r="F308" s="9"/>
    </row>
    <row r="309">
      <c r="A309" s="9"/>
      <c r="B309" s="9"/>
      <c r="C309" s="9"/>
      <c r="D309" s="9"/>
      <c r="E309" s="9"/>
      <c r="F309" s="9"/>
    </row>
    <row r="310">
      <c r="A310" s="9"/>
      <c r="B310" s="9"/>
      <c r="C310" s="9"/>
      <c r="D310" s="9"/>
      <c r="E310" s="9"/>
      <c r="F310" s="9"/>
    </row>
    <row r="311">
      <c r="A311" s="9"/>
      <c r="B311" s="9"/>
      <c r="C311" s="9"/>
      <c r="D311" s="9"/>
      <c r="E311" s="9"/>
      <c r="F311" s="9"/>
    </row>
    <row r="312">
      <c r="A312" s="9"/>
      <c r="B312" s="9"/>
      <c r="C312" s="9"/>
      <c r="D312" s="9"/>
      <c r="E312" s="9"/>
      <c r="F312" s="9"/>
    </row>
    <row r="313">
      <c r="A313" s="9"/>
      <c r="B313" s="9"/>
      <c r="C313" s="9"/>
      <c r="D313" s="9"/>
      <c r="E313" s="9"/>
      <c r="F313" s="9"/>
    </row>
    <row r="314">
      <c r="A314" s="9"/>
      <c r="B314" s="9"/>
      <c r="C314" s="9"/>
      <c r="D314" s="9"/>
      <c r="E314" s="9"/>
      <c r="F314" s="9"/>
    </row>
    <row r="315">
      <c r="A315" s="9"/>
      <c r="B315" s="9"/>
      <c r="C315" s="9"/>
      <c r="D315" s="9"/>
      <c r="E315" s="9"/>
      <c r="F315" s="9"/>
    </row>
    <row r="316">
      <c r="A316" s="9"/>
      <c r="B316" s="9"/>
      <c r="C316" s="9"/>
      <c r="D316" s="9"/>
      <c r="E316" s="9"/>
      <c r="F316" s="9"/>
    </row>
    <row r="317">
      <c r="A317" s="9"/>
      <c r="B317" s="9"/>
      <c r="C317" s="9"/>
      <c r="D317" s="9"/>
      <c r="E317" s="9"/>
      <c r="F317" s="9"/>
    </row>
    <row r="318">
      <c r="A318" s="9"/>
      <c r="B318" s="9"/>
      <c r="C318" s="9"/>
      <c r="D318" s="9"/>
      <c r="E318" s="9"/>
      <c r="F318" s="9"/>
    </row>
    <row r="319">
      <c r="A319" s="9"/>
      <c r="B319" s="9"/>
      <c r="C319" s="9"/>
      <c r="D319" s="9"/>
      <c r="E319" s="9"/>
      <c r="F319" s="9"/>
    </row>
    <row r="320">
      <c r="A320" s="9"/>
      <c r="B320" s="9"/>
      <c r="C320" s="9"/>
      <c r="D320" s="9"/>
      <c r="E320" s="9"/>
      <c r="F320" s="9"/>
    </row>
    <row r="321">
      <c r="A321" s="9"/>
      <c r="B321" s="9"/>
      <c r="C321" s="9"/>
      <c r="D321" s="9"/>
      <c r="E321" s="9"/>
      <c r="F321" s="9"/>
    </row>
    <row r="322">
      <c r="A322" s="9"/>
      <c r="B322" s="9"/>
      <c r="C322" s="9"/>
      <c r="D322" s="9"/>
      <c r="E322" s="9"/>
      <c r="F322" s="9"/>
    </row>
    <row r="323">
      <c r="A323" s="9"/>
      <c r="B323" s="9"/>
      <c r="C323" s="9"/>
      <c r="D323" s="9"/>
      <c r="E323" s="9"/>
      <c r="F323" s="9"/>
    </row>
    <row r="324">
      <c r="A324" s="9"/>
      <c r="B324" s="9"/>
      <c r="C324" s="9"/>
      <c r="D324" s="9"/>
      <c r="E324" s="9"/>
      <c r="F324" s="9"/>
    </row>
    <row r="325">
      <c r="A325" s="9"/>
      <c r="B325" s="9"/>
      <c r="C325" s="9"/>
      <c r="D325" s="9"/>
      <c r="E325" s="9"/>
      <c r="F325" s="9"/>
    </row>
    <row r="326">
      <c r="A326" s="9"/>
      <c r="B326" s="9"/>
      <c r="C326" s="9"/>
      <c r="D326" s="9"/>
      <c r="E326" s="9"/>
      <c r="F326" s="9"/>
    </row>
    <row r="327">
      <c r="A327" s="9"/>
      <c r="B327" s="9"/>
      <c r="C327" s="9"/>
      <c r="D327" s="9"/>
      <c r="E327" s="9"/>
      <c r="F327" s="9"/>
    </row>
    <row r="328">
      <c r="A328" s="9"/>
      <c r="B328" s="9"/>
      <c r="C328" s="9"/>
      <c r="D328" s="9"/>
      <c r="E328" s="9"/>
      <c r="F328" s="9"/>
    </row>
    <row r="329">
      <c r="A329" s="9"/>
      <c r="B329" s="9"/>
      <c r="C329" s="9"/>
      <c r="D329" s="9"/>
      <c r="E329" s="9"/>
      <c r="F329" s="9"/>
    </row>
    <row r="330">
      <c r="A330" s="9"/>
      <c r="B330" s="9"/>
      <c r="C330" s="9"/>
      <c r="D330" s="9"/>
      <c r="E330" s="9"/>
      <c r="F330" s="9"/>
    </row>
    <row r="331">
      <c r="A331" s="9"/>
      <c r="B331" s="9"/>
      <c r="C331" s="9"/>
      <c r="D331" s="9"/>
      <c r="E331" s="9"/>
      <c r="F331" s="9"/>
    </row>
    <row r="332">
      <c r="A332" s="9"/>
      <c r="B332" s="9"/>
      <c r="C332" s="9"/>
      <c r="D332" s="9"/>
      <c r="E332" s="9"/>
      <c r="F332" s="9"/>
    </row>
    <row r="333">
      <c r="A333" s="9"/>
      <c r="B333" s="9"/>
      <c r="C333" s="9"/>
      <c r="D333" s="9"/>
      <c r="E333" s="9"/>
      <c r="F333" s="9"/>
    </row>
    <row r="334">
      <c r="A334" s="9"/>
      <c r="B334" s="9"/>
      <c r="C334" s="9"/>
      <c r="D334" s="9"/>
      <c r="E334" s="9"/>
      <c r="F334" s="9"/>
    </row>
    <row r="335">
      <c r="A335" s="9"/>
      <c r="B335" s="9"/>
      <c r="C335" s="9"/>
      <c r="D335" s="9"/>
      <c r="E335" s="9"/>
      <c r="F335" s="9"/>
    </row>
    <row r="336">
      <c r="A336" s="9"/>
      <c r="B336" s="9"/>
      <c r="C336" s="9"/>
      <c r="D336" s="9"/>
      <c r="E336" s="9"/>
      <c r="F336" s="9"/>
    </row>
    <row r="337">
      <c r="A337" s="9"/>
      <c r="B337" s="9"/>
      <c r="C337" s="9"/>
      <c r="D337" s="9"/>
      <c r="E337" s="9"/>
      <c r="F337" s="9"/>
    </row>
    <row r="338">
      <c r="A338" s="9"/>
      <c r="B338" s="9"/>
      <c r="C338" s="9"/>
      <c r="D338" s="9"/>
      <c r="E338" s="9"/>
      <c r="F338" s="9"/>
    </row>
    <row r="339">
      <c r="A339" s="9"/>
      <c r="B339" s="9"/>
      <c r="C339" s="9"/>
      <c r="D339" s="9"/>
      <c r="E339" s="9"/>
      <c r="F339" s="9"/>
    </row>
    <row r="340">
      <c r="A340" s="9"/>
      <c r="B340" s="9"/>
      <c r="C340" s="9"/>
      <c r="D340" s="9"/>
      <c r="E340" s="9"/>
      <c r="F340" s="9"/>
    </row>
    <row r="341">
      <c r="A341" s="9"/>
      <c r="B341" s="9"/>
      <c r="C341" s="9"/>
      <c r="D341" s="9"/>
      <c r="E341" s="9"/>
      <c r="F341" s="9"/>
    </row>
    <row r="342">
      <c r="A342" s="9"/>
      <c r="B342" s="9"/>
      <c r="C342" s="9"/>
      <c r="D342" s="9"/>
      <c r="E342" s="9"/>
      <c r="F342" s="9"/>
    </row>
    <row r="343">
      <c r="A343" s="9"/>
      <c r="B343" s="9"/>
      <c r="C343" s="9"/>
      <c r="D343" s="9"/>
      <c r="E343" s="9"/>
      <c r="F343" s="9"/>
    </row>
    <row r="344">
      <c r="A344" s="9"/>
      <c r="B344" s="9"/>
      <c r="C344" s="9"/>
      <c r="D344" s="9"/>
      <c r="E344" s="9"/>
      <c r="F344" s="9"/>
    </row>
    <row r="345">
      <c r="A345" s="9"/>
      <c r="B345" s="9"/>
      <c r="C345" s="9"/>
      <c r="D345" s="9"/>
      <c r="E345" s="9"/>
      <c r="F345" s="9"/>
    </row>
    <row r="346">
      <c r="A346" s="9"/>
      <c r="B346" s="9"/>
      <c r="C346" s="9"/>
      <c r="D346" s="9"/>
      <c r="E346" s="9"/>
      <c r="F346" s="9"/>
    </row>
    <row r="347">
      <c r="A347" s="9"/>
      <c r="B347" s="9"/>
      <c r="C347" s="9"/>
      <c r="D347" s="9"/>
      <c r="E347" s="9"/>
      <c r="F347" s="9"/>
    </row>
    <row r="348">
      <c r="A348" s="9"/>
      <c r="B348" s="9"/>
      <c r="C348" s="9"/>
      <c r="D348" s="9"/>
      <c r="E348" s="9"/>
      <c r="F348" s="9"/>
    </row>
    <row r="349">
      <c r="A349" s="9"/>
      <c r="B349" s="9"/>
      <c r="C349" s="9"/>
      <c r="D349" s="9"/>
      <c r="E349" s="9"/>
      <c r="F349" s="9"/>
    </row>
    <row r="350">
      <c r="A350" s="9"/>
      <c r="B350" s="9"/>
      <c r="C350" s="9"/>
      <c r="D350" s="9"/>
      <c r="E350" s="9"/>
      <c r="F350" s="9"/>
    </row>
    <row r="351">
      <c r="A351" s="9"/>
      <c r="B351" s="9"/>
      <c r="C351" s="9"/>
      <c r="D351" s="9"/>
      <c r="E351" s="9"/>
      <c r="F351" s="9"/>
    </row>
    <row r="352">
      <c r="A352" s="9"/>
      <c r="B352" s="9"/>
      <c r="C352" s="9"/>
      <c r="D352" s="9"/>
      <c r="E352" s="9"/>
      <c r="F352" s="9"/>
    </row>
    <row r="353">
      <c r="A353" s="9"/>
      <c r="B353" s="9"/>
      <c r="C353" s="9"/>
      <c r="D353" s="9"/>
      <c r="E353" s="9"/>
      <c r="F353" s="9"/>
    </row>
    <row r="354">
      <c r="A354" s="9"/>
      <c r="B354" s="9"/>
      <c r="C354" s="9"/>
      <c r="D354" s="9"/>
      <c r="E354" s="9"/>
      <c r="F354" s="9"/>
    </row>
    <row r="355">
      <c r="A355" s="9"/>
      <c r="B355" s="9"/>
      <c r="C355" s="9"/>
      <c r="D355" s="9"/>
      <c r="E355" s="9"/>
      <c r="F355" s="9"/>
    </row>
    <row r="356">
      <c r="A356" s="9"/>
      <c r="B356" s="9"/>
      <c r="C356" s="9"/>
      <c r="D356" s="9"/>
      <c r="E356" s="9"/>
      <c r="F356" s="9"/>
    </row>
    <row r="357">
      <c r="A357" s="9"/>
      <c r="B357" s="9"/>
      <c r="C357" s="9"/>
      <c r="D357" s="9"/>
      <c r="E357" s="9"/>
      <c r="F357" s="9"/>
    </row>
    <row r="358">
      <c r="A358" s="9"/>
      <c r="B358" s="9"/>
      <c r="C358" s="9"/>
      <c r="D358" s="9"/>
      <c r="E358" s="9"/>
      <c r="F358" s="9"/>
    </row>
    <row r="359">
      <c r="A359" s="9"/>
      <c r="B359" s="9"/>
      <c r="C359" s="9"/>
      <c r="D359" s="9"/>
      <c r="E359" s="9"/>
      <c r="F359" s="9"/>
    </row>
    <row r="360">
      <c r="A360" s="9"/>
      <c r="B360" s="9"/>
      <c r="C360" s="9"/>
      <c r="D360" s="9"/>
      <c r="E360" s="9"/>
      <c r="F360" s="9"/>
    </row>
    <row r="361">
      <c r="A361" s="9"/>
      <c r="B361" s="9"/>
      <c r="C361" s="9"/>
      <c r="D361" s="9"/>
      <c r="E361" s="9"/>
      <c r="F361" s="9"/>
    </row>
    <row r="362">
      <c r="A362" s="9"/>
      <c r="B362" s="9"/>
      <c r="C362" s="9"/>
      <c r="D362" s="9"/>
      <c r="E362" s="9"/>
      <c r="F362" s="9"/>
    </row>
    <row r="363">
      <c r="A363" s="9"/>
      <c r="B363" s="9"/>
      <c r="C363" s="9"/>
      <c r="D363" s="9"/>
      <c r="E363" s="9"/>
      <c r="F363" s="9"/>
    </row>
    <row r="364">
      <c r="A364" s="9"/>
      <c r="B364" s="9"/>
      <c r="C364" s="9"/>
      <c r="D364" s="9"/>
      <c r="E364" s="9"/>
      <c r="F364" s="9"/>
    </row>
    <row r="365">
      <c r="A365" s="9"/>
      <c r="B365" s="9"/>
      <c r="C365" s="9"/>
      <c r="D365" s="9"/>
      <c r="E365" s="9"/>
      <c r="F365" s="9"/>
    </row>
    <row r="366">
      <c r="A366" s="9"/>
      <c r="B366" s="9"/>
      <c r="C366" s="9"/>
      <c r="D366" s="9"/>
      <c r="E366" s="9"/>
      <c r="F366" s="9"/>
    </row>
    <row r="367">
      <c r="A367" s="9"/>
      <c r="B367" s="9"/>
      <c r="C367" s="9"/>
      <c r="D367" s="9"/>
      <c r="E367" s="9"/>
      <c r="F367" s="9"/>
    </row>
    <row r="368">
      <c r="A368" s="9"/>
      <c r="B368" s="9"/>
      <c r="C368" s="9"/>
      <c r="D368" s="9"/>
      <c r="E368" s="9"/>
      <c r="F368" s="9"/>
    </row>
    <row r="369">
      <c r="A369" s="9"/>
      <c r="B369" s="9"/>
      <c r="C369" s="9"/>
      <c r="D369" s="9"/>
      <c r="E369" s="9"/>
      <c r="F369" s="9"/>
    </row>
    <row r="370">
      <c r="A370" s="9"/>
      <c r="B370" s="9"/>
      <c r="C370" s="9"/>
      <c r="D370" s="9"/>
      <c r="E370" s="9"/>
      <c r="F370" s="9"/>
    </row>
    <row r="371">
      <c r="A371" s="9"/>
      <c r="B371" s="9"/>
      <c r="C371" s="9"/>
      <c r="D371" s="9"/>
      <c r="E371" s="9"/>
      <c r="F371" s="9"/>
    </row>
    <row r="372">
      <c r="A372" s="9"/>
      <c r="B372" s="9"/>
      <c r="C372" s="9"/>
      <c r="D372" s="9"/>
      <c r="E372" s="9"/>
      <c r="F372" s="9"/>
    </row>
    <row r="373">
      <c r="A373" s="9"/>
      <c r="B373" s="9"/>
      <c r="C373" s="9"/>
      <c r="D373" s="9"/>
      <c r="E373" s="9"/>
      <c r="F373" s="9"/>
    </row>
    <row r="374">
      <c r="A374" s="9"/>
      <c r="B374" s="9"/>
      <c r="C374" s="9"/>
      <c r="D374" s="9"/>
      <c r="E374" s="9"/>
      <c r="F374" s="9"/>
    </row>
    <row r="375">
      <c r="A375" s="9"/>
      <c r="B375" s="9"/>
      <c r="C375" s="9"/>
      <c r="D375" s="9"/>
      <c r="E375" s="9"/>
      <c r="F375" s="9"/>
    </row>
    <row r="376">
      <c r="A376" s="9"/>
      <c r="B376" s="9"/>
      <c r="C376" s="9"/>
      <c r="D376" s="9"/>
      <c r="E376" s="9"/>
      <c r="F376" s="9"/>
    </row>
    <row r="377">
      <c r="A377" s="9"/>
      <c r="B377" s="9"/>
      <c r="C377" s="9"/>
      <c r="D377" s="9"/>
      <c r="E377" s="9"/>
      <c r="F377" s="9"/>
    </row>
    <row r="378">
      <c r="A378" s="9"/>
      <c r="B378" s="9"/>
      <c r="C378" s="9"/>
      <c r="D378" s="9"/>
      <c r="E378" s="9"/>
      <c r="F378" s="9"/>
    </row>
    <row r="379">
      <c r="A379" s="9"/>
      <c r="B379" s="9"/>
      <c r="C379" s="9"/>
      <c r="D379" s="9"/>
      <c r="E379" s="9"/>
      <c r="F379" s="9"/>
    </row>
    <row r="380">
      <c r="A380" s="9"/>
      <c r="B380" s="9"/>
      <c r="C380" s="9"/>
      <c r="D380" s="9"/>
      <c r="E380" s="9"/>
      <c r="F380" s="9"/>
    </row>
    <row r="381">
      <c r="A381" s="9"/>
      <c r="B381" s="9"/>
      <c r="C381" s="9"/>
      <c r="D381" s="9"/>
      <c r="E381" s="9"/>
      <c r="F381" s="9"/>
    </row>
    <row r="382">
      <c r="A382" s="9"/>
      <c r="B382" s="9"/>
      <c r="C382" s="9"/>
      <c r="D382" s="9"/>
      <c r="E382" s="9"/>
      <c r="F382" s="9"/>
    </row>
    <row r="383">
      <c r="A383" s="9"/>
      <c r="B383" s="9"/>
      <c r="C383" s="9"/>
      <c r="D383" s="9"/>
      <c r="E383" s="9"/>
      <c r="F383" s="9"/>
    </row>
    <row r="384">
      <c r="A384" s="9"/>
      <c r="B384" s="9"/>
      <c r="C384" s="9"/>
      <c r="D384" s="9"/>
      <c r="E384" s="9"/>
      <c r="F384" s="9"/>
    </row>
    <row r="385">
      <c r="A385" s="9"/>
      <c r="B385" s="9"/>
      <c r="C385" s="9"/>
      <c r="D385" s="9"/>
      <c r="E385" s="9"/>
      <c r="F385" s="9"/>
    </row>
    <row r="386">
      <c r="A386" s="9"/>
      <c r="B386" s="9"/>
      <c r="C386" s="9"/>
      <c r="D386" s="9"/>
      <c r="E386" s="9"/>
      <c r="F386" s="9"/>
    </row>
    <row r="387">
      <c r="A387" s="9"/>
      <c r="B387" s="9"/>
      <c r="C387" s="9"/>
      <c r="D387" s="9"/>
      <c r="E387" s="9"/>
      <c r="F387" s="9"/>
    </row>
    <row r="388">
      <c r="A388" s="9"/>
      <c r="B388" s="9"/>
      <c r="C388" s="9"/>
      <c r="D388" s="9"/>
      <c r="E388" s="9"/>
      <c r="F388" s="9"/>
    </row>
    <row r="389">
      <c r="A389" s="9"/>
      <c r="B389" s="9"/>
      <c r="C389" s="9"/>
      <c r="D389" s="9"/>
      <c r="E389" s="9"/>
      <c r="F389" s="9"/>
    </row>
    <row r="390">
      <c r="A390" s="9"/>
      <c r="B390" s="9"/>
      <c r="C390" s="9"/>
      <c r="D390" s="9"/>
      <c r="E390" s="9"/>
      <c r="F390" s="9"/>
    </row>
    <row r="391">
      <c r="A391" s="9"/>
      <c r="B391" s="9"/>
      <c r="C391" s="9"/>
      <c r="D391" s="9"/>
      <c r="E391" s="9"/>
      <c r="F391" s="9"/>
    </row>
    <row r="392">
      <c r="A392" s="9"/>
      <c r="B392" s="9"/>
      <c r="C392" s="9"/>
      <c r="D392" s="9"/>
      <c r="E392" s="9"/>
      <c r="F392" s="9"/>
    </row>
    <row r="393">
      <c r="A393" s="9"/>
      <c r="B393" s="9"/>
      <c r="C393" s="9"/>
      <c r="D393" s="9"/>
      <c r="E393" s="9"/>
      <c r="F393" s="9"/>
    </row>
    <row r="394">
      <c r="A394" s="9"/>
      <c r="B394" s="9"/>
      <c r="C394" s="9"/>
      <c r="D394" s="9"/>
      <c r="E394" s="9"/>
      <c r="F394" s="9"/>
    </row>
    <row r="395">
      <c r="A395" s="9"/>
      <c r="B395" s="9"/>
      <c r="C395" s="9"/>
      <c r="D395" s="9"/>
      <c r="E395" s="9"/>
      <c r="F395" s="9"/>
    </row>
    <row r="396">
      <c r="A396" s="9"/>
      <c r="B396" s="9"/>
      <c r="C396" s="9"/>
      <c r="D396" s="9"/>
      <c r="E396" s="9"/>
      <c r="F396" s="9"/>
    </row>
    <row r="397">
      <c r="A397" s="9"/>
      <c r="B397" s="9"/>
      <c r="C397" s="9"/>
      <c r="D397" s="9"/>
      <c r="E397" s="9"/>
      <c r="F397" s="9"/>
    </row>
    <row r="398">
      <c r="A398" s="9"/>
      <c r="B398" s="9"/>
      <c r="C398" s="9"/>
      <c r="D398" s="9"/>
      <c r="E398" s="9"/>
      <c r="F398" s="9"/>
    </row>
    <row r="399">
      <c r="A399" s="9"/>
      <c r="B399" s="9"/>
      <c r="C399" s="9"/>
      <c r="D399" s="9"/>
      <c r="E399" s="9"/>
      <c r="F399" s="9"/>
    </row>
    <row r="400">
      <c r="A400" s="9"/>
      <c r="B400" s="9"/>
      <c r="C400" s="9"/>
      <c r="D400" s="9"/>
      <c r="E400" s="9"/>
      <c r="F400" s="9"/>
    </row>
    <row r="401">
      <c r="A401" s="9"/>
      <c r="B401" s="9"/>
      <c r="C401" s="9"/>
      <c r="D401" s="9"/>
      <c r="E401" s="9"/>
      <c r="F401" s="9"/>
    </row>
    <row r="402">
      <c r="A402" s="9"/>
      <c r="B402" s="9"/>
      <c r="C402" s="9"/>
      <c r="D402" s="9"/>
      <c r="E402" s="9"/>
      <c r="F402" s="9"/>
    </row>
    <row r="403">
      <c r="A403" s="9"/>
      <c r="B403" s="9"/>
      <c r="C403" s="9"/>
      <c r="D403" s="9"/>
      <c r="E403" s="9"/>
      <c r="F403" s="9"/>
    </row>
    <row r="404">
      <c r="A404" s="9"/>
      <c r="B404" s="9"/>
      <c r="C404" s="9"/>
      <c r="D404" s="9"/>
      <c r="E404" s="9"/>
      <c r="F404" s="9"/>
    </row>
    <row r="405">
      <c r="A405" s="9"/>
      <c r="B405" s="9"/>
      <c r="C405" s="9"/>
      <c r="D405" s="9"/>
      <c r="E405" s="9"/>
      <c r="F405" s="9"/>
    </row>
    <row r="406">
      <c r="A406" s="9"/>
      <c r="B406" s="9"/>
      <c r="C406" s="9"/>
      <c r="D406" s="9"/>
      <c r="E406" s="9"/>
      <c r="F406" s="9"/>
    </row>
    <row r="407">
      <c r="A407" s="9"/>
      <c r="B407" s="9"/>
      <c r="C407" s="9"/>
      <c r="D407" s="9"/>
      <c r="E407" s="9"/>
      <c r="F407" s="9"/>
    </row>
    <row r="408">
      <c r="A408" s="9"/>
      <c r="B408" s="9"/>
      <c r="C408" s="9"/>
      <c r="D408" s="9"/>
      <c r="E408" s="9"/>
      <c r="F408" s="9"/>
    </row>
    <row r="409">
      <c r="A409" s="9"/>
      <c r="B409" s="9"/>
      <c r="C409" s="9"/>
      <c r="D409" s="9"/>
      <c r="E409" s="9"/>
      <c r="F409" s="9"/>
    </row>
    <row r="410">
      <c r="A410" s="9"/>
      <c r="B410" s="9"/>
      <c r="C410" s="9"/>
      <c r="D410" s="9"/>
      <c r="E410" s="9"/>
      <c r="F410" s="9"/>
    </row>
    <row r="411">
      <c r="A411" s="9"/>
      <c r="B411" s="9"/>
      <c r="C411" s="9"/>
      <c r="D411" s="9"/>
      <c r="E411" s="9"/>
      <c r="F411" s="9"/>
    </row>
    <row r="412">
      <c r="A412" s="9"/>
      <c r="B412" s="9"/>
      <c r="C412" s="9"/>
      <c r="D412" s="9"/>
      <c r="E412" s="9"/>
      <c r="F412" s="9"/>
    </row>
    <row r="413">
      <c r="A413" s="9"/>
      <c r="B413" s="9"/>
      <c r="C413" s="9"/>
      <c r="D413" s="9"/>
      <c r="E413" s="9"/>
      <c r="F413" s="9"/>
    </row>
    <row r="414">
      <c r="A414" s="9"/>
      <c r="B414" s="9"/>
      <c r="C414" s="9"/>
      <c r="D414" s="9"/>
      <c r="E414" s="9"/>
      <c r="F414" s="9"/>
    </row>
    <row r="415">
      <c r="A415" s="9"/>
      <c r="B415" s="9"/>
      <c r="C415" s="9"/>
      <c r="D415" s="9"/>
      <c r="E415" s="9"/>
      <c r="F415" s="9"/>
    </row>
    <row r="416">
      <c r="A416" s="9"/>
      <c r="B416" s="9"/>
      <c r="C416" s="9"/>
      <c r="D416" s="9"/>
      <c r="E416" s="9"/>
      <c r="F416" s="9"/>
    </row>
    <row r="417">
      <c r="A417" s="9"/>
      <c r="B417" s="9"/>
      <c r="C417" s="9"/>
      <c r="D417" s="9"/>
      <c r="E417" s="9"/>
      <c r="F417" s="9"/>
    </row>
    <row r="418">
      <c r="A418" s="9"/>
      <c r="B418" s="9"/>
      <c r="C418" s="9"/>
      <c r="D418" s="9"/>
      <c r="E418" s="9"/>
      <c r="F418" s="9"/>
    </row>
    <row r="419">
      <c r="A419" s="9"/>
      <c r="B419" s="9"/>
      <c r="C419" s="9"/>
      <c r="D419" s="9"/>
      <c r="E419" s="9"/>
      <c r="F419" s="9"/>
    </row>
    <row r="420">
      <c r="A420" s="9"/>
      <c r="B420" s="9"/>
      <c r="C420" s="9"/>
      <c r="D420" s="9"/>
      <c r="E420" s="9"/>
      <c r="F420" s="9"/>
    </row>
    <row r="421">
      <c r="A421" s="9"/>
      <c r="B421" s="9"/>
      <c r="C421" s="9"/>
      <c r="D421" s="9"/>
      <c r="E421" s="9"/>
      <c r="F421" s="9"/>
    </row>
    <row r="422">
      <c r="A422" s="9"/>
      <c r="B422" s="9"/>
      <c r="C422" s="9"/>
      <c r="D422" s="9"/>
      <c r="E422" s="9"/>
      <c r="F422" s="9"/>
    </row>
    <row r="423">
      <c r="A423" s="9"/>
      <c r="B423" s="9"/>
      <c r="C423" s="9"/>
      <c r="D423" s="9"/>
      <c r="E423" s="9"/>
      <c r="F423" s="9"/>
    </row>
    <row r="424">
      <c r="A424" s="9"/>
      <c r="B424" s="9"/>
      <c r="C424" s="9"/>
      <c r="D424" s="9"/>
      <c r="E424" s="9"/>
      <c r="F424" s="9"/>
    </row>
    <row r="425">
      <c r="A425" s="9"/>
      <c r="B425" s="9"/>
      <c r="C425" s="9"/>
      <c r="D425" s="9"/>
      <c r="E425" s="9"/>
      <c r="F425" s="9"/>
    </row>
    <row r="426">
      <c r="A426" s="9"/>
      <c r="B426" s="9"/>
      <c r="C426" s="9"/>
      <c r="D426" s="9"/>
      <c r="E426" s="9"/>
      <c r="F426" s="9"/>
    </row>
    <row r="427">
      <c r="A427" s="9"/>
      <c r="B427" s="9"/>
      <c r="C427" s="9"/>
      <c r="D427" s="9"/>
      <c r="E427" s="9"/>
      <c r="F427" s="9"/>
    </row>
    <row r="428">
      <c r="A428" s="9"/>
      <c r="B428" s="9"/>
      <c r="C428" s="9"/>
      <c r="D428" s="9"/>
      <c r="E428" s="9"/>
      <c r="F428" s="9"/>
    </row>
    <row r="429">
      <c r="A429" s="9"/>
      <c r="B429" s="9"/>
      <c r="C429" s="9"/>
      <c r="D429" s="9"/>
      <c r="E429" s="9"/>
      <c r="F429" s="9"/>
    </row>
    <row r="430">
      <c r="A430" s="9"/>
      <c r="B430" s="9"/>
      <c r="C430" s="9"/>
      <c r="D430" s="9"/>
      <c r="E430" s="9"/>
      <c r="F430" s="9"/>
    </row>
    <row r="431">
      <c r="A431" s="9"/>
      <c r="B431" s="9"/>
      <c r="C431" s="9"/>
      <c r="D431" s="9"/>
      <c r="E431" s="9"/>
      <c r="F431" s="9"/>
    </row>
    <row r="432">
      <c r="A432" s="9"/>
      <c r="B432" s="9"/>
      <c r="C432" s="9"/>
      <c r="D432" s="9"/>
      <c r="E432" s="9"/>
      <c r="F432" s="9"/>
    </row>
    <row r="433">
      <c r="A433" s="9"/>
      <c r="B433" s="9"/>
      <c r="C433" s="9"/>
      <c r="D433" s="9"/>
      <c r="E433" s="9"/>
      <c r="F433" s="9"/>
    </row>
    <row r="434">
      <c r="A434" s="9"/>
      <c r="B434" s="9"/>
      <c r="C434" s="9"/>
      <c r="D434" s="9"/>
      <c r="E434" s="9"/>
      <c r="F434" s="9"/>
    </row>
    <row r="435">
      <c r="A435" s="9"/>
      <c r="B435" s="9"/>
      <c r="C435" s="9"/>
      <c r="D435" s="9"/>
      <c r="E435" s="9"/>
      <c r="F435" s="9"/>
    </row>
    <row r="436">
      <c r="A436" s="9"/>
      <c r="B436" s="9"/>
      <c r="C436" s="9"/>
      <c r="D436" s="9"/>
      <c r="E436" s="9"/>
      <c r="F436" s="9"/>
    </row>
    <row r="437">
      <c r="A437" s="9"/>
      <c r="B437" s="9"/>
      <c r="C437" s="9"/>
      <c r="D437" s="9"/>
      <c r="E437" s="9"/>
      <c r="F437" s="9"/>
    </row>
    <row r="438">
      <c r="A438" s="9"/>
      <c r="B438" s="9"/>
      <c r="C438" s="9"/>
      <c r="D438" s="9"/>
      <c r="E438" s="9"/>
      <c r="F438" s="9"/>
    </row>
    <row r="439">
      <c r="A439" s="9"/>
      <c r="B439" s="9"/>
      <c r="C439" s="9"/>
      <c r="D439" s="9"/>
      <c r="E439" s="9"/>
      <c r="F439" s="9"/>
    </row>
    <row r="440">
      <c r="A440" s="9"/>
      <c r="B440" s="9"/>
      <c r="C440" s="9"/>
      <c r="D440" s="9"/>
      <c r="E440" s="9"/>
      <c r="F440" s="9"/>
    </row>
    <row r="441">
      <c r="A441" s="9"/>
      <c r="B441" s="9"/>
      <c r="C441" s="9"/>
      <c r="D441" s="9"/>
      <c r="E441" s="9"/>
      <c r="F441" s="9"/>
    </row>
    <row r="442">
      <c r="A442" s="9"/>
      <c r="B442" s="9"/>
      <c r="C442" s="9"/>
      <c r="D442" s="9"/>
      <c r="E442" s="9"/>
      <c r="F442" s="9"/>
    </row>
    <row r="443">
      <c r="A443" s="9"/>
      <c r="B443" s="9"/>
      <c r="C443" s="9"/>
      <c r="D443" s="9"/>
      <c r="E443" s="9"/>
      <c r="F443" s="9"/>
    </row>
    <row r="444">
      <c r="A444" s="9"/>
      <c r="B444" s="9"/>
      <c r="C444" s="9"/>
      <c r="D444" s="9"/>
      <c r="E444" s="9"/>
      <c r="F444" s="9"/>
    </row>
    <row r="445">
      <c r="A445" s="9"/>
      <c r="B445" s="9"/>
      <c r="C445" s="9"/>
      <c r="D445" s="9"/>
      <c r="E445" s="9"/>
      <c r="F445" s="9"/>
    </row>
    <row r="446">
      <c r="A446" s="9"/>
      <c r="B446" s="9"/>
      <c r="C446" s="9"/>
      <c r="D446" s="9"/>
      <c r="E446" s="9"/>
      <c r="F446" s="9"/>
    </row>
    <row r="447">
      <c r="A447" s="9"/>
      <c r="B447" s="9"/>
      <c r="C447" s="9"/>
      <c r="D447" s="9"/>
      <c r="E447" s="9"/>
      <c r="F447" s="9"/>
    </row>
    <row r="448">
      <c r="A448" s="9"/>
      <c r="B448" s="9"/>
      <c r="C448" s="9"/>
      <c r="D448" s="9"/>
      <c r="E448" s="9"/>
      <c r="F448" s="9"/>
    </row>
    <row r="449">
      <c r="A449" s="9"/>
      <c r="B449" s="9"/>
      <c r="C449" s="9"/>
      <c r="D449" s="9"/>
      <c r="E449" s="9"/>
      <c r="F449" s="9"/>
    </row>
    <row r="450">
      <c r="A450" s="9"/>
      <c r="B450" s="9"/>
      <c r="C450" s="9"/>
      <c r="D450" s="9"/>
      <c r="E450" s="9"/>
      <c r="F450" s="9"/>
    </row>
    <row r="451">
      <c r="A451" s="9"/>
      <c r="B451" s="9"/>
      <c r="C451" s="9"/>
      <c r="D451" s="9"/>
      <c r="E451" s="9"/>
      <c r="F451" s="9"/>
    </row>
    <row r="452">
      <c r="A452" s="9"/>
      <c r="B452" s="9"/>
      <c r="C452" s="9"/>
      <c r="D452" s="9"/>
      <c r="E452" s="9"/>
      <c r="F452" s="9"/>
    </row>
    <row r="453">
      <c r="A453" s="9"/>
      <c r="B453" s="9"/>
      <c r="C453" s="9"/>
      <c r="D453" s="9"/>
      <c r="E453" s="9"/>
      <c r="F453" s="9"/>
    </row>
    <row r="454">
      <c r="A454" s="9"/>
      <c r="B454" s="9"/>
      <c r="C454" s="9"/>
      <c r="D454" s="9"/>
      <c r="E454" s="9"/>
      <c r="F454" s="9"/>
    </row>
    <row r="455">
      <c r="A455" s="9"/>
      <c r="B455" s="9"/>
      <c r="C455" s="9"/>
      <c r="D455" s="9"/>
      <c r="E455" s="9"/>
      <c r="F455" s="9"/>
    </row>
    <row r="456">
      <c r="A456" s="9"/>
      <c r="B456" s="9"/>
      <c r="C456" s="9"/>
      <c r="D456" s="9"/>
      <c r="E456" s="9"/>
      <c r="F456" s="9"/>
    </row>
    <row r="457">
      <c r="A457" s="9"/>
      <c r="B457" s="9"/>
      <c r="C457" s="9"/>
      <c r="D457" s="9"/>
      <c r="E457" s="9"/>
      <c r="F457" s="9"/>
    </row>
    <row r="458">
      <c r="A458" s="9"/>
      <c r="B458" s="9"/>
      <c r="C458" s="9"/>
      <c r="D458" s="9"/>
      <c r="E458" s="9"/>
      <c r="F458" s="9"/>
    </row>
    <row r="459">
      <c r="A459" s="9"/>
      <c r="B459" s="9"/>
      <c r="C459" s="9"/>
      <c r="D459" s="9"/>
      <c r="E459" s="9"/>
      <c r="F459" s="9"/>
    </row>
    <row r="460">
      <c r="A460" s="9"/>
      <c r="B460" s="9"/>
      <c r="C460" s="9"/>
      <c r="D460" s="9"/>
      <c r="E460" s="9"/>
      <c r="F460" s="9"/>
    </row>
    <row r="461">
      <c r="A461" s="9"/>
      <c r="B461" s="9"/>
      <c r="C461" s="9"/>
      <c r="D461" s="9"/>
      <c r="E461" s="9"/>
      <c r="F461" s="9"/>
    </row>
    <row r="462">
      <c r="A462" s="9"/>
      <c r="B462" s="9"/>
      <c r="C462" s="9"/>
      <c r="D462" s="9"/>
      <c r="E462" s="9"/>
      <c r="F462" s="9"/>
    </row>
    <row r="463">
      <c r="A463" s="9"/>
      <c r="B463" s="9"/>
      <c r="C463" s="9"/>
      <c r="D463" s="9"/>
      <c r="E463" s="9"/>
      <c r="F463" s="9"/>
    </row>
    <row r="464">
      <c r="A464" s="9"/>
      <c r="B464" s="9"/>
      <c r="C464" s="9"/>
      <c r="D464" s="9"/>
      <c r="E464" s="9"/>
      <c r="F464" s="9"/>
    </row>
    <row r="465">
      <c r="A465" s="9"/>
      <c r="B465" s="9"/>
      <c r="C465" s="9"/>
      <c r="D465" s="9"/>
      <c r="E465" s="9"/>
      <c r="F465" s="9"/>
    </row>
    <row r="466">
      <c r="A466" s="9"/>
      <c r="B466" s="9"/>
      <c r="C466" s="9"/>
      <c r="D466" s="9"/>
      <c r="E466" s="9"/>
      <c r="F466" s="9"/>
    </row>
    <row r="467">
      <c r="A467" s="9"/>
      <c r="B467" s="9"/>
      <c r="C467" s="9"/>
      <c r="D467" s="9"/>
      <c r="E467" s="9"/>
      <c r="F467" s="9"/>
    </row>
    <row r="468">
      <c r="A468" s="9"/>
      <c r="B468" s="9"/>
      <c r="C468" s="9"/>
      <c r="D468" s="9"/>
      <c r="E468" s="9"/>
      <c r="F468" s="9"/>
    </row>
    <row r="469">
      <c r="A469" s="9"/>
      <c r="B469" s="9"/>
      <c r="C469" s="9"/>
      <c r="D469" s="9"/>
      <c r="E469" s="9"/>
      <c r="F469" s="9"/>
    </row>
    <row r="470">
      <c r="A470" s="9"/>
      <c r="B470" s="9"/>
      <c r="C470" s="9"/>
      <c r="D470" s="9"/>
      <c r="E470" s="9"/>
      <c r="F470" s="9"/>
    </row>
    <row r="471">
      <c r="A471" s="9"/>
      <c r="B471" s="9"/>
      <c r="C471" s="9"/>
      <c r="D471" s="9"/>
      <c r="E471" s="9"/>
      <c r="F471" s="9"/>
    </row>
    <row r="472">
      <c r="A472" s="9"/>
      <c r="B472" s="9"/>
      <c r="C472" s="9"/>
      <c r="D472" s="9"/>
      <c r="E472" s="9"/>
      <c r="F472" s="9"/>
    </row>
    <row r="473">
      <c r="A473" s="9"/>
      <c r="B473" s="9"/>
      <c r="C473" s="9"/>
      <c r="D473" s="9"/>
      <c r="E473" s="9"/>
      <c r="F473" s="9"/>
    </row>
    <row r="474">
      <c r="A474" s="9"/>
      <c r="B474" s="9"/>
      <c r="C474" s="9"/>
      <c r="D474" s="9"/>
      <c r="E474" s="9"/>
      <c r="F474" s="9"/>
    </row>
    <row r="475">
      <c r="A475" s="9"/>
      <c r="B475" s="9"/>
      <c r="C475" s="9"/>
      <c r="D475" s="9"/>
      <c r="E475" s="9"/>
      <c r="F475" s="9"/>
    </row>
    <row r="476">
      <c r="A476" s="9"/>
      <c r="B476" s="9"/>
      <c r="C476" s="9"/>
      <c r="D476" s="9"/>
      <c r="E476" s="9"/>
      <c r="F476" s="9"/>
    </row>
    <row r="477">
      <c r="A477" s="9"/>
      <c r="B477" s="9"/>
      <c r="C477" s="9"/>
      <c r="D477" s="9"/>
      <c r="E477" s="9"/>
      <c r="F477" s="9"/>
    </row>
    <row r="478">
      <c r="A478" s="9"/>
      <c r="B478" s="9"/>
      <c r="C478" s="9"/>
      <c r="D478" s="9"/>
      <c r="E478" s="9"/>
      <c r="F478" s="9"/>
    </row>
    <row r="479">
      <c r="A479" s="9"/>
      <c r="B479" s="9"/>
      <c r="C479" s="9"/>
      <c r="D479" s="9"/>
      <c r="E479" s="9"/>
      <c r="F479" s="9"/>
    </row>
    <row r="480">
      <c r="A480" s="9"/>
      <c r="B480" s="9"/>
      <c r="C480" s="9"/>
      <c r="D480" s="9"/>
      <c r="E480" s="9"/>
      <c r="F480" s="9"/>
    </row>
    <row r="481">
      <c r="A481" s="9"/>
      <c r="B481" s="9"/>
      <c r="C481" s="9"/>
      <c r="D481" s="9"/>
      <c r="E481" s="9"/>
      <c r="F481" s="9"/>
    </row>
    <row r="482">
      <c r="A482" s="9"/>
      <c r="B482" s="9"/>
      <c r="C482" s="9"/>
      <c r="D482" s="9"/>
      <c r="E482" s="9"/>
      <c r="F482" s="9"/>
    </row>
    <row r="483">
      <c r="A483" s="9"/>
      <c r="B483" s="9"/>
      <c r="C483" s="9"/>
      <c r="D483" s="9"/>
      <c r="E483" s="9"/>
      <c r="F483" s="9"/>
    </row>
    <row r="484">
      <c r="A484" s="9"/>
      <c r="B484" s="9"/>
      <c r="C484" s="9"/>
      <c r="D484" s="9"/>
      <c r="E484" s="9"/>
      <c r="F484" s="9"/>
    </row>
    <row r="485">
      <c r="A485" s="9"/>
      <c r="B485" s="9"/>
      <c r="C485" s="9"/>
      <c r="D485" s="9"/>
      <c r="E485" s="9"/>
      <c r="F485" s="9"/>
    </row>
    <row r="486">
      <c r="A486" s="9"/>
      <c r="B486" s="9"/>
      <c r="C486" s="9"/>
      <c r="D486" s="9"/>
      <c r="E486" s="9"/>
      <c r="F486" s="9"/>
    </row>
    <row r="487">
      <c r="A487" s="9"/>
      <c r="B487" s="9"/>
      <c r="C487" s="9"/>
      <c r="D487" s="9"/>
      <c r="E487" s="9"/>
      <c r="F487" s="9"/>
    </row>
    <row r="488">
      <c r="A488" s="9"/>
      <c r="B488" s="9"/>
      <c r="C488" s="9"/>
      <c r="D488" s="9"/>
      <c r="E488" s="9"/>
      <c r="F488" s="9"/>
    </row>
    <row r="489">
      <c r="A489" s="9"/>
      <c r="B489" s="9"/>
      <c r="C489" s="9"/>
      <c r="D489" s="9"/>
      <c r="E489" s="9"/>
      <c r="F489" s="9"/>
    </row>
    <row r="490">
      <c r="A490" s="9"/>
      <c r="B490" s="9"/>
      <c r="C490" s="9"/>
      <c r="D490" s="9"/>
      <c r="E490" s="9"/>
      <c r="F490" s="9"/>
    </row>
    <row r="491">
      <c r="A491" s="9"/>
      <c r="B491" s="9"/>
      <c r="C491" s="9"/>
      <c r="D491" s="9"/>
      <c r="E491" s="9"/>
      <c r="F491" s="9"/>
    </row>
    <row r="492">
      <c r="A492" s="9"/>
      <c r="B492" s="9"/>
      <c r="C492" s="9"/>
      <c r="D492" s="9"/>
      <c r="E492" s="9"/>
      <c r="F492" s="9"/>
    </row>
    <row r="493">
      <c r="A493" s="9"/>
      <c r="B493" s="9"/>
      <c r="C493" s="9"/>
      <c r="D493" s="9"/>
      <c r="E493" s="9"/>
      <c r="F493" s="9"/>
    </row>
    <row r="494">
      <c r="A494" s="9"/>
      <c r="B494" s="9"/>
      <c r="C494" s="9"/>
      <c r="D494" s="9"/>
      <c r="E494" s="9"/>
      <c r="F494" s="9"/>
    </row>
    <row r="495">
      <c r="A495" s="9"/>
      <c r="B495" s="9"/>
      <c r="C495" s="9"/>
      <c r="D495" s="9"/>
      <c r="E495" s="9"/>
      <c r="F495" s="9"/>
    </row>
    <row r="496">
      <c r="A496" s="9"/>
      <c r="B496" s="9"/>
      <c r="C496" s="9"/>
      <c r="D496" s="9"/>
      <c r="E496" s="9"/>
      <c r="F496" s="9"/>
    </row>
    <row r="497">
      <c r="A497" s="9"/>
      <c r="B497" s="9"/>
      <c r="C497" s="9"/>
      <c r="D497" s="9"/>
      <c r="E497" s="9"/>
      <c r="F497" s="9"/>
    </row>
    <row r="498">
      <c r="A498" s="9"/>
      <c r="B498" s="9"/>
      <c r="C498" s="9"/>
      <c r="D498" s="9"/>
      <c r="E498" s="9"/>
      <c r="F498" s="9"/>
    </row>
    <row r="499">
      <c r="A499" s="9"/>
      <c r="B499" s="9"/>
      <c r="C499" s="9"/>
      <c r="D499" s="9"/>
      <c r="E499" s="9"/>
      <c r="F499" s="9"/>
    </row>
    <row r="500">
      <c r="A500" s="9"/>
      <c r="B500" s="9"/>
      <c r="C500" s="9"/>
      <c r="D500" s="9"/>
      <c r="E500" s="9"/>
      <c r="F500" s="9"/>
    </row>
    <row r="501">
      <c r="A501" s="9"/>
      <c r="B501" s="9"/>
      <c r="C501" s="9"/>
      <c r="D501" s="9"/>
      <c r="E501" s="9"/>
      <c r="F501" s="9"/>
    </row>
    <row r="502">
      <c r="A502" s="9"/>
      <c r="B502" s="9"/>
      <c r="C502" s="9"/>
      <c r="D502" s="9"/>
      <c r="E502" s="9"/>
      <c r="F502" s="9"/>
    </row>
    <row r="503">
      <c r="A503" s="9"/>
      <c r="B503" s="9"/>
      <c r="C503" s="9"/>
      <c r="D503" s="9"/>
      <c r="E503" s="9"/>
      <c r="F503" s="9"/>
    </row>
    <row r="504">
      <c r="A504" s="9"/>
      <c r="B504" s="9"/>
      <c r="C504" s="9"/>
      <c r="D504" s="9"/>
      <c r="E504" s="9"/>
      <c r="F504" s="9"/>
    </row>
    <row r="505">
      <c r="A505" s="9"/>
      <c r="B505" s="9"/>
      <c r="C505" s="9"/>
      <c r="D505" s="9"/>
      <c r="E505" s="9"/>
      <c r="F505" s="9"/>
    </row>
    <row r="506">
      <c r="A506" s="9"/>
      <c r="B506" s="9"/>
      <c r="C506" s="9"/>
      <c r="D506" s="9"/>
      <c r="E506" s="9"/>
      <c r="F506" s="9"/>
    </row>
    <row r="507">
      <c r="A507" s="9"/>
      <c r="B507" s="9"/>
      <c r="C507" s="9"/>
      <c r="D507" s="9"/>
      <c r="E507" s="9"/>
      <c r="F507" s="9"/>
    </row>
    <row r="508">
      <c r="A508" s="9"/>
      <c r="B508" s="9"/>
      <c r="C508" s="9"/>
      <c r="D508" s="9"/>
      <c r="E508" s="9"/>
      <c r="F508" s="9"/>
    </row>
    <row r="509">
      <c r="A509" s="9"/>
      <c r="B509" s="9"/>
      <c r="C509" s="9"/>
      <c r="D509" s="9"/>
      <c r="E509" s="9"/>
      <c r="F509" s="9"/>
    </row>
    <row r="510">
      <c r="A510" s="9"/>
      <c r="B510" s="9"/>
      <c r="C510" s="9"/>
      <c r="D510" s="9"/>
      <c r="E510" s="9"/>
      <c r="F510" s="9"/>
    </row>
    <row r="511">
      <c r="A511" s="9"/>
      <c r="B511" s="9"/>
      <c r="C511" s="9"/>
      <c r="D511" s="9"/>
      <c r="E511" s="9"/>
      <c r="F511" s="9"/>
    </row>
    <row r="512">
      <c r="A512" s="9"/>
      <c r="B512" s="9"/>
      <c r="C512" s="9"/>
      <c r="D512" s="9"/>
      <c r="E512" s="9"/>
      <c r="F512" s="9"/>
    </row>
    <row r="513">
      <c r="A513" s="9"/>
      <c r="B513" s="9"/>
      <c r="C513" s="9"/>
      <c r="D513" s="9"/>
      <c r="E513" s="9"/>
      <c r="F513" s="9"/>
    </row>
    <row r="514">
      <c r="A514" s="9"/>
      <c r="B514" s="9"/>
      <c r="C514" s="9"/>
      <c r="D514" s="9"/>
      <c r="E514" s="9"/>
      <c r="F514" s="9"/>
    </row>
    <row r="515">
      <c r="A515" s="9"/>
      <c r="B515" s="9"/>
      <c r="C515" s="9"/>
      <c r="D515" s="9"/>
      <c r="E515" s="9"/>
      <c r="F515" s="9"/>
    </row>
    <row r="516">
      <c r="A516" s="9"/>
      <c r="B516" s="9"/>
      <c r="C516" s="9"/>
      <c r="D516" s="9"/>
      <c r="E516" s="9"/>
      <c r="F516" s="9"/>
    </row>
    <row r="517">
      <c r="A517" s="9"/>
      <c r="B517" s="9"/>
      <c r="C517" s="9"/>
      <c r="D517" s="9"/>
      <c r="E517" s="9"/>
      <c r="F517" s="9"/>
    </row>
    <row r="518">
      <c r="A518" s="9"/>
      <c r="B518" s="9"/>
      <c r="C518" s="9"/>
      <c r="D518" s="9"/>
      <c r="E518" s="9"/>
      <c r="F518" s="9"/>
    </row>
    <row r="519">
      <c r="A519" s="9"/>
      <c r="B519" s="9"/>
      <c r="C519" s="9"/>
      <c r="D519" s="9"/>
      <c r="E519" s="9"/>
      <c r="F519" s="9"/>
    </row>
    <row r="520">
      <c r="A520" s="9"/>
      <c r="B520" s="9"/>
      <c r="C520" s="9"/>
      <c r="D520" s="9"/>
      <c r="E520" s="9"/>
      <c r="F520" s="9"/>
    </row>
    <row r="521">
      <c r="A521" s="9"/>
      <c r="B521" s="9"/>
      <c r="C521" s="9"/>
      <c r="D521" s="9"/>
      <c r="E521" s="9"/>
      <c r="F521" s="9"/>
    </row>
    <row r="522">
      <c r="A522" s="9"/>
      <c r="B522" s="9"/>
      <c r="C522" s="9"/>
      <c r="D522" s="9"/>
      <c r="E522" s="9"/>
      <c r="F522" s="9"/>
    </row>
    <row r="523">
      <c r="A523" s="9"/>
      <c r="B523" s="9"/>
      <c r="C523" s="9"/>
      <c r="D523" s="9"/>
      <c r="E523" s="9"/>
      <c r="F523" s="9"/>
    </row>
    <row r="524">
      <c r="A524" s="9"/>
      <c r="B524" s="9"/>
      <c r="C524" s="9"/>
      <c r="D524" s="9"/>
      <c r="E524" s="9"/>
      <c r="F524" s="9"/>
    </row>
    <row r="525">
      <c r="A525" s="9"/>
      <c r="B525" s="9"/>
      <c r="C525" s="9"/>
      <c r="D525" s="9"/>
      <c r="E525" s="9"/>
      <c r="F525" s="9"/>
    </row>
    <row r="526">
      <c r="A526" s="9"/>
      <c r="B526" s="9"/>
      <c r="C526" s="9"/>
      <c r="D526" s="9"/>
      <c r="E526" s="9"/>
      <c r="F526" s="9"/>
    </row>
    <row r="527">
      <c r="A527" s="9"/>
      <c r="B527" s="9"/>
      <c r="C527" s="9"/>
      <c r="D527" s="9"/>
      <c r="E527" s="9"/>
      <c r="F527" s="9"/>
    </row>
    <row r="528">
      <c r="A528" s="9"/>
      <c r="B528" s="9"/>
      <c r="C528" s="9"/>
      <c r="D528" s="9"/>
      <c r="E528" s="9"/>
      <c r="F528" s="9"/>
    </row>
    <row r="529">
      <c r="A529" s="9"/>
      <c r="B529" s="9"/>
      <c r="C529" s="9"/>
      <c r="D529" s="9"/>
      <c r="E529" s="9"/>
      <c r="F529" s="9"/>
    </row>
    <row r="530">
      <c r="A530" s="9"/>
      <c r="B530" s="9"/>
      <c r="C530" s="9"/>
      <c r="D530" s="9"/>
      <c r="E530" s="9"/>
      <c r="F530" s="9"/>
    </row>
    <row r="531">
      <c r="A531" s="9"/>
      <c r="B531" s="9"/>
      <c r="C531" s="9"/>
      <c r="D531" s="9"/>
      <c r="E531" s="9"/>
      <c r="F531" s="9"/>
    </row>
    <row r="532">
      <c r="A532" s="9"/>
      <c r="B532" s="9"/>
      <c r="C532" s="9"/>
      <c r="D532" s="9"/>
      <c r="E532" s="9"/>
      <c r="F532" s="9"/>
    </row>
    <row r="533">
      <c r="A533" s="9"/>
      <c r="B533" s="9"/>
      <c r="C533" s="9"/>
      <c r="D533" s="9"/>
      <c r="E533" s="9"/>
      <c r="F533" s="9"/>
    </row>
    <row r="534">
      <c r="A534" s="9"/>
      <c r="B534" s="9"/>
      <c r="C534" s="9"/>
      <c r="D534" s="9"/>
      <c r="E534" s="9"/>
      <c r="F534" s="9"/>
    </row>
    <row r="535">
      <c r="A535" s="9"/>
      <c r="B535" s="9"/>
      <c r="C535" s="9"/>
      <c r="D535" s="9"/>
      <c r="E535" s="9"/>
      <c r="F535" s="9"/>
    </row>
    <row r="536">
      <c r="A536" s="9"/>
      <c r="B536" s="9"/>
      <c r="C536" s="9"/>
      <c r="D536" s="9"/>
      <c r="E536" s="9"/>
      <c r="F536" s="9"/>
    </row>
    <row r="537">
      <c r="A537" s="9"/>
      <c r="B537" s="9"/>
      <c r="C537" s="9"/>
      <c r="D537" s="9"/>
      <c r="E537" s="9"/>
      <c r="F537" s="9"/>
    </row>
    <row r="538">
      <c r="A538" s="9"/>
      <c r="B538" s="9"/>
      <c r="C538" s="9"/>
      <c r="D538" s="9"/>
      <c r="E538" s="9"/>
      <c r="F538" s="9"/>
    </row>
    <row r="539">
      <c r="A539" s="9"/>
      <c r="B539" s="9"/>
      <c r="C539" s="9"/>
      <c r="D539" s="9"/>
      <c r="E539" s="9"/>
      <c r="F539" s="9"/>
    </row>
    <row r="540">
      <c r="A540" s="9"/>
      <c r="B540" s="9"/>
      <c r="C540" s="9"/>
      <c r="D540" s="9"/>
      <c r="E540" s="9"/>
      <c r="F540" s="9"/>
    </row>
    <row r="541">
      <c r="A541" s="9"/>
      <c r="B541" s="9"/>
      <c r="C541" s="9"/>
      <c r="D541" s="9"/>
      <c r="E541" s="9"/>
      <c r="F541" s="9"/>
    </row>
    <row r="542">
      <c r="A542" s="9"/>
      <c r="B542" s="9"/>
      <c r="C542" s="9"/>
      <c r="D542" s="9"/>
      <c r="E542" s="9"/>
      <c r="F542" s="9"/>
    </row>
    <row r="543">
      <c r="A543" s="9"/>
      <c r="B543" s="9"/>
      <c r="C543" s="9"/>
      <c r="D543" s="9"/>
      <c r="E543" s="9"/>
      <c r="F543" s="9"/>
    </row>
    <row r="544">
      <c r="A544" s="9"/>
      <c r="B544" s="9"/>
      <c r="C544" s="9"/>
      <c r="D544" s="9"/>
      <c r="E544" s="9"/>
      <c r="F544" s="9"/>
    </row>
    <row r="545">
      <c r="A545" s="9"/>
      <c r="B545" s="9"/>
      <c r="C545" s="9"/>
      <c r="D545" s="9"/>
      <c r="E545" s="9"/>
      <c r="F545" s="9"/>
    </row>
    <row r="546">
      <c r="A546" s="9"/>
      <c r="B546" s="9"/>
      <c r="C546" s="9"/>
      <c r="D546" s="9"/>
      <c r="E546" s="9"/>
      <c r="F546" s="9"/>
    </row>
    <row r="547">
      <c r="A547" s="9"/>
      <c r="B547" s="9"/>
      <c r="C547" s="9"/>
      <c r="D547" s="9"/>
      <c r="E547" s="9"/>
      <c r="F547" s="9"/>
    </row>
    <row r="548">
      <c r="A548" s="9"/>
      <c r="B548" s="9"/>
      <c r="C548" s="9"/>
      <c r="D548" s="9"/>
      <c r="E548" s="9"/>
      <c r="F548" s="9"/>
    </row>
    <row r="549">
      <c r="A549" s="9"/>
      <c r="B549" s="9"/>
      <c r="C549" s="9"/>
      <c r="D549" s="9"/>
      <c r="E549" s="9"/>
      <c r="F549" s="9"/>
    </row>
    <row r="550">
      <c r="A550" s="9"/>
      <c r="B550" s="9"/>
      <c r="C550" s="9"/>
      <c r="D550" s="9"/>
      <c r="E550" s="9"/>
      <c r="F550" s="9"/>
    </row>
    <row r="551">
      <c r="A551" s="9"/>
      <c r="B551" s="9"/>
      <c r="C551" s="9"/>
      <c r="D551" s="9"/>
      <c r="E551" s="9"/>
      <c r="F551" s="9"/>
    </row>
    <row r="552">
      <c r="A552" s="9"/>
      <c r="B552" s="9"/>
      <c r="C552" s="9"/>
      <c r="D552" s="9"/>
      <c r="E552" s="9"/>
      <c r="F552" s="9"/>
    </row>
    <row r="553">
      <c r="A553" s="9"/>
      <c r="B553" s="9"/>
      <c r="C553" s="9"/>
      <c r="D553" s="9"/>
      <c r="E553" s="9"/>
      <c r="F553" s="9"/>
    </row>
    <row r="554">
      <c r="A554" s="9"/>
      <c r="B554" s="9"/>
      <c r="C554" s="9"/>
      <c r="D554" s="9"/>
      <c r="E554" s="9"/>
      <c r="F554" s="9"/>
    </row>
    <row r="555">
      <c r="A555" s="9"/>
      <c r="B555" s="9"/>
      <c r="C555" s="9"/>
      <c r="D555" s="9"/>
      <c r="E555" s="9"/>
      <c r="F555" s="9"/>
    </row>
    <row r="556">
      <c r="A556" s="9"/>
      <c r="B556" s="9"/>
      <c r="C556" s="9"/>
      <c r="D556" s="9"/>
      <c r="E556" s="9"/>
      <c r="F556" s="9"/>
    </row>
    <row r="557">
      <c r="A557" s="9"/>
      <c r="B557" s="9"/>
      <c r="C557" s="9"/>
      <c r="D557" s="9"/>
      <c r="E557" s="9"/>
      <c r="F557" s="9"/>
    </row>
    <row r="558">
      <c r="A558" s="9"/>
      <c r="B558" s="9"/>
      <c r="C558" s="9"/>
      <c r="D558" s="9"/>
      <c r="E558" s="9"/>
      <c r="F558" s="9"/>
    </row>
    <row r="559">
      <c r="A559" s="9"/>
      <c r="B559" s="9"/>
      <c r="C559" s="9"/>
      <c r="D559" s="9"/>
      <c r="E559" s="9"/>
      <c r="F559" s="9"/>
    </row>
    <row r="560">
      <c r="A560" s="9"/>
      <c r="B560" s="9"/>
      <c r="C560" s="9"/>
      <c r="D560" s="9"/>
      <c r="E560" s="9"/>
      <c r="F560" s="9"/>
    </row>
    <row r="561">
      <c r="A561" s="9"/>
      <c r="B561" s="9"/>
      <c r="C561" s="9"/>
      <c r="D561" s="9"/>
      <c r="E561" s="9"/>
      <c r="F561" s="9"/>
    </row>
    <row r="562">
      <c r="A562" s="9"/>
      <c r="B562" s="9"/>
      <c r="C562" s="9"/>
      <c r="D562" s="9"/>
      <c r="E562" s="9"/>
      <c r="F562" s="9"/>
    </row>
    <row r="563">
      <c r="A563" s="9"/>
      <c r="B563" s="9"/>
      <c r="C563" s="9"/>
      <c r="D563" s="9"/>
      <c r="E563" s="9"/>
      <c r="F563" s="9"/>
    </row>
    <row r="564">
      <c r="A564" s="9"/>
      <c r="B564" s="9"/>
      <c r="C564" s="9"/>
      <c r="D564" s="9"/>
      <c r="E564" s="9"/>
      <c r="F564" s="9"/>
    </row>
    <row r="565">
      <c r="A565" s="9"/>
      <c r="B565" s="9"/>
      <c r="C565" s="9"/>
      <c r="D565" s="9"/>
      <c r="E565" s="9"/>
      <c r="F565" s="9"/>
    </row>
    <row r="566">
      <c r="A566" s="9"/>
      <c r="B566" s="9"/>
      <c r="C566" s="9"/>
      <c r="D566" s="9"/>
      <c r="E566" s="9"/>
      <c r="F566" s="9"/>
    </row>
    <row r="567">
      <c r="A567" s="9"/>
      <c r="B567" s="9"/>
      <c r="C567" s="9"/>
      <c r="D567" s="9"/>
      <c r="E567" s="9"/>
      <c r="F567" s="9"/>
    </row>
    <row r="568">
      <c r="A568" s="9"/>
      <c r="B568" s="9"/>
      <c r="C568" s="9"/>
      <c r="D568" s="9"/>
      <c r="E568" s="9"/>
      <c r="F568" s="9"/>
    </row>
    <row r="569">
      <c r="A569" s="9"/>
      <c r="B569" s="9"/>
      <c r="C569" s="9"/>
      <c r="D569" s="9"/>
      <c r="E569" s="9"/>
      <c r="F569" s="9"/>
    </row>
    <row r="570">
      <c r="A570" s="9"/>
      <c r="B570" s="9"/>
      <c r="C570" s="9"/>
      <c r="D570" s="9"/>
      <c r="E570" s="9"/>
      <c r="F570" s="9"/>
    </row>
    <row r="571">
      <c r="A571" s="9"/>
      <c r="B571" s="9"/>
      <c r="C571" s="9"/>
      <c r="D571" s="9"/>
      <c r="E571" s="9"/>
      <c r="F571" s="9"/>
    </row>
    <row r="572">
      <c r="A572" s="9"/>
      <c r="B572" s="9"/>
      <c r="C572" s="9"/>
      <c r="D572" s="9"/>
      <c r="E572" s="9"/>
      <c r="F572" s="9"/>
    </row>
    <row r="573">
      <c r="A573" s="9"/>
      <c r="B573" s="9"/>
      <c r="C573" s="9"/>
      <c r="D573" s="9"/>
      <c r="E573" s="9"/>
      <c r="F573" s="9"/>
    </row>
    <row r="574">
      <c r="A574" s="9"/>
      <c r="B574" s="9"/>
      <c r="C574" s="9"/>
      <c r="D574" s="9"/>
      <c r="E574" s="9"/>
      <c r="F574" s="9"/>
    </row>
    <row r="575">
      <c r="A575" s="9"/>
      <c r="B575" s="9"/>
      <c r="C575" s="9"/>
      <c r="D575" s="9"/>
      <c r="E575" s="9"/>
      <c r="F575" s="9"/>
    </row>
    <row r="576">
      <c r="A576" s="9"/>
      <c r="B576" s="9"/>
      <c r="C576" s="9"/>
      <c r="D576" s="9"/>
      <c r="E576" s="9"/>
      <c r="F576" s="9"/>
    </row>
    <row r="577">
      <c r="A577" s="9"/>
      <c r="B577" s="9"/>
      <c r="C577" s="9"/>
      <c r="D577" s="9"/>
      <c r="E577" s="9"/>
      <c r="F577" s="9"/>
    </row>
    <row r="578">
      <c r="A578" s="9"/>
      <c r="B578" s="9"/>
      <c r="C578" s="9"/>
      <c r="D578" s="9"/>
      <c r="E578" s="9"/>
      <c r="F578" s="9"/>
    </row>
    <row r="579">
      <c r="A579" s="9"/>
      <c r="B579" s="9"/>
      <c r="C579" s="9"/>
      <c r="D579" s="9"/>
      <c r="E579" s="9"/>
      <c r="F579" s="9"/>
    </row>
    <row r="580">
      <c r="A580" s="9"/>
      <c r="B580" s="9"/>
      <c r="C580" s="9"/>
      <c r="D580" s="9"/>
      <c r="E580" s="9"/>
      <c r="F580" s="9"/>
    </row>
    <row r="581">
      <c r="A581" s="9"/>
      <c r="B581" s="9"/>
      <c r="C581" s="9"/>
      <c r="D581" s="9"/>
      <c r="E581" s="9"/>
      <c r="F581" s="9"/>
    </row>
    <row r="582">
      <c r="A582" s="9"/>
      <c r="B582" s="9"/>
      <c r="C582" s="9"/>
      <c r="D582" s="9"/>
      <c r="E582" s="9"/>
      <c r="F582" s="9"/>
    </row>
    <row r="583">
      <c r="A583" s="9"/>
      <c r="B583" s="9"/>
      <c r="C583" s="9"/>
      <c r="D583" s="9"/>
      <c r="E583" s="9"/>
      <c r="F583" s="9"/>
    </row>
    <row r="584">
      <c r="A584" s="9"/>
      <c r="B584" s="9"/>
      <c r="C584" s="9"/>
      <c r="D584" s="9"/>
      <c r="E584" s="9"/>
      <c r="F584" s="9"/>
    </row>
    <row r="585">
      <c r="A585" s="9"/>
      <c r="B585" s="9"/>
      <c r="C585" s="9"/>
      <c r="D585" s="9"/>
      <c r="E585" s="9"/>
      <c r="F585" s="9"/>
    </row>
    <row r="586">
      <c r="A586" s="9"/>
      <c r="B586" s="9"/>
      <c r="C586" s="9"/>
      <c r="D586" s="9"/>
      <c r="E586" s="9"/>
      <c r="F586" s="9"/>
    </row>
    <row r="587">
      <c r="A587" s="9"/>
      <c r="B587" s="9"/>
      <c r="C587" s="9"/>
      <c r="D587" s="9"/>
      <c r="E587" s="9"/>
      <c r="F587" s="9"/>
    </row>
    <row r="588">
      <c r="A588" s="9"/>
      <c r="B588" s="9"/>
      <c r="C588" s="9"/>
      <c r="D588" s="9"/>
      <c r="E588" s="9"/>
      <c r="F588" s="9"/>
    </row>
    <row r="589">
      <c r="A589" s="9"/>
      <c r="B589" s="9"/>
      <c r="C589" s="9"/>
      <c r="D589" s="9"/>
      <c r="E589" s="9"/>
      <c r="F589" s="9"/>
    </row>
    <row r="590">
      <c r="A590" s="9"/>
      <c r="B590" s="9"/>
      <c r="C590" s="9"/>
      <c r="D590" s="9"/>
      <c r="E590" s="9"/>
      <c r="F590" s="9"/>
    </row>
    <row r="591">
      <c r="A591" s="9"/>
      <c r="B591" s="9"/>
      <c r="C591" s="9"/>
      <c r="D591" s="9"/>
      <c r="E591" s="9"/>
      <c r="F591" s="9"/>
    </row>
    <row r="592">
      <c r="A592" s="9"/>
      <c r="B592" s="9"/>
      <c r="C592" s="9"/>
      <c r="D592" s="9"/>
      <c r="E592" s="9"/>
      <c r="F592" s="9"/>
    </row>
    <row r="593">
      <c r="A593" s="9"/>
      <c r="B593" s="9"/>
      <c r="C593" s="9"/>
      <c r="D593" s="9"/>
      <c r="E593" s="9"/>
      <c r="F593" s="9"/>
    </row>
    <row r="594">
      <c r="A594" s="9"/>
      <c r="B594" s="9"/>
      <c r="C594" s="9"/>
      <c r="D594" s="9"/>
      <c r="E594" s="9"/>
      <c r="F594" s="9"/>
    </row>
    <row r="595">
      <c r="A595" s="9"/>
      <c r="B595" s="9"/>
      <c r="C595" s="9"/>
      <c r="D595" s="9"/>
      <c r="E595" s="9"/>
      <c r="F595" s="9"/>
    </row>
    <row r="596">
      <c r="A596" s="9"/>
      <c r="B596" s="9"/>
      <c r="C596" s="9"/>
      <c r="D596" s="9"/>
      <c r="E596" s="9"/>
      <c r="F596" s="9"/>
    </row>
    <row r="597">
      <c r="A597" s="9"/>
      <c r="B597" s="9"/>
      <c r="C597" s="9"/>
      <c r="D597" s="9"/>
      <c r="E597" s="9"/>
      <c r="F597" s="9"/>
    </row>
    <row r="598">
      <c r="A598" s="9"/>
      <c r="B598" s="9"/>
      <c r="C598" s="9"/>
      <c r="D598" s="9"/>
      <c r="E598" s="9"/>
      <c r="F598" s="9"/>
    </row>
    <row r="599">
      <c r="A599" s="9"/>
      <c r="B599" s="9"/>
      <c r="C599" s="9"/>
      <c r="D599" s="9"/>
      <c r="E599" s="9"/>
      <c r="F599" s="9"/>
    </row>
    <row r="600">
      <c r="A600" s="9"/>
      <c r="B600" s="9"/>
      <c r="C600" s="9"/>
      <c r="D600" s="9"/>
      <c r="E600" s="9"/>
      <c r="F600" s="9"/>
    </row>
    <row r="601">
      <c r="A601" s="9"/>
      <c r="B601" s="9"/>
      <c r="C601" s="9"/>
      <c r="D601" s="9"/>
      <c r="E601" s="9"/>
      <c r="F601" s="9"/>
    </row>
    <row r="602">
      <c r="A602" s="9"/>
      <c r="B602" s="9"/>
      <c r="C602" s="9"/>
      <c r="D602" s="9"/>
      <c r="E602" s="9"/>
      <c r="F602" s="9"/>
    </row>
    <row r="603">
      <c r="A603" s="9"/>
      <c r="B603" s="9"/>
      <c r="C603" s="9"/>
      <c r="D603" s="9"/>
      <c r="E603" s="9"/>
      <c r="F603" s="9"/>
    </row>
    <row r="604">
      <c r="A604" s="9"/>
      <c r="B604" s="9"/>
      <c r="C604" s="9"/>
      <c r="D604" s="9"/>
      <c r="E604" s="9"/>
      <c r="F604" s="9"/>
    </row>
    <row r="605">
      <c r="A605" s="9"/>
      <c r="B605" s="9"/>
      <c r="C605" s="9"/>
      <c r="D605" s="9"/>
      <c r="E605" s="9"/>
      <c r="F605" s="9"/>
    </row>
    <row r="606">
      <c r="A606" s="9"/>
      <c r="B606" s="9"/>
      <c r="C606" s="9"/>
      <c r="D606" s="9"/>
      <c r="E606" s="9"/>
      <c r="F606" s="9"/>
    </row>
    <row r="607">
      <c r="A607" s="9"/>
      <c r="B607" s="9"/>
      <c r="C607" s="9"/>
      <c r="D607" s="9"/>
      <c r="E607" s="9"/>
      <c r="F607" s="9"/>
    </row>
    <row r="608">
      <c r="A608" s="9"/>
      <c r="B608" s="9"/>
      <c r="C608" s="9"/>
      <c r="D608" s="9"/>
      <c r="E608" s="9"/>
      <c r="F608" s="9"/>
    </row>
    <row r="609">
      <c r="A609" s="9"/>
      <c r="B609" s="9"/>
      <c r="C609" s="9"/>
      <c r="D609" s="9"/>
      <c r="E609" s="9"/>
      <c r="F609" s="9"/>
    </row>
    <row r="610">
      <c r="A610" s="9"/>
      <c r="B610" s="9"/>
      <c r="C610" s="9"/>
      <c r="D610" s="9"/>
      <c r="E610" s="9"/>
      <c r="F610" s="9"/>
    </row>
    <row r="611">
      <c r="A611" s="9"/>
      <c r="B611" s="9"/>
      <c r="C611" s="9"/>
      <c r="D611" s="9"/>
      <c r="E611" s="9"/>
      <c r="F611" s="9"/>
    </row>
    <row r="612">
      <c r="A612" s="9"/>
      <c r="B612" s="9"/>
      <c r="C612" s="9"/>
      <c r="D612" s="9"/>
      <c r="E612" s="9"/>
      <c r="F612" s="9"/>
    </row>
    <row r="613">
      <c r="A613" s="9"/>
      <c r="B613" s="9"/>
      <c r="C613" s="9"/>
      <c r="D613" s="9"/>
      <c r="E613" s="9"/>
      <c r="F613" s="9"/>
    </row>
    <row r="614">
      <c r="A614" s="9"/>
      <c r="B614" s="9"/>
      <c r="C614" s="9"/>
      <c r="D614" s="9"/>
      <c r="E614" s="9"/>
      <c r="F614" s="9"/>
    </row>
    <row r="615">
      <c r="A615" s="9"/>
      <c r="B615" s="9"/>
      <c r="C615" s="9"/>
      <c r="D615" s="9"/>
      <c r="E615" s="9"/>
      <c r="F615" s="9"/>
    </row>
    <row r="616">
      <c r="A616" s="9"/>
      <c r="B616" s="9"/>
      <c r="C616" s="9"/>
      <c r="D616" s="9"/>
      <c r="E616" s="9"/>
      <c r="F616" s="9"/>
    </row>
    <row r="617">
      <c r="A617" s="9"/>
      <c r="B617" s="9"/>
      <c r="C617" s="9"/>
      <c r="D617" s="9"/>
      <c r="E617" s="9"/>
      <c r="F617" s="9"/>
    </row>
    <row r="618">
      <c r="A618" s="9"/>
      <c r="B618" s="9"/>
      <c r="C618" s="9"/>
      <c r="D618" s="9"/>
      <c r="E618" s="9"/>
      <c r="F618" s="9"/>
    </row>
    <row r="619">
      <c r="A619" s="9"/>
      <c r="B619" s="9"/>
      <c r="C619" s="9"/>
      <c r="D619" s="9"/>
      <c r="E619" s="9"/>
      <c r="F619" s="9"/>
    </row>
    <row r="620">
      <c r="A620" s="9"/>
      <c r="B620" s="9"/>
      <c r="C620" s="9"/>
      <c r="D620" s="9"/>
      <c r="E620" s="9"/>
      <c r="F620" s="9"/>
    </row>
    <row r="621">
      <c r="A621" s="9"/>
      <c r="B621" s="9"/>
      <c r="C621" s="9"/>
      <c r="D621" s="9"/>
      <c r="E621" s="9"/>
      <c r="F621" s="9"/>
    </row>
    <row r="622">
      <c r="A622" s="9"/>
      <c r="B622" s="9"/>
      <c r="C622" s="9"/>
      <c r="D622" s="9"/>
      <c r="E622" s="9"/>
      <c r="F622" s="9"/>
    </row>
    <row r="623">
      <c r="A623" s="9"/>
      <c r="B623" s="9"/>
      <c r="C623" s="9"/>
      <c r="D623" s="9"/>
      <c r="E623" s="9"/>
      <c r="F623" s="9"/>
    </row>
    <row r="624">
      <c r="A624" s="9"/>
      <c r="B624" s="9"/>
      <c r="C624" s="9"/>
      <c r="D624" s="9"/>
      <c r="E624" s="9"/>
      <c r="F624" s="9"/>
    </row>
    <row r="625">
      <c r="A625" s="9"/>
      <c r="B625" s="9"/>
      <c r="C625" s="9"/>
      <c r="D625" s="9"/>
      <c r="E625" s="9"/>
      <c r="F625" s="9"/>
    </row>
    <row r="626">
      <c r="A626" s="9"/>
      <c r="B626" s="9"/>
      <c r="C626" s="9"/>
      <c r="D626" s="9"/>
      <c r="E626" s="9"/>
      <c r="F626" s="9"/>
    </row>
    <row r="627">
      <c r="A627" s="9"/>
      <c r="B627" s="9"/>
      <c r="C627" s="9"/>
      <c r="D627" s="9"/>
      <c r="E627" s="9"/>
      <c r="F627" s="9"/>
    </row>
    <row r="628">
      <c r="A628" s="9"/>
      <c r="B628" s="9"/>
      <c r="C628" s="9"/>
      <c r="D628" s="9"/>
      <c r="E628" s="9"/>
      <c r="F628" s="9"/>
    </row>
    <row r="629">
      <c r="A629" s="9"/>
      <c r="B629" s="9"/>
      <c r="C629" s="9"/>
      <c r="D629" s="9"/>
      <c r="E629" s="9"/>
      <c r="F629" s="9"/>
    </row>
    <row r="630">
      <c r="A630" s="9"/>
      <c r="B630" s="9"/>
      <c r="C630" s="9"/>
      <c r="D630" s="9"/>
      <c r="E630" s="9"/>
      <c r="F630" s="9"/>
    </row>
    <row r="631">
      <c r="A631" s="9"/>
      <c r="B631" s="9"/>
      <c r="C631" s="9"/>
      <c r="D631" s="9"/>
      <c r="E631" s="9"/>
      <c r="F631" s="9"/>
    </row>
    <row r="632">
      <c r="A632" s="9"/>
      <c r="B632" s="9"/>
      <c r="C632" s="9"/>
      <c r="D632" s="9"/>
      <c r="E632" s="9"/>
      <c r="F632" s="9"/>
    </row>
    <row r="633">
      <c r="A633" s="9"/>
      <c r="B633" s="9"/>
      <c r="C633" s="9"/>
      <c r="D633" s="9"/>
      <c r="E633" s="9"/>
      <c r="F633" s="9"/>
    </row>
    <row r="634">
      <c r="A634" s="9"/>
      <c r="B634" s="9"/>
      <c r="C634" s="9"/>
      <c r="D634" s="9"/>
      <c r="E634" s="9"/>
      <c r="F634" s="9"/>
    </row>
    <row r="635">
      <c r="A635" s="9"/>
      <c r="B635" s="9"/>
      <c r="C635" s="9"/>
      <c r="D635" s="9"/>
      <c r="E635" s="9"/>
      <c r="F635" s="9"/>
    </row>
    <row r="636">
      <c r="A636" s="9"/>
      <c r="B636" s="9"/>
      <c r="C636" s="9"/>
      <c r="D636" s="9"/>
      <c r="E636" s="9"/>
      <c r="F636" s="9"/>
    </row>
    <row r="637">
      <c r="A637" s="9"/>
      <c r="B637" s="9"/>
      <c r="C637" s="9"/>
      <c r="D637" s="9"/>
      <c r="E637" s="9"/>
      <c r="F637" s="9"/>
    </row>
    <row r="638">
      <c r="A638" s="9"/>
      <c r="B638" s="9"/>
      <c r="C638" s="9"/>
      <c r="D638" s="9"/>
      <c r="E638" s="9"/>
      <c r="F638" s="9"/>
    </row>
    <row r="639">
      <c r="A639" s="9"/>
      <c r="B639" s="9"/>
      <c r="C639" s="9"/>
      <c r="D639" s="9"/>
      <c r="E639" s="9"/>
      <c r="F639" s="9"/>
    </row>
    <row r="640">
      <c r="A640" s="9"/>
      <c r="B640" s="9"/>
      <c r="C640" s="9"/>
      <c r="D640" s="9"/>
      <c r="E640" s="9"/>
      <c r="F640" s="9"/>
    </row>
    <row r="641">
      <c r="A641" s="9"/>
      <c r="B641" s="9"/>
      <c r="C641" s="9"/>
      <c r="D641" s="9"/>
      <c r="E641" s="9"/>
      <c r="F641" s="9"/>
    </row>
    <row r="642">
      <c r="A642" s="9"/>
      <c r="B642" s="9"/>
      <c r="C642" s="9"/>
      <c r="D642" s="9"/>
      <c r="E642" s="9"/>
      <c r="F642" s="9"/>
    </row>
    <row r="643">
      <c r="A643" s="9"/>
      <c r="B643" s="9"/>
      <c r="C643" s="9"/>
      <c r="D643" s="9"/>
      <c r="E643" s="9"/>
      <c r="F643" s="9"/>
    </row>
    <row r="644">
      <c r="A644" s="9"/>
      <c r="B644" s="9"/>
      <c r="C644" s="9"/>
      <c r="D644" s="9"/>
      <c r="E644" s="9"/>
      <c r="F644" s="9"/>
    </row>
    <row r="645">
      <c r="A645" s="9"/>
      <c r="B645" s="9"/>
      <c r="C645" s="9"/>
      <c r="D645" s="9"/>
      <c r="E645" s="9"/>
      <c r="F645" s="9"/>
    </row>
    <row r="646">
      <c r="A646" s="9"/>
      <c r="B646" s="9"/>
      <c r="C646" s="9"/>
      <c r="D646" s="9"/>
      <c r="E646" s="9"/>
      <c r="F646" s="9"/>
    </row>
    <row r="647">
      <c r="A647" s="9"/>
      <c r="B647" s="9"/>
      <c r="C647" s="9"/>
      <c r="D647" s="9"/>
      <c r="E647" s="9"/>
      <c r="F647" s="9"/>
    </row>
    <row r="648">
      <c r="A648" s="9"/>
      <c r="B648" s="9"/>
      <c r="C648" s="9"/>
      <c r="D648" s="9"/>
      <c r="E648" s="9"/>
      <c r="F648" s="9"/>
    </row>
    <row r="649">
      <c r="A649" s="9"/>
      <c r="B649" s="9"/>
      <c r="C649" s="9"/>
      <c r="D649" s="9"/>
      <c r="E649" s="9"/>
      <c r="F649" s="9"/>
    </row>
    <row r="650">
      <c r="A650" s="9"/>
      <c r="B650" s="9"/>
      <c r="C650" s="9"/>
      <c r="D650" s="9"/>
      <c r="E650" s="9"/>
      <c r="F650" s="9"/>
    </row>
    <row r="651">
      <c r="A651" s="9"/>
      <c r="B651" s="9"/>
      <c r="C651" s="9"/>
      <c r="D651" s="9"/>
      <c r="E651" s="9"/>
      <c r="F651" s="9"/>
    </row>
    <row r="652">
      <c r="A652" s="9"/>
      <c r="B652" s="9"/>
      <c r="C652" s="9"/>
      <c r="D652" s="9"/>
      <c r="E652" s="9"/>
      <c r="F652" s="9"/>
    </row>
    <row r="653">
      <c r="A653" s="9"/>
      <c r="B653" s="9"/>
      <c r="C653" s="9"/>
      <c r="D653" s="9"/>
      <c r="E653" s="9"/>
      <c r="F653" s="9"/>
    </row>
    <row r="654">
      <c r="A654" s="9"/>
      <c r="B654" s="9"/>
      <c r="C654" s="9"/>
      <c r="D654" s="9"/>
      <c r="E654" s="9"/>
      <c r="F654" s="9"/>
    </row>
    <row r="655">
      <c r="A655" s="9"/>
      <c r="B655" s="9"/>
      <c r="C655" s="9"/>
      <c r="D655" s="9"/>
      <c r="E655" s="9"/>
      <c r="F655" s="9"/>
    </row>
    <row r="656">
      <c r="A656" s="9"/>
      <c r="B656" s="9"/>
      <c r="C656" s="9"/>
      <c r="D656" s="9"/>
      <c r="E656" s="9"/>
      <c r="F656" s="9"/>
    </row>
    <row r="657">
      <c r="A657" s="9"/>
      <c r="B657" s="9"/>
      <c r="C657" s="9"/>
      <c r="D657" s="9"/>
      <c r="E657" s="9"/>
      <c r="F657" s="9"/>
    </row>
    <row r="658">
      <c r="A658" s="9"/>
      <c r="B658" s="9"/>
      <c r="C658" s="9"/>
      <c r="D658" s="9"/>
      <c r="E658" s="9"/>
      <c r="F658" s="9"/>
    </row>
    <row r="659">
      <c r="A659" s="9"/>
      <c r="B659" s="9"/>
      <c r="C659" s="9"/>
      <c r="D659" s="9"/>
      <c r="E659" s="9"/>
      <c r="F659" s="9"/>
    </row>
    <row r="660">
      <c r="A660" s="9"/>
      <c r="B660" s="9"/>
      <c r="C660" s="9"/>
      <c r="D660" s="9"/>
      <c r="E660" s="9"/>
      <c r="F660" s="9"/>
    </row>
    <row r="661">
      <c r="A661" s="9"/>
      <c r="B661" s="9"/>
      <c r="C661" s="9"/>
      <c r="D661" s="9"/>
      <c r="E661" s="9"/>
      <c r="F661" s="9"/>
    </row>
    <row r="662">
      <c r="A662" s="9"/>
      <c r="B662" s="9"/>
      <c r="C662" s="9"/>
      <c r="D662" s="9"/>
      <c r="E662" s="9"/>
      <c r="F662" s="9"/>
    </row>
    <row r="663">
      <c r="A663" s="9"/>
      <c r="B663" s="9"/>
      <c r="C663" s="9"/>
      <c r="D663" s="9"/>
      <c r="E663" s="9"/>
      <c r="F663" s="9"/>
    </row>
    <row r="664">
      <c r="A664" s="9"/>
      <c r="B664" s="9"/>
      <c r="C664" s="9"/>
      <c r="D664" s="9"/>
      <c r="E664" s="9"/>
      <c r="F664" s="9"/>
    </row>
    <row r="665">
      <c r="A665" s="9"/>
      <c r="B665" s="9"/>
      <c r="C665" s="9"/>
      <c r="D665" s="9"/>
      <c r="E665" s="9"/>
      <c r="F665" s="9"/>
    </row>
    <row r="666">
      <c r="A666" s="9"/>
      <c r="B666" s="9"/>
      <c r="C666" s="9"/>
      <c r="D666" s="9"/>
      <c r="E666" s="9"/>
      <c r="F666" s="9"/>
    </row>
    <row r="667">
      <c r="A667" s="9"/>
      <c r="B667" s="9"/>
      <c r="C667" s="9"/>
      <c r="D667" s="9"/>
      <c r="E667" s="9"/>
      <c r="F667" s="9"/>
    </row>
    <row r="668">
      <c r="A668" s="9"/>
      <c r="B668" s="9"/>
      <c r="C668" s="9"/>
      <c r="D668" s="9"/>
      <c r="E668" s="9"/>
      <c r="F668" s="9"/>
    </row>
    <row r="669">
      <c r="A669" s="9"/>
      <c r="B669" s="9"/>
      <c r="C669" s="9"/>
      <c r="D669" s="9"/>
      <c r="E669" s="9"/>
      <c r="F669" s="9"/>
    </row>
    <row r="670">
      <c r="A670" s="9"/>
      <c r="B670" s="9"/>
      <c r="C670" s="9"/>
      <c r="D670" s="9"/>
      <c r="E670" s="9"/>
      <c r="F670" s="9"/>
    </row>
    <row r="671">
      <c r="A671" s="9"/>
      <c r="B671" s="9"/>
      <c r="C671" s="9"/>
      <c r="D671" s="9"/>
      <c r="E671" s="9"/>
      <c r="F671" s="9"/>
    </row>
    <row r="672">
      <c r="A672" s="9"/>
      <c r="B672" s="9"/>
      <c r="C672" s="9"/>
      <c r="D672" s="9"/>
      <c r="E672" s="9"/>
      <c r="F672" s="9"/>
    </row>
    <row r="673">
      <c r="A673" s="9"/>
      <c r="B673" s="9"/>
      <c r="C673" s="9"/>
      <c r="D673" s="9"/>
      <c r="E673" s="9"/>
      <c r="F673" s="9"/>
    </row>
    <row r="674">
      <c r="A674" s="9"/>
      <c r="B674" s="9"/>
      <c r="C674" s="9"/>
      <c r="D674" s="9"/>
      <c r="E674" s="9"/>
      <c r="F674" s="9"/>
    </row>
    <row r="675">
      <c r="A675" s="9"/>
      <c r="B675" s="9"/>
      <c r="C675" s="9"/>
      <c r="D675" s="9"/>
      <c r="E675" s="9"/>
      <c r="F675" s="9"/>
    </row>
    <row r="676">
      <c r="A676" s="9"/>
      <c r="B676" s="9"/>
      <c r="C676" s="9"/>
      <c r="D676" s="9"/>
      <c r="E676" s="9"/>
      <c r="F676" s="9"/>
    </row>
    <row r="677">
      <c r="A677" s="9"/>
      <c r="B677" s="9"/>
      <c r="C677" s="9"/>
      <c r="D677" s="9"/>
      <c r="E677" s="9"/>
      <c r="F677" s="9"/>
    </row>
    <row r="678">
      <c r="A678" s="9"/>
      <c r="B678" s="9"/>
      <c r="C678" s="9"/>
      <c r="D678" s="9"/>
      <c r="E678" s="9"/>
      <c r="F678" s="9"/>
    </row>
    <row r="679">
      <c r="A679" s="9"/>
      <c r="B679" s="9"/>
      <c r="C679" s="9"/>
      <c r="D679" s="9"/>
      <c r="E679" s="9"/>
      <c r="F679" s="9"/>
    </row>
    <row r="680">
      <c r="A680" s="9"/>
      <c r="B680" s="9"/>
      <c r="C680" s="9"/>
      <c r="D680" s="9"/>
      <c r="E680" s="9"/>
      <c r="F680" s="9"/>
    </row>
    <row r="681">
      <c r="A681" s="9"/>
      <c r="B681" s="9"/>
      <c r="C681" s="9"/>
      <c r="D681" s="9"/>
      <c r="E681" s="9"/>
      <c r="F681" s="9"/>
    </row>
    <row r="682">
      <c r="A682" s="9"/>
      <c r="B682" s="9"/>
      <c r="C682" s="9"/>
      <c r="D682" s="9"/>
      <c r="E682" s="9"/>
      <c r="F682" s="9"/>
    </row>
    <row r="683">
      <c r="A683" s="9"/>
      <c r="B683" s="9"/>
      <c r="C683" s="9"/>
      <c r="D683" s="9"/>
      <c r="E683" s="9"/>
      <c r="F683" s="9"/>
    </row>
    <row r="684">
      <c r="A684" s="9"/>
      <c r="B684" s="9"/>
      <c r="C684" s="9"/>
      <c r="D684" s="9"/>
      <c r="E684" s="9"/>
      <c r="F684" s="9"/>
    </row>
    <row r="685">
      <c r="A685" s="9"/>
      <c r="B685" s="9"/>
      <c r="C685" s="9"/>
      <c r="D685" s="9"/>
      <c r="E685" s="9"/>
      <c r="F685" s="9"/>
    </row>
    <row r="686">
      <c r="A686" s="9"/>
      <c r="B686" s="9"/>
      <c r="C686" s="9"/>
      <c r="D686" s="9"/>
      <c r="E686" s="9"/>
      <c r="F686" s="9"/>
    </row>
    <row r="687">
      <c r="A687" s="9"/>
      <c r="B687" s="9"/>
      <c r="C687" s="9"/>
      <c r="D687" s="9"/>
      <c r="E687" s="9"/>
      <c r="F687" s="9"/>
    </row>
    <row r="688">
      <c r="A688" s="9"/>
      <c r="B688" s="9"/>
      <c r="C688" s="9"/>
      <c r="D688" s="9"/>
      <c r="E688" s="9"/>
      <c r="F688" s="9"/>
    </row>
    <row r="689">
      <c r="A689" s="9"/>
      <c r="B689" s="9"/>
      <c r="C689" s="9"/>
      <c r="D689" s="9"/>
      <c r="E689" s="9"/>
      <c r="F689" s="9"/>
    </row>
    <row r="690">
      <c r="A690" s="9"/>
      <c r="B690" s="9"/>
      <c r="C690" s="9"/>
      <c r="D690" s="9"/>
      <c r="E690" s="9"/>
      <c r="F690" s="9"/>
    </row>
    <row r="691">
      <c r="A691" s="9"/>
      <c r="B691" s="9"/>
      <c r="C691" s="9"/>
      <c r="D691" s="9"/>
      <c r="E691" s="9"/>
      <c r="F691" s="9"/>
    </row>
    <row r="692">
      <c r="A692" s="9"/>
      <c r="B692" s="9"/>
      <c r="C692" s="9"/>
      <c r="D692" s="9"/>
      <c r="E692" s="9"/>
      <c r="F692" s="9"/>
    </row>
    <row r="693">
      <c r="A693" s="9"/>
      <c r="B693" s="9"/>
      <c r="C693" s="9"/>
      <c r="D693" s="9"/>
      <c r="E693" s="9"/>
      <c r="F693" s="9"/>
    </row>
    <row r="694">
      <c r="A694" s="9"/>
      <c r="B694" s="9"/>
      <c r="C694" s="9"/>
      <c r="D694" s="9"/>
      <c r="E694" s="9"/>
      <c r="F694" s="9"/>
    </row>
    <row r="695">
      <c r="A695" s="9"/>
      <c r="B695" s="9"/>
      <c r="C695" s="9"/>
      <c r="D695" s="9"/>
      <c r="E695" s="9"/>
      <c r="F695" s="9"/>
    </row>
    <row r="696">
      <c r="A696" s="9"/>
      <c r="B696" s="9"/>
      <c r="C696" s="9"/>
      <c r="D696" s="9"/>
      <c r="E696" s="9"/>
      <c r="F696" s="9"/>
    </row>
    <row r="697">
      <c r="A697" s="9"/>
      <c r="B697" s="9"/>
      <c r="C697" s="9"/>
      <c r="D697" s="9"/>
      <c r="E697" s="9"/>
      <c r="F697" s="9"/>
    </row>
    <row r="698">
      <c r="A698" s="9"/>
      <c r="B698" s="9"/>
      <c r="C698" s="9"/>
      <c r="D698" s="9"/>
      <c r="E698" s="9"/>
      <c r="F698" s="9"/>
    </row>
    <row r="699">
      <c r="A699" s="9"/>
      <c r="B699" s="9"/>
      <c r="C699" s="9"/>
      <c r="D699" s="9"/>
      <c r="E699" s="9"/>
      <c r="F699" s="9"/>
    </row>
    <row r="700">
      <c r="A700" s="9"/>
      <c r="B700" s="9"/>
      <c r="C700" s="9"/>
      <c r="D700" s="9"/>
      <c r="E700" s="9"/>
      <c r="F700" s="9"/>
    </row>
    <row r="701">
      <c r="A701" s="9"/>
      <c r="B701" s="9"/>
      <c r="C701" s="9"/>
      <c r="D701" s="9"/>
      <c r="E701" s="9"/>
      <c r="F701" s="9"/>
    </row>
    <row r="702">
      <c r="A702" s="9"/>
      <c r="B702" s="9"/>
      <c r="C702" s="9"/>
      <c r="D702" s="9"/>
      <c r="E702" s="9"/>
      <c r="F702" s="9"/>
    </row>
    <row r="703">
      <c r="A703" s="9"/>
      <c r="B703" s="9"/>
      <c r="C703" s="9"/>
      <c r="D703" s="9"/>
      <c r="E703" s="9"/>
      <c r="F703" s="9"/>
    </row>
    <row r="704">
      <c r="A704" s="9"/>
      <c r="B704" s="9"/>
      <c r="C704" s="9"/>
      <c r="D704" s="9"/>
      <c r="E704" s="9"/>
      <c r="F704" s="9"/>
    </row>
    <row r="705">
      <c r="A705" s="9"/>
      <c r="B705" s="9"/>
      <c r="C705" s="9"/>
      <c r="D705" s="9"/>
      <c r="E705" s="9"/>
      <c r="F705" s="9"/>
    </row>
    <row r="706">
      <c r="A706" s="9"/>
      <c r="B706" s="9"/>
      <c r="C706" s="9"/>
      <c r="D706" s="9"/>
      <c r="E706" s="9"/>
      <c r="F706" s="9"/>
    </row>
    <row r="707">
      <c r="A707" s="9"/>
      <c r="B707" s="9"/>
      <c r="C707" s="9"/>
      <c r="D707" s="9"/>
      <c r="E707" s="9"/>
      <c r="F707" s="9"/>
    </row>
    <row r="708">
      <c r="A708" s="9"/>
      <c r="B708" s="9"/>
      <c r="C708" s="9"/>
      <c r="D708" s="9"/>
      <c r="E708" s="9"/>
      <c r="F708" s="9"/>
    </row>
    <row r="709">
      <c r="A709" s="9"/>
      <c r="B709" s="9"/>
      <c r="C709" s="9"/>
      <c r="D709" s="9"/>
      <c r="E709" s="9"/>
      <c r="F709" s="9"/>
    </row>
    <row r="710">
      <c r="A710" s="9"/>
      <c r="B710" s="9"/>
      <c r="C710" s="9"/>
      <c r="D710" s="9"/>
      <c r="E710" s="9"/>
      <c r="F710" s="9"/>
    </row>
    <row r="711">
      <c r="A711" s="9"/>
      <c r="B711" s="9"/>
      <c r="C711" s="9"/>
      <c r="D711" s="9"/>
      <c r="E711" s="9"/>
      <c r="F711" s="9"/>
    </row>
    <row r="712">
      <c r="A712" s="9"/>
      <c r="B712" s="9"/>
      <c r="C712" s="9"/>
      <c r="D712" s="9"/>
      <c r="E712" s="9"/>
      <c r="F712" s="9"/>
    </row>
    <row r="713">
      <c r="A713" s="9"/>
      <c r="B713" s="9"/>
      <c r="C713" s="9"/>
      <c r="D713" s="9"/>
      <c r="E713" s="9"/>
      <c r="F713" s="9"/>
    </row>
    <row r="714">
      <c r="A714" s="9"/>
      <c r="B714" s="9"/>
      <c r="C714" s="9"/>
      <c r="D714" s="9"/>
      <c r="E714" s="9"/>
      <c r="F714" s="9"/>
    </row>
    <row r="715">
      <c r="A715" s="9"/>
      <c r="B715" s="9"/>
      <c r="C715" s="9"/>
      <c r="D715" s="9"/>
      <c r="E715" s="9"/>
      <c r="F715" s="9"/>
    </row>
    <row r="716">
      <c r="A716" s="9"/>
      <c r="B716" s="9"/>
      <c r="C716" s="9"/>
      <c r="D716" s="9"/>
      <c r="E716" s="9"/>
      <c r="F716" s="9"/>
    </row>
    <row r="717">
      <c r="A717" s="9"/>
      <c r="B717" s="9"/>
      <c r="C717" s="9"/>
      <c r="D717" s="9"/>
      <c r="E717" s="9"/>
      <c r="F717" s="9"/>
    </row>
    <row r="718">
      <c r="A718" s="9"/>
      <c r="B718" s="9"/>
      <c r="C718" s="9"/>
      <c r="D718" s="9"/>
      <c r="E718" s="9"/>
      <c r="F718" s="9"/>
    </row>
    <row r="719">
      <c r="A719" s="9"/>
      <c r="B719" s="9"/>
      <c r="C719" s="9"/>
      <c r="D719" s="9"/>
      <c r="E719" s="9"/>
      <c r="F719" s="9"/>
    </row>
    <row r="720">
      <c r="A720" s="9"/>
      <c r="B720" s="9"/>
      <c r="C720" s="9"/>
      <c r="D720" s="9"/>
      <c r="E720" s="9"/>
      <c r="F720" s="9"/>
    </row>
    <row r="721">
      <c r="A721" s="9"/>
      <c r="B721" s="9"/>
      <c r="C721" s="9"/>
      <c r="D721" s="9"/>
      <c r="E721" s="9"/>
      <c r="F721" s="9"/>
    </row>
    <row r="722">
      <c r="A722" s="9"/>
      <c r="B722" s="9"/>
      <c r="C722" s="9"/>
      <c r="D722" s="9"/>
      <c r="E722" s="9"/>
      <c r="F722" s="9"/>
    </row>
    <row r="723">
      <c r="A723" s="9"/>
      <c r="B723" s="9"/>
      <c r="C723" s="9"/>
      <c r="D723" s="9"/>
      <c r="E723" s="9"/>
      <c r="F723" s="9"/>
    </row>
    <row r="724">
      <c r="A724" s="9"/>
      <c r="B724" s="9"/>
      <c r="C724" s="9"/>
      <c r="D724" s="9"/>
      <c r="E724" s="9"/>
      <c r="F724" s="9"/>
    </row>
    <row r="725">
      <c r="A725" s="9"/>
      <c r="B725" s="9"/>
      <c r="C725" s="9"/>
      <c r="D725" s="9"/>
      <c r="E725" s="9"/>
      <c r="F725" s="9"/>
    </row>
    <row r="726">
      <c r="A726" s="9"/>
      <c r="B726" s="9"/>
      <c r="C726" s="9"/>
      <c r="D726" s="9"/>
      <c r="E726" s="9"/>
      <c r="F726" s="9"/>
    </row>
    <row r="727">
      <c r="A727" s="9"/>
      <c r="B727" s="9"/>
      <c r="C727" s="9"/>
      <c r="D727" s="9"/>
      <c r="E727" s="9"/>
      <c r="F727" s="9"/>
    </row>
    <row r="728">
      <c r="A728" s="9"/>
      <c r="B728" s="9"/>
      <c r="C728" s="9"/>
      <c r="D728" s="9"/>
      <c r="E728" s="9"/>
      <c r="F728" s="9"/>
    </row>
    <row r="729">
      <c r="A729" s="9"/>
      <c r="B729" s="9"/>
      <c r="C729" s="9"/>
      <c r="D729" s="9"/>
      <c r="E729" s="9"/>
      <c r="F729" s="9"/>
    </row>
    <row r="730">
      <c r="A730" s="9"/>
      <c r="B730" s="9"/>
      <c r="C730" s="9"/>
      <c r="D730" s="9"/>
      <c r="E730" s="9"/>
      <c r="F730" s="9"/>
    </row>
    <row r="731">
      <c r="A731" s="9"/>
      <c r="B731" s="9"/>
      <c r="C731" s="9"/>
      <c r="D731" s="9"/>
      <c r="E731" s="9"/>
      <c r="F731" s="9"/>
    </row>
    <row r="732">
      <c r="A732" s="9"/>
      <c r="B732" s="9"/>
      <c r="C732" s="9"/>
      <c r="D732" s="9"/>
      <c r="E732" s="9"/>
      <c r="F732" s="9"/>
    </row>
    <row r="733">
      <c r="A733" s="9"/>
      <c r="B733" s="9"/>
      <c r="C733" s="9"/>
      <c r="D733" s="9"/>
      <c r="E733" s="9"/>
      <c r="F733" s="9"/>
    </row>
    <row r="734">
      <c r="A734" s="9"/>
      <c r="B734" s="9"/>
      <c r="C734" s="9"/>
      <c r="D734" s="9"/>
      <c r="E734" s="9"/>
      <c r="F734" s="9"/>
    </row>
    <row r="735">
      <c r="A735" s="9"/>
      <c r="B735" s="9"/>
      <c r="C735" s="9"/>
      <c r="D735" s="9"/>
      <c r="E735" s="9"/>
      <c r="F735" s="9"/>
    </row>
    <row r="736">
      <c r="A736" s="9"/>
      <c r="B736" s="9"/>
      <c r="C736" s="9"/>
      <c r="D736" s="9"/>
      <c r="E736" s="9"/>
      <c r="F736" s="9"/>
    </row>
    <row r="737">
      <c r="A737" s="9"/>
      <c r="B737" s="9"/>
      <c r="C737" s="9"/>
      <c r="D737" s="9"/>
      <c r="E737" s="9"/>
      <c r="F737" s="9"/>
    </row>
    <row r="738">
      <c r="A738" s="9"/>
      <c r="B738" s="9"/>
      <c r="C738" s="9"/>
      <c r="D738" s="9"/>
      <c r="E738" s="9"/>
      <c r="F738" s="9"/>
    </row>
    <row r="739">
      <c r="A739" s="9"/>
      <c r="B739" s="9"/>
      <c r="C739" s="9"/>
      <c r="D739" s="9"/>
      <c r="E739" s="9"/>
      <c r="F739" s="9"/>
    </row>
    <row r="740">
      <c r="A740" s="9"/>
      <c r="B740" s="9"/>
      <c r="C740" s="9"/>
      <c r="D740" s="9"/>
      <c r="E740" s="9"/>
      <c r="F740" s="9"/>
    </row>
    <row r="741">
      <c r="A741" s="9"/>
      <c r="B741" s="9"/>
      <c r="C741" s="9"/>
      <c r="D741" s="9"/>
      <c r="E741" s="9"/>
      <c r="F741" s="9"/>
    </row>
    <row r="742">
      <c r="A742" s="9"/>
      <c r="B742" s="9"/>
      <c r="C742" s="9"/>
      <c r="D742" s="9"/>
      <c r="E742" s="9"/>
      <c r="F742" s="9"/>
    </row>
    <row r="743">
      <c r="A743" s="9"/>
      <c r="B743" s="9"/>
      <c r="C743" s="9"/>
      <c r="D743" s="9"/>
      <c r="E743" s="9"/>
      <c r="F743" s="9"/>
    </row>
    <row r="744">
      <c r="A744" s="9"/>
      <c r="B744" s="9"/>
      <c r="C744" s="9"/>
      <c r="D744" s="9"/>
      <c r="E744" s="9"/>
      <c r="F744" s="9"/>
    </row>
    <row r="745">
      <c r="A745" s="9"/>
      <c r="B745" s="9"/>
      <c r="C745" s="9"/>
      <c r="D745" s="9"/>
      <c r="E745" s="9"/>
      <c r="F745" s="9"/>
    </row>
    <row r="746">
      <c r="A746" s="9"/>
      <c r="B746" s="9"/>
      <c r="C746" s="9"/>
      <c r="D746" s="9"/>
      <c r="E746" s="9"/>
      <c r="F746" s="9"/>
    </row>
    <row r="747">
      <c r="A747" s="9"/>
      <c r="B747" s="9"/>
      <c r="C747" s="9"/>
      <c r="D747" s="9"/>
      <c r="E747" s="9"/>
      <c r="F747" s="9"/>
    </row>
    <row r="748">
      <c r="A748" s="9"/>
      <c r="B748" s="9"/>
      <c r="C748" s="9"/>
      <c r="D748" s="9"/>
      <c r="E748" s="9"/>
      <c r="F748" s="9"/>
    </row>
    <row r="749">
      <c r="A749" s="9"/>
      <c r="B749" s="9"/>
      <c r="C749" s="9"/>
      <c r="D749" s="9"/>
      <c r="E749" s="9"/>
      <c r="F749" s="9"/>
    </row>
    <row r="750">
      <c r="A750" s="9"/>
      <c r="B750" s="9"/>
      <c r="C750" s="9"/>
      <c r="D750" s="9"/>
      <c r="E750" s="9"/>
      <c r="F750" s="9"/>
    </row>
    <row r="751">
      <c r="A751" s="9"/>
      <c r="B751" s="9"/>
      <c r="C751" s="9"/>
      <c r="D751" s="9"/>
      <c r="E751" s="9"/>
      <c r="F751" s="9"/>
    </row>
    <row r="752">
      <c r="A752" s="9"/>
      <c r="B752" s="9"/>
      <c r="C752" s="9"/>
      <c r="D752" s="9"/>
      <c r="E752" s="9"/>
      <c r="F752" s="9"/>
    </row>
    <row r="753">
      <c r="A753" s="9"/>
      <c r="B753" s="9"/>
      <c r="C753" s="9"/>
      <c r="D753" s="9"/>
      <c r="E753" s="9"/>
      <c r="F753" s="9"/>
    </row>
    <row r="754">
      <c r="A754" s="9"/>
      <c r="B754" s="9"/>
      <c r="C754" s="9"/>
      <c r="D754" s="9"/>
      <c r="E754" s="9"/>
      <c r="F754" s="9"/>
    </row>
    <row r="755">
      <c r="A755" s="9"/>
      <c r="B755" s="9"/>
      <c r="C755" s="9"/>
      <c r="D755" s="9"/>
      <c r="E755" s="9"/>
      <c r="F755" s="9"/>
    </row>
    <row r="756">
      <c r="A756" s="9"/>
      <c r="B756" s="9"/>
      <c r="C756" s="9"/>
      <c r="D756" s="9"/>
      <c r="E756" s="9"/>
      <c r="F756" s="9"/>
    </row>
    <row r="757">
      <c r="A757" s="9"/>
      <c r="B757" s="9"/>
      <c r="C757" s="9"/>
      <c r="D757" s="9"/>
      <c r="E757" s="9"/>
      <c r="F757" s="9"/>
    </row>
    <row r="758">
      <c r="A758" s="9"/>
      <c r="B758" s="9"/>
      <c r="C758" s="9"/>
      <c r="D758" s="9"/>
      <c r="E758" s="9"/>
      <c r="F758" s="9"/>
    </row>
    <row r="759">
      <c r="A759" s="9"/>
      <c r="B759" s="9"/>
      <c r="C759" s="9"/>
      <c r="D759" s="9"/>
      <c r="E759" s="9"/>
      <c r="F759" s="9"/>
    </row>
    <row r="760">
      <c r="A760" s="9"/>
      <c r="B760" s="9"/>
      <c r="C760" s="9"/>
      <c r="D760" s="9"/>
      <c r="E760" s="9"/>
      <c r="F760" s="9"/>
    </row>
    <row r="761">
      <c r="A761" s="9"/>
      <c r="B761" s="9"/>
      <c r="C761" s="9"/>
      <c r="D761" s="9"/>
      <c r="E761" s="9"/>
      <c r="F761" s="9"/>
    </row>
    <row r="762">
      <c r="A762" s="9"/>
      <c r="B762" s="9"/>
      <c r="C762" s="9"/>
      <c r="D762" s="9"/>
      <c r="E762" s="9"/>
      <c r="F762" s="9"/>
    </row>
    <row r="763">
      <c r="A763" s="9"/>
      <c r="B763" s="9"/>
      <c r="C763" s="9"/>
      <c r="D763" s="9"/>
      <c r="E763" s="9"/>
      <c r="F763" s="9"/>
    </row>
    <row r="764">
      <c r="A764" s="9"/>
      <c r="B764" s="9"/>
      <c r="C764" s="9"/>
      <c r="D764" s="9"/>
      <c r="E764" s="9"/>
      <c r="F764" s="9"/>
    </row>
    <row r="765">
      <c r="A765" s="9"/>
      <c r="B765" s="9"/>
      <c r="C765" s="9"/>
      <c r="D765" s="9"/>
      <c r="E765" s="9"/>
      <c r="F765" s="9"/>
    </row>
    <row r="766">
      <c r="A766" s="9"/>
      <c r="B766" s="9"/>
      <c r="C766" s="9"/>
      <c r="D766" s="9"/>
      <c r="E766" s="9"/>
      <c r="F766" s="9"/>
    </row>
    <row r="767">
      <c r="A767" s="9"/>
      <c r="B767" s="9"/>
      <c r="C767" s="9"/>
      <c r="D767" s="9"/>
      <c r="E767" s="9"/>
      <c r="F767" s="9"/>
    </row>
    <row r="768">
      <c r="A768" s="9"/>
      <c r="B768" s="9"/>
      <c r="C768" s="9"/>
      <c r="D768" s="9"/>
      <c r="E768" s="9"/>
      <c r="F768" s="9"/>
    </row>
    <row r="769">
      <c r="A769" s="9"/>
      <c r="B769" s="9"/>
      <c r="C769" s="9"/>
      <c r="D769" s="9"/>
      <c r="E769" s="9"/>
      <c r="F769" s="9"/>
    </row>
    <row r="770">
      <c r="A770" s="9"/>
      <c r="B770" s="9"/>
      <c r="C770" s="9"/>
      <c r="D770" s="9"/>
      <c r="E770" s="9"/>
      <c r="F770" s="9"/>
    </row>
    <row r="771">
      <c r="A771" s="9"/>
      <c r="B771" s="9"/>
      <c r="C771" s="9"/>
      <c r="D771" s="9"/>
      <c r="E771" s="9"/>
      <c r="F771" s="9"/>
    </row>
    <row r="772">
      <c r="A772" s="9"/>
      <c r="B772" s="9"/>
      <c r="C772" s="9"/>
      <c r="D772" s="9"/>
      <c r="E772" s="9"/>
      <c r="F772" s="9"/>
    </row>
    <row r="773">
      <c r="A773" s="9"/>
      <c r="B773" s="9"/>
      <c r="C773" s="9"/>
      <c r="D773" s="9"/>
      <c r="E773" s="9"/>
      <c r="F773" s="9"/>
    </row>
    <row r="774">
      <c r="A774" s="9"/>
      <c r="B774" s="9"/>
      <c r="C774" s="9"/>
      <c r="D774" s="9"/>
      <c r="E774" s="9"/>
      <c r="F774" s="9"/>
    </row>
    <row r="775">
      <c r="A775" s="9"/>
      <c r="B775" s="9"/>
      <c r="C775" s="9"/>
      <c r="D775" s="9"/>
      <c r="E775" s="9"/>
      <c r="F775" s="9"/>
    </row>
    <row r="776">
      <c r="A776" s="9"/>
      <c r="B776" s="9"/>
      <c r="C776" s="9"/>
      <c r="D776" s="9"/>
      <c r="E776" s="9"/>
      <c r="F776" s="9"/>
    </row>
    <row r="777">
      <c r="A777" s="9"/>
      <c r="B777" s="9"/>
      <c r="C777" s="9"/>
      <c r="D777" s="9"/>
      <c r="E777" s="9"/>
      <c r="F777" s="9"/>
    </row>
    <row r="778">
      <c r="A778" s="9"/>
      <c r="B778" s="9"/>
      <c r="C778" s="9"/>
      <c r="D778" s="9"/>
      <c r="E778" s="9"/>
      <c r="F778" s="9"/>
    </row>
    <row r="779">
      <c r="A779" s="9"/>
      <c r="B779" s="9"/>
      <c r="C779" s="9"/>
      <c r="D779" s="9"/>
      <c r="E779" s="9"/>
      <c r="F779" s="9"/>
    </row>
    <row r="780">
      <c r="A780" s="9"/>
      <c r="B780" s="9"/>
      <c r="C780" s="9"/>
      <c r="D780" s="9"/>
      <c r="E780" s="9"/>
      <c r="F780" s="9"/>
    </row>
    <row r="781">
      <c r="A781" s="9"/>
      <c r="B781" s="9"/>
      <c r="C781" s="9"/>
      <c r="D781" s="9"/>
      <c r="E781" s="9"/>
      <c r="F781" s="9"/>
    </row>
    <row r="782">
      <c r="A782" s="9"/>
      <c r="B782" s="9"/>
      <c r="C782" s="9"/>
      <c r="D782" s="9"/>
      <c r="E782" s="9"/>
      <c r="F782" s="9"/>
    </row>
    <row r="783">
      <c r="A783" s="9"/>
      <c r="B783" s="9"/>
      <c r="C783" s="9"/>
      <c r="D783" s="9"/>
      <c r="E783" s="9"/>
      <c r="F783" s="9"/>
    </row>
    <row r="784">
      <c r="A784" s="9"/>
      <c r="B784" s="9"/>
      <c r="C784" s="9"/>
      <c r="D784" s="9"/>
      <c r="E784" s="9"/>
      <c r="F784" s="9"/>
    </row>
    <row r="785">
      <c r="A785" s="9"/>
      <c r="B785" s="9"/>
      <c r="C785" s="9"/>
      <c r="D785" s="9"/>
      <c r="E785" s="9"/>
      <c r="F785" s="9"/>
    </row>
    <row r="786">
      <c r="A786" s="9"/>
      <c r="B786" s="9"/>
      <c r="C786" s="9"/>
      <c r="D786" s="9"/>
      <c r="E786" s="9"/>
      <c r="F786" s="9"/>
    </row>
    <row r="787">
      <c r="A787" s="9"/>
      <c r="B787" s="9"/>
      <c r="C787" s="9"/>
      <c r="D787" s="9"/>
      <c r="E787" s="9"/>
      <c r="F787" s="9"/>
    </row>
    <row r="788">
      <c r="A788" s="9"/>
      <c r="B788" s="9"/>
      <c r="C788" s="9"/>
      <c r="D788" s="9"/>
      <c r="E788" s="9"/>
      <c r="F788" s="9"/>
    </row>
    <row r="789">
      <c r="A789" s="9"/>
      <c r="B789" s="9"/>
      <c r="C789" s="9"/>
      <c r="D789" s="9"/>
      <c r="E789" s="9"/>
      <c r="F789" s="9"/>
    </row>
    <row r="790">
      <c r="A790" s="9"/>
      <c r="B790" s="9"/>
      <c r="C790" s="9"/>
      <c r="D790" s="9"/>
      <c r="E790" s="9"/>
      <c r="F790" s="9"/>
    </row>
    <row r="791">
      <c r="A791" s="9"/>
      <c r="B791" s="9"/>
      <c r="C791" s="9"/>
      <c r="D791" s="9"/>
      <c r="E791" s="9"/>
      <c r="F791" s="9"/>
    </row>
    <row r="792">
      <c r="A792" s="9"/>
      <c r="B792" s="9"/>
      <c r="C792" s="9"/>
      <c r="D792" s="9"/>
      <c r="E792" s="9"/>
      <c r="F792" s="9"/>
    </row>
    <row r="793">
      <c r="A793" s="9"/>
      <c r="B793" s="9"/>
      <c r="C793" s="9"/>
      <c r="D793" s="9"/>
      <c r="E793" s="9"/>
      <c r="F793" s="9"/>
    </row>
    <row r="794">
      <c r="A794" s="9"/>
      <c r="B794" s="9"/>
      <c r="C794" s="9"/>
      <c r="D794" s="9"/>
      <c r="E794" s="9"/>
      <c r="F794" s="9"/>
    </row>
    <row r="795">
      <c r="A795" s="9"/>
      <c r="B795" s="9"/>
      <c r="C795" s="9"/>
      <c r="D795" s="9"/>
      <c r="E795" s="9"/>
      <c r="F795" s="9"/>
    </row>
    <row r="796">
      <c r="A796" s="9"/>
      <c r="B796" s="9"/>
      <c r="C796" s="9"/>
      <c r="D796" s="9"/>
      <c r="E796" s="9"/>
      <c r="F796" s="9"/>
    </row>
    <row r="797">
      <c r="A797" s="9"/>
      <c r="B797" s="9"/>
      <c r="C797" s="9"/>
      <c r="D797" s="9"/>
      <c r="E797" s="9"/>
      <c r="F797" s="9"/>
    </row>
    <row r="798">
      <c r="A798" s="9"/>
      <c r="B798" s="9"/>
      <c r="C798" s="9"/>
      <c r="D798" s="9"/>
      <c r="E798" s="9"/>
      <c r="F798" s="9"/>
    </row>
    <row r="799">
      <c r="A799" s="9"/>
      <c r="B799" s="9"/>
      <c r="C799" s="9"/>
      <c r="D799" s="9"/>
      <c r="E799" s="9"/>
      <c r="F799" s="9"/>
    </row>
    <row r="800">
      <c r="A800" s="9"/>
      <c r="B800" s="9"/>
      <c r="C800" s="9"/>
      <c r="D800" s="9"/>
      <c r="E800" s="9"/>
      <c r="F800" s="9"/>
    </row>
    <row r="801">
      <c r="A801" s="9"/>
      <c r="B801" s="9"/>
      <c r="C801" s="9"/>
      <c r="D801" s="9"/>
      <c r="E801" s="9"/>
      <c r="F801" s="9"/>
    </row>
    <row r="802">
      <c r="A802" s="9"/>
      <c r="B802" s="9"/>
      <c r="C802" s="9"/>
      <c r="D802" s="9"/>
      <c r="E802" s="9"/>
      <c r="F802" s="9"/>
    </row>
    <row r="803">
      <c r="A803" s="9"/>
      <c r="B803" s="9"/>
      <c r="C803" s="9"/>
      <c r="D803" s="9"/>
      <c r="E803" s="9"/>
      <c r="F803" s="9"/>
    </row>
    <row r="804">
      <c r="A804" s="9"/>
      <c r="B804" s="9"/>
      <c r="C804" s="9"/>
      <c r="D804" s="9"/>
      <c r="E804" s="9"/>
      <c r="F804" s="9"/>
    </row>
    <row r="805">
      <c r="A805" s="9"/>
      <c r="B805" s="9"/>
      <c r="C805" s="9"/>
      <c r="D805" s="9"/>
      <c r="E805" s="9"/>
      <c r="F805" s="9"/>
    </row>
    <row r="806">
      <c r="A806" s="9"/>
      <c r="B806" s="9"/>
      <c r="C806" s="9"/>
      <c r="D806" s="9"/>
      <c r="E806" s="9"/>
      <c r="F806" s="9"/>
    </row>
    <row r="807">
      <c r="A807" s="9"/>
      <c r="B807" s="9"/>
      <c r="C807" s="9"/>
      <c r="D807" s="9"/>
      <c r="E807" s="9"/>
      <c r="F807" s="9"/>
    </row>
    <row r="808">
      <c r="A808" s="9"/>
      <c r="B808" s="9"/>
      <c r="C808" s="9"/>
      <c r="D808" s="9"/>
      <c r="E808" s="9"/>
      <c r="F808" s="9"/>
    </row>
    <row r="809">
      <c r="A809" s="9"/>
      <c r="B809" s="9"/>
      <c r="C809" s="9"/>
      <c r="D809" s="9"/>
      <c r="E809" s="9"/>
      <c r="F809" s="9"/>
    </row>
    <row r="810">
      <c r="A810" s="9"/>
      <c r="B810" s="9"/>
      <c r="C810" s="9"/>
      <c r="D810" s="9"/>
      <c r="E810" s="9"/>
      <c r="F810" s="9"/>
    </row>
    <row r="811">
      <c r="A811" s="9"/>
      <c r="B811" s="9"/>
      <c r="C811" s="9"/>
      <c r="D811" s="9"/>
      <c r="E811" s="9"/>
      <c r="F811" s="9"/>
    </row>
    <row r="812">
      <c r="A812" s="9"/>
      <c r="B812" s="9"/>
      <c r="C812" s="9"/>
      <c r="D812" s="9"/>
      <c r="E812" s="9"/>
      <c r="F812" s="9"/>
    </row>
    <row r="813">
      <c r="A813" s="9"/>
      <c r="B813" s="9"/>
      <c r="C813" s="9"/>
      <c r="D813" s="9"/>
      <c r="E813" s="9"/>
      <c r="F813" s="9"/>
    </row>
    <row r="814">
      <c r="A814" s="9"/>
      <c r="B814" s="9"/>
      <c r="C814" s="9"/>
      <c r="D814" s="9"/>
      <c r="E814" s="9"/>
      <c r="F814" s="9"/>
    </row>
    <row r="815">
      <c r="A815" s="9"/>
      <c r="B815" s="9"/>
      <c r="C815" s="9"/>
      <c r="D815" s="9"/>
      <c r="E815" s="9"/>
      <c r="F815" s="9"/>
    </row>
    <row r="816">
      <c r="A816" s="9"/>
      <c r="B816" s="9"/>
      <c r="C816" s="9"/>
      <c r="D816" s="9"/>
      <c r="E816" s="9"/>
      <c r="F816" s="9"/>
    </row>
    <row r="817">
      <c r="A817" s="9"/>
      <c r="B817" s="9"/>
      <c r="C817" s="9"/>
      <c r="D817" s="9"/>
      <c r="E817" s="9"/>
      <c r="F817" s="9"/>
    </row>
    <row r="818">
      <c r="A818" s="9"/>
      <c r="B818" s="9"/>
      <c r="C818" s="9"/>
      <c r="D818" s="9"/>
      <c r="E818" s="9"/>
      <c r="F818" s="9"/>
    </row>
    <row r="819">
      <c r="A819" s="9"/>
      <c r="B819" s="9"/>
      <c r="C819" s="9"/>
      <c r="D819" s="9"/>
      <c r="E819" s="9"/>
      <c r="F819" s="9"/>
    </row>
    <row r="820">
      <c r="A820" s="9"/>
      <c r="B820" s="9"/>
      <c r="C820" s="9"/>
      <c r="D820" s="9"/>
      <c r="E820" s="9"/>
      <c r="F820" s="9"/>
    </row>
    <row r="821">
      <c r="A821" s="9"/>
      <c r="B821" s="9"/>
      <c r="C821" s="9"/>
      <c r="D821" s="9"/>
      <c r="E821" s="9"/>
      <c r="F821" s="9"/>
    </row>
    <row r="822">
      <c r="A822" s="9"/>
      <c r="B822" s="9"/>
      <c r="C822" s="9"/>
      <c r="D822" s="9"/>
      <c r="E822" s="9"/>
      <c r="F822" s="9"/>
    </row>
    <row r="823">
      <c r="A823" s="9"/>
      <c r="B823" s="9"/>
      <c r="C823" s="9"/>
      <c r="D823" s="9"/>
      <c r="E823" s="9"/>
      <c r="F823" s="9"/>
    </row>
    <row r="824">
      <c r="A824" s="9"/>
      <c r="B824" s="9"/>
      <c r="C824" s="9"/>
      <c r="D824" s="9"/>
      <c r="E824" s="9"/>
      <c r="F824" s="9"/>
    </row>
    <row r="825">
      <c r="A825" s="9"/>
      <c r="B825" s="9"/>
      <c r="C825" s="9"/>
      <c r="D825" s="9"/>
      <c r="E825" s="9"/>
      <c r="F825" s="9"/>
    </row>
    <row r="826">
      <c r="A826" s="9"/>
      <c r="B826" s="9"/>
      <c r="C826" s="9"/>
      <c r="D826" s="9"/>
      <c r="E826" s="9"/>
      <c r="F826" s="9"/>
    </row>
    <row r="827">
      <c r="A827" s="9"/>
      <c r="B827" s="9"/>
      <c r="C827" s="9"/>
      <c r="D827" s="9"/>
      <c r="E827" s="9"/>
      <c r="F827" s="9"/>
    </row>
    <row r="828">
      <c r="A828" s="9"/>
      <c r="B828" s="9"/>
      <c r="C828" s="9"/>
      <c r="D828" s="9"/>
      <c r="E828" s="9"/>
      <c r="F828" s="9"/>
    </row>
    <row r="829">
      <c r="A829" s="9"/>
      <c r="B829" s="9"/>
      <c r="C829" s="9"/>
      <c r="D829" s="9"/>
      <c r="E829" s="9"/>
      <c r="F829" s="9"/>
    </row>
    <row r="830">
      <c r="A830" s="9"/>
      <c r="B830" s="9"/>
      <c r="C830" s="9"/>
      <c r="D830" s="9"/>
      <c r="E830" s="9"/>
      <c r="F830" s="9"/>
    </row>
    <row r="831">
      <c r="A831" s="9"/>
      <c r="B831" s="9"/>
      <c r="C831" s="9"/>
      <c r="D831" s="9"/>
      <c r="E831" s="9"/>
      <c r="F831" s="9"/>
    </row>
    <row r="832">
      <c r="A832" s="9"/>
      <c r="B832" s="9"/>
      <c r="C832" s="9"/>
      <c r="D832" s="9"/>
      <c r="E832" s="9"/>
      <c r="F832" s="9"/>
    </row>
    <row r="833">
      <c r="A833" s="9"/>
      <c r="B833" s="9"/>
      <c r="C833" s="9"/>
      <c r="D833" s="9"/>
      <c r="E833" s="9"/>
      <c r="F833" s="9"/>
    </row>
    <row r="834">
      <c r="A834" s="9"/>
      <c r="B834" s="9"/>
      <c r="C834" s="9"/>
      <c r="D834" s="9"/>
      <c r="E834" s="9"/>
      <c r="F834" s="9"/>
    </row>
    <row r="835">
      <c r="A835" s="9"/>
      <c r="B835" s="9"/>
      <c r="C835" s="9"/>
      <c r="D835" s="9"/>
      <c r="E835" s="9"/>
      <c r="F835" s="9"/>
    </row>
    <row r="836">
      <c r="A836" s="9"/>
      <c r="B836" s="9"/>
      <c r="C836" s="9"/>
      <c r="D836" s="9"/>
      <c r="E836" s="9"/>
      <c r="F836" s="9"/>
    </row>
    <row r="837">
      <c r="A837" s="9"/>
      <c r="B837" s="9"/>
      <c r="C837" s="9"/>
      <c r="D837" s="9"/>
      <c r="E837" s="9"/>
      <c r="F837" s="9"/>
    </row>
    <row r="838">
      <c r="A838" s="9"/>
      <c r="B838" s="9"/>
      <c r="C838" s="9"/>
      <c r="D838" s="9"/>
      <c r="E838" s="9"/>
      <c r="F838" s="9"/>
    </row>
    <row r="839">
      <c r="A839" s="9"/>
      <c r="B839" s="9"/>
      <c r="C839" s="9"/>
      <c r="D839" s="9"/>
      <c r="E839" s="9"/>
      <c r="F839" s="9"/>
    </row>
    <row r="840">
      <c r="A840" s="9"/>
      <c r="B840" s="9"/>
      <c r="C840" s="9"/>
      <c r="D840" s="9"/>
      <c r="E840" s="9"/>
      <c r="F840" s="9"/>
    </row>
    <row r="841">
      <c r="A841" s="9"/>
      <c r="B841" s="9"/>
      <c r="C841" s="9"/>
      <c r="D841" s="9"/>
      <c r="E841" s="9"/>
      <c r="F841" s="9"/>
    </row>
    <row r="842">
      <c r="A842" s="9"/>
      <c r="B842" s="9"/>
      <c r="C842" s="9"/>
      <c r="D842" s="9"/>
      <c r="E842" s="9"/>
      <c r="F842" s="9"/>
    </row>
    <row r="843">
      <c r="A843" s="9"/>
      <c r="B843" s="9"/>
      <c r="C843" s="9"/>
      <c r="D843" s="9"/>
      <c r="E843" s="9"/>
      <c r="F843" s="9"/>
    </row>
    <row r="844">
      <c r="A844" s="9"/>
      <c r="B844" s="9"/>
      <c r="C844" s="9"/>
      <c r="D844" s="9"/>
      <c r="E844" s="9"/>
      <c r="F844" s="9"/>
    </row>
    <row r="845">
      <c r="A845" s="9"/>
      <c r="B845" s="9"/>
      <c r="C845" s="9"/>
      <c r="D845" s="9"/>
      <c r="E845" s="9"/>
      <c r="F845" s="9"/>
    </row>
    <row r="846">
      <c r="A846" s="9"/>
      <c r="B846" s="9"/>
      <c r="C846" s="9"/>
      <c r="D846" s="9"/>
      <c r="E846" s="9"/>
      <c r="F846" s="9"/>
    </row>
    <row r="847">
      <c r="A847" s="9"/>
      <c r="B847" s="9"/>
      <c r="C847" s="9"/>
      <c r="D847" s="9"/>
      <c r="E847" s="9"/>
      <c r="F847" s="9"/>
    </row>
    <row r="848">
      <c r="A848" s="9"/>
      <c r="B848" s="9"/>
      <c r="C848" s="9"/>
      <c r="D848" s="9"/>
      <c r="E848" s="9"/>
      <c r="F848" s="9"/>
    </row>
    <row r="849">
      <c r="A849" s="9"/>
      <c r="B849" s="9"/>
      <c r="C849" s="9"/>
      <c r="D849" s="9"/>
      <c r="E849" s="9"/>
      <c r="F849" s="9"/>
    </row>
    <row r="850">
      <c r="A850" s="9"/>
      <c r="B850" s="9"/>
      <c r="C850" s="9"/>
      <c r="D850" s="9"/>
      <c r="E850" s="9"/>
      <c r="F850" s="9"/>
    </row>
    <row r="851">
      <c r="A851" s="9"/>
      <c r="B851" s="9"/>
      <c r="C851" s="9"/>
      <c r="D851" s="9"/>
      <c r="E851" s="9"/>
      <c r="F851" s="9"/>
    </row>
    <row r="852">
      <c r="A852" s="9"/>
      <c r="B852" s="9"/>
      <c r="C852" s="9"/>
      <c r="D852" s="9"/>
      <c r="E852" s="9"/>
      <c r="F852" s="9"/>
    </row>
    <row r="853">
      <c r="A853" s="9"/>
      <c r="B853" s="9"/>
      <c r="C853" s="9"/>
      <c r="D853" s="9"/>
      <c r="E853" s="9"/>
      <c r="F853" s="9"/>
    </row>
    <row r="854">
      <c r="A854" s="9"/>
      <c r="B854" s="9"/>
      <c r="C854" s="9"/>
      <c r="D854" s="9"/>
      <c r="E854" s="9"/>
      <c r="F854" s="9"/>
    </row>
    <row r="855">
      <c r="A855" s="9"/>
      <c r="B855" s="9"/>
      <c r="C855" s="9"/>
      <c r="D855" s="9"/>
      <c r="E855" s="9"/>
      <c r="F855" s="9"/>
    </row>
    <row r="856">
      <c r="A856" s="9"/>
      <c r="B856" s="9"/>
      <c r="C856" s="9"/>
      <c r="D856" s="9"/>
      <c r="E856" s="9"/>
      <c r="F856" s="9"/>
    </row>
    <row r="857">
      <c r="A857" s="9"/>
      <c r="B857" s="9"/>
      <c r="C857" s="9"/>
      <c r="D857" s="9"/>
      <c r="E857" s="9"/>
      <c r="F857" s="9"/>
    </row>
    <row r="858">
      <c r="A858" s="9"/>
      <c r="B858" s="9"/>
      <c r="C858" s="9"/>
      <c r="D858" s="9"/>
      <c r="E858" s="9"/>
      <c r="F858" s="9"/>
    </row>
    <row r="859">
      <c r="A859" s="9"/>
      <c r="B859" s="9"/>
      <c r="C859" s="9"/>
      <c r="D859" s="9"/>
      <c r="E859" s="9"/>
      <c r="F859" s="9"/>
    </row>
    <row r="860">
      <c r="A860" s="9"/>
      <c r="B860" s="9"/>
      <c r="C860" s="9"/>
      <c r="D860" s="9"/>
      <c r="E860" s="9"/>
      <c r="F860" s="9"/>
    </row>
    <row r="861">
      <c r="A861" s="9"/>
      <c r="B861" s="9"/>
      <c r="C861" s="9"/>
      <c r="D861" s="9"/>
      <c r="E861" s="9"/>
      <c r="F861" s="9"/>
    </row>
    <row r="862">
      <c r="A862" s="9"/>
      <c r="B862" s="9"/>
      <c r="C862" s="9"/>
      <c r="D862" s="9"/>
      <c r="E862" s="9"/>
      <c r="F862" s="9"/>
    </row>
    <row r="863">
      <c r="A863" s="9"/>
      <c r="B863" s="9"/>
      <c r="C863" s="9"/>
      <c r="D863" s="9"/>
      <c r="E863" s="9"/>
      <c r="F863" s="9"/>
    </row>
    <row r="864">
      <c r="A864" s="9"/>
      <c r="B864" s="9"/>
      <c r="C864" s="9"/>
      <c r="D864" s="9"/>
      <c r="E864" s="9"/>
      <c r="F864" s="9"/>
    </row>
    <row r="865">
      <c r="A865" s="9"/>
      <c r="B865" s="9"/>
      <c r="C865" s="9"/>
      <c r="D865" s="9"/>
      <c r="E865" s="9"/>
      <c r="F865" s="9"/>
    </row>
    <row r="866">
      <c r="A866" s="9"/>
      <c r="B866" s="9"/>
      <c r="C866" s="9"/>
      <c r="D866" s="9"/>
      <c r="E866" s="9"/>
      <c r="F866" s="9"/>
    </row>
    <row r="867">
      <c r="A867" s="9"/>
      <c r="B867" s="9"/>
      <c r="C867" s="9"/>
      <c r="D867" s="9"/>
      <c r="E867" s="9"/>
      <c r="F867" s="9"/>
    </row>
    <row r="868">
      <c r="A868" s="9"/>
      <c r="B868" s="9"/>
      <c r="C868" s="9"/>
      <c r="D868" s="9"/>
      <c r="E868" s="9"/>
      <c r="F868" s="9"/>
    </row>
    <row r="869">
      <c r="A869" s="9"/>
      <c r="B869" s="9"/>
      <c r="C869" s="9"/>
      <c r="D869" s="9"/>
      <c r="E869" s="9"/>
      <c r="F869" s="9"/>
    </row>
    <row r="870">
      <c r="A870" s="9"/>
      <c r="B870" s="9"/>
      <c r="C870" s="9"/>
      <c r="D870" s="9"/>
      <c r="E870" s="9"/>
      <c r="F870" s="9"/>
    </row>
    <row r="871">
      <c r="A871" s="9"/>
      <c r="B871" s="9"/>
      <c r="C871" s="9"/>
      <c r="D871" s="9"/>
      <c r="E871" s="9"/>
      <c r="F871" s="9"/>
    </row>
    <row r="872">
      <c r="A872" s="9"/>
      <c r="B872" s="9"/>
      <c r="C872" s="9"/>
      <c r="D872" s="9"/>
      <c r="E872" s="9"/>
      <c r="F872" s="9"/>
    </row>
    <row r="873">
      <c r="A873" s="9"/>
      <c r="B873" s="9"/>
      <c r="C873" s="9"/>
      <c r="D873" s="9"/>
      <c r="E873" s="9"/>
      <c r="F873" s="9"/>
    </row>
    <row r="874">
      <c r="A874" s="9"/>
      <c r="B874" s="9"/>
      <c r="C874" s="9"/>
      <c r="D874" s="9"/>
      <c r="E874" s="9"/>
      <c r="F874" s="9"/>
    </row>
    <row r="875">
      <c r="A875" s="9"/>
      <c r="B875" s="9"/>
      <c r="C875" s="9"/>
      <c r="D875" s="9"/>
      <c r="E875" s="9"/>
      <c r="F875" s="9"/>
    </row>
    <row r="876">
      <c r="A876" s="9"/>
      <c r="B876" s="9"/>
      <c r="C876" s="9"/>
      <c r="D876" s="9"/>
      <c r="E876" s="9"/>
      <c r="F876" s="9"/>
    </row>
    <row r="877">
      <c r="A877" s="9"/>
      <c r="B877" s="9"/>
      <c r="C877" s="9"/>
      <c r="D877" s="9"/>
      <c r="E877" s="9"/>
      <c r="F877" s="9"/>
    </row>
    <row r="878">
      <c r="A878" s="9"/>
      <c r="B878" s="9"/>
      <c r="C878" s="9"/>
      <c r="D878" s="9"/>
      <c r="E878" s="9"/>
      <c r="F878" s="9"/>
    </row>
    <row r="879">
      <c r="A879" s="9"/>
      <c r="B879" s="9"/>
      <c r="C879" s="9"/>
      <c r="D879" s="9"/>
      <c r="E879" s="9"/>
      <c r="F879" s="9"/>
    </row>
    <row r="880">
      <c r="A880" s="9"/>
      <c r="B880" s="9"/>
      <c r="C880" s="9"/>
      <c r="D880" s="9"/>
      <c r="E880" s="9"/>
      <c r="F880" s="9"/>
    </row>
    <row r="881">
      <c r="A881" s="9"/>
      <c r="B881" s="9"/>
      <c r="C881" s="9"/>
      <c r="D881" s="9"/>
      <c r="E881" s="9"/>
      <c r="F881" s="9"/>
    </row>
    <row r="882">
      <c r="A882" s="9"/>
      <c r="B882" s="9"/>
      <c r="C882" s="9"/>
      <c r="D882" s="9"/>
      <c r="E882" s="9"/>
      <c r="F882" s="9"/>
    </row>
    <row r="883">
      <c r="A883" s="9"/>
      <c r="B883" s="9"/>
      <c r="C883" s="9"/>
      <c r="D883" s="9"/>
      <c r="E883" s="9"/>
      <c r="F883" s="9"/>
    </row>
    <row r="884">
      <c r="A884" s="9"/>
      <c r="B884" s="9"/>
      <c r="C884" s="9"/>
      <c r="D884" s="9"/>
      <c r="E884" s="9"/>
      <c r="F884" s="9"/>
    </row>
    <row r="885">
      <c r="A885" s="9"/>
      <c r="B885" s="9"/>
      <c r="C885" s="9"/>
      <c r="D885" s="9"/>
      <c r="E885" s="9"/>
      <c r="F885" s="9"/>
    </row>
    <row r="886">
      <c r="A886" s="9"/>
      <c r="B886" s="9"/>
      <c r="C886" s="9"/>
      <c r="D886" s="9"/>
      <c r="E886" s="9"/>
      <c r="F886" s="9"/>
    </row>
    <row r="887">
      <c r="A887" s="9"/>
      <c r="B887" s="9"/>
      <c r="C887" s="9"/>
      <c r="D887" s="9"/>
      <c r="E887" s="9"/>
      <c r="F887" s="9"/>
    </row>
    <row r="888">
      <c r="A888" s="9"/>
      <c r="B888" s="9"/>
      <c r="C888" s="9"/>
      <c r="D888" s="9"/>
      <c r="E888" s="9"/>
      <c r="F888" s="9"/>
    </row>
    <row r="889">
      <c r="A889" s="9"/>
      <c r="B889" s="9"/>
      <c r="C889" s="9"/>
      <c r="D889" s="9"/>
      <c r="E889" s="9"/>
      <c r="F889" s="9"/>
    </row>
    <row r="890">
      <c r="A890" s="9"/>
      <c r="B890" s="9"/>
      <c r="C890" s="9"/>
      <c r="D890" s="9"/>
      <c r="E890" s="9"/>
      <c r="F890" s="9"/>
    </row>
    <row r="891">
      <c r="A891" s="9"/>
      <c r="B891" s="9"/>
      <c r="C891" s="9"/>
      <c r="D891" s="9"/>
      <c r="E891" s="9"/>
      <c r="F891" s="9"/>
    </row>
    <row r="892">
      <c r="A892" s="9"/>
      <c r="B892" s="9"/>
      <c r="C892" s="9"/>
      <c r="D892" s="9"/>
      <c r="E892" s="9"/>
      <c r="F892" s="9"/>
    </row>
    <row r="893">
      <c r="A893" s="9"/>
      <c r="B893" s="9"/>
      <c r="C893" s="9"/>
      <c r="D893" s="9"/>
      <c r="E893" s="9"/>
      <c r="F893" s="9"/>
    </row>
    <row r="894">
      <c r="A894" s="9"/>
      <c r="B894" s="9"/>
      <c r="C894" s="9"/>
      <c r="D894" s="9"/>
      <c r="E894" s="9"/>
      <c r="F894" s="9"/>
    </row>
    <row r="895">
      <c r="A895" s="9"/>
      <c r="B895" s="9"/>
      <c r="C895" s="9"/>
      <c r="D895" s="9"/>
      <c r="E895" s="9"/>
      <c r="F895" s="9"/>
    </row>
    <row r="896">
      <c r="A896" s="9"/>
      <c r="B896" s="9"/>
      <c r="C896" s="9"/>
      <c r="D896" s="9"/>
      <c r="E896" s="9"/>
      <c r="F896" s="9"/>
    </row>
    <row r="897">
      <c r="A897" s="9"/>
      <c r="B897" s="9"/>
      <c r="C897" s="9"/>
      <c r="D897" s="9"/>
      <c r="E897" s="9"/>
      <c r="F897" s="9"/>
    </row>
    <row r="898">
      <c r="A898" s="9"/>
      <c r="B898" s="9"/>
      <c r="C898" s="9"/>
      <c r="D898" s="9"/>
      <c r="E898" s="9"/>
      <c r="F898" s="9"/>
    </row>
    <row r="899">
      <c r="A899" s="9"/>
      <c r="B899" s="9"/>
      <c r="C899" s="9"/>
      <c r="D899" s="9"/>
      <c r="E899" s="9"/>
      <c r="F899" s="9"/>
    </row>
    <row r="900">
      <c r="A900" s="9"/>
      <c r="B900" s="9"/>
      <c r="C900" s="9"/>
      <c r="D900" s="9"/>
      <c r="E900" s="9"/>
      <c r="F900" s="9"/>
    </row>
    <row r="901">
      <c r="A901" s="9"/>
      <c r="B901" s="9"/>
      <c r="C901" s="9"/>
      <c r="D901" s="9"/>
      <c r="E901" s="9"/>
      <c r="F901" s="9"/>
    </row>
    <row r="902">
      <c r="A902" s="9"/>
      <c r="B902" s="9"/>
      <c r="C902" s="9"/>
      <c r="D902" s="9"/>
      <c r="E902" s="9"/>
      <c r="F902" s="9"/>
    </row>
    <row r="903">
      <c r="A903" s="9"/>
      <c r="B903" s="9"/>
      <c r="C903" s="9"/>
      <c r="D903" s="9"/>
      <c r="E903" s="9"/>
      <c r="F903" s="9"/>
    </row>
    <row r="904">
      <c r="A904" s="9"/>
      <c r="B904" s="9"/>
      <c r="C904" s="9"/>
      <c r="D904" s="9"/>
      <c r="E904" s="9"/>
      <c r="F904" s="9"/>
    </row>
    <row r="905">
      <c r="A905" s="9"/>
      <c r="B905" s="9"/>
      <c r="C905" s="9"/>
      <c r="D905" s="9"/>
      <c r="E905" s="9"/>
      <c r="F905" s="9"/>
    </row>
    <row r="906">
      <c r="A906" s="9"/>
      <c r="B906" s="9"/>
      <c r="C906" s="9"/>
      <c r="D906" s="9"/>
      <c r="E906" s="9"/>
      <c r="F906" s="9"/>
    </row>
    <row r="907">
      <c r="A907" s="9"/>
      <c r="B907" s="9"/>
      <c r="C907" s="9"/>
      <c r="D907" s="9"/>
      <c r="E907" s="9"/>
      <c r="F907" s="9"/>
    </row>
    <row r="908">
      <c r="A908" s="9"/>
      <c r="B908" s="9"/>
      <c r="C908" s="9"/>
      <c r="D908" s="9"/>
      <c r="E908" s="9"/>
      <c r="F908" s="9"/>
    </row>
    <row r="909">
      <c r="A909" s="9"/>
      <c r="B909" s="9"/>
      <c r="C909" s="9"/>
      <c r="D909" s="9"/>
      <c r="E909" s="9"/>
      <c r="F909" s="9"/>
    </row>
    <row r="910">
      <c r="A910" s="9"/>
      <c r="B910" s="9"/>
      <c r="C910" s="9"/>
      <c r="D910" s="9"/>
      <c r="E910" s="9"/>
      <c r="F910" s="9"/>
    </row>
    <row r="911">
      <c r="A911" s="9"/>
      <c r="B911" s="9"/>
      <c r="C911" s="9"/>
      <c r="D911" s="9"/>
      <c r="E911" s="9"/>
      <c r="F911" s="9"/>
    </row>
    <row r="912">
      <c r="A912" s="9"/>
      <c r="B912" s="9"/>
      <c r="C912" s="9"/>
      <c r="D912" s="9"/>
      <c r="E912" s="9"/>
      <c r="F912" s="9"/>
    </row>
    <row r="913">
      <c r="A913" s="9"/>
      <c r="B913" s="9"/>
      <c r="C913" s="9"/>
      <c r="D913" s="9"/>
      <c r="E913" s="9"/>
      <c r="F913" s="9"/>
    </row>
    <row r="914">
      <c r="A914" s="9"/>
      <c r="B914" s="9"/>
      <c r="C914" s="9"/>
      <c r="D914" s="9"/>
      <c r="E914" s="9"/>
      <c r="F914" s="9"/>
    </row>
    <row r="915">
      <c r="A915" s="9"/>
      <c r="B915" s="9"/>
      <c r="C915" s="9"/>
      <c r="D915" s="9"/>
      <c r="E915" s="9"/>
      <c r="F915" s="9"/>
    </row>
    <row r="916">
      <c r="A916" s="9"/>
      <c r="B916" s="9"/>
      <c r="C916" s="9"/>
      <c r="D916" s="9"/>
      <c r="E916" s="9"/>
      <c r="F916" s="9"/>
    </row>
    <row r="917">
      <c r="A917" s="9"/>
      <c r="B917" s="9"/>
      <c r="C917" s="9"/>
      <c r="D917" s="9"/>
      <c r="E917" s="9"/>
      <c r="F917" s="9"/>
    </row>
    <row r="918">
      <c r="A918" s="9"/>
      <c r="B918" s="9"/>
      <c r="C918" s="9"/>
      <c r="D918" s="9"/>
      <c r="E918" s="9"/>
      <c r="F918" s="9"/>
    </row>
    <row r="919">
      <c r="A919" s="9"/>
      <c r="B919" s="9"/>
      <c r="C919" s="9"/>
      <c r="D919" s="9"/>
      <c r="E919" s="9"/>
      <c r="F919" s="9"/>
    </row>
    <row r="920">
      <c r="A920" s="9"/>
      <c r="B920" s="9"/>
      <c r="C920" s="9"/>
      <c r="D920" s="9"/>
      <c r="E920" s="9"/>
      <c r="F920" s="9"/>
    </row>
    <row r="921">
      <c r="A921" s="9"/>
      <c r="B921" s="9"/>
      <c r="C921" s="9"/>
      <c r="D921" s="9"/>
      <c r="E921" s="9"/>
      <c r="F921" s="9"/>
    </row>
    <row r="922">
      <c r="A922" s="9"/>
      <c r="B922" s="9"/>
      <c r="C922" s="9"/>
      <c r="D922" s="9"/>
      <c r="E922" s="9"/>
      <c r="F922" s="9"/>
    </row>
    <row r="923">
      <c r="A923" s="9"/>
      <c r="B923" s="9"/>
      <c r="C923" s="9"/>
      <c r="D923" s="9"/>
      <c r="E923" s="9"/>
      <c r="F923" s="9"/>
    </row>
    <row r="924">
      <c r="A924" s="9"/>
      <c r="B924" s="9"/>
      <c r="C924" s="9"/>
      <c r="D924" s="9"/>
      <c r="E924" s="9"/>
      <c r="F924" s="9"/>
    </row>
    <row r="925">
      <c r="A925" s="9"/>
      <c r="B925" s="9"/>
      <c r="C925" s="9"/>
      <c r="D925" s="9"/>
      <c r="E925" s="9"/>
      <c r="F925" s="9"/>
    </row>
    <row r="926">
      <c r="A926" s="9"/>
      <c r="B926" s="9"/>
      <c r="C926" s="9"/>
      <c r="D926" s="9"/>
      <c r="E926" s="9"/>
      <c r="F926" s="9"/>
    </row>
    <row r="927">
      <c r="A927" s="9"/>
      <c r="B927" s="9"/>
      <c r="C927" s="9"/>
      <c r="D927" s="9"/>
      <c r="E927" s="9"/>
      <c r="F927" s="9"/>
    </row>
    <row r="928">
      <c r="A928" s="9"/>
      <c r="B928" s="9"/>
      <c r="C928" s="9"/>
      <c r="D928" s="9"/>
      <c r="E928" s="9"/>
      <c r="F928" s="9"/>
    </row>
    <row r="929">
      <c r="A929" s="9"/>
      <c r="B929" s="9"/>
      <c r="C929" s="9"/>
      <c r="D929" s="9"/>
      <c r="E929" s="9"/>
      <c r="F929" s="9"/>
    </row>
    <row r="930">
      <c r="A930" s="9"/>
      <c r="B930" s="9"/>
      <c r="C930" s="9"/>
      <c r="D930" s="9"/>
      <c r="E930" s="9"/>
      <c r="F930" s="9"/>
    </row>
    <row r="931">
      <c r="A931" s="9"/>
      <c r="B931" s="9"/>
      <c r="C931" s="9"/>
      <c r="D931" s="9"/>
      <c r="E931" s="9"/>
      <c r="F931" s="9"/>
    </row>
    <row r="932">
      <c r="A932" s="9"/>
      <c r="B932" s="9"/>
      <c r="C932" s="9"/>
      <c r="D932" s="9"/>
      <c r="E932" s="9"/>
      <c r="F932" s="9"/>
    </row>
    <row r="933">
      <c r="A933" s="9"/>
      <c r="B933" s="9"/>
      <c r="C933" s="9"/>
      <c r="D933" s="9"/>
      <c r="E933" s="9"/>
      <c r="F933" s="9"/>
    </row>
    <row r="934">
      <c r="A934" s="9"/>
      <c r="B934" s="9"/>
      <c r="C934" s="9"/>
      <c r="D934" s="9"/>
      <c r="E934" s="9"/>
      <c r="F934" s="9"/>
    </row>
    <row r="935">
      <c r="A935" s="9"/>
      <c r="B935" s="9"/>
      <c r="C935" s="9"/>
      <c r="D935" s="9"/>
      <c r="E935" s="9"/>
      <c r="F935" s="9"/>
    </row>
    <row r="936">
      <c r="A936" s="9"/>
      <c r="B936" s="9"/>
      <c r="C936" s="9"/>
      <c r="D936" s="9"/>
      <c r="E936" s="9"/>
      <c r="F936" s="9"/>
    </row>
    <row r="937">
      <c r="A937" s="9"/>
      <c r="B937" s="9"/>
      <c r="C937" s="9"/>
      <c r="D937" s="9"/>
      <c r="E937" s="9"/>
      <c r="F937" s="9"/>
    </row>
    <row r="938">
      <c r="A938" s="9"/>
      <c r="B938" s="9"/>
      <c r="C938" s="9"/>
      <c r="D938" s="9"/>
      <c r="E938" s="9"/>
      <c r="F938" s="9"/>
    </row>
    <row r="939">
      <c r="A939" s="9"/>
      <c r="B939" s="9"/>
      <c r="C939" s="9"/>
      <c r="D939" s="9"/>
      <c r="E939" s="9"/>
      <c r="F939" s="9"/>
    </row>
    <row r="940">
      <c r="A940" s="9"/>
      <c r="B940" s="9"/>
      <c r="C940" s="9"/>
      <c r="D940" s="9"/>
      <c r="E940" s="9"/>
      <c r="F940" s="9"/>
    </row>
    <row r="941">
      <c r="A941" s="9"/>
      <c r="B941" s="9"/>
      <c r="C941" s="9"/>
      <c r="D941" s="9"/>
      <c r="E941" s="9"/>
      <c r="F941" s="9"/>
    </row>
    <row r="942">
      <c r="A942" s="9"/>
      <c r="B942" s="9"/>
      <c r="C942" s="9"/>
      <c r="D942" s="9"/>
      <c r="E942" s="9"/>
      <c r="F942" s="9"/>
    </row>
    <row r="943">
      <c r="A943" s="9"/>
      <c r="B943" s="9"/>
      <c r="C943" s="9"/>
      <c r="D943" s="9"/>
      <c r="E943" s="9"/>
      <c r="F943" s="9"/>
    </row>
    <row r="944">
      <c r="A944" s="9"/>
      <c r="B944" s="9"/>
      <c r="C944" s="9"/>
      <c r="D944" s="9"/>
      <c r="E944" s="9"/>
      <c r="F944" s="9"/>
    </row>
    <row r="945">
      <c r="A945" s="9"/>
      <c r="B945" s="9"/>
      <c r="C945" s="9"/>
      <c r="D945" s="9"/>
      <c r="E945" s="9"/>
      <c r="F945" s="9"/>
    </row>
    <row r="946">
      <c r="A946" s="9"/>
      <c r="B946" s="9"/>
      <c r="C946" s="9"/>
      <c r="D946" s="9"/>
      <c r="E946" s="9"/>
      <c r="F946" s="9"/>
    </row>
    <row r="947">
      <c r="A947" s="9"/>
      <c r="B947" s="9"/>
      <c r="C947" s="9"/>
      <c r="D947" s="9"/>
      <c r="E947" s="9"/>
      <c r="F947" s="9"/>
    </row>
    <row r="948">
      <c r="A948" s="9"/>
      <c r="B948" s="9"/>
      <c r="C948" s="9"/>
      <c r="D948" s="9"/>
      <c r="E948" s="9"/>
      <c r="F948" s="9"/>
    </row>
    <row r="949">
      <c r="A949" s="9"/>
      <c r="B949" s="9"/>
      <c r="C949" s="9"/>
      <c r="D949" s="9"/>
      <c r="E949" s="9"/>
      <c r="F949" s="9"/>
    </row>
    <row r="950">
      <c r="A950" s="9"/>
      <c r="B950" s="9"/>
      <c r="C950" s="9"/>
      <c r="D950" s="9"/>
      <c r="E950" s="9"/>
      <c r="F950" s="9"/>
    </row>
    <row r="951">
      <c r="A951" s="9"/>
      <c r="B951" s="9"/>
      <c r="C951" s="9"/>
      <c r="D951" s="9"/>
      <c r="E951" s="9"/>
      <c r="F951" s="9"/>
    </row>
    <row r="952">
      <c r="A952" s="9"/>
      <c r="B952" s="9"/>
      <c r="C952" s="9"/>
      <c r="D952" s="9"/>
      <c r="E952" s="9"/>
      <c r="F952" s="9"/>
    </row>
    <row r="953">
      <c r="A953" s="9"/>
      <c r="B953" s="9"/>
      <c r="C953" s="9"/>
      <c r="D953" s="9"/>
      <c r="E953" s="9"/>
      <c r="F953" s="9"/>
    </row>
    <row r="954">
      <c r="A954" s="9"/>
      <c r="B954" s="9"/>
      <c r="C954" s="9"/>
      <c r="D954" s="9"/>
      <c r="E954" s="9"/>
      <c r="F954" s="9"/>
    </row>
    <row r="955">
      <c r="A955" s="9"/>
      <c r="B955" s="9"/>
      <c r="C955" s="9"/>
      <c r="D955" s="9"/>
      <c r="E955" s="9"/>
      <c r="F955" s="9"/>
    </row>
    <row r="956">
      <c r="A956" s="9"/>
      <c r="B956" s="9"/>
      <c r="C956" s="9"/>
      <c r="D956" s="9"/>
      <c r="E956" s="9"/>
      <c r="F956" s="9"/>
    </row>
    <row r="957">
      <c r="A957" s="9"/>
      <c r="B957" s="9"/>
      <c r="C957" s="9"/>
      <c r="D957" s="9"/>
      <c r="E957" s="9"/>
      <c r="F957" s="9"/>
    </row>
    <row r="958">
      <c r="A958" s="9"/>
      <c r="B958" s="9"/>
      <c r="C958" s="9"/>
      <c r="D958" s="9"/>
      <c r="E958" s="9"/>
      <c r="F958" s="9"/>
    </row>
    <row r="959">
      <c r="A959" s="9"/>
      <c r="B959" s="9"/>
      <c r="C959" s="9"/>
      <c r="D959" s="9"/>
      <c r="E959" s="9"/>
      <c r="F959" s="9"/>
    </row>
    <row r="960">
      <c r="A960" s="9"/>
      <c r="B960" s="9"/>
      <c r="C960" s="9"/>
      <c r="D960" s="9"/>
      <c r="E960" s="9"/>
      <c r="F960" s="9"/>
    </row>
    <row r="961">
      <c r="A961" s="9"/>
      <c r="B961" s="9"/>
      <c r="C961" s="9"/>
      <c r="D961" s="9"/>
      <c r="E961" s="9"/>
      <c r="F961" s="9"/>
    </row>
    <row r="962">
      <c r="A962" s="9"/>
      <c r="B962" s="9"/>
      <c r="C962" s="9"/>
      <c r="D962" s="9"/>
      <c r="E962" s="9"/>
      <c r="F962" s="9"/>
    </row>
    <row r="963">
      <c r="A963" s="9"/>
      <c r="B963" s="9"/>
      <c r="C963" s="9"/>
      <c r="D963" s="9"/>
      <c r="E963" s="9"/>
      <c r="F963" s="9"/>
    </row>
    <row r="964">
      <c r="A964" s="9"/>
      <c r="B964" s="9"/>
      <c r="C964" s="9"/>
      <c r="D964" s="9"/>
      <c r="E964" s="9"/>
      <c r="F964" s="9"/>
    </row>
    <row r="965">
      <c r="A965" s="9"/>
      <c r="B965" s="9"/>
      <c r="C965" s="9"/>
      <c r="D965" s="9"/>
      <c r="E965" s="9"/>
      <c r="F965" s="9"/>
    </row>
    <row r="966">
      <c r="A966" s="9"/>
      <c r="B966" s="9"/>
      <c r="C966" s="9"/>
      <c r="D966" s="9"/>
      <c r="E966" s="9"/>
      <c r="F966" s="9"/>
    </row>
    <row r="967">
      <c r="A967" s="9"/>
      <c r="B967" s="9"/>
      <c r="C967" s="9"/>
      <c r="D967" s="9"/>
      <c r="E967" s="9"/>
      <c r="F967" s="9"/>
    </row>
    <row r="968">
      <c r="A968" s="9"/>
      <c r="B968" s="9"/>
      <c r="C968" s="9"/>
      <c r="D968" s="9"/>
      <c r="E968" s="9"/>
      <c r="F968" s="9"/>
    </row>
    <row r="969">
      <c r="A969" s="9"/>
      <c r="B969" s="9"/>
      <c r="C969" s="9"/>
      <c r="D969" s="9"/>
      <c r="E969" s="9"/>
      <c r="F969" s="9"/>
    </row>
    <row r="970">
      <c r="A970" s="9"/>
      <c r="B970" s="9"/>
      <c r="C970" s="9"/>
      <c r="D970" s="9"/>
      <c r="E970" s="9"/>
      <c r="F970" s="9"/>
    </row>
    <row r="971">
      <c r="A971" s="9"/>
      <c r="B971" s="9"/>
      <c r="C971" s="9"/>
      <c r="D971" s="9"/>
      <c r="E971" s="9"/>
      <c r="F971" s="9"/>
    </row>
    <row r="972">
      <c r="A972" s="9"/>
      <c r="B972" s="9"/>
      <c r="C972" s="9"/>
      <c r="D972" s="9"/>
      <c r="E972" s="9"/>
      <c r="F972" s="9"/>
    </row>
    <row r="973">
      <c r="A973" s="9"/>
      <c r="B973" s="9"/>
      <c r="C973" s="9"/>
      <c r="D973" s="9"/>
      <c r="E973" s="9"/>
      <c r="F973" s="9"/>
    </row>
    <row r="974">
      <c r="A974" s="9"/>
      <c r="B974" s="9"/>
      <c r="C974" s="9"/>
      <c r="D974" s="9"/>
      <c r="E974" s="9"/>
      <c r="F974" s="9"/>
    </row>
    <row r="975">
      <c r="A975" s="9"/>
      <c r="B975" s="9"/>
      <c r="C975" s="9"/>
      <c r="D975" s="9"/>
      <c r="E975" s="9"/>
      <c r="F975" s="9"/>
    </row>
    <row r="976">
      <c r="A976" s="9"/>
      <c r="B976" s="9"/>
      <c r="C976" s="9"/>
      <c r="D976" s="9"/>
      <c r="E976" s="9"/>
      <c r="F976" s="9"/>
    </row>
    <row r="977">
      <c r="A977" s="9"/>
      <c r="B977" s="9"/>
      <c r="C977" s="9"/>
      <c r="D977" s="9"/>
      <c r="E977" s="9"/>
      <c r="F977" s="9"/>
    </row>
    <row r="978">
      <c r="A978" s="9"/>
      <c r="B978" s="9"/>
      <c r="C978" s="9"/>
      <c r="D978" s="9"/>
      <c r="E978" s="9"/>
      <c r="F978" s="9"/>
    </row>
    <row r="979">
      <c r="A979" s="9"/>
      <c r="B979" s="9"/>
      <c r="C979" s="9"/>
      <c r="D979" s="9"/>
      <c r="E979" s="9"/>
      <c r="F979" s="9"/>
    </row>
    <row r="980">
      <c r="A980" s="9"/>
      <c r="B980" s="9"/>
      <c r="C980" s="9"/>
      <c r="D980" s="9"/>
      <c r="E980" s="9"/>
      <c r="F980" s="9"/>
    </row>
    <row r="981">
      <c r="A981" s="9"/>
      <c r="B981" s="9"/>
      <c r="C981" s="9"/>
      <c r="D981" s="9"/>
      <c r="E981" s="9"/>
      <c r="F981" s="9"/>
    </row>
    <row r="982">
      <c r="A982" s="9"/>
      <c r="B982" s="9"/>
      <c r="C982" s="9"/>
      <c r="D982" s="9"/>
      <c r="E982" s="9"/>
      <c r="F982" s="9"/>
    </row>
    <row r="983">
      <c r="A983" s="9"/>
      <c r="B983" s="9"/>
      <c r="C983" s="9"/>
      <c r="D983" s="9"/>
      <c r="E983" s="9"/>
      <c r="F983" s="9"/>
    </row>
    <row r="984">
      <c r="A984" s="9"/>
      <c r="B984" s="9"/>
      <c r="C984" s="9"/>
      <c r="D984" s="9"/>
      <c r="E984" s="9"/>
      <c r="F984" s="9"/>
    </row>
    <row r="985">
      <c r="A985" s="9"/>
      <c r="B985" s="9"/>
      <c r="C985" s="9"/>
      <c r="D985" s="9"/>
      <c r="E985" s="9"/>
      <c r="F985" s="9"/>
    </row>
    <row r="986">
      <c r="A986" s="9"/>
      <c r="B986" s="9"/>
      <c r="C986" s="9"/>
      <c r="D986" s="9"/>
      <c r="E986" s="9"/>
      <c r="F986" s="9"/>
    </row>
    <row r="987">
      <c r="A987" s="9"/>
      <c r="B987" s="9"/>
      <c r="C987" s="9"/>
      <c r="D987" s="9"/>
      <c r="E987" s="9"/>
      <c r="F987" s="9"/>
    </row>
    <row r="988">
      <c r="A988" s="9"/>
      <c r="B988" s="9"/>
      <c r="C988" s="9"/>
      <c r="D988" s="9"/>
      <c r="E988" s="9"/>
      <c r="F988" s="9"/>
    </row>
    <row r="989">
      <c r="A989" s="9"/>
      <c r="B989" s="9"/>
      <c r="C989" s="9"/>
      <c r="D989" s="9"/>
      <c r="E989" s="9"/>
      <c r="F989" s="9"/>
    </row>
    <row r="990">
      <c r="A990" s="9"/>
      <c r="B990" s="9"/>
      <c r="C990" s="9"/>
      <c r="D990" s="9"/>
      <c r="E990" s="9"/>
      <c r="F990" s="9"/>
    </row>
    <row r="991">
      <c r="A991" s="9"/>
      <c r="B991" s="9"/>
      <c r="C991" s="9"/>
      <c r="D991" s="9"/>
      <c r="E991" s="9"/>
      <c r="F991" s="9"/>
    </row>
    <row r="992">
      <c r="A992" s="9"/>
      <c r="B992" s="9"/>
      <c r="C992" s="9"/>
      <c r="D992" s="9"/>
      <c r="E992" s="9"/>
      <c r="F992" s="9"/>
    </row>
    <row r="993">
      <c r="A993" s="9"/>
      <c r="B993" s="9"/>
      <c r="C993" s="9"/>
      <c r="D993" s="9"/>
      <c r="E993" s="9"/>
      <c r="F993" s="9"/>
    </row>
    <row r="994">
      <c r="A994" s="9"/>
      <c r="B994" s="9"/>
      <c r="C994" s="9"/>
      <c r="D994" s="9"/>
      <c r="E994" s="9"/>
      <c r="F994" s="9"/>
    </row>
  </sheetData>
  <drawing r:id="rId1"/>
  <tableParts count="1">
    <tablePart r:id="rId3"/>
  </tableParts>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 t="s">
        <v>1651</v>
      </c>
      <c r="B1" s="8" t="s">
        <v>28053</v>
      </c>
    </row>
    <row r="2">
      <c r="A2" s="8" t="s">
        <v>27969</v>
      </c>
      <c r="B2" s="8" t="s">
        <v>28054</v>
      </c>
    </row>
    <row r="3">
      <c r="A3" s="8" t="s">
        <v>28009</v>
      </c>
      <c r="B3" s="8" t="s">
        <v>28055</v>
      </c>
    </row>
    <row r="4">
      <c r="A4" s="8" t="s">
        <v>28004</v>
      </c>
      <c r="B4" s="8" t="s">
        <v>28056</v>
      </c>
    </row>
  </sheetData>
  <drawing r:id="rId1"/>
  <tableParts count="1">
    <tablePart r:id="rId3"/>
  </tableParts>
</worksheet>
</file>